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drawings/drawing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omments5.xml" ContentType="application/vnd.openxmlformats-officedocument.spreadsheetml.comments+xml"/>
  <Override PartName="/xl/threadedComments/threadedComment1.xml" ContentType="application/vnd.ms-excel.threadedcomments+xml"/>
  <Override PartName="/xl/comments6.xml" ContentType="application/vnd.openxmlformats-officedocument.spreadsheetml.comments+xml"/>
  <Override PartName="/xl/threadedComments/threadedComment2.xml" ContentType="application/vnd.ms-excel.threadedcomments+xml"/>
  <Override PartName="/xl/comments7.xml" ContentType="application/vnd.openxmlformats-officedocument.spreadsheetml.comments+xml"/>
  <Override PartName="/xl/threadedComments/threadedComment3.xml" ContentType="application/vnd.ms-excel.threadedcomments+xml"/>
  <Override PartName="/xl/comments8.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updateLinks="never" codeName="ThisWorkbook"/>
  <mc:AlternateContent xmlns:mc="http://schemas.openxmlformats.org/markup-compatibility/2006">
    <mc:Choice Requires="x15">
      <x15ac:absPath xmlns:x15ac="http://schemas.microsoft.com/office/spreadsheetml/2010/11/ac" url="\\moe.govt.nz\shares\Resourcing\School finance\Kiwi Park\2021 Updates\Kiwi Park 2021\Group Kiwi Park Model 2021\"/>
    </mc:Choice>
  </mc:AlternateContent>
  <xr:revisionPtr revIDLastSave="0" documentId="13_ncr:1_{B0E2BE69-8643-4A9D-AFF3-553E978A6529}" xr6:coauthVersionLast="46" xr6:coauthVersionMax="46" xr10:uidLastSave="{00000000-0000-0000-0000-000000000000}"/>
  <bookViews>
    <workbookView xWindow="-120" yWindow="-120" windowWidth="29040" windowHeight="15840" tabRatio="866" xr2:uid="{00000000-000D-0000-FFFF-FFFF00000000}"/>
  </bookViews>
  <sheets>
    <sheet name="How to use the Kiwi Park Model " sheetId="14" r:id="rId1"/>
    <sheet name="Data Input -&gt;" sheetId="45" r:id="rId2"/>
    <sheet name="Sch ParentTrial Balance Input" sheetId="28" r:id="rId3"/>
    <sheet name="Sch Parent TB Converter" sheetId="27" r:id="rId4"/>
    <sheet name="Sch PARENT Inputs" sheetId="33" r:id="rId5"/>
    <sheet name=" Subsidiary Trial Balance Input" sheetId="50" r:id="rId6"/>
    <sheet name="Subsidiary TB Converter " sheetId="51" r:id="rId7"/>
    <sheet name="Subsidiary Inputs" sheetId="52" r:id="rId8"/>
    <sheet name="Eliminations" sheetId="35" r:id="rId9"/>
    <sheet name="GROUP Inputs" sheetId="17" r:id="rId10"/>
    <sheet name="Financial Statements -&gt;" sheetId="46" r:id="rId11"/>
    <sheet name="Title Page" sheetId="22" r:id="rId12"/>
    <sheet name="Index Page" sheetId="21" r:id="rId13"/>
    <sheet name=" Statement of Responsibility" sheetId="15" r:id="rId14"/>
    <sheet name="St of Comprehensive Rev. &amp; Exp." sheetId="8" r:id="rId15"/>
    <sheet name="St of Ch in net Assets &amp; Equity" sheetId="4" r:id="rId16"/>
    <sheet name="Statement of Financial Position" sheetId="3" r:id="rId17"/>
    <sheet name="Statement of Cash Flows" sheetId="7" r:id="rId18"/>
    <sheet name="St of Accounting Policies" sheetId="12" r:id="rId19"/>
    <sheet name="Notes &amp; Disclosures" sheetId="9" r:id="rId20"/>
    <sheet name="Guidance -&gt;" sheetId="47" r:id="rId21"/>
    <sheet name="Guidance - General" sheetId="24" r:id="rId22"/>
    <sheet name="Guidance - Specific Disclosures" sheetId="26" r:id="rId23"/>
    <sheet name="Revenue Types " sheetId="53" r:id="rId24"/>
    <sheet name="Supporting work papers -&gt;" sheetId="48" r:id="rId25"/>
    <sheet name="Board FTE Calc" sheetId="32" r:id="rId26"/>
    <sheet name="Cyclical Maintenance Calc" sheetId="44" r:id="rId27"/>
    <sheet name="PARENT Actual CF Model CY" sheetId="18" r:id="rId28"/>
    <sheet name="PARENT Budget CF Model CY" sheetId="41" r:id="rId29"/>
    <sheet name="GROUP Actual CF Model CY" sheetId="38" r:id="rId30"/>
    <sheet name="GROUP Budget CF Model CY" sheetId="29" r:id="rId31"/>
    <sheet name="Reporting -&gt;" sheetId="49" r:id="rId32"/>
    <sheet name="Kiwi Park Data" sheetId="43" r:id="rId33"/>
  </sheets>
  <externalReferences>
    <externalReference r:id="rId34"/>
    <externalReference r:id="rId35"/>
    <externalReference r:id="rId36"/>
    <externalReference r:id="rId37"/>
    <externalReference r:id="rId38"/>
    <externalReference r:id="rId39"/>
    <externalReference r:id="rId40"/>
  </externalReferences>
  <definedNames>
    <definedName name="_xlnm._FilterDatabase" localSheetId="5" hidden="1">' Subsidiary Trial Balance Input'!$A$2:$H$2</definedName>
    <definedName name="_xlnm._FilterDatabase" localSheetId="2" hidden="1">'Sch ParentTrial Balance Input'!$A$2:$I$496</definedName>
    <definedName name="_xlnm._FilterDatabase" localSheetId="18" hidden="1">'St of Accounting Policies'!$A$1:$Q$338</definedName>
    <definedName name="_xlnm._FilterDatabase" localSheetId="15" hidden="1">'St of Ch in net Assets &amp; Equity'!$B$1:$B$50</definedName>
    <definedName name="_xlnm._FilterDatabase" localSheetId="14" hidden="1">'St of Comprehensive Rev. &amp; Exp.'!$B$1:$B$53</definedName>
    <definedName name="_xlnm._FilterDatabase" localSheetId="17" hidden="1">'Statement of Cash Flows'!$A$1:$J$54</definedName>
    <definedName name="_xlnm._FilterDatabase" localSheetId="16" hidden="1">'Statement of Financial Position'!$B$1:$B$66</definedName>
    <definedName name="Actual_Group_Cash_Flow_Model_CY">'How to use the Kiwi Park Model '!$C$69</definedName>
    <definedName name="ARA_Threshold">[1]Lead!$O$2</definedName>
    <definedName name="ARP_Threshold">[1]Lead!$N$2</definedName>
    <definedName name="Authority">[2]Inputs!$F$2</definedName>
    <definedName name="CY_Roll" localSheetId="26">[3]Inputs!$B$4</definedName>
    <definedName name="CY_Roll" localSheetId="8">Eliminations!#REF!</definedName>
    <definedName name="CY_Roll" localSheetId="32">[4]Inputs!$B$4</definedName>
    <definedName name="CY_Roll" localSheetId="23">[2]Inputs!#REF!</definedName>
    <definedName name="CY_Roll" localSheetId="4">'Sch PARENT Inputs'!$B$4</definedName>
    <definedName name="CY_Roll">'GROUP Inputs'!$B$4</definedName>
    <definedName name="DA_2120543759200000109" localSheetId="26" hidden="1">[5]Cashflow!#REF!</definedName>
    <definedName name="DA_2120543759200000109" localSheetId="8" hidden="1">[5]Cashflow!#REF!</definedName>
    <definedName name="DA_2120543759200000109" localSheetId="29" hidden="1">[5]Cashflow!#REF!</definedName>
    <definedName name="DA_2120543759200000109" localSheetId="30" hidden="1">[5]Cashflow!#REF!</definedName>
    <definedName name="DA_2120543759200000109" localSheetId="32" hidden="1">[5]Cashflow!#REF!</definedName>
    <definedName name="DA_2120543759200000109" localSheetId="28" hidden="1">[5]Cashflow!#REF!</definedName>
    <definedName name="DA_2120543759200000109" localSheetId="23" hidden="1">[5]Cashflow!#REF!</definedName>
    <definedName name="DA_2120543759200000109" localSheetId="4" hidden="1">[5]Cashflow!#REF!</definedName>
    <definedName name="DA_2120543759200000109" hidden="1">[5]Cashflow!#REF!</definedName>
    <definedName name="Decile">[2]Inputs!$D$2</definedName>
    <definedName name="Donations_Scheme">[2]Inputs!$D$3</definedName>
    <definedName name="FY" localSheetId="23">[2]Inputs!$B$3</definedName>
    <definedName name="FY">'GROUP Inputs'!$B$3</definedName>
    <definedName name="FYy">'[6]GROUP Inputs'!$B$3</definedName>
    <definedName name="_xlnm.Print_Area" localSheetId="13">' Statement of Responsibility'!$C$2:$L$46</definedName>
    <definedName name="_xlnm.Print_Area" localSheetId="26">'Cyclical Maintenance Calc'!$B$31:$I$81</definedName>
    <definedName name="_xlnm.Print_Area" localSheetId="8">Eliminations!$B$2:$I$272</definedName>
    <definedName name="_xlnm.Print_Area" localSheetId="29">'GROUP Actual CF Model CY'!$C$1:$T$176</definedName>
    <definedName name="_xlnm.Print_Area" localSheetId="30">'GROUP Budget CF Model CY'!$C$1:$T$250</definedName>
    <definedName name="_xlnm.Print_Area" localSheetId="9">'GROUP Inputs'!$B$2:$F$258</definedName>
    <definedName name="_xlnm.Print_Area" localSheetId="21">'Guidance - General'!$A$1:$B$131</definedName>
    <definedName name="_xlnm.Print_Area" localSheetId="22">'Guidance - Specific Disclosures'!$A$1:$B$171</definedName>
    <definedName name="_xlnm.Print_Area" localSheetId="12">'Index Page'!$B$2:$E$48</definedName>
    <definedName name="_xlnm.Print_Area" localSheetId="19">'Notes &amp; Disclosures'!$D$2:$M$897</definedName>
    <definedName name="_xlnm.Print_Area" localSheetId="27">'PARENT Actual CF Model CY'!$C$1:$U$177</definedName>
    <definedName name="_xlnm.Print_Area" localSheetId="28">'PARENT Budget CF Model CY'!$C$1:$T$255</definedName>
    <definedName name="_xlnm.Print_Area" localSheetId="4">'Sch PARENT Inputs'!$B$2:$F$280</definedName>
    <definedName name="_xlnm.Print_Area" localSheetId="18">'St of Accounting Policies'!$C$2:$D$338</definedName>
    <definedName name="_xlnm.Print_Area" localSheetId="15">'St of Ch in net Assets &amp; Equity'!$C$1:$J$50</definedName>
    <definedName name="_xlnm.Print_Area" localSheetId="14">'St of Comprehensive Rev. &amp; Exp.'!$C$1:$J$54</definedName>
    <definedName name="_xlnm.Print_Area" localSheetId="17">'Statement of Cash Flows'!$C$2:$J$55</definedName>
    <definedName name="_xlnm.Print_Area" localSheetId="16">'Statement of Financial Position'!$C$1:$J$67</definedName>
    <definedName name="_xlnm.Print_Area" localSheetId="7">'Subsidiary Inputs'!$B$2:$G$257</definedName>
    <definedName name="_xlnm.Print_Area" localSheetId="11">'Title Page'!$B$2:$M$47</definedName>
    <definedName name="PY" localSheetId="23">'Revenue Types '!FY-1</definedName>
    <definedName name="PY">FY-1</definedName>
    <definedName name="PY_Roll" localSheetId="23">[2]Inputs!#REF!</definedName>
    <definedName name="PY_Roll" localSheetId="4">'Sch PARENT Inputs'!$B$5</definedName>
    <definedName name="PY_Roll">'GROUP Inputs'!$B$5</definedName>
    <definedName name="SchoolName" localSheetId="26">[3]Inputs!$B$2</definedName>
    <definedName name="SchoolName" localSheetId="8">Eliminations!#REF!</definedName>
    <definedName name="SchoolName" localSheetId="32">[4]Inputs!$B$2</definedName>
    <definedName name="SchoolName" localSheetId="23">[2]Inputs!$B$2</definedName>
    <definedName name="SchoolName" localSheetId="4">'Sch PARENT Inputs'!$B$2</definedName>
    <definedName name="SchoolName">'GROUP Inputs'!$B$2</definedName>
    <definedName name="TblTBConverter" localSheetId="23">'[2]Trial Balance Converter'!$A$13:$D$279</definedName>
    <definedName name="TblTBConverter">'[7]Trial Balance Converter'!$A$13:$D$280</definedName>
    <definedName name="TPU">[2]Inputs!$F$3</definedName>
    <definedName name="Z_16158AC0_BDC0_11D7_BABA_AD30328A5118_.wvu.PrintArea" localSheetId="15" hidden="1">'St of Ch in net Assets &amp; Equity'!$C$1:$K$56</definedName>
    <definedName name="Z_16158AC0_BDC0_11D7_BABA_AD30328A5118_.wvu.PrintArea" localSheetId="16" hidden="1">'Statement of Financial Position'!$C$1:$G$66</definedName>
    <definedName name="Z_2F1C2500_C7E9_11D7_BAB9_00065B3658C6_.wvu.PrintArea" localSheetId="15" hidden="1">'St of Ch in net Assets &amp; Equity'!$C$1:$K$56</definedName>
    <definedName name="Z_2F1C2500_C7E9_11D7_BAB9_00065B3658C6_.wvu.PrintArea" localSheetId="16" hidden="1">'Statement of Financial Position'!$C$1:$G$66</definedName>
    <definedName name="Z_2F1C2502_C7E9_11D7_BAB9_00065B3658C6_.wvu.PrintArea" localSheetId="17" hidden="1">'Statement of Cash Flows'!$C$2:$G$60</definedName>
    <definedName name="Z_D97F6880_C1EB_11D7_BABA_97F470F7481E_.wvu.PrintArea" localSheetId="17" hidden="1">'Statement of Cash Flows'!$C$2:$G$60</definedName>
  </definedNames>
  <calcPr calcId="191028"/>
  <customWorkbookViews>
    <customWorkbookView name="Bridget Hesketh - Personal View" guid="{16158AC0-BDC0-11D7-BABA-AD30328A5118}" mergeInterval="0" personalView="1" maximized="1" windowWidth="1020" windowHeight="606" tabRatio="729" activeSheetId="5"/>
    <customWorkbookView name="Steve Kelsen MoE - Personal View" guid="{2F1C2500-C7E9-11D7-BAB9-00065B3658C6}" mergeInterval="0" personalView="1" maximized="1" windowWidth="1020" windowHeight="606" tabRatio="729"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13" i="43" l="1"/>
  <c r="D513" i="43"/>
  <c r="P153" i="38"/>
  <c r="D637" i="9"/>
  <c r="ED260" i="51" l="1"/>
  <c r="ED259" i="51"/>
  <c r="ED258" i="51"/>
  <c r="ED257" i="51"/>
  <c r="ED256" i="51"/>
  <c r="ED255" i="51"/>
  <c r="ED254" i="51"/>
  <c r="ED253" i="51"/>
  <c r="ED252" i="51"/>
  <c r="ED251" i="51"/>
  <c r="ED250" i="51"/>
  <c r="ED249" i="51"/>
  <c r="ED248" i="51"/>
  <c r="ED247" i="51"/>
  <c r="ED246" i="51"/>
  <c r="ED245" i="51"/>
  <c r="ED244" i="51"/>
  <c r="ED243" i="51"/>
  <c r="ED242" i="51"/>
  <c r="ED241" i="51"/>
  <c r="ED240" i="51"/>
  <c r="ED239" i="51"/>
  <c r="ED238" i="51"/>
  <c r="ED237" i="51"/>
  <c r="ED236" i="51"/>
  <c r="ED235" i="51"/>
  <c r="ED234" i="51"/>
  <c r="ED233" i="51"/>
  <c r="ED232" i="51"/>
  <c r="ED231" i="51"/>
  <c r="ED230" i="51"/>
  <c r="ED229" i="51"/>
  <c r="ED228" i="51"/>
  <c r="ED227" i="51"/>
  <c r="ED226" i="51"/>
  <c r="ED225" i="51"/>
  <c r="ED224" i="51"/>
  <c r="ED223" i="51"/>
  <c r="ED222" i="51"/>
  <c r="ED221" i="51"/>
  <c r="ED220" i="51"/>
  <c r="ED219" i="51"/>
  <c r="ED218" i="51"/>
  <c r="ED217" i="51"/>
  <c r="ED216" i="51"/>
  <c r="ED215" i="51"/>
  <c r="ED214" i="51"/>
  <c r="ED213" i="51"/>
  <c r="ED212" i="51"/>
  <c r="ED211" i="51"/>
  <c r="ED210" i="51"/>
  <c r="ED209" i="51"/>
  <c r="ED208" i="51"/>
  <c r="ED207" i="51"/>
  <c r="ED206" i="51"/>
  <c r="ED205" i="51"/>
  <c r="ED204" i="51"/>
  <c r="ED203" i="51"/>
  <c r="ED202" i="51"/>
  <c r="ED201" i="51"/>
  <c r="ED200" i="51"/>
  <c r="ED199" i="51"/>
  <c r="ED198" i="51"/>
  <c r="ED197" i="51"/>
  <c r="ED196" i="51"/>
  <c r="ED195" i="51"/>
  <c r="ED194" i="51"/>
  <c r="ED193" i="51"/>
  <c r="ED192" i="51"/>
  <c r="ED191" i="51"/>
  <c r="ED190" i="51"/>
  <c r="ED189" i="51"/>
  <c r="ED188" i="51"/>
  <c r="ED187" i="51"/>
  <c r="ED186" i="51"/>
  <c r="ED185" i="51"/>
  <c r="ED184" i="51"/>
  <c r="ED183" i="51"/>
  <c r="ED182" i="51"/>
  <c r="ED181" i="51"/>
  <c r="ED180" i="51"/>
  <c r="ED179" i="51"/>
  <c r="ED178" i="51"/>
  <c r="ED177" i="51"/>
  <c r="ED176" i="51"/>
  <c r="ED175" i="51"/>
  <c r="ED174" i="51"/>
  <c r="ED173" i="51"/>
  <c r="ED172" i="51"/>
  <c r="ED171" i="51"/>
  <c r="ED170" i="51"/>
  <c r="ED169" i="51"/>
  <c r="ED168" i="51"/>
  <c r="ED167" i="51"/>
  <c r="ED166" i="51"/>
  <c r="ED165" i="51"/>
  <c r="ED164" i="51"/>
  <c r="ED163" i="51"/>
  <c r="ED162" i="51"/>
  <c r="ED161" i="51"/>
  <c r="ED160" i="51"/>
  <c r="ED159" i="51"/>
  <c r="ED158" i="51"/>
  <c r="ED157" i="51"/>
  <c r="ED156" i="51"/>
  <c r="ED155" i="51"/>
  <c r="ED154" i="51"/>
  <c r="ED153" i="51"/>
  <c r="ED152" i="51"/>
  <c r="ED151" i="51"/>
  <c r="ED150" i="51"/>
  <c r="ED149" i="51"/>
  <c r="ED148" i="51"/>
  <c r="ED147" i="51"/>
  <c r="ED146" i="51"/>
  <c r="ED145" i="51"/>
  <c r="ED144" i="51"/>
  <c r="ED143" i="51"/>
  <c r="ED142" i="51"/>
  <c r="ED141" i="51"/>
  <c r="ED140" i="51"/>
  <c r="ED139" i="51"/>
  <c r="ED138" i="51"/>
  <c r="ED137" i="51"/>
  <c r="ED136" i="51"/>
  <c r="ED135" i="51"/>
  <c r="ED134" i="51"/>
  <c r="ED133" i="51"/>
  <c r="ED132" i="51"/>
  <c r="ED131" i="51"/>
  <c r="ED130" i="51"/>
  <c r="ED129" i="51"/>
  <c r="ED128" i="51"/>
  <c r="ED127" i="51"/>
  <c r="ED126" i="51"/>
  <c r="ED125" i="51"/>
  <c r="ED124" i="51"/>
  <c r="ED123" i="51"/>
  <c r="ED122" i="51"/>
  <c r="ED121" i="51"/>
  <c r="ED120" i="51"/>
  <c r="ED119" i="51"/>
  <c r="ED118" i="51"/>
  <c r="ED117" i="51"/>
  <c r="ED116" i="51"/>
  <c r="ED115" i="51"/>
  <c r="ED114" i="51"/>
  <c r="ED113" i="51"/>
  <c r="ED112" i="51"/>
  <c r="ED111" i="51"/>
  <c r="ED110" i="51"/>
  <c r="ED109" i="51"/>
  <c r="ED108" i="51"/>
  <c r="ED107" i="51"/>
  <c r="ED106" i="51"/>
  <c r="ED105" i="51"/>
  <c r="ED104" i="51"/>
  <c r="ED103" i="51"/>
  <c r="ED102" i="51"/>
  <c r="ED101" i="51"/>
  <c r="ED100" i="51"/>
  <c r="ED99" i="51"/>
  <c r="ED98" i="51"/>
  <c r="ED97" i="51"/>
  <c r="ED96" i="51"/>
  <c r="ED95" i="51"/>
  <c r="ED94" i="51"/>
  <c r="ED93" i="51"/>
  <c r="ED92" i="51"/>
  <c r="ED91" i="51"/>
  <c r="ED90" i="51"/>
  <c r="ED89" i="51"/>
  <c r="ED88" i="51"/>
  <c r="ED87" i="51"/>
  <c r="ED86" i="51"/>
  <c r="ED85" i="51"/>
  <c r="ED84" i="51"/>
  <c r="ED83" i="51"/>
  <c r="ED82" i="51"/>
  <c r="ED81" i="51"/>
  <c r="ED80" i="51"/>
  <c r="ED79" i="51"/>
  <c r="ED78" i="51"/>
  <c r="ED77" i="51"/>
  <c r="ED76" i="51"/>
  <c r="ED75" i="51"/>
  <c r="ED74" i="51"/>
  <c r="ED73" i="51"/>
  <c r="ED72" i="51"/>
  <c r="ED71" i="51"/>
  <c r="ED70" i="51"/>
  <c r="ED69" i="51"/>
  <c r="ED68" i="51"/>
  <c r="ED67" i="51"/>
  <c r="ED66" i="51"/>
  <c r="ED65" i="51"/>
  <c r="ED64" i="51"/>
  <c r="ED63" i="51"/>
  <c r="ED62" i="51"/>
  <c r="ED61" i="51"/>
  <c r="ED60" i="51"/>
  <c r="ED59" i="51"/>
  <c r="ED58" i="51"/>
  <c r="ED57" i="51"/>
  <c r="ED56" i="51"/>
  <c r="ED55" i="51"/>
  <c r="ED54" i="51"/>
  <c r="ED53" i="51"/>
  <c r="ED52" i="51"/>
  <c r="ED51" i="51"/>
  <c r="ED50" i="51"/>
  <c r="ED49" i="51"/>
  <c r="ED48" i="51"/>
  <c r="ED47" i="51"/>
  <c r="ED46" i="51"/>
  <c r="ED45" i="51"/>
  <c r="ED44" i="51"/>
  <c r="ED43" i="51"/>
  <c r="ED42" i="51"/>
  <c r="ED41" i="51"/>
  <c r="ED40" i="51"/>
  <c r="ED39" i="51"/>
  <c r="ED38" i="51"/>
  <c r="ED37" i="51"/>
  <c r="ED36" i="51"/>
  <c r="ED35" i="51"/>
  <c r="ED34" i="51"/>
  <c r="ED33" i="51"/>
  <c r="ED32" i="51"/>
  <c r="ED31" i="51"/>
  <c r="ED30" i="51"/>
  <c r="ED29" i="51"/>
  <c r="ED28" i="51"/>
  <c r="ED27" i="51"/>
  <c r="ED26" i="51"/>
  <c r="ED25" i="51"/>
  <c r="ED24" i="51"/>
  <c r="ED23" i="51"/>
  <c r="ED22" i="51"/>
  <c r="ED21" i="51"/>
  <c r="ED20" i="51"/>
  <c r="ED19" i="51"/>
  <c r="ED18" i="51"/>
  <c r="ED17" i="51"/>
  <c r="ED16" i="51"/>
  <c r="ED265" i="27"/>
  <c r="ED264" i="27"/>
  <c r="ED263" i="27"/>
  <c r="ED262" i="27"/>
  <c r="ED261" i="27"/>
  <c r="ED260" i="27"/>
  <c r="ED259" i="27"/>
  <c r="ED258" i="27"/>
  <c r="ED257" i="27"/>
  <c r="ED256" i="27"/>
  <c r="ED255" i="27"/>
  <c r="ED254" i="27"/>
  <c r="ED253" i="27"/>
  <c r="ED252" i="27"/>
  <c r="ED251" i="27"/>
  <c r="ED250" i="27"/>
  <c r="ED249" i="27"/>
  <c r="ED248" i="27"/>
  <c r="ED247" i="27"/>
  <c r="ED246" i="27"/>
  <c r="ED245" i="27"/>
  <c r="ED244" i="27"/>
  <c r="ED243" i="27"/>
  <c r="ED242" i="27"/>
  <c r="ED241" i="27"/>
  <c r="ED240" i="27"/>
  <c r="ED239" i="27"/>
  <c r="ED238" i="27"/>
  <c r="ED237" i="27"/>
  <c r="ED236" i="27"/>
  <c r="ED235" i="27"/>
  <c r="ED234" i="27"/>
  <c r="ED233" i="27"/>
  <c r="ED232" i="27"/>
  <c r="ED231" i="27"/>
  <c r="ED230" i="27"/>
  <c r="ED229" i="27"/>
  <c r="ED228" i="27"/>
  <c r="ED227" i="27"/>
  <c r="ED226" i="27"/>
  <c r="ED225" i="27"/>
  <c r="ED224" i="27"/>
  <c r="ED223" i="27"/>
  <c r="ED222" i="27"/>
  <c r="ED221" i="27"/>
  <c r="ED220" i="27"/>
  <c r="ED219" i="27"/>
  <c r="ED218" i="27"/>
  <c r="ED217" i="27"/>
  <c r="ED216" i="27"/>
  <c r="ED215" i="27"/>
  <c r="ED214" i="27"/>
  <c r="ED213" i="27"/>
  <c r="ED212" i="27"/>
  <c r="ED211" i="27"/>
  <c r="ED210" i="27"/>
  <c r="ED209" i="27"/>
  <c r="ED208" i="27"/>
  <c r="ED207" i="27"/>
  <c r="ED206" i="27"/>
  <c r="ED205" i="27"/>
  <c r="ED204" i="27"/>
  <c r="ED203" i="27"/>
  <c r="ED202" i="27"/>
  <c r="ED201" i="27"/>
  <c r="ED200" i="27"/>
  <c r="ED199" i="27"/>
  <c r="ED198" i="27"/>
  <c r="ED197" i="27"/>
  <c r="ED196" i="27"/>
  <c r="ED195" i="27"/>
  <c r="ED194" i="27"/>
  <c r="ED193" i="27"/>
  <c r="ED192" i="27"/>
  <c r="ED191" i="27"/>
  <c r="ED190" i="27"/>
  <c r="ED189" i="27"/>
  <c r="ED188" i="27"/>
  <c r="ED187" i="27"/>
  <c r="ED186" i="27"/>
  <c r="ED185" i="27"/>
  <c r="ED184" i="27"/>
  <c r="ED183" i="27"/>
  <c r="ED182" i="27"/>
  <c r="ED181" i="27"/>
  <c r="ED180" i="27"/>
  <c r="ED179" i="27"/>
  <c r="ED178" i="27"/>
  <c r="ED177" i="27"/>
  <c r="ED176" i="27"/>
  <c r="ED175" i="27"/>
  <c r="ED174" i="27"/>
  <c r="ED173" i="27"/>
  <c r="ED172" i="27"/>
  <c r="ED171" i="27"/>
  <c r="ED170" i="27"/>
  <c r="ED169" i="27"/>
  <c r="ED168" i="27"/>
  <c r="ED167" i="27"/>
  <c r="ED166" i="27"/>
  <c r="ED165" i="27"/>
  <c r="ED164" i="27"/>
  <c r="ED163" i="27"/>
  <c r="ED162" i="27"/>
  <c r="ED161" i="27"/>
  <c r="ED160" i="27"/>
  <c r="ED159" i="27"/>
  <c r="ED158" i="27"/>
  <c r="ED157" i="27"/>
  <c r="ED156" i="27"/>
  <c r="ED155" i="27"/>
  <c r="ED154" i="27"/>
  <c r="ED153" i="27"/>
  <c r="ED152" i="27"/>
  <c r="ED151" i="27"/>
  <c r="ED150" i="27"/>
  <c r="ED149" i="27"/>
  <c r="ED148" i="27"/>
  <c r="ED147" i="27"/>
  <c r="ED146" i="27"/>
  <c r="ED145" i="27"/>
  <c r="ED144" i="27"/>
  <c r="ED143" i="27"/>
  <c r="ED142" i="27"/>
  <c r="ED141" i="27"/>
  <c r="ED140" i="27"/>
  <c r="ED139" i="27"/>
  <c r="ED138" i="27"/>
  <c r="ED137" i="27"/>
  <c r="ED136" i="27"/>
  <c r="ED135" i="27"/>
  <c r="ED134" i="27"/>
  <c r="ED133" i="27"/>
  <c r="ED132" i="27"/>
  <c r="ED131" i="27"/>
  <c r="ED130" i="27"/>
  <c r="ED129" i="27"/>
  <c r="ED128" i="27"/>
  <c r="ED127" i="27"/>
  <c r="ED126" i="27"/>
  <c r="ED125" i="27"/>
  <c r="ED124" i="27"/>
  <c r="ED123" i="27"/>
  <c r="ED122" i="27"/>
  <c r="ED121" i="27"/>
  <c r="ED120" i="27"/>
  <c r="ED119" i="27"/>
  <c r="ED118" i="27"/>
  <c r="ED117" i="27"/>
  <c r="ED116" i="27"/>
  <c r="ED115" i="27"/>
  <c r="ED114" i="27"/>
  <c r="ED113" i="27"/>
  <c r="ED112" i="27"/>
  <c r="ED111" i="27"/>
  <c r="ED110" i="27"/>
  <c r="ED109" i="27"/>
  <c r="ED108" i="27"/>
  <c r="ED107" i="27"/>
  <c r="ED106" i="27"/>
  <c r="ED105" i="27"/>
  <c r="ED104" i="27"/>
  <c r="ED103" i="27"/>
  <c r="ED102" i="27"/>
  <c r="ED101" i="27"/>
  <c r="ED100" i="27"/>
  <c r="ED99" i="27"/>
  <c r="ED98" i="27"/>
  <c r="ED97" i="27"/>
  <c r="ED96" i="27"/>
  <c r="ED95" i="27"/>
  <c r="ED94" i="27"/>
  <c r="ED93" i="27"/>
  <c r="ED92" i="27"/>
  <c r="ED91" i="27"/>
  <c r="ED90" i="27"/>
  <c r="ED89" i="27"/>
  <c r="ED88" i="27"/>
  <c r="ED87" i="27"/>
  <c r="ED86" i="27"/>
  <c r="ED85" i="27"/>
  <c r="ED84" i="27"/>
  <c r="ED83" i="27"/>
  <c r="ED82" i="27"/>
  <c r="ED81" i="27"/>
  <c r="ED80" i="27"/>
  <c r="ED79" i="27"/>
  <c r="ED78" i="27"/>
  <c r="ED77" i="27"/>
  <c r="ED76" i="27"/>
  <c r="ED75" i="27"/>
  <c r="ED74" i="27"/>
  <c r="ED73" i="27"/>
  <c r="ED72" i="27"/>
  <c r="ED71" i="27"/>
  <c r="ED70" i="27"/>
  <c r="ED69" i="27"/>
  <c r="ED68" i="27"/>
  <c r="ED67" i="27"/>
  <c r="ED66" i="27"/>
  <c r="ED65" i="27"/>
  <c r="ED64" i="27"/>
  <c r="ED63" i="27"/>
  <c r="ED62" i="27"/>
  <c r="ED61" i="27"/>
  <c r="ED60" i="27"/>
  <c r="ED59" i="27"/>
  <c r="ED58" i="27"/>
  <c r="ED57" i="27"/>
  <c r="ED56" i="27"/>
  <c r="ED55" i="27"/>
  <c r="ED54" i="27"/>
  <c r="ED53" i="27"/>
  <c r="ED52" i="27"/>
  <c r="ED51" i="27"/>
  <c r="ED50" i="27"/>
  <c r="ED49" i="27"/>
  <c r="ED48" i="27"/>
  <c r="ED47" i="27"/>
  <c r="ED46" i="27"/>
  <c r="ED45" i="27"/>
  <c r="ED44" i="27"/>
  <c r="ED43" i="27"/>
  <c r="ED42" i="27"/>
  <c r="ED41" i="27"/>
  <c r="ED40" i="27"/>
  <c r="ED39" i="27"/>
  <c r="ED38" i="27"/>
  <c r="ED37" i="27"/>
  <c r="ED36" i="27"/>
  <c r="ED35" i="27"/>
  <c r="ED34" i="27"/>
  <c r="ED33" i="27"/>
  <c r="ED32" i="27"/>
  <c r="ED31" i="27"/>
  <c r="ED30" i="27"/>
  <c r="ED29" i="27"/>
  <c r="ED28" i="27"/>
  <c r="ED27" i="27"/>
  <c r="ED26" i="27"/>
  <c r="ED25" i="27"/>
  <c r="ED24" i="27"/>
  <c r="ED23" i="27"/>
  <c r="ED22" i="27"/>
  <c r="ED21" i="27"/>
  <c r="M635" i="9" l="1"/>
  <c r="Q660" i="9" s="1"/>
  <c r="L635" i="9"/>
  <c r="P660" i="9" s="1"/>
  <c r="K619" i="9" l="1"/>
  <c r="K635" i="9" s="1"/>
  <c r="O660" i="9" s="1"/>
  <c r="P153" i="41"/>
  <c r="P152" i="29"/>
  <c r="M496" i="9" l="1"/>
  <c r="L496" i="9"/>
  <c r="K496" i="9"/>
  <c r="J496" i="9"/>
  <c r="I496" i="9"/>
  <c r="H496" i="9"/>
  <c r="V489" i="9"/>
  <c r="V492" i="9" s="1"/>
  <c r="U489" i="9"/>
  <c r="U492" i="9" s="1"/>
  <c r="V488" i="9"/>
  <c r="V491" i="9" s="1"/>
  <c r="U488" i="9"/>
  <c r="U491" i="9" s="1"/>
  <c r="T489" i="9"/>
  <c r="T492" i="9" s="1"/>
  <c r="T488" i="9"/>
  <c r="T491" i="9" s="1"/>
  <c r="G17" i="50" l="1"/>
  <c r="G18" i="50"/>
  <c r="G19" i="50"/>
  <c r="G20" i="50"/>
  <c r="G21" i="50"/>
  <c r="G22" i="50"/>
  <c r="G23" i="50"/>
  <c r="G24" i="50"/>
  <c r="G25" i="50"/>
  <c r="G26" i="50"/>
  <c r="G27" i="50"/>
  <c r="G28" i="50"/>
  <c r="G29" i="50"/>
  <c r="G30" i="50"/>
  <c r="G31" i="50"/>
  <c r="G32" i="50"/>
  <c r="G33" i="50"/>
  <c r="G34" i="50"/>
  <c r="G35" i="50"/>
  <c r="G36" i="50"/>
  <c r="G37" i="50"/>
  <c r="G38" i="50"/>
  <c r="G39" i="50"/>
  <c r="G40" i="50"/>
  <c r="G41" i="50"/>
  <c r="G42" i="50"/>
  <c r="G43" i="50"/>
  <c r="G44" i="50"/>
  <c r="G45" i="50"/>
  <c r="G46" i="50"/>
  <c r="G47" i="50"/>
  <c r="G48" i="50"/>
  <c r="G49" i="50"/>
  <c r="G50" i="50"/>
  <c r="G51" i="50"/>
  <c r="G52" i="50"/>
  <c r="G53" i="50"/>
  <c r="G54" i="50"/>
  <c r="G55" i="50"/>
  <c r="G56" i="50"/>
  <c r="G57" i="50"/>
  <c r="G58" i="50"/>
  <c r="G59" i="50"/>
  <c r="G60" i="50"/>
  <c r="G61" i="50"/>
  <c r="G62" i="50"/>
  <c r="G63" i="50"/>
  <c r="G64" i="50"/>
  <c r="G65" i="50"/>
  <c r="G66" i="50"/>
  <c r="G67" i="50"/>
  <c r="G68" i="50"/>
  <c r="G69" i="50"/>
  <c r="G70" i="50"/>
  <c r="G71" i="50"/>
  <c r="G72" i="50"/>
  <c r="G73" i="50"/>
  <c r="G74" i="50"/>
  <c r="G75" i="50"/>
  <c r="G76" i="50"/>
  <c r="G77" i="50"/>
  <c r="G78" i="50"/>
  <c r="G79" i="50"/>
  <c r="G80" i="50"/>
  <c r="G81" i="50"/>
  <c r="G82" i="50"/>
  <c r="G83" i="50"/>
  <c r="G84" i="50"/>
  <c r="G85" i="50"/>
  <c r="G86" i="50"/>
  <c r="G87" i="50"/>
  <c r="G88" i="50"/>
  <c r="G89" i="50"/>
  <c r="G90" i="50"/>
  <c r="G91" i="50"/>
  <c r="G92" i="50"/>
  <c r="G93" i="50"/>
  <c r="G94" i="50"/>
  <c r="G95" i="50"/>
  <c r="G96" i="50"/>
  <c r="G97" i="50"/>
  <c r="G98" i="50"/>
  <c r="G99" i="50"/>
  <c r="G100" i="50"/>
  <c r="G101" i="50"/>
  <c r="G102" i="50"/>
  <c r="G103" i="50"/>
  <c r="G104" i="50"/>
  <c r="G105" i="50"/>
  <c r="G106" i="50"/>
  <c r="G107" i="50"/>
  <c r="G108" i="50"/>
  <c r="G109" i="50"/>
  <c r="G110" i="50"/>
  <c r="G111" i="50"/>
  <c r="G112" i="50"/>
  <c r="G113" i="50"/>
  <c r="G114" i="50"/>
  <c r="G115" i="50"/>
  <c r="G116" i="50"/>
  <c r="G117" i="50"/>
  <c r="G118" i="50"/>
  <c r="G119" i="50"/>
  <c r="G120" i="50"/>
  <c r="G121" i="50"/>
  <c r="G122" i="50"/>
  <c r="G123" i="50"/>
  <c r="G124" i="50"/>
  <c r="G125" i="50"/>
  <c r="G126" i="50"/>
  <c r="G127" i="50"/>
  <c r="G128" i="50"/>
  <c r="G129" i="50"/>
  <c r="G130" i="50"/>
  <c r="G131" i="50"/>
  <c r="G132" i="50"/>
  <c r="G133" i="50"/>
  <c r="G134" i="50"/>
  <c r="G135" i="50"/>
  <c r="G136" i="50"/>
  <c r="G137" i="50"/>
  <c r="G138" i="50"/>
  <c r="G139" i="50"/>
  <c r="G140" i="50"/>
  <c r="G141" i="50"/>
  <c r="G142" i="50"/>
  <c r="G143" i="50"/>
  <c r="G144" i="50"/>
  <c r="G145" i="50"/>
  <c r="G146" i="50"/>
  <c r="G147" i="50"/>
  <c r="G148" i="50"/>
  <c r="G149" i="50"/>
  <c r="G150" i="50"/>
  <c r="G151" i="50"/>
  <c r="G152" i="50"/>
  <c r="G153" i="50"/>
  <c r="G154" i="50"/>
  <c r="G155" i="50"/>
  <c r="G156" i="50"/>
  <c r="G157" i="50"/>
  <c r="G158" i="50"/>
  <c r="G159" i="50"/>
  <c r="G160" i="50"/>
  <c r="G161" i="50"/>
  <c r="G162" i="50"/>
  <c r="G163" i="50"/>
  <c r="G164" i="50"/>
  <c r="G165" i="50"/>
  <c r="G166" i="50"/>
  <c r="G167" i="50"/>
  <c r="G168" i="50"/>
  <c r="G169" i="50"/>
  <c r="G170" i="50"/>
  <c r="G171" i="50"/>
  <c r="G172" i="50"/>
  <c r="G173" i="50"/>
  <c r="G174" i="50"/>
  <c r="G175" i="50"/>
  <c r="G176" i="50"/>
  <c r="G177" i="50"/>
  <c r="G178" i="50"/>
  <c r="G179" i="50"/>
  <c r="G180" i="50"/>
  <c r="G181" i="50"/>
  <c r="G182" i="50"/>
  <c r="G183" i="50"/>
  <c r="G184" i="50"/>
  <c r="G185" i="50"/>
  <c r="G186" i="50"/>
  <c r="G187" i="50"/>
  <c r="G188" i="50"/>
  <c r="G189" i="50"/>
  <c r="G190" i="50"/>
  <c r="G191" i="50"/>
  <c r="G192" i="50"/>
  <c r="G193" i="50"/>
  <c r="G194" i="50"/>
  <c r="G195" i="50"/>
  <c r="G196" i="50"/>
  <c r="G197" i="50"/>
  <c r="G198" i="50"/>
  <c r="G199" i="50"/>
  <c r="G200" i="50"/>
  <c r="G201" i="50"/>
  <c r="G202" i="50"/>
  <c r="G203" i="50"/>
  <c r="G204" i="50"/>
  <c r="G205" i="50"/>
  <c r="G206" i="50"/>
  <c r="G207" i="50"/>
  <c r="G208" i="50"/>
  <c r="G209" i="50"/>
  <c r="G210" i="50"/>
  <c r="G211" i="50"/>
  <c r="G212" i="50"/>
  <c r="G213" i="50"/>
  <c r="G214" i="50"/>
  <c r="G215" i="50"/>
  <c r="G216" i="50"/>
  <c r="G217" i="50"/>
  <c r="G218" i="50"/>
  <c r="G219" i="50"/>
  <c r="G220" i="50"/>
  <c r="G221" i="50"/>
  <c r="G222" i="50"/>
  <c r="G223" i="50"/>
  <c r="G224" i="50"/>
  <c r="G225" i="50"/>
  <c r="G226" i="50"/>
  <c r="G227" i="50"/>
  <c r="G228" i="50"/>
  <c r="G229" i="50"/>
  <c r="G230" i="50"/>
  <c r="G231" i="50"/>
  <c r="G232" i="50"/>
  <c r="G233" i="50"/>
  <c r="G234" i="50"/>
  <c r="G235" i="50"/>
  <c r="G236" i="50"/>
  <c r="G237" i="50"/>
  <c r="G238" i="50"/>
  <c r="G239" i="50"/>
  <c r="G240" i="50"/>
  <c r="G241" i="50"/>
  <c r="G242" i="50"/>
  <c r="G243" i="50"/>
  <c r="G244" i="50"/>
  <c r="G245" i="50"/>
  <c r="G246" i="50"/>
  <c r="G247" i="50"/>
  <c r="G248" i="50"/>
  <c r="G249" i="50"/>
  <c r="G250" i="50"/>
  <c r="G251" i="50"/>
  <c r="G252" i="50"/>
  <c r="G253" i="50"/>
  <c r="G254" i="50"/>
  <c r="G255" i="50"/>
  <c r="G256" i="50"/>
  <c r="G257" i="50"/>
  <c r="G258" i="50"/>
  <c r="G259" i="50"/>
  <c r="G260" i="50"/>
  <c r="G261" i="50"/>
  <c r="G262" i="50"/>
  <c r="G263" i="50"/>
  <c r="G264" i="50"/>
  <c r="G265" i="50"/>
  <c r="G266" i="50"/>
  <c r="G267" i="50"/>
  <c r="G268" i="50"/>
  <c r="G269" i="50"/>
  <c r="G270" i="50"/>
  <c r="G271" i="50"/>
  <c r="G272" i="50"/>
  <c r="G273" i="50"/>
  <c r="G274" i="50"/>
  <c r="G275" i="50"/>
  <c r="G276" i="50"/>
  <c r="G277" i="50"/>
  <c r="G278" i="50"/>
  <c r="G279" i="50"/>
  <c r="G280" i="50"/>
  <c r="G281" i="50"/>
  <c r="G282" i="50"/>
  <c r="G283" i="50"/>
  <c r="G284" i="50"/>
  <c r="G285" i="50"/>
  <c r="G286" i="50"/>
  <c r="G287" i="50"/>
  <c r="G288" i="50"/>
  <c r="G289" i="50"/>
  <c r="G290" i="50"/>
  <c r="G291" i="50"/>
  <c r="G292" i="50"/>
  <c r="G293" i="50"/>
  <c r="G294" i="50"/>
  <c r="G295" i="50"/>
  <c r="G296" i="50"/>
  <c r="G297" i="50"/>
  <c r="G298" i="50"/>
  <c r="G299" i="50"/>
  <c r="G300" i="50"/>
  <c r="G301" i="50"/>
  <c r="G302" i="50"/>
  <c r="G303" i="50"/>
  <c r="G304" i="50"/>
  <c r="G305" i="50"/>
  <c r="G306" i="50"/>
  <c r="G307" i="50"/>
  <c r="G308" i="50"/>
  <c r="G309" i="50"/>
  <c r="G310" i="50"/>
  <c r="G311" i="50"/>
  <c r="G312" i="50"/>
  <c r="G313" i="50"/>
  <c r="G314" i="50"/>
  <c r="G315" i="50"/>
  <c r="G316" i="50"/>
  <c r="G317" i="50"/>
  <c r="G318" i="50"/>
  <c r="G319" i="50"/>
  <c r="G320" i="50"/>
  <c r="G321" i="50"/>
  <c r="G322" i="50"/>
  <c r="G323" i="50"/>
  <c r="G324" i="50"/>
  <c r="G325" i="50"/>
  <c r="G326" i="50"/>
  <c r="G327" i="50"/>
  <c r="G328" i="50"/>
  <c r="G329" i="50"/>
  <c r="G330" i="50"/>
  <c r="G331" i="50"/>
  <c r="G332" i="50"/>
  <c r="G333" i="50"/>
  <c r="G334" i="50"/>
  <c r="G335" i="50"/>
  <c r="G336" i="50"/>
  <c r="G337" i="50"/>
  <c r="G338" i="50"/>
  <c r="G339" i="50"/>
  <c r="G340" i="50"/>
  <c r="G341" i="50"/>
  <c r="G342" i="50"/>
  <c r="G343" i="50"/>
  <c r="G344" i="50"/>
  <c r="G345" i="50"/>
  <c r="G346" i="50"/>
  <c r="G347" i="50"/>
  <c r="G348" i="50"/>
  <c r="G349" i="50"/>
  <c r="G350" i="50"/>
  <c r="G351" i="50"/>
  <c r="G352" i="50"/>
  <c r="G353" i="50"/>
  <c r="G354" i="50"/>
  <c r="G355" i="50"/>
  <c r="G356" i="50"/>
  <c r="G357" i="50"/>
  <c r="G358" i="50"/>
  <c r="G359" i="50"/>
  <c r="G360" i="50"/>
  <c r="G361" i="50"/>
  <c r="G362" i="50"/>
  <c r="G363" i="50"/>
  <c r="G364" i="50"/>
  <c r="G365" i="50"/>
  <c r="G366" i="50"/>
  <c r="G367" i="50"/>
  <c r="G368" i="50"/>
  <c r="G369" i="50"/>
  <c r="G370" i="50"/>
  <c r="G371" i="50"/>
  <c r="G372" i="50"/>
  <c r="G373" i="50"/>
  <c r="G374" i="50"/>
  <c r="G375" i="50"/>
  <c r="G376" i="50"/>
  <c r="G377" i="50"/>
  <c r="G378" i="50"/>
  <c r="G379" i="50"/>
  <c r="G380" i="50"/>
  <c r="G381" i="50"/>
  <c r="G382" i="50"/>
  <c r="G383" i="50"/>
  <c r="G384" i="50"/>
  <c r="G385" i="50"/>
  <c r="G386" i="50"/>
  <c r="G387" i="50"/>
  <c r="G388" i="50"/>
  <c r="G389" i="50"/>
  <c r="G390" i="50"/>
  <c r="G391" i="50"/>
  <c r="G392" i="50"/>
  <c r="G393" i="50"/>
  <c r="G394" i="50"/>
  <c r="G395" i="50"/>
  <c r="G396" i="50"/>
  <c r="G397" i="50"/>
  <c r="G398" i="50"/>
  <c r="G399" i="50"/>
  <c r="G400" i="50"/>
  <c r="G401" i="50"/>
  <c r="G402" i="50"/>
  <c r="G403" i="50"/>
  <c r="G404" i="50"/>
  <c r="G405" i="50"/>
  <c r="G406" i="50"/>
  <c r="G407" i="50"/>
  <c r="G408" i="50"/>
  <c r="G409" i="50"/>
  <c r="G410" i="50"/>
  <c r="G411" i="50"/>
  <c r="G412" i="50"/>
  <c r="G413" i="50"/>
  <c r="G414" i="50"/>
  <c r="G415" i="50"/>
  <c r="G416" i="50"/>
  <c r="G417" i="50"/>
  <c r="G418" i="50"/>
  <c r="G419" i="50"/>
  <c r="G420" i="50"/>
  <c r="G421" i="50"/>
  <c r="G422" i="50"/>
  <c r="G423" i="50"/>
  <c r="G424" i="50"/>
  <c r="G425" i="50"/>
  <c r="G426" i="50"/>
  <c r="G427" i="50"/>
  <c r="G428" i="50"/>
  <c r="G429" i="50"/>
  <c r="G430" i="50"/>
  <c r="G431" i="50"/>
  <c r="G432" i="50"/>
  <c r="G433" i="50"/>
  <c r="G434" i="50"/>
  <c r="G435" i="50"/>
  <c r="G436" i="50"/>
  <c r="G437" i="50"/>
  <c r="G438" i="50"/>
  <c r="G439" i="50"/>
  <c r="G440" i="50"/>
  <c r="G441" i="50"/>
  <c r="G442" i="50"/>
  <c r="G443" i="50"/>
  <c r="G444" i="50"/>
  <c r="G445" i="50"/>
  <c r="G446" i="50"/>
  <c r="G447" i="50"/>
  <c r="G448" i="50"/>
  <c r="G449" i="50"/>
  <c r="G450" i="50"/>
  <c r="G451" i="50"/>
  <c r="G452" i="50"/>
  <c r="G453" i="50"/>
  <c r="G454" i="50"/>
  <c r="G455" i="50"/>
  <c r="G456" i="50"/>
  <c r="G457" i="50"/>
  <c r="G458" i="50"/>
  <c r="G459" i="50"/>
  <c r="G460" i="50"/>
  <c r="G461" i="50"/>
  <c r="G462" i="50"/>
  <c r="G463" i="50"/>
  <c r="G464" i="50"/>
  <c r="G465" i="50"/>
  <c r="G466" i="50"/>
  <c r="G467" i="50"/>
  <c r="G468" i="50"/>
  <c r="G469" i="50"/>
  <c r="G470" i="50"/>
  <c r="G471" i="50"/>
  <c r="G472" i="50"/>
  <c r="G473" i="50"/>
  <c r="G474" i="50"/>
  <c r="G475" i="50"/>
  <c r="G476" i="50"/>
  <c r="G477" i="50"/>
  <c r="G478" i="50"/>
  <c r="G479" i="50"/>
  <c r="G480" i="50"/>
  <c r="G481" i="50"/>
  <c r="G482" i="50"/>
  <c r="G483" i="50"/>
  <c r="G484" i="50"/>
  <c r="G485" i="50"/>
  <c r="G486" i="50"/>
  <c r="G487" i="50"/>
  <c r="G488" i="50"/>
  <c r="G489" i="50"/>
  <c r="G490" i="50"/>
  <c r="G491" i="50"/>
  <c r="G492" i="50"/>
  <c r="G493" i="50"/>
  <c r="G494" i="50"/>
  <c r="G495" i="50"/>
  <c r="G496" i="50"/>
  <c r="G497" i="50"/>
  <c r="G498" i="50"/>
  <c r="G499" i="50"/>
  <c r="G500" i="50"/>
  <c r="G501" i="50"/>
  <c r="G502" i="50"/>
  <c r="G503" i="50"/>
  <c r="G504" i="50"/>
  <c r="G505" i="50"/>
  <c r="G506" i="50"/>
  <c r="G291" i="28"/>
  <c r="G292" i="28"/>
  <c r="G293" i="28"/>
  <c r="G294" i="28"/>
  <c r="G295" i="28"/>
  <c r="G296" i="28"/>
  <c r="G297" i="28"/>
  <c r="G298" i="28"/>
  <c r="G299" i="28"/>
  <c r="G300" i="28"/>
  <c r="G301" i="28"/>
  <c r="G302" i="28"/>
  <c r="G303" i="28"/>
  <c r="G304" i="28"/>
  <c r="G305" i="28"/>
  <c r="G306" i="28"/>
  <c r="G307" i="28"/>
  <c r="G308" i="28"/>
  <c r="G309" i="28"/>
  <c r="G310" i="28"/>
  <c r="G311" i="28"/>
  <c r="G312" i="28"/>
  <c r="G313" i="28"/>
  <c r="G314" i="28"/>
  <c r="G315" i="28"/>
  <c r="G316" i="28"/>
  <c r="G317" i="28"/>
  <c r="G318" i="28"/>
  <c r="G319" i="28"/>
  <c r="G320" i="28"/>
  <c r="G321" i="28"/>
  <c r="G322" i="28"/>
  <c r="G323" i="28"/>
  <c r="G324" i="28"/>
  <c r="G325" i="28"/>
  <c r="G326" i="28"/>
  <c r="G327" i="28"/>
  <c r="G328" i="28"/>
  <c r="G329" i="28"/>
  <c r="G330" i="28"/>
  <c r="G331" i="28"/>
  <c r="G332" i="28"/>
  <c r="G333" i="28"/>
  <c r="G334" i="28"/>
  <c r="G335" i="28"/>
  <c r="G336" i="28"/>
  <c r="G337" i="28"/>
  <c r="G338" i="28"/>
  <c r="G339" i="28"/>
  <c r="G340" i="28"/>
  <c r="G341" i="28"/>
  <c r="G342" i="28"/>
  <c r="G343" i="28"/>
  <c r="G344" i="28"/>
  <c r="G345" i="28"/>
  <c r="G346" i="28"/>
  <c r="G347" i="28"/>
  <c r="G348" i="28"/>
  <c r="G349" i="28"/>
  <c r="G350" i="28"/>
  <c r="G351" i="28"/>
  <c r="G352" i="28"/>
  <c r="G353" i="28"/>
  <c r="G354" i="28"/>
  <c r="G355" i="28"/>
  <c r="G356" i="28"/>
  <c r="G357" i="28"/>
  <c r="G358" i="28"/>
  <c r="G359" i="28"/>
  <c r="G360" i="28"/>
  <c r="G361" i="28"/>
  <c r="G362" i="28"/>
  <c r="G363" i="28"/>
  <c r="G364" i="28"/>
  <c r="G365" i="28"/>
  <c r="G366" i="28"/>
  <c r="G367" i="28"/>
  <c r="G368" i="28"/>
  <c r="G369" i="28"/>
  <c r="G370" i="28"/>
  <c r="G371" i="28"/>
  <c r="G372" i="28"/>
  <c r="G373" i="28"/>
  <c r="G374" i="28"/>
  <c r="G375" i="28"/>
  <c r="G376" i="28"/>
  <c r="G377" i="28"/>
  <c r="G378" i="28"/>
  <c r="G379" i="28"/>
  <c r="G380" i="28"/>
  <c r="G381" i="28"/>
  <c r="G382" i="28"/>
  <c r="G383" i="28"/>
  <c r="G384" i="28"/>
  <c r="G385" i="28"/>
  <c r="G386" i="28"/>
  <c r="G387" i="28"/>
  <c r="G388" i="28"/>
  <c r="G389" i="28"/>
  <c r="G390" i="28"/>
  <c r="G391" i="28"/>
  <c r="G392" i="28"/>
  <c r="G393" i="28"/>
  <c r="G394" i="28"/>
  <c r="G395" i="28"/>
  <c r="G396" i="28"/>
  <c r="G397" i="28"/>
  <c r="G398" i="28"/>
  <c r="G399" i="28"/>
  <c r="G400" i="28"/>
  <c r="G401" i="28"/>
  <c r="G402" i="28"/>
  <c r="G403" i="28"/>
  <c r="G404" i="28"/>
  <c r="G405" i="28"/>
  <c r="G406" i="28"/>
  <c r="G407" i="28"/>
  <c r="G408" i="28"/>
  <c r="G409" i="28"/>
  <c r="G410" i="28"/>
  <c r="G411" i="28"/>
  <c r="G412" i="28"/>
  <c r="G413" i="28"/>
  <c r="G414" i="28"/>
  <c r="G415" i="28"/>
  <c r="G416" i="28"/>
  <c r="G417" i="28"/>
  <c r="G418" i="28"/>
  <c r="G419" i="28"/>
  <c r="G420" i="28"/>
  <c r="G421" i="28"/>
  <c r="G422" i="28"/>
  <c r="G423" i="28"/>
  <c r="G424" i="28"/>
  <c r="G425" i="28"/>
  <c r="G426" i="28"/>
  <c r="G427" i="28"/>
  <c r="G428" i="28"/>
  <c r="G429" i="28"/>
  <c r="G430" i="28"/>
  <c r="G431" i="28"/>
  <c r="G432" i="28"/>
  <c r="G433" i="28"/>
  <c r="G434" i="28"/>
  <c r="G435" i="28"/>
  <c r="G436" i="28"/>
  <c r="G437" i="28"/>
  <c r="G438" i="28"/>
  <c r="G439" i="28"/>
  <c r="G440" i="28"/>
  <c r="G441" i="28"/>
  <c r="G442" i="28"/>
  <c r="G443" i="28"/>
  <c r="G444" i="28"/>
  <c r="G445" i="28"/>
  <c r="G446" i="28"/>
  <c r="G447" i="28"/>
  <c r="G448" i="28"/>
  <c r="G449" i="28"/>
  <c r="G450" i="28"/>
  <c r="G451" i="28"/>
  <c r="G452" i="28"/>
  <c r="G453" i="28"/>
  <c r="G454" i="28"/>
  <c r="G455" i="28"/>
  <c r="G456" i="28"/>
  <c r="G457" i="28"/>
  <c r="G458" i="28"/>
  <c r="G459" i="28"/>
  <c r="G460" i="28"/>
  <c r="G461" i="28"/>
  <c r="G462" i="28"/>
  <c r="G463" i="28"/>
  <c r="G464" i="28"/>
  <c r="G465" i="28"/>
  <c r="G466" i="28"/>
  <c r="G467" i="28"/>
  <c r="G468" i="28"/>
  <c r="G469" i="28"/>
  <c r="G470" i="28"/>
  <c r="G471" i="28"/>
  <c r="G472" i="28"/>
  <c r="G473" i="28"/>
  <c r="G474" i="28"/>
  <c r="G475" i="28"/>
  <c r="G476" i="28"/>
  <c r="G477" i="28"/>
  <c r="G478" i="28"/>
  <c r="G479" i="28"/>
  <c r="G480" i="28"/>
  <c r="G481" i="28"/>
  <c r="G482" i="28"/>
  <c r="G483" i="28"/>
  <c r="G484" i="28"/>
  <c r="G485" i="28"/>
  <c r="G486" i="28"/>
  <c r="G487" i="28"/>
  <c r="G488" i="28"/>
  <c r="G489" i="28"/>
  <c r="G490" i="28"/>
  <c r="G491" i="28"/>
  <c r="G492" i="28"/>
  <c r="G493" i="28"/>
  <c r="G494" i="28"/>
  <c r="G495" i="28"/>
  <c r="G496" i="28"/>
  <c r="ED15" i="51"/>
  <c r="G4" i="50" l="1"/>
  <c r="G9" i="50"/>
  <c r="G11" i="50"/>
  <c r="G10" i="50"/>
  <c r="G16" i="50"/>
  <c r="G8" i="50"/>
  <c r="G15" i="50"/>
  <c r="G7" i="50"/>
  <c r="G14" i="50"/>
  <c r="G6" i="50"/>
  <c r="G13" i="50"/>
  <c r="G5" i="50"/>
  <c r="G12" i="50"/>
  <c r="B22" i="8" l="1"/>
  <c r="B10" i="8"/>
  <c r="A76" i="24" l="1"/>
  <c r="A51" i="24"/>
  <c r="A71" i="24" s="1"/>
  <c r="A47" i="24"/>
  <c r="C15" i="24"/>
  <c r="E109" i="26"/>
  <c r="C24" i="12" l="1"/>
  <c r="B825" i="9" l="1"/>
  <c r="B826" i="9"/>
  <c r="B824" i="9"/>
  <c r="C91" i="26" l="1"/>
  <c r="D275" i="9" l="1"/>
  <c r="D304" i="9"/>
  <c r="M290" i="9"/>
  <c r="L290" i="9"/>
  <c r="K290" i="9"/>
  <c r="J290" i="9"/>
  <c r="I290" i="9"/>
  <c r="H290" i="9"/>
  <c r="D339" i="9"/>
  <c r="H492" i="9"/>
  <c r="G6" i="4" l="1"/>
  <c r="B490" i="9"/>
  <c r="O2" i="9" l="1"/>
  <c r="C199" i="26" l="1"/>
  <c r="R583" i="9" l="1"/>
  <c r="F1" i="50" l="1"/>
  <c r="E1" i="50"/>
  <c r="D1" i="50"/>
  <c r="C1" i="50"/>
  <c r="C264" i="27"/>
  <c r="C1" i="28"/>
  <c r="F1" i="28"/>
  <c r="E1" i="28"/>
  <c r="D1" i="28"/>
  <c r="G17" i="35" l="1"/>
  <c r="C126" i="14" l="1" a="1"/>
  <c r="C126" i="14" s="1"/>
  <c r="D381" i="9" l="1" a="1"/>
  <c r="D381" i="9" s="1"/>
  <c r="C17" i="12"/>
  <c r="C16" i="15"/>
  <c r="D2" i="9" l="1"/>
  <c r="B892" i="9"/>
  <c r="B893" i="9"/>
  <c r="B894" i="9"/>
  <c r="B891" i="9"/>
  <c r="B812" i="9"/>
  <c r="B811" i="9"/>
  <c r="B809" i="9"/>
  <c r="B807" i="9"/>
  <c r="B748" i="9"/>
  <c r="B749" i="9"/>
  <c r="B750" i="9"/>
  <c r="B751" i="9"/>
  <c r="B752" i="9"/>
  <c r="B753" i="9"/>
  <c r="B754" i="9"/>
  <c r="B747" i="9"/>
  <c r="B704" i="9"/>
  <c r="B705" i="9"/>
  <c r="B706" i="9"/>
  <c r="B707" i="9"/>
  <c r="B708" i="9"/>
  <c r="B703" i="9"/>
  <c r="B689" i="9"/>
  <c r="B690" i="9"/>
  <c r="B691" i="9"/>
  <c r="B692" i="9"/>
  <c r="B693" i="9"/>
  <c r="B694" i="9"/>
  <c r="B695" i="9"/>
  <c r="B696" i="9"/>
  <c r="B697" i="9"/>
  <c r="B698" i="9"/>
  <c r="B699" i="9"/>
  <c r="B700" i="9"/>
  <c r="B701" i="9"/>
  <c r="B688" i="9"/>
  <c r="B669" i="9"/>
  <c r="B670" i="9"/>
  <c r="B671" i="9"/>
  <c r="B672" i="9"/>
  <c r="B673" i="9"/>
  <c r="B668" i="9"/>
  <c r="C16" i="12"/>
  <c r="P22" i="12"/>
  <c r="P105" i="12" s="1"/>
  <c r="C105" i="12" l="1"/>
  <c r="C22" i="12"/>
  <c r="B512" i="9"/>
  <c r="B511" i="9"/>
  <c r="B488" i="9"/>
  <c r="B489" i="9"/>
  <c r="B487" i="9"/>
  <c r="B400" i="9"/>
  <c r="B399" i="9"/>
  <c r="B211" i="9"/>
  <c r="B210" i="9"/>
  <c r="B214" i="9"/>
  <c r="B213" i="9"/>
  <c r="B208" i="9"/>
  <c r="B207" i="9"/>
  <c r="B186" i="9"/>
  <c r="B187" i="9"/>
  <c r="B139" i="9"/>
  <c r="B140" i="9"/>
  <c r="B141" i="9"/>
  <c r="B142" i="9"/>
  <c r="B143" i="9"/>
  <c r="B138" i="9"/>
  <c r="B57" i="9"/>
  <c r="B58" i="9"/>
  <c r="B59" i="9"/>
  <c r="B60" i="9"/>
  <c r="B56" i="9"/>
  <c r="B53" i="9"/>
  <c r="B54" i="9"/>
  <c r="B52" i="9"/>
  <c r="B70" i="9"/>
  <c r="B69" i="9"/>
  <c r="D642" i="9" l="1"/>
  <c r="D609" i="9"/>
  <c r="O17" i="12" l="1"/>
  <c r="B2" i="52"/>
  <c r="B2" i="33" s="1"/>
  <c r="C161" i="26" l="1"/>
  <c r="E713" i="43" l="1"/>
  <c r="D713" i="43"/>
  <c r="E712" i="43"/>
  <c r="D712" i="43"/>
  <c r="E711" i="43"/>
  <c r="D711" i="43"/>
  <c r="E710" i="43"/>
  <c r="D710" i="43"/>
  <c r="E709" i="43"/>
  <c r="D709" i="43"/>
  <c r="E708" i="43"/>
  <c r="D708" i="43"/>
  <c r="E707" i="43"/>
  <c r="D707" i="43"/>
  <c r="E706" i="43"/>
  <c r="D706" i="43"/>
  <c r="E705" i="43"/>
  <c r="D705" i="43"/>
  <c r="E704" i="43"/>
  <c r="D704" i="43"/>
  <c r="E703" i="43"/>
  <c r="D703" i="43"/>
  <c r="E702" i="43"/>
  <c r="D702" i="43"/>
  <c r="E701" i="43"/>
  <c r="D701" i="43"/>
  <c r="E700" i="43"/>
  <c r="D700" i="43"/>
  <c r="E699" i="43"/>
  <c r="D699" i="43"/>
  <c r="E698" i="43"/>
  <c r="D698" i="43"/>
  <c r="E697" i="43"/>
  <c r="D697" i="43"/>
  <c r="E696" i="43"/>
  <c r="D696" i="43"/>
  <c r="E695" i="43"/>
  <c r="D695" i="43"/>
  <c r="E694" i="43"/>
  <c r="D694" i="43"/>
  <c r="E693" i="43"/>
  <c r="D693" i="43"/>
  <c r="E692" i="43"/>
  <c r="D692" i="43"/>
  <c r="E691" i="43"/>
  <c r="D691" i="43"/>
  <c r="E690" i="43"/>
  <c r="D690" i="43"/>
  <c r="E689" i="43"/>
  <c r="D689" i="43"/>
  <c r="E688" i="43"/>
  <c r="D688" i="43"/>
  <c r="E687" i="43"/>
  <c r="D687" i="43"/>
  <c r="E686" i="43"/>
  <c r="D686" i="43"/>
  <c r="E685" i="43"/>
  <c r="D685" i="43"/>
  <c r="E684" i="43"/>
  <c r="D684" i="43"/>
  <c r="E683" i="43"/>
  <c r="D683" i="43"/>
  <c r="E682" i="43"/>
  <c r="D682" i="43"/>
  <c r="E681" i="43"/>
  <c r="D681" i="43"/>
  <c r="E680" i="43"/>
  <c r="D680" i="43"/>
  <c r="E678" i="43"/>
  <c r="D678" i="43"/>
  <c r="E655" i="43"/>
  <c r="D655" i="43"/>
  <c r="E654" i="43"/>
  <c r="D654" i="43"/>
  <c r="E653" i="43"/>
  <c r="D653" i="43"/>
  <c r="E652" i="43"/>
  <c r="D652" i="43"/>
  <c r="E651" i="43"/>
  <c r="D651" i="43"/>
  <c r="E650" i="43"/>
  <c r="D650" i="43"/>
  <c r="E644" i="43"/>
  <c r="E646" i="43" s="1"/>
  <c r="D644" i="43"/>
  <c r="D646" i="43" s="1"/>
  <c r="E641" i="43"/>
  <c r="D641" i="43"/>
  <c r="E637" i="43"/>
  <c r="D637" i="43"/>
  <c r="E636" i="43"/>
  <c r="D636" i="43"/>
  <c r="E635" i="43"/>
  <c r="D635" i="43"/>
  <c r="E634" i="43"/>
  <c r="D634" i="43"/>
  <c r="E633" i="43"/>
  <c r="D633" i="43"/>
  <c r="E629" i="43"/>
  <c r="D629" i="43"/>
  <c r="E628" i="43"/>
  <c r="D628" i="43"/>
  <c r="E622" i="43"/>
  <c r="D622" i="43"/>
  <c r="E621" i="43"/>
  <c r="D621" i="43"/>
  <c r="E620" i="43"/>
  <c r="D620" i="43"/>
  <c r="E619" i="43"/>
  <c r="D619" i="43"/>
  <c r="E618" i="43"/>
  <c r="D618" i="43"/>
  <c r="E617" i="43"/>
  <c r="D617" i="43"/>
  <c r="E616" i="43"/>
  <c r="D616" i="43"/>
  <c r="E615" i="43"/>
  <c r="D615" i="43"/>
  <c r="E608" i="43"/>
  <c r="D608" i="43"/>
  <c r="E607" i="43"/>
  <c r="D607" i="43"/>
  <c r="E606" i="43"/>
  <c r="D606" i="43"/>
  <c r="E605" i="43"/>
  <c r="D605" i="43"/>
  <c r="E604" i="43"/>
  <c r="D604" i="43"/>
  <c r="E603" i="43"/>
  <c r="D603" i="43"/>
  <c r="E602" i="43"/>
  <c r="D602" i="43"/>
  <c r="E601" i="43"/>
  <c r="D601" i="43"/>
  <c r="E598" i="43"/>
  <c r="D598" i="43"/>
  <c r="E591" i="43"/>
  <c r="D591" i="43"/>
  <c r="E586" i="43"/>
  <c r="D586" i="43"/>
  <c r="E575" i="43"/>
  <c r="D575" i="43"/>
  <c r="E574" i="43"/>
  <c r="D574" i="43"/>
  <c r="E573" i="43"/>
  <c r="D573" i="43"/>
  <c r="E572" i="43"/>
  <c r="D572" i="43"/>
  <c r="E568" i="43"/>
  <c r="D568" i="43"/>
  <c r="E567" i="43"/>
  <c r="D567" i="43"/>
  <c r="E566" i="43"/>
  <c r="D566" i="43"/>
  <c r="E560" i="43"/>
  <c r="D560" i="43"/>
  <c r="E559" i="43"/>
  <c r="D559" i="43"/>
  <c r="E558" i="43"/>
  <c r="D558" i="43"/>
  <c r="E542" i="43"/>
  <c r="D542" i="43"/>
  <c r="E541" i="43"/>
  <c r="D541" i="43"/>
  <c r="E540" i="43"/>
  <c r="D540" i="43"/>
  <c r="E528" i="43"/>
  <c r="D528" i="43"/>
  <c r="E527" i="43"/>
  <c r="D527" i="43"/>
  <c r="E522" i="43"/>
  <c r="D522" i="43"/>
  <c r="E521" i="43"/>
  <c r="D521" i="43"/>
  <c r="E487" i="43"/>
  <c r="D487" i="43"/>
  <c r="E485" i="43"/>
  <c r="D485" i="43"/>
  <c r="E484" i="43"/>
  <c r="D484" i="43"/>
  <c r="E480" i="43"/>
  <c r="D480" i="43"/>
  <c r="E478" i="43"/>
  <c r="E470" i="43"/>
  <c r="D470" i="43"/>
  <c r="E467" i="43"/>
  <c r="D467" i="43"/>
  <c r="E465" i="43"/>
  <c r="D465" i="43"/>
  <c r="D464" i="43"/>
  <c r="E462" i="43"/>
  <c r="D462" i="43"/>
  <c r="E456" i="43"/>
  <c r="D456" i="43"/>
  <c r="E455" i="43"/>
  <c r="D455" i="43"/>
  <c r="E448" i="43"/>
  <c r="D448" i="43"/>
  <c r="E428" i="43"/>
  <c r="D428" i="43"/>
  <c r="E427" i="43"/>
  <c r="D427" i="43"/>
  <c r="E416" i="43"/>
  <c r="E666" i="43" s="1"/>
  <c r="D416" i="43"/>
  <c r="D666" i="43" s="1"/>
  <c r="E404" i="43"/>
  <c r="D404" i="43"/>
  <c r="E403" i="43"/>
  <c r="D403" i="43"/>
  <c r="E381" i="43"/>
  <c r="D381" i="43"/>
  <c r="E380" i="43"/>
  <c r="D380" i="43"/>
  <c r="E323" i="43"/>
  <c r="E663" i="43" s="1"/>
  <c r="D323" i="43"/>
  <c r="D663" i="43" s="1"/>
  <c r="E315" i="43"/>
  <c r="D315" i="43"/>
  <c r="E313" i="43"/>
  <c r="D313" i="43"/>
  <c r="E310" i="43"/>
  <c r="D310" i="43"/>
  <c r="E306" i="43"/>
  <c r="D306" i="43"/>
  <c r="E275" i="43"/>
  <c r="D275" i="43"/>
  <c r="E274" i="43"/>
  <c r="D274" i="43"/>
  <c r="E270" i="43"/>
  <c r="D270" i="43"/>
  <c r="E263" i="43"/>
  <c r="D263" i="43"/>
  <c r="E259" i="43"/>
  <c r="D259" i="43"/>
  <c r="E247" i="43"/>
  <c r="D247" i="43"/>
  <c r="E244" i="43"/>
  <c r="D244" i="43"/>
  <c r="E219" i="43"/>
  <c r="D219" i="43"/>
  <c r="E211" i="43"/>
  <c r="D211" i="43"/>
  <c r="E192" i="43"/>
  <c r="D192" i="43"/>
  <c r="E172" i="43"/>
  <c r="D172" i="43"/>
  <c r="E171" i="43"/>
  <c r="D171" i="43"/>
  <c r="E167" i="43"/>
  <c r="D167" i="43"/>
  <c r="E157" i="43"/>
  <c r="D157" i="43"/>
  <c r="E155" i="43"/>
  <c r="D155" i="43"/>
  <c r="E153" i="43"/>
  <c r="D153" i="43"/>
  <c r="E151" i="43"/>
  <c r="D151" i="43"/>
  <c r="E144" i="43"/>
  <c r="D144" i="43"/>
  <c r="E143" i="43"/>
  <c r="D143" i="43"/>
  <c r="E142" i="43"/>
  <c r="D142" i="43"/>
  <c r="E114" i="43"/>
  <c r="D114" i="43"/>
  <c r="E99" i="43"/>
  <c r="D99" i="43"/>
  <c r="E83" i="43"/>
  <c r="D83" i="43"/>
  <c r="E82" i="43"/>
  <c r="D82" i="43"/>
  <c r="E52" i="43"/>
  <c r="D52" i="43"/>
  <c r="E51" i="43"/>
  <c r="D51" i="43"/>
  <c r="E50" i="43"/>
  <c r="D50" i="43"/>
  <c r="E49" i="43"/>
  <c r="D49" i="43"/>
  <c r="E40" i="43"/>
  <c r="D40" i="43"/>
  <c r="E32" i="43"/>
  <c r="D32" i="43"/>
  <c r="E30" i="43"/>
  <c r="D30" i="43"/>
  <c r="E21" i="43"/>
  <c r="D21" i="43"/>
  <c r="E13" i="43"/>
  <c r="D13" i="43"/>
  <c r="D2" i="43"/>
  <c r="E1" i="43"/>
  <c r="D1" i="43"/>
  <c r="R251" i="29"/>
  <c r="Q251" i="29"/>
  <c r="O251" i="29"/>
  <c r="N251" i="29"/>
  <c r="AP249" i="29"/>
  <c r="AQ124" i="29"/>
  <c r="C119" i="29"/>
  <c r="E118" i="29"/>
  <c r="D118" i="29"/>
  <c r="C106" i="29"/>
  <c r="G105" i="29"/>
  <c r="M97" i="29"/>
  <c r="G93" i="29"/>
  <c r="C93" i="29"/>
  <c r="J79" i="29"/>
  <c r="J78" i="29"/>
  <c r="C74" i="29"/>
  <c r="C59" i="29"/>
  <c r="C50" i="29"/>
  <c r="C41" i="29"/>
  <c r="S30" i="29"/>
  <c r="C29" i="29"/>
  <c r="F19" i="29"/>
  <c r="S19" i="29" s="1"/>
  <c r="C13" i="29"/>
  <c r="C10" i="29"/>
  <c r="C9" i="29"/>
  <c r="C8" i="29"/>
  <c r="C7" i="29"/>
  <c r="C6" i="29"/>
  <c r="C5" i="29"/>
  <c r="C4" i="29"/>
  <c r="E3" i="29"/>
  <c r="D3" i="29"/>
  <c r="AI252" i="38"/>
  <c r="H28" i="7" s="1"/>
  <c r="R252" i="38"/>
  <c r="Q252" i="38"/>
  <c r="O252" i="38"/>
  <c r="N252" i="38"/>
  <c r="AP246" i="38"/>
  <c r="AP245" i="38"/>
  <c r="AP244" i="38"/>
  <c r="AP242" i="38"/>
  <c r="AP241" i="38"/>
  <c r="AP240" i="38"/>
  <c r="AP238" i="38"/>
  <c r="AP237" i="38"/>
  <c r="AP236" i="38"/>
  <c r="AP231" i="38"/>
  <c r="AP230" i="38"/>
  <c r="AP229" i="38"/>
  <c r="AP226" i="38"/>
  <c r="AP225" i="38"/>
  <c r="AP224" i="38"/>
  <c r="AP220" i="38"/>
  <c r="AP219" i="38"/>
  <c r="AP218" i="38"/>
  <c r="AP215" i="38"/>
  <c r="AP214" i="38"/>
  <c r="AP213" i="38"/>
  <c r="AP210" i="38"/>
  <c r="AP209" i="38"/>
  <c r="AP208" i="38"/>
  <c r="AP206" i="38"/>
  <c r="AP205" i="38"/>
  <c r="AP204" i="38"/>
  <c r="AP199" i="38"/>
  <c r="AP198" i="38"/>
  <c r="AP197" i="38"/>
  <c r="AP194" i="38"/>
  <c r="AP193" i="38"/>
  <c r="AP192" i="38"/>
  <c r="AP186" i="38"/>
  <c r="AP185" i="38"/>
  <c r="AP184" i="38"/>
  <c r="AP179" i="38"/>
  <c r="AP178" i="38"/>
  <c r="AP177" i="38"/>
  <c r="AP174" i="38"/>
  <c r="AP173" i="38"/>
  <c r="AP172" i="38"/>
  <c r="AP163" i="38"/>
  <c r="AP162" i="38"/>
  <c r="AP161" i="38"/>
  <c r="AP151" i="38"/>
  <c r="AP150" i="38"/>
  <c r="AP149" i="38"/>
  <c r="AP147" i="38"/>
  <c r="AP146" i="38"/>
  <c r="AP145" i="38"/>
  <c r="AP141" i="38"/>
  <c r="AP140" i="38"/>
  <c r="AP139" i="38"/>
  <c r="AP136" i="38"/>
  <c r="AP135" i="38"/>
  <c r="AP134" i="38"/>
  <c r="AP127" i="38"/>
  <c r="AP126" i="38"/>
  <c r="AQ125" i="38"/>
  <c r="AP125" i="38"/>
  <c r="AP121" i="38"/>
  <c r="AP120" i="38"/>
  <c r="C120" i="38"/>
  <c r="AP119" i="38"/>
  <c r="E119" i="38"/>
  <c r="D119" i="38"/>
  <c r="AP118" i="38"/>
  <c r="AP117" i="38"/>
  <c r="AP108" i="38"/>
  <c r="AP107" i="38"/>
  <c r="C107" i="38"/>
  <c r="AP106" i="38"/>
  <c r="M98" i="38"/>
  <c r="AP95" i="38"/>
  <c r="AP94" i="38"/>
  <c r="C94" i="38"/>
  <c r="AP93" i="38"/>
  <c r="AP92" i="38"/>
  <c r="AP91" i="38"/>
  <c r="AP83" i="38"/>
  <c r="AP82" i="38"/>
  <c r="J80" i="38"/>
  <c r="J79" i="38"/>
  <c r="AP76" i="38"/>
  <c r="AP75" i="38"/>
  <c r="C75" i="38"/>
  <c r="AP74" i="38"/>
  <c r="AP61" i="38"/>
  <c r="AP60" i="38"/>
  <c r="C60" i="38"/>
  <c r="AP59" i="38"/>
  <c r="AP52" i="38"/>
  <c r="AP51" i="38"/>
  <c r="C51" i="38"/>
  <c r="AP50" i="38"/>
  <c r="AP46" i="38"/>
  <c r="AP45" i="38"/>
  <c r="AP43" i="38"/>
  <c r="AP42" i="38"/>
  <c r="C42" i="38"/>
  <c r="AP41" i="38"/>
  <c r="AP36" i="38"/>
  <c r="AP35" i="38"/>
  <c r="AP31" i="38"/>
  <c r="AP30" i="38"/>
  <c r="C30" i="38"/>
  <c r="AP29" i="38"/>
  <c r="AP24" i="38"/>
  <c r="AP23" i="38"/>
  <c r="F20" i="38"/>
  <c r="S20" i="38" s="1"/>
  <c r="AP15" i="38"/>
  <c r="AP14" i="38"/>
  <c r="C14" i="38"/>
  <c r="AP13" i="38"/>
  <c r="C11" i="38"/>
  <c r="C10" i="38"/>
  <c r="C9" i="38"/>
  <c r="C8" i="38"/>
  <c r="C7" i="38"/>
  <c r="C6" i="38"/>
  <c r="C5" i="38"/>
  <c r="C4" i="38"/>
  <c r="E3" i="38"/>
  <c r="D3" i="38"/>
  <c r="R256" i="41"/>
  <c r="Q256" i="41"/>
  <c r="O256" i="41"/>
  <c r="N256" i="41"/>
  <c r="E253" i="41"/>
  <c r="E252" i="41"/>
  <c r="E247" i="41"/>
  <c r="D247" i="41"/>
  <c r="E243" i="41"/>
  <c r="E239" i="41"/>
  <c r="E228" i="41"/>
  <c r="E227" i="41"/>
  <c r="E207" i="41"/>
  <c r="E196" i="41"/>
  <c r="E195" i="41"/>
  <c r="E176" i="41"/>
  <c r="AQ125" i="41"/>
  <c r="C120" i="41"/>
  <c r="E119" i="41"/>
  <c r="D119" i="41"/>
  <c r="C107" i="41"/>
  <c r="M98" i="41"/>
  <c r="G94" i="41"/>
  <c r="C94" i="41"/>
  <c r="J80" i="41"/>
  <c r="J79" i="41"/>
  <c r="C75" i="41"/>
  <c r="C59" i="41"/>
  <c r="C50" i="41"/>
  <c r="C41" i="41"/>
  <c r="C29" i="41"/>
  <c r="F19" i="41"/>
  <c r="S19" i="41" s="1"/>
  <c r="C13" i="41"/>
  <c r="C10" i="41"/>
  <c r="C9" i="41"/>
  <c r="C8" i="41"/>
  <c r="C7" i="41"/>
  <c r="C6" i="41"/>
  <c r="C5" i="41"/>
  <c r="C4" i="41"/>
  <c r="E3" i="41"/>
  <c r="D3" i="41"/>
  <c r="AJ254" i="18"/>
  <c r="E28" i="7" s="1"/>
  <c r="S254" i="18"/>
  <c r="R254" i="18"/>
  <c r="P254" i="18"/>
  <c r="O254" i="18"/>
  <c r="AR127" i="18"/>
  <c r="C121" i="18"/>
  <c r="E120" i="18"/>
  <c r="D120" i="18"/>
  <c r="C108" i="18"/>
  <c r="G107" i="18"/>
  <c r="N99" i="18"/>
  <c r="G95" i="18"/>
  <c r="C95" i="18"/>
  <c r="K81" i="18"/>
  <c r="K80" i="18"/>
  <c r="C76" i="18"/>
  <c r="C60" i="18"/>
  <c r="C51" i="18"/>
  <c r="C42" i="18"/>
  <c r="T31" i="18"/>
  <c r="C30" i="18"/>
  <c r="F20" i="18"/>
  <c r="T20" i="18" s="1"/>
  <c r="C14" i="18"/>
  <c r="C11" i="18"/>
  <c r="C10" i="18"/>
  <c r="C9" i="18"/>
  <c r="C8" i="18"/>
  <c r="C7" i="18"/>
  <c r="C6" i="18"/>
  <c r="C5" i="18"/>
  <c r="C4" i="18"/>
  <c r="E3" i="18"/>
  <c r="D3" i="18"/>
  <c r="B81" i="44"/>
  <c r="B80" i="44"/>
  <c r="B79" i="44"/>
  <c r="B78" i="44"/>
  <c r="B77" i="44"/>
  <c r="B76" i="44"/>
  <c r="B75" i="44"/>
  <c r="B74" i="44"/>
  <c r="B73" i="44"/>
  <c r="B72" i="44"/>
  <c r="B71" i="44"/>
  <c r="B70" i="44"/>
  <c r="B69" i="44"/>
  <c r="B68" i="44"/>
  <c r="B67" i="44"/>
  <c r="B66" i="44"/>
  <c r="B65" i="44"/>
  <c r="B64" i="44"/>
  <c r="B63" i="44"/>
  <c r="B62" i="44"/>
  <c r="B61" i="44"/>
  <c r="G58" i="44"/>
  <c r="E57" i="44"/>
  <c r="H57" i="44" s="1"/>
  <c r="E56" i="44"/>
  <c r="H56" i="44" s="1"/>
  <c r="E55" i="44"/>
  <c r="H55" i="44" s="1"/>
  <c r="E54" i="44"/>
  <c r="H54" i="44" s="1"/>
  <c r="E53" i="44"/>
  <c r="H53" i="44" s="1"/>
  <c r="E52" i="44"/>
  <c r="H52" i="44" s="1"/>
  <c r="E51" i="44"/>
  <c r="H51" i="44" s="1"/>
  <c r="E50" i="44"/>
  <c r="H50" i="44" s="1"/>
  <c r="C35" i="44"/>
  <c r="J183" i="32"/>
  <c r="I183" i="32"/>
  <c r="H183" i="32"/>
  <c r="G183" i="32"/>
  <c r="F183" i="32"/>
  <c r="E183" i="32"/>
  <c r="D183" i="32"/>
  <c r="C183" i="32"/>
  <c r="K182" i="32"/>
  <c r="K181" i="32"/>
  <c r="K180" i="32"/>
  <c r="K179" i="32"/>
  <c r="K178" i="32"/>
  <c r="K177" i="32"/>
  <c r="K176" i="32"/>
  <c r="K175" i="32"/>
  <c r="K174" i="32"/>
  <c r="K173" i="32"/>
  <c r="K172" i="32"/>
  <c r="K171" i="32"/>
  <c r="J168" i="32"/>
  <c r="I168" i="32"/>
  <c r="H168" i="32"/>
  <c r="G168" i="32"/>
  <c r="F168" i="32"/>
  <c r="E168" i="32"/>
  <c r="D168" i="32"/>
  <c r="C168" i="32"/>
  <c r="K167" i="32"/>
  <c r="K166" i="32"/>
  <c r="K165" i="32"/>
  <c r="K164" i="32"/>
  <c r="K163" i="32"/>
  <c r="K162" i="32"/>
  <c r="K161" i="32"/>
  <c r="K160" i="32"/>
  <c r="K159" i="32"/>
  <c r="K158" i="32"/>
  <c r="K157" i="32"/>
  <c r="K156" i="32"/>
  <c r="J153" i="32"/>
  <c r="I153" i="32"/>
  <c r="H153" i="32"/>
  <c r="G153" i="32"/>
  <c r="F153" i="32"/>
  <c r="E153" i="32"/>
  <c r="D153" i="32"/>
  <c r="C153" i="32"/>
  <c r="K152" i="32"/>
  <c r="K151" i="32"/>
  <c r="K150" i="32"/>
  <c r="K149" i="32"/>
  <c r="K148" i="32"/>
  <c r="K147" i="32"/>
  <c r="K146" i="32"/>
  <c r="K145" i="32"/>
  <c r="K144" i="32"/>
  <c r="K143" i="32"/>
  <c r="K142" i="32"/>
  <c r="K141" i="32"/>
  <c r="J138" i="32"/>
  <c r="I138" i="32"/>
  <c r="H138" i="32"/>
  <c r="G138" i="32"/>
  <c r="F138" i="32"/>
  <c r="E138" i="32"/>
  <c r="D138" i="32"/>
  <c r="C138" i="32"/>
  <c r="K137" i="32"/>
  <c r="K136" i="32"/>
  <c r="K135" i="32"/>
  <c r="K134" i="32"/>
  <c r="K133" i="32"/>
  <c r="K132" i="32"/>
  <c r="K131" i="32"/>
  <c r="K130" i="32"/>
  <c r="K129" i="32"/>
  <c r="K128" i="32"/>
  <c r="K127" i="32"/>
  <c r="K126" i="32"/>
  <c r="J123" i="32"/>
  <c r="I123" i="32"/>
  <c r="H123" i="32"/>
  <c r="G123" i="32"/>
  <c r="F123" i="32"/>
  <c r="E123" i="32"/>
  <c r="D123" i="32"/>
  <c r="C123" i="32"/>
  <c r="K122" i="32"/>
  <c r="K121" i="32"/>
  <c r="K120" i="32"/>
  <c r="K119" i="32"/>
  <c r="K118" i="32"/>
  <c r="K117" i="32"/>
  <c r="K116" i="32"/>
  <c r="K115" i="32"/>
  <c r="K114" i="32"/>
  <c r="K113" i="32"/>
  <c r="K112" i="32"/>
  <c r="K111" i="32"/>
  <c r="J108" i="32"/>
  <c r="I108" i="32"/>
  <c r="H108" i="32"/>
  <c r="G108" i="32"/>
  <c r="F108" i="32"/>
  <c r="E108" i="32"/>
  <c r="D108" i="32"/>
  <c r="C108" i="32"/>
  <c r="K107" i="32"/>
  <c r="K106" i="32"/>
  <c r="K105" i="32"/>
  <c r="K104" i="32"/>
  <c r="K103" i="32"/>
  <c r="K102" i="32"/>
  <c r="K101" i="32"/>
  <c r="K100" i="32"/>
  <c r="K99" i="32"/>
  <c r="K98" i="32"/>
  <c r="K97" i="32"/>
  <c r="K96" i="32"/>
  <c r="J93" i="32"/>
  <c r="I93" i="32"/>
  <c r="H93" i="32"/>
  <c r="G93" i="32"/>
  <c r="F93" i="32"/>
  <c r="E93" i="32"/>
  <c r="D93" i="32"/>
  <c r="C93" i="32"/>
  <c r="K92" i="32"/>
  <c r="K91" i="32"/>
  <c r="K90" i="32"/>
  <c r="K89" i="32"/>
  <c r="K88" i="32"/>
  <c r="K87" i="32"/>
  <c r="K86" i="32"/>
  <c r="K85" i="32"/>
  <c r="K84" i="32"/>
  <c r="K83" i="32"/>
  <c r="K82" i="32"/>
  <c r="K81" i="32"/>
  <c r="J78" i="32"/>
  <c r="I78" i="32"/>
  <c r="H78" i="32"/>
  <c r="G78" i="32"/>
  <c r="F78" i="32"/>
  <c r="E78" i="32"/>
  <c r="D78" i="32"/>
  <c r="C78" i="32"/>
  <c r="K77" i="32"/>
  <c r="K76" i="32"/>
  <c r="K75" i="32"/>
  <c r="K74" i="32"/>
  <c r="K73" i="32"/>
  <c r="K72" i="32"/>
  <c r="K71" i="32"/>
  <c r="K70" i="32"/>
  <c r="K69" i="32"/>
  <c r="K68" i="32"/>
  <c r="K67" i="32"/>
  <c r="K66" i="32"/>
  <c r="J63" i="32"/>
  <c r="I63" i="32"/>
  <c r="H63" i="32"/>
  <c r="G63" i="32"/>
  <c r="F63" i="32"/>
  <c r="E63" i="32"/>
  <c r="D63" i="32"/>
  <c r="C63" i="32"/>
  <c r="K62" i="32"/>
  <c r="K61" i="32"/>
  <c r="K60" i="32"/>
  <c r="K59" i="32"/>
  <c r="K58" i="32"/>
  <c r="K57" i="32"/>
  <c r="K56" i="32"/>
  <c r="K55" i="32"/>
  <c r="K54" i="32"/>
  <c r="K53" i="32"/>
  <c r="K52" i="32"/>
  <c r="K51" i="32"/>
  <c r="J48" i="32"/>
  <c r="I48" i="32"/>
  <c r="H48" i="32"/>
  <c r="G48" i="32"/>
  <c r="F48" i="32"/>
  <c r="E48" i="32"/>
  <c r="D48" i="32"/>
  <c r="C48" i="32"/>
  <c r="K47" i="32"/>
  <c r="K46" i="32"/>
  <c r="K45" i="32"/>
  <c r="K44" i="32"/>
  <c r="K43" i="32"/>
  <c r="K42" i="32"/>
  <c r="K41" i="32"/>
  <c r="K40" i="32"/>
  <c r="K39" i="32"/>
  <c r="K38" i="32"/>
  <c r="K37" i="32"/>
  <c r="K36" i="32"/>
  <c r="J33" i="32"/>
  <c r="I33" i="32"/>
  <c r="H33" i="32"/>
  <c r="G33" i="32"/>
  <c r="F33" i="32"/>
  <c r="E33" i="32"/>
  <c r="D33" i="32"/>
  <c r="C33" i="32"/>
  <c r="K32" i="32"/>
  <c r="K31" i="32"/>
  <c r="K30" i="32"/>
  <c r="K29" i="32"/>
  <c r="K28" i="32"/>
  <c r="K27" i="32"/>
  <c r="K26" i="32"/>
  <c r="K25" i="32"/>
  <c r="K24" i="32"/>
  <c r="K23" i="32"/>
  <c r="K22" i="32"/>
  <c r="K21" i="32"/>
  <c r="J18" i="32"/>
  <c r="C196" i="32" s="1"/>
  <c r="I18" i="32"/>
  <c r="C195" i="32" s="1"/>
  <c r="H18" i="32"/>
  <c r="G18" i="32"/>
  <c r="C193" i="32" s="1"/>
  <c r="F18" i="32"/>
  <c r="C192" i="32" s="1"/>
  <c r="E18" i="32"/>
  <c r="C191" i="32" s="1"/>
  <c r="D18" i="32"/>
  <c r="C190" i="32" s="1"/>
  <c r="C18" i="32"/>
  <c r="K17" i="32"/>
  <c r="K16" i="32"/>
  <c r="K15" i="32"/>
  <c r="K14" i="32"/>
  <c r="K13" i="32"/>
  <c r="K12" i="32"/>
  <c r="K11" i="32"/>
  <c r="K10" i="32"/>
  <c r="K9" i="32"/>
  <c r="K8" i="32"/>
  <c r="K7" i="32"/>
  <c r="K6" i="32"/>
  <c r="C194" i="32"/>
  <c r="C189" i="32"/>
  <c r="O187" i="32"/>
  <c r="D187" i="32"/>
  <c r="E187" i="32" s="1"/>
  <c r="B186" i="32"/>
  <c r="J192" i="26"/>
  <c r="I192" i="26"/>
  <c r="H192" i="26"/>
  <c r="A8" i="26"/>
  <c r="A10" i="26" s="1"/>
  <c r="M16" i="7" s="1"/>
  <c r="C10" i="26" s="1"/>
  <c r="A7" i="26"/>
  <c r="O14" i="9" s="1"/>
  <c r="C7" i="26" s="1"/>
  <c r="A4" i="26"/>
  <c r="O15" i="9" s="1"/>
  <c r="C4" i="26" s="1"/>
  <c r="A72" i="24"/>
  <c r="A16" i="24"/>
  <c r="A19" i="24" s="1"/>
  <c r="A15" i="24"/>
  <c r="O234" i="9" s="1"/>
  <c r="A12" i="24"/>
  <c r="M888" i="9"/>
  <c r="L884" i="9" s="1"/>
  <c r="L888" i="9" s="1"/>
  <c r="L838" i="9"/>
  <c r="K838" i="9"/>
  <c r="I838" i="9"/>
  <c r="H838" i="9"/>
  <c r="M837" i="9"/>
  <c r="L837" i="9"/>
  <c r="K837" i="9"/>
  <c r="J837" i="9"/>
  <c r="I837" i="9"/>
  <c r="H837" i="9"/>
  <c r="M828" i="9"/>
  <c r="L828" i="9"/>
  <c r="M821" i="9"/>
  <c r="L821" i="9"/>
  <c r="D818" i="9"/>
  <c r="D813" i="9"/>
  <c r="D804" i="9"/>
  <c r="M775" i="9"/>
  <c r="L775" i="9"/>
  <c r="M763" i="9"/>
  <c r="L763" i="9"/>
  <c r="M758" i="9"/>
  <c r="L758" i="9"/>
  <c r="M748" i="9"/>
  <c r="L748" i="9"/>
  <c r="M738" i="9"/>
  <c r="L738" i="9"/>
  <c r="M729" i="9"/>
  <c r="L729" i="9"/>
  <c r="M718" i="9"/>
  <c r="L718" i="9"/>
  <c r="M652" i="9"/>
  <c r="M656" i="9" s="1"/>
  <c r="L652" i="9"/>
  <c r="L656" i="9" s="1"/>
  <c r="L646" i="9"/>
  <c r="K646" i="9"/>
  <c r="M645" i="9"/>
  <c r="L645" i="9"/>
  <c r="K645" i="9"/>
  <c r="M601" i="9"/>
  <c r="L601" i="9"/>
  <c r="K601" i="9"/>
  <c r="M593" i="9"/>
  <c r="L593" i="9"/>
  <c r="K593" i="9"/>
  <c r="M581" i="9"/>
  <c r="L581" i="9"/>
  <c r="K581" i="9"/>
  <c r="M569" i="9"/>
  <c r="M571" i="9" s="1"/>
  <c r="L569" i="9"/>
  <c r="K569" i="9"/>
  <c r="L557" i="9"/>
  <c r="K557" i="9"/>
  <c r="M556" i="9"/>
  <c r="L556" i="9"/>
  <c r="K556" i="9"/>
  <c r="L547" i="9"/>
  <c r="K547" i="9"/>
  <c r="J547" i="9"/>
  <c r="I547" i="9"/>
  <c r="H540" i="9"/>
  <c r="L529" i="9"/>
  <c r="K529" i="9"/>
  <c r="J529" i="9"/>
  <c r="H522" i="9"/>
  <c r="O518" i="9"/>
  <c r="C50" i="24" s="1"/>
  <c r="L502" i="9"/>
  <c r="K502" i="9"/>
  <c r="I502" i="9"/>
  <c r="H502" i="9"/>
  <c r="M501" i="9"/>
  <c r="L501" i="9"/>
  <c r="K501" i="9"/>
  <c r="J501" i="9"/>
  <c r="I501" i="9"/>
  <c r="H501" i="9"/>
  <c r="M492" i="9"/>
  <c r="L492" i="9"/>
  <c r="K492" i="9"/>
  <c r="J492" i="9"/>
  <c r="I492" i="9"/>
  <c r="L484" i="9"/>
  <c r="K484" i="9"/>
  <c r="I484" i="9"/>
  <c r="H484" i="9"/>
  <c r="M483" i="9"/>
  <c r="L483" i="9"/>
  <c r="K483" i="9"/>
  <c r="J483" i="9"/>
  <c r="I483" i="9"/>
  <c r="H483" i="9"/>
  <c r="L463" i="9"/>
  <c r="K463" i="9"/>
  <c r="I463" i="9"/>
  <c r="H463" i="9"/>
  <c r="M462" i="9"/>
  <c r="L462" i="9"/>
  <c r="K462" i="9"/>
  <c r="J462" i="9"/>
  <c r="I462" i="9"/>
  <c r="H462" i="9"/>
  <c r="L443" i="9"/>
  <c r="K443" i="9"/>
  <c r="M442" i="9"/>
  <c r="L442" i="9"/>
  <c r="K442" i="9"/>
  <c r="L428" i="9"/>
  <c r="K428" i="9"/>
  <c r="I428" i="9"/>
  <c r="H428" i="9"/>
  <c r="M427" i="9"/>
  <c r="L427" i="9"/>
  <c r="K427" i="9"/>
  <c r="J427" i="9"/>
  <c r="I427" i="9"/>
  <c r="H427" i="9"/>
  <c r="U418" i="9"/>
  <c r="U421" i="9" s="1"/>
  <c r="Q422" i="9" s="1"/>
  <c r="T418" i="9"/>
  <c r="T421" i="9" s="1"/>
  <c r="S418" i="9"/>
  <c r="S421" i="9" s="1"/>
  <c r="O422" i="9" s="1"/>
  <c r="L411" i="9"/>
  <c r="K411" i="9"/>
  <c r="I411" i="9"/>
  <c r="H411" i="9"/>
  <c r="M410" i="9"/>
  <c r="L410" i="9"/>
  <c r="K410" i="9"/>
  <c r="J410" i="9"/>
  <c r="I410" i="9"/>
  <c r="H410" i="9"/>
  <c r="U410" i="9"/>
  <c r="T410" i="9"/>
  <c r="S410" i="9"/>
  <c r="D394" i="9"/>
  <c r="D393" i="9"/>
  <c r="D392" i="9"/>
  <c r="D391" i="9"/>
  <c r="D390" i="9"/>
  <c r="L387" i="9"/>
  <c r="K387" i="9"/>
  <c r="I387" i="9"/>
  <c r="H387" i="9"/>
  <c r="M386" i="9"/>
  <c r="L386" i="9"/>
  <c r="K386" i="9"/>
  <c r="J386" i="9"/>
  <c r="I386" i="9"/>
  <c r="H386" i="9"/>
  <c r="L373" i="9"/>
  <c r="K373" i="9"/>
  <c r="M369" i="9"/>
  <c r="M368" i="9"/>
  <c r="M367" i="9"/>
  <c r="L366" i="9"/>
  <c r="L370" i="9" s="1"/>
  <c r="K366" i="9"/>
  <c r="K370" i="9" s="1"/>
  <c r="M365" i="9"/>
  <c r="M364" i="9"/>
  <c r="M363" i="9"/>
  <c r="M362" i="9"/>
  <c r="M358" i="9"/>
  <c r="M357" i="9"/>
  <c r="L356" i="9"/>
  <c r="K356" i="9"/>
  <c r="K359" i="9" s="1"/>
  <c r="K375" i="9" s="1"/>
  <c r="M355" i="9"/>
  <c r="M354" i="9"/>
  <c r="M353" i="9"/>
  <c r="I373" i="9"/>
  <c r="H373" i="9"/>
  <c r="J369" i="9"/>
  <c r="J368" i="9"/>
  <c r="J367" i="9"/>
  <c r="B367" i="9" s="1"/>
  <c r="I366" i="9"/>
  <c r="I370" i="9" s="1"/>
  <c r="H366" i="9"/>
  <c r="H370" i="9" s="1"/>
  <c r="J365" i="9"/>
  <c r="J364" i="9"/>
  <c r="J363" i="9"/>
  <c r="J362" i="9"/>
  <c r="I356" i="9"/>
  <c r="I359" i="9" s="1"/>
  <c r="I375" i="9" s="1"/>
  <c r="H356" i="9"/>
  <c r="J355" i="9"/>
  <c r="J354" i="9"/>
  <c r="J353" i="9"/>
  <c r="K321" i="9"/>
  <c r="J321" i="9"/>
  <c r="I321" i="9"/>
  <c r="D321" i="9"/>
  <c r="D309" i="9"/>
  <c r="K287" i="9"/>
  <c r="J287" i="9"/>
  <c r="I287" i="9"/>
  <c r="D287" i="9"/>
  <c r="L258" i="9"/>
  <c r="K258" i="9"/>
  <c r="I258" i="9"/>
  <c r="H258" i="9"/>
  <c r="M257" i="9"/>
  <c r="L257" i="9"/>
  <c r="K257" i="9"/>
  <c r="J257" i="9"/>
  <c r="I257" i="9"/>
  <c r="H257" i="9"/>
  <c r="O255" i="9"/>
  <c r="L243" i="9"/>
  <c r="K243" i="9"/>
  <c r="I243" i="9"/>
  <c r="H243" i="9"/>
  <c r="M242" i="9"/>
  <c r="L242" i="9"/>
  <c r="K242" i="9"/>
  <c r="J242" i="9"/>
  <c r="I242" i="9"/>
  <c r="H242" i="9"/>
  <c r="D230" i="9"/>
  <c r="D229" i="9"/>
  <c r="D228" i="9"/>
  <c r="D227" i="9"/>
  <c r="D226" i="9"/>
  <c r="D225" i="9"/>
  <c r="L222" i="9"/>
  <c r="K222" i="9"/>
  <c r="I222" i="9"/>
  <c r="H222" i="9"/>
  <c r="M221" i="9"/>
  <c r="L221" i="9"/>
  <c r="K221" i="9"/>
  <c r="J221" i="9"/>
  <c r="I221" i="9"/>
  <c r="H221" i="9"/>
  <c r="O218" i="9"/>
  <c r="C76" i="24" s="1"/>
  <c r="D198" i="9"/>
  <c r="D196" i="9"/>
  <c r="L193" i="9"/>
  <c r="K193" i="9"/>
  <c r="I193" i="9"/>
  <c r="H193" i="9"/>
  <c r="M192" i="9"/>
  <c r="L192" i="9"/>
  <c r="K192" i="9"/>
  <c r="J192" i="9"/>
  <c r="I192" i="9"/>
  <c r="H192" i="9"/>
  <c r="D181" i="9"/>
  <c r="D180" i="9"/>
  <c r="D179" i="9"/>
  <c r="D178" i="9"/>
  <c r="D177" i="9"/>
  <c r="D176" i="9"/>
  <c r="D175" i="9"/>
  <c r="D174" i="9"/>
  <c r="D173" i="9"/>
  <c r="D172" i="9"/>
  <c r="L169" i="9"/>
  <c r="K169" i="9"/>
  <c r="I169" i="9"/>
  <c r="H169" i="9"/>
  <c r="M168" i="9"/>
  <c r="L168" i="9"/>
  <c r="K168" i="9"/>
  <c r="J168" i="9"/>
  <c r="I168" i="9"/>
  <c r="H168" i="9"/>
  <c r="D162" i="9"/>
  <c r="D161" i="9"/>
  <c r="D160" i="9"/>
  <c r="D159" i="9"/>
  <c r="D158" i="9"/>
  <c r="D157" i="9"/>
  <c r="D156" i="9"/>
  <c r="D155" i="9"/>
  <c r="D154" i="9"/>
  <c r="D153" i="9"/>
  <c r="D152" i="9"/>
  <c r="D151" i="9"/>
  <c r="L148" i="9"/>
  <c r="K148" i="9"/>
  <c r="I148" i="9"/>
  <c r="H148" i="9"/>
  <c r="M147" i="9"/>
  <c r="L147" i="9"/>
  <c r="K147" i="9"/>
  <c r="J147" i="9"/>
  <c r="I147" i="9"/>
  <c r="H147" i="9"/>
  <c r="O137" i="9"/>
  <c r="C46" i="24" s="1"/>
  <c r="D133" i="9"/>
  <c r="D132" i="9"/>
  <c r="D131" i="9"/>
  <c r="D130" i="9"/>
  <c r="D129" i="9"/>
  <c r="D128" i="9"/>
  <c r="L125" i="9"/>
  <c r="K125" i="9"/>
  <c r="I125" i="9"/>
  <c r="H125" i="9"/>
  <c r="M124" i="9"/>
  <c r="L124" i="9"/>
  <c r="K124" i="9"/>
  <c r="J124" i="9"/>
  <c r="I124" i="9"/>
  <c r="H124" i="9"/>
  <c r="D114" i="9"/>
  <c r="D113" i="9"/>
  <c r="D112" i="9"/>
  <c r="D109" i="9"/>
  <c r="L98" i="9"/>
  <c r="K98" i="9"/>
  <c r="I98" i="9"/>
  <c r="H98" i="9"/>
  <c r="M97" i="9"/>
  <c r="L97" i="9"/>
  <c r="K97" i="9"/>
  <c r="J97" i="9"/>
  <c r="I97" i="9"/>
  <c r="H97" i="9"/>
  <c r="D88" i="9"/>
  <c r="D87" i="9"/>
  <c r="D86" i="9"/>
  <c r="D85" i="9"/>
  <c r="D81" i="9"/>
  <c r="D80" i="9"/>
  <c r="D79" i="9"/>
  <c r="L66" i="9"/>
  <c r="K66" i="9"/>
  <c r="I66" i="9"/>
  <c r="H66" i="9"/>
  <c r="M65" i="9"/>
  <c r="L65" i="9"/>
  <c r="K65" i="9"/>
  <c r="J65" i="9"/>
  <c r="I65" i="9"/>
  <c r="H65" i="9"/>
  <c r="O55" i="9"/>
  <c r="D44" i="9"/>
  <c r="D43" i="9"/>
  <c r="D42" i="9"/>
  <c r="D41" i="9"/>
  <c r="D36" i="9"/>
  <c r="D35" i="9"/>
  <c r="D34" i="9"/>
  <c r="D33" i="9"/>
  <c r="D32" i="9"/>
  <c r="D31" i="9"/>
  <c r="L28" i="9"/>
  <c r="K28" i="9"/>
  <c r="I28" i="9"/>
  <c r="H28" i="9"/>
  <c r="M27" i="9"/>
  <c r="L27" i="9"/>
  <c r="K27" i="9"/>
  <c r="J27" i="9"/>
  <c r="I27" i="9"/>
  <c r="H27" i="9"/>
  <c r="D15" i="9"/>
  <c r="D14" i="9"/>
  <c r="D13" i="9"/>
  <c r="D12" i="9"/>
  <c r="D11" i="9"/>
  <c r="D10" i="9"/>
  <c r="D9" i="9"/>
  <c r="L6" i="9"/>
  <c r="K6" i="9"/>
  <c r="I6" i="9"/>
  <c r="H6" i="9"/>
  <c r="M5" i="9"/>
  <c r="L5" i="9"/>
  <c r="K5" i="9"/>
  <c r="J5" i="9"/>
  <c r="I5" i="9"/>
  <c r="H5" i="9"/>
  <c r="C4" i="12"/>
  <c r="C2" i="12"/>
  <c r="J39" i="7"/>
  <c r="G39" i="7"/>
  <c r="J30" i="7"/>
  <c r="G30" i="7"/>
  <c r="J22" i="7"/>
  <c r="G22" i="7"/>
  <c r="C4" i="7"/>
  <c r="C2" i="7"/>
  <c r="J6" i="3"/>
  <c r="I6" i="3"/>
  <c r="H6" i="3"/>
  <c r="G6" i="3"/>
  <c r="F6" i="3"/>
  <c r="E6" i="3"/>
  <c r="C3" i="3"/>
  <c r="C1" i="3"/>
  <c r="B38" i="4"/>
  <c r="B29" i="4"/>
  <c r="B18" i="4"/>
  <c r="B17" i="4" s="1"/>
  <c r="B12" i="4"/>
  <c r="J6" i="4"/>
  <c r="I6" i="4"/>
  <c r="H6" i="4"/>
  <c r="F6" i="4"/>
  <c r="E6" i="4"/>
  <c r="C3" i="4"/>
  <c r="C1" i="4"/>
  <c r="N53" i="8"/>
  <c r="L10" i="8"/>
  <c r="C71" i="24" s="1"/>
  <c r="J6" i="8"/>
  <c r="I6" i="8"/>
  <c r="H6" i="8"/>
  <c r="G6" i="8"/>
  <c r="F6" i="8"/>
  <c r="E6" i="8"/>
  <c r="C3" i="8"/>
  <c r="C1" i="8"/>
  <c r="C6" i="15"/>
  <c r="C2" i="15"/>
  <c r="C9" i="21"/>
  <c r="C4" i="21"/>
  <c r="B13" i="22"/>
  <c r="B4" i="22"/>
  <c r="G122" i="17"/>
  <c r="G121" i="17"/>
  <c r="G120" i="17"/>
  <c r="G119" i="17"/>
  <c r="G118" i="17"/>
  <c r="G117" i="17"/>
  <c r="G116" i="17"/>
  <c r="G115" i="17"/>
  <c r="G111" i="17"/>
  <c r="G110" i="17"/>
  <c r="G109" i="17"/>
  <c r="G108" i="17"/>
  <c r="G107" i="17"/>
  <c r="G106" i="17"/>
  <c r="G105" i="17"/>
  <c r="G104" i="17"/>
  <c r="G103" i="17"/>
  <c r="G102" i="17"/>
  <c r="G101" i="17"/>
  <c r="G97" i="17"/>
  <c r="G95" i="17"/>
  <c r="G94" i="17"/>
  <c r="G93" i="17"/>
  <c r="G92" i="17"/>
  <c r="G91" i="17"/>
  <c r="G90" i="17"/>
  <c r="G89" i="17"/>
  <c r="G86" i="17"/>
  <c r="G85" i="17"/>
  <c r="G84" i="17"/>
  <c r="G83" i="17"/>
  <c r="G82" i="17"/>
  <c r="G78" i="17"/>
  <c r="G77" i="17"/>
  <c r="G76" i="17"/>
  <c r="G75" i="17"/>
  <c r="G74" i="17"/>
  <c r="G73" i="17"/>
  <c r="G72" i="17"/>
  <c r="G71" i="17"/>
  <c r="G70" i="17"/>
  <c r="G69" i="17"/>
  <c r="G68" i="17"/>
  <c r="G67" i="17"/>
  <c r="G63" i="17"/>
  <c r="G62" i="17"/>
  <c r="G61" i="17"/>
  <c r="G60" i="17"/>
  <c r="G59" i="17"/>
  <c r="G58" i="17"/>
  <c r="G54" i="17"/>
  <c r="G53" i="17"/>
  <c r="G52" i="17"/>
  <c r="G49" i="17"/>
  <c r="G45" i="17"/>
  <c r="G44" i="17"/>
  <c r="G43" i="17"/>
  <c r="G42" i="17"/>
  <c r="G41" i="17"/>
  <c r="F41" i="17"/>
  <c r="E41" i="17"/>
  <c r="D41" i="17"/>
  <c r="G39" i="17"/>
  <c r="G38" i="17"/>
  <c r="G37" i="17"/>
  <c r="G33" i="17"/>
  <c r="G32" i="17"/>
  <c r="G31" i="17"/>
  <c r="G30" i="17"/>
  <c r="G29" i="17"/>
  <c r="F29" i="17"/>
  <c r="E29" i="17"/>
  <c r="D29" i="17"/>
  <c r="G27" i="17"/>
  <c r="G26" i="17"/>
  <c r="G25" i="17"/>
  <c r="G24" i="17"/>
  <c r="G23" i="17"/>
  <c r="G22" i="17"/>
  <c r="G18" i="17"/>
  <c r="G17" i="17"/>
  <c r="G16" i="17"/>
  <c r="G15" i="17"/>
  <c r="G14" i="17"/>
  <c r="G13" i="17"/>
  <c r="G12" i="17"/>
  <c r="I7" i="17"/>
  <c r="F7" i="17"/>
  <c r="I6" i="17"/>
  <c r="H6" i="17"/>
  <c r="G6" i="17"/>
  <c r="F6" i="17"/>
  <c r="E6" i="17"/>
  <c r="D6" i="17"/>
  <c r="H105" i="9" s="1"/>
  <c r="I271" i="35"/>
  <c r="H271" i="35"/>
  <c r="G262" i="35"/>
  <c r="G258" i="35"/>
  <c r="G254" i="35"/>
  <c r="G253" i="35"/>
  <c r="G252" i="35"/>
  <c r="G251" i="35"/>
  <c r="G247" i="35"/>
  <c r="G246" i="35"/>
  <c r="G242" i="35"/>
  <c r="G241" i="35"/>
  <c r="G240" i="35"/>
  <c r="G236" i="35"/>
  <c r="G235" i="35"/>
  <c r="G231" i="35"/>
  <c r="G230" i="35"/>
  <c r="G226" i="35"/>
  <c r="G222" i="35"/>
  <c r="G221" i="35"/>
  <c r="G220" i="35"/>
  <c r="G219" i="35"/>
  <c r="G215" i="35"/>
  <c r="G214" i="35"/>
  <c r="G210" i="35"/>
  <c r="G209" i="35"/>
  <c r="G208" i="35"/>
  <c r="G207" i="35"/>
  <c r="G206" i="35"/>
  <c r="G205" i="35"/>
  <c r="G198" i="35"/>
  <c r="G194" i="35"/>
  <c r="G193" i="35"/>
  <c r="G189" i="35"/>
  <c r="G188" i="35"/>
  <c r="G187" i="35"/>
  <c r="G186" i="35"/>
  <c r="G185" i="35"/>
  <c r="G184" i="35"/>
  <c r="G183" i="35"/>
  <c r="G182" i="35"/>
  <c r="G178" i="35"/>
  <c r="G177" i="35"/>
  <c r="G176" i="35"/>
  <c r="G175" i="35"/>
  <c r="G174" i="35"/>
  <c r="G173" i="35"/>
  <c r="G172" i="35"/>
  <c r="G171" i="35"/>
  <c r="G170" i="35"/>
  <c r="G166" i="35"/>
  <c r="G162" i="35"/>
  <c r="G161" i="35"/>
  <c r="G160" i="35"/>
  <c r="G156" i="35"/>
  <c r="G155" i="35"/>
  <c r="G151" i="35"/>
  <c r="G149" i="35"/>
  <c r="G148" i="35"/>
  <c r="G147" i="35"/>
  <c r="G146" i="35"/>
  <c r="G142" i="35"/>
  <c r="G141" i="35"/>
  <c r="G140" i="35"/>
  <c r="G139" i="35"/>
  <c r="G138" i="35"/>
  <c r="G133" i="35"/>
  <c r="G132" i="35"/>
  <c r="G131" i="35"/>
  <c r="G130" i="35"/>
  <c r="G129" i="35"/>
  <c r="G128" i="35"/>
  <c r="G127" i="35"/>
  <c r="G126" i="35"/>
  <c r="G122" i="35"/>
  <c r="G121" i="35"/>
  <c r="G120" i="35"/>
  <c r="G119" i="35"/>
  <c r="G118" i="35"/>
  <c r="G116" i="35"/>
  <c r="G115" i="35"/>
  <c r="G114" i="35"/>
  <c r="G113" i="35"/>
  <c r="G112" i="35"/>
  <c r="G105" i="35"/>
  <c r="G103" i="35"/>
  <c r="G101" i="35"/>
  <c r="G100" i="35"/>
  <c r="G99" i="35"/>
  <c r="G96" i="35"/>
  <c r="G95" i="35"/>
  <c r="G93" i="35"/>
  <c r="G89" i="35"/>
  <c r="G88" i="35"/>
  <c r="G87" i="35"/>
  <c r="G86" i="35"/>
  <c r="G85" i="35"/>
  <c r="G84" i="35"/>
  <c r="G83" i="35"/>
  <c r="G82" i="35"/>
  <c r="G81" i="35"/>
  <c r="G80" i="35"/>
  <c r="G79" i="35"/>
  <c r="G78" i="35"/>
  <c r="G77" i="35"/>
  <c r="G73" i="35"/>
  <c r="G72" i="35"/>
  <c r="G71" i="35"/>
  <c r="G70" i="35"/>
  <c r="G69" i="35"/>
  <c r="G68" i="35"/>
  <c r="G64" i="35"/>
  <c r="G63" i="35"/>
  <c r="G62" i="35"/>
  <c r="G61" i="35"/>
  <c r="G60" i="35"/>
  <c r="G59" i="35"/>
  <c r="G58" i="35"/>
  <c r="G56" i="35"/>
  <c r="G52" i="35"/>
  <c r="G51" i="35"/>
  <c r="G50" i="35"/>
  <c r="G49" i="35"/>
  <c r="G48" i="35"/>
  <c r="G47" i="35"/>
  <c r="G46" i="35"/>
  <c r="G45" i="35"/>
  <c r="G44" i="35"/>
  <c r="G41" i="35"/>
  <c r="G40" i="35"/>
  <c r="G39" i="35"/>
  <c r="G35" i="35"/>
  <c r="G34" i="35"/>
  <c r="G33" i="35"/>
  <c r="G32" i="35"/>
  <c r="G31" i="35"/>
  <c r="G30" i="35"/>
  <c r="L30" i="35"/>
  <c r="G28" i="35"/>
  <c r="G27" i="35"/>
  <c r="G26" i="35"/>
  <c r="G25" i="35"/>
  <c r="G24" i="35"/>
  <c r="G23" i="35"/>
  <c r="G19" i="35"/>
  <c r="G18" i="35"/>
  <c r="G16" i="35"/>
  <c r="G15" i="35"/>
  <c r="G14" i="35"/>
  <c r="G13" i="35"/>
  <c r="G12" i="35"/>
  <c r="D7" i="35"/>
  <c r="C7" i="35"/>
  <c r="I2" i="35"/>
  <c r="H2" i="35"/>
  <c r="J225" i="52"/>
  <c r="I225" i="52"/>
  <c r="J189" i="52"/>
  <c r="I189" i="52"/>
  <c r="J188" i="52"/>
  <c r="I188" i="52"/>
  <c r="H8" i="52"/>
  <c r="G8" i="52"/>
  <c r="J7" i="52"/>
  <c r="I7" i="52"/>
  <c r="G7" i="52"/>
  <c r="J6" i="52"/>
  <c r="I6" i="52"/>
  <c r="H6" i="52"/>
  <c r="G6" i="52"/>
  <c r="F6" i="52"/>
  <c r="E6" i="52"/>
  <c r="F259" i="51"/>
  <c r="H255" i="52" s="1"/>
  <c r="G254" i="17" s="1"/>
  <c r="E259" i="51"/>
  <c r="G255" i="52" s="1"/>
  <c r="D259" i="51"/>
  <c r="F255" i="52" s="1"/>
  <c r="J255" i="52" s="1"/>
  <c r="C259" i="51"/>
  <c r="E255" i="52" s="1"/>
  <c r="I255" i="52" s="1"/>
  <c r="F258" i="51"/>
  <c r="H254" i="52" s="1"/>
  <c r="G253" i="17" s="1"/>
  <c r="E247" i="29" s="1"/>
  <c r="E258" i="51"/>
  <c r="G254" i="52" s="1"/>
  <c r="D258" i="51"/>
  <c r="F254" i="52" s="1"/>
  <c r="J254" i="52" s="1"/>
  <c r="C258" i="51"/>
  <c r="E254" i="52" s="1"/>
  <c r="I254" i="52" s="1"/>
  <c r="F257" i="51"/>
  <c r="H253" i="52" s="1"/>
  <c r="E257" i="51"/>
  <c r="G253" i="52" s="1"/>
  <c r="D257" i="51"/>
  <c r="F253" i="52" s="1"/>
  <c r="J253" i="52" s="1"/>
  <c r="C257" i="51"/>
  <c r="E253" i="52" s="1"/>
  <c r="I253" i="52" s="1"/>
  <c r="F253" i="51"/>
  <c r="H249" i="52" s="1"/>
  <c r="G248" i="17" s="1"/>
  <c r="E253" i="51"/>
  <c r="G249" i="52" s="1"/>
  <c r="D253" i="51"/>
  <c r="F249" i="52" s="1"/>
  <c r="J249" i="52" s="1"/>
  <c r="C253" i="51"/>
  <c r="E249" i="52" s="1"/>
  <c r="I249" i="52" s="1"/>
  <c r="F249" i="51"/>
  <c r="H245" i="52" s="1"/>
  <c r="G244" i="17" s="1"/>
  <c r="E238" i="29" s="1"/>
  <c r="E249" i="51"/>
  <c r="G245" i="52" s="1"/>
  <c r="D249" i="51"/>
  <c r="F245" i="52" s="1"/>
  <c r="J245" i="52" s="1"/>
  <c r="C249" i="51"/>
  <c r="E245" i="52" s="1"/>
  <c r="I245" i="52" s="1"/>
  <c r="F245" i="51"/>
  <c r="H241" i="52" s="1"/>
  <c r="E245" i="51"/>
  <c r="G241" i="52" s="1"/>
  <c r="D245" i="51"/>
  <c r="F241" i="52" s="1"/>
  <c r="J241" i="52" s="1"/>
  <c r="C245" i="51"/>
  <c r="E241" i="52" s="1"/>
  <c r="I241" i="52" s="1"/>
  <c r="F244" i="51"/>
  <c r="H240" i="52" s="1"/>
  <c r="E244" i="51"/>
  <c r="G240" i="52" s="1"/>
  <c r="D244" i="51"/>
  <c r="F240" i="52" s="1"/>
  <c r="J240" i="52" s="1"/>
  <c r="C244" i="51"/>
  <c r="E240" i="52" s="1"/>
  <c r="I240" i="52" s="1"/>
  <c r="F243" i="51"/>
  <c r="H239" i="52" s="1"/>
  <c r="E243" i="51"/>
  <c r="G239" i="52" s="1"/>
  <c r="D243" i="51"/>
  <c r="F239" i="52" s="1"/>
  <c r="J239" i="52" s="1"/>
  <c r="C243" i="51"/>
  <c r="E239" i="52" s="1"/>
  <c r="I239" i="52" s="1"/>
  <c r="F242" i="51"/>
  <c r="H238" i="52" s="1"/>
  <c r="E242" i="51"/>
  <c r="G238" i="52" s="1"/>
  <c r="D242" i="51"/>
  <c r="F238" i="52" s="1"/>
  <c r="J238" i="52" s="1"/>
  <c r="C242" i="51"/>
  <c r="E238" i="52" s="1"/>
  <c r="I238" i="52" s="1"/>
  <c r="F238" i="51"/>
  <c r="H234" i="52" s="1"/>
  <c r="G233" i="17" s="1"/>
  <c r="E227" i="29" s="1"/>
  <c r="E238" i="51"/>
  <c r="G234" i="52" s="1"/>
  <c r="D238" i="51"/>
  <c r="F234" i="52" s="1"/>
  <c r="J234" i="52" s="1"/>
  <c r="C238" i="51"/>
  <c r="E234" i="52" s="1"/>
  <c r="I234" i="52" s="1"/>
  <c r="F237" i="51"/>
  <c r="H233" i="52" s="1"/>
  <c r="G232" i="17" s="1"/>
  <c r="E226" i="29" s="1"/>
  <c r="E237" i="51"/>
  <c r="G233" i="52" s="1"/>
  <c r="D237" i="51"/>
  <c r="F233" i="52" s="1"/>
  <c r="J233" i="52" s="1"/>
  <c r="C237" i="51"/>
  <c r="E233" i="52" s="1"/>
  <c r="I233" i="52" s="1"/>
  <c r="F233" i="51"/>
  <c r="H229" i="52" s="1"/>
  <c r="E233" i="51"/>
  <c r="G229" i="52" s="1"/>
  <c r="D233" i="51"/>
  <c r="F229" i="52" s="1"/>
  <c r="J229" i="52" s="1"/>
  <c r="C233" i="51"/>
  <c r="E229" i="52" s="1"/>
  <c r="I229" i="52" s="1"/>
  <c r="F232" i="51"/>
  <c r="H228" i="52" s="1"/>
  <c r="E232" i="51"/>
  <c r="G228" i="52" s="1"/>
  <c r="D232" i="51"/>
  <c r="F228" i="52" s="1"/>
  <c r="J228" i="52" s="1"/>
  <c r="C232" i="51"/>
  <c r="E228" i="52" s="1"/>
  <c r="I228" i="52" s="1"/>
  <c r="F231" i="51"/>
  <c r="H227" i="52" s="1"/>
  <c r="E231" i="51"/>
  <c r="G227" i="52" s="1"/>
  <c r="D231" i="51"/>
  <c r="F227" i="52" s="1"/>
  <c r="J227" i="52" s="1"/>
  <c r="C231" i="51"/>
  <c r="E227" i="52" s="1"/>
  <c r="I227" i="52" s="1"/>
  <c r="F227" i="51"/>
  <c r="H223" i="52" s="1"/>
  <c r="E227" i="51"/>
  <c r="G223" i="52" s="1"/>
  <c r="D227" i="51"/>
  <c r="F223" i="52" s="1"/>
  <c r="J223" i="52" s="1"/>
  <c r="C227" i="51"/>
  <c r="E223" i="52" s="1"/>
  <c r="I223" i="52" s="1"/>
  <c r="F226" i="51"/>
  <c r="H222" i="52" s="1"/>
  <c r="E226" i="51"/>
  <c r="G222" i="52" s="1"/>
  <c r="D226" i="51"/>
  <c r="F222" i="52" s="1"/>
  <c r="J222" i="52" s="1"/>
  <c r="C226" i="51"/>
  <c r="E222" i="52" s="1"/>
  <c r="I222" i="52" s="1"/>
  <c r="F222" i="51"/>
  <c r="H218" i="52" s="1"/>
  <c r="E222" i="51"/>
  <c r="G218" i="52" s="1"/>
  <c r="D222" i="51"/>
  <c r="F218" i="52" s="1"/>
  <c r="J218" i="52" s="1"/>
  <c r="C222" i="51"/>
  <c r="E218" i="52" s="1"/>
  <c r="I218" i="52" s="1"/>
  <c r="F221" i="51"/>
  <c r="H217" i="52" s="1"/>
  <c r="E221" i="51"/>
  <c r="G217" i="52" s="1"/>
  <c r="D221" i="51"/>
  <c r="F217" i="52" s="1"/>
  <c r="J217" i="52" s="1"/>
  <c r="C221" i="51"/>
  <c r="E217" i="52" s="1"/>
  <c r="I217" i="52" s="1"/>
  <c r="F217" i="51"/>
  <c r="H213" i="52" s="1"/>
  <c r="G212" i="17" s="1"/>
  <c r="E206" i="29" s="1"/>
  <c r="E217" i="51"/>
  <c r="G213" i="52" s="1"/>
  <c r="D217" i="51"/>
  <c r="F213" i="52" s="1"/>
  <c r="J213" i="52" s="1"/>
  <c r="C217" i="51"/>
  <c r="E213" i="52" s="1"/>
  <c r="I213" i="52" s="1"/>
  <c r="F213" i="51"/>
  <c r="H209" i="52" s="1"/>
  <c r="E213" i="51"/>
  <c r="G209" i="52" s="1"/>
  <c r="D213" i="51"/>
  <c r="F209" i="52" s="1"/>
  <c r="J209" i="52" s="1"/>
  <c r="C213" i="51"/>
  <c r="E209" i="52" s="1"/>
  <c r="I209" i="52" s="1"/>
  <c r="F212" i="51"/>
  <c r="H208" i="52" s="1"/>
  <c r="E212" i="51"/>
  <c r="G208" i="52" s="1"/>
  <c r="D212" i="51"/>
  <c r="F208" i="52" s="1"/>
  <c r="J208" i="52" s="1"/>
  <c r="C212" i="51"/>
  <c r="E208" i="52" s="1"/>
  <c r="I208" i="52" s="1"/>
  <c r="F211" i="51"/>
  <c r="H207" i="52" s="1"/>
  <c r="E211" i="51"/>
  <c r="G207" i="52" s="1"/>
  <c r="D211" i="51"/>
  <c r="F207" i="52" s="1"/>
  <c r="J207" i="52" s="1"/>
  <c r="C211" i="51"/>
  <c r="E207" i="52" s="1"/>
  <c r="I207" i="52" s="1"/>
  <c r="F210" i="51"/>
  <c r="H206" i="52" s="1"/>
  <c r="E210" i="51"/>
  <c r="G206" i="52" s="1"/>
  <c r="D210" i="51"/>
  <c r="F206" i="52" s="1"/>
  <c r="J206" i="52" s="1"/>
  <c r="C210" i="51"/>
  <c r="E206" i="52" s="1"/>
  <c r="I206" i="52" s="1"/>
  <c r="F206" i="51"/>
  <c r="H202" i="52" s="1"/>
  <c r="G201" i="17" s="1"/>
  <c r="E195" i="29" s="1"/>
  <c r="E206" i="51"/>
  <c r="G202" i="52" s="1"/>
  <c r="D206" i="51"/>
  <c r="F202" i="52" s="1"/>
  <c r="J202" i="52" s="1"/>
  <c r="C206" i="51"/>
  <c r="E202" i="52" s="1"/>
  <c r="I202" i="52" s="1"/>
  <c r="F205" i="51"/>
  <c r="H201" i="52" s="1"/>
  <c r="G200" i="17" s="1"/>
  <c r="E194" i="29" s="1"/>
  <c r="E205" i="51"/>
  <c r="G201" i="52" s="1"/>
  <c r="D205" i="51"/>
  <c r="F201" i="52" s="1"/>
  <c r="J201" i="52" s="1"/>
  <c r="C205" i="51"/>
  <c r="E201" i="52" s="1"/>
  <c r="I201" i="52" s="1"/>
  <c r="F201" i="51"/>
  <c r="H197" i="52" s="1"/>
  <c r="E201" i="51"/>
  <c r="G197" i="52" s="1"/>
  <c r="D201" i="51"/>
  <c r="F197" i="52" s="1"/>
  <c r="J197" i="52" s="1"/>
  <c r="C201" i="51"/>
  <c r="E197" i="52" s="1"/>
  <c r="I197" i="52" s="1"/>
  <c r="F200" i="51"/>
  <c r="H196" i="52" s="1"/>
  <c r="E200" i="51"/>
  <c r="G196" i="52" s="1"/>
  <c r="D200" i="51"/>
  <c r="F196" i="52" s="1"/>
  <c r="J196" i="52" s="1"/>
  <c r="C200" i="51"/>
  <c r="E196" i="52" s="1"/>
  <c r="I196" i="52" s="1"/>
  <c r="F199" i="51"/>
  <c r="H195" i="52" s="1"/>
  <c r="E199" i="51"/>
  <c r="G195" i="52" s="1"/>
  <c r="D199" i="51"/>
  <c r="F195" i="52" s="1"/>
  <c r="J195" i="52" s="1"/>
  <c r="C199" i="51"/>
  <c r="E195" i="52" s="1"/>
  <c r="I195" i="52" s="1"/>
  <c r="F198" i="51"/>
  <c r="H194" i="52" s="1"/>
  <c r="E198" i="51"/>
  <c r="G194" i="52" s="1"/>
  <c r="D198" i="51"/>
  <c r="F194" i="52" s="1"/>
  <c r="J194" i="52" s="1"/>
  <c r="C198" i="51"/>
  <c r="E194" i="52" s="1"/>
  <c r="I194" i="52" s="1"/>
  <c r="F197" i="51"/>
  <c r="H193" i="52" s="1"/>
  <c r="E197" i="51"/>
  <c r="G193" i="52" s="1"/>
  <c r="D197" i="51"/>
  <c r="F193" i="52" s="1"/>
  <c r="J193" i="52" s="1"/>
  <c r="C197" i="51"/>
  <c r="E193" i="52" s="1"/>
  <c r="I193" i="52" s="1"/>
  <c r="F193" i="51"/>
  <c r="H187" i="52" s="1"/>
  <c r="E193" i="51"/>
  <c r="G187" i="52" s="1"/>
  <c r="D193" i="51"/>
  <c r="F187" i="52" s="1"/>
  <c r="J187" i="52" s="1"/>
  <c r="C193" i="51"/>
  <c r="E187" i="52" s="1"/>
  <c r="I187" i="52" s="1"/>
  <c r="F192" i="51"/>
  <c r="H186" i="52" s="1"/>
  <c r="E192" i="51"/>
  <c r="G186" i="52" s="1"/>
  <c r="D192" i="51"/>
  <c r="F186" i="52" s="1"/>
  <c r="J186" i="52" s="1"/>
  <c r="C192" i="51"/>
  <c r="E186" i="52" s="1"/>
  <c r="I186" i="52" s="1"/>
  <c r="F188" i="51"/>
  <c r="H182" i="52" s="1"/>
  <c r="G181" i="17" s="1"/>
  <c r="E175" i="29" s="1"/>
  <c r="E188" i="51"/>
  <c r="G182" i="52" s="1"/>
  <c r="D188" i="51"/>
  <c r="F182" i="52" s="1"/>
  <c r="J182" i="52" s="1"/>
  <c r="C188" i="51"/>
  <c r="E182" i="52" s="1"/>
  <c r="I182" i="52" s="1"/>
  <c r="F187" i="51"/>
  <c r="H181" i="52" s="1"/>
  <c r="E187" i="51"/>
  <c r="G181" i="52" s="1"/>
  <c r="D187" i="51"/>
  <c r="F181" i="52" s="1"/>
  <c r="J181" i="52" s="1"/>
  <c r="C187" i="51"/>
  <c r="E181" i="52" s="1"/>
  <c r="I181" i="52" s="1"/>
  <c r="F183" i="51"/>
  <c r="H177" i="52" s="1"/>
  <c r="E183" i="51"/>
  <c r="G177" i="52" s="1"/>
  <c r="D183" i="51"/>
  <c r="F177" i="52" s="1"/>
  <c r="J177" i="52" s="1"/>
  <c r="C183" i="51"/>
  <c r="E177" i="52" s="1"/>
  <c r="I177" i="52" s="1"/>
  <c r="F182" i="51"/>
  <c r="H176" i="52" s="1"/>
  <c r="E182" i="51"/>
  <c r="G176" i="52" s="1"/>
  <c r="D182" i="51"/>
  <c r="F176" i="52" s="1"/>
  <c r="J176" i="52" s="1"/>
  <c r="C182" i="51"/>
  <c r="E176" i="52" s="1"/>
  <c r="I176" i="52" s="1"/>
  <c r="F181" i="51"/>
  <c r="H175" i="52" s="1"/>
  <c r="E181" i="51"/>
  <c r="G175" i="52" s="1"/>
  <c r="D181" i="51"/>
  <c r="F175" i="52" s="1"/>
  <c r="J175" i="52" s="1"/>
  <c r="C181" i="51"/>
  <c r="E175" i="52" s="1"/>
  <c r="I175" i="52" s="1"/>
  <c r="F180" i="51"/>
  <c r="H174" i="52" s="1"/>
  <c r="E180" i="51"/>
  <c r="G174" i="52" s="1"/>
  <c r="D180" i="51"/>
  <c r="F174" i="52" s="1"/>
  <c r="J174" i="52" s="1"/>
  <c r="C180" i="51"/>
  <c r="E174" i="52" s="1"/>
  <c r="I174" i="52" s="1"/>
  <c r="F179" i="51"/>
  <c r="H173" i="52" s="1"/>
  <c r="E179" i="51"/>
  <c r="G173" i="52" s="1"/>
  <c r="D179" i="51"/>
  <c r="F173" i="52" s="1"/>
  <c r="J173" i="52" s="1"/>
  <c r="C179" i="51"/>
  <c r="E173" i="52" s="1"/>
  <c r="I173" i="52" s="1"/>
  <c r="F178" i="51"/>
  <c r="H172" i="52" s="1"/>
  <c r="E178" i="51"/>
  <c r="G172" i="52" s="1"/>
  <c r="D178" i="51"/>
  <c r="F172" i="52" s="1"/>
  <c r="J172" i="52" s="1"/>
  <c r="C178" i="51"/>
  <c r="E172" i="52" s="1"/>
  <c r="I172" i="52" s="1"/>
  <c r="F177" i="51"/>
  <c r="H171" i="52" s="1"/>
  <c r="E177" i="51"/>
  <c r="G171" i="52" s="1"/>
  <c r="D177" i="51"/>
  <c r="F171" i="52" s="1"/>
  <c r="J171" i="52" s="1"/>
  <c r="C177" i="51"/>
  <c r="E171" i="52" s="1"/>
  <c r="I171" i="52" s="1"/>
  <c r="F176" i="51"/>
  <c r="H170" i="52" s="1"/>
  <c r="E176" i="51"/>
  <c r="G170" i="52" s="1"/>
  <c r="D176" i="51"/>
  <c r="F170" i="52" s="1"/>
  <c r="J170" i="52" s="1"/>
  <c r="C176" i="51"/>
  <c r="E170" i="52" s="1"/>
  <c r="I170" i="52" s="1"/>
  <c r="F172" i="51"/>
  <c r="H166" i="52" s="1"/>
  <c r="E172" i="51"/>
  <c r="G166" i="52" s="1"/>
  <c r="D172" i="51"/>
  <c r="F166" i="52" s="1"/>
  <c r="J166" i="52" s="1"/>
  <c r="C172" i="51"/>
  <c r="E166" i="52" s="1"/>
  <c r="I166" i="52" s="1"/>
  <c r="F171" i="51"/>
  <c r="H165" i="52" s="1"/>
  <c r="E171" i="51"/>
  <c r="G165" i="52" s="1"/>
  <c r="D171" i="51"/>
  <c r="F165" i="52" s="1"/>
  <c r="J165" i="52" s="1"/>
  <c r="C171" i="51"/>
  <c r="E165" i="52" s="1"/>
  <c r="I165" i="52" s="1"/>
  <c r="F170" i="51"/>
  <c r="H164" i="52" s="1"/>
  <c r="E170" i="51"/>
  <c r="G164" i="52" s="1"/>
  <c r="D170" i="51"/>
  <c r="F164" i="52" s="1"/>
  <c r="J164" i="52" s="1"/>
  <c r="C170" i="51"/>
  <c r="E164" i="52" s="1"/>
  <c r="I164" i="52" s="1"/>
  <c r="F169" i="51"/>
  <c r="H163" i="52" s="1"/>
  <c r="E169" i="51"/>
  <c r="G163" i="52" s="1"/>
  <c r="D169" i="51"/>
  <c r="F163" i="52" s="1"/>
  <c r="J163" i="52" s="1"/>
  <c r="C169" i="51"/>
  <c r="E163" i="52" s="1"/>
  <c r="I163" i="52" s="1"/>
  <c r="F168" i="51"/>
  <c r="H162" i="52" s="1"/>
  <c r="E168" i="51"/>
  <c r="G162" i="52" s="1"/>
  <c r="D168" i="51"/>
  <c r="F162" i="52" s="1"/>
  <c r="J162" i="52" s="1"/>
  <c r="C168" i="51"/>
  <c r="E162" i="52" s="1"/>
  <c r="I162" i="52" s="1"/>
  <c r="F167" i="51"/>
  <c r="H161" i="52" s="1"/>
  <c r="E167" i="51"/>
  <c r="G161" i="52" s="1"/>
  <c r="D167" i="51"/>
  <c r="F161" i="52" s="1"/>
  <c r="J161" i="52" s="1"/>
  <c r="C167" i="51"/>
  <c r="E161" i="52" s="1"/>
  <c r="I161" i="52" s="1"/>
  <c r="F166" i="51"/>
  <c r="H160" i="52" s="1"/>
  <c r="E166" i="51"/>
  <c r="G160" i="52" s="1"/>
  <c r="D166" i="51"/>
  <c r="F160" i="52" s="1"/>
  <c r="J160" i="52" s="1"/>
  <c r="C166" i="51"/>
  <c r="E160" i="52" s="1"/>
  <c r="I160" i="52" s="1"/>
  <c r="F165" i="51"/>
  <c r="H159" i="52" s="1"/>
  <c r="E165" i="51"/>
  <c r="G159" i="52" s="1"/>
  <c r="D165" i="51"/>
  <c r="F159" i="52" s="1"/>
  <c r="J159" i="52" s="1"/>
  <c r="C165" i="51"/>
  <c r="E159" i="52" s="1"/>
  <c r="I159" i="52" s="1"/>
  <c r="F164" i="51"/>
  <c r="H158" i="52" s="1"/>
  <c r="E164" i="51"/>
  <c r="G158" i="52" s="1"/>
  <c r="D164" i="51"/>
  <c r="F158" i="52" s="1"/>
  <c r="J158" i="52" s="1"/>
  <c r="C164" i="51"/>
  <c r="E158" i="52" s="1"/>
  <c r="I158" i="52" s="1"/>
  <c r="F160" i="51"/>
  <c r="H154" i="52" s="1"/>
  <c r="E160" i="51"/>
  <c r="G154" i="52" s="1"/>
  <c r="D160" i="51"/>
  <c r="F154" i="52" s="1"/>
  <c r="J154" i="52" s="1"/>
  <c r="C160" i="51"/>
  <c r="E154" i="52" s="1"/>
  <c r="I154" i="52" s="1"/>
  <c r="F156" i="51"/>
  <c r="H150" i="52" s="1"/>
  <c r="E156" i="51"/>
  <c r="G150" i="52" s="1"/>
  <c r="D156" i="51"/>
  <c r="F150" i="52" s="1"/>
  <c r="J150" i="52" s="1"/>
  <c r="C156" i="51"/>
  <c r="E150" i="52" s="1"/>
  <c r="I150" i="52" s="1"/>
  <c r="F155" i="51"/>
  <c r="H149" i="52" s="1"/>
  <c r="E155" i="51"/>
  <c r="G149" i="52" s="1"/>
  <c r="D155" i="51"/>
  <c r="F149" i="52" s="1"/>
  <c r="J149" i="52" s="1"/>
  <c r="C155" i="51"/>
  <c r="E149" i="52" s="1"/>
  <c r="I149" i="52" s="1"/>
  <c r="F154" i="51"/>
  <c r="H148" i="52" s="1"/>
  <c r="E154" i="51"/>
  <c r="G148" i="52" s="1"/>
  <c r="D154" i="51"/>
  <c r="F148" i="52" s="1"/>
  <c r="J148" i="52" s="1"/>
  <c r="C154" i="51"/>
  <c r="E148" i="52" s="1"/>
  <c r="I148" i="52" s="1"/>
  <c r="F150" i="51"/>
  <c r="H144" i="52" s="1"/>
  <c r="E150" i="51"/>
  <c r="G144" i="52" s="1"/>
  <c r="D150" i="51"/>
  <c r="F144" i="52" s="1"/>
  <c r="J144" i="52" s="1"/>
  <c r="C150" i="51"/>
  <c r="E144" i="52" s="1"/>
  <c r="I144" i="52" s="1"/>
  <c r="F149" i="51"/>
  <c r="H143" i="52" s="1"/>
  <c r="E149" i="51"/>
  <c r="G143" i="52" s="1"/>
  <c r="D149" i="51"/>
  <c r="F143" i="52" s="1"/>
  <c r="J143" i="52" s="1"/>
  <c r="C149" i="51"/>
  <c r="E143" i="52" s="1"/>
  <c r="I143" i="52" s="1"/>
  <c r="F145" i="51"/>
  <c r="H139" i="52" s="1"/>
  <c r="E145" i="51"/>
  <c r="G139" i="52" s="1"/>
  <c r="D145" i="51"/>
  <c r="F139" i="52" s="1"/>
  <c r="J139" i="52" s="1"/>
  <c r="C145" i="51"/>
  <c r="E139" i="52" s="1"/>
  <c r="I139" i="52" s="1"/>
  <c r="I258" i="50"/>
  <c r="F144" i="51"/>
  <c r="H138" i="52" s="1"/>
  <c r="E144" i="51"/>
  <c r="G138" i="52" s="1"/>
  <c r="D144" i="51"/>
  <c r="F138" i="52" s="1"/>
  <c r="J138" i="52" s="1"/>
  <c r="C144" i="51"/>
  <c r="E138" i="52" s="1"/>
  <c r="I138" i="52" s="1"/>
  <c r="F143" i="51"/>
  <c r="H137" i="52" s="1"/>
  <c r="E143" i="51"/>
  <c r="G137" i="52" s="1"/>
  <c r="D143" i="51"/>
  <c r="F137" i="52" s="1"/>
  <c r="J137" i="52" s="1"/>
  <c r="C143" i="51"/>
  <c r="E137" i="52" s="1"/>
  <c r="I137" i="52" s="1"/>
  <c r="F142" i="51"/>
  <c r="H136" i="52" s="1"/>
  <c r="E142" i="51"/>
  <c r="G136" i="52" s="1"/>
  <c r="D142" i="51"/>
  <c r="F136" i="52" s="1"/>
  <c r="J136" i="52" s="1"/>
  <c r="C142" i="51"/>
  <c r="E136" i="52" s="1"/>
  <c r="I136" i="52" s="1"/>
  <c r="F141" i="51"/>
  <c r="H135" i="52" s="1"/>
  <c r="E141" i="51"/>
  <c r="G135" i="52" s="1"/>
  <c r="D141" i="51"/>
  <c r="F135" i="52" s="1"/>
  <c r="J135" i="52" s="1"/>
  <c r="C141" i="51"/>
  <c r="E135" i="52" s="1"/>
  <c r="I135" i="52" s="1"/>
  <c r="F140" i="51"/>
  <c r="H134" i="52" s="1"/>
  <c r="E140" i="51"/>
  <c r="G134" i="52" s="1"/>
  <c r="D140" i="51"/>
  <c r="F134" i="52" s="1"/>
  <c r="J134" i="52" s="1"/>
  <c r="C140" i="51"/>
  <c r="E134" i="52" s="1"/>
  <c r="I134" i="52" s="1"/>
  <c r="I234" i="50"/>
  <c r="F136" i="51"/>
  <c r="H130" i="52" s="1"/>
  <c r="E136" i="51"/>
  <c r="G130" i="52" s="1"/>
  <c r="D136" i="51"/>
  <c r="F130" i="52" s="1"/>
  <c r="J130" i="52" s="1"/>
  <c r="C136" i="51"/>
  <c r="E130" i="52" s="1"/>
  <c r="I130" i="52" s="1"/>
  <c r="I218" i="50"/>
  <c r="F135" i="51"/>
  <c r="H129" i="52" s="1"/>
  <c r="E135" i="51"/>
  <c r="G129" i="52" s="1"/>
  <c r="D135" i="51"/>
  <c r="F129" i="52" s="1"/>
  <c r="J129" i="52" s="1"/>
  <c r="C135" i="51"/>
  <c r="E129" i="52" s="1"/>
  <c r="I129" i="52" s="1"/>
  <c r="F134" i="51"/>
  <c r="H128" i="52" s="1"/>
  <c r="E134" i="51"/>
  <c r="G128" i="52" s="1"/>
  <c r="D134" i="51"/>
  <c r="F128" i="52" s="1"/>
  <c r="J128" i="52" s="1"/>
  <c r="C134" i="51"/>
  <c r="E128" i="52" s="1"/>
  <c r="I128" i="52" s="1"/>
  <c r="E128" i="51"/>
  <c r="G123" i="52" s="1"/>
  <c r="D128" i="51"/>
  <c r="F123" i="52" s="1"/>
  <c r="J123" i="52" s="1"/>
  <c r="C128" i="51"/>
  <c r="E123" i="52" s="1"/>
  <c r="I123" i="52" s="1"/>
  <c r="E127" i="51"/>
  <c r="G122" i="52" s="1"/>
  <c r="D127" i="51"/>
  <c r="F122" i="52" s="1"/>
  <c r="J122" i="52" s="1"/>
  <c r="C127" i="51"/>
  <c r="E122" i="52" s="1"/>
  <c r="I122" i="52" s="1"/>
  <c r="E126" i="51"/>
  <c r="G121" i="52" s="1"/>
  <c r="D126" i="51"/>
  <c r="F121" i="52" s="1"/>
  <c r="J121" i="52" s="1"/>
  <c r="C126" i="51"/>
  <c r="E121" i="52" s="1"/>
  <c r="I121" i="52" s="1"/>
  <c r="E125" i="51"/>
  <c r="G120" i="52" s="1"/>
  <c r="D125" i="51"/>
  <c r="F120" i="52" s="1"/>
  <c r="J120" i="52" s="1"/>
  <c r="C125" i="51"/>
  <c r="E120" i="52" s="1"/>
  <c r="I120" i="52" s="1"/>
  <c r="E124" i="51"/>
  <c r="G119" i="52" s="1"/>
  <c r="D124" i="51"/>
  <c r="F119" i="52" s="1"/>
  <c r="J119" i="52" s="1"/>
  <c r="C124" i="51"/>
  <c r="E119" i="52" s="1"/>
  <c r="I119" i="52" s="1"/>
  <c r="E123" i="51"/>
  <c r="G118" i="52" s="1"/>
  <c r="D123" i="51"/>
  <c r="F118" i="52" s="1"/>
  <c r="J118" i="52" s="1"/>
  <c r="C123" i="51"/>
  <c r="E118" i="52" s="1"/>
  <c r="I118" i="52" s="1"/>
  <c r="E122" i="51"/>
  <c r="G117" i="52" s="1"/>
  <c r="D122" i="51"/>
  <c r="F117" i="52" s="1"/>
  <c r="J117" i="52" s="1"/>
  <c r="C122" i="51"/>
  <c r="E117" i="52" s="1"/>
  <c r="I117" i="52" s="1"/>
  <c r="E121" i="51"/>
  <c r="G116" i="52" s="1"/>
  <c r="D121" i="51"/>
  <c r="F116" i="52" s="1"/>
  <c r="J116" i="52" s="1"/>
  <c r="C121" i="51"/>
  <c r="E116" i="52" s="1"/>
  <c r="I116" i="52" s="1"/>
  <c r="E117" i="51"/>
  <c r="G112" i="52" s="1"/>
  <c r="D117" i="51"/>
  <c r="F112" i="52" s="1"/>
  <c r="J112" i="52" s="1"/>
  <c r="C117" i="51"/>
  <c r="E112" i="52" s="1"/>
  <c r="I112" i="52" s="1"/>
  <c r="E116" i="51"/>
  <c r="G111" i="52" s="1"/>
  <c r="D116" i="51"/>
  <c r="F111" i="52" s="1"/>
  <c r="J111" i="52" s="1"/>
  <c r="C116" i="51"/>
  <c r="E111" i="52" s="1"/>
  <c r="I111" i="52" s="1"/>
  <c r="E115" i="51"/>
  <c r="G110" i="52" s="1"/>
  <c r="D115" i="51"/>
  <c r="F110" i="52" s="1"/>
  <c r="J110" i="52" s="1"/>
  <c r="C115" i="51"/>
  <c r="E110" i="52" s="1"/>
  <c r="I110" i="52" s="1"/>
  <c r="E114" i="51"/>
  <c r="G109" i="52" s="1"/>
  <c r="D114" i="51"/>
  <c r="F109" i="52" s="1"/>
  <c r="J109" i="52" s="1"/>
  <c r="C114" i="51"/>
  <c r="E109" i="52" s="1"/>
  <c r="I109" i="52" s="1"/>
  <c r="E113" i="51"/>
  <c r="G108" i="52" s="1"/>
  <c r="D113" i="51"/>
  <c r="F108" i="52" s="1"/>
  <c r="J108" i="52" s="1"/>
  <c r="C113" i="51"/>
  <c r="E108" i="52" s="1"/>
  <c r="I108" i="52" s="1"/>
  <c r="E112" i="51"/>
  <c r="G107" i="52" s="1"/>
  <c r="D112" i="51"/>
  <c r="F107" i="52" s="1"/>
  <c r="J107" i="52" s="1"/>
  <c r="C112" i="51"/>
  <c r="E107" i="52" s="1"/>
  <c r="I107" i="52" s="1"/>
  <c r="E111" i="51"/>
  <c r="G106" i="52" s="1"/>
  <c r="D111" i="51"/>
  <c r="F106" i="52" s="1"/>
  <c r="J106" i="52" s="1"/>
  <c r="C111" i="51"/>
  <c r="E106" i="52" s="1"/>
  <c r="I106" i="52" s="1"/>
  <c r="E110" i="51"/>
  <c r="G105" i="52" s="1"/>
  <c r="D110" i="51"/>
  <c r="F105" i="52" s="1"/>
  <c r="J105" i="52" s="1"/>
  <c r="C110" i="51"/>
  <c r="E105" i="52" s="1"/>
  <c r="I105" i="52" s="1"/>
  <c r="E109" i="51"/>
  <c r="G104" i="52" s="1"/>
  <c r="D109" i="51"/>
  <c r="F104" i="52" s="1"/>
  <c r="J104" i="52" s="1"/>
  <c r="C109" i="51"/>
  <c r="E104" i="52" s="1"/>
  <c r="I104" i="52" s="1"/>
  <c r="E108" i="51"/>
  <c r="G103" i="52" s="1"/>
  <c r="D108" i="51"/>
  <c r="F103" i="52" s="1"/>
  <c r="J103" i="52" s="1"/>
  <c r="C108" i="51"/>
  <c r="E103" i="52" s="1"/>
  <c r="I103" i="52" s="1"/>
  <c r="E107" i="51"/>
  <c r="G102" i="52" s="1"/>
  <c r="D107" i="51"/>
  <c r="F102" i="52" s="1"/>
  <c r="J102" i="52" s="1"/>
  <c r="C107" i="51"/>
  <c r="E102" i="52" s="1"/>
  <c r="I102" i="52" s="1"/>
  <c r="E102" i="51"/>
  <c r="G98" i="52" s="1"/>
  <c r="D102" i="51"/>
  <c r="F98" i="52" s="1"/>
  <c r="C102" i="51"/>
  <c r="E98" i="52" s="1"/>
  <c r="E100" i="51"/>
  <c r="G96" i="52" s="1"/>
  <c r="D100" i="51"/>
  <c r="F96" i="52" s="1"/>
  <c r="J96" i="52" s="1"/>
  <c r="C100" i="51"/>
  <c r="E96" i="52" s="1"/>
  <c r="I96" i="52" s="1"/>
  <c r="E99" i="51"/>
  <c r="G95" i="52" s="1"/>
  <c r="D99" i="51"/>
  <c r="F95" i="52" s="1"/>
  <c r="J95" i="52" s="1"/>
  <c r="C99" i="51"/>
  <c r="E95" i="52" s="1"/>
  <c r="I95" i="52" s="1"/>
  <c r="E98" i="51"/>
  <c r="G94" i="52" s="1"/>
  <c r="D98" i="51"/>
  <c r="F94" i="52" s="1"/>
  <c r="J94" i="52" s="1"/>
  <c r="C98" i="51"/>
  <c r="E94" i="52" s="1"/>
  <c r="I94" i="52" s="1"/>
  <c r="E97" i="51"/>
  <c r="G93" i="52" s="1"/>
  <c r="D97" i="51"/>
  <c r="F93" i="52" s="1"/>
  <c r="J93" i="52" s="1"/>
  <c r="C97" i="51"/>
  <c r="E93" i="52" s="1"/>
  <c r="I93" i="52" s="1"/>
  <c r="E96" i="51"/>
  <c r="G92" i="52" s="1"/>
  <c r="D96" i="51"/>
  <c r="F92" i="52" s="1"/>
  <c r="J92" i="52" s="1"/>
  <c r="C96" i="51"/>
  <c r="E92" i="52" s="1"/>
  <c r="I92" i="52" s="1"/>
  <c r="E95" i="51"/>
  <c r="G91" i="52" s="1"/>
  <c r="D95" i="51"/>
  <c r="F91" i="52" s="1"/>
  <c r="J91" i="52" s="1"/>
  <c r="C95" i="51"/>
  <c r="E91" i="52" s="1"/>
  <c r="I91" i="52" s="1"/>
  <c r="E94" i="51"/>
  <c r="G90" i="52" s="1"/>
  <c r="D94" i="51"/>
  <c r="F90" i="52" s="1"/>
  <c r="J90" i="52" s="1"/>
  <c r="C94" i="51"/>
  <c r="E90" i="52" s="1"/>
  <c r="I90" i="52" s="1"/>
  <c r="E91" i="51"/>
  <c r="G87" i="52" s="1"/>
  <c r="D91" i="51"/>
  <c r="F87" i="52" s="1"/>
  <c r="J87" i="52" s="1"/>
  <c r="C91" i="51"/>
  <c r="E87" i="52" s="1"/>
  <c r="I87" i="52" s="1"/>
  <c r="E90" i="51"/>
  <c r="G86" i="52" s="1"/>
  <c r="D90" i="51"/>
  <c r="F86" i="52" s="1"/>
  <c r="J86" i="52" s="1"/>
  <c r="C90" i="51"/>
  <c r="E86" i="52" s="1"/>
  <c r="I86" i="52" s="1"/>
  <c r="E89" i="51"/>
  <c r="G85" i="52" s="1"/>
  <c r="D89" i="51"/>
  <c r="F85" i="52" s="1"/>
  <c r="C89" i="51"/>
  <c r="E85" i="52" s="1"/>
  <c r="E88" i="51"/>
  <c r="G84" i="52" s="1"/>
  <c r="D88" i="51"/>
  <c r="F84" i="52" s="1"/>
  <c r="J84" i="52" s="1"/>
  <c r="C88" i="51"/>
  <c r="E84" i="52" s="1"/>
  <c r="I84" i="52" s="1"/>
  <c r="E87" i="51"/>
  <c r="G83" i="52" s="1"/>
  <c r="D87" i="51"/>
  <c r="F83" i="52" s="1"/>
  <c r="J83" i="52" s="1"/>
  <c r="C87" i="51"/>
  <c r="E83" i="52" s="1"/>
  <c r="I83" i="52" s="1"/>
  <c r="E83" i="51"/>
  <c r="G79" i="52" s="1"/>
  <c r="D83" i="51"/>
  <c r="F79" i="52" s="1"/>
  <c r="J79" i="52" s="1"/>
  <c r="C83" i="51"/>
  <c r="E79" i="52" s="1"/>
  <c r="I79" i="52" s="1"/>
  <c r="E82" i="51"/>
  <c r="G78" i="52" s="1"/>
  <c r="D82" i="51"/>
  <c r="F78" i="52" s="1"/>
  <c r="J78" i="52" s="1"/>
  <c r="C82" i="51"/>
  <c r="E78" i="52" s="1"/>
  <c r="I78" i="52" s="1"/>
  <c r="E81" i="51"/>
  <c r="G77" i="52" s="1"/>
  <c r="D81" i="51"/>
  <c r="F77" i="52" s="1"/>
  <c r="J77" i="52" s="1"/>
  <c r="C81" i="51"/>
  <c r="E77" i="52" s="1"/>
  <c r="I77" i="52" s="1"/>
  <c r="E80" i="51"/>
  <c r="G76" i="52" s="1"/>
  <c r="D80" i="51"/>
  <c r="F76" i="52" s="1"/>
  <c r="J76" i="52" s="1"/>
  <c r="C80" i="51"/>
  <c r="E76" i="52" s="1"/>
  <c r="E79" i="51"/>
  <c r="G75" i="52" s="1"/>
  <c r="D79" i="51"/>
  <c r="F75" i="52" s="1"/>
  <c r="J75" i="52" s="1"/>
  <c r="C79" i="51"/>
  <c r="E75" i="52" s="1"/>
  <c r="I75" i="52" s="1"/>
  <c r="E78" i="51"/>
  <c r="G74" i="52" s="1"/>
  <c r="D78" i="51"/>
  <c r="F74" i="52" s="1"/>
  <c r="J74" i="52" s="1"/>
  <c r="C78" i="51"/>
  <c r="E74" i="52" s="1"/>
  <c r="I74" i="52" s="1"/>
  <c r="E77" i="51"/>
  <c r="G73" i="52" s="1"/>
  <c r="D77" i="51"/>
  <c r="F73" i="52" s="1"/>
  <c r="J73" i="52" s="1"/>
  <c r="C77" i="51"/>
  <c r="E73" i="52" s="1"/>
  <c r="I73" i="52" s="1"/>
  <c r="E76" i="51"/>
  <c r="G72" i="52" s="1"/>
  <c r="D76" i="51"/>
  <c r="F72" i="52" s="1"/>
  <c r="J72" i="52" s="1"/>
  <c r="C76" i="51"/>
  <c r="E72" i="52" s="1"/>
  <c r="I72" i="52" s="1"/>
  <c r="E75" i="51"/>
  <c r="G71" i="52" s="1"/>
  <c r="D75" i="51"/>
  <c r="F71" i="52" s="1"/>
  <c r="J71" i="52" s="1"/>
  <c r="C75" i="51"/>
  <c r="E71" i="52" s="1"/>
  <c r="I71" i="52" s="1"/>
  <c r="E74" i="51"/>
  <c r="G70" i="52" s="1"/>
  <c r="D74" i="51"/>
  <c r="F70" i="52" s="1"/>
  <c r="J70" i="52" s="1"/>
  <c r="C74" i="51"/>
  <c r="E70" i="52" s="1"/>
  <c r="I70" i="52" s="1"/>
  <c r="E73" i="51"/>
  <c r="G69" i="52" s="1"/>
  <c r="D73" i="51"/>
  <c r="F69" i="52" s="1"/>
  <c r="J69" i="52" s="1"/>
  <c r="C73" i="51"/>
  <c r="E69" i="52" s="1"/>
  <c r="I69" i="52" s="1"/>
  <c r="E72" i="51"/>
  <c r="G68" i="52" s="1"/>
  <c r="D72" i="51"/>
  <c r="F68" i="52" s="1"/>
  <c r="J68" i="52" s="1"/>
  <c r="C72" i="51"/>
  <c r="E68" i="52" s="1"/>
  <c r="I68" i="52" s="1"/>
  <c r="E71" i="51"/>
  <c r="G67" i="52" s="1"/>
  <c r="D71" i="51"/>
  <c r="F67" i="52" s="1"/>
  <c r="J67" i="52" s="1"/>
  <c r="C71" i="51"/>
  <c r="E67" i="52" s="1"/>
  <c r="I67" i="52" s="1"/>
  <c r="E67" i="51"/>
  <c r="G63" i="52" s="1"/>
  <c r="D67" i="51"/>
  <c r="F63" i="52" s="1"/>
  <c r="J63" i="52" s="1"/>
  <c r="C67" i="51"/>
  <c r="E63" i="52" s="1"/>
  <c r="I63" i="52" s="1"/>
  <c r="E66" i="51"/>
  <c r="G62" i="52" s="1"/>
  <c r="D66" i="51"/>
  <c r="F62" i="52" s="1"/>
  <c r="J62" i="52" s="1"/>
  <c r="C66" i="51"/>
  <c r="E62" i="52" s="1"/>
  <c r="I62" i="52" s="1"/>
  <c r="E65" i="51"/>
  <c r="G61" i="52" s="1"/>
  <c r="D65" i="51"/>
  <c r="F61" i="52" s="1"/>
  <c r="J61" i="52" s="1"/>
  <c r="C65" i="51"/>
  <c r="E61" i="52" s="1"/>
  <c r="I61" i="52" s="1"/>
  <c r="E64" i="51"/>
  <c r="G60" i="52" s="1"/>
  <c r="D64" i="51"/>
  <c r="F60" i="52" s="1"/>
  <c r="J60" i="52" s="1"/>
  <c r="C64" i="51"/>
  <c r="E60" i="52" s="1"/>
  <c r="I60" i="52" s="1"/>
  <c r="E63" i="51"/>
  <c r="G59" i="52" s="1"/>
  <c r="D63" i="51"/>
  <c r="F59" i="52" s="1"/>
  <c r="J59" i="52" s="1"/>
  <c r="C63" i="51"/>
  <c r="E59" i="52" s="1"/>
  <c r="I59" i="52" s="1"/>
  <c r="E62" i="51"/>
  <c r="G58" i="52" s="1"/>
  <c r="D62" i="51"/>
  <c r="F58" i="52" s="1"/>
  <c r="J58" i="52" s="1"/>
  <c r="C62" i="51"/>
  <c r="E58" i="52" s="1"/>
  <c r="I58" i="52" s="1"/>
  <c r="E58" i="51"/>
  <c r="G54" i="52" s="1"/>
  <c r="D58" i="51"/>
  <c r="F54" i="52" s="1"/>
  <c r="J54" i="52" s="1"/>
  <c r="C58" i="51"/>
  <c r="E54" i="52" s="1"/>
  <c r="I54" i="52" s="1"/>
  <c r="E57" i="51"/>
  <c r="G53" i="52" s="1"/>
  <c r="D57" i="51"/>
  <c r="F53" i="52" s="1"/>
  <c r="J53" i="52" s="1"/>
  <c r="C57" i="51"/>
  <c r="E53" i="52" s="1"/>
  <c r="I53" i="52" s="1"/>
  <c r="E56" i="51"/>
  <c r="G52" i="52" s="1"/>
  <c r="D56" i="51"/>
  <c r="F52" i="52" s="1"/>
  <c r="J52" i="52" s="1"/>
  <c r="C56" i="51"/>
  <c r="E52" i="52" s="1"/>
  <c r="I52" i="52" s="1"/>
  <c r="E53" i="51"/>
  <c r="G49" i="52" s="1"/>
  <c r="D53" i="51"/>
  <c r="F49" i="52" s="1"/>
  <c r="J49" i="52" s="1"/>
  <c r="C53" i="51"/>
  <c r="E49" i="52" s="1"/>
  <c r="I49" i="52" s="1"/>
  <c r="E49" i="51"/>
  <c r="G45" i="52" s="1"/>
  <c r="D49" i="51"/>
  <c r="F45" i="52" s="1"/>
  <c r="J45" i="52" s="1"/>
  <c r="C49" i="51"/>
  <c r="E45" i="52" s="1"/>
  <c r="I45" i="52" s="1"/>
  <c r="E48" i="51"/>
  <c r="G44" i="52" s="1"/>
  <c r="D48" i="51"/>
  <c r="F44" i="52" s="1"/>
  <c r="J44" i="52" s="1"/>
  <c r="C48" i="51"/>
  <c r="E44" i="52" s="1"/>
  <c r="I44" i="52" s="1"/>
  <c r="E47" i="51"/>
  <c r="G43" i="52" s="1"/>
  <c r="D47" i="51"/>
  <c r="F43" i="52" s="1"/>
  <c r="J43" i="52" s="1"/>
  <c r="C47" i="51"/>
  <c r="E43" i="52" s="1"/>
  <c r="I43" i="52" s="1"/>
  <c r="E46" i="51"/>
  <c r="G42" i="52" s="1"/>
  <c r="D46" i="51"/>
  <c r="F42" i="52" s="1"/>
  <c r="J42" i="52" s="1"/>
  <c r="C46" i="51"/>
  <c r="E42" i="52" s="1"/>
  <c r="I42" i="52" s="1"/>
  <c r="E43" i="51"/>
  <c r="G39" i="52" s="1"/>
  <c r="D43" i="51"/>
  <c r="F39" i="52" s="1"/>
  <c r="J39" i="52" s="1"/>
  <c r="C43" i="51"/>
  <c r="E39" i="52" s="1"/>
  <c r="I39" i="52" s="1"/>
  <c r="E42" i="51"/>
  <c r="G38" i="52" s="1"/>
  <c r="D42" i="51"/>
  <c r="F38" i="52" s="1"/>
  <c r="J38" i="52" s="1"/>
  <c r="C42" i="51"/>
  <c r="E38" i="52" s="1"/>
  <c r="I38" i="52" s="1"/>
  <c r="E41" i="51"/>
  <c r="G37" i="52" s="1"/>
  <c r="D41" i="51"/>
  <c r="F37" i="52" s="1"/>
  <c r="J37" i="52" s="1"/>
  <c r="C41" i="51"/>
  <c r="E37" i="52" s="1"/>
  <c r="I37" i="52" s="1"/>
  <c r="E37" i="51"/>
  <c r="G33" i="52" s="1"/>
  <c r="D37" i="51"/>
  <c r="F33" i="52" s="1"/>
  <c r="J33" i="52" s="1"/>
  <c r="C37" i="51"/>
  <c r="E33" i="52" s="1"/>
  <c r="I33" i="52" s="1"/>
  <c r="E36" i="51"/>
  <c r="G32" i="52" s="1"/>
  <c r="D36" i="51"/>
  <c r="F32" i="52" s="1"/>
  <c r="J32" i="52" s="1"/>
  <c r="C36" i="51"/>
  <c r="E32" i="52" s="1"/>
  <c r="I32" i="52" s="1"/>
  <c r="E35" i="51"/>
  <c r="G31" i="52" s="1"/>
  <c r="D35" i="51"/>
  <c r="F31" i="52" s="1"/>
  <c r="J31" i="52" s="1"/>
  <c r="C35" i="51"/>
  <c r="E31" i="52" s="1"/>
  <c r="I31" i="52" s="1"/>
  <c r="E34" i="51"/>
  <c r="G30" i="52" s="1"/>
  <c r="D34" i="51"/>
  <c r="F30" i="52" s="1"/>
  <c r="J30" i="52" s="1"/>
  <c r="C34" i="51"/>
  <c r="E30" i="52" s="1"/>
  <c r="I30" i="52" s="1"/>
  <c r="E31" i="51"/>
  <c r="G27" i="52" s="1"/>
  <c r="D31" i="51"/>
  <c r="F27" i="52" s="1"/>
  <c r="J27" i="52" s="1"/>
  <c r="C31" i="51"/>
  <c r="E27" i="52" s="1"/>
  <c r="I27" i="52" s="1"/>
  <c r="E30" i="51"/>
  <c r="G26" i="52" s="1"/>
  <c r="D30" i="51"/>
  <c r="F26" i="52" s="1"/>
  <c r="J26" i="52" s="1"/>
  <c r="C30" i="51"/>
  <c r="E26" i="52" s="1"/>
  <c r="I26" i="52" s="1"/>
  <c r="E29" i="51"/>
  <c r="G25" i="52" s="1"/>
  <c r="D29" i="51"/>
  <c r="F25" i="52" s="1"/>
  <c r="J25" i="52" s="1"/>
  <c r="C29" i="51"/>
  <c r="E25" i="52" s="1"/>
  <c r="I25" i="52" s="1"/>
  <c r="E28" i="51"/>
  <c r="G24" i="52" s="1"/>
  <c r="D28" i="51"/>
  <c r="F24" i="52" s="1"/>
  <c r="J24" i="52" s="1"/>
  <c r="C28" i="51"/>
  <c r="E24" i="52" s="1"/>
  <c r="I24" i="52" s="1"/>
  <c r="E27" i="51"/>
  <c r="G23" i="52" s="1"/>
  <c r="D27" i="51"/>
  <c r="F23" i="52" s="1"/>
  <c r="J23" i="52" s="1"/>
  <c r="C27" i="51"/>
  <c r="E23" i="52" s="1"/>
  <c r="I23" i="52" s="1"/>
  <c r="E26" i="51"/>
  <c r="G22" i="52" s="1"/>
  <c r="D26" i="51"/>
  <c r="F22" i="52" s="1"/>
  <c r="J22" i="52" s="1"/>
  <c r="C26" i="51"/>
  <c r="E22" i="52" s="1"/>
  <c r="I22" i="52" s="1"/>
  <c r="E22" i="51"/>
  <c r="G18" i="52" s="1"/>
  <c r="D22" i="51"/>
  <c r="F18" i="52" s="1"/>
  <c r="J18" i="52" s="1"/>
  <c r="C22" i="51"/>
  <c r="E18" i="52" s="1"/>
  <c r="I18" i="52" s="1"/>
  <c r="E21" i="51"/>
  <c r="G17" i="52" s="1"/>
  <c r="D21" i="51"/>
  <c r="F17" i="52" s="1"/>
  <c r="J17" i="52" s="1"/>
  <c r="C21" i="51"/>
  <c r="E17" i="52" s="1"/>
  <c r="I17" i="52" s="1"/>
  <c r="E20" i="51"/>
  <c r="G16" i="52" s="1"/>
  <c r="D20" i="51"/>
  <c r="F16" i="52" s="1"/>
  <c r="J16" i="52" s="1"/>
  <c r="C20" i="51"/>
  <c r="E16" i="52" s="1"/>
  <c r="I16" i="52" s="1"/>
  <c r="E19" i="51"/>
  <c r="G15" i="52" s="1"/>
  <c r="D19" i="51"/>
  <c r="F15" i="52" s="1"/>
  <c r="J15" i="52" s="1"/>
  <c r="C19" i="51"/>
  <c r="E15" i="52" s="1"/>
  <c r="I15" i="52" s="1"/>
  <c r="E18" i="51"/>
  <c r="G14" i="52" s="1"/>
  <c r="D18" i="51"/>
  <c r="F14" i="52" s="1"/>
  <c r="J14" i="52" s="1"/>
  <c r="C18" i="51"/>
  <c r="E14" i="52" s="1"/>
  <c r="I14" i="52" s="1"/>
  <c r="E17" i="51"/>
  <c r="G13" i="52" s="1"/>
  <c r="D17" i="51"/>
  <c r="F13" i="52" s="1"/>
  <c r="J13" i="52" s="1"/>
  <c r="C17" i="51"/>
  <c r="E13" i="52" s="1"/>
  <c r="I13" i="52" s="1"/>
  <c r="E16" i="51"/>
  <c r="G12" i="52" s="1"/>
  <c r="D16" i="51"/>
  <c r="F12" i="52" s="1"/>
  <c r="C16" i="51"/>
  <c r="E12" i="52" s="1"/>
  <c r="I266" i="50"/>
  <c r="I505" i="50"/>
  <c r="I504" i="50"/>
  <c r="I503" i="50"/>
  <c r="I502" i="50"/>
  <c r="I501" i="50"/>
  <c r="I500" i="50"/>
  <c r="I499" i="50"/>
  <c r="I498" i="50"/>
  <c r="I497" i="50"/>
  <c r="I496" i="50"/>
  <c r="I495" i="50"/>
  <c r="I494" i="50"/>
  <c r="I493" i="50"/>
  <c r="I492" i="50"/>
  <c r="I491" i="50"/>
  <c r="I490" i="50"/>
  <c r="I489" i="50"/>
  <c r="I488" i="50"/>
  <c r="I487" i="50"/>
  <c r="I486" i="50"/>
  <c r="I485" i="50"/>
  <c r="I484" i="50"/>
  <c r="I483" i="50"/>
  <c r="I482" i="50"/>
  <c r="I481" i="50"/>
  <c r="I480" i="50"/>
  <c r="I479" i="50"/>
  <c r="I478" i="50"/>
  <c r="I477" i="50"/>
  <c r="I476" i="50"/>
  <c r="I475" i="50"/>
  <c r="I474" i="50"/>
  <c r="I473" i="50"/>
  <c r="I472" i="50"/>
  <c r="I471" i="50"/>
  <c r="I470" i="50"/>
  <c r="I469" i="50"/>
  <c r="I468" i="50"/>
  <c r="I467" i="50"/>
  <c r="I466" i="50"/>
  <c r="I465" i="50"/>
  <c r="I464" i="50"/>
  <c r="I463" i="50"/>
  <c r="I462" i="50"/>
  <c r="I461" i="50"/>
  <c r="I460" i="50"/>
  <c r="I459" i="50"/>
  <c r="I458" i="50"/>
  <c r="I457" i="50"/>
  <c r="I456" i="50"/>
  <c r="I455" i="50"/>
  <c r="I454" i="50"/>
  <c r="I453" i="50"/>
  <c r="I452" i="50"/>
  <c r="I451" i="50"/>
  <c r="I450" i="50"/>
  <c r="I449" i="50"/>
  <c r="I448" i="50"/>
  <c r="I447" i="50"/>
  <c r="I446" i="50"/>
  <c r="I445" i="50"/>
  <c r="I444" i="50"/>
  <c r="I443" i="50"/>
  <c r="I442" i="50"/>
  <c r="I441" i="50"/>
  <c r="I440" i="50"/>
  <c r="I439" i="50"/>
  <c r="I438" i="50"/>
  <c r="I437" i="50"/>
  <c r="I436" i="50"/>
  <c r="I435" i="50"/>
  <c r="I434" i="50"/>
  <c r="I433" i="50"/>
  <c r="I432" i="50"/>
  <c r="I431" i="50"/>
  <c r="I430" i="50"/>
  <c r="I429" i="50"/>
  <c r="I428" i="50"/>
  <c r="I427" i="50"/>
  <c r="I426" i="50"/>
  <c r="I425" i="50"/>
  <c r="I424" i="50"/>
  <c r="I423" i="50"/>
  <c r="I422" i="50"/>
  <c r="I421" i="50"/>
  <c r="I420" i="50"/>
  <c r="I419" i="50"/>
  <c r="I418" i="50"/>
  <c r="I417" i="50"/>
  <c r="I416" i="50"/>
  <c r="I415" i="50"/>
  <c r="I414" i="50"/>
  <c r="I413" i="50"/>
  <c r="I412" i="50"/>
  <c r="I411" i="50"/>
  <c r="I410" i="50"/>
  <c r="I409" i="50"/>
  <c r="I408" i="50"/>
  <c r="I407" i="50"/>
  <c r="I406" i="50"/>
  <c r="I405" i="50"/>
  <c r="I404" i="50"/>
  <c r="I403" i="50"/>
  <c r="I402" i="50"/>
  <c r="I401" i="50"/>
  <c r="I400" i="50"/>
  <c r="I399" i="50"/>
  <c r="I398" i="50"/>
  <c r="I397" i="50"/>
  <c r="I396" i="50"/>
  <c r="I395" i="50"/>
  <c r="I394" i="50"/>
  <c r="I393" i="50"/>
  <c r="I392" i="50"/>
  <c r="I391" i="50"/>
  <c r="I390" i="50"/>
  <c r="I389" i="50"/>
  <c r="I388" i="50"/>
  <c r="I387" i="50"/>
  <c r="I386" i="50"/>
  <c r="I385" i="50"/>
  <c r="I384" i="50"/>
  <c r="I383" i="50"/>
  <c r="I382" i="50"/>
  <c r="I381" i="50"/>
  <c r="I380" i="50"/>
  <c r="I379" i="50"/>
  <c r="I378" i="50"/>
  <c r="I377" i="50"/>
  <c r="I376" i="50"/>
  <c r="I375" i="50"/>
  <c r="I374" i="50"/>
  <c r="I373" i="50"/>
  <c r="I372" i="50"/>
  <c r="I371" i="50"/>
  <c r="I370" i="50"/>
  <c r="I369" i="50"/>
  <c r="I368" i="50"/>
  <c r="I367" i="50"/>
  <c r="I366" i="50"/>
  <c r="I365" i="50"/>
  <c r="I364" i="50"/>
  <c r="I363" i="50"/>
  <c r="I362" i="50"/>
  <c r="I361" i="50"/>
  <c r="I360" i="50"/>
  <c r="I359" i="50"/>
  <c r="I358" i="50"/>
  <c r="I357" i="50"/>
  <c r="I356" i="50"/>
  <c r="I355" i="50"/>
  <c r="I354" i="50"/>
  <c r="I353" i="50"/>
  <c r="I352" i="50"/>
  <c r="I351" i="50"/>
  <c r="I350" i="50"/>
  <c r="I349" i="50"/>
  <c r="I348" i="50"/>
  <c r="I347" i="50"/>
  <c r="I346" i="50"/>
  <c r="I345" i="50"/>
  <c r="I344" i="50"/>
  <c r="I343" i="50"/>
  <c r="I342" i="50"/>
  <c r="I341" i="50"/>
  <c r="I340" i="50"/>
  <c r="I339" i="50"/>
  <c r="I338" i="50"/>
  <c r="I337" i="50"/>
  <c r="I336" i="50"/>
  <c r="I335" i="50"/>
  <c r="I334" i="50"/>
  <c r="I333" i="50"/>
  <c r="I332" i="50"/>
  <c r="I331" i="50"/>
  <c r="I330" i="50"/>
  <c r="I329" i="50"/>
  <c r="I328" i="50"/>
  <c r="I327" i="50"/>
  <c r="I326" i="50"/>
  <c r="I325" i="50"/>
  <c r="I324" i="50"/>
  <c r="I323" i="50"/>
  <c r="I322" i="50"/>
  <c r="I321" i="50"/>
  <c r="I320" i="50"/>
  <c r="I319" i="50"/>
  <c r="I318" i="50"/>
  <c r="I317" i="50"/>
  <c r="I316" i="50"/>
  <c r="I315" i="50"/>
  <c r="I314" i="50"/>
  <c r="I313" i="50"/>
  <c r="I312" i="50"/>
  <c r="I311" i="50"/>
  <c r="I310" i="50"/>
  <c r="I309" i="50"/>
  <c r="I308" i="50"/>
  <c r="I307" i="50"/>
  <c r="I306" i="50"/>
  <c r="I305" i="50"/>
  <c r="I304" i="50"/>
  <c r="I303" i="50"/>
  <c r="I302" i="50"/>
  <c r="I301" i="50"/>
  <c r="I300" i="50"/>
  <c r="I299" i="50"/>
  <c r="I298" i="50"/>
  <c r="I297" i="50"/>
  <c r="I296" i="50"/>
  <c r="I295" i="50"/>
  <c r="I294" i="50"/>
  <c r="I293" i="50"/>
  <c r="I292" i="50"/>
  <c r="I224" i="50"/>
  <c r="I203" i="50"/>
  <c r="I200" i="50"/>
  <c r="I199" i="50"/>
  <c r="I198" i="50"/>
  <c r="I197" i="50"/>
  <c r="I196" i="50"/>
  <c r="I193" i="50"/>
  <c r="I192" i="50"/>
  <c r="I191" i="50"/>
  <c r="I190" i="50"/>
  <c r="I189" i="50"/>
  <c r="I188" i="50"/>
  <c r="I185" i="50"/>
  <c r="I184" i="50"/>
  <c r="I183" i="50"/>
  <c r="I182" i="50"/>
  <c r="I181" i="50"/>
  <c r="I178" i="50"/>
  <c r="I177" i="50"/>
  <c r="I176" i="50"/>
  <c r="I175" i="50"/>
  <c r="I174" i="50"/>
  <c r="I172" i="50"/>
  <c r="I171" i="50"/>
  <c r="I170" i="50"/>
  <c r="I169" i="50"/>
  <c r="I168" i="50"/>
  <c r="I167" i="50"/>
  <c r="I165" i="50"/>
  <c r="I164" i="50"/>
  <c r="I163" i="50"/>
  <c r="I162" i="50"/>
  <c r="I161" i="50"/>
  <c r="I159" i="50"/>
  <c r="I158" i="50"/>
  <c r="I157" i="50"/>
  <c r="I156" i="50"/>
  <c r="I155" i="50"/>
  <c r="I154" i="50"/>
  <c r="I153" i="50"/>
  <c r="I152" i="50"/>
  <c r="I151" i="50"/>
  <c r="I150" i="50"/>
  <c r="I149" i="50"/>
  <c r="I148" i="50"/>
  <c r="I147" i="50"/>
  <c r="I146" i="50"/>
  <c r="I145" i="50"/>
  <c r="I144" i="50"/>
  <c r="I143" i="50"/>
  <c r="I142" i="50"/>
  <c r="I141" i="50"/>
  <c r="I140" i="50"/>
  <c r="I139" i="50"/>
  <c r="I138" i="50"/>
  <c r="I137" i="50"/>
  <c r="I136" i="50"/>
  <c r="I135" i="50"/>
  <c r="I134" i="50"/>
  <c r="I133" i="50"/>
  <c r="I132" i="50"/>
  <c r="I131" i="50"/>
  <c r="I130" i="50"/>
  <c r="I129" i="50"/>
  <c r="I128" i="50"/>
  <c r="I127" i="50"/>
  <c r="I126" i="50"/>
  <c r="I125" i="50"/>
  <c r="I124" i="50"/>
  <c r="I123" i="50"/>
  <c r="I122" i="50"/>
  <c r="I121" i="50"/>
  <c r="I120" i="50"/>
  <c r="I119" i="50"/>
  <c r="I118" i="50"/>
  <c r="I117" i="50"/>
  <c r="I116" i="50"/>
  <c r="I115" i="50"/>
  <c r="I114" i="50"/>
  <c r="I113" i="50"/>
  <c r="I112" i="50"/>
  <c r="I111" i="50"/>
  <c r="I110" i="50"/>
  <c r="I109" i="50"/>
  <c r="I108" i="50"/>
  <c r="I107" i="50"/>
  <c r="I106" i="50"/>
  <c r="I105" i="50"/>
  <c r="I104" i="50"/>
  <c r="I103" i="50"/>
  <c r="I102" i="50"/>
  <c r="I101" i="50"/>
  <c r="I100" i="50"/>
  <c r="I99" i="50"/>
  <c r="I98" i="50"/>
  <c r="I97" i="50"/>
  <c r="I96" i="50"/>
  <c r="I95" i="50"/>
  <c r="I94" i="50"/>
  <c r="I93" i="50"/>
  <c r="I92" i="50"/>
  <c r="I91" i="50"/>
  <c r="I90" i="50"/>
  <c r="I89" i="50"/>
  <c r="I88" i="50"/>
  <c r="I87" i="50"/>
  <c r="I86" i="50"/>
  <c r="I85" i="50"/>
  <c r="I84" i="50"/>
  <c r="I83" i="50"/>
  <c r="I82" i="50"/>
  <c r="I81" i="50"/>
  <c r="I80" i="50"/>
  <c r="I79" i="50"/>
  <c r="I78" i="50"/>
  <c r="I77" i="50"/>
  <c r="I76" i="50"/>
  <c r="I75" i="50"/>
  <c r="I74" i="50"/>
  <c r="I73" i="50"/>
  <c r="I72" i="50"/>
  <c r="I71" i="50"/>
  <c r="I70" i="50"/>
  <c r="I69" i="50"/>
  <c r="I68" i="50"/>
  <c r="I67" i="50"/>
  <c r="I66" i="50"/>
  <c r="I65" i="50"/>
  <c r="I64" i="50"/>
  <c r="I63" i="50"/>
  <c r="I62" i="50"/>
  <c r="I61" i="50"/>
  <c r="I60" i="50"/>
  <c r="I59" i="50"/>
  <c r="I58" i="50"/>
  <c r="I57" i="50"/>
  <c r="I56" i="50"/>
  <c r="I55" i="50"/>
  <c r="I54" i="50"/>
  <c r="I53" i="50"/>
  <c r="I52" i="50"/>
  <c r="I51" i="50"/>
  <c r="I50" i="50"/>
  <c r="I49" i="50"/>
  <c r="I48" i="50"/>
  <c r="I47" i="50"/>
  <c r="I44" i="50"/>
  <c r="I43" i="50"/>
  <c r="I42" i="50"/>
  <c r="I41" i="50"/>
  <c r="I40" i="50"/>
  <c r="I39" i="50"/>
  <c r="I38" i="50"/>
  <c r="I37" i="50"/>
  <c r="I36" i="50"/>
  <c r="I35" i="50"/>
  <c r="I34" i="50"/>
  <c r="I33" i="50"/>
  <c r="I32" i="50"/>
  <c r="I31" i="50"/>
  <c r="I30" i="50"/>
  <c r="I29" i="50"/>
  <c r="I28" i="50"/>
  <c r="I27" i="50"/>
  <c r="I26" i="50"/>
  <c r="I25" i="50"/>
  <c r="I24" i="50"/>
  <c r="I23" i="50"/>
  <c r="I22" i="50"/>
  <c r="I21" i="50"/>
  <c r="I20" i="50"/>
  <c r="I19" i="50"/>
  <c r="I18" i="50"/>
  <c r="I17" i="50"/>
  <c r="J3" i="50"/>
  <c r="G3" i="50"/>
  <c r="F2" i="50"/>
  <c r="F13" i="51" s="1"/>
  <c r="E2" i="50"/>
  <c r="E13" i="51" s="1"/>
  <c r="D2" i="50"/>
  <c r="D13" i="51" s="1"/>
  <c r="C2" i="50"/>
  <c r="G12" i="51" s="1"/>
  <c r="F7" i="33"/>
  <c r="G6" i="33"/>
  <c r="F6" i="33"/>
  <c r="E6" i="33"/>
  <c r="D6" i="33"/>
  <c r="F264" i="27"/>
  <c r="E264" i="27"/>
  <c r="F277" i="33" s="1"/>
  <c r="D264" i="27"/>
  <c r="E277" i="33" s="1"/>
  <c r="D277" i="33"/>
  <c r="F263" i="27"/>
  <c r="E263" i="27"/>
  <c r="F276" i="33" s="1"/>
  <c r="D263" i="27"/>
  <c r="E276" i="33" s="1"/>
  <c r="C263" i="27"/>
  <c r="D276" i="33" s="1"/>
  <c r="F262" i="27"/>
  <c r="E262" i="27"/>
  <c r="F275" i="33" s="1"/>
  <c r="D262" i="27"/>
  <c r="E275" i="33" s="1"/>
  <c r="C262" i="27"/>
  <c r="D275" i="33" s="1"/>
  <c r="F258" i="27"/>
  <c r="E258" i="27"/>
  <c r="F271" i="33" s="1"/>
  <c r="D258" i="27"/>
  <c r="E271" i="33" s="1"/>
  <c r="C258" i="27"/>
  <c r="D271" i="33" s="1"/>
  <c r="F254" i="27"/>
  <c r="E254" i="27"/>
  <c r="F267" i="33" s="1"/>
  <c r="D254" i="27"/>
  <c r="E267" i="33" s="1"/>
  <c r="C254" i="27"/>
  <c r="D267" i="33" s="1"/>
  <c r="F250" i="27"/>
  <c r="E250" i="27"/>
  <c r="F263" i="33" s="1"/>
  <c r="D250" i="27"/>
  <c r="E263" i="33" s="1"/>
  <c r="C250" i="27"/>
  <c r="D263" i="33" s="1"/>
  <c r="F249" i="27"/>
  <c r="E249" i="27"/>
  <c r="F262" i="33" s="1"/>
  <c r="D249" i="27"/>
  <c r="E262" i="33" s="1"/>
  <c r="C249" i="27"/>
  <c r="D262" i="33" s="1"/>
  <c r="F248" i="27"/>
  <c r="E248" i="27"/>
  <c r="F261" i="33" s="1"/>
  <c r="D248" i="27"/>
  <c r="E261" i="33" s="1"/>
  <c r="C248" i="27"/>
  <c r="D261" i="33" s="1"/>
  <c r="F247" i="27"/>
  <c r="E247" i="27"/>
  <c r="F260" i="33" s="1"/>
  <c r="G260" i="33" s="1"/>
  <c r="D247" i="27"/>
  <c r="E260" i="33" s="1"/>
  <c r="C247" i="27"/>
  <c r="D260" i="33" s="1"/>
  <c r="F243" i="27"/>
  <c r="E243" i="27"/>
  <c r="F256" i="33" s="1"/>
  <c r="D243" i="27"/>
  <c r="E256" i="33" s="1"/>
  <c r="C243" i="27"/>
  <c r="D256" i="33" s="1"/>
  <c r="F242" i="27"/>
  <c r="E242" i="27"/>
  <c r="F255" i="33" s="1"/>
  <c r="D242" i="27"/>
  <c r="E255" i="33" s="1"/>
  <c r="C242" i="27"/>
  <c r="D255" i="33" s="1"/>
  <c r="F238" i="27"/>
  <c r="E238" i="27"/>
  <c r="F251" i="33" s="1"/>
  <c r="D238" i="27"/>
  <c r="E251" i="33" s="1"/>
  <c r="C238" i="27"/>
  <c r="D251" i="33" s="1"/>
  <c r="F237" i="27"/>
  <c r="E237" i="27"/>
  <c r="F250" i="33" s="1"/>
  <c r="D237" i="27"/>
  <c r="E250" i="33" s="1"/>
  <c r="C237" i="27"/>
  <c r="D250" i="33" s="1"/>
  <c r="F236" i="27"/>
  <c r="E236" i="27"/>
  <c r="F249" i="33" s="1"/>
  <c r="D236" i="27"/>
  <c r="E249" i="33" s="1"/>
  <c r="C236" i="27"/>
  <c r="D249" i="33" s="1"/>
  <c r="F232" i="27"/>
  <c r="E232" i="27"/>
  <c r="F245" i="33" s="1"/>
  <c r="D232" i="27"/>
  <c r="E245" i="33" s="1"/>
  <c r="C232" i="27"/>
  <c r="D245" i="33" s="1"/>
  <c r="F231" i="27"/>
  <c r="E231" i="27"/>
  <c r="F244" i="33" s="1"/>
  <c r="D231" i="27"/>
  <c r="E244" i="33" s="1"/>
  <c r="C231" i="27"/>
  <c r="D244" i="33" s="1"/>
  <c r="F227" i="27"/>
  <c r="E227" i="27"/>
  <c r="F240" i="33" s="1"/>
  <c r="D227" i="27"/>
  <c r="E240" i="33" s="1"/>
  <c r="C227" i="27"/>
  <c r="D240" i="33" s="1"/>
  <c r="F226" i="27"/>
  <c r="E226" i="27"/>
  <c r="F239" i="33" s="1"/>
  <c r="G239" i="33" s="1"/>
  <c r="D226" i="27"/>
  <c r="E239" i="33" s="1"/>
  <c r="C226" i="27"/>
  <c r="D239" i="33" s="1"/>
  <c r="F222" i="27"/>
  <c r="E222" i="27"/>
  <c r="F235" i="33" s="1"/>
  <c r="D222" i="27"/>
  <c r="E235" i="33" s="1"/>
  <c r="C222" i="27"/>
  <c r="D235" i="33" s="1"/>
  <c r="F218" i="27"/>
  <c r="E218" i="27"/>
  <c r="F231" i="33" s="1"/>
  <c r="D218" i="27"/>
  <c r="E231" i="33" s="1"/>
  <c r="C218" i="27"/>
  <c r="D231" i="33" s="1"/>
  <c r="F217" i="27"/>
  <c r="E217" i="27"/>
  <c r="F230" i="33" s="1"/>
  <c r="G230" i="33" s="1"/>
  <c r="D217" i="27"/>
  <c r="E230" i="33" s="1"/>
  <c r="C217" i="27"/>
  <c r="D230" i="33" s="1"/>
  <c r="F216" i="27"/>
  <c r="E216" i="27"/>
  <c r="F229" i="33" s="1"/>
  <c r="D216" i="27"/>
  <c r="E229" i="33" s="1"/>
  <c r="C216" i="27"/>
  <c r="D229" i="33" s="1"/>
  <c r="F215" i="27"/>
  <c r="E215" i="27"/>
  <c r="F228" i="33" s="1"/>
  <c r="D215" i="27"/>
  <c r="E228" i="33" s="1"/>
  <c r="C215" i="27"/>
  <c r="D228" i="33" s="1"/>
  <c r="F211" i="27"/>
  <c r="E211" i="27"/>
  <c r="F223" i="33" s="1"/>
  <c r="D211" i="27"/>
  <c r="E223" i="33" s="1"/>
  <c r="C211" i="27"/>
  <c r="D223" i="33" s="1"/>
  <c r="F210" i="27"/>
  <c r="E210" i="27"/>
  <c r="F222" i="33" s="1"/>
  <c r="D210" i="27"/>
  <c r="E222" i="33" s="1"/>
  <c r="C210" i="27"/>
  <c r="D222" i="33" s="1"/>
  <c r="F206" i="27"/>
  <c r="E206" i="27"/>
  <c r="F217" i="33" s="1"/>
  <c r="D206" i="27"/>
  <c r="E217" i="33" s="1"/>
  <c r="C206" i="27"/>
  <c r="D217" i="33" s="1"/>
  <c r="F205" i="27"/>
  <c r="E205" i="27"/>
  <c r="F216" i="33" s="1"/>
  <c r="D205" i="27"/>
  <c r="E216" i="33" s="1"/>
  <c r="C205" i="27"/>
  <c r="D216" i="33" s="1"/>
  <c r="F204" i="27"/>
  <c r="E204" i="27"/>
  <c r="F215" i="33" s="1"/>
  <c r="D204" i="27"/>
  <c r="E215" i="33" s="1"/>
  <c r="C204" i="27"/>
  <c r="D215" i="33" s="1"/>
  <c r="F203" i="27"/>
  <c r="E203" i="27"/>
  <c r="F214" i="33" s="1"/>
  <c r="D203" i="27"/>
  <c r="E214" i="33" s="1"/>
  <c r="C203" i="27"/>
  <c r="D214" i="33" s="1"/>
  <c r="F202" i="27"/>
  <c r="E202" i="27"/>
  <c r="F213" i="33" s="1"/>
  <c r="D202" i="27"/>
  <c r="E213" i="33" s="1"/>
  <c r="C202" i="27"/>
  <c r="D213" i="33" s="1"/>
  <c r="F198" i="27"/>
  <c r="E198" i="27"/>
  <c r="F208" i="33" s="1"/>
  <c r="D198" i="27"/>
  <c r="E208" i="33" s="1"/>
  <c r="C198" i="27"/>
  <c r="D208" i="33" s="1"/>
  <c r="F197" i="27"/>
  <c r="E197" i="27"/>
  <c r="F207" i="33" s="1"/>
  <c r="D197" i="27"/>
  <c r="E207" i="33" s="1"/>
  <c r="C197" i="27"/>
  <c r="D207" i="33" s="1"/>
  <c r="F196" i="27"/>
  <c r="E196" i="27"/>
  <c r="F206" i="33" s="1"/>
  <c r="D196" i="27"/>
  <c r="E206" i="33" s="1"/>
  <c r="C196" i="27"/>
  <c r="D206" i="33" s="1"/>
  <c r="F195" i="27"/>
  <c r="E195" i="27"/>
  <c r="F205" i="33" s="1"/>
  <c r="D195" i="27"/>
  <c r="E205" i="33" s="1"/>
  <c r="C195" i="27"/>
  <c r="D205" i="33" s="1"/>
  <c r="F191" i="27"/>
  <c r="E191" i="27"/>
  <c r="F200" i="33" s="1"/>
  <c r="D191" i="27"/>
  <c r="E200" i="33" s="1"/>
  <c r="C191" i="27"/>
  <c r="D200" i="33" s="1"/>
  <c r="F190" i="27"/>
  <c r="E190" i="27"/>
  <c r="F199" i="33" s="1"/>
  <c r="D190" i="27"/>
  <c r="E199" i="33" s="1"/>
  <c r="C190" i="27"/>
  <c r="D199" i="33" s="1"/>
  <c r="F186" i="27"/>
  <c r="E186" i="27"/>
  <c r="F194" i="33" s="1"/>
  <c r="G194" i="33" s="1"/>
  <c r="D186" i="27"/>
  <c r="E194" i="33" s="1"/>
  <c r="C186" i="27"/>
  <c r="D194" i="33" s="1"/>
  <c r="F185" i="27"/>
  <c r="E185" i="27"/>
  <c r="F193" i="33" s="1"/>
  <c r="D185" i="27"/>
  <c r="E193" i="33" s="1"/>
  <c r="C185" i="27"/>
  <c r="D193" i="33" s="1"/>
  <c r="F184" i="27"/>
  <c r="E184" i="27"/>
  <c r="F192" i="33" s="1"/>
  <c r="D184" i="27"/>
  <c r="E192" i="33" s="1"/>
  <c r="C184" i="27"/>
  <c r="D192" i="33" s="1"/>
  <c r="F183" i="27"/>
  <c r="E183" i="27"/>
  <c r="F191" i="33" s="1"/>
  <c r="D183" i="27"/>
  <c r="E191" i="33" s="1"/>
  <c r="C183" i="27"/>
  <c r="D191" i="33" s="1"/>
  <c r="F182" i="27"/>
  <c r="E182" i="27"/>
  <c r="F190" i="33" s="1"/>
  <c r="D182" i="27"/>
  <c r="E190" i="33" s="1"/>
  <c r="C182" i="27"/>
  <c r="D190" i="33" s="1"/>
  <c r="F181" i="27"/>
  <c r="E181" i="27"/>
  <c r="F189" i="33" s="1"/>
  <c r="D181" i="27"/>
  <c r="E189" i="33" s="1"/>
  <c r="C181" i="27"/>
  <c r="D189" i="33" s="1"/>
  <c r="F180" i="27"/>
  <c r="E180" i="27"/>
  <c r="F188" i="33" s="1"/>
  <c r="D180" i="27"/>
  <c r="E188" i="33" s="1"/>
  <c r="C180" i="27"/>
  <c r="D188" i="33" s="1"/>
  <c r="F179" i="27"/>
  <c r="E179" i="27"/>
  <c r="F187" i="33" s="1"/>
  <c r="D179" i="27"/>
  <c r="E187" i="33" s="1"/>
  <c r="C179" i="27"/>
  <c r="D187" i="33" s="1"/>
  <c r="F175" i="27"/>
  <c r="E175" i="27"/>
  <c r="F182" i="33" s="1"/>
  <c r="G182" i="33" s="1"/>
  <c r="D175" i="27"/>
  <c r="E182" i="33" s="1"/>
  <c r="C175" i="27"/>
  <c r="D182" i="33" s="1"/>
  <c r="F174" i="27"/>
  <c r="E174" i="27"/>
  <c r="F181" i="33" s="1"/>
  <c r="D174" i="27"/>
  <c r="E181" i="33" s="1"/>
  <c r="C174" i="27"/>
  <c r="D181" i="33" s="1"/>
  <c r="F173" i="27"/>
  <c r="E173" i="27"/>
  <c r="F180" i="33" s="1"/>
  <c r="D173" i="27"/>
  <c r="E180" i="33" s="1"/>
  <c r="C173" i="27"/>
  <c r="D180" i="33" s="1"/>
  <c r="F172" i="27"/>
  <c r="E172" i="27"/>
  <c r="F179" i="33" s="1"/>
  <c r="D172" i="27"/>
  <c r="E179" i="33" s="1"/>
  <c r="C172" i="27"/>
  <c r="D179" i="33" s="1"/>
  <c r="F171" i="27"/>
  <c r="E171" i="27"/>
  <c r="F178" i="33" s="1"/>
  <c r="D171" i="27"/>
  <c r="E178" i="33" s="1"/>
  <c r="C171" i="27"/>
  <c r="D178" i="33" s="1"/>
  <c r="F170" i="27"/>
  <c r="E170" i="27"/>
  <c r="F177" i="33" s="1"/>
  <c r="D170" i="27"/>
  <c r="E177" i="33" s="1"/>
  <c r="C170" i="27"/>
  <c r="D177" i="33" s="1"/>
  <c r="F169" i="27"/>
  <c r="E169" i="27"/>
  <c r="F176" i="33" s="1"/>
  <c r="D169" i="27"/>
  <c r="E176" i="33" s="1"/>
  <c r="C169" i="27"/>
  <c r="D176" i="33" s="1"/>
  <c r="F168" i="27"/>
  <c r="E168" i="27"/>
  <c r="F175" i="33" s="1"/>
  <c r="D168" i="27"/>
  <c r="E175" i="33" s="1"/>
  <c r="C168" i="27"/>
  <c r="D175" i="33" s="1"/>
  <c r="F167" i="27"/>
  <c r="E167" i="27"/>
  <c r="F174" i="33" s="1"/>
  <c r="D167" i="27"/>
  <c r="E174" i="33" s="1"/>
  <c r="C167" i="27"/>
  <c r="D174" i="33" s="1"/>
  <c r="F163" i="27"/>
  <c r="E163" i="27"/>
  <c r="F169" i="33" s="1"/>
  <c r="F170" i="33" s="1"/>
  <c r="D163" i="27"/>
  <c r="E169" i="33" s="1"/>
  <c r="E170" i="33" s="1"/>
  <c r="C163" i="27"/>
  <c r="D169" i="33" s="1"/>
  <c r="D170" i="33" s="1"/>
  <c r="F159" i="27"/>
  <c r="E159" i="27"/>
  <c r="F164" i="33" s="1"/>
  <c r="D159" i="27"/>
  <c r="E164" i="33" s="1"/>
  <c r="C159" i="27"/>
  <c r="D164" i="33" s="1"/>
  <c r="F158" i="27"/>
  <c r="E158" i="27"/>
  <c r="F163" i="33" s="1"/>
  <c r="D158" i="27"/>
  <c r="E163" i="33" s="1"/>
  <c r="C158" i="27"/>
  <c r="D163" i="33" s="1"/>
  <c r="F157" i="27"/>
  <c r="E157" i="27"/>
  <c r="F162" i="33" s="1"/>
  <c r="D157" i="27"/>
  <c r="E162" i="33" s="1"/>
  <c r="C157" i="27"/>
  <c r="D162" i="33" s="1"/>
  <c r="F153" i="27"/>
  <c r="E153" i="27"/>
  <c r="F157" i="33" s="1"/>
  <c r="D153" i="27"/>
  <c r="E157" i="33" s="1"/>
  <c r="C153" i="27"/>
  <c r="D157" i="33" s="1"/>
  <c r="F152" i="27"/>
  <c r="E152" i="27"/>
  <c r="F156" i="33" s="1"/>
  <c r="D152" i="27"/>
  <c r="E156" i="33" s="1"/>
  <c r="C152" i="27"/>
  <c r="D156" i="33" s="1"/>
  <c r="F148" i="27"/>
  <c r="E148" i="27"/>
  <c r="F151" i="33" s="1"/>
  <c r="D148" i="27"/>
  <c r="E151" i="33" s="1"/>
  <c r="C148" i="27"/>
  <c r="D151" i="33" s="1"/>
  <c r="F147" i="27"/>
  <c r="E147" i="27"/>
  <c r="F150" i="33" s="1"/>
  <c r="G150" i="33" s="1"/>
  <c r="D147" i="27"/>
  <c r="E150" i="33" s="1"/>
  <c r="C147" i="27"/>
  <c r="D150" i="33" s="1"/>
  <c r="F146" i="27"/>
  <c r="E146" i="27"/>
  <c r="F149" i="33" s="1"/>
  <c r="D146" i="27"/>
  <c r="E149" i="33" s="1"/>
  <c r="C146" i="27"/>
  <c r="D149" i="33" s="1"/>
  <c r="F145" i="27"/>
  <c r="E145" i="27"/>
  <c r="F148" i="33" s="1"/>
  <c r="D145" i="27"/>
  <c r="E148" i="33" s="1"/>
  <c r="C145" i="27"/>
  <c r="D148" i="33" s="1"/>
  <c r="F144" i="27"/>
  <c r="E144" i="27"/>
  <c r="F147" i="33" s="1"/>
  <c r="D144" i="27"/>
  <c r="E147" i="33" s="1"/>
  <c r="C144" i="27"/>
  <c r="D147" i="33" s="1"/>
  <c r="F143" i="27"/>
  <c r="E143" i="27"/>
  <c r="F146" i="33" s="1"/>
  <c r="D143" i="27"/>
  <c r="E146" i="33" s="1"/>
  <c r="C143" i="27"/>
  <c r="D146" i="33" s="1"/>
  <c r="F139" i="27"/>
  <c r="E139" i="27"/>
  <c r="F141" i="33" s="1"/>
  <c r="D139" i="27"/>
  <c r="E141" i="33" s="1"/>
  <c r="C139" i="27"/>
  <c r="D141" i="33" s="1"/>
  <c r="F138" i="27"/>
  <c r="E138" i="27"/>
  <c r="F140" i="33" s="1"/>
  <c r="D138" i="27"/>
  <c r="E140" i="33" s="1"/>
  <c r="C138" i="27"/>
  <c r="D140" i="33" s="1"/>
  <c r="F137" i="27"/>
  <c r="E137" i="27"/>
  <c r="F139" i="33" s="1"/>
  <c r="D137" i="27"/>
  <c r="E139" i="33" s="1"/>
  <c r="C137" i="27"/>
  <c r="D139" i="33" s="1"/>
  <c r="E131" i="27"/>
  <c r="F133" i="33" s="1"/>
  <c r="D131" i="27"/>
  <c r="E133" i="33" s="1"/>
  <c r="C131" i="27"/>
  <c r="D133" i="33" s="1"/>
  <c r="E130" i="27"/>
  <c r="F132" i="33" s="1"/>
  <c r="D130" i="27"/>
  <c r="E132" i="33" s="1"/>
  <c r="C130" i="27"/>
  <c r="D132" i="33" s="1"/>
  <c r="E129" i="27"/>
  <c r="F131" i="33" s="1"/>
  <c r="D129" i="27"/>
  <c r="E131" i="33" s="1"/>
  <c r="C129" i="27"/>
  <c r="D131" i="33" s="1"/>
  <c r="E128" i="27"/>
  <c r="F130" i="33" s="1"/>
  <c r="D128" i="27"/>
  <c r="E130" i="33" s="1"/>
  <c r="C128" i="27"/>
  <c r="D130" i="33" s="1"/>
  <c r="E127" i="27"/>
  <c r="F129" i="33" s="1"/>
  <c r="D127" i="27"/>
  <c r="E129" i="33" s="1"/>
  <c r="C127" i="27"/>
  <c r="D129" i="33" s="1"/>
  <c r="E126" i="27"/>
  <c r="F128" i="33" s="1"/>
  <c r="D126" i="27"/>
  <c r="E128" i="33" s="1"/>
  <c r="C126" i="27"/>
  <c r="D128" i="33" s="1"/>
  <c r="E125" i="27"/>
  <c r="F127" i="33" s="1"/>
  <c r="D125" i="27"/>
  <c r="E127" i="33" s="1"/>
  <c r="C125" i="27"/>
  <c r="D127" i="33" s="1"/>
  <c r="E124" i="27"/>
  <c r="F126" i="33" s="1"/>
  <c r="D124" i="27"/>
  <c r="E126" i="33" s="1"/>
  <c r="C124" i="27"/>
  <c r="D126" i="33" s="1"/>
  <c r="E120" i="27"/>
  <c r="F121" i="33" s="1"/>
  <c r="D120" i="27"/>
  <c r="E121" i="33" s="1"/>
  <c r="C120" i="27"/>
  <c r="D121" i="33" s="1"/>
  <c r="E119" i="27"/>
  <c r="F120" i="33" s="1"/>
  <c r="D119" i="27"/>
  <c r="E120" i="33" s="1"/>
  <c r="C119" i="27"/>
  <c r="D120" i="33" s="1"/>
  <c r="E118" i="27"/>
  <c r="F119" i="33" s="1"/>
  <c r="D118" i="27"/>
  <c r="E119" i="33" s="1"/>
  <c r="C118" i="27"/>
  <c r="D119" i="33" s="1"/>
  <c r="E117" i="27"/>
  <c r="F118" i="33" s="1"/>
  <c r="D117" i="27"/>
  <c r="E118" i="33" s="1"/>
  <c r="C117" i="27"/>
  <c r="D118" i="33" s="1"/>
  <c r="E116" i="27"/>
  <c r="F117" i="33" s="1"/>
  <c r="D116" i="27"/>
  <c r="E117" i="33" s="1"/>
  <c r="C116" i="27"/>
  <c r="D117" i="33" s="1"/>
  <c r="E115" i="27"/>
  <c r="F116" i="33" s="1"/>
  <c r="F106" i="17" s="1"/>
  <c r="D115" i="27"/>
  <c r="E116" i="33" s="1"/>
  <c r="C115" i="27"/>
  <c r="D116" i="33" s="1"/>
  <c r="E114" i="27"/>
  <c r="F115" i="33" s="1"/>
  <c r="D114" i="27"/>
  <c r="E115" i="33" s="1"/>
  <c r="C114" i="27"/>
  <c r="D115" i="33" s="1"/>
  <c r="E113" i="27"/>
  <c r="F114" i="33" s="1"/>
  <c r="D113" i="27"/>
  <c r="E114" i="33" s="1"/>
  <c r="C113" i="27"/>
  <c r="D114" i="33" s="1"/>
  <c r="E112" i="27"/>
  <c r="F113" i="33" s="1"/>
  <c r="D112" i="27"/>
  <c r="E113" i="33" s="1"/>
  <c r="C112" i="27"/>
  <c r="D113" i="33" s="1"/>
  <c r="E111" i="27"/>
  <c r="F112" i="33" s="1"/>
  <c r="D111" i="27"/>
  <c r="E112" i="33" s="1"/>
  <c r="C111" i="27"/>
  <c r="D112" i="33" s="1"/>
  <c r="E110" i="27"/>
  <c r="F111" i="33" s="1"/>
  <c r="D110" i="27"/>
  <c r="E111" i="33" s="1"/>
  <c r="C110" i="27"/>
  <c r="D111" i="33" s="1"/>
  <c r="E106" i="27"/>
  <c r="F106" i="33" s="1"/>
  <c r="D106" i="27"/>
  <c r="E106" i="33" s="1"/>
  <c r="C106" i="27"/>
  <c r="D106" i="33" s="1"/>
  <c r="E104" i="27"/>
  <c r="F105" i="33" s="1"/>
  <c r="D104" i="27"/>
  <c r="E105" i="33" s="1"/>
  <c r="C104" i="27"/>
  <c r="D105" i="33" s="1"/>
  <c r="E103" i="27"/>
  <c r="F104" i="33" s="1"/>
  <c r="D103" i="27"/>
  <c r="E104" i="33" s="1"/>
  <c r="C103" i="27"/>
  <c r="D104" i="33" s="1"/>
  <c r="E102" i="27"/>
  <c r="F103" i="33" s="1"/>
  <c r="D102" i="27"/>
  <c r="E103" i="33" s="1"/>
  <c r="C102" i="27"/>
  <c r="D103" i="33" s="1"/>
  <c r="E101" i="27"/>
  <c r="F102" i="33" s="1"/>
  <c r="D101" i="27"/>
  <c r="E102" i="33" s="1"/>
  <c r="C101" i="27"/>
  <c r="D102" i="33" s="1"/>
  <c r="E100" i="27"/>
  <c r="F101" i="33" s="1"/>
  <c r="D100" i="27"/>
  <c r="E101" i="33" s="1"/>
  <c r="C100" i="27"/>
  <c r="D101" i="33" s="1"/>
  <c r="E99" i="27"/>
  <c r="F100" i="33" s="1"/>
  <c r="D99" i="27"/>
  <c r="E100" i="33" s="1"/>
  <c r="C99" i="27"/>
  <c r="D100" i="33" s="1"/>
  <c r="E98" i="27"/>
  <c r="F99" i="33" s="1"/>
  <c r="D98" i="27"/>
  <c r="E99" i="33" s="1"/>
  <c r="C98" i="27"/>
  <c r="D99" i="33" s="1"/>
  <c r="E95" i="27"/>
  <c r="F95" i="33" s="1"/>
  <c r="D95" i="27"/>
  <c r="E95" i="33" s="1"/>
  <c r="C95" i="27"/>
  <c r="D95" i="33" s="1"/>
  <c r="E94" i="27"/>
  <c r="F94" i="33" s="1"/>
  <c r="D94" i="27"/>
  <c r="E94" i="33" s="1"/>
  <c r="C94" i="27"/>
  <c r="D94" i="33" s="1"/>
  <c r="E93" i="27"/>
  <c r="F93" i="33" s="1"/>
  <c r="D93" i="27"/>
  <c r="E93" i="33" s="1"/>
  <c r="C93" i="27"/>
  <c r="D93" i="33" s="1"/>
  <c r="E92" i="27"/>
  <c r="F92" i="33" s="1"/>
  <c r="D92" i="27"/>
  <c r="E92" i="33" s="1"/>
  <c r="C92" i="27"/>
  <c r="D92" i="33" s="1"/>
  <c r="E91" i="27"/>
  <c r="F91" i="33" s="1"/>
  <c r="D91" i="27"/>
  <c r="E91" i="33" s="1"/>
  <c r="C91" i="27"/>
  <c r="D91" i="33" s="1"/>
  <c r="E87" i="27"/>
  <c r="F86" i="33" s="1"/>
  <c r="D87" i="27"/>
  <c r="E86" i="33" s="1"/>
  <c r="C87" i="27"/>
  <c r="D86" i="33" s="1"/>
  <c r="E86" i="27"/>
  <c r="F85" i="33" s="1"/>
  <c r="D86" i="27"/>
  <c r="E85" i="33" s="1"/>
  <c r="C86" i="27"/>
  <c r="D85" i="33" s="1"/>
  <c r="E85" i="27"/>
  <c r="F84" i="33" s="1"/>
  <c r="D85" i="27"/>
  <c r="E84" i="33" s="1"/>
  <c r="C85" i="27"/>
  <c r="D84" i="33" s="1"/>
  <c r="E84" i="27"/>
  <c r="F83" i="33" s="1"/>
  <c r="J159" i="9" s="1"/>
  <c r="D84" i="27"/>
  <c r="E83" i="33" s="1"/>
  <c r="I159" i="9" s="1"/>
  <c r="C84" i="27"/>
  <c r="D83" i="33" s="1"/>
  <c r="H159" i="9" s="1"/>
  <c r="E83" i="27"/>
  <c r="F82" i="33" s="1"/>
  <c r="D83" i="27"/>
  <c r="E82" i="33" s="1"/>
  <c r="C83" i="27"/>
  <c r="D82" i="33" s="1"/>
  <c r="E82" i="27"/>
  <c r="F81" i="33" s="1"/>
  <c r="D82" i="27"/>
  <c r="E81" i="33" s="1"/>
  <c r="C82" i="27"/>
  <c r="D81" i="33" s="1"/>
  <c r="E81" i="27"/>
  <c r="F80" i="33" s="1"/>
  <c r="D81" i="27"/>
  <c r="E80" i="33" s="1"/>
  <c r="C81" i="27"/>
  <c r="D80" i="33" s="1"/>
  <c r="E80" i="27"/>
  <c r="F79" i="33" s="1"/>
  <c r="D80" i="27"/>
  <c r="E79" i="33" s="1"/>
  <c r="C80" i="27"/>
  <c r="D79" i="33" s="1"/>
  <c r="E79" i="27"/>
  <c r="F78" i="33" s="1"/>
  <c r="D79" i="27"/>
  <c r="E78" i="33" s="1"/>
  <c r="C79" i="27"/>
  <c r="D78" i="33" s="1"/>
  <c r="E78" i="27"/>
  <c r="F77" i="33" s="1"/>
  <c r="D78" i="27"/>
  <c r="E77" i="33" s="1"/>
  <c r="C78" i="27"/>
  <c r="D77" i="33" s="1"/>
  <c r="E77" i="27"/>
  <c r="F76" i="33" s="1"/>
  <c r="D77" i="27"/>
  <c r="E76" i="33" s="1"/>
  <c r="C77" i="27"/>
  <c r="D76" i="33" s="1"/>
  <c r="E76" i="27"/>
  <c r="F75" i="33" s="1"/>
  <c r="D76" i="27"/>
  <c r="E75" i="33" s="1"/>
  <c r="C76" i="27"/>
  <c r="D75" i="33" s="1"/>
  <c r="E72" i="27"/>
  <c r="F70" i="33" s="1"/>
  <c r="D72" i="27"/>
  <c r="E70" i="33" s="1"/>
  <c r="C72" i="27"/>
  <c r="D70" i="33" s="1"/>
  <c r="E71" i="27"/>
  <c r="F69" i="33" s="1"/>
  <c r="D71" i="27"/>
  <c r="E69" i="33" s="1"/>
  <c r="C71" i="27"/>
  <c r="D69" i="33" s="1"/>
  <c r="E70" i="27"/>
  <c r="F68" i="33" s="1"/>
  <c r="D70" i="27"/>
  <c r="E68" i="33" s="1"/>
  <c r="C70" i="27"/>
  <c r="D68" i="33" s="1"/>
  <c r="E69" i="27"/>
  <c r="F67" i="33" s="1"/>
  <c r="D69" i="27"/>
  <c r="E67" i="33" s="1"/>
  <c r="C69" i="27"/>
  <c r="D67" i="33" s="1"/>
  <c r="E68" i="27"/>
  <c r="F66" i="33" s="1"/>
  <c r="D68" i="27"/>
  <c r="E66" i="33" s="1"/>
  <c r="C68" i="27"/>
  <c r="D66" i="33" s="1"/>
  <c r="E67" i="27"/>
  <c r="F65" i="33" s="1"/>
  <c r="D67" i="27"/>
  <c r="E65" i="33" s="1"/>
  <c r="C67" i="27"/>
  <c r="D65" i="33" s="1"/>
  <c r="E63" i="27"/>
  <c r="F60" i="33" s="1"/>
  <c r="D63" i="27"/>
  <c r="E60" i="33" s="1"/>
  <c r="C63" i="27"/>
  <c r="D60" i="33" s="1"/>
  <c r="E62" i="27"/>
  <c r="F59" i="33" s="1"/>
  <c r="D62" i="27"/>
  <c r="E59" i="33" s="1"/>
  <c r="C62" i="27"/>
  <c r="D59" i="33" s="1"/>
  <c r="E61" i="27"/>
  <c r="F58" i="33" s="1"/>
  <c r="D61" i="27"/>
  <c r="E58" i="33" s="1"/>
  <c r="C61" i="27"/>
  <c r="D58" i="33" s="1"/>
  <c r="E58" i="27"/>
  <c r="F54" i="33" s="1"/>
  <c r="F55" i="33" s="1"/>
  <c r="D58" i="27"/>
  <c r="E54" i="33" s="1"/>
  <c r="E55" i="33" s="1"/>
  <c r="C58" i="27"/>
  <c r="D54" i="33" s="1"/>
  <c r="D55" i="33" s="1"/>
  <c r="E54" i="27"/>
  <c r="F49" i="33" s="1"/>
  <c r="D54" i="27"/>
  <c r="E49" i="33" s="1"/>
  <c r="C54" i="27"/>
  <c r="D49" i="33" s="1"/>
  <c r="E53" i="27"/>
  <c r="F48" i="33" s="1"/>
  <c r="D53" i="27"/>
  <c r="E48" i="33" s="1"/>
  <c r="C53" i="27"/>
  <c r="D48" i="33" s="1"/>
  <c r="E52" i="27"/>
  <c r="F47" i="33" s="1"/>
  <c r="D52" i="27"/>
  <c r="E47" i="33" s="1"/>
  <c r="C52" i="27"/>
  <c r="D47" i="33" s="1"/>
  <c r="E51" i="27"/>
  <c r="F46" i="33" s="1"/>
  <c r="D51" i="27"/>
  <c r="E46" i="33" s="1"/>
  <c r="C51" i="27"/>
  <c r="D46" i="33" s="1"/>
  <c r="E48" i="27"/>
  <c r="F42" i="33" s="1"/>
  <c r="D48" i="27"/>
  <c r="E42" i="33" s="1"/>
  <c r="C48" i="27"/>
  <c r="D42" i="33" s="1"/>
  <c r="E47" i="27"/>
  <c r="F41" i="33" s="1"/>
  <c r="D47" i="27"/>
  <c r="E41" i="33" s="1"/>
  <c r="C47" i="27"/>
  <c r="D41" i="33" s="1"/>
  <c r="E46" i="27"/>
  <c r="F40" i="33" s="1"/>
  <c r="D46" i="27"/>
  <c r="E40" i="33" s="1"/>
  <c r="C46" i="27"/>
  <c r="D40" i="33" s="1"/>
  <c r="E42" i="27"/>
  <c r="F35" i="33" s="1"/>
  <c r="D42" i="27"/>
  <c r="E35" i="33" s="1"/>
  <c r="C42" i="27"/>
  <c r="D35" i="33" s="1"/>
  <c r="E41" i="27"/>
  <c r="F34" i="33" s="1"/>
  <c r="D41" i="27"/>
  <c r="E34" i="33" s="1"/>
  <c r="C41" i="27"/>
  <c r="D34" i="33" s="1"/>
  <c r="H43" i="9" s="1"/>
  <c r="E40" i="27"/>
  <c r="F33" i="33" s="1"/>
  <c r="D40" i="27"/>
  <c r="E33" i="33" s="1"/>
  <c r="C40" i="27"/>
  <c r="D33" i="33" s="1"/>
  <c r="E39" i="27"/>
  <c r="F32" i="33" s="1"/>
  <c r="D39" i="27"/>
  <c r="E32" i="33" s="1"/>
  <c r="C39" i="27"/>
  <c r="D32" i="33" s="1"/>
  <c r="E36" i="27"/>
  <c r="F28" i="33" s="1"/>
  <c r="D36" i="27"/>
  <c r="E28" i="33" s="1"/>
  <c r="C36" i="27"/>
  <c r="D28" i="33" s="1"/>
  <c r="E35" i="27"/>
  <c r="F27" i="33" s="1"/>
  <c r="D35" i="27"/>
  <c r="E27" i="33" s="1"/>
  <c r="C35" i="27"/>
  <c r="D27" i="33" s="1"/>
  <c r="E34" i="27"/>
  <c r="F26" i="33" s="1"/>
  <c r="D34" i="27"/>
  <c r="E26" i="33" s="1"/>
  <c r="C34" i="27"/>
  <c r="D26" i="33" s="1"/>
  <c r="E33" i="27"/>
  <c r="F25" i="33" s="1"/>
  <c r="D33" i="27"/>
  <c r="E25" i="33" s="1"/>
  <c r="C33" i="27"/>
  <c r="D25" i="33" s="1"/>
  <c r="E32" i="27"/>
  <c r="F24" i="33" s="1"/>
  <c r="D32" i="27"/>
  <c r="E24" i="33" s="1"/>
  <c r="C32" i="27"/>
  <c r="D24" i="33" s="1"/>
  <c r="E31" i="27"/>
  <c r="F23" i="33" s="1"/>
  <c r="D31" i="27"/>
  <c r="E23" i="33" s="1"/>
  <c r="C31" i="27"/>
  <c r="D23" i="33" s="1"/>
  <c r="E27" i="27"/>
  <c r="F18" i="33" s="1"/>
  <c r="D27" i="27"/>
  <c r="E18" i="33" s="1"/>
  <c r="C27" i="27"/>
  <c r="D18" i="33" s="1"/>
  <c r="E26" i="27"/>
  <c r="F17" i="33" s="1"/>
  <c r="D26" i="27"/>
  <c r="E17" i="33" s="1"/>
  <c r="C26" i="27"/>
  <c r="D17" i="33" s="1"/>
  <c r="E25" i="27"/>
  <c r="F16" i="33" s="1"/>
  <c r="D25" i="27"/>
  <c r="E16" i="33" s="1"/>
  <c r="C25" i="27"/>
  <c r="D16" i="33" s="1"/>
  <c r="E24" i="27"/>
  <c r="F15" i="33" s="1"/>
  <c r="D24" i="27"/>
  <c r="E15" i="33" s="1"/>
  <c r="C24" i="27"/>
  <c r="D15" i="33" s="1"/>
  <c r="E23" i="27"/>
  <c r="F14" i="33" s="1"/>
  <c r="D23" i="27"/>
  <c r="E14" i="33" s="1"/>
  <c r="C23" i="27"/>
  <c r="D14" i="33" s="1"/>
  <c r="E22" i="27"/>
  <c r="F13" i="33" s="1"/>
  <c r="D22" i="27"/>
  <c r="E13" i="33" s="1"/>
  <c r="C22" i="27"/>
  <c r="D13" i="33" s="1"/>
  <c r="E21" i="27"/>
  <c r="D21" i="27"/>
  <c r="C21" i="27"/>
  <c r="ED20" i="27"/>
  <c r="G16" i="27"/>
  <c r="I503" i="28"/>
  <c r="I502" i="28"/>
  <c r="I501" i="28"/>
  <c r="I500" i="28"/>
  <c r="I499" i="28"/>
  <c r="I498" i="28"/>
  <c r="I497" i="28"/>
  <c r="I496" i="28"/>
  <c r="I495" i="28"/>
  <c r="I494" i="28"/>
  <c r="I493" i="28"/>
  <c r="I492" i="28"/>
  <c r="I491" i="28"/>
  <c r="I490" i="28"/>
  <c r="I489" i="28"/>
  <c r="I488" i="28"/>
  <c r="I487" i="28"/>
  <c r="I486" i="28"/>
  <c r="I485" i="28"/>
  <c r="I484" i="28"/>
  <c r="I483" i="28"/>
  <c r="I482" i="28"/>
  <c r="I481" i="28"/>
  <c r="I480" i="28"/>
  <c r="I479" i="28"/>
  <c r="I478" i="28"/>
  <c r="I477" i="28"/>
  <c r="I476" i="28"/>
  <c r="I475" i="28"/>
  <c r="I474" i="28"/>
  <c r="I473" i="28"/>
  <c r="I472" i="28"/>
  <c r="I471" i="28"/>
  <c r="I470" i="28"/>
  <c r="I469" i="28"/>
  <c r="I468" i="28"/>
  <c r="I467" i="28"/>
  <c r="I466" i="28"/>
  <c r="I465" i="28"/>
  <c r="I464" i="28"/>
  <c r="I463" i="28"/>
  <c r="I462" i="28"/>
  <c r="I461" i="28"/>
  <c r="I460" i="28"/>
  <c r="I459" i="28"/>
  <c r="I458" i="28"/>
  <c r="I457" i="28"/>
  <c r="I456" i="28"/>
  <c r="I455" i="28"/>
  <c r="I454" i="28"/>
  <c r="I453" i="28"/>
  <c r="I452" i="28"/>
  <c r="I451" i="28"/>
  <c r="I450" i="28"/>
  <c r="I449" i="28"/>
  <c r="I448" i="28"/>
  <c r="I447" i="28"/>
  <c r="I446" i="28"/>
  <c r="I445" i="28"/>
  <c r="I444" i="28"/>
  <c r="I443" i="28"/>
  <c r="I442" i="28"/>
  <c r="I441" i="28"/>
  <c r="I440" i="28"/>
  <c r="I439" i="28"/>
  <c r="I438" i="28"/>
  <c r="I437" i="28"/>
  <c r="I436" i="28"/>
  <c r="I435" i="28"/>
  <c r="I434" i="28"/>
  <c r="I433" i="28"/>
  <c r="I432" i="28"/>
  <c r="I431" i="28"/>
  <c r="I430" i="28"/>
  <c r="I429" i="28"/>
  <c r="I428" i="28"/>
  <c r="I427" i="28"/>
  <c r="I426" i="28"/>
  <c r="I425" i="28"/>
  <c r="I424" i="28"/>
  <c r="I423" i="28"/>
  <c r="I422" i="28"/>
  <c r="I421" i="28"/>
  <c r="I420" i="28"/>
  <c r="I419" i="28"/>
  <c r="I418" i="28"/>
  <c r="I417" i="28"/>
  <c r="I416" i="28"/>
  <c r="I415" i="28"/>
  <c r="I414" i="28"/>
  <c r="I413" i="28"/>
  <c r="I412" i="28"/>
  <c r="I411" i="28"/>
  <c r="I410" i="28"/>
  <c r="I409" i="28"/>
  <c r="I408" i="28"/>
  <c r="I407" i="28"/>
  <c r="I406" i="28"/>
  <c r="I405" i="28"/>
  <c r="I404" i="28"/>
  <c r="I403" i="28"/>
  <c r="I402" i="28"/>
  <c r="I401" i="28"/>
  <c r="I400" i="28"/>
  <c r="I399" i="28"/>
  <c r="I398" i="28"/>
  <c r="I397" i="28"/>
  <c r="I396" i="28"/>
  <c r="I395" i="28"/>
  <c r="I394" i="28"/>
  <c r="I393" i="28"/>
  <c r="I392" i="28"/>
  <c r="I391" i="28"/>
  <c r="I390" i="28"/>
  <c r="I389" i="28"/>
  <c r="I388" i="28"/>
  <c r="I387" i="28"/>
  <c r="I386" i="28"/>
  <c r="I385" i="28"/>
  <c r="I384" i="28"/>
  <c r="I383" i="28"/>
  <c r="I382" i="28"/>
  <c r="I381" i="28"/>
  <c r="I380" i="28"/>
  <c r="I379" i="28"/>
  <c r="I378" i="28"/>
  <c r="I377" i="28"/>
  <c r="I376" i="28"/>
  <c r="I375" i="28"/>
  <c r="I374" i="28"/>
  <c r="I373" i="28"/>
  <c r="I372" i="28"/>
  <c r="I371" i="28"/>
  <c r="I370" i="28"/>
  <c r="I369" i="28"/>
  <c r="I368" i="28"/>
  <c r="I367" i="28"/>
  <c r="I366" i="28"/>
  <c r="I365" i="28"/>
  <c r="I364" i="28"/>
  <c r="I363" i="28"/>
  <c r="I362" i="28"/>
  <c r="I361" i="28"/>
  <c r="I360" i="28"/>
  <c r="I359" i="28"/>
  <c r="I358" i="28"/>
  <c r="I357" i="28"/>
  <c r="I356" i="28"/>
  <c r="I355" i="28"/>
  <c r="I354" i="28"/>
  <c r="I353" i="28"/>
  <c r="I352" i="28"/>
  <c r="I351" i="28"/>
  <c r="I350" i="28"/>
  <c r="I349" i="28"/>
  <c r="I348" i="28"/>
  <c r="I347" i="28"/>
  <c r="I346" i="28"/>
  <c r="I345" i="28"/>
  <c r="I344" i="28"/>
  <c r="I343" i="28"/>
  <c r="I342" i="28"/>
  <c r="I341" i="28"/>
  <c r="I340" i="28"/>
  <c r="I339" i="28"/>
  <c r="I338" i="28"/>
  <c r="I337" i="28"/>
  <c r="I336" i="28"/>
  <c r="I335" i="28"/>
  <c r="I334" i="28"/>
  <c r="I333" i="28"/>
  <c r="I332" i="28"/>
  <c r="I331" i="28"/>
  <c r="I330" i="28"/>
  <c r="I329" i="28"/>
  <c r="I328" i="28"/>
  <c r="I327" i="28"/>
  <c r="I326" i="28"/>
  <c r="I325" i="28"/>
  <c r="I324" i="28"/>
  <c r="I323" i="28"/>
  <c r="I322" i="28"/>
  <c r="I321" i="28"/>
  <c r="I320" i="28"/>
  <c r="I319" i="28"/>
  <c r="I318" i="28"/>
  <c r="I317" i="28"/>
  <c r="I316" i="28"/>
  <c r="I315" i="28"/>
  <c r="I314" i="28"/>
  <c r="I313" i="28"/>
  <c r="I312" i="28"/>
  <c r="I311" i="28"/>
  <c r="I310" i="28"/>
  <c r="I309" i="28"/>
  <c r="I308" i="28"/>
  <c r="I307" i="28"/>
  <c r="I306" i="28"/>
  <c r="I305" i="28"/>
  <c r="I304" i="28"/>
  <c r="I303" i="28"/>
  <c r="I302" i="28"/>
  <c r="I301" i="28"/>
  <c r="I300" i="28"/>
  <c r="I299" i="28"/>
  <c r="I298" i="28"/>
  <c r="I297" i="28"/>
  <c r="I296" i="28"/>
  <c r="I295" i="28"/>
  <c r="I294" i="28"/>
  <c r="I293" i="28"/>
  <c r="I292" i="28"/>
  <c r="I291" i="28"/>
  <c r="J3" i="28"/>
  <c r="F2" i="28"/>
  <c r="F17" i="27" s="1"/>
  <c r="E2" i="28"/>
  <c r="E17" i="27" s="1"/>
  <c r="D2" i="28"/>
  <c r="D17" i="27" s="1"/>
  <c r="C2" i="28"/>
  <c r="C17" i="27" s="1"/>
  <c r="B43" i="14"/>
  <c r="I6" i="50"/>
  <c r="B354" i="9" l="1"/>
  <c r="B364" i="9"/>
  <c r="B368" i="9"/>
  <c r="B363" i="9"/>
  <c r="P529" i="9"/>
  <c r="E106" i="17"/>
  <c r="I106" i="17" s="1"/>
  <c r="E183" i="43" s="1"/>
  <c r="D254" i="17"/>
  <c r="H254" i="17" s="1"/>
  <c r="F84" i="17"/>
  <c r="E254" i="17"/>
  <c r="I254" i="17" s="1"/>
  <c r="F94" i="17"/>
  <c r="D30" i="17"/>
  <c r="D106" i="17"/>
  <c r="H106" i="17" s="1"/>
  <c r="D183" i="43" s="1"/>
  <c r="F254" i="17"/>
  <c r="G3" i="28"/>
  <c r="J66" i="9"/>
  <c r="G5" i="28"/>
  <c r="G13" i="28"/>
  <c r="G6" i="28"/>
  <c r="G14" i="28"/>
  <c r="G22" i="28"/>
  <c r="G30" i="28"/>
  <c r="G38" i="28"/>
  <c r="G46" i="28"/>
  <c r="G54" i="28"/>
  <c r="G62" i="28"/>
  <c r="G70" i="28"/>
  <c r="G78" i="28"/>
  <c r="G86" i="28"/>
  <c r="G94" i="28"/>
  <c r="G102" i="28"/>
  <c r="G110" i="28"/>
  <c r="G118" i="28"/>
  <c r="G126" i="28"/>
  <c r="G134" i="28"/>
  <c r="G142" i="28"/>
  <c r="G150" i="28"/>
  <c r="G158" i="28"/>
  <c r="G166" i="28"/>
  <c r="G174" i="28"/>
  <c r="G182" i="28"/>
  <c r="G190" i="28"/>
  <c r="G198" i="28"/>
  <c r="G206" i="28"/>
  <c r="G214" i="28"/>
  <c r="G222" i="28"/>
  <c r="G230" i="28"/>
  <c r="G238" i="28"/>
  <c r="G246" i="28"/>
  <c r="G254" i="28"/>
  <c r="G262" i="28"/>
  <c r="G270" i="28"/>
  <c r="G278" i="28"/>
  <c r="G286" i="28"/>
  <c r="G23" i="28"/>
  <c r="G31" i="28"/>
  <c r="G39" i="28"/>
  <c r="G47" i="28"/>
  <c r="G55" i="28"/>
  <c r="G63" i="28"/>
  <c r="G71" i="28"/>
  <c r="G79" i="28"/>
  <c r="G87" i="28"/>
  <c r="G95" i="28"/>
  <c r="G103" i="28"/>
  <c r="G111" i="28"/>
  <c r="G143" i="28"/>
  <c r="G183" i="28"/>
  <c r="G231" i="28"/>
  <c r="G271" i="28"/>
  <c r="G7" i="28"/>
  <c r="G15" i="28"/>
  <c r="G8" i="28"/>
  <c r="G16" i="28"/>
  <c r="G24" i="28"/>
  <c r="G32" i="28"/>
  <c r="G40" i="28"/>
  <c r="G48" i="28"/>
  <c r="G56" i="28"/>
  <c r="G64" i="28"/>
  <c r="G72" i="28"/>
  <c r="G80" i="28"/>
  <c r="G88" i="28"/>
  <c r="G96" i="28"/>
  <c r="G104" i="28"/>
  <c r="G112" i="28"/>
  <c r="G120" i="28"/>
  <c r="G128" i="28"/>
  <c r="G136" i="28"/>
  <c r="G144" i="28"/>
  <c r="G152" i="28"/>
  <c r="G160" i="28"/>
  <c r="G168" i="28"/>
  <c r="G176" i="28"/>
  <c r="G184" i="28"/>
  <c r="G192" i="28"/>
  <c r="G200" i="28"/>
  <c r="G208" i="28"/>
  <c r="G216" i="28"/>
  <c r="G224" i="28"/>
  <c r="G232" i="28"/>
  <c r="G240" i="28"/>
  <c r="G248" i="28"/>
  <c r="G256" i="28"/>
  <c r="G264" i="28"/>
  <c r="G272" i="28"/>
  <c r="G280" i="28"/>
  <c r="G288" i="28"/>
  <c r="G267" i="28"/>
  <c r="G244" i="28"/>
  <c r="G284" i="28"/>
  <c r="G45" i="28"/>
  <c r="G77" i="28"/>
  <c r="G125" i="28"/>
  <c r="G157" i="28"/>
  <c r="G189" i="28"/>
  <c r="G221" i="28"/>
  <c r="G253" i="28"/>
  <c r="G285" i="28"/>
  <c r="G151" i="28"/>
  <c r="G191" i="28"/>
  <c r="G223" i="28"/>
  <c r="G263" i="28"/>
  <c r="G9" i="28"/>
  <c r="G17" i="28"/>
  <c r="G25" i="28"/>
  <c r="G33" i="28"/>
  <c r="G41" i="28"/>
  <c r="G49" i="28"/>
  <c r="G57" i="28"/>
  <c r="G65" i="28"/>
  <c r="G73" i="28"/>
  <c r="G81" i="28"/>
  <c r="G89" i="28"/>
  <c r="G97" i="28"/>
  <c r="G105" i="28"/>
  <c r="G113" i="28"/>
  <c r="G121" i="28"/>
  <c r="G129" i="28"/>
  <c r="G137" i="28"/>
  <c r="G145" i="28"/>
  <c r="G153" i="28"/>
  <c r="G161" i="28"/>
  <c r="G169" i="28"/>
  <c r="G177" i="28"/>
  <c r="G185" i="28"/>
  <c r="G193" i="28"/>
  <c r="G201" i="28"/>
  <c r="G209" i="28"/>
  <c r="G217" i="28"/>
  <c r="G225" i="28"/>
  <c r="G233" i="28"/>
  <c r="G241" i="28"/>
  <c r="G249" i="28"/>
  <c r="G257" i="28"/>
  <c r="G265" i="28"/>
  <c r="G273" i="28"/>
  <c r="G281" i="28"/>
  <c r="G289" i="28"/>
  <c r="G275" i="28"/>
  <c r="G260" i="28"/>
  <c r="G21" i="28"/>
  <c r="G61" i="28"/>
  <c r="G93" i="28"/>
  <c r="G10" i="28"/>
  <c r="G18" i="28"/>
  <c r="G26" i="28"/>
  <c r="G34" i="28"/>
  <c r="G42" i="28"/>
  <c r="G50" i="28"/>
  <c r="G58" i="28"/>
  <c r="G66" i="28"/>
  <c r="G74" i="28"/>
  <c r="G82" i="28"/>
  <c r="G90" i="28"/>
  <c r="G98" i="28"/>
  <c r="G106" i="28"/>
  <c r="G114" i="28"/>
  <c r="G122" i="28"/>
  <c r="G130" i="28"/>
  <c r="G138" i="28"/>
  <c r="G146" i="28"/>
  <c r="G154" i="28"/>
  <c r="G162" i="28"/>
  <c r="G170" i="28"/>
  <c r="G178" i="28"/>
  <c r="G186" i="28"/>
  <c r="G194" i="28"/>
  <c r="G202" i="28"/>
  <c r="G210" i="28"/>
  <c r="G218" i="28"/>
  <c r="G226" i="28"/>
  <c r="G234" i="28"/>
  <c r="G242" i="28"/>
  <c r="G250" i="28"/>
  <c r="G258" i="28"/>
  <c r="G266" i="28"/>
  <c r="G274" i="28"/>
  <c r="G282" i="28"/>
  <c r="G290" i="28"/>
  <c r="G259" i="28"/>
  <c r="G252" i="28"/>
  <c r="G29" i="28"/>
  <c r="G133" i="28"/>
  <c r="G165" i="28"/>
  <c r="G197" i="28"/>
  <c r="G229" i="28"/>
  <c r="G261" i="28"/>
  <c r="G127" i="28"/>
  <c r="G175" i="28"/>
  <c r="G215" i="28"/>
  <c r="G255" i="28"/>
  <c r="G11" i="28"/>
  <c r="G19" i="28"/>
  <c r="G27" i="28"/>
  <c r="G35" i="28"/>
  <c r="G43" i="28"/>
  <c r="G51" i="28"/>
  <c r="G59" i="28"/>
  <c r="G67" i="28"/>
  <c r="G75" i="28"/>
  <c r="G83" i="28"/>
  <c r="G91" i="28"/>
  <c r="G99" i="28"/>
  <c r="G107" i="28"/>
  <c r="G115" i="28"/>
  <c r="G123" i="28"/>
  <c r="G131" i="28"/>
  <c r="G139" i="28"/>
  <c r="G147" i="28"/>
  <c r="G155" i="28"/>
  <c r="G163" i="28"/>
  <c r="G171" i="28"/>
  <c r="G179" i="28"/>
  <c r="G187" i="28"/>
  <c r="G195" i="28"/>
  <c r="G203" i="28"/>
  <c r="G211" i="28"/>
  <c r="G219" i="28"/>
  <c r="G227" i="28"/>
  <c r="G235" i="28"/>
  <c r="G243" i="28"/>
  <c r="G251" i="28"/>
  <c r="G283" i="28"/>
  <c r="G276" i="28"/>
  <c r="G37" i="28"/>
  <c r="G53" i="28"/>
  <c r="G85" i="28"/>
  <c r="G109" i="28"/>
  <c r="G141" i="28"/>
  <c r="G173" i="28"/>
  <c r="G205" i="28"/>
  <c r="G237" i="28"/>
  <c r="G269" i="28"/>
  <c r="G135" i="28"/>
  <c r="G159" i="28"/>
  <c r="G207" i="28"/>
  <c r="G247" i="28"/>
  <c r="G287" i="28"/>
  <c r="G4" i="28"/>
  <c r="G12" i="28"/>
  <c r="G20" i="28"/>
  <c r="G28" i="28"/>
  <c r="G36" i="28"/>
  <c r="G44" i="28"/>
  <c r="G52" i="28"/>
  <c r="G60" i="28"/>
  <c r="G68" i="28"/>
  <c r="G76" i="28"/>
  <c r="G84" i="28"/>
  <c r="G92" i="28"/>
  <c r="G100" i="28"/>
  <c r="G108" i="28"/>
  <c r="G116" i="28"/>
  <c r="G124" i="28"/>
  <c r="G132" i="28"/>
  <c r="G140" i="28"/>
  <c r="G148" i="28"/>
  <c r="G156" i="28"/>
  <c r="G164" i="28"/>
  <c r="G172" i="28"/>
  <c r="G180" i="28"/>
  <c r="G188" i="28"/>
  <c r="G196" i="28"/>
  <c r="G204" i="28"/>
  <c r="G212" i="28"/>
  <c r="G220" i="28"/>
  <c r="G228" i="28"/>
  <c r="G236" i="28"/>
  <c r="G268" i="28"/>
  <c r="G69" i="28"/>
  <c r="G101" i="28"/>
  <c r="G117" i="28"/>
  <c r="G149" i="28"/>
  <c r="G181" i="28"/>
  <c r="G213" i="28"/>
  <c r="G245" i="28"/>
  <c r="G277" i="28"/>
  <c r="G119" i="28"/>
  <c r="G167" i="28"/>
  <c r="G199" i="28"/>
  <c r="G239" i="28"/>
  <c r="G279" i="28"/>
  <c r="I76" i="52"/>
  <c r="D75" i="17"/>
  <c r="K159" i="9" s="1"/>
  <c r="C78" i="44"/>
  <c r="E61" i="44"/>
  <c r="C13" i="51"/>
  <c r="D71" i="18"/>
  <c r="F71" i="18" s="1"/>
  <c r="F107" i="33"/>
  <c r="E4" i="52"/>
  <c r="B355" i="9"/>
  <c r="B365" i="9"/>
  <c r="B369" i="9"/>
  <c r="B357" i="9"/>
  <c r="B358" i="9"/>
  <c r="D165" i="33"/>
  <c r="D201" i="33"/>
  <c r="D218" i="33"/>
  <c r="E218" i="33"/>
  <c r="F218" i="33"/>
  <c r="F209" i="33"/>
  <c r="D209" i="33"/>
  <c r="E209" i="33"/>
  <c r="E201" i="33"/>
  <c r="F201" i="33"/>
  <c r="E195" i="33"/>
  <c r="D96" i="33"/>
  <c r="D195" i="33"/>
  <c r="F195" i="33"/>
  <c r="F142" i="33"/>
  <c r="E96" i="33"/>
  <c r="D134" i="33"/>
  <c r="E165" i="33"/>
  <c r="D152" i="33"/>
  <c r="D183" i="33"/>
  <c r="E183" i="33"/>
  <c r="F39" i="3" s="1"/>
  <c r="G174" i="33"/>
  <c r="F183" i="33"/>
  <c r="F165" i="33"/>
  <c r="D158" i="33"/>
  <c r="E158" i="33"/>
  <c r="F158" i="33"/>
  <c r="D50" i="33"/>
  <c r="D71" i="33"/>
  <c r="D107" i="33"/>
  <c r="E152" i="33"/>
  <c r="F152" i="33"/>
  <c r="D142" i="33"/>
  <c r="E134" i="33"/>
  <c r="F134" i="33"/>
  <c r="E142" i="33"/>
  <c r="D122" i="33"/>
  <c r="E122" i="33"/>
  <c r="F122" i="33"/>
  <c r="E107" i="33"/>
  <c r="F96" i="33"/>
  <c r="F87" i="33"/>
  <c r="F61" i="33"/>
  <c r="D87" i="33"/>
  <c r="E87" i="33"/>
  <c r="E71" i="33"/>
  <c r="F71" i="33"/>
  <c r="F29" i="33"/>
  <c r="D36" i="33"/>
  <c r="D61" i="33"/>
  <c r="E61" i="33"/>
  <c r="E43" i="33"/>
  <c r="E50" i="33"/>
  <c r="D43" i="33"/>
  <c r="F50" i="33"/>
  <c r="F43" i="33"/>
  <c r="F36" i="33"/>
  <c r="E29" i="33"/>
  <c r="E36" i="33"/>
  <c r="D29" i="33"/>
  <c r="G30" i="8"/>
  <c r="I205" i="50"/>
  <c r="F12" i="51"/>
  <c r="I214" i="50"/>
  <c r="I220" i="50"/>
  <c r="F30" i="8"/>
  <c r="E242" i="29"/>
  <c r="Q659" i="9"/>
  <c r="M373" i="9"/>
  <c r="C16" i="27"/>
  <c r="D12" i="33"/>
  <c r="F16" i="27"/>
  <c r="E383" i="43"/>
  <c r="E657" i="43"/>
  <c r="D648" i="43"/>
  <c r="G3" i="35"/>
  <c r="E577" i="43"/>
  <c r="I204" i="50"/>
  <c r="I212" i="50"/>
  <c r="I221" i="50"/>
  <c r="I230" i="50"/>
  <c r="I242" i="50"/>
  <c r="I272" i="50"/>
  <c r="J373" i="9"/>
  <c r="I222" i="50"/>
  <c r="I231" i="50"/>
  <c r="I246" i="50"/>
  <c r="I284" i="50"/>
  <c r="I269" i="50"/>
  <c r="I206" i="50"/>
  <c r="I216" i="50"/>
  <c r="I225" i="50"/>
  <c r="I235" i="50"/>
  <c r="I260" i="50"/>
  <c r="G41" i="7"/>
  <c r="G45" i="7" s="1"/>
  <c r="E406" i="43"/>
  <c r="E562" i="43"/>
  <c r="I179" i="50"/>
  <c r="I186" i="50"/>
  <c r="I194" i="50"/>
  <c r="I207" i="50"/>
  <c r="I217" i="50"/>
  <c r="I236" i="50"/>
  <c r="I261" i="50"/>
  <c r="J41" i="7"/>
  <c r="J45" i="7" s="1"/>
  <c r="D524" i="43"/>
  <c r="I160" i="50"/>
  <c r="I166" i="50"/>
  <c r="I173" i="50"/>
  <c r="I180" i="50"/>
  <c r="I187" i="50"/>
  <c r="I195" i="50"/>
  <c r="I202" i="50"/>
  <c r="I208" i="50"/>
  <c r="I226" i="50"/>
  <c r="I262" i="50"/>
  <c r="D383" i="43"/>
  <c r="E524" i="43"/>
  <c r="E544" i="43"/>
  <c r="I228" i="50"/>
  <c r="I238" i="50"/>
  <c r="I265" i="50"/>
  <c r="I229" i="50"/>
  <c r="I240" i="50"/>
  <c r="D195" i="32"/>
  <c r="W19" i="41"/>
  <c r="AP19" i="41" s="1"/>
  <c r="I274" i="50"/>
  <c r="I255" i="50"/>
  <c r="H7" i="17"/>
  <c r="M603" i="9"/>
  <c r="I264" i="50"/>
  <c r="I276" i="50"/>
  <c r="G271" i="35"/>
  <c r="K603" i="9"/>
  <c r="D406" i="43"/>
  <c r="E530" i="43"/>
  <c r="D16" i="27"/>
  <c r="I280" i="50"/>
  <c r="E16" i="27"/>
  <c r="I374" i="9"/>
  <c r="K18" i="32"/>
  <c r="K48" i="32"/>
  <c r="K138" i="32"/>
  <c r="K168" i="32"/>
  <c r="E624" i="43"/>
  <c r="I268" i="50"/>
  <c r="I288" i="50"/>
  <c r="I251" i="50"/>
  <c r="B14" i="4"/>
  <c r="W19" i="29"/>
  <c r="AP19" i="29" s="1"/>
  <c r="E570" i="43"/>
  <c r="E610" i="43"/>
  <c r="E612" i="43" s="1"/>
  <c r="I270" i="50"/>
  <c r="E196" i="32"/>
  <c r="F247" i="41"/>
  <c r="S247" i="41" s="1"/>
  <c r="AF247" i="41" s="1"/>
  <c r="AP247" i="41" s="1"/>
  <c r="K374" i="9"/>
  <c r="L603" i="9"/>
  <c r="A11" i="26"/>
  <c r="K123" i="32"/>
  <c r="K153" i="32"/>
  <c r="K183" i="32"/>
  <c r="J32" i="9"/>
  <c r="F23" i="17"/>
  <c r="M32" i="9" s="1"/>
  <c r="J34" i="9"/>
  <c r="F25" i="17"/>
  <c r="M34" i="9" s="1"/>
  <c r="J36" i="9"/>
  <c r="F27" i="17"/>
  <c r="M36" i="9" s="1"/>
  <c r="D32" i="41"/>
  <c r="F32" i="41" s="1"/>
  <c r="S32" i="41" s="1"/>
  <c r="I80" i="9"/>
  <c r="E38" i="17"/>
  <c r="D78" i="41"/>
  <c r="F78" i="41" s="1"/>
  <c r="F14" i="8"/>
  <c r="E83" i="17"/>
  <c r="D80" i="41"/>
  <c r="F80" i="41" s="1"/>
  <c r="F18" i="8"/>
  <c r="E85" i="17"/>
  <c r="G44" i="8"/>
  <c r="F97" i="17"/>
  <c r="J44" i="8" s="1"/>
  <c r="D130" i="41"/>
  <c r="I227" i="9"/>
  <c r="E135" i="17"/>
  <c r="J230" i="9"/>
  <c r="E134" i="18"/>
  <c r="F138" i="17"/>
  <c r="G151" i="33"/>
  <c r="G14" i="3"/>
  <c r="E138" i="18"/>
  <c r="F142" i="17"/>
  <c r="G156" i="33"/>
  <c r="D154" i="41"/>
  <c r="E159" i="17"/>
  <c r="K334" i="9"/>
  <c r="E158" i="18"/>
  <c r="H316" i="9"/>
  <c r="F162" i="17"/>
  <c r="G179" i="33"/>
  <c r="E170" i="18"/>
  <c r="L335" i="9"/>
  <c r="F174" i="17"/>
  <c r="G192" i="33"/>
  <c r="D182" i="41"/>
  <c r="E187" i="17"/>
  <c r="E190" i="18"/>
  <c r="D201" i="41"/>
  <c r="I432" i="9"/>
  <c r="E206" i="17"/>
  <c r="E214" i="18"/>
  <c r="F217" i="17"/>
  <c r="G240" i="33"/>
  <c r="E218" i="18"/>
  <c r="J466" i="9"/>
  <c r="F221" i="17"/>
  <c r="G244" i="33"/>
  <c r="D233" i="41"/>
  <c r="E238" i="17"/>
  <c r="E250" i="18"/>
  <c r="F253" i="17"/>
  <c r="G11" i="4"/>
  <c r="D18" i="41"/>
  <c r="F18" i="41" s="1"/>
  <c r="I34" i="9"/>
  <c r="E25" i="17"/>
  <c r="F43" i="17"/>
  <c r="M86" i="9" s="1"/>
  <c r="J86" i="9"/>
  <c r="D46" i="41"/>
  <c r="F46" i="41" s="1"/>
  <c r="S46" i="41" s="1"/>
  <c r="I112" i="9"/>
  <c r="E52" i="17"/>
  <c r="D47" i="41"/>
  <c r="F47" i="41" s="1"/>
  <c r="S47" i="41" s="1"/>
  <c r="E53" i="17"/>
  <c r="I113" i="9"/>
  <c r="J131" i="9"/>
  <c r="F61" i="17"/>
  <c r="M131" i="9" s="1"/>
  <c r="G31" i="8"/>
  <c r="F90" i="17"/>
  <c r="J31" i="8" s="1"/>
  <c r="D92" i="41"/>
  <c r="E97" i="17"/>
  <c r="F44" i="8"/>
  <c r="J176" i="9"/>
  <c r="F105" i="17"/>
  <c r="M176" i="9" s="1"/>
  <c r="J181" i="9"/>
  <c r="F111" i="17"/>
  <c r="M181" i="9" s="1"/>
  <c r="D137" i="41"/>
  <c r="F14" i="3"/>
  <c r="E142" i="17"/>
  <c r="E165" i="18"/>
  <c r="L330" i="9"/>
  <c r="F169" i="17"/>
  <c r="G187" i="33"/>
  <c r="M366" i="9"/>
  <c r="E177" i="18"/>
  <c r="F181" i="17"/>
  <c r="J394" i="9"/>
  <c r="E193" i="18"/>
  <c r="F196" i="17"/>
  <c r="G217" i="33"/>
  <c r="D216" i="41"/>
  <c r="I466" i="9"/>
  <c r="E221" i="17"/>
  <c r="D8" i="41"/>
  <c r="F8" i="41" s="1"/>
  <c r="I11" i="9"/>
  <c r="E14" i="17"/>
  <c r="D9" i="41"/>
  <c r="F9" i="41" s="1"/>
  <c r="S9" i="41" s="1"/>
  <c r="I12" i="9"/>
  <c r="E15" i="17"/>
  <c r="D10" i="41"/>
  <c r="F10" i="41" s="1"/>
  <c r="S10" i="41" s="1"/>
  <c r="I14" i="9"/>
  <c r="E17" i="17"/>
  <c r="J11" i="9"/>
  <c r="F14" i="17"/>
  <c r="M11" i="9" s="1"/>
  <c r="J12" i="9"/>
  <c r="F15" i="17"/>
  <c r="M12" i="9" s="1"/>
  <c r="J14" i="9"/>
  <c r="F17" i="17"/>
  <c r="M14" i="9" s="1"/>
  <c r="D25" i="41"/>
  <c r="F25" i="41" s="1"/>
  <c r="I42" i="9"/>
  <c r="E31" i="17"/>
  <c r="D43" i="41"/>
  <c r="F43" i="41" s="1"/>
  <c r="I109" i="9"/>
  <c r="E49" i="17"/>
  <c r="D62" i="41"/>
  <c r="F62" i="41" s="1"/>
  <c r="S62" i="41" s="1"/>
  <c r="I152" i="9"/>
  <c r="E68" i="17"/>
  <c r="D64" i="41"/>
  <c r="F64" i="41" s="1"/>
  <c r="S64" i="41" s="1"/>
  <c r="I154" i="9"/>
  <c r="E70" i="17"/>
  <c r="D66" i="41"/>
  <c r="F66" i="41" s="1"/>
  <c r="S66" i="41" s="1"/>
  <c r="I156" i="9"/>
  <c r="E72" i="17"/>
  <c r="D68" i="41"/>
  <c r="F68" i="41" s="1"/>
  <c r="S68" i="41" s="1"/>
  <c r="I158" i="9"/>
  <c r="E74" i="17"/>
  <c r="D70" i="41"/>
  <c r="F70" i="41" s="1"/>
  <c r="E75" i="17"/>
  <c r="L159" i="9" s="1"/>
  <c r="D72" i="41"/>
  <c r="F72" i="41" s="1"/>
  <c r="S72" i="41" s="1"/>
  <c r="I161" i="9"/>
  <c r="E77" i="17"/>
  <c r="G14" i="8"/>
  <c r="F83" i="17"/>
  <c r="J14" i="8" s="1"/>
  <c r="D110" i="41"/>
  <c r="F110" i="41" s="1"/>
  <c r="E116" i="17"/>
  <c r="D112" i="41"/>
  <c r="F112" i="41" s="1"/>
  <c r="E118" i="17"/>
  <c r="D114" i="41"/>
  <c r="F114" i="41" s="1"/>
  <c r="E120" i="17"/>
  <c r="D116" i="41"/>
  <c r="F116" i="41" s="1"/>
  <c r="E122" i="17"/>
  <c r="D123" i="41"/>
  <c r="I197" i="9"/>
  <c r="E128" i="17"/>
  <c r="E131" i="18"/>
  <c r="J227" i="9"/>
  <c r="F135" i="17"/>
  <c r="G148" i="33"/>
  <c r="D143" i="41"/>
  <c r="I247" i="9"/>
  <c r="E148" i="17"/>
  <c r="K331" i="9"/>
  <c r="H313" i="9"/>
  <c r="F159" i="17"/>
  <c r="E155" i="18"/>
  <c r="G176" i="33"/>
  <c r="D159" i="41"/>
  <c r="E164" i="17"/>
  <c r="L332" i="9"/>
  <c r="E167" i="18"/>
  <c r="F171" i="17"/>
  <c r="G189" i="33"/>
  <c r="D171" i="41"/>
  <c r="E176" i="17"/>
  <c r="D175" i="41"/>
  <c r="E180" i="17"/>
  <c r="F40" i="3"/>
  <c r="E183" i="18"/>
  <c r="F187" i="17"/>
  <c r="E182" i="38" s="1"/>
  <c r="G207" i="33"/>
  <c r="D190" i="41"/>
  <c r="I393" i="9"/>
  <c r="E195" i="17"/>
  <c r="J432" i="9"/>
  <c r="E203" i="18"/>
  <c r="F206" i="17"/>
  <c r="G229" i="33"/>
  <c r="D222" i="41"/>
  <c r="E227" i="17"/>
  <c r="F48" i="3"/>
  <c r="E235" i="18"/>
  <c r="F238" i="17"/>
  <c r="G261" i="33"/>
  <c r="J42" i="9"/>
  <c r="F31" i="17"/>
  <c r="M42" i="9" s="1"/>
  <c r="D38" i="41"/>
  <c r="F38" i="41" s="1"/>
  <c r="S38" i="41" s="1"/>
  <c r="I87" i="9"/>
  <c r="E44" i="17"/>
  <c r="D39" i="41"/>
  <c r="F39" i="41" s="1"/>
  <c r="S39" i="41" s="1"/>
  <c r="I88" i="9"/>
  <c r="E45" i="17"/>
  <c r="F49" i="17"/>
  <c r="M109" i="9" s="1"/>
  <c r="J109" i="9"/>
  <c r="D52" i="41"/>
  <c r="F52" i="41" s="1"/>
  <c r="S52" i="41" s="1"/>
  <c r="I128" i="9"/>
  <c r="E58" i="17"/>
  <c r="D54" i="41"/>
  <c r="F54" i="41" s="1"/>
  <c r="S54" i="41" s="1"/>
  <c r="E60" i="17"/>
  <c r="I130" i="9"/>
  <c r="D56" i="41"/>
  <c r="F56" i="41" s="1"/>
  <c r="I132" i="9"/>
  <c r="E62" i="17"/>
  <c r="J152" i="9"/>
  <c r="F68" i="17"/>
  <c r="M152" i="9" s="1"/>
  <c r="F70" i="17"/>
  <c r="M154" i="9" s="1"/>
  <c r="J154" i="9"/>
  <c r="J156" i="9"/>
  <c r="F72" i="17"/>
  <c r="M156" i="9" s="1"/>
  <c r="J158" i="9"/>
  <c r="F74" i="17"/>
  <c r="M158" i="9" s="1"/>
  <c r="F75" i="17"/>
  <c r="M159" i="9" s="1"/>
  <c r="F77" i="17"/>
  <c r="M161" i="9" s="1"/>
  <c r="J161" i="9"/>
  <c r="D84" i="41"/>
  <c r="F84" i="41" s="1"/>
  <c r="S84" i="41" s="1"/>
  <c r="F28" i="8"/>
  <c r="E89" i="17"/>
  <c r="D86" i="41"/>
  <c r="F86" i="41" s="1"/>
  <c r="S86" i="41" s="1"/>
  <c r="F32" i="8"/>
  <c r="E91" i="17"/>
  <c r="D88" i="41"/>
  <c r="F88" i="41" s="1"/>
  <c r="F33" i="8"/>
  <c r="E93" i="17"/>
  <c r="D90" i="41"/>
  <c r="F90" i="41" s="1"/>
  <c r="S90" i="41" s="1"/>
  <c r="F35" i="8"/>
  <c r="E95" i="17"/>
  <c r="D99" i="41"/>
  <c r="F99" i="41" s="1"/>
  <c r="S99" i="41" s="1"/>
  <c r="I175" i="9"/>
  <c r="E104" i="17"/>
  <c r="D102" i="41"/>
  <c r="F102" i="41" s="1"/>
  <c r="S102" i="41" s="1"/>
  <c r="I178" i="9"/>
  <c r="E108" i="17"/>
  <c r="F116" i="17"/>
  <c r="F118" i="17"/>
  <c r="F120" i="17"/>
  <c r="F122" i="17"/>
  <c r="D122" i="41"/>
  <c r="I196" i="9"/>
  <c r="E127" i="17"/>
  <c r="E124" i="18"/>
  <c r="AR124" i="18" s="1"/>
  <c r="J197" i="9"/>
  <c r="F128" i="17"/>
  <c r="G140" i="33"/>
  <c r="I229" i="9"/>
  <c r="D132" i="41"/>
  <c r="E137" i="17"/>
  <c r="E144" i="18"/>
  <c r="J247" i="9"/>
  <c r="F148" i="17"/>
  <c r="G163" i="33"/>
  <c r="D156" i="41"/>
  <c r="E161" i="17"/>
  <c r="E160" i="18"/>
  <c r="H318" i="9"/>
  <c r="K336" i="9"/>
  <c r="F164" i="17"/>
  <c r="G181" i="33"/>
  <c r="D168" i="41"/>
  <c r="E173" i="17"/>
  <c r="E171" i="41"/>
  <c r="G176" i="17"/>
  <c r="E170" i="29" s="1"/>
  <c r="E176" i="18"/>
  <c r="M374" i="9"/>
  <c r="M356" i="9"/>
  <c r="G40" i="3"/>
  <c r="F180" i="17"/>
  <c r="G199" i="33"/>
  <c r="G201" i="33" s="1"/>
  <c r="D188" i="41"/>
  <c r="I391" i="9"/>
  <c r="E193" i="17"/>
  <c r="D203" i="41"/>
  <c r="I434" i="9"/>
  <c r="E208" i="17"/>
  <c r="D207" i="41"/>
  <c r="F207" i="41" s="1"/>
  <c r="S207" i="41" s="1"/>
  <c r="F21" i="3"/>
  <c r="E212" i="17"/>
  <c r="E224" i="18"/>
  <c r="G48" i="3"/>
  <c r="G250" i="33"/>
  <c r="F227" i="17"/>
  <c r="D235" i="41"/>
  <c r="E240" i="17"/>
  <c r="D243" i="41"/>
  <c r="F243" i="41" s="1"/>
  <c r="S243" i="41" s="1"/>
  <c r="F31" i="3"/>
  <c r="E248" i="17"/>
  <c r="J85" i="9"/>
  <c r="F42" i="17"/>
  <c r="M85" i="9" s="1"/>
  <c r="J129" i="9"/>
  <c r="F59" i="17"/>
  <c r="M129" i="9" s="1"/>
  <c r="F63" i="17"/>
  <c r="M133" i="9" s="1"/>
  <c r="J133" i="9"/>
  <c r="G34" i="8"/>
  <c r="F92" i="17"/>
  <c r="J34" i="8" s="1"/>
  <c r="J172" i="9"/>
  <c r="F101" i="17"/>
  <c r="M172" i="9" s="1"/>
  <c r="J177" i="9"/>
  <c r="F107" i="17"/>
  <c r="M177" i="9" s="1"/>
  <c r="J198" i="9"/>
  <c r="E125" i="18"/>
  <c r="F129" i="17"/>
  <c r="G141" i="33"/>
  <c r="D133" i="41"/>
  <c r="I230" i="9"/>
  <c r="E138" i="17"/>
  <c r="E149" i="18"/>
  <c r="J261" i="9"/>
  <c r="F153" i="17"/>
  <c r="G169" i="33"/>
  <c r="G170" i="33" s="1"/>
  <c r="D157" i="41"/>
  <c r="E162" i="17"/>
  <c r="D169" i="41"/>
  <c r="E174" i="17"/>
  <c r="D212" i="41"/>
  <c r="E217" i="17"/>
  <c r="D252" i="41"/>
  <c r="F252" i="41" s="1"/>
  <c r="S252" i="41" s="1"/>
  <c r="V252" i="41" s="1"/>
  <c r="E253" i="17"/>
  <c r="F11" i="4"/>
  <c r="D15" i="41"/>
  <c r="F15" i="41" s="1"/>
  <c r="S15" i="41" s="1"/>
  <c r="I31" i="9"/>
  <c r="E22" i="17"/>
  <c r="D17" i="41"/>
  <c r="F17" i="41" s="1"/>
  <c r="S17" i="41" s="1"/>
  <c r="I33" i="9"/>
  <c r="E24" i="17"/>
  <c r="D20" i="41"/>
  <c r="F20" i="41" s="1"/>
  <c r="S20" i="41" s="1"/>
  <c r="I35" i="9"/>
  <c r="E26" i="17"/>
  <c r="J88" i="9"/>
  <c r="F45" i="17"/>
  <c r="M88" i="9" s="1"/>
  <c r="D48" i="41"/>
  <c r="F48" i="41" s="1"/>
  <c r="S48" i="41" s="1"/>
  <c r="I114" i="9"/>
  <c r="E54" i="17"/>
  <c r="J128" i="9"/>
  <c r="F58" i="17"/>
  <c r="M128" i="9" s="1"/>
  <c r="J132" i="9"/>
  <c r="F62" i="17"/>
  <c r="M132" i="9" s="1"/>
  <c r="G28" i="8"/>
  <c r="F89" i="17"/>
  <c r="J28" i="8" s="1"/>
  <c r="G33" i="8"/>
  <c r="F93" i="17"/>
  <c r="J33" i="8" s="1"/>
  <c r="J173" i="9"/>
  <c r="F102" i="17"/>
  <c r="M173" i="9" s="1"/>
  <c r="F104" i="17"/>
  <c r="M175" i="9" s="1"/>
  <c r="J175" i="9"/>
  <c r="J178" i="9"/>
  <c r="F108" i="17"/>
  <c r="M178" i="9" s="1"/>
  <c r="J180" i="9"/>
  <c r="F110" i="17"/>
  <c r="M180" i="9" s="1"/>
  <c r="E43" i="7"/>
  <c r="E123" i="18"/>
  <c r="AR123" i="18" s="1"/>
  <c r="J196" i="9"/>
  <c r="F127" i="17"/>
  <c r="G139" i="33"/>
  <c r="D129" i="41"/>
  <c r="I226" i="9"/>
  <c r="E134" i="17"/>
  <c r="E132" i="41"/>
  <c r="G137" i="17"/>
  <c r="E131" i="29" s="1"/>
  <c r="D153" i="41"/>
  <c r="E158" i="17"/>
  <c r="E157" i="18"/>
  <c r="H315" i="9"/>
  <c r="K333" i="9"/>
  <c r="F161" i="17"/>
  <c r="G178" i="33"/>
  <c r="D165" i="41"/>
  <c r="E170" i="17"/>
  <c r="L334" i="9"/>
  <c r="E169" i="18"/>
  <c r="F173" i="17"/>
  <c r="G191" i="33"/>
  <c r="E189" i="18"/>
  <c r="J391" i="9"/>
  <c r="F193" i="17"/>
  <c r="G214" i="33"/>
  <c r="D196" i="41"/>
  <c r="F196" i="41" s="1"/>
  <c r="S196" i="41" s="1"/>
  <c r="I415" i="9"/>
  <c r="F45" i="3" s="1"/>
  <c r="E201" i="17"/>
  <c r="D200" i="41"/>
  <c r="I431" i="9"/>
  <c r="E205" i="17"/>
  <c r="J434" i="9"/>
  <c r="F208" i="17"/>
  <c r="E205" i="18"/>
  <c r="G231" i="33"/>
  <c r="G21" i="3"/>
  <c r="E209" i="18"/>
  <c r="F212" i="17"/>
  <c r="E211" i="41"/>
  <c r="G216" i="17"/>
  <c r="E210" i="29" s="1"/>
  <c r="E237" i="18"/>
  <c r="F240" i="17"/>
  <c r="G263" i="33"/>
  <c r="E245" i="18"/>
  <c r="F248" i="17"/>
  <c r="G31" i="3"/>
  <c r="D11" i="41"/>
  <c r="F11" i="41" s="1"/>
  <c r="S11" i="41" s="1"/>
  <c r="I15" i="9"/>
  <c r="E18" i="17"/>
  <c r="J31" i="9"/>
  <c r="F22" i="17"/>
  <c r="M31" i="9" s="1"/>
  <c r="J33" i="9"/>
  <c r="F24" i="17"/>
  <c r="M33" i="9" s="1"/>
  <c r="J35" i="9"/>
  <c r="F26" i="17"/>
  <c r="M35" i="9" s="1"/>
  <c r="D31" i="41"/>
  <c r="F31" i="41" s="1"/>
  <c r="I79" i="9"/>
  <c r="E37" i="17"/>
  <c r="I81" i="9"/>
  <c r="D33" i="41"/>
  <c r="F33" i="41" s="1"/>
  <c r="S33" i="41" s="1"/>
  <c r="E39" i="17"/>
  <c r="J114" i="9"/>
  <c r="F54" i="17"/>
  <c r="M114" i="9" s="1"/>
  <c r="D77" i="41"/>
  <c r="F77" i="41" s="1"/>
  <c r="S77" i="41" s="1"/>
  <c r="F15" i="8"/>
  <c r="E82" i="17"/>
  <c r="D79" i="41"/>
  <c r="F79" i="41" s="1"/>
  <c r="S79" i="41" s="1"/>
  <c r="AP79" i="41" s="1"/>
  <c r="E84" i="17"/>
  <c r="D81" i="41"/>
  <c r="F81" i="41" s="1"/>
  <c r="F13" i="8"/>
  <c r="E86" i="17"/>
  <c r="E130" i="18"/>
  <c r="J226" i="9"/>
  <c r="F134" i="17"/>
  <c r="G147" i="33"/>
  <c r="D142" i="41"/>
  <c r="I246" i="9"/>
  <c r="E147" i="17"/>
  <c r="H312" i="9"/>
  <c r="E154" i="18"/>
  <c r="K330" i="9"/>
  <c r="F158" i="17"/>
  <c r="G175" i="33"/>
  <c r="D158" i="41"/>
  <c r="E163" i="17"/>
  <c r="L331" i="9"/>
  <c r="E166" i="18"/>
  <c r="F170" i="17"/>
  <c r="G188" i="33"/>
  <c r="D170" i="41"/>
  <c r="E175" i="17"/>
  <c r="E182" i="18"/>
  <c r="F186" i="17"/>
  <c r="J266" i="9"/>
  <c r="J859" i="9" s="1"/>
  <c r="G206" i="33"/>
  <c r="E202" i="18"/>
  <c r="J431" i="9"/>
  <c r="F205" i="17"/>
  <c r="G228" i="33"/>
  <c r="D221" i="41"/>
  <c r="F27" i="3"/>
  <c r="E226" i="17"/>
  <c r="E230" i="18"/>
  <c r="J506" i="9"/>
  <c r="G49" i="3" s="1"/>
  <c r="F233" i="17"/>
  <c r="J174" i="9"/>
  <c r="F103" i="17"/>
  <c r="J179" i="9"/>
  <c r="F109" i="17"/>
  <c r="M179" i="9" s="1"/>
  <c r="E129" i="18"/>
  <c r="J225" i="9"/>
  <c r="F133" i="17"/>
  <c r="G146" i="33"/>
  <c r="E145" i="18"/>
  <c r="J248" i="9"/>
  <c r="F149" i="17"/>
  <c r="G164" i="33"/>
  <c r="E160" i="41"/>
  <c r="G165" i="17"/>
  <c r="E159" i="29" s="1"/>
  <c r="E197" i="18"/>
  <c r="J414" i="9"/>
  <c r="F200" i="17"/>
  <c r="J505" i="9"/>
  <c r="E229" i="18"/>
  <c r="F232" i="17"/>
  <c r="F13" i="17"/>
  <c r="M10" i="9" s="1"/>
  <c r="J10" i="9"/>
  <c r="F16" i="17"/>
  <c r="M13" i="9" s="1"/>
  <c r="J13" i="9"/>
  <c r="J15" i="9"/>
  <c r="F18" i="17"/>
  <c r="M15" i="9" s="1"/>
  <c r="D24" i="41"/>
  <c r="F24" i="41" s="1"/>
  <c r="S24" i="41" s="1"/>
  <c r="I41" i="9"/>
  <c r="E30" i="17"/>
  <c r="D26" i="41"/>
  <c r="F26" i="41" s="1"/>
  <c r="S26" i="41" s="1"/>
  <c r="I43" i="9"/>
  <c r="E32" i="17"/>
  <c r="D27" i="41"/>
  <c r="F27" i="41" s="1"/>
  <c r="S27" i="41" s="1"/>
  <c r="I44" i="9"/>
  <c r="E33" i="17"/>
  <c r="J79" i="9"/>
  <c r="F37" i="17"/>
  <c r="M79" i="9" s="1"/>
  <c r="J81" i="9"/>
  <c r="F39" i="17"/>
  <c r="M81" i="9" s="1"/>
  <c r="D61" i="41"/>
  <c r="F61" i="41" s="1"/>
  <c r="S61" i="41" s="1"/>
  <c r="I151" i="9"/>
  <c r="E67" i="17"/>
  <c r="D63" i="41"/>
  <c r="F63" i="41" s="1"/>
  <c r="S63" i="41" s="1"/>
  <c r="I153" i="9"/>
  <c r="E69" i="17"/>
  <c r="D65" i="41"/>
  <c r="F65" i="41" s="1"/>
  <c r="S65" i="41" s="1"/>
  <c r="I155" i="9"/>
  <c r="E71" i="17"/>
  <c r="I157" i="9"/>
  <c r="D67" i="41"/>
  <c r="F67" i="41" s="1"/>
  <c r="S67" i="41" s="1"/>
  <c r="E73" i="17"/>
  <c r="D69" i="41"/>
  <c r="F69" i="41" s="1"/>
  <c r="S69" i="41" s="1"/>
  <c r="D71" i="41"/>
  <c r="F71" i="41" s="1"/>
  <c r="S71" i="41" s="1"/>
  <c r="I160" i="9"/>
  <c r="E76" i="17"/>
  <c r="D73" i="41"/>
  <c r="F73" i="41" s="1"/>
  <c r="S73" i="41" s="1"/>
  <c r="I162" i="9"/>
  <c r="E78" i="17"/>
  <c r="G15" i="8"/>
  <c r="F82" i="17"/>
  <c r="J15" i="8" s="1"/>
  <c r="G13" i="8"/>
  <c r="F86" i="17"/>
  <c r="J13" i="8" s="1"/>
  <c r="D109" i="41"/>
  <c r="F109" i="41" s="1"/>
  <c r="E115" i="17"/>
  <c r="D113" i="41"/>
  <c r="F113" i="41" s="1"/>
  <c r="E119" i="17"/>
  <c r="D131" i="41"/>
  <c r="I228" i="9"/>
  <c r="E136" i="17"/>
  <c r="E139" i="18"/>
  <c r="G13" i="3"/>
  <c r="F143" i="17"/>
  <c r="G157" i="33"/>
  <c r="E143" i="18"/>
  <c r="J246" i="9"/>
  <c r="F147" i="17"/>
  <c r="G162" i="33"/>
  <c r="E159" i="18"/>
  <c r="H317" i="9"/>
  <c r="K335" i="9"/>
  <c r="F163" i="17"/>
  <c r="G180" i="33"/>
  <c r="D167" i="41"/>
  <c r="E172" i="17"/>
  <c r="E171" i="18"/>
  <c r="L336" i="9"/>
  <c r="F175" i="17"/>
  <c r="G193" i="33"/>
  <c r="D187" i="41"/>
  <c r="E192" i="17"/>
  <c r="I390" i="9"/>
  <c r="F194" i="17"/>
  <c r="J392" i="9"/>
  <c r="E191" i="18"/>
  <c r="L6" i="18" s="1"/>
  <c r="G215" i="33"/>
  <c r="D202" i="41"/>
  <c r="I433" i="9"/>
  <c r="E207" i="17"/>
  <c r="E223" i="18"/>
  <c r="G27" i="3"/>
  <c r="F226" i="17"/>
  <c r="G249" i="33"/>
  <c r="D234" i="41"/>
  <c r="E239" i="17"/>
  <c r="J41" i="9"/>
  <c r="F30" i="17"/>
  <c r="M41" i="9" s="1"/>
  <c r="J44" i="9"/>
  <c r="F33" i="17"/>
  <c r="M44" i="9" s="1"/>
  <c r="D36" i="41"/>
  <c r="F36" i="41" s="1"/>
  <c r="S36" i="41" s="1"/>
  <c r="I85" i="9"/>
  <c r="E42" i="17"/>
  <c r="D37" i="41"/>
  <c r="F37" i="41" s="1"/>
  <c r="S37" i="41" s="1"/>
  <c r="I86" i="9"/>
  <c r="E43" i="17"/>
  <c r="D53" i="41"/>
  <c r="F53" i="41" s="1"/>
  <c r="S53" i="41" s="1"/>
  <c r="I129" i="9"/>
  <c r="E59" i="17"/>
  <c r="D55" i="41"/>
  <c r="F55" i="41" s="1"/>
  <c r="S55" i="41" s="1"/>
  <c r="I131" i="9"/>
  <c r="E61" i="17"/>
  <c r="D57" i="41"/>
  <c r="F57" i="41" s="1"/>
  <c r="S57" i="41" s="1"/>
  <c r="E63" i="17"/>
  <c r="I133" i="9"/>
  <c r="J153" i="9"/>
  <c r="F69" i="17"/>
  <c r="M153" i="9" s="1"/>
  <c r="J157" i="9"/>
  <c r="F73" i="17"/>
  <c r="M157" i="9" s="1"/>
  <c r="J160" i="9"/>
  <c r="F76" i="17"/>
  <c r="M160" i="9" s="1"/>
  <c r="D85" i="41"/>
  <c r="F85" i="41" s="1"/>
  <c r="F31" i="8"/>
  <c r="E90" i="17"/>
  <c r="D87" i="41"/>
  <c r="F87" i="41" s="1"/>
  <c r="F34" i="8"/>
  <c r="E92" i="17"/>
  <c r="D89" i="41"/>
  <c r="F89" i="41" s="1"/>
  <c r="E94" i="17"/>
  <c r="D96" i="41"/>
  <c r="F96" i="41" s="1"/>
  <c r="S96" i="41" s="1"/>
  <c r="I172" i="9"/>
  <c r="E101" i="17"/>
  <c r="D98" i="41"/>
  <c r="F98" i="41" s="1"/>
  <c r="I174" i="9"/>
  <c r="E103" i="17"/>
  <c r="D100" i="41"/>
  <c r="F100" i="41" s="1"/>
  <c r="S100" i="41" s="1"/>
  <c r="I176" i="9"/>
  <c r="E105" i="17"/>
  <c r="D101" i="41"/>
  <c r="F101" i="41" s="1"/>
  <c r="S101" i="41" s="1"/>
  <c r="I177" i="9"/>
  <c r="E107" i="17"/>
  <c r="D103" i="41"/>
  <c r="F103" i="41" s="1"/>
  <c r="I179" i="9"/>
  <c r="E109" i="17"/>
  <c r="D105" i="41"/>
  <c r="F105" i="41" s="1"/>
  <c r="S105" i="41" s="1"/>
  <c r="I181" i="9"/>
  <c r="E111" i="17"/>
  <c r="F115" i="17"/>
  <c r="F117" i="17"/>
  <c r="F119" i="17"/>
  <c r="F121" i="17"/>
  <c r="D128" i="41"/>
  <c r="I225" i="9"/>
  <c r="E133" i="17"/>
  <c r="E132" i="18"/>
  <c r="J228" i="9"/>
  <c r="F136" i="17"/>
  <c r="G149" i="33"/>
  <c r="D144" i="41"/>
  <c r="I248" i="9"/>
  <c r="E149" i="17"/>
  <c r="D148" i="41"/>
  <c r="I261" i="9"/>
  <c r="E153" i="17"/>
  <c r="D152" i="41"/>
  <c r="E157" i="17"/>
  <c r="H314" i="9"/>
  <c r="K332" i="9"/>
  <c r="F160" i="17"/>
  <c r="E156" i="18"/>
  <c r="G177" i="33"/>
  <c r="D160" i="41"/>
  <c r="E165" i="17"/>
  <c r="D164" i="41"/>
  <c r="E169" i="17"/>
  <c r="E168" i="18"/>
  <c r="L333" i="9"/>
  <c r="F172" i="17"/>
  <c r="G190" i="33"/>
  <c r="D176" i="41"/>
  <c r="F176" i="41" s="1"/>
  <c r="E181" i="17"/>
  <c r="D180" i="41"/>
  <c r="I265" i="9"/>
  <c r="E185" i="17"/>
  <c r="E184" i="18"/>
  <c r="F188" i="17"/>
  <c r="E183" i="38" s="1"/>
  <c r="G208" i="33"/>
  <c r="E188" i="18"/>
  <c r="J390" i="9"/>
  <c r="F192" i="17"/>
  <c r="G213" i="33"/>
  <c r="I394" i="9"/>
  <c r="D191" i="41"/>
  <c r="E196" i="17"/>
  <c r="J112" i="9"/>
  <c r="F52" i="17"/>
  <c r="M112" i="9" s="1"/>
  <c r="J113" i="9"/>
  <c r="F53" i="17"/>
  <c r="M113" i="9" s="1"/>
  <c r="D166" i="41"/>
  <c r="E171" i="17"/>
  <c r="D181" i="41"/>
  <c r="I266" i="9"/>
  <c r="I859" i="9" s="1"/>
  <c r="E186" i="17"/>
  <c r="D189" i="41"/>
  <c r="I392" i="9"/>
  <c r="E194" i="17"/>
  <c r="D195" i="41"/>
  <c r="F195" i="41" s="1"/>
  <c r="S195" i="41" s="1"/>
  <c r="I414" i="9"/>
  <c r="E200" i="17"/>
  <c r="D211" i="41"/>
  <c r="E216" i="17"/>
  <c r="E219" i="18"/>
  <c r="J467" i="9"/>
  <c r="G47" i="3" s="1"/>
  <c r="F222" i="17"/>
  <c r="E225" i="18"/>
  <c r="F228" i="17"/>
  <c r="E223" i="38" s="1"/>
  <c r="D239" i="41"/>
  <c r="F239" i="41" s="1"/>
  <c r="S239" i="41" s="1"/>
  <c r="E244" i="17"/>
  <c r="F30" i="3"/>
  <c r="M124" i="52"/>
  <c r="J12" i="52"/>
  <c r="F258" i="52"/>
  <c r="E256" i="17" s="1"/>
  <c r="I256" i="17" s="1"/>
  <c r="F4" i="52"/>
  <c r="J80" i="9"/>
  <c r="F38" i="17"/>
  <c r="M80" i="9" s="1"/>
  <c r="G18" i="8"/>
  <c r="F85" i="17"/>
  <c r="J18" i="8" s="1"/>
  <c r="E12" i="33"/>
  <c r="G245" i="33"/>
  <c r="G251" i="33"/>
  <c r="E241" i="18"/>
  <c r="G30" i="3"/>
  <c r="F244" i="17"/>
  <c r="N124" i="52"/>
  <c r="G258" i="52"/>
  <c r="F256" i="17" s="1"/>
  <c r="E250" i="38" s="1"/>
  <c r="G4" i="52"/>
  <c r="D97" i="41"/>
  <c r="F97" i="41" s="1"/>
  <c r="S97" i="41" s="1"/>
  <c r="I173" i="9"/>
  <c r="E102" i="17"/>
  <c r="D104" i="41"/>
  <c r="F104" i="41" s="1"/>
  <c r="S104" i="41" s="1"/>
  <c r="I180" i="9"/>
  <c r="E110" i="17"/>
  <c r="E172" i="18"/>
  <c r="L337" i="9"/>
  <c r="F176" i="17"/>
  <c r="J393" i="9"/>
  <c r="E192" i="18"/>
  <c r="F195" i="17"/>
  <c r="D251" i="41"/>
  <c r="E252" i="17"/>
  <c r="F15" i="4"/>
  <c r="F30" i="4" s="1"/>
  <c r="F12" i="33"/>
  <c r="E202" i="41"/>
  <c r="G207" i="17"/>
  <c r="E201" i="29" s="1"/>
  <c r="D227" i="41"/>
  <c r="F227" i="41" s="1"/>
  <c r="I505" i="9"/>
  <c r="E232" i="17"/>
  <c r="J87" i="9"/>
  <c r="F44" i="17"/>
  <c r="M87" i="9" s="1"/>
  <c r="J130" i="9"/>
  <c r="F60" i="17"/>
  <c r="M130" i="9" s="1"/>
  <c r="G32" i="8"/>
  <c r="F91" i="17"/>
  <c r="J32" i="8" s="1"/>
  <c r="G35" i="8"/>
  <c r="F95" i="17"/>
  <c r="J35" i="8" s="1"/>
  <c r="E133" i="18"/>
  <c r="J229" i="9"/>
  <c r="F137" i="17"/>
  <c r="E213" i="18"/>
  <c r="F216" i="17"/>
  <c r="D232" i="41"/>
  <c r="F29" i="3"/>
  <c r="E237" i="17"/>
  <c r="D7" i="41"/>
  <c r="F7" i="41" s="1"/>
  <c r="E13" i="17"/>
  <c r="I10" i="9"/>
  <c r="I13" i="9"/>
  <c r="E16" i="17"/>
  <c r="D138" i="41"/>
  <c r="F13" i="3"/>
  <c r="E143" i="17"/>
  <c r="E198" i="18"/>
  <c r="J415" i="9"/>
  <c r="G45" i="3" s="1"/>
  <c r="F201" i="17"/>
  <c r="D217" i="41"/>
  <c r="E222" i="17"/>
  <c r="I467" i="9"/>
  <c r="F47" i="3" s="1"/>
  <c r="G216" i="33"/>
  <c r="D228" i="41"/>
  <c r="F228" i="41" s="1"/>
  <c r="I506" i="9"/>
  <c r="F49" i="3" s="1"/>
  <c r="E233" i="17"/>
  <c r="E236" i="18"/>
  <c r="F239" i="17"/>
  <c r="G262" i="33"/>
  <c r="E249" i="18"/>
  <c r="F252" i="17"/>
  <c r="G15" i="4"/>
  <c r="G30" i="4" s="1"/>
  <c r="D111" i="41"/>
  <c r="F111" i="41" s="1"/>
  <c r="E117" i="17"/>
  <c r="D115" i="41"/>
  <c r="F115" i="41" s="1"/>
  <c r="E121" i="17"/>
  <c r="D155" i="41"/>
  <c r="E160" i="17"/>
  <c r="D183" i="41"/>
  <c r="E188" i="17"/>
  <c r="G275" i="33"/>
  <c r="H258" i="52"/>
  <c r="G256" i="17" s="1"/>
  <c r="H4" i="52"/>
  <c r="J43" i="9"/>
  <c r="F32" i="17"/>
  <c r="M43" i="9" s="1"/>
  <c r="J151" i="9"/>
  <c r="F67" i="17"/>
  <c r="M151" i="9" s="1"/>
  <c r="J155" i="9"/>
  <c r="F71" i="17"/>
  <c r="M155" i="9" s="1"/>
  <c r="J162" i="9"/>
  <c r="F78" i="17"/>
  <c r="M162" i="9" s="1"/>
  <c r="D124" i="41"/>
  <c r="I198" i="9"/>
  <c r="E129" i="17"/>
  <c r="E204" i="18"/>
  <c r="J433" i="9"/>
  <c r="F207" i="17"/>
  <c r="E234" i="18"/>
  <c r="G29" i="3"/>
  <c r="F237" i="17"/>
  <c r="D16" i="41"/>
  <c r="F16" i="41" s="1"/>
  <c r="S16" i="41" s="1"/>
  <c r="I32" i="9"/>
  <c r="E23" i="17"/>
  <c r="I36" i="9"/>
  <c r="D21" i="41"/>
  <c r="F21" i="41" s="1"/>
  <c r="S21" i="41" s="1"/>
  <c r="E27" i="17"/>
  <c r="H311" i="9"/>
  <c r="E153" i="18"/>
  <c r="K329" i="9"/>
  <c r="F157" i="17"/>
  <c r="K337" i="9"/>
  <c r="H319" i="9"/>
  <c r="E161" i="18"/>
  <c r="F165" i="17"/>
  <c r="J265" i="9"/>
  <c r="E181" i="18"/>
  <c r="F185" i="17"/>
  <c r="G205" i="33"/>
  <c r="D223" i="41"/>
  <c r="E228" i="17"/>
  <c r="E232" i="41"/>
  <c r="G237" i="17"/>
  <c r="E231" i="29" s="1"/>
  <c r="I244" i="50"/>
  <c r="I248" i="50"/>
  <c r="I252" i="50"/>
  <c r="I256" i="50"/>
  <c r="I273" i="50"/>
  <c r="I277" i="50"/>
  <c r="I281" i="50"/>
  <c r="I285" i="50"/>
  <c r="I289" i="50"/>
  <c r="M105" i="9"/>
  <c r="J7" i="7"/>
  <c r="J105" i="9"/>
  <c r="G7" i="7"/>
  <c r="J75" i="9"/>
  <c r="M75" i="9"/>
  <c r="I210" i="50"/>
  <c r="I215" i="50"/>
  <c r="I219" i="50"/>
  <c r="I223" i="50"/>
  <c r="I227" i="50"/>
  <c r="I233" i="50"/>
  <c r="I237" i="50"/>
  <c r="I241" i="50"/>
  <c r="I245" i="50"/>
  <c r="I249" i="50"/>
  <c r="I253" i="50"/>
  <c r="C12" i="51"/>
  <c r="I278" i="50"/>
  <c r="I282" i="50"/>
  <c r="I286" i="50"/>
  <c r="D12" i="51"/>
  <c r="I250" i="50"/>
  <c r="I254" i="50"/>
  <c r="I291" i="50"/>
  <c r="E12" i="51"/>
  <c r="E258" i="52"/>
  <c r="D256" i="17" s="1"/>
  <c r="L124" i="52"/>
  <c r="I12" i="52"/>
  <c r="I259" i="50"/>
  <c r="I263" i="50"/>
  <c r="I267" i="50"/>
  <c r="I271" i="50"/>
  <c r="I275" i="50"/>
  <c r="I279" i="50"/>
  <c r="I283" i="50"/>
  <c r="I287" i="50"/>
  <c r="I239" i="50"/>
  <c r="I243" i="50"/>
  <c r="I247" i="50"/>
  <c r="I75" i="9"/>
  <c r="L105" i="9"/>
  <c r="I7" i="7"/>
  <c r="L75" i="9"/>
  <c r="I105" i="9"/>
  <c r="F7" i="7"/>
  <c r="J258" i="9"/>
  <c r="H75" i="9"/>
  <c r="K105" i="9"/>
  <c r="H7" i="7"/>
  <c r="K75" i="9"/>
  <c r="M6" i="9"/>
  <c r="C197" i="32"/>
  <c r="E248" i="29"/>
  <c r="L359" i="9"/>
  <c r="L375" i="9" s="1"/>
  <c r="L374" i="9"/>
  <c r="M428" i="9"/>
  <c r="M193" i="9"/>
  <c r="M838" i="9"/>
  <c r="M463" i="9"/>
  <c r="M411" i="9"/>
  <c r="M243" i="9"/>
  <c r="J222" i="9"/>
  <c r="J484" i="9"/>
  <c r="J387" i="9"/>
  <c r="M258" i="9"/>
  <c r="J169" i="9"/>
  <c r="M502" i="9"/>
  <c r="J428" i="9"/>
  <c r="J193" i="9"/>
  <c r="M646" i="9"/>
  <c r="J502" i="9"/>
  <c r="M222" i="9"/>
  <c r="M557" i="9"/>
  <c r="M484" i="9"/>
  <c r="M387" i="9"/>
  <c r="M169" i="9"/>
  <c r="M148" i="9"/>
  <c r="M125" i="9"/>
  <c r="J6" i="9"/>
  <c r="J411" i="9"/>
  <c r="J98" i="9"/>
  <c r="J28" i="9"/>
  <c r="M66" i="9"/>
  <c r="J463" i="9"/>
  <c r="J148" i="9"/>
  <c r="J125" i="9"/>
  <c r="J838" i="9"/>
  <c r="J243" i="9"/>
  <c r="M98" i="9"/>
  <c r="M28" i="9"/>
  <c r="M443" i="9"/>
  <c r="E7" i="7"/>
  <c r="K33" i="32"/>
  <c r="C67" i="44"/>
  <c r="E72" i="44"/>
  <c r="B15" i="4"/>
  <c r="K63" i="32"/>
  <c r="K93" i="32"/>
  <c r="D191" i="32"/>
  <c r="E79" i="44"/>
  <c r="C74" i="44"/>
  <c r="E71" i="44"/>
  <c r="C66" i="44"/>
  <c r="C79" i="44"/>
  <c r="E76" i="44"/>
  <c r="C71" i="44"/>
  <c r="C76" i="44"/>
  <c r="E73" i="44"/>
  <c r="C68" i="44"/>
  <c r="E65" i="44"/>
  <c r="F56" i="44"/>
  <c r="I56" i="44" s="1"/>
  <c r="F54" i="44"/>
  <c r="I54" i="44" s="1"/>
  <c r="F52" i="44"/>
  <c r="I52" i="44" s="1"/>
  <c r="F50" i="44"/>
  <c r="I50" i="44" s="1"/>
  <c r="E69" i="44"/>
  <c r="E67" i="44"/>
  <c r="C63" i="44"/>
  <c r="C61" i="44"/>
  <c r="E78" i="44"/>
  <c r="C73" i="44"/>
  <c r="E70" i="44"/>
  <c r="C65" i="44"/>
  <c r="C80" i="44"/>
  <c r="E77" i="44"/>
  <c r="C72" i="44"/>
  <c r="F57" i="44"/>
  <c r="I57" i="44" s="1"/>
  <c r="F55" i="44"/>
  <c r="I55" i="44" s="1"/>
  <c r="F53" i="44"/>
  <c r="I53" i="44" s="1"/>
  <c r="F51" i="44"/>
  <c r="I51" i="44" s="1"/>
  <c r="E68" i="44"/>
  <c r="E66" i="44"/>
  <c r="C64" i="44"/>
  <c r="B31" i="44"/>
  <c r="C77" i="44"/>
  <c r="E74" i="44"/>
  <c r="C69" i="44"/>
  <c r="C75" i="44"/>
  <c r="E80" i="44"/>
  <c r="H374" i="9"/>
  <c r="H359" i="9"/>
  <c r="H375" i="9" s="1"/>
  <c r="K78" i="32"/>
  <c r="K108" i="32"/>
  <c r="I37" i="44"/>
  <c r="C70" i="44"/>
  <c r="E75" i="44"/>
  <c r="B16" i="4"/>
  <c r="B19" i="4"/>
  <c r="A14" i="26"/>
  <c r="A13" i="26"/>
  <c r="O271" i="9" s="1"/>
  <c r="C13" i="26" s="1"/>
  <c r="D193" i="32"/>
  <c r="D189" i="32"/>
  <c r="D194" i="32"/>
  <c r="D190" i="32"/>
  <c r="D196" i="32"/>
  <c r="D192" i="32"/>
  <c r="H58" i="44"/>
  <c r="E194" i="32"/>
  <c r="E190" i="32"/>
  <c r="E195" i="32"/>
  <c r="E191" i="32"/>
  <c r="F187" i="32"/>
  <c r="E193" i="32"/>
  <c r="E189" i="32"/>
  <c r="E192" i="32"/>
  <c r="X20" i="18"/>
  <c r="AQ20" i="18" s="1"/>
  <c r="A18" i="24"/>
  <c r="F13" i="12" s="1"/>
  <c r="C18" i="24" s="1"/>
  <c r="W20" i="38"/>
  <c r="AP20" i="38" s="1"/>
  <c r="E648" i="43"/>
  <c r="D610" i="43"/>
  <c r="D612" i="43" s="1"/>
  <c r="D657" i="43"/>
  <c r="D530" i="43"/>
  <c r="D624" i="43"/>
  <c r="D544" i="43"/>
  <c r="D577" i="43"/>
  <c r="D570" i="43"/>
  <c r="D562" i="43"/>
  <c r="D10" i="18"/>
  <c r="F10" i="18" s="1"/>
  <c r="T10" i="18" s="1"/>
  <c r="W10" i="18" s="1"/>
  <c r="H13" i="9"/>
  <c r="D16" i="17"/>
  <c r="D139" i="18"/>
  <c r="E13" i="3"/>
  <c r="D143" i="17"/>
  <c r="D28" i="18"/>
  <c r="F28" i="18" s="1"/>
  <c r="T28" i="18" s="1"/>
  <c r="H44" i="9"/>
  <c r="D33" i="17"/>
  <c r="H157" i="9"/>
  <c r="D68" i="18"/>
  <c r="F68" i="18" s="1"/>
  <c r="T68" i="18" s="1"/>
  <c r="D73" i="17"/>
  <c r="L312" i="9"/>
  <c r="D110" i="18"/>
  <c r="F110" i="18" s="1"/>
  <c r="D115" i="17"/>
  <c r="D132" i="18"/>
  <c r="H228" i="9"/>
  <c r="D136" i="17"/>
  <c r="D156" i="18"/>
  <c r="H332" i="9"/>
  <c r="D160" i="17"/>
  <c r="D188" i="18"/>
  <c r="H390" i="9"/>
  <c r="D192" i="17"/>
  <c r="D18" i="18"/>
  <c r="F18" i="18" s="1"/>
  <c r="T18" i="18" s="1"/>
  <c r="D24" i="17"/>
  <c r="H33" i="9"/>
  <c r="H226" i="9"/>
  <c r="D130" i="18"/>
  <c r="D134" i="17"/>
  <c r="D37" i="18"/>
  <c r="F37" i="18" s="1"/>
  <c r="T37" i="18" s="1"/>
  <c r="D42" i="17"/>
  <c r="H85" i="9"/>
  <c r="D54" i="18"/>
  <c r="F54" i="18" s="1"/>
  <c r="T54" i="18" s="1"/>
  <c r="H129" i="9"/>
  <c r="D59" i="17"/>
  <c r="D86" i="18"/>
  <c r="F86" i="18" s="1"/>
  <c r="D90" i="17"/>
  <c r="E31" i="8"/>
  <c r="D97" i="18"/>
  <c r="F97" i="18" s="1"/>
  <c r="T97" i="18" s="1"/>
  <c r="H172" i="9"/>
  <c r="D101" i="17"/>
  <c r="D104" i="18"/>
  <c r="F104" i="18" s="1"/>
  <c r="H179" i="9"/>
  <c r="D109" i="17"/>
  <c r="D125" i="18"/>
  <c r="H198" i="9"/>
  <c r="D129" i="17"/>
  <c r="D149" i="18"/>
  <c r="H261" i="9"/>
  <c r="D153" i="17"/>
  <c r="D165" i="18"/>
  <c r="D169" i="17"/>
  <c r="I330" i="9"/>
  <c r="D181" i="18"/>
  <c r="H265" i="9"/>
  <c r="D185" i="17"/>
  <c r="D197" i="18"/>
  <c r="H414" i="9"/>
  <c r="D200" i="17"/>
  <c r="D230" i="18"/>
  <c r="H506" i="9"/>
  <c r="E49" i="3" s="1"/>
  <c r="D233" i="17"/>
  <c r="D22" i="18"/>
  <c r="F22" i="18" s="1"/>
  <c r="T22" i="18" s="1"/>
  <c r="H36" i="9"/>
  <c r="D27" i="17"/>
  <c r="D134" i="18"/>
  <c r="H230" i="9"/>
  <c r="D138" i="17"/>
  <c r="D158" i="18"/>
  <c r="H334" i="9"/>
  <c r="D162" i="17"/>
  <c r="D190" i="18"/>
  <c r="D154" i="18"/>
  <c r="D158" i="17"/>
  <c r="H330" i="9"/>
  <c r="D8" i="18"/>
  <c r="F8" i="18" s="1"/>
  <c r="H11" i="9"/>
  <c r="D14" i="17"/>
  <c r="E14" i="8"/>
  <c r="D83" i="17"/>
  <c r="D79" i="18"/>
  <c r="F79" i="18" s="1"/>
  <c r="D167" i="18"/>
  <c r="I332" i="9"/>
  <c r="D171" i="17"/>
  <c r="D183" i="18"/>
  <c r="D187" i="17"/>
  <c r="H42" i="9"/>
  <c r="D26" i="18"/>
  <c r="F26" i="18" s="1"/>
  <c r="D31" i="17"/>
  <c r="D44" i="18"/>
  <c r="F44" i="18" s="1"/>
  <c r="H109" i="9"/>
  <c r="D49" i="17"/>
  <c r="D65" i="18"/>
  <c r="F65" i="18" s="1"/>
  <c r="T65" i="18" s="1"/>
  <c r="D70" i="17"/>
  <c r="H154" i="9"/>
  <c r="D73" i="18"/>
  <c r="F73" i="18" s="1"/>
  <c r="T73" i="18" s="1"/>
  <c r="H161" i="9"/>
  <c r="D77" i="17"/>
  <c r="D115" i="18"/>
  <c r="F115" i="18" s="1"/>
  <c r="L317" i="9"/>
  <c r="D120" i="17"/>
  <c r="D144" i="18"/>
  <c r="H247" i="9"/>
  <c r="D148" i="17"/>
  <c r="D160" i="18"/>
  <c r="H336" i="9"/>
  <c r="D164" i="17"/>
  <c r="D192" i="18"/>
  <c r="H393" i="9"/>
  <c r="D195" i="17"/>
  <c r="D57" i="18"/>
  <c r="F57" i="18" s="1"/>
  <c r="H132" i="9"/>
  <c r="D62" i="17"/>
  <c r="D89" i="18"/>
  <c r="F89" i="18" s="1"/>
  <c r="D93" i="17"/>
  <c r="E33" i="8"/>
  <c r="D100" i="18"/>
  <c r="F100" i="18" s="1"/>
  <c r="T100" i="18" s="1"/>
  <c r="H175" i="9"/>
  <c r="D104" i="17"/>
  <c r="D123" i="18"/>
  <c r="H196" i="9"/>
  <c r="D127" i="17"/>
  <c r="D40" i="18"/>
  <c r="F40" i="18" s="1"/>
  <c r="T40" i="18" s="1"/>
  <c r="H88" i="9"/>
  <c r="D45" i="17"/>
  <c r="D85" i="18"/>
  <c r="F85" i="18" s="1"/>
  <c r="T85" i="18" s="1"/>
  <c r="D89" i="17"/>
  <c r="E28" i="8"/>
  <c r="D7" i="18"/>
  <c r="F7" i="18" s="1"/>
  <c r="H10" i="9"/>
  <c r="D13" i="17"/>
  <c r="D12" i="18"/>
  <c r="F12" i="18" s="1"/>
  <c r="T12" i="18" s="1"/>
  <c r="H15" i="9"/>
  <c r="D18" i="17"/>
  <c r="D32" i="18"/>
  <c r="F32" i="18" s="1"/>
  <c r="H79" i="9"/>
  <c r="D37" i="17"/>
  <c r="D34" i="18"/>
  <c r="F34" i="18" s="1"/>
  <c r="T34" i="18" s="1"/>
  <c r="H81" i="9"/>
  <c r="D39" i="17"/>
  <c r="D78" i="18"/>
  <c r="F78" i="18" s="1"/>
  <c r="T78" i="18" s="1"/>
  <c r="E15" i="8"/>
  <c r="D80" i="18"/>
  <c r="F80" i="18" s="1"/>
  <c r="T80" i="18" s="1"/>
  <c r="AQ80" i="18" s="1"/>
  <c r="D84" i="17"/>
  <c r="D82" i="18"/>
  <c r="F82" i="18" s="1"/>
  <c r="D86" i="17"/>
  <c r="E13" i="8"/>
  <c r="D143" i="18"/>
  <c r="H246" i="9"/>
  <c r="D147" i="17"/>
  <c r="D159" i="18"/>
  <c r="H335" i="9"/>
  <c r="D163" i="17"/>
  <c r="D171" i="18"/>
  <c r="I336" i="9"/>
  <c r="D175" i="17"/>
  <c r="D191" i="18"/>
  <c r="H392" i="9"/>
  <c r="D194" i="17"/>
  <c r="D219" i="18"/>
  <c r="H467" i="9"/>
  <c r="E47" i="3" s="1"/>
  <c r="D222" i="17"/>
  <c r="D223" i="18"/>
  <c r="E27" i="3"/>
  <c r="D226" i="17"/>
  <c r="D39" i="18"/>
  <c r="F39" i="18" s="1"/>
  <c r="T39" i="18" s="1"/>
  <c r="H87" i="9"/>
  <c r="D44" i="17"/>
  <c r="D62" i="18"/>
  <c r="F62" i="18" s="1"/>
  <c r="T62" i="18" s="1"/>
  <c r="H151" i="9"/>
  <c r="D67" i="17"/>
  <c r="D64" i="18"/>
  <c r="F64" i="18" s="1"/>
  <c r="T64" i="18" s="1"/>
  <c r="H153" i="9"/>
  <c r="D69" i="17"/>
  <c r="D66" i="18"/>
  <c r="F66" i="18" s="1"/>
  <c r="T66" i="18" s="1"/>
  <c r="D71" i="17"/>
  <c r="H155" i="9"/>
  <c r="D70" i="18"/>
  <c r="F70" i="18" s="1"/>
  <c r="T70" i="18" s="1"/>
  <c r="D72" i="18"/>
  <c r="F72" i="18" s="1"/>
  <c r="T72" i="18" s="1"/>
  <c r="H160" i="9"/>
  <c r="D76" i="17"/>
  <c r="H162" i="9"/>
  <c r="D74" i="18"/>
  <c r="F74" i="18" s="1"/>
  <c r="T74" i="18" s="1"/>
  <c r="D78" i="17"/>
  <c r="D112" i="18"/>
  <c r="F112" i="18" s="1"/>
  <c r="L314" i="9"/>
  <c r="D117" i="17"/>
  <c r="D114" i="18"/>
  <c r="F114" i="18" s="1"/>
  <c r="L316" i="9"/>
  <c r="D119" i="17"/>
  <c r="D116" i="18"/>
  <c r="F116" i="18" s="1"/>
  <c r="L318" i="9"/>
  <c r="D121" i="17"/>
  <c r="D168" i="18"/>
  <c r="I333" i="9"/>
  <c r="D172" i="17"/>
  <c r="D184" i="18"/>
  <c r="D188" i="17"/>
  <c r="D204" i="18"/>
  <c r="D207" i="17"/>
  <c r="H433" i="9"/>
  <c r="D236" i="18"/>
  <c r="D239" i="17"/>
  <c r="D82" i="17"/>
  <c r="D58" i="18"/>
  <c r="F58" i="18" s="1"/>
  <c r="T58" i="18" s="1"/>
  <c r="D63" i="17"/>
  <c r="H133" i="9"/>
  <c r="D90" i="18"/>
  <c r="F90" i="18" s="1"/>
  <c r="D94" i="17"/>
  <c r="D101" i="18"/>
  <c r="F101" i="18" s="1"/>
  <c r="T101" i="18" s="1"/>
  <c r="D105" i="17"/>
  <c r="H176" i="9"/>
  <c r="D106" i="18"/>
  <c r="F106" i="18" s="1"/>
  <c r="T106" i="18" s="1"/>
  <c r="H181" i="9"/>
  <c r="D111" i="17"/>
  <c r="D129" i="18"/>
  <c r="H225" i="9"/>
  <c r="D133" i="17"/>
  <c r="D145" i="18"/>
  <c r="H248" i="9"/>
  <c r="D149" i="17"/>
  <c r="D153" i="18"/>
  <c r="H329" i="9"/>
  <c r="D157" i="17"/>
  <c r="D161" i="18"/>
  <c r="H337" i="9"/>
  <c r="D165" i="17"/>
  <c r="D177" i="18"/>
  <c r="M370" i="9"/>
  <c r="D181" i="17"/>
  <c r="D193" i="18"/>
  <c r="H394" i="9"/>
  <c r="D196" i="17"/>
  <c r="D225" i="18"/>
  <c r="D228" i="17"/>
  <c r="D229" i="18"/>
  <c r="H505" i="9"/>
  <c r="D232" i="17"/>
  <c r="D25" i="18"/>
  <c r="F25" i="18" s="1"/>
  <c r="T25" i="18" s="1"/>
  <c r="H41" i="9"/>
  <c r="H131" i="9"/>
  <c r="D56" i="18"/>
  <c r="F56" i="18" s="1"/>
  <c r="T56" i="18" s="1"/>
  <c r="D61" i="17"/>
  <c r="D88" i="18"/>
  <c r="F88" i="18" s="1"/>
  <c r="E34" i="8"/>
  <c r="D92" i="17"/>
  <c r="H174" i="9"/>
  <c r="D103" i="17"/>
  <c r="D99" i="18"/>
  <c r="F99" i="18" s="1"/>
  <c r="D17" i="18"/>
  <c r="F17" i="18" s="1"/>
  <c r="T17" i="18" s="1"/>
  <c r="H32" i="9"/>
  <c r="D23" i="17"/>
  <c r="D47" i="18"/>
  <c r="F47" i="18" s="1"/>
  <c r="T47" i="18" s="1"/>
  <c r="H112" i="9"/>
  <c r="D52" i="17"/>
  <c r="D48" i="18"/>
  <c r="F48" i="18" s="1"/>
  <c r="T48" i="18" s="1"/>
  <c r="H113" i="9"/>
  <c r="D53" i="17"/>
  <c r="D93" i="18"/>
  <c r="F93" i="18" s="1"/>
  <c r="G93" i="18" s="1"/>
  <c r="E44" i="8"/>
  <c r="D97" i="17"/>
  <c r="D138" i="18"/>
  <c r="E14" i="3"/>
  <c r="D142" i="17"/>
  <c r="D170" i="18"/>
  <c r="I335" i="9"/>
  <c r="D174" i="17"/>
  <c r="D214" i="18"/>
  <c r="D217" i="17"/>
  <c r="D218" i="18"/>
  <c r="H466" i="9"/>
  <c r="D221" i="17"/>
  <c r="D250" i="18"/>
  <c r="F250" i="18" s="1"/>
  <c r="E11" i="4"/>
  <c r="D253" i="17"/>
  <c r="D27" i="18"/>
  <c r="F27" i="18" s="1"/>
  <c r="T27" i="18" s="1"/>
  <c r="D32" i="17"/>
  <c r="D38" i="18"/>
  <c r="F38" i="18" s="1"/>
  <c r="T38" i="18" s="1"/>
  <c r="H86" i="9"/>
  <c r="D43" i="17"/>
  <c r="H177" i="9"/>
  <c r="D102" i="18"/>
  <c r="F102" i="18" s="1"/>
  <c r="T102" i="18" s="1"/>
  <c r="D107" i="17"/>
  <c r="D19" i="18"/>
  <c r="F19" i="18" s="1"/>
  <c r="D25" i="17"/>
  <c r="H34" i="9"/>
  <c r="D9" i="18"/>
  <c r="F9" i="18" s="1"/>
  <c r="T9" i="18" s="1"/>
  <c r="H12" i="9"/>
  <c r="D15" i="17"/>
  <c r="D11" i="18"/>
  <c r="F11" i="18" s="1"/>
  <c r="T11" i="18" s="1"/>
  <c r="H14" i="9"/>
  <c r="D17" i="17"/>
  <c r="D33" i="18"/>
  <c r="F33" i="18" s="1"/>
  <c r="T33" i="18" s="1"/>
  <c r="H80" i="9"/>
  <c r="D38" i="17"/>
  <c r="D81" i="18"/>
  <c r="F81" i="18" s="1"/>
  <c r="T81" i="18" s="1"/>
  <c r="E18" i="8"/>
  <c r="D85" i="17"/>
  <c r="D131" i="18"/>
  <c r="H227" i="9"/>
  <c r="D135" i="17"/>
  <c r="D155" i="18"/>
  <c r="H331" i="9"/>
  <c r="D159" i="17"/>
  <c r="D203" i="18"/>
  <c r="H432" i="9"/>
  <c r="D206" i="17"/>
  <c r="D235" i="18"/>
  <c r="D238" i="17"/>
  <c r="D63" i="18"/>
  <c r="F63" i="18" s="1"/>
  <c r="T63" i="18" s="1"/>
  <c r="H152" i="9"/>
  <c r="D68" i="17"/>
  <c r="D67" i="18"/>
  <c r="F67" i="18" s="1"/>
  <c r="T67" i="18" s="1"/>
  <c r="H156" i="9"/>
  <c r="D72" i="17"/>
  <c r="D69" i="18"/>
  <c r="F69" i="18" s="1"/>
  <c r="T69" i="18" s="1"/>
  <c r="H158" i="9"/>
  <c r="D74" i="17"/>
  <c r="L313" i="9"/>
  <c r="D116" i="17"/>
  <c r="D111" i="18"/>
  <c r="F111" i="18" s="1"/>
  <c r="D113" i="18"/>
  <c r="F113" i="18" s="1"/>
  <c r="L315" i="9"/>
  <c r="D118" i="17"/>
  <c r="L319" i="9"/>
  <c r="D117" i="18"/>
  <c r="F117" i="18" s="1"/>
  <c r="D122" i="17"/>
  <c r="D124" i="18"/>
  <c r="H197" i="9"/>
  <c r="D128" i="17"/>
  <c r="D172" i="18"/>
  <c r="I337" i="9"/>
  <c r="D176" i="17"/>
  <c r="D176" i="18"/>
  <c r="M375" i="9"/>
  <c r="D180" i="17"/>
  <c r="M359" i="9"/>
  <c r="E40" i="3"/>
  <c r="D224" i="18"/>
  <c r="D227" i="17"/>
  <c r="E48" i="3"/>
  <c r="D55" i="18"/>
  <c r="F55" i="18" s="1"/>
  <c r="T55" i="18" s="1"/>
  <c r="H130" i="9"/>
  <c r="D60" i="17"/>
  <c r="D87" i="18"/>
  <c r="F87" i="18" s="1"/>
  <c r="T87" i="18" s="1"/>
  <c r="E32" i="8"/>
  <c r="D91" i="17"/>
  <c r="D91" i="18"/>
  <c r="F91" i="18" s="1"/>
  <c r="T91" i="18" s="1"/>
  <c r="D95" i="17"/>
  <c r="E35" i="8"/>
  <c r="D103" i="18"/>
  <c r="F103" i="18" s="1"/>
  <c r="T103" i="18" s="1"/>
  <c r="H178" i="9"/>
  <c r="D108" i="17"/>
  <c r="D105" i="18"/>
  <c r="F105" i="18" s="1"/>
  <c r="T105" i="18" s="1"/>
  <c r="H180" i="9"/>
  <c r="D110" i="17"/>
  <c r="H229" i="9"/>
  <c r="D133" i="18"/>
  <c r="D137" i="17"/>
  <c r="D157" i="18"/>
  <c r="H333" i="9"/>
  <c r="D161" i="17"/>
  <c r="D169" i="18"/>
  <c r="I334" i="9"/>
  <c r="D173" i="17"/>
  <c r="H391" i="9"/>
  <c r="D189" i="18"/>
  <c r="D193" i="17"/>
  <c r="D205" i="18"/>
  <c r="H434" i="9"/>
  <c r="D208" i="17"/>
  <c r="D209" i="18"/>
  <c r="D212" i="17"/>
  <c r="E21" i="3"/>
  <c r="D213" i="18"/>
  <c r="D216" i="17"/>
  <c r="D237" i="18"/>
  <c r="D240" i="17"/>
  <c r="D241" i="18"/>
  <c r="D244" i="17"/>
  <c r="E30" i="3"/>
  <c r="D245" i="18"/>
  <c r="D248" i="17"/>
  <c r="E31" i="3"/>
  <c r="D249" i="18"/>
  <c r="E15" i="4"/>
  <c r="E30" i="4" s="1"/>
  <c r="D252" i="17"/>
  <c r="H128" i="9"/>
  <c r="D53" i="18"/>
  <c r="F53" i="18" s="1"/>
  <c r="T53" i="18" s="1"/>
  <c r="D58" i="17"/>
  <c r="D98" i="18"/>
  <c r="F98" i="18" s="1"/>
  <c r="T98" i="18" s="1"/>
  <c r="H173" i="9"/>
  <c r="D102" i="17"/>
  <c r="D16" i="18"/>
  <c r="F16" i="18" s="1"/>
  <c r="T16" i="18" s="1"/>
  <c r="H31" i="9"/>
  <c r="D22" i="17"/>
  <c r="D21" i="18"/>
  <c r="F21" i="18" s="1"/>
  <c r="T21" i="18" s="1"/>
  <c r="H35" i="9"/>
  <c r="D26" i="17"/>
  <c r="D49" i="18"/>
  <c r="F49" i="18" s="1"/>
  <c r="T49" i="18" s="1"/>
  <c r="H114" i="9"/>
  <c r="D54" i="17"/>
  <c r="I331" i="9"/>
  <c r="D170" i="17"/>
  <c r="D166" i="18"/>
  <c r="D182" i="18"/>
  <c r="H266" i="9"/>
  <c r="D186" i="17"/>
  <c r="D198" i="18"/>
  <c r="H415" i="9"/>
  <c r="E45" i="3" s="1"/>
  <c r="D201" i="17"/>
  <c r="D202" i="18"/>
  <c r="H431" i="9"/>
  <c r="D205" i="17"/>
  <c r="D234" i="18"/>
  <c r="D237" i="17"/>
  <c r="E29" i="3"/>
  <c r="A22" i="24"/>
  <c r="A21" i="24"/>
  <c r="F63" i="12" s="1"/>
  <c r="C21" i="24" s="1"/>
  <c r="I232" i="50"/>
  <c r="I10" i="50"/>
  <c r="I3" i="50"/>
  <c r="I13" i="50"/>
  <c r="I4" i="50"/>
  <c r="I163" i="28"/>
  <c r="I137" i="28"/>
  <c r="I156" i="28"/>
  <c r="I16" i="50"/>
  <c r="I41" i="28"/>
  <c r="I52" i="28"/>
  <c r="I209" i="28"/>
  <c r="I135" i="28"/>
  <c r="I194" i="28"/>
  <c r="I7" i="50"/>
  <c r="I211" i="28"/>
  <c r="I144" i="28"/>
  <c r="I11" i="50"/>
  <c r="I46" i="28"/>
  <c r="I207" i="28"/>
  <c r="I5" i="50"/>
  <c r="I12" i="50"/>
  <c r="I9" i="50"/>
  <c r="I58" i="28"/>
  <c r="I10" i="28"/>
  <c r="I240" i="28"/>
  <c r="I14" i="50"/>
  <c r="I233" i="28"/>
  <c r="I210" i="28"/>
  <c r="I177" i="28"/>
  <c r="I44" i="28"/>
  <c r="I82" i="28"/>
  <c r="I15" i="50"/>
  <c r="I92" i="28"/>
  <c r="I8" i="50"/>
  <c r="I155" i="28"/>
  <c r="I19" i="28"/>
  <c r="AR126" i="18" l="1"/>
  <c r="AR125" i="18"/>
  <c r="G209" i="33"/>
  <c r="B31" i="8"/>
  <c r="B34" i="8"/>
  <c r="B14" i="8"/>
  <c r="B32" i="8"/>
  <c r="B28" i="8"/>
  <c r="B33" i="8"/>
  <c r="B13" i="8"/>
  <c r="E626" i="43"/>
  <c r="B15" i="8"/>
  <c r="E64" i="44"/>
  <c r="E62" i="44"/>
  <c r="C62" i="44"/>
  <c r="E63" i="44"/>
  <c r="F19" i="33"/>
  <c r="F281" i="33" s="1"/>
  <c r="E19" i="33"/>
  <c r="E281" i="33" s="1"/>
  <c r="I39" i="3"/>
  <c r="D19" i="33"/>
  <c r="D281" i="33" s="1"/>
  <c r="G218" i="33"/>
  <c r="G195" i="33"/>
  <c r="G183" i="33"/>
  <c r="G157" i="17"/>
  <c r="E151" i="29" s="1"/>
  <c r="E152" i="41"/>
  <c r="F205" i="18"/>
  <c r="F138" i="18"/>
  <c r="F143" i="18"/>
  <c r="G165" i="33"/>
  <c r="F156" i="18"/>
  <c r="T156" i="18" s="1"/>
  <c r="G158" i="33"/>
  <c r="G152" i="33"/>
  <c r="G142" i="33"/>
  <c r="D12" i="17"/>
  <c r="H9" i="9"/>
  <c r="D6" i="18"/>
  <c r="F6" i="18" s="1"/>
  <c r="F241" i="18"/>
  <c r="T241" i="18" s="1"/>
  <c r="F144" i="18"/>
  <c r="F182" i="18"/>
  <c r="F139" i="18"/>
  <c r="T139" i="18" s="1"/>
  <c r="F170" i="18"/>
  <c r="F245" i="18"/>
  <c r="T245" i="18" s="1"/>
  <c r="F172" i="18"/>
  <c r="F183" i="18"/>
  <c r="T183" i="18" s="1"/>
  <c r="F177" i="18"/>
  <c r="F155" i="18"/>
  <c r="T155" i="18" s="1"/>
  <c r="F158" i="18"/>
  <c r="T158" i="18" s="1"/>
  <c r="F189" i="18"/>
  <c r="T189" i="18" s="1"/>
  <c r="F235" i="18"/>
  <c r="T235" i="18" s="1"/>
  <c r="D532" i="43"/>
  <c r="F219" i="18"/>
  <c r="T219" i="18" s="1"/>
  <c r="F159" i="18"/>
  <c r="T159" i="18" s="1"/>
  <c r="F134" i="18"/>
  <c r="F203" i="18"/>
  <c r="F218" i="18"/>
  <c r="T218" i="18" s="1"/>
  <c r="F153" i="18"/>
  <c r="T153" i="18" s="1"/>
  <c r="E659" i="43"/>
  <c r="F131" i="18"/>
  <c r="F160" i="18"/>
  <c r="F184" i="18"/>
  <c r="F160" i="41"/>
  <c r="S160" i="41" s="1"/>
  <c r="F224" i="18"/>
  <c r="T224" i="18" s="1"/>
  <c r="J30" i="8"/>
  <c r="F236" i="18"/>
  <c r="T236" i="18" s="1"/>
  <c r="I30" i="8"/>
  <c r="F249" i="18"/>
  <c r="T249" i="18" s="1"/>
  <c r="F125" i="18"/>
  <c r="T125" i="18" s="1"/>
  <c r="F171" i="18"/>
  <c r="F197" i="18"/>
  <c r="T197" i="18" s="1"/>
  <c r="F124" i="18"/>
  <c r="T124" i="18" s="1"/>
  <c r="F133" i="18"/>
  <c r="F154" i="18"/>
  <c r="F130" i="18"/>
  <c r="F161" i="18"/>
  <c r="T161" i="18" s="1"/>
  <c r="F204" i="18"/>
  <c r="F202" i="18"/>
  <c r="F192" i="18"/>
  <c r="F237" i="18"/>
  <c r="T237" i="18" s="1"/>
  <c r="F193" i="18"/>
  <c r="F198" i="18"/>
  <c r="T198" i="18" s="1"/>
  <c r="F167" i="18"/>
  <c r="F132" i="18"/>
  <c r="F157" i="18"/>
  <c r="T157" i="18" s="1"/>
  <c r="F214" i="18"/>
  <c r="T214" i="18" s="1"/>
  <c r="F229" i="18"/>
  <c r="F168" i="18"/>
  <c r="F181" i="18"/>
  <c r="T181" i="18" s="1"/>
  <c r="E579" i="43"/>
  <c r="F234" i="18"/>
  <c r="T234" i="18" s="1"/>
  <c r="F145" i="18"/>
  <c r="D659" i="43"/>
  <c r="F225" i="18"/>
  <c r="F230" i="18"/>
  <c r="F166" i="18"/>
  <c r="F169" i="18"/>
  <c r="F165" i="18"/>
  <c r="E532" i="43"/>
  <c r="E251" i="18" l="1"/>
  <c r="D251" i="18"/>
  <c r="D253" i="41"/>
  <c r="G4" i="33"/>
  <c r="G281" i="33"/>
  <c r="E4" i="33"/>
  <c r="F4" i="33"/>
  <c r="D4" i="33"/>
  <c r="H12" i="17"/>
  <c r="D9" i="43" s="1"/>
  <c r="D259" i="17"/>
  <c r="D4" i="17"/>
  <c r="T250" i="18"/>
  <c r="F190" i="18"/>
  <c r="Q190" i="18" s="1"/>
  <c r="Q154" i="18" s="1"/>
  <c r="T154" i="18" s="1"/>
  <c r="F129" i="18"/>
  <c r="I129" i="18" s="1"/>
  <c r="F223" i="18"/>
  <c r="T223" i="18" s="1"/>
  <c r="AN223" i="18" s="1"/>
  <c r="F213" i="18"/>
  <c r="F149" i="18"/>
  <c r="T149" i="18" s="1"/>
  <c r="AK149" i="18" s="1"/>
  <c r="AQ149" i="18" s="1"/>
  <c r="F176" i="18"/>
  <c r="T176" i="18" s="1"/>
  <c r="AI176" i="18" s="1"/>
  <c r="AQ176" i="18" s="1"/>
  <c r="F209" i="18"/>
  <c r="T209" i="18" s="1"/>
  <c r="AA209" i="18" s="1"/>
  <c r="AQ209" i="18" s="1"/>
  <c r="F188" i="18"/>
  <c r="T188" i="18" s="1"/>
  <c r="D626" i="43"/>
  <c r="J852" i="9"/>
  <c r="F171" i="41"/>
  <c r="F152" i="41"/>
  <c r="S152" i="41" s="1"/>
  <c r="AH152" i="41" s="1"/>
  <c r="AP152" i="41" s="1"/>
  <c r="F211" i="41"/>
  <c r="M316" i="9"/>
  <c r="M318" i="9"/>
  <c r="M313" i="9"/>
  <c r="H859" i="9"/>
  <c r="M330" i="9"/>
  <c r="M332" i="9"/>
  <c r="M315" i="9"/>
  <c r="J333" i="9"/>
  <c r="M317" i="9"/>
  <c r="J396" i="9"/>
  <c r="J398" i="9" s="1"/>
  <c r="J402" i="9" s="1"/>
  <c r="I46" i="9"/>
  <c r="F23" i="8" s="1"/>
  <c r="M38" i="9"/>
  <c r="J12" i="8" s="1"/>
  <c r="I436" i="9"/>
  <c r="F24" i="3" s="1"/>
  <c r="M336" i="9"/>
  <c r="J38" i="9"/>
  <c r="G12" i="8" s="1"/>
  <c r="M333" i="9"/>
  <c r="M319" i="9"/>
  <c r="M337" i="9"/>
  <c r="M314" i="9"/>
  <c r="D250" i="38"/>
  <c r="F250" i="38" s="1"/>
  <c r="S250" i="38" s="1"/>
  <c r="H256" i="17"/>
  <c r="D222" i="29"/>
  <c r="I228" i="17"/>
  <c r="E549" i="43" s="1"/>
  <c r="D123" i="29"/>
  <c r="L198" i="9"/>
  <c r="I129" i="17"/>
  <c r="E237" i="43" s="1"/>
  <c r="D154" i="29"/>
  <c r="I160" i="17"/>
  <c r="E366" i="43" s="1"/>
  <c r="D227" i="29"/>
  <c r="F227" i="29" s="1"/>
  <c r="L506" i="9"/>
  <c r="I49" i="3" s="1"/>
  <c r="I233" i="17"/>
  <c r="E420" i="43" s="1"/>
  <c r="E672" i="43" s="1"/>
  <c r="E196" i="38"/>
  <c r="M415" i="9"/>
  <c r="J45" i="3" s="1"/>
  <c r="E211" i="38"/>
  <c r="M452" i="9"/>
  <c r="D246" i="29"/>
  <c r="I15" i="4"/>
  <c r="I30" i="4" s="1"/>
  <c r="I252" i="17"/>
  <c r="E210" i="43" s="1"/>
  <c r="D238" i="29"/>
  <c r="F238" i="29" s="1"/>
  <c r="S238" i="29" s="1"/>
  <c r="L585" i="9"/>
  <c r="I30" i="3"/>
  <c r="I244" i="17"/>
  <c r="E309" i="43" s="1"/>
  <c r="D175" i="29"/>
  <c r="F175" i="29" s="1"/>
  <c r="I181" i="17"/>
  <c r="E413" i="43" s="1"/>
  <c r="D159" i="29"/>
  <c r="F159" i="29" s="1"/>
  <c r="S159" i="29" s="1"/>
  <c r="I165" i="17"/>
  <c r="E373" i="43" s="1"/>
  <c r="E131" i="41"/>
  <c r="F131" i="41" s="1"/>
  <c r="G136" i="17"/>
  <c r="E130" i="29" s="1"/>
  <c r="G103" i="41"/>
  <c r="S103" i="41" s="1"/>
  <c r="AB55" i="41"/>
  <c r="AP55" i="41" s="1"/>
  <c r="E189" i="38"/>
  <c r="K6" i="38" s="1"/>
  <c r="M392" i="9"/>
  <c r="D166" i="29"/>
  <c r="I172" i="17"/>
  <c r="E360" i="43" s="1"/>
  <c r="E142" i="38"/>
  <c r="M246" i="9"/>
  <c r="D72" i="29"/>
  <c r="F72" i="29" s="1"/>
  <c r="S72" i="29" s="1"/>
  <c r="L162" i="9"/>
  <c r="I78" i="17"/>
  <c r="E115" i="43" s="1"/>
  <c r="AB69" i="41"/>
  <c r="AP69" i="41" s="1"/>
  <c r="J83" i="9"/>
  <c r="J234" i="9"/>
  <c r="J232" i="9"/>
  <c r="D80" i="29"/>
  <c r="F80" i="29" s="1"/>
  <c r="I86" i="17"/>
  <c r="E60" i="43" s="1"/>
  <c r="I13" i="8"/>
  <c r="E207" i="38"/>
  <c r="J21" i="3"/>
  <c r="E156" i="38"/>
  <c r="K298" i="9"/>
  <c r="H281" i="9"/>
  <c r="D128" i="29"/>
  <c r="L226" i="9"/>
  <c r="I134" i="17"/>
  <c r="E246" i="43" s="1"/>
  <c r="J135" i="9"/>
  <c r="G26" i="8" s="1"/>
  <c r="D20" i="29"/>
  <c r="F20" i="29" s="1"/>
  <c r="S20" i="29" s="1"/>
  <c r="L35" i="9"/>
  <c r="I26" i="17"/>
  <c r="E53" i="43" s="1"/>
  <c r="W15" i="41"/>
  <c r="AP15" i="41" s="1"/>
  <c r="E287" i="43"/>
  <c r="E148" i="38"/>
  <c r="M261" i="9"/>
  <c r="E222" i="38"/>
  <c r="J48" i="3"/>
  <c r="E159" i="38"/>
  <c r="K301" i="9"/>
  <c r="H284" i="9"/>
  <c r="D83" i="29"/>
  <c r="F83" i="29" s="1"/>
  <c r="S83" i="29" s="1"/>
  <c r="I28" i="8"/>
  <c r="I89" i="17"/>
  <c r="E110" i="43" s="1"/>
  <c r="G17" i="8"/>
  <c r="E77" i="43"/>
  <c r="D170" i="29"/>
  <c r="F170" i="29" s="1"/>
  <c r="I176" i="17"/>
  <c r="E374" i="43" s="1"/>
  <c r="E154" i="41"/>
  <c r="F154" i="41" s="1"/>
  <c r="S154" i="41" s="1"/>
  <c r="G159" i="17"/>
  <c r="E153" i="29" s="1"/>
  <c r="E130" i="41"/>
  <c r="F130" i="41" s="1"/>
  <c r="G135" i="17"/>
  <c r="E129" i="29" s="1"/>
  <c r="D115" i="29"/>
  <c r="F115" i="29" s="1"/>
  <c r="I122" i="17"/>
  <c r="E138" i="43" s="1"/>
  <c r="D109" i="29"/>
  <c r="F109" i="29" s="1"/>
  <c r="I116" i="17"/>
  <c r="E135" i="43" s="1"/>
  <c r="D69" i="29"/>
  <c r="F69" i="29" s="1"/>
  <c r="I75" i="17"/>
  <c r="E123" i="43" s="1"/>
  <c r="AB66" i="41"/>
  <c r="AP66" i="41" s="1"/>
  <c r="F17" i="8"/>
  <c r="V10" i="41"/>
  <c r="AP10" i="41" s="1"/>
  <c r="I469" i="9"/>
  <c r="I853" i="9" s="1"/>
  <c r="F26" i="3"/>
  <c r="D46" i="29"/>
  <c r="F46" i="29" s="1"/>
  <c r="S46" i="29" s="1"/>
  <c r="L112" i="9"/>
  <c r="I52" i="17"/>
  <c r="E89" i="43" s="1"/>
  <c r="E216" i="38"/>
  <c r="M466" i="9"/>
  <c r="E169" i="38"/>
  <c r="L300" i="9"/>
  <c r="D153" i="29"/>
  <c r="I159" i="17"/>
  <c r="E338" i="43" s="1"/>
  <c r="D16" i="29"/>
  <c r="F16" i="29" s="1"/>
  <c r="S16" i="29" s="1"/>
  <c r="I23" i="17"/>
  <c r="E48" i="43" s="1"/>
  <c r="L32" i="9"/>
  <c r="M164" i="9"/>
  <c r="J27" i="8" s="1"/>
  <c r="D7" i="29"/>
  <c r="F7" i="29" s="1"/>
  <c r="L10" i="9"/>
  <c r="I13" i="17"/>
  <c r="E11" i="43" s="1"/>
  <c r="D226" i="29"/>
  <c r="F226" i="29" s="1"/>
  <c r="L505" i="9"/>
  <c r="I232" i="17"/>
  <c r="E300" i="43" s="1"/>
  <c r="D103" i="29"/>
  <c r="F103" i="29" s="1"/>
  <c r="S103" i="29" s="1"/>
  <c r="L180" i="9"/>
  <c r="I110" i="17"/>
  <c r="E188" i="43" s="1"/>
  <c r="AF239" i="41"/>
  <c r="AP239" i="41" s="1"/>
  <c r="D194" i="29"/>
  <c r="F194" i="29" s="1"/>
  <c r="S194" i="29" s="1"/>
  <c r="L414" i="9"/>
  <c r="I200" i="17"/>
  <c r="E305" i="43" s="1"/>
  <c r="M116" i="9"/>
  <c r="J25" i="8" s="1"/>
  <c r="AH160" i="41"/>
  <c r="AP160" i="41" s="1"/>
  <c r="E131" i="38"/>
  <c r="M228" i="9"/>
  <c r="D100" i="29"/>
  <c r="F100" i="29" s="1"/>
  <c r="S100" i="29" s="1"/>
  <c r="L177" i="9"/>
  <c r="I107" i="17"/>
  <c r="E185" i="43" s="1"/>
  <c r="G98" i="41"/>
  <c r="G211" i="41" s="1"/>
  <c r="G87" i="41"/>
  <c r="G176" i="41" s="1"/>
  <c r="S176" i="41" s="1"/>
  <c r="D53" i="29"/>
  <c r="F53" i="29" s="1"/>
  <c r="S53" i="29" s="1"/>
  <c r="L129" i="9"/>
  <c r="I59" i="17"/>
  <c r="E152" i="43" s="1"/>
  <c r="AB37" i="41"/>
  <c r="AP37" i="41" s="1"/>
  <c r="I396" i="9"/>
  <c r="J250" i="9"/>
  <c r="G15" i="3" s="1"/>
  <c r="D108" i="29"/>
  <c r="F108" i="29" s="1"/>
  <c r="I115" i="17"/>
  <c r="E134" i="43" s="1"/>
  <c r="D67" i="29"/>
  <c r="F67" i="29" s="1"/>
  <c r="S67" i="29" s="1"/>
  <c r="L157" i="9"/>
  <c r="I73" i="17"/>
  <c r="E124" i="43" s="1"/>
  <c r="AB63" i="41"/>
  <c r="AP63" i="41" s="1"/>
  <c r="D27" i="29"/>
  <c r="F27" i="29" s="1"/>
  <c r="S27" i="29" s="1"/>
  <c r="L44" i="9"/>
  <c r="I33" i="17"/>
  <c r="E168" i="43" s="1"/>
  <c r="AB24" i="41"/>
  <c r="AP24" i="41" s="1"/>
  <c r="E200" i="41"/>
  <c r="F200" i="41" s="1"/>
  <c r="G205" i="17"/>
  <c r="E199" i="29" s="1"/>
  <c r="D169" i="29"/>
  <c r="I175" i="17"/>
  <c r="E353" i="43" s="1"/>
  <c r="E153" i="41"/>
  <c r="F153" i="41" s="1"/>
  <c r="G158" i="17"/>
  <c r="E152" i="29" s="1"/>
  <c r="E129" i="41"/>
  <c r="F129" i="41" s="1"/>
  <c r="G134" i="17"/>
  <c r="E128" i="29" s="1"/>
  <c r="D31" i="29"/>
  <c r="F31" i="29" s="1"/>
  <c r="L79" i="9"/>
  <c r="I37" i="17"/>
  <c r="E29" i="43" s="1"/>
  <c r="E243" i="38"/>
  <c r="M664" i="9"/>
  <c r="J31" i="3"/>
  <c r="E168" i="41"/>
  <c r="F168" i="41" s="1"/>
  <c r="G173" i="17"/>
  <c r="E167" i="29" s="1"/>
  <c r="D48" i="29"/>
  <c r="F48" i="29" s="1"/>
  <c r="S48" i="29" s="1"/>
  <c r="L114" i="9"/>
  <c r="I54" i="17"/>
  <c r="E94" i="43" s="1"/>
  <c r="F27" i="4"/>
  <c r="J843" i="9"/>
  <c r="J262" i="9"/>
  <c r="G16" i="3"/>
  <c r="E222" i="41"/>
  <c r="F222" i="41" s="1"/>
  <c r="S222" i="41" s="1"/>
  <c r="G227" i="17"/>
  <c r="E221" i="29" s="1"/>
  <c r="D121" i="29"/>
  <c r="L196" i="9"/>
  <c r="I127" i="17"/>
  <c r="E233" i="43" s="1"/>
  <c r="D101" i="29"/>
  <c r="F101" i="29" s="1"/>
  <c r="S101" i="29" s="1"/>
  <c r="L178" i="9"/>
  <c r="I108" i="17"/>
  <c r="E186" i="43" s="1"/>
  <c r="AB90" i="41"/>
  <c r="AP90" i="41" s="1"/>
  <c r="J17" i="8"/>
  <c r="D221" i="29"/>
  <c r="I227" i="17"/>
  <c r="E548" i="43" s="1"/>
  <c r="I48" i="3"/>
  <c r="E130" i="38"/>
  <c r="M227" i="9"/>
  <c r="G116" i="41"/>
  <c r="G171" i="41" s="1"/>
  <c r="D64" i="29"/>
  <c r="F64" i="29" s="1"/>
  <c r="S64" i="29" s="1"/>
  <c r="L154" i="9"/>
  <c r="I70" i="17"/>
  <c r="E119" i="43" s="1"/>
  <c r="D9" i="29"/>
  <c r="F9" i="29" s="1"/>
  <c r="S9" i="29" s="1"/>
  <c r="L12" i="9"/>
  <c r="I15" i="17"/>
  <c r="E164" i="41"/>
  <c r="F164" i="41" s="1"/>
  <c r="G169" i="17"/>
  <c r="E163" i="29" s="1"/>
  <c r="I116" i="9"/>
  <c r="F25" i="8" s="1"/>
  <c r="G27" i="4"/>
  <c r="J469" i="9"/>
  <c r="J853" i="9" s="1"/>
  <c r="G26" i="3"/>
  <c r="X32" i="41"/>
  <c r="AP32" i="41" s="1"/>
  <c r="G182" i="18"/>
  <c r="T182" i="18" s="1"/>
  <c r="H436" i="9"/>
  <c r="E24" i="3" s="1"/>
  <c r="D197" i="32"/>
  <c r="E180" i="41"/>
  <c r="F180" i="41" s="1"/>
  <c r="S180" i="41" s="1"/>
  <c r="G185" i="17"/>
  <c r="E179" i="29" s="1"/>
  <c r="E152" i="38"/>
  <c r="K294" i="9"/>
  <c r="H277" i="9"/>
  <c r="E232" i="38"/>
  <c r="M542" i="9"/>
  <c r="J29" i="3"/>
  <c r="J164" i="9"/>
  <c r="G27" i="8" s="1"/>
  <c r="D114" i="29"/>
  <c r="F114" i="29" s="1"/>
  <c r="I121" i="17"/>
  <c r="E141" i="43" s="1"/>
  <c r="E247" i="38"/>
  <c r="J15" i="4"/>
  <c r="J30" i="4" s="1"/>
  <c r="S228" i="41"/>
  <c r="AF228" i="41"/>
  <c r="G7" i="41"/>
  <c r="G56" i="41" s="1"/>
  <c r="E132" i="38"/>
  <c r="M229" i="9"/>
  <c r="I508" i="9"/>
  <c r="F28" i="3"/>
  <c r="E223" i="41"/>
  <c r="F223" i="41" s="1"/>
  <c r="G228" i="17"/>
  <c r="E222" i="29" s="1"/>
  <c r="I417" i="9"/>
  <c r="I851" i="9" s="1"/>
  <c r="F23" i="3"/>
  <c r="D165" i="29"/>
  <c r="I171" i="17"/>
  <c r="E367" i="43" s="1"/>
  <c r="J116" i="9"/>
  <c r="G25" i="8" s="1"/>
  <c r="E183" i="41"/>
  <c r="G188" i="17"/>
  <c r="E182" i="29" s="1"/>
  <c r="E167" i="41"/>
  <c r="F167" i="41" s="1"/>
  <c r="G172" i="17"/>
  <c r="E166" i="29" s="1"/>
  <c r="E155" i="41"/>
  <c r="F155" i="41" s="1"/>
  <c r="S155" i="41" s="1"/>
  <c r="G160" i="17"/>
  <c r="E154" i="29" s="1"/>
  <c r="D147" i="29"/>
  <c r="L261" i="9"/>
  <c r="I153" i="17"/>
  <c r="E269" i="43" s="1"/>
  <c r="E272" i="43" s="1"/>
  <c r="E506" i="43" s="1"/>
  <c r="D95" i="29"/>
  <c r="F95" i="29" s="1"/>
  <c r="S95" i="29" s="1"/>
  <c r="L172" i="9"/>
  <c r="I101" i="17"/>
  <c r="E178" i="43" s="1"/>
  <c r="D84" i="29"/>
  <c r="F84" i="29" s="1"/>
  <c r="I31" i="8"/>
  <c r="I90" i="17"/>
  <c r="E105" i="43" s="1"/>
  <c r="E76" i="43"/>
  <c r="M46" i="9"/>
  <c r="J23" i="8" s="1"/>
  <c r="D201" i="29"/>
  <c r="F201" i="29" s="1"/>
  <c r="L433" i="9"/>
  <c r="I207" i="17"/>
  <c r="E297" i="43" s="1"/>
  <c r="D186" i="29"/>
  <c r="L390" i="9"/>
  <c r="I192" i="17"/>
  <c r="E285" i="43" s="1"/>
  <c r="E158" i="41"/>
  <c r="F158" i="41" s="1"/>
  <c r="S158" i="41" s="1"/>
  <c r="G163" i="17"/>
  <c r="E157" i="29" s="1"/>
  <c r="AB73" i="41"/>
  <c r="AP73" i="41" s="1"/>
  <c r="AB67" i="41"/>
  <c r="AP67" i="41" s="1"/>
  <c r="D61" i="29"/>
  <c r="F61" i="29" s="1"/>
  <c r="S61" i="29" s="1"/>
  <c r="L151" i="9"/>
  <c r="I67" i="17"/>
  <c r="E116" i="43" s="1"/>
  <c r="E227" i="38"/>
  <c r="M505" i="9"/>
  <c r="E144" i="41"/>
  <c r="F144" i="41" s="1"/>
  <c r="G149" i="17"/>
  <c r="E143" i="29" s="1"/>
  <c r="E234" i="43"/>
  <c r="E200" i="38"/>
  <c r="M431" i="9"/>
  <c r="E153" i="38"/>
  <c r="H278" i="9"/>
  <c r="K295" i="9"/>
  <c r="E129" i="38"/>
  <c r="M226" i="9"/>
  <c r="G81" i="41"/>
  <c r="S81" i="41" s="1"/>
  <c r="AP81" i="41" s="1"/>
  <c r="I83" i="9"/>
  <c r="D11" i="29"/>
  <c r="F11" i="29" s="1"/>
  <c r="S11" i="29" s="1"/>
  <c r="L15" i="9"/>
  <c r="I18" i="17"/>
  <c r="E10" i="43" s="1"/>
  <c r="D195" i="29"/>
  <c r="F195" i="29" s="1"/>
  <c r="S195" i="29" s="1"/>
  <c r="L415" i="9"/>
  <c r="I45" i="3" s="1"/>
  <c r="I201" i="17"/>
  <c r="E426" i="43" s="1"/>
  <c r="E168" i="38"/>
  <c r="L299" i="9"/>
  <c r="W20" i="41"/>
  <c r="AP20" i="41" s="1"/>
  <c r="D247" i="29"/>
  <c r="F247" i="29" s="1"/>
  <c r="S247" i="29" s="1"/>
  <c r="I253" i="17"/>
  <c r="E208" i="43" s="1"/>
  <c r="I11" i="4"/>
  <c r="D187" i="29"/>
  <c r="L391" i="9"/>
  <c r="I193" i="17"/>
  <c r="E286" i="43" s="1"/>
  <c r="D131" i="29"/>
  <c r="F131" i="29" s="1"/>
  <c r="L229" i="9"/>
  <c r="I137" i="17"/>
  <c r="E249" i="43" s="1"/>
  <c r="D87" i="29"/>
  <c r="F87" i="29" s="1"/>
  <c r="I33" i="8"/>
  <c r="I93" i="17"/>
  <c r="E104" i="43" s="1"/>
  <c r="AD84" i="41"/>
  <c r="AD256" i="41" s="1"/>
  <c r="F19" i="7" s="1"/>
  <c r="D39" i="29"/>
  <c r="F39" i="29" s="1"/>
  <c r="S39" i="29" s="1"/>
  <c r="L88" i="9"/>
  <c r="I45" i="17"/>
  <c r="E81" i="43" s="1"/>
  <c r="E182" i="41"/>
  <c r="F182" i="41" s="1"/>
  <c r="G187" i="17"/>
  <c r="E181" i="29" s="1"/>
  <c r="E166" i="41"/>
  <c r="F166" i="41" s="1"/>
  <c r="G171" i="17"/>
  <c r="E165" i="29" s="1"/>
  <c r="E154" i="38"/>
  <c r="H279" i="9"/>
  <c r="K296" i="9"/>
  <c r="D113" i="29"/>
  <c r="F113" i="29" s="1"/>
  <c r="I120" i="17"/>
  <c r="E139" i="43" s="1"/>
  <c r="G110" i="41"/>
  <c r="E170" i="43"/>
  <c r="E191" i="41"/>
  <c r="F191" i="41" s="1"/>
  <c r="G196" i="17"/>
  <c r="E190" i="29" s="1"/>
  <c r="E164" i="38"/>
  <c r="L295" i="9"/>
  <c r="AB46" i="41"/>
  <c r="AP46" i="41" s="1"/>
  <c r="E248" i="38"/>
  <c r="J11" i="4"/>
  <c r="E137" i="41"/>
  <c r="F137" i="41" s="1"/>
  <c r="G142" i="17"/>
  <c r="E136" i="29" s="1"/>
  <c r="D129" i="29"/>
  <c r="L227" i="9"/>
  <c r="I135" i="17"/>
  <c r="E251" i="43" s="1"/>
  <c r="D77" i="29"/>
  <c r="F77" i="29" s="1"/>
  <c r="I14" i="8"/>
  <c r="I83" i="17"/>
  <c r="E22" i="43" s="1"/>
  <c r="A17" i="26"/>
  <c r="A16" i="26"/>
  <c r="M6" i="7" s="1"/>
  <c r="C16" i="26" s="1"/>
  <c r="E180" i="38"/>
  <c r="M265" i="9"/>
  <c r="M329" i="9"/>
  <c r="K339" i="9"/>
  <c r="W16" i="41"/>
  <c r="AP16" i="41" s="1"/>
  <c r="E190" i="41"/>
  <c r="F190" i="41" s="1"/>
  <c r="G195" i="17"/>
  <c r="E189" i="29" s="1"/>
  <c r="D137" i="29"/>
  <c r="I13" i="3"/>
  <c r="I143" i="17"/>
  <c r="E254" i="43" s="1"/>
  <c r="AF227" i="41"/>
  <c r="S227" i="41"/>
  <c r="E190" i="38"/>
  <c r="M393" i="9"/>
  <c r="AB104" i="41"/>
  <c r="AP104" i="41" s="1"/>
  <c r="E217" i="41"/>
  <c r="F217" i="41" s="1"/>
  <c r="S217" i="41" s="1"/>
  <c r="G222" i="17"/>
  <c r="E216" i="29" s="1"/>
  <c r="AL195" i="41"/>
  <c r="D190" i="29"/>
  <c r="L394" i="9"/>
  <c r="I196" i="17"/>
  <c r="E290" i="43" s="1"/>
  <c r="E167" i="38"/>
  <c r="L298" i="9"/>
  <c r="I843" i="9"/>
  <c r="F16" i="3"/>
  <c r="I262" i="9"/>
  <c r="D104" i="29"/>
  <c r="F104" i="29" s="1"/>
  <c r="S104" i="29" s="1"/>
  <c r="L181" i="9"/>
  <c r="I111" i="17"/>
  <c r="E184" i="43" s="1"/>
  <c r="AB101" i="41"/>
  <c r="AP101" i="41" s="1"/>
  <c r="I183" i="9"/>
  <c r="F29" i="8" s="1"/>
  <c r="AB53" i="41"/>
  <c r="AP53" i="41" s="1"/>
  <c r="J46" i="9"/>
  <c r="G23" i="8" s="1"/>
  <c r="E158" i="38"/>
  <c r="K300" i="9"/>
  <c r="H283" i="9"/>
  <c r="E138" i="41"/>
  <c r="F138" i="41" s="1"/>
  <c r="S138" i="41" s="1"/>
  <c r="G143" i="17"/>
  <c r="E137" i="29" s="1"/>
  <c r="G109" i="41"/>
  <c r="G164" i="41" s="1"/>
  <c r="D70" i="29"/>
  <c r="F70" i="29" s="1"/>
  <c r="S70" i="29" s="1"/>
  <c r="L160" i="9"/>
  <c r="I76" i="17"/>
  <c r="E126" i="43" s="1"/>
  <c r="I164" i="9"/>
  <c r="F27" i="8" s="1"/>
  <c r="AB27" i="41"/>
  <c r="AP27" i="41" s="1"/>
  <c r="E144" i="38"/>
  <c r="M248" i="9"/>
  <c r="E228" i="38"/>
  <c r="M506" i="9"/>
  <c r="J49" i="3" s="1"/>
  <c r="J436" i="9"/>
  <c r="G24" i="3" s="1"/>
  <c r="E165" i="41"/>
  <c r="F165" i="41" s="1"/>
  <c r="G170" i="17"/>
  <c r="E164" i="29" s="1"/>
  <c r="D78" i="29"/>
  <c r="F78" i="29" s="1"/>
  <c r="S78" i="29" s="1"/>
  <c r="AP78" i="29" s="1"/>
  <c r="I84" i="17"/>
  <c r="E23" i="43" s="1"/>
  <c r="E235" i="41"/>
  <c r="F235" i="41" s="1"/>
  <c r="S235" i="41" s="1"/>
  <c r="G240" i="17"/>
  <c r="E234" i="29" s="1"/>
  <c r="E203" i="41"/>
  <c r="F203" i="41" s="1"/>
  <c r="G208" i="17"/>
  <c r="E202" i="29" s="1"/>
  <c r="E122" i="41"/>
  <c r="F122" i="41" s="1"/>
  <c r="S122" i="41" s="1"/>
  <c r="G127" i="17"/>
  <c r="AB48" i="41"/>
  <c r="AP48" i="41" s="1"/>
  <c r="D17" i="29"/>
  <c r="F17" i="29" s="1"/>
  <c r="S17" i="29" s="1"/>
  <c r="L33" i="9"/>
  <c r="I24" i="17"/>
  <c r="E55" i="43" s="1"/>
  <c r="D168" i="29"/>
  <c r="I174" i="17"/>
  <c r="E346" i="43" s="1"/>
  <c r="D132" i="29"/>
  <c r="L230" i="9"/>
  <c r="I138" i="17"/>
  <c r="E250" i="43" s="1"/>
  <c r="D242" i="29"/>
  <c r="F242" i="29" s="1"/>
  <c r="S242" i="29" s="1"/>
  <c r="L664" i="9"/>
  <c r="I248" i="17"/>
  <c r="I31" i="3"/>
  <c r="F132" i="41"/>
  <c r="I200" i="9"/>
  <c r="AB102" i="41"/>
  <c r="AP102" i="41" s="1"/>
  <c r="D54" i="29"/>
  <c r="F54" i="29" s="1"/>
  <c r="S54" i="29" s="1"/>
  <c r="L130" i="9"/>
  <c r="I60" i="17"/>
  <c r="E154" i="43" s="1"/>
  <c r="E201" i="41"/>
  <c r="F201" i="41" s="1"/>
  <c r="G206" i="17"/>
  <c r="E200" i="29" s="1"/>
  <c r="E166" i="38"/>
  <c r="L297" i="9"/>
  <c r="D68" i="29"/>
  <c r="F68" i="29" s="1"/>
  <c r="S68" i="29" s="1"/>
  <c r="L158" i="9"/>
  <c r="I74" i="17"/>
  <c r="E122" i="43" s="1"/>
  <c r="AB64" i="41"/>
  <c r="AP64" i="41" s="1"/>
  <c r="V9" i="41"/>
  <c r="AP9" i="41" s="1"/>
  <c r="E191" i="38"/>
  <c r="M394" i="9"/>
  <c r="L339" i="9"/>
  <c r="E212" i="41"/>
  <c r="F212" i="41" s="1"/>
  <c r="S212" i="41" s="1"/>
  <c r="G217" i="17"/>
  <c r="E211" i="29" s="1"/>
  <c r="E157" i="41"/>
  <c r="F157" i="41" s="1"/>
  <c r="S157" i="41" s="1"/>
  <c r="G162" i="17"/>
  <c r="E156" i="29" s="1"/>
  <c r="E137" i="38"/>
  <c r="J14" i="3"/>
  <c r="J330" i="9"/>
  <c r="D579" i="43"/>
  <c r="F194" i="32"/>
  <c r="F190" i="32"/>
  <c r="F195" i="32"/>
  <c r="F191" i="32"/>
  <c r="G187" i="32"/>
  <c r="F193" i="32"/>
  <c r="F189" i="32"/>
  <c r="F196" i="32"/>
  <c r="F192" i="32"/>
  <c r="I58" i="44"/>
  <c r="G115" i="41"/>
  <c r="G170" i="41" s="1"/>
  <c r="D96" i="29"/>
  <c r="F96" i="29" s="1"/>
  <c r="S96" i="29" s="1"/>
  <c r="L173" i="9"/>
  <c r="I102" i="17"/>
  <c r="E179" i="43" s="1"/>
  <c r="D256" i="41"/>
  <c r="D6" i="41"/>
  <c r="F6" i="41" s="1"/>
  <c r="I9" i="9"/>
  <c r="I17" i="9" s="1"/>
  <c r="F11" i="8" s="1"/>
  <c r="E12" i="17"/>
  <c r="E217" i="38"/>
  <c r="M467" i="9"/>
  <c r="J47" i="3" s="1"/>
  <c r="D188" i="29"/>
  <c r="I194" i="17"/>
  <c r="E289" i="43" s="1"/>
  <c r="L392" i="9"/>
  <c r="E155" i="38"/>
  <c r="H280" i="9"/>
  <c r="K297" i="9"/>
  <c r="D127" i="29"/>
  <c r="L225" i="9"/>
  <c r="I133" i="17"/>
  <c r="E245" i="43" s="1"/>
  <c r="D99" i="29"/>
  <c r="F99" i="29" s="1"/>
  <c r="S99" i="29" s="1"/>
  <c r="L176" i="9"/>
  <c r="I105" i="17"/>
  <c r="E182" i="43" s="1"/>
  <c r="AB96" i="41"/>
  <c r="AP96" i="41" s="1"/>
  <c r="G85" i="41"/>
  <c r="S85" i="41" s="1"/>
  <c r="AP85" i="41" s="1"/>
  <c r="D57" i="29"/>
  <c r="F57" i="29" s="1"/>
  <c r="S57" i="29" s="1"/>
  <c r="L133" i="9"/>
  <c r="I63" i="17"/>
  <c r="E159" i="43" s="1"/>
  <c r="E80" i="43"/>
  <c r="D233" i="29"/>
  <c r="I239" i="17"/>
  <c r="F202" i="41"/>
  <c r="E170" i="41"/>
  <c r="F170" i="41" s="1"/>
  <c r="G175" i="17"/>
  <c r="E169" i="29" s="1"/>
  <c r="M335" i="9"/>
  <c r="E138" i="38"/>
  <c r="J13" i="3"/>
  <c r="D65" i="29"/>
  <c r="F65" i="29" s="1"/>
  <c r="S65" i="29" s="1"/>
  <c r="L155" i="9"/>
  <c r="I71" i="17"/>
  <c r="E120" i="43" s="1"/>
  <c r="AB61" i="41"/>
  <c r="AP61" i="41" s="1"/>
  <c r="D26" i="29"/>
  <c r="F26" i="29" s="1"/>
  <c r="S26" i="29" s="1"/>
  <c r="L43" i="9"/>
  <c r="I32" i="17"/>
  <c r="E166" i="43" s="1"/>
  <c r="J508" i="9"/>
  <c r="G28" i="3"/>
  <c r="E165" i="38"/>
  <c r="L296" i="9"/>
  <c r="V11" i="41"/>
  <c r="AP11" i="41" s="1"/>
  <c r="E235" i="38"/>
  <c r="M545" i="9"/>
  <c r="AL196" i="41"/>
  <c r="AP196" i="41" s="1"/>
  <c r="D152" i="29"/>
  <c r="I158" i="17"/>
  <c r="E394" i="43" s="1"/>
  <c r="E92" i="43"/>
  <c r="E91" i="43"/>
  <c r="D206" i="29"/>
  <c r="F206" i="29" s="1"/>
  <c r="S206" i="29" s="1"/>
  <c r="I21" i="3"/>
  <c r="I212" i="17"/>
  <c r="E314" i="43" s="1"/>
  <c r="D155" i="29"/>
  <c r="I161" i="17"/>
  <c r="E359" i="43" s="1"/>
  <c r="D98" i="29"/>
  <c r="F98" i="29" s="1"/>
  <c r="S98" i="29" s="1"/>
  <c r="L175" i="9"/>
  <c r="I104" i="17"/>
  <c r="E181" i="43" s="1"/>
  <c r="G88" i="41"/>
  <c r="G130" i="41" s="1"/>
  <c r="AB54" i="41"/>
  <c r="AP54" i="41" s="1"/>
  <c r="AA39" i="41"/>
  <c r="E75" i="43"/>
  <c r="E201" i="38"/>
  <c r="M432" i="9"/>
  <c r="M331" i="9"/>
  <c r="D122" i="29"/>
  <c r="L197" i="9"/>
  <c r="I128" i="17"/>
  <c r="E236" i="43" s="1"/>
  <c r="G114" i="41"/>
  <c r="G169" i="41" s="1"/>
  <c r="D62" i="29"/>
  <c r="F62" i="29" s="1"/>
  <c r="S62" i="29" s="1"/>
  <c r="L152" i="9"/>
  <c r="I68" i="17"/>
  <c r="E117" i="43" s="1"/>
  <c r="D8" i="29"/>
  <c r="F8" i="29" s="1"/>
  <c r="L11" i="9"/>
  <c r="I14" i="17"/>
  <c r="E12" i="43" s="1"/>
  <c r="E212" i="38"/>
  <c r="M453" i="9"/>
  <c r="E157" i="38"/>
  <c r="K299" i="9"/>
  <c r="H282" i="9"/>
  <c r="C81" i="44"/>
  <c r="E81" i="44"/>
  <c r="J267" i="9"/>
  <c r="G38" i="3"/>
  <c r="M311" i="9"/>
  <c r="H321" i="9"/>
  <c r="E202" i="38"/>
  <c r="M433" i="9"/>
  <c r="E251" i="41"/>
  <c r="F251" i="41" s="1"/>
  <c r="S251" i="41" s="1"/>
  <c r="G252" i="17"/>
  <c r="E246" i="29" s="1"/>
  <c r="D110" i="29"/>
  <c r="F110" i="29" s="1"/>
  <c r="I117" i="17"/>
  <c r="E137" i="43" s="1"/>
  <c r="E234" i="41"/>
  <c r="F234" i="41" s="1"/>
  <c r="S234" i="41" s="1"/>
  <c r="G239" i="17"/>
  <c r="E233" i="29" s="1"/>
  <c r="D231" i="29"/>
  <c r="F231" i="29" s="1"/>
  <c r="S231" i="29" s="1"/>
  <c r="I29" i="3"/>
  <c r="I237" i="17"/>
  <c r="D179" i="29"/>
  <c r="L265" i="9"/>
  <c r="I185" i="17"/>
  <c r="E327" i="43" s="1"/>
  <c r="D143" i="29"/>
  <c r="L248" i="9"/>
  <c r="I149" i="17"/>
  <c r="E260" i="43" s="1"/>
  <c r="I234" i="9"/>
  <c r="I232" i="9"/>
  <c r="AA105" i="41"/>
  <c r="AP105" i="41" s="1"/>
  <c r="D88" i="29"/>
  <c r="F88" i="29" s="1"/>
  <c r="I94" i="17"/>
  <c r="E106" i="43" s="1"/>
  <c r="AB57" i="41"/>
  <c r="AP57" i="41" s="1"/>
  <c r="D36" i="29"/>
  <c r="F36" i="29" s="1"/>
  <c r="S36" i="29" s="1"/>
  <c r="L85" i="9"/>
  <c r="I42" i="17"/>
  <c r="E74" i="43" s="1"/>
  <c r="E189" i="41"/>
  <c r="K6" i="41" s="1"/>
  <c r="G194" i="17"/>
  <c r="E188" i="29" s="1"/>
  <c r="K6" i="29" s="1"/>
  <c r="E170" i="38"/>
  <c r="L301" i="9"/>
  <c r="AA71" i="41"/>
  <c r="AP71" i="41" s="1"/>
  <c r="E195" i="38"/>
  <c r="M414" i="9"/>
  <c r="E181" i="41"/>
  <c r="F181" i="41" s="1"/>
  <c r="G186" i="17"/>
  <c r="E180" i="29" s="1"/>
  <c r="E235" i="43"/>
  <c r="D76" i="29"/>
  <c r="F76" i="29" s="1"/>
  <c r="S76" i="29" s="1"/>
  <c r="I82" i="17"/>
  <c r="E61" i="43" s="1"/>
  <c r="I15" i="8"/>
  <c r="E15" i="43"/>
  <c r="E203" i="38"/>
  <c r="M434" i="9"/>
  <c r="E188" i="41"/>
  <c r="F188" i="41" s="1"/>
  <c r="S188" i="41" s="1"/>
  <c r="G193" i="17"/>
  <c r="E187" i="29" s="1"/>
  <c r="D164" i="29"/>
  <c r="I170" i="17"/>
  <c r="E339" i="43" s="1"/>
  <c r="E122" i="38"/>
  <c r="M196" i="9"/>
  <c r="H43" i="7"/>
  <c r="W17" i="41"/>
  <c r="AP17" i="41" s="1"/>
  <c r="D156" i="29"/>
  <c r="I162" i="17"/>
  <c r="E387" i="43" s="1"/>
  <c r="J183" i="9"/>
  <c r="G29" i="8" s="1"/>
  <c r="AF243" i="41"/>
  <c r="AP243" i="41" s="1"/>
  <c r="E175" i="41"/>
  <c r="F175" i="41" s="1"/>
  <c r="S175" i="41" s="1"/>
  <c r="G180" i="17"/>
  <c r="D167" i="29"/>
  <c r="I173" i="17"/>
  <c r="E388" i="43" s="1"/>
  <c r="E123" i="41"/>
  <c r="AQ123" i="41" s="1"/>
  <c r="G128" i="17"/>
  <c r="E122" i="29" s="1"/>
  <c r="AQ122" i="29" s="1"/>
  <c r="D85" i="29"/>
  <c r="F85" i="29" s="1"/>
  <c r="S85" i="29" s="1"/>
  <c r="I32" i="8"/>
  <c r="I91" i="17"/>
  <c r="E98" i="43" s="1"/>
  <c r="D52" i="29"/>
  <c r="F52" i="29" s="1"/>
  <c r="S52" i="29" s="1"/>
  <c r="L128" i="9"/>
  <c r="I58" i="17"/>
  <c r="E150" i="43" s="1"/>
  <c r="D38" i="29"/>
  <c r="F38" i="29" s="1"/>
  <c r="S38" i="29" s="1"/>
  <c r="L87" i="9"/>
  <c r="I44" i="17"/>
  <c r="E79" i="43" s="1"/>
  <c r="E233" i="41"/>
  <c r="F233" i="41" s="1"/>
  <c r="S233" i="41" s="1"/>
  <c r="G238" i="17"/>
  <c r="E232" i="29" s="1"/>
  <c r="D142" i="29"/>
  <c r="L247" i="9"/>
  <c r="I148" i="17"/>
  <c r="E262" i="43" s="1"/>
  <c r="D111" i="29"/>
  <c r="F111" i="29" s="1"/>
  <c r="I118" i="17"/>
  <c r="E136" i="43" s="1"/>
  <c r="D71" i="29"/>
  <c r="F71" i="29" s="1"/>
  <c r="S71" i="29" s="1"/>
  <c r="L161" i="9"/>
  <c r="I77" i="17"/>
  <c r="E128" i="43" s="1"/>
  <c r="AB68" i="41"/>
  <c r="AP68" i="41" s="1"/>
  <c r="D25" i="29"/>
  <c r="F25" i="29" s="1"/>
  <c r="L42" i="9"/>
  <c r="I31" i="17"/>
  <c r="E169" i="43" s="1"/>
  <c r="D18" i="29"/>
  <c r="F18" i="29" s="1"/>
  <c r="L34" i="9"/>
  <c r="I25" i="17"/>
  <c r="E54" i="43" s="1"/>
  <c r="D232" i="29"/>
  <c r="I238" i="17"/>
  <c r="D181" i="29"/>
  <c r="I187" i="17"/>
  <c r="E329" i="43" s="1"/>
  <c r="J37" i="4"/>
  <c r="J40" i="4" s="1"/>
  <c r="J46" i="8"/>
  <c r="J20" i="4" s="1"/>
  <c r="H90" i="9"/>
  <c r="E24" i="8" s="1"/>
  <c r="E197" i="32"/>
  <c r="E160" i="38"/>
  <c r="K302" i="9"/>
  <c r="H285" i="9"/>
  <c r="D21" i="29"/>
  <c r="F21" i="29" s="1"/>
  <c r="S21" i="29" s="1"/>
  <c r="L36" i="9"/>
  <c r="I27" i="17"/>
  <c r="E46" i="43" s="1"/>
  <c r="D182" i="29"/>
  <c r="I188" i="17"/>
  <c r="E330" i="43" s="1"/>
  <c r="E234" i="38"/>
  <c r="M544" i="9"/>
  <c r="D216" i="29"/>
  <c r="L467" i="9"/>
  <c r="I47" i="3" s="1"/>
  <c r="I222" i="17"/>
  <c r="E425" i="43" s="1"/>
  <c r="L13" i="9"/>
  <c r="I16" i="17"/>
  <c r="E254" i="18"/>
  <c r="J9" i="9"/>
  <c r="J17" i="9" s="1"/>
  <c r="G11" i="8" s="1"/>
  <c r="F12" i="17"/>
  <c r="E171" i="38"/>
  <c r="L302" i="9"/>
  <c r="AB97" i="41"/>
  <c r="AP97" i="41" s="1"/>
  <c r="K56" i="41"/>
  <c r="E187" i="41"/>
  <c r="F187" i="41" s="1"/>
  <c r="S187" i="41" s="1"/>
  <c r="G192" i="17"/>
  <c r="E186" i="29" s="1"/>
  <c r="I267" i="9"/>
  <c r="F38" i="3"/>
  <c r="F42" i="3" s="1"/>
  <c r="D163" i="29"/>
  <c r="I169" i="17"/>
  <c r="E395" i="43" s="1"/>
  <c r="D102" i="29"/>
  <c r="F102" i="29" s="1"/>
  <c r="L179" i="9"/>
  <c r="I109" i="17"/>
  <c r="E187" i="43" s="1"/>
  <c r="AB100" i="41"/>
  <c r="AP100" i="41" s="1"/>
  <c r="G89" i="41"/>
  <c r="S89" i="41" s="1"/>
  <c r="AP89" i="41" s="1"/>
  <c r="D55" i="29"/>
  <c r="F55" i="29" s="1"/>
  <c r="S55" i="29" s="1"/>
  <c r="I61" i="17"/>
  <c r="E156" i="43" s="1"/>
  <c r="L131" i="9"/>
  <c r="E221" i="41"/>
  <c r="F221" i="41" s="1"/>
  <c r="S221" i="41" s="1"/>
  <c r="G226" i="17"/>
  <c r="E220" i="29" s="1"/>
  <c r="D112" i="29"/>
  <c r="F112" i="29" s="1"/>
  <c r="I119" i="17"/>
  <c r="E140" i="43" s="1"/>
  <c r="E125" i="43"/>
  <c r="AB65" i="41"/>
  <c r="AP65" i="41" s="1"/>
  <c r="AB26" i="41"/>
  <c r="AP26" i="41" s="1"/>
  <c r="J417" i="9"/>
  <c r="J851" i="9" s="1"/>
  <c r="G23" i="3"/>
  <c r="E128" i="41"/>
  <c r="F128" i="41" s="1"/>
  <c r="G133" i="17"/>
  <c r="E127" i="29" s="1"/>
  <c r="D220" i="29"/>
  <c r="I27" i="3"/>
  <c r="I226" i="17"/>
  <c r="E547" i="43" s="1"/>
  <c r="D141" i="29"/>
  <c r="L246" i="9"/>
  <c r="I147" i="17"/>
  <c r="E261" i="43" s="1"/>
  <c r="D33" i="29"/>
  <c r="F33" i="29" s="1"/>
  <c r="S33" i="29" s="1"/>
  <c r="L81" i="9"/>
  <c r="I39" i="17"/>
  <c r="E31" i="43" s="1"/>
  <c r="E188" i="38"/>
  <c r="M391" i="9"/>
  <c r="J200" i="9"/>
  <c r="M90" i="9"/>
  <c r="J24" i="8" s="1"/>
  <c r="D15" i="29"/>
  <c r="F15" i="29" s="1"/>
  <c r="S15" i="29" s="1"/>
  <c r="L31" i="9"/>
  <c r="I22" i="17"/>
  <c r="E47" i="43" s="1"/>
  <c r="D211" i="29"/>
  <c r="L453" i="9"/>
  <c r="I217" i="17"/>
  <c r="E424" i="43" s="1"/>
  <c r="E124" i="41"/>
  <c r="AQ124" i="41" s="1"/>
  <c r="G129" i="17"/>
  <c r="E123" i="29" s="1"/>
  <c r="AQ123" i="29" s="1"/>
  <c r="D234" i="29"/>
  <c r="I240" i="17"/>
  <c r="Z207" i="41"/>
  <c r="AP207" i="41" s="1"/>
  <c r="E175" i="38"/>
  <c r="J356" i="9"/>
  <c r="J40" i="3"/>
  <c r="G148" i="17"/>
  <c r="E142" i="29" s="1"/>
  <c r="E143" i="41"/>
  <c r="F143" i="41" s="1"/>
  <c r="E123" i="38"/>
  <c r="AQ123" i="38" s="1"/>
  <c r="M197" i="9"/>
  <c r="AB99" i="41"/>
  <c r="AP99" i="41" s="1"/>
  <c r="I135" i="9"/>
  <c r="F26" i="8" s="1"/>
  <c r="E73" i="43"/>
  <c r="E233" i="38"/>
  <c r="M543" i="9"/>
  <c r="D174" i="29"/>
  <c r="I40" i="3"/>
  <c r="I180" i="17"/>
  <c r="E412" i="43" s="1"/>
  <c r="D158" i="29"/>
  <c r="I164" i="17"/>
  <c r="E352" i="43" s="1"/>
  <c r="D66" i="29"/>
  <c r="F66" i="29" s="1"/>
  <c r="S66" i="29" s="1"/>
  <c r="L156" i="9"/>
  <c r="I72" i="17"/>
  <c r="E121" i="43" s="1"/>
  <c r="AB62" i="41"/>
  <c r="AP62" i="41" s="1"/>
  <c r="D10" i="29"/>
  <c r="F10" i="29" s="1"/>
  <c r="S10" i="29" s="1"/>
  <c r="L14" i="9"/>
  <c r="I17" i="17"/>
  <c r="G8" i="41"/>
  <c r="S8" i="41" s="1"/>
  <c r="AP8" i="41" s="1"/>
  <c r="E176" i="38"/>
  <c r="J366" i="9"/>
  <c r="F46" i="8"/>
  <c r="F20" i="4" s="1"/>
  <c r="F37" i="4"/>
  <c r="F40" i="4" s="1"/>
  <c r="F57" i="3" s="1"/>
  <c r="D47" i="29"/>
  <c r="F47" i="29" s="1"/>
  <c r="S47" i="29" s="1"/>
  <c r="L113" i="9"/>
  <c r="I53" i="17"/>
  <c r="E93" i="43" s="1"/>
  <c r="D200" i="29"/>
  <c r="L432" i="9"/>
  <c r="I206" i="17"/>
  <c r="E296" i="43" s="1"/>
  <c r="E133" i="41"/>
  <c r="F133" i="41" s="1"/>
  <c r="G138" i="17"/>
  <c r="E132" i="29" s="1"/>
  <c r="G46" i="8"/>
  <c r="G20" i="4" s="1"/>
  <c r="G37" i="4"/>
  <c r="G40" i="4" s="1"/>
  <c r="W21" i="41"/>
  <c r="AP21" i="41" s="1"/>
  <c r="F183" i="41"/>
  <c r="G111" i="41"/>
  <c r="G166" i="41" s="1"/>
  <c r="F232" i="41"/>
  <c r="S232" i="41" s="1"/>
  <c r="E239" i="38"/>
  <c r="M585" i="9"/>
  <c r="J30" i="3"/>
  <c r="D210" i="29"/>
  <c r="F210" i="29" s="1"/>
  <c r="I216" i="17"/>
  <c r="E311" i="43" s="1"/>
  <c r="L452" i="9"/>
  <c r="D180" i="29"/>
  <c r="L266" i="9"/>
  <c r="L859" i="9" s="1"/>
  <c r="I186" i="17"/>
  <c r="E328" i="43" s="1"/>
  <c r="E187" i="38"/>
  <c r="M390" i="9"/>
  <c r="D151" i="29"/>
  <c r="F151" i="29" s="1"/>
  <c r="S151" i="29" s="1"/>
  <c r="I157" i="17"/>
  <c r="E399" i="43" s="1"/>
  <c r="D97" i="29"/>
  <c r="F97" i="29" s="1"/>
  <c r="L174" i="9"/>
  <c r="I103" i="17"/>
  <c r="E180" i="43" s="1"/>
  <c r="D86" i="29"/>
  <c r="F86" i="29" s="1"/>
  <c r="I34" i="8"/>
  <c r="I92" i="17"/>
  <c r="E100" i="43" s="1"/>
  <c r="D37" i="29"/>
  <c r="F37" i="29" s="1"/>
  <c r="S37" i="29" s="1"/>
  <c r="L86" i="9"/>
  <c r="I43" i="17"/>
  <c r="E78" i="43" s="1"/>
  <c r="AB36" i="41"/>
  <c r="AP36" i="41" s="1"/>
  <c r="E221" i="38"/>
  <c r="J27" i="3"/>
  <c r="E142" i="41"/>
  <c r="F142" i="41" s="1"/>
  <c r="G147" i="17"/>
  <c r="E141" i="29" s="1"/>
  <c r="D130" i="29"/>
  <c r="L228" i="9"/>
  <c r="I136" i="17"/>
  <c r="E248" i="43" s="1"/>
  <c r="G113" i="41"/>
  <c r="G168" i="41" s="1"/>
  <c r="D63" i="29"/>
  <c r="F63" i="29" s="1"/>
  <c r="S63" i="29" s="1"/>
  <c r="L153" i="9"/>
  <c r="I69" i="17"/>
  <c r="E118" i="43" s="1"/>
  <c r="M83" i="9"/>
  <c r="D24" i="29"/>
  <c r="F24" i="29" s="1"/>
  <c r="S24" i="29" s="1"/>
  <c r="L41" i="9"/>
  <c r="I30" i="17"/>
  <c r="E165" i="43" s="1"/>
  <c r="E128" i="38"/>
  <c r="M225" i="9"/>
  <c r="M174" i="9"/>
  <c r="M183" i="9" s="1"/>
  <c r="J29" i="8" s="1"/>
  <c r="M447" i="9"/>
  <c r="I852" i="9"/>
  <c r="E181" i="38"/>
  <c r="M266" i="9"/>
  <c r="M859" i="9" s="1"/>
  <c r="D157" i="29"/>
  <c r="I163" i="17"/>
  <c r="E345" i="43" s="1"/>
  <c r="I250" i="9"/>
  <c r="F15" i="3" s="1"/>
  <c r="AG77" i="41"/>
  <c r="AP77" i="41" s="1"/>
  <c r="X33" i="41"/>
  <c r="AP33" i="41" s="1"/>
  <c r="D199" i="29"/>
  <c r="L431" i="9"/>
  <c r="I205" i="17"/>
  <c r="E299" i="43" s="1"/>
  <c r="E156" i="41"/>
  <c r="F156" i="41" s="1"/>
  <c r="S156" i="41" s="1"/>
  <c r="G161" i="17"/>
  <c r="E155" i="29" s="1"/>
  <c r="M135" i="9"/>
  <c r="J26" i="8" s="1"/>
  <c r="E90" i="43"/>
  <c r="J90" i="9"/>
  <c r="G24" i="8" s="1"/>
  <c r="I38" i="9"/>
  <c r="E148" i="41"/>
  <c r="F148" i="41" s="1"/>
  <c r="S148" i="41" s="1"/>
  <c r="G153" i="17"/>
  <c r="E147" i="29" s="1"/>
  <c r="E124" i="38"/>
  <c r="AQ124" i="38" s="1"/>
  <c r="M198" i="9"/>
  <c r="D202" i="29"/>
  <c r="L434" i="9"/>
  <c r="I208" i="17"/>
  <c r="E298" i="43" s="1"/>
  <c r="E159" i="41"/>
  <c r="F159" i="41" s="1"/>
  <c r="G164" i="17"/>
  <c r="E158" i="29" s="1"/>
  <c r="E143" i="38"/>
  <c r="M247" i="9"/>
  <c r="D89" i="29"/>
  <c r="F89" i="29" s="1"/>
  <c r="S89" i="29" s="1"/>
  <c r="I35" i="8"/>
  <c r="I95" i="17"/>
  <c r="E127" i="43" s="1"/>
  <c r="AG86" i="41"/>
  <c r="AP86" i="41" s="1"/>
  <c r="D56" i="29"/>
  <c r="F56" i="29" s="1"/>
  <c r="L132" i="9"/>
  <c r="I62" i="17"/>
  <c r="E158" i="43" s="1"/>
  <c r="AB52" i="41"/>
  <c r="AP52" i="41" s="1"/>
  <c r="AB38" i="41"/>
  <c r="AP38" i="41" s="1"/>
  <c r="I90" i="9"/>
  <c r="F24" i="8" s="1"/>
  <c r="D189" i="29"/>
  <c r="L393" i="9"/>
  <c r="I195" i="17"/>
  <c r="E288" i="43" s="1"/>
  <c r="G112" i="41"/>
  <c r="G167" i="41" s="1"/>
  <c r="AB72" i="41"/>
  <c r="AP72" i="41" s="1"/>
  <c r="D43" i="29"/>
  <c r="F43" i="29" s="1"/>
  <c r="L109" i="9"/>
  <c r="I49" i="17"/>
  <c r="E39" i="43" s="1"/>
  <c r="E42" i="43" s="1"/>
  <c r="D215" i="29"/>
  <c r="L466" i="9"/>
  <c r="I221" i="17"/>
  <c r="E304" i="43" s="1"/>
  <c r="D136" i="29"/>
  <c r="I14" i="3"/>
  <c r="I142" i="17"/>
  <c r="E255" i="43" s="1"/>
  <c r="D91" i="29"/>
  <c r="F91" i="29" s="1"/>
  <c r="I44" i="8"/>
  <c r="I97" i="17"/>
  <c r="E198" i="43" s="1"/>
  <c r="AA47" i="41"/>
  <c r="AP47" i="41" s="1"/>
  <c r="E216" i="41"/>
  <c r="F216" i="41" s="1"/>
  <c r="S216" i="41" s="1"/>
  <c r="G221" i="17"/>
  <c r="E215" i="29" s="1"/>
  <c r="E169" i="41"/>
  <c r="F169" i="41" s="1"/>
  <c r="G174" i="17"/>
  <c r="E168" i="29" s="1"/>
  <c r="M334" i="9"/>
  <c r="E133" i="38"/>
  <c r="M230" i="9"/>
  <c r="D79" i="29"/>
  <c r="F79" i="29" s="1"/>
  <c r="I18" i="8"/>
  <c r="I85" i="17"/>
  <c r="E62" i="43" s="1"/>
  <c r="D32" i="29"/>
  <c r="F32" i="29" s="1"/>
  <c r="S32" i="29" s="1"/>
  <c r="L80" i="9"/>
  <c r="I38" i="17"/>
  <c r="E33" i="43" s="1"/>
  <c r="H135" i="9"/>
  <c r="E26" i="8" s="1"/>
  <c r="H38" i="9"/>
  <c r="E12" i="8" s="1"/>
  <c r="H17" i="9"/>
  <c r="E11" i="8" s="1"/>
  <c r="H116" i="9"/>
  <c r="E25" i="8" s="1"/>
  <c r="AC98" i="18"/>
  <c r="AQ98" i="18" s="1"/>
  <c r="AI157" i="18"/>
  <c r="AQ157" i="18" s="1"/>
  <c r="D55" i="38"/>
  <c r="F55" i="38" s="1"/>
  <c r="S55" i="38" s="1"/>
  <c r="K130" i="9"/>
  <c r="H60" i="17"/>
  <c r="D154" i="43" s="1"/>
  <c r="AP124" i="18"/>
  <c r="AQ124" i="18" s="1"/>
  <c r="D170" i="43"/>
  <c r="X81" i="18"/>
  <c r="AQ81" i="18" s="1"/>
  <c r="D19" i="38"/>
  <c r="F19" i="38" s="1"/>
  <c r="K34" i="9"/>
  <c r="H25" i="17"/>
  <c r="D54" i="43" s="1"/>
  <c r="H469" i="9"/>
  <c r="H853" i="9" s="1"/>
  <c r="E26" i="3"/>
  <c r="D48" i="38"/>
  <c r="F48" i="38" s="1"/>
  <c r="S48" i="38" s="1"/>
  <c r="K113" i="9"/>
  <c r="H53" i="17"/>
  <c r="D93" i="43" s="1"/>
  <c r="X17" i="18"/>
  <c r="AQ17" i="18" s="1"/>
  <c r="AC56" i="18"/>
  <c r="AQ56" i="18" s="1"/>
  <c r="M193" i="18"/>
  <c r="T193" i="18" s="1"/>
  <c r="AQ193" i="18" s="1"/>
  <c r="J329" i="9"/>
  <c r="H339" i="9"/>
  <c r="D105" i="38"/>
  <c r="F105" i="38" s="1"/>
  <c r="S105" i="38" s="1"/>
  <c r="K181" i="9"/>
  <c r="H111" i="17"/>
  <c r="D184" i="43" s="1"/>
  <c r="G184" i="18"/>
  <c r="G90" i="18" s="1"/>
  <c r="T90" i="18" s="1"/>
  <c r="AQ90" i="18" s="1"/>
  <c r="D113" i="38"/>
  <c r="F113" i="38" s="1"/>
  <c r="L282" i="9"/>
  <c r="H119" i="17"/>
  <c r="D140" i="43" s="1"/>
  <c r="D73" i="38"/>
  <c r="F73" i="38" s="1"/>
  <c r="S73" i="38" s="1"/>
  <c r="K162" i="9"/>
  <c r="H78" i="17"/>
  <c r="D115" i="43" s="1"/>
  <c r="AC70" i="18"/>
  <c r="AQ70" i="18" s="1"/>
  <c r="H164" i="9"/>
  <c r="E27" i="8" s="1"/>
  <c r="D217" i="38"/>
  <c r="K467" i="9"/>
  <c r="H47" i="3" s="1"/>
  <c r="H222" i="17"/>
  <c r="D425" i="43" s="1"/>
  <c r="D81" i="38"/>
  <c r="F81" i="38" s="1"/>
  <c r="H13" i="8"/>
  <c r="H86" i="17"/>
  <c r="D60" i="43" s="1"/>
  <c r="Y34" i="18"/>
  <c r="AQ34" i="18" s="1"/>
  <c r="F123" i="18"/>
  <c r="T123" i="18" s="1"/>
  <c r="D159" i="38"/>
  <c r="H164" i="17"/>
  <c r="D352" i="43" s="1"/>
  <c r="H301" i="9"/>
  <c r="AC65" i="18"/>
  <c r="AQ65" i="18" s="1"/>
  <c r="AK183" i="18"/>
  <c r="AQ183" i="18" s="1"/>
  <c r="D195" i="38"/>
  <c r="K414" i="9"/>
  <c r="H200" i="17"/>
  <c r="D305" i="43" s="1"/>
  <c r="D54" i="38"/>
  <c r="F54" i="38" s="1"/>
  <c r="S54" i="38" s="1"/>
  <c r="K129" i="9"/>
  <c r="H59" i="17"/>
  <c r="D152" i="43" s="1"/>
  <c r="J332" i="9"/>
  <c r="L321" i="9"/>
  <c r="E30" i="8" s="1"/>
  <c r="B30" i="8" s="1"/>
  <c r="M312" i="9"/>
  <c r="D196" i="38"/>
  <c r="K415" i="9"/>
  <c r="H45" i="3" s="1"/>
  <c r="H201" i="17"/>
  <c r="D426" i="43" s="1"/>
  <c r="AG237" i="18"/>
  <c r="AQ237" i="18" s="1"/>
  <c r="D9" i="38"/>
  <c r="F9" i="38" s="1"/>
  <c r="S9" i="38" s="1"/>
  <c r="H15" i="17"/>
  <c r="K12" i="9"/>
  <c r="D49" i="38"/>
  <c r="F49" i="38" s="1"/>
  <c r="S49" i="38" s="1"/>
  <c r="K114" i="9"/>
  <c r="H54" i="17"/>
  <c r="D94" i="43" s="1"/>
  <c r="D188" i="38"/>
  <c r="H193" i="17"/>
  <c r="D286" i="43" s="1"/>
  <c r="K391" i="9"/>
  <c r="D175" i="38"/>
  <c r="J375" i="9"/>
  <c r="H40" i="3" s="1"/>
  <c r="J359" i="9"/>
  <c r="H180" i="17"/>
  <c r="D412" i="43" s="1"/>
  <c r="G113" i="18"/>
  <c r="G168" i="18" s="1"/>
  <c r="T168" i="18" s="1"/>
  <c r="D154" i="38"/>
  <c r="H296" i="9"/>
  <c r="H159" i="17"/>
  <c r="D338" i="43" s="1"/>
  <c r="AM198" i="18"/>
  <c r="AQ198" i="18" s="1"/>
  <c r="D53" i="38"/>
  <c r="F53" i="38" s="1"/>
  <c r="S53" i="38" s="1"/>
  <c r="H58" i="17"/>
  <c r="D150" i="43" s="1"/>
  <c r="K128" i="9"/>
  <c r="D243" i="38"/>
  <c r="K664" i="9"/>
  <c r="H31" i="3"/>
  <c r="H248" i="17"/>
  <c r="AC189" i="18"/>
  <c r="AQ189" i="18" s="1"/>
  <c r="D132" i="38"/>
  <c r="K229" i="9"/>
  <c r="H137" i="17"/>
  <c r="D249" i="43" s="1"/>
  <c r="AC103" i="18"/>
  <c r="AQ103" i="18" s="1"/>
  <c r="D116" i="38"/>
  <c r="F116" i="38" s="1"/>
  <c r="H122" i="17"/>
  <c r="D138" i="43" s="1"/>
  <c r="L285" i="9"/>
  <c r="G111" i="18"/>
  <c r="G166" i="18" s="1"/>
  <c r="T166" i="18" s="1"/>
  <c r="AC69" i="18"/>
  <c r="AQ69" i="18" s="1"/>
  <c r="J331" i="9"/>
  <c r="D33" i="38"/>
  <c r="F33" i="38" s="1"/>
  <c r="S33" i="38" s="1"/>
  <c r="K80" i="9"/>
  <c r="H38" i="17"/>
  <c r="D33" i="43" s="1"/>
  <c r="W9" i="18"/>
  <c r="AQ9" i="18" s="1"/>
  <c r="D27" i="38"/>
  <c r="F27" i="38" s="1"/>
  <c r="S27" i="38" s="1"/>
  <c r="K43" i="9"/>
  <c r="H32" i="17"/>
  <c r="D166" i="43" s="1"/>
  <c r="AO218" i="18"/>
  <c r="N138" i="18"/>
  <c r="N71" i="18" s="1"/>
  <c r="T71" i="18" s="1"/>
  <c r="G99" i="18"/>
  <c r="G213" i="18" s="1"/>
  <c r="D227" i="38"/>
  <c r="K505" i="9"/>
  <c r="H232" i="17"/>
  <c r="D300" i="43" s="1"/>
  <c r="D176" i="38"/>
  <c r="J370" i="9"/>
  <c r="H181" i="17"/>
  <c r="D413" i="43" s="1"/>
  <c r="AI153" i="18"/>
  <c r="AQ153" i="18" s="1"/>
  <c r="K133" i="9"/>
  <c r="D58" i="38"/>
  <c r="F58" i="38" s="1"/>
  <c r="S58" i="38" s="1"/>
  <c r="H63" i="17"/>
  <c r="D159" i="43" s="1"/>
  <c r="D77" i="38"/>
  <c r="F77" i="38" s="1"/>
  <c r="S77" i="38" s="1"/>
  <c r="H82" i="17"/>
  <c r="D61" i="43" s="1"/>
  <c r="H15" i="8"/>
  <c r="D167" i="38"/>
  <c r="F167" i="38" s="1"/>
  <c r="I298" i="9"/>
  <c r="H172" i="17"/>
  <c r="D360" i="43" s="1"/>
  <c r="AC74" i="18"/>
  <c r="AQ74" i="18" s="1"/>
  <c r="AC62" i="18"/>
  <c r="AQ62" i="18" s="1"/>
  <c r="D158" i="38"/>
  <c r="H300" i="9"/>
  <c r="H163" i="17"/>
  <c r="D345" i="43" s="1"/>
  <c r="G82" i="18"/>
  <c r="T82" i="18" s="1"/>
  <c r="AQ82" i="18" s="1"/>
  <c r="D32" i="38"/>
  <c r="F32" i="38" s="1"/>
  <c r="K79" i="9"/>
  <c r="H37" i="17"/>
  <c r="D29" i="43" s="1"/>
  <c r="D7" i="38"/>
  <c r="F7" i="38" s="1"/>
  <c r="K10" i="9"/>
  <c r="H13" i="17"/>
  <c r="D11" i="43" s="1"/>
  <c r="AB40" i="18"/>
  <c r="D99" i="38"/>
  <c r="F99" i="38" s="1"/>
  <c r="S99" i="38" s="1"/>
  <c r="K175" i="9"/>
  <c r="H104" i="17"/>
  <c r="D181" i="43" s="1"/>
  <c r="J336" i="9"/>
  <c r="G115" i="18"/>
  <c r="G170" i="18" s="1"/>
  <c r="T170" i="18" s="1"/>
  <c r="D44" i="38"/>
  <c r="F44" i="38" s="1"/>
  <c r="K109" i="9"/>
  <c r="H49" i="17"/>
  <c r="D39" i="43" s="1"/>
  <c r="D42" i="43" s="1"/>
  <c r="D166" i="38"/>
  <c r="I297" i="9"/>
  <c r="H171" i="17"/>
  <c r="D367" i="43" s="1"/>
  <c r="G8" i="18"/>
  <c r="T8" i="18" s="1"/>
  <c r="AQ8" i="18" s="1"/>
  <c r="D157" i="38"/>
  <c r="H299" i="9"/>
  <c r="H162" i="17"/>
  <c r="D387" i="43" s="1"/>
  <c r="H417" i="9"/>
  <c r="H851" i="9" s="1"/>
  <c r="E23" i="3"/>
  <c r="D148" i="38"/>
  <c r="F148" i="38" s="1"/>
  <c r="S148" i="38" s="1"/>
  <c r="K261" i="9"/>
  <c r="H153" i="17"/>
  <c r="D269" i="43" s="1"/>
  <c r="D272" i="43" s="1"/>
  <c r="D506" i="43" s="1"/>
  <c r="G104" i="18"/>
  <c r="T104" i="18" s="1"/>
  <c r="AI156" i="18"/>
  <c r="AQ156" i="18" s="1"/>
  <c r="D68" i="38"/>
  <c r="F68" i="38" s="1"/>
  <c r="S68" i="38" s="1"/>
  <c r="K157" i="9"/>
  <c r="H73" i="17"/>
  <c r="D124" i="43" s="1"/>
  <c r="AA139" i="18"/>
  <c r="AQ139" i="18" s="1"/>
  <c r="I205" i="18"/>
  <c r="T205" i="18" s="1"/>
  <c r="AQ205" i="18" s="1"/>
  <c r="AC63" i="18"/>
  <c r="AQ63" i="18" s="1"/>
  <c r="AC38" i="18"/>
  <c r="AQ38" i="18" s="1"/>
  <c r="D211" i="38"/>
  <c r="H216" i="17"/>
  <c r="D232" i="38"/>
  <c r="H29" i="3"/>
  <c r="H237" i="17"/>
  <c r="D181" i="38"/>
  <c r="K266" i="9"/>
  <c r="K859" i="9" s="1"/>
  <c r="H186" i="17"/>
  <c r="D328" i="43" s="1"/>
  <c r="AC49" i="18"/>
  <c r="AQ49" i="18" s="1"/>
  <c r="X21" i="18"/>
  <c r="AQ21" i="18" s="1"/>
  <c r="AC53" i="18"/>
  <c r="AQ53" i="18" s="1"/>
  <c r="AG245" i="18"/>
  <c r="AQ245" i="18" s="1"/>
  <c r="L133" i="18"/>
  <c r="T133" i="18" s="1"/>
  <c r="AQ133" i="18" s="1"/>
  <c r="AC55" i="18"/>
  <c r="AQ55" i="18" s="1"/>
  <c r="G117" i="18"/>
  <c r="G172" i="18" s="1"/>
  <c r="T172" i="18" s="1"/>
  <c r="D110" i="38"/>
  <c r="F110" i="38" s="1"/>
  <c r="L279" i="9"/>
  <c r="H116" i="17"/>
  <c r="D135" i="43" s="1"/>
  <c r="D67" i="38"/>
  <c r="F67" i="38" s="1"/>
  <c r="S67" i="38" s="1"/>
  <c r="K156" i="9"/>
  <c r="H72" i="17"/>
  <c r="D121" i="43" s="1"/>
  <c r="AI155" i="18"/>
  <c r="AQ155" i="18" s="1"/>
  <c r="D101" i="38"/>
  <c r="F101" i="38" s="1"/>
  <c r="S101" i="38" s="1"/>
  <c r="K177" i="9"/>
  <c r="H107" i="17"/>
  <c r="D185" i="43" s="1"/>
  <c r="AC27" i="18"/>
  <c r="AQ27" i="18" s="1"/>
  <c r="D212" i="38"/>
  <c r="H217" i="17"/>
  <c r="D234" i="43"/>
  <c r="AB48" i="18"/>
  <c r="AQ48" i="18" s="1"/>
  <c r="D98" i="38"/>
  <c r="F98" i="38" s="1"/>
  <c r="K447" i="9"/>
  <c r="K174" i="9"/>
  <c r="H103" i="17"/>
  <c r="D180" i="43" s="1"/>
  <c r="D76" i="43"/>
  <c r="H508" i="9"/>
  <c r="E28" i="3"/>
  <c r="D144" i="38"/>
  <c r="K248" i="9"/>
  <c r="H149" i="17"/>
  <c r="D260" i="43" s="1"/>
  <c r="AB106" i="18"/>
  <c r="AQ106" i="18" s="1"/>
  <c r="AC58" i="18"/>
  <c r="AQ58" i="18" s="1"/>
  <c r="D234" i="38"/>
  <c r="H239" i="17"/>
  <c r="D66" i="38"/>
  <c r="F66" i="38" s="1"/>
  <c r="S66" i="38" s="1"/>
  <c r="K155" i="9"/>
  <c r="H71" i="17"/>
  <c r="D120" i="43" s="1"/>
  <c r="D39" i="38"/>
  <c r="F39" i="38" s="1"/>
  <c r="S39" i="38" s="1"/>
  <c r="K87" i="9"/>
  <c r="H44" i="17"/>
  <c r="D79" i="43" s="1"/>
  <c r="AO219" i="18"/>
  <c r="AQ219" i="18" s="1"/>
  <c r="J335" i="9"/>
  <c r="D79" i="38"/>
  <c r="F79" i="38" s="1"/>
  <c r="S79" i="38" s="1"/>
  <c r="AP79" i="38" s="1"/>
  <c r="H84" i="17"/>
  <c r="D23" i="43" s="1"/>
  <c r="H83" i="9"/>
  <c r="D77" i="43"/>
  <c r="Q160" i="18"/>
  <c r="Q225" i="18" s="1"/>
  <c r="T225" i="18" s="1"/>
  <c r="D72" i="38"/>
  <c r="F72" i="38" s="1"/>
  <c r="S72" i="38" s="1"/>
  <c r="K161" i="9"/>
  <c r="H77" i="17"/>
  <c r="D128" i="43" s="1"/>
  <c r="E17" i="8"/>
  <c r="J334" i="9"/>
  <c r="D22" i="38"/>
  <c r="F22" i="38" s="1"/>
  <c r="S22" i="38" s="1"/>
  <c r="K36" i="9"/>
  <c r="H27" i="17"/>
  <c r="D46" i="43" s="1"/>
  <c r="AM197" i="18"/>
  <c r="H843" i="9"/>
  <c r="H262" i="9"/>
  <c r="E16" i="3"/>
  <c r="D96" i="38"/>
  <c r="F96" i="38" s="1"/>
  <c r="S96" i="38" s="1"/>
  <c r="K172" i="9"/>
  <c r="H101" i="17"/>
  <c r="D178" i="43" s="1"/>
  <c r="AC54" i="18"/>
  <c r="AQ54" i="18" s="1"/>
  <c r="D18" i="38"/>
  <c r="F18" i="38" s="1"/>
  <c r="S18" i="38" s="1"/>
  <c r="K33" i="9"/>
  <c r="H24" i="17"/>
  <c r="D55" i="43" s="1"/>
  <c r="D131" i="38"/>
  <c r="K228" i="9"/>
  <c r="H136" i="17"/>
  <c r="D248" i="43" s="1"/>
  <c r="AC68" i="18"/>
  <c r="AQ68" i="18" s="1"/>
  <c r="D235" i="43"/>
  <c r="D200" i="38"/>
  <c r="K431" i="9"/>
  <c r="H205" i="17"/>
  <c r="D299" i="43" s="1"/>
  <c r="AL249" i="18"/>
  <c r="AL254" i="18" s="1"/>
  <c r="E33" i="7" s="1"/>
  <c r="AH87" i="18"/>
  <c r="AQ87" i="18" s="1"/>
  <c r="I203" i="18"/>
  <c r="I44" i="18" s="1"/>
  <c r="T44" i="18" s="1"/>
  <c r="D137" i="38"/>
  <c r="H14" i="3"/>
  <c r="H142" i="17"/>
  <c r="D255" i="43" s="1"/>
  <c r="D21" i="38"/>
  <c r="F21" i="38" s="1"/>
  <c r="S21" i="38" s="1"/>
  <c r="K35" i="9"/>
  <c r="H26" i="17"/>
  <c r="D53" i="43" s="1"/>
  <c r="AG234" i="18"/>
  <c r="D92" i="43"/>
  <c r="D16" i="38"/>
  <c r="F16" i="38" s="1"/>
  <c r="S16" i="38" s="1"/>
  <c r="K31" i="9"/>
  <c r="H22" i="17"/>
  <c r="D47" i="43" s="1"/>
  <c r="D207" i="38"/>
  <c r="F207" i="38" s="1"/>
  <c r="S207" i="38" s="1"/>
  <c r="H212" i="17"/>
  <c r="D314" i="43" s="1"/>
  <c r="H21" i="3"/>
  <c r="D168" i="38"/>
  <c r="I299" i="9"/>
  <c r="H173" i="17"/>
  <c r="D388" i="43" s="1"/>
  <c r="D90" i="38"/>
  <c r="F90" i="38" s="1"/>
  <c r="S90" i="38" s="1"/>
  <c r="H95" i="17"/>
  <c r="D127" i="43" s="1"/>
  <c r="H35" i="8"/>
  <c r="D171" i="38"/>
  <c r="I302" i="9"/>
  <c r="H176" i="17"/>
  <c r="D374" i="43" s="1"/>
  <c r="D233" i="38"/>
  <c r="H238" i="17"/>
  <c r="D130" i="38"/>
  <c r="K227" i="9"/>
  <c r="H135" i="17"/>
  <c r="D251" i="43" s="1"/>
  <c r="Y33" i="18"/>
  <c r="AQ33" i="18" s="1"/>
  <c r="D249" i="38"/>
  <c r="D6" i="38"/>
  <c r="F6" i="38" s="1"/>
  <c r="K9" i="9"/>
  <c r="AC102" i="18"/>
  <c r="AQ102" i="18" s="1"/>
  <c r="D248" i="38"/>
  <c r="H253" i="17"/>
  <c r="D208" i="43" s="1"/>
  <c r="H11" i="4"/>
  <c r="AC214" i="18"/>
  <c r="AQ214" i="18" s="1"/>
  <c r="D47" i="38"/>
  <c r="F47" i="38" s="1"/>
  <c r="S47" i="38" s="1"/>
  <c r="K112" i="9"/>
  <c r="H52" i="17"/>
  <c r="D89" i="43" s="1"/>
  <c r="AG229" i="18"/>
  <c r="T229" i="18"/>
  <c r="D80" i="43"/>
  <c r="AG236" i="18"/>
  <c r="AQ236" i="18" s="1"/>
  <c r="G114" i="18"/>
  <c r="G169" i="18" s="1"/>
  <c r="T169" i="18" s="1"/>
  <c r="D71" i="38"/>
  <c r="F71" i="38" s="1"/>
  <c r="S71" i="38" s="1"/>
  <c r="K160" i="9"/>
  <c r="H76" i="17"/>
  <c r="D126" i="43" s="1"/>
  <c r="AC66" i="18"/>
  <c r="AQ66" i="18" s="1"/>
  <c r="D189" i="38"/>
  <c r="K392" i="9"/>
  <c r="H194" i="17"/>
  <c r="D289" i="43" s="1"/>
  <c r="AI159" i="18"/>
  <c r="AQ159" i="18" s="1"/>
  <c r="G7" i="18"/>
  <c r="T7" i="18" s="1"/>
  <c r="AQ7" i="18" s="1"/>
  <c r="D75" i="43"/>
  <c r="AC100" i="18"/>
  <c r="AQ100" i="18" s="1"/>
  <c r="D143" i="38"/>
  <c r="K247" i="9"/>
  <c r="H148" i="17"/>
  <c r="D262" i="43" s="1"/>
  <c r="D153" i="38"/>
  <c r="H295" i="9"/>
  <c r="H158" i="17"/>
  <c r="D394" i="43" s="1"/>
  <c r="AI158" i="18"/>
  <c r="AQ158" i="18" s="1"/>
  <c r="D180" i="38"/>
  <c r="K265" i="9"/>
  <c r="H185" i="17"/>
  <c r="D327" i="43" s="1"/>
  <c r="H183" i="9"/>
  <c r="E29" i="8" s="1"/>
  <c r="X18" i="18"/>
  <c r="AQ18" i="18" s="1"/>
  <c r="D239" i="38"/>
  <c r="K585" i="9"/>
  <c r="H30" i="3"/>
  <c r="H244" i="17"/>
  <c r="D309" i="43" s="1"/>
  <c r="D222" i="38"/>
  <c r="H48" i="3"/>
  <c r="H227" i="17"/>
  <c r="D548" i="43" s="1"/>
  <c r="AG235" i="18"/>
  <c r="AQ235" i="18" s="1"/>
  <c r="D87" i="38"/>
  <c r="F87" i="38" s="1"/>
  <c r="H92" i="17"/>
  <c r="D100" i="43" s="1"/>
  <c r="H34" i="8"/>
  <c r="D223" i="38"/>
  <c r="F223" i="38" s="1"/>
  <c r="H228" i="17"/>
  <c r="D549" i="43" s="1"/>
  <c r="D160" i="38"/>
  <c r="H302" i="9"/>
  <c r="H165" i="17"/>
  <c r="D373" i="43" s="1"/>
  <c r="N145" i="18"/>
  <c r="T145" i="18" s="1"/>
  <c r="AQ145" i="18" s="1"/>
  <c r="D100" i="38"/>
  <c r="F100" i="38" s="1"/>
  <c r="S100" i="38" s="1"/>
  <c r="K176" i="9"/>
  <c r="H105" i="17"/>
  <c r="D182" i="43" s="1"/>
  <c r="D111" i="38"/>
  <c r="F111" i="38" s="1"/>
  <c r="L280" i="9"/>
  <c r="H117" i="17"/>
  <c r="D137" i="43" s="1"/>
  <c r="D64" i="38"/>
  <c r="F64" i="38" s="1"/>
  <c r="S64" i="38" s="1"/>
  <c r="K153" i="9"/>
  <c r="H69" i="17"/>
  <c r="D118" i="43" s="1"/>
  <c r="AC39" i="18"/>
  <c r="AQ39" i="18" s="1"/>
  <c r="D142" i="38"/>
  <c r="K246" i="9"/>
  <c r="H147" i="17"/>
  <c r="D261" i="43" s="1"/>
  <c r="D12" i="38"/>
  <c r="F12" i="38" s="1"/>
  <c r="S12" i="38" s="1"/>
  <c r="K15" i="9"/>
  <c r="H18" i="17"/>
  <c r="D10" i="43" s="1"/>
  <c r="AC73" i="18"/>
  <c r="AQ73" i="18" s="1"/>
  <c r="D26" i="38"/>
  <c r="F26" i="38" s="1"/>
  <c r="K42" i="9"/>
  <c r="H31" i="17"/>
  <c r="D169" i="43" s="1"/>
  <c r="D133" i="38"/>
  <c r="K230" i="9"/>
  <c r="H138" i="17"/>
  <c r="D250" i="43" s="1"/>
  <c r="X22" i="18"/>
  <c r="AQ22" i="18" s="1"/>
  <c r="H267" i="9"/>
  <c r="E38" i="3"/>
  <c r="D124" i="38"/>
  <c r="K198" i="9"/>
  <c r="H129" i="17"/>
  <c r="D237" i="43" s="1"/>
  <c r="AC97" i="18"/>
  <c r="AQ97" i="18" s="1"/>
  <c r="D37" i="38"/>
  <c r="F37" i="38" s="1"/>
  <c r="S37" i="38" s="1"/>
  <c r="K85" i="9"/>
  <c r="H42" i="17"/>
  <c r="D74" i="43" s="1"/>
  <c r="D187" i="38"/>
  <c r="H192" i="17"/>
  <c r="D285" i="43" s="1"/>
  <c r="K390" i="9"/>
  <c r="K132" i="18"/>
  <c r="K79" i="18" s="1"/>
  <c r="K254" i="18" s="1"/>
  <c r="D28" i="38"/>
  <c r="F28" i="38" s="1"/>
  <c r="S28" i="38" s="1"/>
  <c r="K44" i="9"/>
  <c r="H33" i="17"/>
  <c r="D168" i="43" s="1"/>
  <c r="D247" i="38"/>
  <c r="H252" i="17"/>
  <c r="D210" i="43" s="1"/>
  <c r="H15" i="4"/>
  <c r="H30" i="4" s="1"/>
  <c r="AC91" i="18"/>
  <c r="AQ91" i="18" s="1"/>
  <c r="D169" i="38"/>
  <c r="I300" i="9"/>
  <c r="H174" i="17"/>
  <c r="D346" i="43" s="1"/>
  <c r="AG241" i="18"/>
  <c r="AQ241" i="18" s="1"/>
  <c r="D203" i="38"/>
  <c r="K434" i="9"/>
  <c r="H208" i="17"/>
  <c r="D298" i="43" s="1"/>
  <c r="D86" i="38"/>
  <c r="F86" i="38" s="1"/>
  <c r="S86" i="38" s="1"/>
  <c r="H91" i="17"/>
  <c r="D98" i="43" s="1"/>
  <c r="H32" i="8"/>
  <c r="AN224" i="18"/>
  <c r="AQ224" i="18" s="1"/>
  <c r="D112" i="38"/>
  <c r="F112" i="38" s="1"/>
  <c r="L281" i="9"/>
  <c r="H118" i="17"/>
  <c r="D136" i="43" s="1"/>
  <c r="D70" i="38"/>
  <c r="F70" i="38" s="1"/>
  <c r="B159" i="9"/>
  <c r="H75" i="17"/>
  <c r="D123" i="43" s="1"/>
  <c r="D63" i="38"/>
  <c r="F63" i="38" s="1"/>
  <c r="S63" i="38" s="1"/>
  <c r="K152" i="9"/>
  <c r="H68" i="17"/>
  <c r="D117" i="43" s="1"/>
  <c r="D201" i="38"/>
  <c r="K432" i="9"/>
  <c r="H206" i="17"/>
  <c r="D296" i="43" s="1"/>
  <c r="D38" i="38"/>
  <c r="F38" i="38" s="1"/>
  <c r="S38" i="38" s="1"/>
  <c r="K86" i="9"/>
  <c r="H43" i="17"/>
  <c r="D78" i="43" s="1"/>
  <c r="E27" i="4"/>
  <c r="D92" i="38"/>
  <c r="F92" i="38" s="1"/>
  <c r="G92" i="38" s="1"/>
  <c r="H44" i="8"/>
  <c r="H97" i="17"/>
  <c r="D198" i="43" s="1"/>
  <c r="AC47" i="18"/>
  <c r="AQ47" i="18" s="1"/>
  <c r="D25" i="38"/>
  <c r="F25" i="38" s="1"/>
  <c r="S25" i="38" s="1"/>
  <c r="K41" i="9"/>
  <c r="H30" i="17"/>
  <c r="D165" i="43" s="1"/>
  <c r="J337" i="9"/>
  <c r="D128" i="38"/>
  <c r="K225" i="9"/>
  <c r="H133" i="17"/>
  <c r="D245" i="43" s="1"/>
  <c r="AC101" i="18"/>
  <c r="AQ101" i="18" s="1"/>
  <c r="D202" i="38"/>
  <c r="K433" i="9"/>
  <c r="H207" i="17"/>
  <c r="D297" i="43" s="1"/>
  <c r="D115" i="38"/>
  <c r="F115" i="38" s="1"/>
  <c r="L284" i="9"/>
  <c r="H121" i="17"/>
  <c r="D141" i="43" s="1"/>
  <c r="AB72" i="18"/>
  <c r="AQ72" i="18" s="1"/>
  <c r="D221" i="38"/>
  <c r="H226" i="17"/>
  <c r="D547" i="43" s="1"/>
  <c r="H27" i="3"/>
  <c r="F191" i="18"/>
  <c r="L57" i="18"/>
  <c r="H250" i="9"/>
  <c r="E15" i="3" s="1"/>
  <c r="AH78" i="18"/>
  <c r="D84" i="38"/>
  <c r="F84" i="38" s="1"/>
  <c r="S84" i="38" s="1"/>
  <c r="H28" i="8"/>
  <c r="H89" i="17"/>
  <c r="D110" i="43" s="1"/>
  <c r="D122" i="38"/>
  <c r="K196" i="9"/>
  <c r="H127" i="17"/>
  <c r="D233" i="43" s="1"/>
  <c r="D88" i="38"/>
  <c r="F88" i="38" s="1"/>
  <c r="H93" i="17"/>
  <c r="D104" i="43" s="1"/>
  <c r="H33" i="8"/>
  <c r="D190" i="38"/>
  <c r="K393" i="9"/>
  <c r="H195" i="17"/>
  <c r="D288" i="43" s="1"/>
  <c r="N144" i="18"/>
  <c r="T144" i="18" s="1"/>
  <c r="AQ144" i="18" s="1"/>
  <c r="D78" i="38"/>
  <c r="F78" i="38" s="1"/>
  <c r="H14" i="8"/>
  <c r="H83" i="17"/>
  <c r="D22" i="43" s="1"/>
  <c r="D228" i="38"/>
  <c r="K506" i="9"/>
  <c r="H49" i="3" s="1"/>
  <c r="H233" i="17"/>
  <c r="D420" i="43" s="1"/>
  <c r="D672" i="43" s="1"/>
  <c r="AK181" i="18"/>
  <c r="AQ181" i="18" s="1"/>
  <c r="AC37" i="18"/>
  <c r="AQ37" i="18" s="1"/>
  <c r="H396" i="9"/>
  <c r="D109" i="38"/>
  <c r="F109" i="38" s="1"/>
  <c r="L278" i="9"/>
  <c r="H115" i="17"/>
  <c r="D134" i="43" s="1"/>
  <c r="D10" i="38"/>
  <c r="F10" i="38" s="1"/>
  <c r="S10" i="38" s="1"/>
  <c r="H16" i="17"/>
  <c r="K13" i="9"/>
  <c r="D104" i="38"/>
  <c r="F104" i="38" s="1"/>
  <c r="S104" i="38" s="1"/>
  <c r="K180" i="9"/>
  <c r="H110" i="17"/>
  <c r="D188" i="43" s="1"/>
  <c r="AC67" i="18"/>
  <c r="AQ67" i="18" s="1"/>
  <c r="D11" i="38"/>
  <c r="F11" i="38" s="1"/>
  <c r="S11" i="38" s="1"/>
  <c r="K14" i="9"/>
  <c r="H17" i="17"/>
  <c r="X16" i="18"/>
  <c r="AQ16" i="18" s="1"/>
  <c r="J202" i="18"/>
  <c r="T202" i="18" s="1"/>
  <c r="AQ202" i="18" s="1"/>
  <c r="D165" i="38"/>
  <c r="I296" i="9"/>
  <c r="H170" i="17"/>
  <c r="D339" i="43" s="1"/>
  <c r="D90" i="43"/>
  <c r="D97" i="38"/>
  <c r="F97" i="38" s="1"/>
  <c r="S97" i="38" s="1"/>
  <c r="K173" i="9"/>
  <c r="H102" i="17"/>
  <c r="D179" i="43" s="1"/>
  <c r="D235" i="38"/>
  <c r="H240" i="17"/>
  <c r="D156" i="38"/>
  <c r="H298" i="9"/>
  <c r="H161" i="17"/>
  <c r="D359" i="43" s="1"/>
  <c r="AC105" i="18"/>
  <c r="AQ105" i="18" s="1"/>
  <c r="D123" i="38"/>
  <c r="K197" i="9"/>
  <c r="H128" i="17"/>
  <c r="D236" i="43" s="1"/>
  <c r="D80" i="38"/>
  <c r="F80" i="38" s="1"/>
  <c r="S80" i="38" s="1"/>
  <c r="H85" i="17"/>
  <c r="D62" i="43" s="1"/>
  <c r="H18" i="8"/>
  <c r="W11" i="18"/>
  <c r="AQ11" i="18" s="1"/>
  <c r="E37" i="4"/>
  <c r="E46" i="8"/>
  <c r="E20" i="4" s="1"/>
  <c r="D17" i="38"/>
  <c r="F17" i="38" s="1"/>
  <c r="S17" i="38" s="1"/>
  <c r="K32" i="9"/>
  <c r="H23" i="17"/>
  <c r="D48" i="43" s="1"/>
  <c r="G88" i="18"/>
  <c r="G177" i="18" s="1"/>
  <c r="T177" i="18" s="1"/>
  <c r="H46" i="9"/>
  <c r="E23" i="8" s="1"/>
  <c r="D191" i="38"/>
  <c r="K394" i="9"/>
  <c r="H196" i="17"/>
  <c r="D290" i="43" s="1"/>
  <c r="AI161" i="18"/>
  <c r="AQ161" i="18" s="1"/>
  <c r="H234" i="9"/>
  <c r="H232" i="9"/>
  <c r="D89" i="38"/>
  <c r="F89" i="38" s="1"/>
  <c r="H94" i="17"/>
  <c r="D106" i="43" s="1"/>
  <c r="D73" i="43"/>
  <c r="I204" i="18"/>
  <c r="I32" i="18" s="1"/>
  <c r="T32" i="18" s="1"/>
  <c r="D125" i="43"/>
  <c r="AC64" i="18"/>
  <c r="AQ64" i="18" s="1"/>
  <c r="H852" i="9"/>
  <c r="D170" i="38"/>
  <c r="I301" i="9"/>
  <c r="H175" i="17"/>
  <c r="D353" i="43" s="1"/>
  <c r="N143" i="18"/>
  <c r="T143" i="18" s="1"/>
  <c r="AQ143" i="18" s="1"/>
  <c r="D34" i="38"/>
  <c r="F34" i="38" s="1"/>
  <c r="S34" i="38" s="1"/>
  <c r="K81" i="9"/>
  <c r="H39" i="17"/>
  <c r="D31" i="43" s="1"/>
  <c r="W12" i="18"/>
  <c r="AQ12" i="18" s="1"/>
  <c r="AE85" i="18"/>
  <c r="AE254" i="18" s="1"/>
  <c r="E19" i="7" s="1"/>
  <c r="G89" i="18"/>
  <c r="G131" i="18" s="1"/>
  <c r="I131" i="18" s="1"/>
  <c r="D287" i="43"/>
  <c r="G134" i="18"/>
  <c r="G192" i="18" s="1"/>
  <c r="M192" i="18" s="1"/>
  <c r="I339" i="9"/>
  <c r="AP125" i="18"/>
  <c r="AQ125" i="18" s="1"/>
  <c r="D85" i="38"/>
  <c r="F85" i="38" s="1"/>
  <c r="H31" i="8"/>
  <c r="H90" i="17"/>
  <c r="D105" i="43" s="1"/>
  <c r="D129" i="38"/>
  <c r="K226" i="9"/>
  <c r="H134" i="17"/>
  <c r="D246" i="43" s="1"/>
  <c r="AC188" i="18"/>
  <c r="AQ188" i="18" s="1"/>
  <c r="G110" i="18"/>
  <c r="G165" i="18" s="1"/>
  <c r="T165" i="18" s="1"/>
  <c r="AC28" i="18"/>
  <c r="AQ28" i="18" s="1"/>
  <c r="D102" i="38"/>
  <c r="F102" i="38" s="1"/>
  <c r="S102" i="38" s="1"/>
  <c r="K178" i="9"/>
  <c r="H108" i="17"/>
  <c r="D186" i="43" s="1"/>
  <c r="D69" i="38"/>
  <c r="F69" i="38" s="1"/>
  <c r="S69" i="38" s="1"/>
  <c r="K158" i="9"/>
  <c r="H74" i="17"/>
  <c r="D122" i="43" s="1"/>
  <c r="D216" i="38"/>
  <c r="K466" i="9"/>
  <c r="H221" i="17"/>
  <c r="D304" i="43" s="1"/>
  <c r="D56" i="38"/>
  <c r="F56" i="38" s="1"/>
  <c r="S56" i="38" s="1"/>
  <c r="K131" i="9"/>
  <c r="H61" i="17"/>
  <c r="D156" i="43" s="1"/>
  <c r="AC25" i="18"/>
  <c r="AQ25" i="18" s="1"/>
  <c r="D152" i="38"/>
  <c r="H294" i="9"/>
  <c r="H157" i="17"/>
  <c r="D399" i="43" s="1"/>
  <c r="D183" i="38"/>
  <c r="F183" i="38" s="1"/>
  <c r="H188" i="17"/>
  <c r="D330" i="43" s="1"/>
  <c r="G116" i="18"/>
  <c r="G171" i="18" s="1"/>
  <c r="T171" i="18" s="1"/>
  <c r="G112" i="18"/>
  <c r="T112" i="18" s="1"/>
  <c r="AQ112" i="18" s="1"/>
  <c r="D62" i="38"/>
  <c r="F62" i="38" s="1"/>
  <c r="S62" i="38" s="1"/>
  <c r="K151" i="9"/>
  <c r="H67" i="17"/>
  <c r="D116" i="43" s="1"/>
  <c r="D15" i="43"/>
  <c r="D40" i="38"/>
  <c r="F40" i="38" s="1"/>
  <c r="S40" i="38" s="1"/>
  <c r="K88" i="9"/>
  <c r="H45" i="17"/>
  <c r="D81" i="43" s="1"/>
  <c r="H200" i="9"/>
  <c r="D57" i="38"/>
  <c r="F57" i="38" s="1"/>
  <c r="K132" i="9"/>
  <c r="H62" i="17"/>
  <c r="D158" i="43" s="1"/>
  <c r="D114" i="38"/>
  <c r="F114" i="38" s="1"/>
  <c r="L283" i="9"/>
  <c r="H120" i="17"/>
  <c r="D139" i="43" s="1"/>
  <c r="D65" i="38"/>
  <c r="F65" i="38" s="1"/>
  <c r="S65" i="38" s="1"/>
  <c r="K154" i="9"/>
  <c r="H70" i="17"/>
  <c r="D119" i="43" s="1"/>
  <c r="D182" i="38"/>
  <c r="F182" i="38" s="1"/>
  <c r="S182" i="38" s="1"/>
  <c r="H187" i="17"/>
  <c r="D329" i="43" s="1"/>
  <c r="D8" i="38"/>
  <c r="F8" i="38" s="1"/>
  <c r="K11" i="9"/>
  <c r="H14" i="17"/>
  <c r="D12" i="43" s="1"/>
  <c r="D91" i="43"/>
  <c r="AG230" i="18"/>
  <c r="T230" i="18"/>
  <c r="D164" i="38"/>
  <c r="I295" i="9"/>
  <c r="H169" i="17"/>
  <c r="D395" i="43" s="1"/>
  <c r="D103" i="38"/>
  <c r="F103" i="38" s="1"/>
  <c r="K179" i="9"/>
  <c r="H109" i="17"/>
  <c r="D187" i="43" s="1"/>
  <c r="G86" i="18"/>
  <c r="T86" i="18" s="1"/>
  <c r="AQ86" i="18" s="1"/>
  <c r="J130" i="18"/>
  <c r="D155" i="38"/>
  <c r="H297" i="9"/>
  <c r="H160" i="17"/>
  <c r="D366" i="43" s="1"/>
  <c r="D138" i="38"/>
  <c r="H143" i="17"/>
  <c r="D254" i="43" s="1"/>
  <c r="H13" i="3"/>
  <c r="A25" i="24"/>
  <c r="A24" i="24"/>
  <c r="F335" i="12" s="1"/>
  <c r="C24" i="24" s="1"/>
  <c r="I209" i="50"/>
  <c r="I45" i="50"/>
  <c r="I201" i="50"/>
  <c r="I46" i="50"/>
  <c r="I211" i="50"/>
  <c r="I213" i="50"/>
  <c r="I290" i="50"/>
  <c r="I257" i="50"/>
  <c r="I221" i="28"/>
  <c r="I182" i="28"/>
  <c r="I93" i="28"/>
  <c r="I259" i="28"/>
  <c r="I277" i="28"/>
  <c r="I51" i="28"/>
  <c r="I99" i="28"/>
  <c r="I65" i="28"/>
  <c r="I18" i="28"/>
  <c r="I247" i="28"/>
  <c r="I66" i="28"/>
  <c r="I232" i="28"/>
  <c r="I80" i="28"/>
  <c r="I215" i="28"/>
  <c r="I249" i="28"/>
  <c r="I105" i="28"/>
  <c r="I89" i="28"/>
  <c r="I180" i="28"/>
  <c r="I29" i="28"/>
  <c r="I172" i="28"/>
  <c r="I146" i="28"/>
  <c r="I258" i="28"/>
  <c r="I216" i="28"/>
  <c r="I257" i="28"/>
  <c r="I202" i="28"/>
  <c r="I160" i="28"/>
  <c r="I251" i="28"/>
  <c r="I17" i="28"/>
  <c r="I198" i="28"/>
  <c r="I40" i="28"/>
  <c r="I54" i="28"/>
  <c r="I267" i="28"/>
  <c r="I199" i="28"/>
  <c r="I268" i="28"/>
  <c r="I289" i="28"/>
  <c r="I227" i="28"/>
  <c r="I16" i="28"/>
  <c r="I48" i="28"/>
  <c r="I86" i="28"/>
  <c r="I32" i="28"/>
  <c r="I288" i="28"/>
  <c r="I272" i="28"/>
  <c r="I238" i="28"/>
  <c r="I261" i="28"/>
  <c r="I136" i="28"/>
  <c r="I63" i="28"/>
  <c r="I36" i="28"/>
  <c r="I273" i="28"/>
  <c r="I161" i="28"/>
  <c r="I33" i="28"/>
  <c r="I96" i="28"/>
  <c r="I185" i="28"/>
  <c r="I22" i="28"/>
  <c r="I264" i="28"/>
  <c r="I235" i="28"/>
  <c r="I104" i="28"/>
  <c r="I286" i="28"/>
  <c r="I70" i="28"/>
  <c r="I117" i="28"/>
  <c r="I83" i="28"/>
  <c r="I229" i="28"/>
  <c r="I111" i="28"/>
  <c r="I115" i="28"/>
  <c r="I110" i="28"/>
  <c r="I236" i="28"/>
  <c r="I56" i="28"/>
  <c r="I14" i="28"/>
  <c r="I25" i="28"/>
  <c r="I203" i="28"/>
  <c r="I192" i="28"/>
  <c r="I143" i="28"/>
  <c r="I57" i="28"/>
  <c r="I132" i="28"/>
  <c r="I205" i="28"/>
  <c r="I125" i="28"/>
  <c r="I101" i="28"/>
  <c r="I266" i="28"/>
  <c r="I94" i="28"/>
  <c r="I224" i="28"/>
  <c r="I133" i="28"/>
  <c r="I106" i="28"/>
  <c r="I68" i="28"/>
  <c r="I213" i="28"/>
  <c r="I118" i="28"/>
  <c r="I148" i="28"/>
  <c r="I62" i="28"/>
  <c r="I230" i="28"/>
  <c r="I204" i="28"/>
  <c r="I6" i="28"/>
  <c r="I275" i="28"/>
  <c r="I7" i="28"/>
  <c r="I147" i="28"/>
  <c r="I228" i="28"/>
  <c r="I27" i="28"/>
  <c r="I75" i="28"/>
  <c r="I255" i="28"/>
  <c r="I256" i="28"/>
  <c r="I74" i="28"/>
  <c r="I60" i="28"/>
  <c r="I223" i="28"/>
  <c r="I170" i="28"/>
  <c r="I67" i="28"/>
  <c r="I26" i="28"/>
  <c r="I241" i="28"/>
  <c r="I252" i="28"/>
  <c r="I162" i="28"/>
  <c r="I173" i="28"/>
  <c r="I138" i="28"/>
  <c r="I13" i="28"/>
  <c r="I158" i="28"/>
  <c r="I129" i="28"/>
  <c r="I73" i="28"/>
  <c r="I195" i="28"/>
  <c r="I37" i="28"/>
  <c r="I28" i="28"/>
  <c r="I270" i="28"/>
  <c r="I189" i="28"/>
  <c r="I34" i="28"/>
  <c r="I181" i="28"/>
  <c r="I206" i="28"/>
  <c r="I23" i="28"/>
  <c r="I271" i="28"/>
  <c r="I139" i="28"/>
  <c r="I15" i="28"/>
  <c r="I142" i="28"/>
  <c r="I69" i="28"/>
  <c r="I77" i="28"/>
  <c r="I287" i="28"/>
  <c r="I100" i="28"/>
  <c r="I49" i="28"/>
  <c r="I141" i="28"/>
  <c r="I113" i="28"/>
  <c r="I260" i="28"/>
  <c r="I174" i="28"/>
  <c r="I24" i="28"/>
  <c r="I274" i="28"/>
  <c r="I8" i="28"/>
  <c r="I171" i="28"/>
  <c r="I120" i="28"/>
  <c r="I279" i="28"/>
  <c r="I21" i="28"/>
  <c r="I265" i="28"/>
  <c r="I127" i="28"/>
  <c r="I239" i="28"/>
  <c r="I119" i="28"/>
  <c r="I243" i="28"/>
  <c r="I246" i="28"/>
  <c r="I116" i="28"/>
  <c r="I5" i="28"/>
  <c r="I128" i="28"/>
  <c r="I218" i="28"/>
  <c r="I290" i="28"/>
  <c r="I35" i="28"/>
  <c r="I282" i="28"/>
  <c r="I176" i="28"/>
  <c r="I45" i="28"/>
  <c r="I191" i="28"/>
  <c r="I253" i="28"/>
  <c r="I122" i="28"/>
  <c r="I175" i="28"/>
  <c r="I166" i="28"/>
  <c r="I214" i="28"/>
  <c r="I151" i="28"/>
  <c r="I226" i="28"/>
  <c r="I186" i="28"/>
  <c r="I43" i="28"/>
  <c r="I242" i="28"/>
  <c r="I149" i="28"/>
  <c r="I53" i="28"/>
  <c r="I59" i="28"/>
  <c r="I9" i="28"/>
  <c r="I42" i="28"/>
  <c r="I3" i="28"/>
  <c r="I39" i="28"/>
  <c r="I126" i="28"/>
  <c r="I263" i="28"/>
  <c r="I12" i="28"/>
  <c r="I248" i="28"/>
  <c r="I98" i="28"/>
  <c r="I285" i="28"/>
  <c r="I159" i="28"/>
  <c r="I130" i="28"/>
  <c r="I140" i="28"/>
  <c r="I283" i="28"/>
  <c r="I167" i="28"/>
  <c r="I183" i="28"/>
  <c r="I64" i="28"/>
  <c r="I30" i="28"/>
  <c r="I103" i="28"/>
  <c r="I50" i="28"/>
  <c r="I193" i="28"/>
  <c r="I250" i="28"/>
  <c r="I124" i="28"/>
  <c r="I196" i="28"/>
  <c r="I165" i="28"/>
  <c r="I79" i="28"/>
  <c r="I145" i="28"/>
  <c r="I217" i="28"/>
  <c r="I134" i="28"/>
  <c r="I276" i="28"/>
  <c r="I280" i="28"/>
  <c r="I112" i="28"/>
  <c r="I150" i="28"/>
  <c r="I157" i="28"/>
  <c r="I212" i="28"/>
  <c r="I72" i="28"/>
  <c r="I184" i="28"/>
  <c r="I190" i="28"/>
  <c r="I38" i="28"/>
  <c r="I219" i="28"/>
  <c r="I153" i="28"/>
  <c r="I200" i="28"/>
  <c r="I254" i="28"/>
  <c r="I187" i="28"/>
  <c r="I278" i="28"/>
  <c r="I108" i="28"/>
  <c r="I102" i="28"/>
  <c r="I71" i="28"/>
  <c r="I114" i="28"/>
  <c r="I31" i="28"/>
  <c r="I78" i="28"/>
  <c r="I179" i="28"/>
  <c r="I220" i="28"/>
  <c r="I154" i="28"/>
  <c r="I11" i="28"/>
  <c r="I123" i="28"/>
  <c r="I244" i="28"/>
  <c r="I237" i="28"/>
  <c r="I20" i="28"/>
  <c r="I231" i="28"/>
  <c r="I91" i="28"/>
  <c r="I178" i="28"/>
  <c r="I169" i="28"/>
  <c r="I4" i="28"/>
  <c r="I88" i="28"/>
  <c r="I95" i="28"/>
  <c r="I131" i="28"/>
  <c r="I121" i="28"/>
  <c r="I90" i="28"/>
  <c r="I245" i="28"/>
  <c r="I164" i="28"/>
  <c r="I81" i="28"/>
  <c r="I97" i="28"/>
  <c r="I152" i="28"/>
  <c r="I84" i="28"/>
  <c r="I262" i="28"/>
  <c r="I222" i="28"/>
  <c r="I225" i="28"/>
  <c r="I284" i="28"/>
  <c r="I76" i="28"/>
  <c r="I109" i="28"/>
  <c r="I107" i="28"/>
  <c r="I281" i="28"/>
  <c r="I168" i="28"/>
  <c r="I85" i="28"/>
  <c r="I55" i="28"/>
  <c r="I188" i="28"/>
  <c r="I87" i="28"/>
  <c r="I208" i="28"/>
  <c r="I47" i="28"/>
  <c r="I201" i="28"/>
  <c r="I197" i="28"/>
  <c r="I61" i="28"/>
  <c r="I234" i="28"/>
  <c r="I269" i="28"/>
  <c r="B112" i="9" l="1"/>
  <c r="F212" i="38"/>
  <c r="S212" i="38" s="1"/>
  <c r="F235" i="38"/>
  <c r="S235" i="38" s="1"/>
  <c r="F255" i="41"/>
  <c r="F253" i="41"/>
  <c r="F253" i="18"/>
  <c r="F251" i="18"/>
  <c r="D254" i="18"/>
  <c r="F152" i="29"/>
  <c r="F152" i="38"/>
  <c r="S152" i="38" s="1"/>
  <c r="F216" i="38"/>
  <c r="S216" i="38" s="1"/>
  <c r="B154" i="9"/>
  <c r="S171" i="41"/>
  <c r="AQ234" i="18"/>
  <c r="AG257" i="18"/>
  <c r="B25" i="8"/>
  <c r="F200" i="29"/>
  <c r="H200" i="29" s="1"/>
  <c r="H43" i="29" s="1"/>
  <c r="S43" i="29" s="1"/>
  <c r="B29" i="8"/>
  <c r="F232" i="38"/>
  <c r="S232" i="38" s="1"/>
  <c r="AF232" i="38" s="1"/>
  <c r="B23" i="8"/>
  <c r="B17" i="8"/>
  <c r="B27" i="8"/>
  <c r="B11" i="8"/>
  <c r="T253" i="18"/>
  <c r="T213" i="18"/>
  <c r="AC213" i="18" s="1"/>
  <c r="AD254" i="18" s="1"/>
  <c r="B26" i="8"/>
  <c r="F203" i="38"/>
  <c r="H203" i="38" s="1"/>
  <c r="S203" i="38" s="1"/>
  <c r="AP203" i="38" s="1"/>
  <c r="F247" i="38"/>
  <c r="S247" i="38" s="1"/>
  <c r="AK247" i="38" s="1"/>
  <c r="AK252" i="38" s="1"/>
  <c r="F123" i="38"/>
  <c r="S123" i="38" s="1"/>
  <c r="AO123" i="38" s="1"/>
  <c r="AP123" i="38" s="1"/>
  <c r="F170" i="38"/>
  <c r="F138" i="38"/>
  <c r="S138" i="38" s="1"/>
  <c r="Z138" i="38" s="1"/>
  <c r="F181" i="38"/>
  <c r="G181" i="38" s="1"/>
  <c r="F157" i="38"/>
  <c r="S157" i="38" s="1"/>
  <c r="AH157" i="38" s="1"/>
  <c r="AP157" i="38" s="1"/>
  <c r="F155" i="38"/>
  <c r="S155" i="38" s="1"/>
  <c r="F243" i="38"/>
  <c r="S243" i="38" s="1"/>
  <c r="AF243" i="38" s="1"/>
  <c r="AP243" i="38" s="1"/>
  <c r="F191" i="38"/>
  <c r="L191" i="38" s="1"/>
  <c r="S191" i="38" s="1"/>
  <c r="AP191" i="38" s="1"/>
  <c r="B24" i="8"/>
  <c r="O661" i="9"/>
  <c r="E429" i="43"/>
  <c r="E431" i="43" s="1"/>
  <c r="E673" i="43" s="1"/>
  <c r="E414" i="43"/>
  <c r="E665" i="43" s="1"/>
  <c r="E355" i="43"/>
  <c r="B177" i="9"/>
  <c r="B180" i="9"/>
  <c r="F124" i="38"/>
  <c r="S124" i="38" s="1"/>
  <c r="AO124" i="38" s="1"/>
  <c r="AP124" i="38" s="1"/>
  <c r="F239" i="38"/>
  <c r="S239" i="38" s="1"/>
  <c r="AF239" i="38" s="1"/>
  <c r="AP239" i="38" s="1"/>
  <c r="F163" i="29"/>
  <c r="F157" i="29"/>
  <c r="S157" i="29" s="1"/>
  <c r="AH157" i="29" s="1"/>
  <c r="AP157" i="29" s="1"/>
  <c r="F164" i="38"/>
  <c r="B394" i="9"/>
  <c r="B173" i="9"/>
  <c r="F202" i="38"/>
  <c r="H202" i="38" s="1"/>
  <c r="H32" i="38" s="1"/>
  <c r="S32" i="38" s="1"/>
  <c r="F153" i="38"/>
  <c r="F211" i="38"/>
  <c r="E36" i="4"/>
  <c r="E40" i="4" s="1"/>
  <c r="E57" i="3" s="1"/>
  <c r="G57" i="3"/>
  <c r="T251" i="18"/>
  <c r="F171" i="38"/>
  <c r="F176" i="38"/>
  <c r="H36" i="4"/>
  <c r="J57" i="3"/>
  <c r="E348" i="43"/>
  <c r="F217" i="38"/>
  <c r="S217" i="38" s="1"/>
  <c r="AN217" i="38" s="1"/>
  <c r="AP217" i="38" s="1"/>
  <c r="F129" i="29"/>
  <c r="B81" i="9"/>
  <c r="B35" i="9"/>
  <c r="B44" i="9"/>
  <c r="B42" i="9"/>
  <c r="B41" i="9"/>
  <c r="B86" i="9"/>
  <c r="B43" i="9"/>
  <c r="B176" i="9"/>
  <c r="B162" i="9"/>
  <c r="B15" i="9"/>
  <c r="B114" i="9"/>
  <c r="B30" i="4"/>
  <c r="B261" i="9"/>
  <c r="B447" i="9"/>
  <c r="B196" i="9"/>
  <c r="B32" i="9"/>
  <c r="B88" i="9"/>
  <c r="B152" i="9"/>
  <c r="B172" i="9"/>
  <c r="B229" i="9"/>
  <c r="F202" i="29"/>
  <c r="H202" i="29" s="1"/>
  <c r="S202" i="29" s="1"/>
  <c r="AP202" i="29" s="1"/>
  <c r="F200" i="38"/>
  <c r="I200" i="38" s="1"/>
  <c r="S200" i="38" s="1"/>
  <c r="AP200" i="38" s="1"/>
  <c r="F154" i="38"/>
  <c r="S154" i="38" s="1"/>
  <c r="AH154" i="38" s="1"/>
  <c r="AP154" i="38" s="1"/>
  <c r="B160" i="9"/>
  <c r="B390" i="9"/>
  <c r="B198" i="9"/>
  <c r="B248" i="9"/>
  <c r="B129" i="9"/>
  <c r="F180" i="29"/>
  <c r="G180" i="29" s="1"/>
  <c r="G165" i="41"/>
  <c r="S165" i="41" s="1"/>
  <c r="F129" i="38"/>
  <c r="I129" i="38" s="1"/>
  <c r="B48" i="3"/>
  <c r="E362" i="43"/>
  <c r="F168" i="38"/>
  <c r="B79" i="9"/>
  <c r="B49" i="3"/>
  <c r="B506" i="9" s="1"/>
  <c r="F132" i="38"/>
  <c r="K132" i="38" s="1"/>
  <c r="S132" i="38" s="1"/>
  <c r="AP132" i="38" s="1"/>
  <c r="P661" i="9"/>
  <c r="F248" i="38"/>
  <c r="S248" i="38" s="1"/>
  <c r="F195" i="38"/>
  <c r="S195" i="38" s="1"/>
  <c r="AL195" i="38" s="1"/>
  <c r="AP195" i="38" s="1"/>
  <c r="D369" i="43"/>
  <c r="Q661" i="9"/>
  <c r="Q662" i="9" s="1"/>
  <c r="F133" i="38"/>
  <c r="G133" i="38" s="1"/>
  <c r="G190" i="38" s="1"/>
  <c r="E308" i="43"/>
  <c r="P659" i="9"/>
  <c r="D308" i="43"/>
  <c r="O659" i="9"/>
  <c r="B132" i="9"/>
  <c r="B179" i="9"/>
  <c r="B178" i="9"/>
  <c r="B157" i="9"/>
  <c r="B138" i="12" s="1"/>
  <c r="B227" i="9"/>
  <c r="B151" i="9"/>
  <c r="B11" i="9"/>
  <c r="B265" i="9"/>
  <c r="B197" i="9"/>
  <c r="B204" i="9" s="1"/>
  <c r="B158" i="9"/>
  <c r="B33" i="9"/>
  <c r="B36" i="9"/>
  <c r="B392" i="9"/>
  <c r="B391" i="9"/>
  <c r="B13" i="9"/>
  <c r="B228" i="9"/>
  <c r="B175" i="9"/>
  <c r="B153" i="9"/>
  <c r="B45" i="3"/>
  <c r="B415" i="9" s="1"/>
  <c r="L852" i="9"/>
  <c r="B230" i="9"/>
  <c r="B12" i="9"/>
  <c r="B31" i="9"/>
  <c r="B130" i="9"/>
  <c r="B181" i="9"/>
  <c r="M852" i="9"/>
  <c r="F167" i="29"/>
  <c r="F130" i="38"/>
  <c r="B225" i="9"/>
  <c r="B161" i="9"/>
  <c r="F188" i="38"/>
  <c r="S188" i="38" s="1"/>
  <c r="AB188" i="38" s="1"/>
  <c r="AP188" i="38" s="1"/>
  <c r="B13" i="3"/>
  <c r="B226" i="9"/>
  <c r="B246" i="9"/>
  <c r="B434" i="9"/>
  <c r="B34" i="9"/>
  <c r="F234" i="29"/>
  <c r="S234" i="29" s="1"/>
  <c r="AF234" i="29" s="1"/>
  <c r="AP234" i="29" s="1"/>
  <c r="F180" i="38"/>
  <c r="S180" i="38" s="1"/>
  <c r="AJ180" i="38" s="1"/>
  <c r="AP180" i="38" s="1"/>
  <c r="B155" i="9"/>
  <c r="B131" i="9"/>
  <c r="F233" i="38"/>
  <c r="S233" i="38" s="1"/>
  <c r="AF233" i="38" s="1"/>
  <c r="AP233" i="38" s="1"/>
  <c r="F216" i="29"/>
  <c r="S216" i="29" s="1"/>
  <c r="AN216" i="29" s="1"/>
  <c r="AP216" i="29" s="1"/>
  <c r="B433" i="9"/>
  <c r="F228" i="38"/>
  <c r="S228" i="38" s="1"/>
  <c r="H118" i="9"/>
  <c r="S169" i="41"/>
  <c r="AH169" i="41" s="1"/>
  <c r="AP169" i="41" s="1"/>
  <c r="F123" i="41"/>
  <c r="S123" i="41" s="1"/>
  <c r="AO123" i="41" s="1"/>
  <c r="AP123" i="41" s="1"/>
  <c r="B85" i="9"/>
  <c r="B432" i="9"/>
  <c r="F137" i="38"/>
  <c r="M137" i="38" s="1"/>
  <c r="M70" i="38" s="1"/>
  <c r="S70" i="38" s="1"/>
  <c r="F222" i="38"/>
  <c r="S222" i="38" s="1"/>
  <c r="AM222" i="38" s="1"/>
  <c r="AP222" i="38" s="1"/>
  <c r="B29" i="3"/>
  <c r="B514" i="9" s="1"/>
  <c r="F190" i="38"/>
  <c r="F164" i="29"/>
  <c r="S211" i="41"/>
  <c r="AB211" i="41" s="1"/>
  <c r="F131" i="38"/>
  <c r="J131" i="38" s="1"/>
  <c r="J78" i="38" s="1"/>
  <c r="J252" i="38" s="1"/>
  <c r="F156" i="38"/>
  <c r="S156" i="38" s="1"/>
  <c r="AH156" i="38" s="1"/>
  <c r="AP156" i="38" s="1"/>
  <c r="F169" i="38"/>
  <c r="F166" i="38"/>
  <c r="F181" i="29"/>
  <c r="G181" i="29" s="1"/>
  <c r="S181" i="29" s="1"/>
  <c r="F158" i="38"/>
  <c r="S158" i="38" s="1"/>
  <c r="AH158" i="38" s="1"/>
  <c r="AP158" i="38" s="1"/>
  <c r="F175" i="38"/>
  <c r="S175" i="38" s="1"/>
  <c r="AH175" i="38" s="1"/>
  <c r="AP175" i="38" s="1"/>
  <c r="F211" i="29"/>
  <c r="S211" i="29" s="1"/>
  <c r="AB211" i="29" s="1"/>
  <c r="AP211" i="29" s="1"/>
  <c r="T132" i="18"/>
  <c r="AQ132" i="18" s="1"/>
  <c r="B247" i="9"/>
  <c r="B128" i="9"/>
  <c r="E174" i="43"/>
  <c r="B14" i="9"/>
  <c r="B174" i="9"/>
  <c r="B156" i="9"/>
  <c r="M321" i="9"/>
  <c r="F220" i="29"/>
  <c r="S220" i="29" s="1"/>
  <c r="AM220" i="29" s="1"/>
  <c r="AP220" i="29" s="1"/>
  <c r="AM254" i="18"/>
  <c r="E36" i="7" s="1"/>
  <c r="T79" i="18"/>
  <c r="AF79" i="18" s="1"/>
  <c r="AF254" i="18" s="1"/>
  <c r="E20" i="7" s="1"/>
  <c r="F190" i="29"/>
  <c r="L190" i="29" s="1"/>
  <c r="B133" i="9"/>
  <c r="B87" i="9"/>
  <c r="B393" i="9"/>
  <c r="E390" i="43"/>
  <c r="S116" i="41"/>
  <c r="AP116" i="41" s="1"/>
  <c r="B80" i="9"/>
  <c r="B113" i="9"/>
  <c r="F165" i="29"/>
  <c r="S114" i="41"/>
  <c r="AP114" i="41" s="1"/>
  <c r="AL256" i="41"/>
  <c r="F36" i="7" s="1"/>
  <c r="S87" i="41"/>
  <c r="AP87" i="41" s="1"/>
  <c r="D414" i="43"/>
  <c r="D665" i="43" s="1"/>
  <c r="B431" i="9"/>
  <c r="S166" i="41"/>
  <c r="AH166" i="41" s="1"/>
  <c r="AP166" i="41" s="1"/>
  <c r="F123" i="29"/>
  <c r="S123" i="29" s="1"/>
  <c r="AO123" i="29" s="1"/>
  <c r="AP123" i="29" s="1"/>
  <c r="S112" i="41"/>
  <c r="AP112" i="41" s="1"/>
  <c r="F158" i="29"/>
  <c r="P158" i="29" s="1"/>
  <c r="P222" i="29" s="1"/>
  <c r="E57" i="43"/>
  <c r="F156" i="29"/>
  <c r="S156" i="29" s="1"/>
  <c r="AH156" i="29" s="1"/>
  <c r="AP156" i="29" s="1"/>
  <c r="F155" i="29"/>
  <c r="S155" i="29" s="1"/>
  <c r="AH155" i="29" s="1"/>
  <c r="AP155" i="29" s="1"/>
  <c r="S168" i="41"/>
  <c r="AG168" i="41" s="1"/>
  <c r="S98" i="41"/>
  <c r="AB98" i="41" s="1"/>
  <c r="AP98" i="41" s="1"/>
  <c r="F128" i="29"/>
  <c r="D302" i="43"/>
  <c r="S88" i="41"/>
  <c r="AP88" i="41" s="1"/>
  <c r="S170" i="41"/>
  <c r="AH170" i="41" s="1"/>
  <c r="AP170" i="41" s="1"/>
  <c r="F221" i="29"/>
  <c r="S221" i="29" s="1"/>
  <c r="AM221" i="29" s="1"/>
  <c r="AP221" i="29" s="1"/>
  <c r="E252" i="43"/>
  <c r="E585" i="43" s="1"/>
  <c r="E588" i="43" s="1"/>
  <c r="AP227" i="41"/>
  <c r="F233" i="29"/>
  <c r="S233" i="29" s="1"/>
  <c r="AF233" i="29" s="1"/>
  <c r="AP233" i="29" s="1"/>
  <c r="S115" i="41"/>
  <c r="AP115" i="41" s="1"/>
  <c r="E292" i="43"/>
  <c r="E512" i="43" s="1"/>
  <c r="E96" i="43"/>
  <c r="F189" i="41"/>
  <c r="K189" i="41" s="1"/>
  <c r="S189" i="41" s="1"/>
  <c r="AP189" i="41" s="1"/>
  <c r="C93" i="44"/>
  <c r="F168" i="29"/>
  <c r="M295" i="9"/>
  <c r="M283" i="9"/>
  <c r="I527" i="9"/>
  <c r="M527" i="9" s="1"/>
  <c r="M282" i="9"/>
  <c r="M284" i="9"/>
  <c r="M285" i="9"/>
  <c r="K852" i="9"/>
  <c r="B266" i="9"/>
  <c r="B40" i="3"/>
  <c r="M118" i="9"/>
  <c r="M281" i="9"/>
  <c r="J298" i="9"/>
  <c r="I525" i="9"/>
  <c r="M525" i="9" s="1"/>
  <c r="I526" i="9"/>
  <c r="M526" i="9" s="1"/>
  <c r="B47" i="3"/>
  <c r="I118" i="9"/>
  <c r="G22" i="3"/>
  <c r="J850" i="9"/>
  <c r="J855" i="9" s="1"/>
  <c r="B30" i="3"/>
  <c r="M299" i="9"/>
  <c r="L83" i="9"/>
  <c r="I16" i="8" s="1"/>
  <c r="F37" i="8"/>
  <c r="AK182" i="18"/>
  <c r="AQ182" i="18" s="1"/>
  <c r="AJ148" i="41"/>
  <c r="AJ256" i="41" s="1"/>
  <c r="F27" i="7" s="1"/>
  <c r="AH156" i="41"/>
  <c r="AP156" i="41" s="1"/>
  <c r="H201" i="41"/>
  <c r="H43" i="41" s="1"/>
  <c r="S43" i="41" s="1"/>
  <c r="AH158" i="41"/>
  <c r="AP158" i="41" s="1"/>
  <c r="AB188" i="41"/>
  <c r="AP188" i="41" s="1"/>
  <c r="AK251" i="41"/>
  <c r="AK256" i="41" s="1"/>
  <c r="F33" i="7" s="1"/>
  <c r="AH155" i="41"/>
  <c r="AP155" i="41" s="1"/>
  <c r="AH171" i="41"/>
  <c r="AP171" i="41" s="1"/>
  <c r="M137" i="41"/>
  <c r="M70" i="41" s="1"/>
  <c r="S70" i="41" s="1"/>
  <c r="H203" i="41"/>
  <c r="S203" i="41" s="1"/>
  <c r="AP203" i="41" s="1"/>
  <c r="AM221" i="41"/>
  <c r="AP221" i="41" s="1"/>
  <c r="G133" i="41"/>
  <c r="G190" i="41" s="1"/>
  <c r="S181" i="41"/>
  <c r="AB212" i="41"/>
  <c r="AP212" i="41" s="1"/>
  <c r="AG85" i="29"/>
  <c r="AP85" i="29" s="1"/>
  <c r="E174" i="29"/>
  <c r="F174" i="29" s="1"/>
  <c r="S174" i="29" s="1"/>
  <c r="J374" i="9"/>
  <c r="Z138" i="41"/>
  <c r="Z256" i="41" s="1"/>
  <c r="F16" i="7" s="1"/>
  <c r="E121" i="29"/>
  <c r="F121" i="29" s="1"/>
  <c r="S121" i="29" s="1"/>
  <c r="G4" i="17"/>
  <c r="G259" i="17"/>
  <c r="AB187" i="41"/>
  <c r="AP187" i="41" s="1"/>
  <c r="G87" i="29"/>
  <c r="G129" i="29" s="1"/>
  <c r="I129" i="41"/>
  <c r="S129" i="41" s="1"/>
  <c r="AP129" i="41" s="1"/>
  <c r="H287" i="9"/>
  <c r="M277" i="9"/>
  <c r="AN216" i="41"/>
  <c r="AP216" i="41" s="1"/>
  <c r="AB101" i="29"/>
  <c r="AP101" i="29" s="1"/>
  <c r="G109" i="29"/>
  <c r="S109" i="29" s="1"/>
  <c r="AP109" i="29" s="1"/>
  <c r="D25" i="43"/>
  <c r="F221" i="38"/>
  <c r="S221" i="38" s="1"/>
  <c r="AM221" i="38" s="1"/>
  <c r="AP221" i="38" s="1"/>
  <c r="F144" i="38"/>
  <c r="M144" i="38" s="1"/>
  <c r="S144" i="38" s="1"/>
  <c r="AP144" i="38" s="1"/>
  <c r="I17" i="8"/>
  <c r="AH175" i="41"/>
  <c r="AP175" i="41" s="1"/>
  <c r="AB89" i="29"/>
  <c r="AP89" i="29" s="1"/>
  <c r="AF235" i="41"/>
  <c r="AP235" i="41" s="1"/>
  <c r="L436" i="9"/>
  <c r="I24" i="3" s="1"/>
  <c r="M144" i="41"/>
  <c r="S144" i="41" s="1"/>
  <c r="AP144" i="41" s="1"/>
  <c r="E312" i="43"/>
  <c r="E551" i="43"/>
  <c r="E553" i="43" s="1"/>
  <c r="E581" i="43" s="1"/>
  <c r="G112" i="29"/>
  <c r="G167" i="29" s="1"/>
  <c r="M417" i="9"/>
  <c r="M851" i="9" s="1"/>
  <c r="J23" i="3"/>
  <c r="AF234" i="41"/>
  <c r="AP234" i="41" s="1"/>
  <c r="F143" i="29"/>
  <c r="H202" i="41"/>
  <c r="H31" i="41" s="1"/>
  <c r="S31" i="41" s="1"/>
  <c r="AB54" i="29"/>
  <c r="AP54" i="29" s="1"/>
  <c r="E256" i="41"/>
  <c r="F43" i="7"/>
  <c r="G37" i="8"/>
  <c r="AA104" i="29"/>
  <c r="AP104" i="29" s="1"/>
  <c r="A20" i="26"/>
  <c r="A19" i="26"/>
  <c r="O10" i="9" s="1"/>
  <c r="C19" i="26" s="1"/>
  <c r="I27" i="4"/>
  <c r="V11" i="29"/>
  <c r="AP11" i="29" s="1"/>
  <c r="L396" i="9"/>
  <c r="M294" i="9"/>
  <c r="K304" i="9"/>
  <c r="E14" i="43"/>
  <c r="E240" i="43"/>
  <c r="J269" i="9"/>
  <c r="AB48" i="29"/>
  <c r="AP48" i="29" s="1"/>
  <c r="J49" i="9"/>
  <c r="AB27" i="29"/>
  <c r="AP27" i="29" s="1"/>
  <c r="G108" i="29"/>
  <c r="G163" i="29" s="1"/>
  <c r="AB100" i="29"/>
  <c r="AP100" i="29" s="1"/>
  <c r="AH176" i="41"/>
  <c r="AP176" i="41" s="1"/>
  <c r="G7" i="29"/>
  <c r="E341" i="43"/>
  <c r="L116" i="9"/>
  <c r="I25" i="8" s="1"/>
  <c r="E64" i="43"/>
  <c r="G16" i="8"/>
  <c r="G20" i="8" s="1"/>
  <c r="J92" i="9"/>
  <c r="AB37" i="29"/>
  <c r="AP37" i="29" s="1"/>
  <c r="G88" i="29"/>
  <c r="S88" i="29" s="1"/>
  <c r="AP88" i="29" s="1"/>
  <c r="AB62" i="29"/>
  <c r="AP62" i="29" s="1"/>
  <c r="AB103" i="41"/>
  <c r="AP103" i="41" s="1"/>
  <c r="AF238" i="29"/>
  <c r="AP238" i="29" s="1"/>
  <c r="F187" i="38"/>
  <c r="S187" i="38" s="1"/>
  <c r="AB187" i="38" s="1"/>
  <c r="AP187" i="38" s="1"/>
  <c r="H49" i="9"/>
  <c r="F201" i="38"/>
  <c r="H201" i="38" s="1"/>
  <c r="H44" i="38" s="1"/>
  <c r="S44" i="38" s="1"/>
  <c r="T160" i="18"/>
  <c r="AI160" i="18" s="1"/>
  <c r="AQ160" i="18" s="1"/>
  <c r="F199" i="29"/>
  <c r="M234" i="9"/>
  <c r="M232" i="9"/>
  <c r="AB63" i="29"/>
  <c r="AP63" i="29" s="1"/>
  <c r="AF232" i="41"/>
  <c r="AF233" i="41"/>
  <c r="AP233" i="41" s="1"/>
  <c r="L38" i="9"/>
  <c r="F182" i="29"/>
  <c r="F232" i="29"/>
  <c r="S232" i="29" s="1"/>
  <c r="AB38" i="29"/>
  <c r="AP38" i="29" s="1"/>
  <c r="E332" i="43"/>
  <c r="E662" i="43" s="1"/>
  <c r="H130" i="41"/>
  <c r="S130" i="41" s="1"/>
  <c r="AP130" i="41" s="1"/>
  <c r="AB99" i="29"/>
  <c r="AP99" i="29" s="1"/>
  <c r="L191" i="41"/>
  <c r="S191" i="41" s="1"/>
  <c r="AP191" i="41" s="1"/>
  <c r="AB96" i="29"/>
  <c r="AP96" i="29" s="1"/>
  <c r="F197" i="32"/>
  <c r="AB68" i="29"/>
  <c r="AP68" i="29" s="1"/>
  <c r="I269" i="9"/>
  <c r="E25" i="43"/>
  <c r="L304" i="9"/>
  <c r="S110" i="41"/>
  <c r="AP110" i="41" s="1"/>
  <c r="I92" i="9"/>
  <c r="F16" i="8"/>
  <c r="M508" i="9"/>
  <c r="J28" i="3"/>
  <c r="F186" i="29"/>
  <c r="S186" i="29" s="1"/>
  <c r="S7" i="41"/>
  <c r="AP7" i="41" s="1"/>
  <c r="G114" i="29"/>
  <c r="G169" i="29" s="1"/>
  <c r="L200" i="9"/>
  <c r="E35" i="43"/>
  <c r="F169" i="29"/>
  <c r="J131" i="41"/>
  <c r="J78" i="41" s="1"/>
  <c r="AB53" i="29"/>
  <c r="AP53" i="29" s="1"/>
  <c r="F153" i="29"/>
  <c r="S153" i="29" s="1"/>
  <c r="AB46" i="29"/>
  <c r="AP46" i="29" s="1"/>
  <c r="M298" i="9"/>
  <c r="G80" i="29"/>
  <c r="S80" i="29" s="1"/>
  <c r="AP80" i="29" s="1"/>
  <c r="F166" i="29"/>
  <c r="F222" i="29"/>
  <c r="B31" i="3"/>
  <c r="B626" i="9" s="1"/>
  <c r="W15" i="29"/>
  <c r="AP15" i="29" s="1"/>
  <c r="G8" i="29"/>
  <c r="S8" i="29" s="1"/>
  <c r="AP8" i="29" s="1"/>
  <c r="AB65" i="29"/>
  <c r="AP65" i="29" s="1"/>
  <c r="AB57" i="29"/>
  <c r="AP57" i="29" s="1"/>
  <c r="AF242" i="29"/>
  <c r="AP242" i="29" s="1"/>
  <c r="W17" i="29"/>
  <c r="AP17" i="29" s="1"/>
  <c r="AA39" i="29"/>
  <c r="AP39" i="29" s="1"/>
  <c r="M436" i="9"/>
  <c r="J24" i="3" s="1"/>
  <c r="V9" i="29"/>
  <c r="AP9" i="29" s="1"/>
  <c r="AB103" i="29"/>
  <c r="AP103" i="29" s="1"/>
  <c r="G115" i="29"/>
  <c r="G170" i="29" s="1"/>
  <c r="S170" i="29" s="1"/>
  <c r="AD83" i="29"/>
  <c r="AD251" i="29" s="1"/>
  <c r="M262" i="9"/>
  <c r="M843" i="9"/>
  <c r="J16" i="3"/>
  <c r="M142" i="41"/>
  <c r="S142" i="41" s="1"/>
  <c r="AP142" i="41" s="1"/>
  <c r="S227" i="29"/>
  <c r="AF227" i="29"/>
  <c r="P159" i="41"/>
  <c r="P223" i="41" s="1"/>
  <c r="S223" i="41" s="1"/>
  <c r="AB55" i="29"/>
  <c r="AP55" i="29" s="1"/>
  <c r="G111" i="29"/>
  <c r="G166" i="29" s="1"/>
  <c r="AN217" i="41"/>
  <c r="AP217" i="41" s="1"/>
  <c r="F142" i="29"/>
  <c r="L267" i="9"/>
  <c r="I38" i="3"/>
  <c r="I42" i="3" s="1"/>
  <c r="F234" i="38"/>
  <c r="S234" i="38" s="1"/>
  <c r="AF234" i="38" s="1"/>
  <c r="AP234" i="38" s="1"/>
  <c r="F189" i="29"/>
  <c r="S113" i="41"/>
  <c r="AP113" i="41" s="1"/>
  <c r="AH151" i="29"/>
  <c r="L455" i="9"/>
  <c r="I25" i="3"/>
  <c r="F25" i="3"/>
  <c r="AB66" i="29"/>
  <c r="AP66" i="29" s="1"/>
  <c r="L135" i="9"/>
  <c r="I26" i="8" s="1"/>
  <c r="AB36" i="29"/>
  <c r="AP36" i="29" s="1"/>
  <c r="F179" i="29"/>
  <c r="S179" i="29" s="1"/>
  <c r="AB98" i="29"/>
  <c r="AP98" i="29" s="1"/>
  <c r="Z206" i="29"/>
  <c r="AP206" i="29" s="1"/>
  <c r="L234" i="9"/>
  <c r="L232" i="9"/>
  <c r="D248" i="29"/>
  <c r="D6" i="29"/>
  <c r="F6" i="29" s="1"/>
  <c r="L9" i="9"/>
  <c r="L17" i="9" s="1"/>
  <c r="I11" i="8" s="1"/>
  <c r="E259" i="17"/>
  <c r="E4" i="17"/>
  <c r="I12" i="17"/>
  <c r="E9" i="43" s="1"/>
  <c r="G195" i="32"/>
  <c r="G191" i="32"/>
  <c r="H187" i="32"/>
  <c r="G196" i="32"/>
  <c r="G192" i="32"/>
  <c r="G194" i="32"/>
  <c r="G190" i="32"/>
  <c r="G193" i="32"/>
  <c r="G189" i="32"/>
  <c r="AP195" i="41"/>
  <c r="J27" i="4"/>
  <c r="K131" i="29"/>
  <c r="S131" i="29" s="1"/>
  <c r="AP131" i="29" s="1"/>
  <c r="G84" i="29"/>
  <c r="S84" i="29" s="1"/>
  <c r="AP84" i="29" s="1"/>
  <c r="AP228" i="41"/>
  <c r="F124" i="41"/>
  <c r="S124" i="41" s="1"/>
  <c r="I200" i="41"/>
  <c r="S200" i="41" s="1"/>
  <c r="AP200" i="41" s="1"/>
  <c r="S167" i="41"/>
  <c r="W20" i="29"/>
  <c r="AP20" i="29" s="1"/>
  <c r="E130" i="43"/>
  <c r="F246" i="29"/>
  <c r="S246" i="29" s="1"/>
  <c r="E369" i="43"/>
  <c r="K559" i="9"/>
  <c r="O585" i="9" s="1"/>
  <c r="L559" i="9"/>
  <c r="Q585" i="9"/>
  <c r="F141" i="29"/>
  <c r="H128" i="41"/>
  <c r="K46" i="9"/>
  <c r="H23" i="8" s="1"/>
  <c r="G86" i="29"/>
  <c r="G175" i="29" s="1"/>
  <c r="S175" i="29" s="1"/>
  <c r="E161" i="43"/>
  <c r="AG76" i="29"/>
  <c r="AP76" i="29" s="1"/>
  <c r="J297" i="9"/>
  <c r="F165" i="38"/>
  <c r="AQ85" i="18"/>
  <c r="M280" i="9"/>
  <c r="J302" i="9"/>
  <c r="B14" i="3"/>
  <c r="M279" i="9"/>
  <c r="L469" i="9"/>
  <c r="L853" i="9" s="1"/>
  <c r="I26" i="3"/>
  <c r="L46" i="9"/>
  <c r="I23" i="8" s="1"/>
  <c r="S164" i="41"/>
  <c r="S111" i="41"/>
  <c r="AP111" i="41" s="1"/>
  <c r="AA47" i="29"/>
  <c r="AP47" i="29" s="1"/>
  <c r="E85" i="43"/>
  <c r="AH157" i="41"/>
  <c r="AP157" i="41" s="1"/>
  <c r="X33" i="29"/>
  <c r="AP33" i="29" s="1"/>
  <c r="W21" i="29"/>
  <c r="AP21" i="29" s="1"/>
  <c r="AB71" i="29"/>
  <c r="AP71" i="29" s="1"/>
  <c r="AB52" i="29"/>
  <c r="AP52" i="29" s="1"/>
  <c r="M200" i="9"/>
  <c r="I235" i="9"/>
  <c r="I237" i="9" s="1"/>
  <c r="I842" i="9"/>
  <c r="F12" i="3"/>
  <c r="E307" i="43"/>
  <c r="G110" i="29"/>
  <c r="G165" i="29" s="1"/>
  <c r="F122" i="29"/>
  <c r="S122" i="29" s="1"/>
  <c r="AP39" i="41"/>
  <c r="F127" i="29"/>
  <c r="M339" i="9"/>
  <c r="G39" i="3" s="1"/>
  <c r="G42" i="3" s="1"/>
  <c r="AP84" i="41"/>
  <c r="V247" i="29"/>
  <c r="AP247" i="29" s="1"/>
  <c r="AL195" i="29"/>
  <c r="AP195" i="29" s="1"/>
  <c r="L164" i="9"/>
  <c r="H201" i="29"/>
  <c r="H31" i="29" s="1"/>
  <c r="S31" i="29" s="1"/>
  <c r="E190" i="43"/>
  <c r="L262" i="9"/>
  <c r="L843" i="9"/>
  <c r="I16" i="3"/>
  <c r="AH154" i="41"/>
  <c r="AP154" i="41" s="1"/>
  <c r="I850" i="9"/>
  <c r="I855" i="9" s="1"/>
  <c r="I398" i="9"/>
  <c r="I402" i="9" s="1"/>
  <c r="F22" i="3"/>
  <c r="L417" i="9"/>
  <c r="L851" i="9" s="1"/>
  <c r="I23" i="3"/>
  <c r="L508" i="9"/>
  <c r="I28" i="3"/>
  <c r="E376" i="43"/>
  <c r="M455" i="9"/>
  <c r="C91" i="44"/>
  <c r="J25" i="3"/>
  <c r="G25" i="3"/>
  <c r="F154" i="29"/>
  <c r="S154" i="29" s="1"/>
  <c r="F136" i="29"/>
  <c r="AQ230" i="18"/>
  <c r="B27" i="3"/>
  <c r="D362" i="43"/>
  <c r="K250" i="9"/>
  <c r="H15" i="3" s="1"/>
  <c r="F160" i="38"/>
  <c r="S160" i="38" s="1"/>
  <c r="AH160" i="38" s="1"/>
  <c r="AP160" i="38" s="1"/>
  <c r="F143" i="38"/>
  <c r="M143" i="38" s="1"/>
  <c r="B21" i="3"/>
  <c r="F159" i="38"/>
  <c r="P159" i="38" s="1"/>
  <c r="P223" i="38" s="1"/>
  <c r="S223" i="38" s="1"/>
  <c r="F215" i="29"/>
  <c r="S215" i="29" s="1"/>
  <c r="AB24" i="29"/>
  <c r="AP24" i="29" s="1"/>
  <c r="G97" i="29"/>
  <c r="G210" i="29" s="1"/>
  <c r="S210" i="29" s="1"/>
  <c r="AI180" i="41"/>
  <c r="AP180" i="41" s="1"/>
  <c r="G183" i="41"/>
  <c r="S182" i="41"/>
  <c r="L90" i="9"/>
  <c r="I24" i="8" s="1"/>
  <c r="E249" i="38"/>
  <c r="F249" i="38" s="1"/>
  <c r="S249" i="38" s="1"/>
  <c r="M9" i="9"/>
  <c r="M17" i="9" s="1"/>
  <c r="J11" i="8" s="1"/>
  <c r="F4" i="17"/>
  <c r="F259" i="17"/>
  <c r="AQ122" i="38"/>
  <c r="D495" i="43" s="1"/>
  <c r="F495" i="43" s="1"/>
  <c r="C92" i="44"/>
  <c r="M448" i="9"/>
  <c r="M450" i="9" s="1"/>
  <c r="K446" i="9" s="1"/>
  <c r="G46" i="3"/>
  <c r="G51" i="3" s="1"/>
  <c r="J46" i="3"/>
  <c r="J51" i="3" s="1"/>
  <c r="AO122" i="41"/>
  <c r="AP122" i="41" s="1"/>
  <c r="AB26" i="29"/>
  <c r="AP26" i="29" s="1"/>
  <c r="I841" i="9"/>
  <c r="F11" i="3"/>
  <c r="N46" i="7" s="1"/>
  <c r="F132" i="29"/>
  <c r="AA70" i="29"/>
  <c r="AP70" i="29" s="1"/>
  <c r="M300" i="9"/>
  <c r="M267" i="9"/>
  <c r="J38" i="3"/>
  <c r="G113" i="29"/>
  <c r="G168" i="29" s="1"/>
  <c r="AM222" i="41"/>
  <c r="AP222" i="41" s="1"/>
  <c r="E108" i="43"/>
  <c r="AB61" i="29"/>
  <c r="AP61" i="29" s="1"/>
  <c r="L183" i="9"/>
  <c r="I29" i="8" s="1"/>
  <c r="F147" i="29"/>
  <c r="S147" i="29" s="1"/>
  <c r="I524" i="9"/>
  <c r="M524" i="9" s="1"/>
  <c r="M547" i="9"/>
  <c r="K648" i="9"/>
  <c r="AB67" i="29"/>
  <c r="AP67" i="29" s="1"/>
  <c r="AL194" i="29"/>
  <c r="AF226" i="29"/>
  <c r="S226" i="29"/>
  <c r="M469" i="9"/>
  <c r="M853" i="9" s="1"/>
  <c r="J26" i="3"/>
  <c r="J842" i="9"/>
  <c r="G12" i="3"/>
  <c r="J235" i="9"/>
  <c r="J237" i="9" s="1"/>
  <c r="AB72" i="29"/>
  <c r="AP72" i="29" s="1"/>
  <c r="AH159" i="29"/>
  <c r="AP159" i="29" s="1"/>
  <c r="X32" i="29"/>
  <c r="AP32" i="29" s="1"/>
  <c r="F128" i="38"/>
  <c r="H128" i="38" s="1"/>
  <c r="F142" i="38"/>
  <c r="M142" i="38" s="1"/>
  <c r="S142" i="38" s="1"/>
  <c r="AP142" i="38" s="1"/>
  <c r="F227" i="38"/>
  <c r="S227" i="38" s="1"/>
  <c r="T111" i="18"/>
  <c r="AQ111" i="18" s="1"/>
  <c r="F196" i="38"/>
  <c r="S196" i="38" s="1"/>
  <c r="AL196" i="38" s="1"/>
  <c r="AP196" i="38" s="1"/>
  <c r="I37" i="4"/>
  <c r="I40" i="4" s="1"/>
  <c r="I57" i="3" s="1"/>
  <c r="I46" i="8"/>
  <c r="I20" i="4" s="1"/>
  <c r="M143" i="41"/>
  <c r="I49" i="9"/>
  <c r="F12" i="8"/>
  <c r="B12" i="8" s="1"/>
  <c r="J16" i="8"/>
  <c r="M92" i="9"/>
  <c r="F130" i="29"/>
  <c r="M396" i="9"/>
  <c r="E302" i="43"/>
  <c r="V10" i="29"/>
  <c r="AP10" i="29" s="1"/>
  <c r="F46" i="3"/>
  <c r="F51" i="3" s="1"/>
  <c r="I46" i="3"/>
  <c r="I51" i="3" s="1"/>
  <c r="J841" i="9"/>
  <c r="G11" i="3"/>
  <c r="O46" i="7" s="1"/>
  <c r="O47" i="7" s="1"/>
  <c r="L250" i="9"/>
  <c r="I15" i="3" s="1"/>
  <c r="G102" i="29"/>
  <c r="S102" i="29" s="1"/>
  <c r="M302" i="9"/>
  <c r="E265" i="43"/>
  <c r="AF231" i="29"/>
  <c r="E397" i="43"/>
  <c r="M297" i="9"/>
  <c r="K56" i="29"/>
  <c r="F188" i="29"/>
  <c r="S253" i="41"/>
  <c r="S255" i="41"/>
  <c r="K132" i="41"/>
  <c r="S132" i="41" s="1"/>
  <c r="AP132" i="41" s="1"/>
  <c r="S109" i="41"/>
  <c r="AP109" i="41" s="1"/>
  <c r="F137" i="29"/>
  <c r="S137" i="29" s="1"/>
  <c r="M296" i="9"/>
  <c r="F187" i="29"/>
  <c r="S187" i="29" s="1"/>
  <c r="AB95" i="29"/>
  <c r="AP95" i="29" s="1"/>
  <c r="AB64" i="29"/>
  <c r="AP64" i="29" s="1"/>
  <c r="E146" i="43"/>
  <c r="W16" i="29"/>
  <c r="AP16" i="29" s="1"/>
  <c r="J118" i="9"/>
  <c r="M301" i="9"/>
  <c r="M49" i="9"/>
  <c r="M250" i="9"/>
  <c r="J15" i="3" s="1"/>
  <c r="T110" i="18"/>
  <c r="AQ110" i="18" s="1"/>
  <c r="T190" i="18"/>
  <c r="AB190" i="18" s="1"/>
  <c r="AQ190" i="18" s="1"/>
  <c r="T131" i="18"/>
  <c r="AQ131" i="18" s="1"/>
  <c r="I19" i="18"/>
  <c r="I254" i="18" s="1"/>
  <c r="T89" i="18"/>
  <c r="AQ89" i="18" s="1"/>
  <c r="D108" i="43"/>
  <c r="D376" i="43"/>
  <c r="T192" i="18"/>
  <c r="AQ192" i="18" s="1"/>
  <c r="J299" i="9"/>
  <c r="AQ229" i="18"/>
  <c r="T114" i="18"/>
  <c r="AQ114" i="18" s="1"/>
  <c r="T115" i="18"/>
  <c r="AQ115" i="18" s="1"/>
  <c r="AI171" i="18"/>
  <c r="AQ171" i="18" s="1"/>
  <c r="AI165" i="18"/>
  <c r="AQ165" i="18" s="1"/>
  <c r="AC104" i="18"/>
  <c r="AQ104" i="18" s="1"/>
  <c r="AI177" i="18"/>
  <c r="AQ177" i="18" s="1"/>
  <c r="Y32" i="18"/>
  <c r="Y254" i="18" s="1"/>
  <c r="E14" i="7" s="1"/>
  <c r="F122" i="38"/>
  <c r="S122" i="38" s="1"/>
  <c r="D252" i="38"/>
  <c r="L191" i="18"/>
  <c r="T191" i="18" s="1"/>
  <c r="AQ191" i="18" s="1"/>
  <c r="AB25" i="38"/>
  <c r="AP25" i="38" s="1"/>
  <c r="D292" i="43"/>
  <c r="V12" i="38"/>
  <c r="AP12" i="38" s="1"/>
  <c r="H27" i="4"/>
  <c r="D190" i="43"/>
  <c r="D57" i="43"/>
  <c r="AB72" i="38"/>
  <c r="AP72" i="38" s="1"/>
  <c r="AB101" i="38"/>
  <c r="AP101" i="38" s="1"/>
  <c r="AA254" i="18"/>
  <c r="E16" i="7" s="1"/>
  <c r="D390" i="43"/>
  <c r="K83" i="9"/>
  <c r="AC71" i="18"/>
  <c r="AQ71" i="18" s="1"/>
  <c r="J296" i="9"/>
  <c r="D14" i="43"/>
  <c r="D17" i="43" s="1"/>
  <c r="K417" i="9"/>
  <c r="K851" i="9" s="1"/>
  <c r="H23" i="3"/>
  <c r="J301" i="9"/>
  <c r="AA105" i="38"/>
  <c r="AP105" i="38" s="1"/>
  <c r="AH155" i="38"/>
  <c r="AP155" i="38" s="1"/>
  <c r="G115" i="38"/>
  <c r="G170" i="38" s="1"/>
  <c r="D252" i="43"/>
  <c r="AI154" i="18"/>
  <c r="AB100" i="38"/>
  <c r="AP100" i="38" s="1"/>
  <c r="D332" i="43"/>
  <c r="D662" i="43" s="1"/>
  <c r="Z207" i="38"/>
  <c r="AP207" i="38" s="1"/>
  <c r="K436" i="9"/>
  <c r="H24" i="3" s="1"/>
  <c r="K183" i="9"/>
  <c r="H29" i="8" s="1"/>
  <c r="AB66" i="38"/>
  <c r="AP66" i="38" s="1"/>
  <c r="D265" i="43"/>
  <c r="H17" i="8"/>
  <c r="AB99" i="38"/>
  <c r="AP99" i="38" s="1"/>
  <c r="AG77" i="38"/>
  <c r="AP77" i="38" s="1"/>
  <c r="AO254" i="18"/>
  <c r="E35" i="7" s="1"/>
  <c r="K135" i="9"/>
  <c r="H26" i="8" s="1"/>
  <c r="V9" i="38"/>
  <c r="AP9" i="38" s="1"/>
  <c r="D355" i="43"/>
  <c r="D64" i="43"/>
  <c r="G113" i="38"/>
  <c r="G168" i="38" s="1"/>
  <c r="T88" i="18"/>
  <c r="AQ88" i="18" s="1"/>
  <c r="J6" i="18"/>
  <c r="AB102" i="38"/>
  <c r="AP102" i="38" s="1"/>
  <c r="T204" i="18"/>
  <c r="AQ204" i="18" s="1"/>
  <c r="T130" i="18"/>
  <c r="AQ130" i="18" s="1"/>
  <c r="G8" i="38"/>
  <c r="S8" i="38" s="1"/>
  <c r="AP8" i="38" s="1"/>
  <c r="AQ223" i="18"/>
  <c r="AH152" i="38"/>
  <c r="AN216" i="38"/>
  <c r="AP216" i="38" s="1"/>
  <c r="D85" i="43"/>
  <c r="AI166" i="18"/>
  <c r="AQ166" i="18" s="1"/>
  <c r="V10" i="38"/>
  <c r="AP10" i="38" s="1"/>
  <c r="D551" i="43"/>
  <c r="D553" i="43" s="1"/>
  <c r="D581" i="43" s="1"/>
  <c r="D312" i="43"/>
  <c r="K232" i="9"/>
  <c r="K234" i="9"/>
  <c r="AG86" i="38"/>
  <c r="AP86" i="38" s="1"/>
  <c r="AB64" i="38"/>
  <c r="AP64" i="38" s="1"/>
  <c r="K267" i="9"/>
  <c r="H38" i="3"/>
  <c r="Z44" i="18"/>
  <c r="Z254" i="18" s="1"/>
  <c r="E15" i="7" s="1"/>
  <c r="F189" i="38"/>
  <c r="K57" i="38"/>
  <c r="AI168" i="18"/>
  <c r="AQ168" i="18" s="1"/>
  <c r="K17" i="9"/>
  <c r="H11" i="8" s="1"/>
  <c r="AB96" i="38"/>
  <c r="AP96" i="38" s="1"/>
  <c r="W22" i="38"/>
  <c r="AP22" i="38" s="1"/>
  <c r="D424" i="43"/>
  <c r="K453" i="9"/>
  <c r="C85" i="44"/>
  <c r="D85" i="44" s="1"/>
  <c r="D307" i="43"/>
  <c r="K843" i="9"/>
  <c r="H16" i="3"/>
  <c r="K262" i="9"/>
  <c r="AQ218" i="18"/>
  <c r="D161" i="43"/>
  <c r="T113" i="18"/>
  <c r="AQ113" i="18" s="1"/>
  <c r="Q254" i="18"/>
  <c r="T184" i="18"/>
  <c r="J339" i="9"/>
  <c r="E39" i="3" s="1"/>
  <c r="E42" i="3" s="1"/>
  <c r="K90" i="9"/>
  <c r="H24" i="8" s="1"/>
  <c r="W17" i="38"/>
  <c r="AP17" i="38" s="1"/>
  <c r="AB104" i="38"/>
  <c r="AP104" i="38" s="1"/>
  <c r="D146" i="43"/>
  <c r="AD84" i="38"/>
  <c r="AD252" i="38" s="1"/>
  <c r="AB38" i="38"/>
  <c r="AP38" i="38" s="1"/>
  <c r="AH169" i="18"/>
  <c r="AH254" i="18" s="1"/>
  <c r="E25" i="7" s="1"/>
  <c r="D429" i="43"/>
  <c r="G57" i="18"/>
  <c r="D96" i="43"/>
  <c r="AB90" i="38"/>
  <c r="AP90" i="38" s="1"/>
  <c r="AG254" i="18"/>
  <c r="T203" i="18"/>
  <c r="AQ203" i="18" s="1"/>
  <c r="C97" i="44"/>
  <c r="AB212" i="38"/>
  <c r="AP212" i="38" s="1"/>
  <c r="G110" i="38"/>
  <c r="G165" i="38" s="1"/>
  <c r="AJ148" i="38"/>
  <c r="AQ40" i="18"/>
  <c r="AB58" i="38"/>
  <c r="AP58" i="38" s="1"/>
  <c r="K508" i="9"/>
  <c r="H28" i="3"/>
  <c r="X33" i="38"/>
  <c r="AP33" i="38" s="1"/>
  <c r="AB53" i="38"/>
  <c r="AP53" i="38" s="1"/>
  <c r="AP123" i="18"/>
  <c r="AP254" i="18" s="1"/>
  <c r="G81" i="38"/>
  <c r="S81" i="38" s="1"/>
  <c r="AP81" i="38" s="1"/>
  <c r="D130" i="43"/>
  <c r="M57" i="18"/>
  <c r="M254" i="18" s="1"/>
  <c r="AA48" i="38"/>
  <c r="AP48" i="38" s="1"/>
  <c r="AB55" i="38"/>
  <c r="AP55" i="38" s="1"/>
  <c r="AB65" i="38"/>
  <c r="AP65" i="38" s="1"/>
  <c r="AB56" i="38"/>
  <c r="AP56" i="38" s="1"/>
  <c r="G114" i="38"/>
  <c r="G169" i="38" s="1"/>
  <c r="G183" i="38"/>
  <c r="S183" i="38" s="1"/>
  <c r="AA40" i="38"/>
  <c r="K164" i="9"/>
  <c r="H27" i="8" s="1"/>
  <c r="AF235" i="38"/>
  <c r="AP235" i="38" s="1"/>
  <c r="G88" i="38"/>
  <c r="G130" i="38" s="1"/>
  <c r="G112" i="38"/>
  <c r="G167" i="38" s="1"/>
  <c r="S167" i="38" s="1"/>
  <c r="AB28" i="38"/>
  <c r="AP28" i="38" s="1"/>
  <c r="AB37" i="38"/>
  <c r="AP37" i="38" s="1"/>
  <c r="K116" i="9"/>
  <c r="H25" i="8" s="1"/>
  <c r="F251" i="38"/>
  <c r="S251" i="38" s="1"/>
  <c r="H269" i="9"/>
  <c r="G98" i="38"/>
  <c r="G211" i="38" s="1"/>
  <c r="AB68" i="38"/>
  <c r="AP68" i="38" s="1"/>
  <c r="D348" i="43"/>
  <c r="G116" i="38"/>
  <c r="G171" i="38" s="1"/>
  <c r="G103" i="38"/>
  <c r="S103" i="38" s="1"/>
  <c r="X34" i="38"/>
  <c r="AP34" i="38" s="1"/>
  <c r="AJ182" i="38"/>
  <c r="AP182" i="38" s="1"/>
  <c r="AB62" i="38"/>
  <c r="AP62" i="38" s="1"/>
  <c r="T134" i="18"/>
  <c r="AQ134" i="18" s="1"/>
  <c r="L287" i="9"/>
  <c r="H30" i="8" s="1"/>
  <c r="M278" i="9"/>
  <c r="N26" i="18"/>
  <c r="D240" i="43"/>
  <c r="D277" i="43" s="1"/>
  <c r="AQ78" i="18"/>
  <c r="AN225" i="18"/>
  <c r="AN254" i="18" s="1"/>
  <c r="E34" i="7" s="1"/>
  <c r="H37" i="4"/>
  <c r="H46" i="8"/>
  <c r="H20" i="4" s="1"/>
  <c r="AB63" i="38"/>
  <c r="AP63" i="38" s="1"/>
  <c r="AI172" i="18"/>
  <c r="AQ172" i="18" s="1"/>
  <c r="G87" i="38"/>
  <c r="G176" i="38" s="1"/>
  <c r="AB47" i="38"/>
  <c r="AP47" i="38" s="1"/>
  <c r="K38" i="9"/>
  <c r="W18" i="38"/>
  <c r="AP18" i="38" s="1"/>
  <c r="T117" i="18"/>
  <c r="AQ117" i="18" s="1"/>
  <c r="J300" i="9"/>
  <c r="T99" i="18"/>
  <c r="AB27" i="38"/>
  <c r="AP27" i="38" s="1"/>
  <c r="AB54" i="38"/>
  <c r="AP54" i="38" s="1"/>
  <c r="AB73" i="38"/>
  <c r="AP73" i="38" s="1"/>
  <c r="G85" i="38"/>
  <c r="S85" i="38" s="1"/>
  <c r="AP85" i="38" s="1"/>
  <c r="H235" i="9"/>
  <c r="H237" i="9" s="1"/>
  <c r="H842" i="9"/>
  <c r="E12" i="3"/>
  <c r="AI170" i="18"/>
  <c r="AQ170" i="18" s="1"/>
  <c r="I304" i="9"/>
  <c r="H841" i="9"/>
  <c r="E11" i="3"/>
  <c r="M46" i="7" s="1"/>
  <c r="T116" i="18"/>
  <c r="AQ116" i="18" s="1"/>
  <c r="J294" i="9"/>
  <c r="H304" i="9"/>
  <c r="K469" i="9"/>
  <c r="K853" i="9" s="1"/>
  <c r="H26" i="3"/>
  <c r="G167" i="18"/>
  <c r="T167" i="18" s="1"/>
  <c r="T129" i="18"/>
  <c r="AQ129" i="18" s="1"/>
  <c r="AB69" i="38"/>
  <c r="AP69" i="38" s="1"/>
  <c r="E37" i="8"/>
  <c r="W80" i="38"/>
  <c r="AP80" i="38" s="1"/>
  <c r="V11" i="38"/>
  <c r="AP11" i="38" s="1"/>
  <c r="G109" i="38"/>
  <c r="G164" i="38" s="1"/>
  <c r="D174" i="43"/>
  <c r="G111" i="38"/>
  <c r="D397" i="43"/>
  <c r="W16" i="38"/>
  <c r="W21" i="38"/>
  <c r="AP21" i="38" s="1"/>
  <c r="AQ249" i="18"/>
  <c r="AQ197" i="18"/>
  <c r="E16" i="8"/>
  <c r="H92" i="9"/>
  <c r="AB39" i="38"/>
  <c r="AP39" i="38" s="1"/>
  <c r="D311" i="43"/>
  <c r="C84" i="44"/>
  <c r="D84" i="44" s="1"/>
  <c r="K452" i="9"/>
  <c r="G7" i="38"/>
  <c r="AB49" i="38"/>
  <c r="AP49" i="38" s="1"/>
  <c r="AB97" i="38"/>
  <c r="AP97" i="38" s="1"/>
  <c r="H398" i="9"/>
  <c r="H402" i="9" s="1"/>
  <c r="H850" i="9"/>
  <c r="E22" i="3"/>
  <c r="K200" i="9"/>
  <c r="K396" i="9"/>
  <c r="J295" i="9"/>
  <c r="AA71" i="38"/>
  <c r="AP71" i="38" s="1"/>
  <c r="AB67" i="38"/>
  <c r="AP67" i="38" s="1"/>
  <c r="D35" i="43"/>
  <c r="T138" i="18"/>
  <c r="AQ138" i="18" s="1"/>
  <c r="D341" i="43"/>
  <c r="A27" i="24"/>
  <c r="A28" i="24"/>
  <c r="E277" i="43" l="1"/>
  <c r="S7" i="29"/>
  <c r="AP7" i="29" s="1"/>
  <c r="G56" i="29"/>
  <c r="S7" i="38"/>
  <c r="AP7" i="38" s="1"/>
  <c r="G57" i="38"/>
  <c r="B140" i="12"/>
  <c r="P138" i="12"/>
  <c r="C138" i="12" s="1"/>
  <c r="S164" i="38"/>
  <c r="AH164" i="38" s="1"/>
  <c r="AP164" i="38" s="1"/>
  <c r="AP232" i="38"/>
  <c r="AF255" i="38"/>
  <c r="S170" i="38"/>
  <c r="AH170" i="38" s="1"/>
  <c r="AP170" i="38" s="1"/>
  <c r="F254" i="18"/>
  <c r="S171" i="38"/>
  <c r="AH171" i="38" s="1"/>
  <c r="AP171" i="38" s="1"/>
  <c r="M533" i="9"/>
  <c r="P662" i="9"/>
  <c r="M532" i="9"/>
  <c r="M529" i="9"/>
  <c r="S163" i="29"/>
  <c r="AH163" i="29" s="1"/>
  <c r="AP163" i="29" s="1"/>
  <c r="E20" i="8"/>
  <c r="E39" i="8" s="1"/>
  <c r="B16" i="8"/>
  <c r="E514" i="43"/>
  <c r="E516" i="43" s="1"/>
  <c r="H40" i="4"/>
  <c r="H57" i="3" s="1"/>
  <c r="B57" i="3" s="1"/>
  <c r="S176" i="38"/>
  <c r="AH176" i="38" s="1"/>
  <c r="AP176" i="38" s="1"/>
  <c r="S211" i="38"/>
  <c r="AB211" i="38" s="1"/>
  <c r="AC252" i="38" s="1"/>
  <c r="B299" i="9"/>
  <c r="B301" i="9"/>
  <c r="S169" i="38"/>
  <c r="AH169" i="38" s="1"/>
  <c r="AP169" i="38" s="1"/>
  <c r="B294" i="9"/>
  <c r="B296" i="9"/>
  <c r="M25" i="41"/>
  <c r="M256" i="41" s="1"/>
  <c r="B297" i="9"/>
  <c r="B295" i="9"/>
  <c r="B300" i="9"/>
  <c r="B298" i="9"/>
  <c r="B302" i="9"/>
  <c r="H129" i="29"/>
  <c r="S129" i="29" s="1"/>
  <c r="AP129" i="29" s="1"/>
  <c r="S168" i="38"/>
  <c r="AG168" i="38" s="1"/>
  <c r="AG252" i="38" s="1"/>
  <c r="S167" i="29"/>
  <c r="AG167" i="29" s="1"/>
  <c r="AP167" i="29" s="1"/>
  <c r="B543" i="9"/>
  <c r="B546" i="9"/>
  <c r="B544" i="9"/>
  <c r="B545" i="9"/>
  <c r="B542" i="9"/>
  <c r="B541" i="9"/>
  <c r="B524" i="9"/>
  <c r="B532" i="9"/>
  <c r="B525" i="9"/>
  <c r="B533" i="9"/>
  <c r="B529" i="9"/>
  <c r="B531" i="9"/>
  <c r="B526" i="9"/>
  <c r="B534" i="9"/>
  <c r="B527" i="9"/>
  <c r="B528" i="9"/>
  <c r="B530" i="9"/>
  <c r="E590" i="43"/>
  <c r="E593" i="43" s="1"/>
  <c r="S183" i="41"/>
  <c r="AI183" i="41" s="1"/>
  <c r="AP183" i="41" s="1"/>
  <c r="G80" i="41"/>
  <c r="S80" i="41" s="1"/>
  <c r="J37" i="8"/>
  <c r="I27" i="8"/>
  <c r="I37" i="8" s="1"/>
  <c r="C221" i="26"/>
  <c r="B141" i="12"/>
  <c r="B139" i="12"/>
  <c r="AF228" i="38"/>
  <c r="AP228" i="38" s="1"/>
  <c r="B203" i="9"/>
  <c r="O662" i="9"/>
  <c r="B121" i="9"/>
  <c r="B134" i="9" s="1"/>
  <c r="B617" i="9"/>
  <c r="B625" i="9"/>
  <c r="B633" i="9"/>
  <c r="B618" i="9"/>
  <c r="B634" i="9"/>
  <c r="B619" i="9"/>
  <c r="B627" i="9"/>
  <c r="B636" i="9"/>
  <c r="B635" i="9"/>
  <c r="B615" i="9"/>
  <c r="B623" i="9"/>
  <c r="B631" i="9"/>
  <c r="B616" i="9"/>
  <c r="B632" i="9"/>
  <c r="B620" i="9"/>
  <c r="B628" i="9"/>
  <c r="B637" i="9"/>
  <c r="B621" i="9"/>
  <c r="B629" i="9"/>
  <c r="B622" i="9"/>
  <c r="B630" i="9"/>
  <c r="B624" i="9"/>
  <c r="B852" i="9"/>
  <c r="E505" i="43"/>
  <c r="L190" i="38"/>
  <c r="S190" i="38" s="1"/>
  <c r="AP190" i="38" s="1"/>
  <c r="F20" i="8"/>
  <c r="F39" i="8" s="1"/>
  <c r="F49" i="8" s="1"/>
  <c r="I529" i="9"/>
  <c r="AP168" i="41"/>
  <c r="AG256" i="41"/>
  <c r="F25" i="7" s="1"/>
  <c r="S168" i="29"/>
  <c r="AH168" i="29" s="1"/>
  <c r="AP168" i="29" s="1"/>
  <c r="B853" i="9"/>
  <c r="B843" i="9"/>
  <c r="B516" i="9"/>
  <c r="B547" i="9"/>
  <c r="S165" i="38"/>
  <c r="AH165" i="38" s="1"/>
  <c r="AP165" i="38" s="1"/>
  <c r="B515" i="9"/>
  <c r="AF256" i="41"/>
  <c r="F37" i="7" s="1"/>
  <c r="S143" i="41"/>
  <c r="AP143" i="41" s="1"/>
  <c r="F256" i="41"/>
  <c r="S201" i="41"/>
  <c r="AP201" i="41" s="1"/>
  <c r="AF227" i="38"/>
  <c r="I128" i="29"/>
  <c r="S128" i="29" s="1"/>
  <c r="AP128" i="29" s="1"/>
  <c r="B539" i="9"/>
  <c r="B519" i="9"/>
  <c r="B548" i="9"/>
  <c r="B536" i="9"/>
  <c r="S201" i="29"/>
  <c r="AP201" i="29" s="1"/>
  <c r="S112" i="29"/>
  <c r="AP112" i="29" s="1"/>
  <c r="B535" i="9"/>
  <c r="B26" i="3"/>
  <c r="B466" i="9" s="1"/>
  <c r="B538" i="9"/>
  <c r="B520" i="9"/>
  <c r="F33" i="3"/>
  <c r="S86" i="29"/>
  <c r="AP86" i="29" s="1"/>
  <c r="S165" i="29"/>
  <c r="AH165" i="29" s="1"/>
  <c r="AP165" i="29" s="1"/>
  <c r="S169" i="29"/>
  <c r="AH169" i="29" s="1"/>
  <c r="AP169" i="29" s="1"/>
  <c r="AH165" i="41"/>
  <c r="AP165" i="41" s="1"/>
  <c r="B851" i="9"/>
  <c r="S133" i="38"/>
  <c r="AP133" i="38" s="1"/>
  <c r="E408" i="43"/>
  <c r="E418" i="43" s="1"/>
  <c r="E433" i="43" s="1"/>
  <c r="AP251" i="41"/>
  <c r="B549" i="9"/>
  <c r="B521" i="9"/>
  <c r="B540" i="9"/>
  <c r="B537" i="9"/>
  <c r="D408" i="43"/>
  <c r="D418" i="43" s="1"/>
  <c r="B28" i="3"/>
  <c r="B274" i="12" s="1"/>
  <c r="AL251" i="29"/>
  <c r="E479" i="43" s="1"/>
  <c r="E17" i="43"/>
  <c r="E66" i="43" s="1"/>
  <c r="S159" i="41"/>
  <c r="AH159" i="41" s="1"/>
  <c r="AP159" i="41" s="1"/>
  <c r="B517" i="9"/>
  <c r="B523" i="9"/>
  <c r="B518" i="9"/>
  <c r="E317" i="43"/>
  <c r="E671" i="43" s="1"/>
  <c r="S114" i="29"/>
  <c r="AP114" i="29" s="1"/>
  <c r="D661" i="43"/>
  <c r="AP227" i="29"/>
  <c r="S87" i="29"/>
  <c r="AP87" i="29" s="1"/>
  <c r="B522" i="9"/>
  <c r="G89" i="38"/>
  <c r="S89" i="38" s="1"/>
  <c r="AP89" i="38" s="1"/>
  <c r="AP226" i="29"/>
  <c r="H18" i="41"/>
  <c r="H256" i="41" s="1"/>
  <c r="S128" i="38"/>
  <c r="AP128" i="38" s="1"/>
  <c r="E194" i="43"/>
  <c r="E661" i="43"/>
  <c r="AP138" i="41"/>
  <c r="B467" i="9"/>
  <c r="M26" i="38"/>
  <c r="M252" i="38" s="1"/>
  <c r="L254" i="18"/>
  <c r="G166" i="38"/>
  <c r="S166" i="38" s="1"/>
  <c r="AH166" i="38" s="1"/>
  <c r="AP166" i="38" s="1"/>
  <c r="S111" i="29"/>
  <c r="AP111" i="29" s="1"/>
  <c r="S137" i="41"/>
  <c r="AP137" i="41" s="1"/>
  <c r="AC256" i="41"/>
  <c r="B550" i="9"/>
  <c r="G39" i="8"/>
  <c r="G49" i="8" s="1"/>
  <c r="B477" i="9"/>
  <c r="B640" i="9"/>
  <c r="B281" i="12"/>
  <c r="H855" i="9"/>
  <c r="K652" i="9"/>
  <c r="B15" i="3"/>
  <c r="K571" i="9"/>
  <c r="G33" i="3"/>
  <c r="M287" i="9"/>
  <c r="B24" i="3"/>
  <c r="B38" i="3"/>
  <c r="B16" i="3"/>
  <c r="AB210" i="29"/>
  <c r="AC251" i="29" s="1"/>
  <c r="X31" i="29"/>
  <c r="X251" i="29" s="1"/>
  <c r="AH170" i="29"/>
  <c r="AP170" i="29" s="1"/>
  <c r="Y43" i="29"/>
  <c r="Y251" i="29" s="1"/>
  <c r="AB102" i="29"/>
  <c r="AP102" i="29" s="1"/>
  <c r="M398" i="9"/>
  <c r="M402" i="9" s="1"/>
  <c r="J22" i="3"/>
  <c r="J33" i="3" s="1"/>
  <c r="M850" i="9"/>
  <c r="M855" i="9" s="1"/>
  <c r="M141" i="29"/>
  <c r="S141" i="29" s="1"/>
  <c r="AP141" i="29" s="1"/>
  <c r="AH175" i="29"/>
  <c r="AP175" i="29" s="1"/>
  <c r="S116" i="38"/>
  <c r="AP116" i="38" s="1"/>
  <c r="Z137" i="29"/>
  <c r="Z251" i="29" s="1"/>
  <c r="J130" i="29"/>
  <c r="J77" i="29" s="1"/>
  <c r="S97" i="29"/>
  <c r="S110" i="29"/>
  <c r="AP110" i="29" s="1"/>
  <c r="L842" i="9"/>
  <c r="I12" i="3"/>
  <c r="L235" i="9"/>
  <c r="L237" i="9" s="1"/>
  <c r="AI179" i="29"/>
  <c r="AP179" i="29" s="1"/>
  <c r="L92" i="9"/>
  <c r="S131" i="41"/>
  <c r="AP131" i="41" s="1"/>
  <c r="AF232" i="29"/>
  <c r="AP232" i="29" s="1"/>
  <c r="AP232" i="41"/>
  <c r="S108" i="29"/>
  <c r="AP108" i="29" s="1"/>
  <c r="S202" i="41"/>
  <c r="AP202" i="41" s="1"/>
  <c r="S133" i="41"/>
  <c r="AP133" i="41" s="1"/>
  <c r="AP148" i="41"/>
  <c r="L398" i="9"/>
  <c r="L402" i="9" s="1"/>
  <c r="L850" i="9"/>
  <c r="L855" i="9" s="1"/>
  <c r="I22" i="3"/>
  <c r="I33" i="3" s="1"/>
  <c r="D194" i="43"/>
  <c r="AI182" i="41"/>
  <c r="AP182" i="41" s="1"/>
  <c r="AI181" i="29"/>
  <c r="AP181" i="29" s="1"/>
  <c r="G197" i="32"/>
  <c r="M269" i="9"/>
  <c r="AB186" i="29"/>
  <c r="AP186" i="29" s="1"/>
  <c r="G182" i="29"/>
  <c r="S182" i="29" s="1"/>
  <c r="X31" i="41"/>
  <c r="X256" i="41" s="1"/>
  <c r="F14" i="7" s="1"/>
  <c r="G164" i="29"/>
  <c r="S164" i="29" s="1"/>
  <c r="AN256" i="41"/>
  <c r="F35" i="7" s="1"/>
  <c r="F248" i="29"/>
  <c r="S248" i="29" s="1"/>
  <c r="AP248" i="29" s="1"/>
  <c r="F250" i="29"/>
  <c r="S250" i="29" s="1"/>
  <c r="AP250" i="29" s="1"/>
  <c r="L190" i="41"/>
  <c r="S190" i="41" s="1"/>
  <c r="AP190" i="41" s="1"/>
  <c r="S159" i="38"/>
  <c r="AH159" i="38" s="1"/>
  <c r="AP159" i="38" s="1"/>
  <c r="D514" i="43"/>
  <c r="AP194" i="29"/>
  <c r="AH154" i="29"/>
  <c r="AP154" i="29" s="1"/>
  <c r="H127" i="29"/>
  <c r="AO121" i="29"/>
  <c r="AP151" i="29"/>
  <c r="AP83" i="29"/>
  <c r="S222" i="29"/>
  <c r="M304" i="9"/>
  <c r="J39" i="3" s="1"/>
  <c r="J42" i="3" s="1"/>
  <c r="AB70" i="41"/>
  <c r="AP70" i="41" s="1"/>
  <c r="Y43" i="41"/>
  <c r="Y256" i="41" s="1"/>
  <c r="F15" i="7" s="1"/>
  <c r="AQ123" i="18"/>
  <c r="AQ79" i="18"/>
  <c r="S158" i="29"/>
  <c r="J20" i="8"/>
  <c r="L571" i="9"/>
  <c r="P585" i="9"/>
  <c r="D251" i="29"/>
  <c r="E454" i="43"/>
  <c r="I19" i="7"/>
  <c r="L841" i="9"/>
  <c r="I11" i="3"/>
  <c r="Q46" i="7" s="1"/>
  <c r="L49" i="9"/>
  <c r="I12" i="8"/>
  <c r="I20" i="8" s="1"/>
  <c r="M842" i="9"/>
  <c r="M235" i="9"/>
  <c r="M237" i="9" s="1"/>
  <c r="J12" i="3"/>
  <c r="AH164" i="41"/>
  <c r="AP164" i="41" s="1"/>
  <c r="J256" i="41"/>
  <c r="S78" i="41"/>
  <c r="AQ169" i="18"/>
  <c r="S115" i="38"/>
  <c r="AP115" i="38" s="1"/>
  <c r="AB187" i="29"/>
  <c r="AP187" i="29" s="1"/>
  <c r="G18" i="3"/>
  <c r="AJ147" i="29"/>
  <c r="AJ251" i="29" s="1"/>
  <c r="G132" i="29"/>
  <c r="G189" i="29" s="1"/>
  <c r="L189" i="29" s="1"/>
  <c r="L56" i="29" s="1"/>
  <c r="L251" i="29" s="1"/>
  <c r="AN215" i="29"/>
  <c r="AN251" i="29" s="1"/>
  <c r="AH167" i="41"/>
  <c r="AP167" i="41" s="1"/>
  <c r="AO124" i="41"/>
  <c r="AP124" i="41" s="1"/>
  <c r="M142" i="29"/>
  <c r="S142" i="29" s="1"/>
  <c r="AP142" i="29" s="1"/>
  <c r="AH153" i="29"/>
  <c r="AP153" i="29" s="1"/>
  <c r="AH174" i="29"/>
  <c r="AP174" i="29" s="1"/>
  <c r="AM223" i="41"/>
  <c r="AP223" i="41" s="1"/>
  <c r="M143" i="29"/>
  <c r="S143" i="29" s="1"/>
  <c r="AP143" i="29" s="1"/>
  <c r="L118" i="9"/>
  <c r="AQ121" i="29"/>
  <c r="E495" i="43" s="1"/>
  <c r="E251" i="29"/>
  <c r="I43" i="7"/>
  <c r="H195" i="32"/>
  <c r="H191" i="32"/>
  <c r="I187" i="32"/>
  <c r="H196" i="32"/>
  <c r="H192" i="32"/>
  <c r="H194" i="32"/>
  <c r="H190" i="32"/>
  <c r="H193" i="32"/>
  <c r="H189" i="32"/>
  <c r="B23" i="3"/>
  <c r="AP231" i="29"/>
  <c r="J846" i="9"/>
  <c r="S113" i="29"/>
  <c r="AP113" i="29" s="1"/>
  <c r="F18" i="3"/>
  <c r="E252" i="38"/>
  <c r="M841" i="9"/>
  <c r="J11" i="3"/>
  <c r="R46" i="7" s="1"/>
  <c r="R47" i="7" s="1"/>
  <c r="S115" i="29"/>
  <c r="AP115" i="29" s="1"/>
  <c r="I199" i="29"/>
  <c r="S199" i="29" s="1"/>
  <c r="AP199" i="29" s="1"/>
  <c r="A22" i="26"/>
  <c r="O824" i="9" s="1"/>
  <c r="C22" i="26" s="1"/>
  <c r="A23" i="26"/>
  <c r="I6" i="41"/>
  <c r="AI181" i="41"/>
  <c r="AP211" i="41"/>
  <c r="Z252" i="38"/>
  <c r="D449" i="43" s="1"/>
  <c r="H846" i="9"/>
  <c r="AQ213" i="18"/>
  <c r="K188" i="29"/>
  <c r="S188" i="29" s="1"/>
  <c r="AP188" i="29" s="1"/>
  <c r="I846" i="9"/>
  <c r="M136" i="29"/>
  <c r="M69" i="29" s="1"/>
  <c r="S69" i="29" s="1"/>
  <c r="L446" i="9"/>
  <c r="L450" i="9" s="1"/>
  <c r="P456" i="9" s="1"/>
  <c r="Q456" i="9"/>
  <c r="L269" i="9"/>
  <c r="AO122" i="29"/>
  <c r="AP122" i="29" s="1"/>
  <c r="S180" i="29"/>
  <c r="S128" i="41"/>
  <c r="AP128" i="41" s="1"/>
  <c r="AK246" i="29"/>
  <c r="AK251" i="29" s="1"/>
  <c r="S166" i="29"/>
  <c r="S190" i="29"/>
  <c r="AP190" i="29" s="1"/>
  <c r="S200" i="29"/>
  <c r="AP200" i="29" s="1"/>
  <c r="K269" i="9"/>
  <c r="H37" i="8"/>
  <c r="I6" i="38"/>
  <c r="I252" i="38" s="1"/>
  <c r="T19" i="18"/>
  <c r="X19" i="18" s="1"/>
  <c r="X254" i="18" s="1"/>
  <c r="E13" i="7" s="1"/>
  <c r="AP247" i="38"/>
  <c r="S112" i="38"/>
  <c r="AP112" i="38" s="1"/>
  <c r="S201" i="38"/>
  <c r="AP201" i="38" s="1"/>
  <c r="S78" i="38"/>
  <c r="AE78" i="38" s="1"/>
  <c r="AE252" i="38" s="1"/>
  <c r="S110" i="38"/>
  <c r="AP110" i="38" s="1"/>
  <c r="AP84" i="38"/>
  <c r="D431" i="43"/>
  <c r="D673" i="43" s="1"/>
  <c r="AP138" i="38"/>
  <c r="AB70" i="38"/>
  <c r="AP70" i="38" s="1"/>
  <c r="AB103" i="38"/>
  <c r="AP103" i="38" s="1"/>
  <c r="AJ183" i="38"/>
  <c r="AP183" i="38" s="1"/>
  <c r="AM223" i="38"/>
  <c r="AP223" i="38" s="1"/>
  <c r="X32" i="38"/>
  <c r="X252" i="38" s="1"/>
  <c r="K842" i="9"/>
  <c r="H12" i="3"/>
  <c r="K235" i="9"/>
  <c r="K237" i="9" s="1"/>
  <c r="S181" i="38"/>
  <c r="AQ154" i="18"/>
  <c r="H130" i="38"/>
  <c r="S130" i="38" s="1"/>
  <c r="AP130" i="38" s="1"/>
  <c r="D590" i="43"/>
  <c r="D593" i="43" s="1"/>
  <c r="D317" i="43"/>
  <c r="D671" i="43" s="1"/>
  <c r="D512" i="43"/>
  <c r="K841" i="9"/>
  <c r="H11" i="3"/>
  <c r="P46" i="7" s="1"/>
  <c r="J304" i="9"/>
  <c r="H39" i="3" s="1"/>
  <c r="H42" i="3" s="1"/>
  <c r="S87" i="38"/>
  <c r="AP87" i="38" s="1"/>
  <c r="AQ225" i="18"/>
  <c r="B37" i="4"/>
  <c r="AQ44" i="18"/>
  <c r="P252" i="38"/>
  <c r="AO122" i="38"/>
  <c r="AO252" i="38" s="1"/>
  <c r="AI167" i="18"/>
  <c r="AQ167" i="18" s="1"/>
  <c r="K49" i="9"/>
  <c r="H12" i="8"/>
  <c r="F252" i="38"/>
  <c r="D454" i="43"/>
  <c r="H19" i="7"/>
  <c r="AN252" i="38"/>
  <c r="S113" i="38"/>
  <c r="AP113" i="38" s="1"/>
  <c r="S153" i="38"/>
  <c r="S88" i="38"/>
  <c r="AP88" i="38" s="1"/>
  <c r="K455" i="9"/>
  <c r="H25" i="3"/>
  <c r="E25" i="3"/>
  <c r="E33" i="3" s="1"/>
  <c r="E18" i="3"/>
  <c r="S98" i="38"/>
  <c r="AP148" i="38"/>
  <c r="S137" i="38"/>
  <c r="AP137" i="38" s="1"/>
  <c r="D11" i="8"/>
  <c r="S129" i="38"/>
  <c r="AP129" i="38" s="1"/>
  <c r="AK184" i="18"/>
  <c r="AK254" i="18" s="1"/>
  <c r="E27" i="7" s="1"/>
  <c r="S131" i="38"/>
  <c r="AP131" i="38" s="1"/>
  <c r="AP152" i="38"/>
  <c r="S109" i="38"/>
  <c r="AP109" i="38" s="1"/>
  <c r="AC99" i="18"/>
  <c r="AQ99" i="18" s="1"/>
  <c r="S143" i="38"/>
  <c r="AP143" i="38" s="1"/>
  <c r="N254" i="18"/>
  <c r="T26" i="18"/>
  <c r="S202" i="38"/>
  <c r="AP202" i="38" s="1"/>
  <c r="S114" i="38"/>
  <c r="AP114" i="38" s="1"/>
  <c r="T57" i="18"/>
  <c r="K189" i="38"/>
  <c r="K252" i="38" s="1"/>
  <c r="AL252" i="38"/>
  <c r="D505" i="43"/>
  <c r="D585" i="43"/>
  <c r="D588" i="43" s="1"/>
  <c r="K92" i="9"/>
  <c r="H16" i="8"/>
  <c r="AQ32" i="18"/>
  <c r="AP40" i="38"/>
  <c r="K850" i="9"/>
  <c r="K855" i="9" s="1"/>
  <c r="K398" i="9"/>
  <c r="K402" i="9" s="1"/>
  <c r="H22" i="3"/>
  <c r="D66" i="43"/>
  <c r="AH167" i="38"/>
  <c r="AP167" i="38" s="1"/>
  <c r="AP16" i="38"/>
  <c r="S111" i="38"/>
  <c r="AP111" i="38" s="1"/>
  <c r="D476" i="43"/>
  <c r="H33" i="7"/>
  <c r="E37" i="7"/>
  <c r="P530" i="9" s="1"/>
  <c r="G254" i="18"/>
  <c r="Y44" i="38"/>
  <c r="Y252" i="38" s="1"/>
  <c r="H46" i="3"/>
  <c r="H51" i="3" s="1"/>
  <c r="E46" i="3"/>
  <c r="J254" i="18"/>
  <c r="T6" i="18"/>
  <c r="K118" i="9"/>
  <c r="A31" i="24"/>
  <c r="A30" i="24"/>
  <c r="O99" i="9"/>
  <c r="D27" i="24" s="1"/>
  <c r="O68" i="9"/>
  <c r="C27" i="24" s="1"/>
  <c r="T254" i="18" l="1"/>
  <c r="AF252" i="38"/>
  <c r="D481" i="43" s="1"/>
  <c r="H18" i="29"/>
  <c r="S18" i="29" s="1"/>
  <c r="B494" i="9"/>
  <c r="B495" i="9"/>
  <c r="B493" i="9"/>
  <c r="M535" i="9"/>
  <c r="F13" i="4"/>
  <c r="F17" i="4" s="1"/>
  <c r="F19" i="4" s="1"/>
  <c r="F22" i="4" s="1"/>
  <c r="M22" i="8"/>
  <c r="G13" i="4"/>
  <c r="G17" i="4" s="1"/>
  <c r="G19" i="4" s="1"/>
  <c r="G22" i="4" s="1"/>
  <c r="N22" i="8"/>
  <c r="S25" i="41"/>
  <c r="AB25" i="41" s="1"/>
  <c r="AB256" i="41" s="1"/>
  <c r="F18" i="7" s="1"/>
  <c r="L57" i="38"/>
  <c r="L252" i="38" s="1"/>
  <c r="B647" i="9"/>
  <c r="B655" i="9"/>
  <c r="B663" i="9"/>
  <c r="B648" i="9"/>
  <c r="B656" i="9"/>
  <c r="B664" i="9"/>
  <c r="B660" i="9"/>
  <c r="B646" i="9"/>
  <c r="B649" i="9"/>
  <c r="B657" i="9"/>
  <c r="B665" i="9"/>
  <c r="B658" i="9"/>
  <c r="B659" i="9"/>
  <c r="B652" i="9"/>
  <c r="B654" i="9"/>
  <c r="B650" i="9"/>
  <c r="B653" i="9"/>
  <c r="B662" i="9"/>
  <c r="B651" i="9"/>
  <c r="B661" i="9"/>
  <c r="B614" i="9"/>
  <c r="B606" i="9"/>
  <c r="B598" i="9"/>
  <c r="B590" i="9"/>
  <c r="B582" i="9"/>
  <c r="B574" i="9"/>
  <c r="B566" i="9"/>
  <c r="B593" i="9"/>
  <c r="B607" i="9"/>
  <c r="B613" i="9"/>
  <c r="B605" i="9"/>
  <c r="B597" i="9"/>
  <c r="B589" i="9"/>
  <c r="B581" i="9"/>
  <c r="B573" i="9"/>
  <c r="B565" i="9"/>
  <c r="B612" i="9"/>
  <c r="B604" i="9"/>
  <c r="B596" i="9"/>
  <c r="B588" i="9"/>
  <c r="B580" i="9"/>
  <c r="B572" i="9"/>
  <c r="B564" i="9"/>
  <c r="B611" i="9"/>
  <c r="B603" i="9"/>
  <c r="B595" i="9"/>
  <c r="B587" i="9"/>
  <c r="B579" i="9"/>
  <c r="B571" i="9"/>
  <c r="B563" i="9"/>
  <c r="B602" i="9"/>
  <c r="B586" i="9"/>
  <c r="B570" i="9"/>
  <c r="B609" i="9"/>
  <c r="B577" i="9"/>
  <c r="B561" i="9"/>
  <c r="B560" i="9"/>
  <c r="B591" i="9"/>
  <c r="B583" i="9"/>
  <c r="B559" i="9"/>
  <c r="B639" i="9" s="1"/>
  <c r="B610" i="9"/>
  <c r="B594" i="9"/>
  <c r="B578" i="9"/>
  <c r="B562" i="9"/>
  <c r="B601" i="9"/>
  <c r="B585" i="9"/>
  <c r="B569" i="9"/>
  <c r="B568" i="9"/>
  <c r="B599" i="9"/>
  <c r="B575" i="9"/>
  <c r="B608" i="9"/>
  <c r="B600" i="9"/>
  <c r="B592" i="9"/>
  <c r="B584" i="9"/>
  <c r="B576" i="9"/>
  <c r="B567" i="9"/>
  <c r="B144" i="9"/>
  <c r="B149" i="9" s="1"/>
  <c r="F35" i="3"/>
  <c r="F53" i="3" s="1"/>
  <c r="J39" i="8"/>
  <c r="J56" i="3" s="1"/>
  <c r="J59" i="3" s="1"/>
  <c r="B552" i="9"/>
  <c r="S26" i="38"/>
  <c r="AB26" i="38" s="1"/>
  <c r="B124" i="9"/>
  <c r="AP227" i="38"/>
  <c r="G35" i="3"/>
  <c r="G53" i="3" s="1"/>
  <c r="B12" i="3"/>
  <c r="AP210" i="29"/>
  <c r="B459" i="9"/>
  <c r="B473" i="9" s="1"/>
  <c r="G56" i="3"/>
  <c r="G59" i="3" s="1"/>
  <c r="F251" i="29"/>
  <c r="S18" i="41"/>
  <c r="W18" i="41" s="1"/>
  <c r="AP18" i="41" s="1"/>
  <c r="B126" i="9"/>
  <c r="B557" i="9"/>
  <c r="B125" i="9"/>
  <c r="B123" i="9"/>
  <c r="B135" i="9"/>
  <c r="B127" i="9"/>
  <c r="AF251" i="29"/>
  <c r="E482" i="43" s="1"/>
  <c r="I39" i="8"/>
  <c r="AG251" i="29"/>
  <c r="I25" i="7" s="1"/>
  <c r="B556" i="9"/>
  <c r="B19" i="7"/>
  <c r="B122" i="9"/>
  <c r="AO256" i="41"/>
  <c r="AI256" i="41"/>
  <c r="F28" i="7" s="1"/>
  <c r="G79" i="29"/>
  <c r="S79" i="29" s="1"/>
  <c r="W79" i="29" s="1"/>
  <c r="AP79" i="29" s="1"/>
  <c r="B842" i="9"/>
  <c r="I36" i="7"/>
  <c r="B553" i="9"/>
  <c r="B136" i="9"/>
  <c r="H19" i="38"/>
  <c r="S19" i="38" s="1"/>
  <c r="D516" i="43"/>
  <c r="D664" i="43"/>
  <c r="D668" i="43" s="1"/>
  <c r="B505" i="9"/>
  <c r="B498" i="9" s="1"/>
  <c r="B503" i="9" s="1"/>
  <c r="AP246" i="29"/>
  <c r="E319" i="43"/>
  <c r="E435" i="43" s="1"/>
  <c r="G252" i="38"/>
  <c r="E196" i="43"/>
  <c r="E200" i="43" s="1"/>
  <c r="E209" i="43" s="1"/>
  <c r="E212" i="43" s="1"/>
  <c r="E213" i="43" s="1"/>
  <c r="E215" i="43" s="1"/>
  <c r="E223" i="43" s="1"/>
  <c r="E225" i="43" s="1"/>
  <c r="E670" i="43" s="1"/>
  <c r="E675" i="43" s="1"/>
  <c r="E664" i="43"/>
  <c r="E668" i="43" s="1"/>
  <c r="AP137" i="29"/>
  <c r="S6" i="38"/>
  <c r="V6" i="38" s="1"/>
  <c r="V252" i="38" s="1"/>
  <c r="L56" i="41"/>
  <c r="B558" i="9"/>
  <c r="B165" i="9"/>
  <c r="B184" i="9" s="1"/>
  <c r="B94" i="9"/>
  <c r="B119" i="9" s="1"/>
  <c r="B551" i="9"/>
  <c r="AP31" i="29"/>
  <c r="B554" i="9"/>
  <c r="E39" i="7"/>
  <c r="H16" i="7"/>
  <c r="AI254" i="18"/>
  <c r="E26" i="7" s="1"/>
  <c r="E30" i="7" s="1"/>
  <c r="B555" i="9"/>
  <c r="B62" i="9"/>
  <c r="B93" i="9" s="1"/>
  <c r="AM252" i="38"/>
  <c r="H34" i="7" s="1"/>
  <c r="B841" i="9"/>
  <c r="AM256" i="41"/>
  <c r="F34" i="7" s="1"/>
  <c r="F39" i="7" s="1"/>
  <c r="AP43" i="41"/>
  <c r="S127" i="29"/>
  <c r="AP127" i="29" s="1"/>
  <c r="B217" i="12"/>
  <c r="B227" i="12" s="1"/>
  <c r="B264" i="9"/>
  <c r="B850" i="9"/>
  <c r="B414" i="9"/>
  <c r="B407" i="9" s="1"/>
  <c r="K656" i="9"/>
  <c r="B39" i="3"/>
  <c r="M846" i="9"/>
  <c r="B266" i="12"/>
  <c r="B424" i="9"/>
  <c r="B446" i="9"/>
  <c r="B284" i="12"/>
  <c r="B285" i="12"/>
  <c r="B283" i="12"/>
  <c r="B282" i="12"/>
  <c r="B642" i="9"/>
  <c r="B666" i="9"/>
  <c r="B643" i="9"/>
  <c r="B641" i="9"/>
  <c r="B644" i="9"/>
  <c r="B645" i="9"/>
  <c r="F56" i="3"/>
  <c r="F59" i="3" s="1"/>
  <c r="B279" i="12"/>
  <c r="B275" i="12"/>
  <c r="B278" i="12"/>
  <c r="B277" i="12"/>
  <c r="B276" i="12"/>
  <c r="B280" i="12"/>
  <c r="B480" i="9"/>
  <c r="B483" i="9"/>
  <c r="B481" i="9"/>
  <c r="B492" i="9"/>
  <c r="B482" i="9"/>
  <c r="B486" i="9"/>
  <c r="B484" i="9"/>
  <c r="B496" i="9"/>
  <c r="B485" i="9"/>
  <c r="B491" i="9"/>
  <c r="B479" i="9"/>
  <c r="B478" i="9"/>
  <c r="B164" i="12"/>
  <c r="B260" i="9"/>
  <c r="B253" i="9"/>
  <c r="B157" i="12"/>
  <c r="B239" i="9"/>
  <c r="K846" i="9"/>
  <c r="L846" i="9"/>
  <c r="H33" i="3"/>
  <c r="B33" i="3" s="1"/>
  <c r="I18" i="3"/>
  <c r="I35" i="3" s="1"/>
  <c r="I53" i="3" s="1"/>
  <c r="E56" i="3"/>
  <c r="E59" i="3" s="1"/>
  <c r="E49" i="8"/>
  <c r="D196" i="43"/>
  <c r="D200" i="43" s="1"/>
  <c r="D209" i="43" s="1"/>
  <c r="D212" i="43" s="1"/>
  <c r="D213" i="43" s="1"/>
  <c r="D215" i="43" s="1"/>
  <c r="D223" i="43" s="1"/>
  <c r="D225" i="43" s="1"/>
  <c r="D670" i="43" s="1"/>
  <c r="D675" i="43" s="1"/>
  <c r="AI182" i="29"/>
  <c r="AP182" i="29" s="1"/>
  <c r="E477" i="43"/>
  <c r="I35" i="7"/>
  <c r="AH164" i="29"/>
  <c r="AP164" i="29" s="1"/>
  <c r="G256" i="41"/>
  <c r="E476" i="43"/>
  <c r="I33" i="7"/>
  <c r="B33" i="7" s="1"/>
  <c r="AB69" i="29"/>
  <c r="AP69" i="29" s="1"/>
  <c r="AP181" i="41"/>
  <c r="AP215" i="29"/>
  <c r="AO251" i="29"/>
  <c r="J251" i="29"/>
  <c r="S77" i="29"/>
  <c r="E447" i="43"/>
  <c r="I15" i="7"/>
  <c r="E446" i="43"/>
  <c r="I14" i="7"/>
  <c r="S136" i="29"/>
  <c r="AP136" i="29" s="1"/>
  <c r="I256" i="41"/>
  <c r="S6" i="41"/>
  <c r="S132" i="29"/>
  <c r="AP132" i="29" s="1"/>
  <c r="I6" i="29"/>
  <c r="AP121" i="29"/>
  <c r="AP31" i="41"/>
  <c r="S130" i="29"/>
  <c r="AP130" i="29" s="1"/>
  <c r="AP43" i="29"/>
  <c r="B42" i="3"/>
  <c r="B37" i="3" s="1"/>
  <c r="AI180" i="29"/>
  <c r="AP180" i="29" s="1"/>
  <c r="A26" i="26"/>
  <c r="A25" i="26"/>
  <c r="L32" i="8" s="1"/>
  <c r="C25" i="26" s="1"/>
  <c r="AH158" i="29"/>
  <c r="AP158" i="29" s="1"/>
  <c r="AM222" i="29"/>
  <c r="AM251" i="29" s="1"/>
  <c r="S56" i="29"/>
  <c r="E450" i="43"/>
  <c r="AP168" i="38"/>
  <c r="AP122" i="38"/>
  <c r="E469" i="43"/>
  <c r="I27" i="7"/>
  <c r="AE78" i="41"/>
  <c r="AE256" i="41" s="1"/>
  <c r="F20" i="7" s="1"/>
  <c r="E449" i="43"/>
  <c r="I16" i="7"/>
  <c r="AH166" i="29"/>
  <c r="AP166" i="29" s="1"/>
  <c r="S189" i="29"/>
  <c r="AP189" i="29" s="1"/>
  <c r="I196" i="32"/>
  <c r="I192" i="32"/>
  <c r="I193" i="32"/>
  <c r="I189" i="32"/>
  <c r="I195" i="32"/>
  <c r="I191" i="32"/>
  <c r="J187" i="32"/>
  <c r="I194" i="32"/>
  <c r="I190" i="32"/>
  <c r="AP147" i="29"/>
  <c r="P251" i="29"/>
  <c r="S152" i="29"/>
  <c r="J18" i="3"/>
  <c r="J35" i="3" s="1"/>
  <c r="J53" i="3" s="1"/>
  <c r="M25" i="29"/>
  <c r="AB97" i="29"/>
  <c r="AP97" i="29" s="1"/>
  <c r="H197" i="32"/>
  <c r="S189" i="38"/>
  <c r="AP189" i="38" s="1"/>
  <c r="H18" i="3"/>
  <c r="D433" i="43"/>
  <c r="D463" i="43"/>
  <c r="H25" i="7"/>
  <c r="B22" i="3"/>
  <c r="D446" i="43"/>
  <c r="H14" i="7"/>
  <c r="AP211" i="38"/>
  <c r="D479" i="43"/>
  <c r="H36" i="7"/>
  <c r="B46" i="3"/>
  <c r="E51" i="3"/>
  <c r="B51" i="3" s="1"/>
  <c r="AQ184" i="18"/>
  <c r="D319" i="43"/>
  <c r="AH153" i="38"/>
  <c r="AH252" i="38" s="1"/>
  <c r="AJ181" i="38"/>
  <c r="AJ252" i="38" s="1"/>
  <c r="D450" i="43"/>
  <c r="C113" i="44"/>
  <c r="AB98" i="38"/>
  <c r="AP98" i="38" s="1"/>
  <c r="AB57" i="18"/>
  <c r="AB254" i="18" s="1"/>
  <c r="E17" i="7" s="1"/>
  <c r="D482" i="43"/>
  <c r="D447" i="43"/>
  <c r="H15" i="7"/>
  <c r="D444" i="43"/>
  <c r="H20" i="7"/>
  <c r="H20" i="8"/>
  <c r="H39" i="8" s="1"/>
  <c r="AP44" i="38"/>
  <c r="AP78" i="38"/>
  <c r="E35" i="3"/>
  <c r="D477" i="43"/>
  <c r="H35" i="7"/>
  <c r="AQ19" i="18"/>
  <c r="B25" i="3"/>
  <c r="W6" i="18"/>
  <c r="W254" i="18" s="1"/>
  <c r="E12" i="7" s="1"/>
  <c r="AC26" i="18"/>
  <c r="AC254" i="18" s="1"/>
  <c r="E18" i="7" s="1"/>
  <c r="AP32" i="38"/>
  <c r="A50" i="24"/>
  <c r="A46" i="24"/>
  <c r="H37" i="7" l="1"/>
  <c r="H251" i="29"/>
  <c r="E481" i="43"/>
  <c r="C95" i="44"/>
  <c r="C99" i="44" s="1"/>
  <c r="K448" i="9"/>
  <c r="K450" i="9" s="1"/>
  <c r="O456" i="9" s="1"/>
  <c r="G31" i="4"/>
  <c r="G33" i="4" s="1"/>
  <c r="G43" i="4" s="1"/>
  <c r="F31" i="4"/>
  <c r="F33" i="4" s="1"/>
  <c r="F43" i="4" s="1"/>
  <c r="E13" i="4"/>
  <c r="E19" i="4" s="1"/>
  <c r="E22" i="4" s="1"/>
  <c r="L22" i="8"/>
  <c r="M58" i="3"/>
  <c r="Q58" i="3"/>
  <c r="N42" i="4"/>
  <c r="N58" i="3"/>
  <c r="H252" i="38"/>
  <c r="S57" i="38"/>
  <c r="S252" i="38" s="1"/>
  <c r="B638" i="9"/>
  <c r="J49" i="8"/>
  <c r="D486" i="43"/>
  <c r="D489" i="43" s="1"/>
  <c r="D491" i="43" s="1"/>
  <c r="B468" i="9"/>
  <c r="B472" i="9"/>
  <c r="B36" i="7"/>
  <c r="E463" i="43"/>
  <c r="B474" i="9"/>
  <c r="B476" i="9"/>
  <c r="B471" i="9"/>
  <c r="B470" i="9"/>
  <c r="B460" i="9"/>
  <c r="B475" i="9"/>
  <c r="I37" i="7"/>
  <c r="B83" i="9"/>
  <c r="B469" i="9"/>
  <c r="B465" i="9"/>
  <c r="B461" i="9"/>
  <c r="B464" i="9"/>
  <c r="B462" i="9"/>
  <c r="B463" i="9"/>
  <c r="G61" i="3"/>
  <c r="B64" i="9"/>
  <c r="B66" i="9"/>
  <c r="B67" i="9"/>
  <c r="B89" i="9"/>
  <c r="D130" i="26"/>
  <c r="I56" i="3"/>
  <c r="I59" i="3" s="1"/>
  <c r="I49" i="8"/>
  <c r="B499" i="9"/>
  <c r="B188" i="9"/>
  <c r="B168" i="9"/>
  <c r="B145" i="9"/>
  <c r="B182" i="9"/>
  <c r="B164" i="9"/>
  <c r="B171" i="9"/>
  <c r="B183" i="9"/>
  <c r="B75" i="9"/>
  <c r="B91" i="9"/>
  <c r="B74" i="9"/>
  <c r="B71" i="9"/>
  <c r="B92" i="9"/>
  <c r="B65" i="9"/>
  <c r="G251" i="29"/>
  <c r="B508" i="9"/>
  <c r="B166" i="9"/>
  <c r="B163" i="9"/>
  <c r="B150" i="9"/>
  <c r="B170" i="9"/>
  <c r="B167" i="9"/>
  <c r="B146" i="9"/>
  <c r="B148" i="9"/>
  <c r="AI251" i="29"/>
  <c r="B84" i="9"/>
  <c r="B72" i="9"/>
  <c r="B78" i="9"/>
  <c r="B169" i="9"/>
  <c r="B147" i="9"/>
  <c r="D435" i="43"/>
  <c r="B63" i="9"/>
  <c r="B90" i="9"/>
  <c r="B77" i="9"/>
  <c r="B68" i="9"/>
  <c r="B73" i="9"/>
  <c r="B513" i="9"/>
  <c r="B76" i="9"/>
  <c r="B82" i="9"/>
  <c r="B110" i="9"/>
  <c r="B106" i="9"/>
  <c r="B15" i="7"/>
  <c r="B14" i="7"/>
  <c r="B120" i="9"/>
  <c r="B96" i="9"/>
  <c r="B107" i="9"/>
  <c r="B111" i="9"/>
  <c r="B98" i="9"/>
  <c r="B97" i="9"/>
  <c r="B501" i="9"/>
  <c r="H35" i="3"/>
  <c r="H53" i="3" s="1"/>
  <c r="B504" i="9"/>
  <c r="B43" i="3"/>
  <c r="B507" i="9"/>
  <c r="B509" i="9"/>
  <c r="B104" i="9"/>
  <c r="L256" i="41"/>
  <c r="S56" i="41"/>
  <c r="AA56" i="41" s="1"/>
  <c r="AA256" i="41" s="1"/>
  <c r="F17" i="7" s="1"/>
  <c r="B25" i="7"/>
  <c r="B500" i="9"/>
  <c r="B41" i="3"/>
  <c r="B502" i="9"/>
  <c r="B103" i="9"/>
  <c r="B117" i="9"/>
  <c r="B115" i="9"/>
  <c r="H39" i="7"/>
  <c r="B453" i="9"/>
  <c r="B105" i="9"/>
  <c r="B99" i="9"/>
  <c r="B102" i="9"/>
  <c r="B100" i="9"/>
  <c r="B108" i="9"/>
  <c r="B95" i="9"/>
  <c r="B116" i="9"/>
  <c r="B101" i="9"/>
  <c r="B35" i="7"/>
  <c r="B118" i="9"/>
  <c r="B109" i="9"/>
  <c r="B23" i="9"/>
  <c r="N23" i="9" s="1"/>
  <c r="B16" i="7"/>
  <c r="M42" i="4"/>
  <c r="F61" i="3"/>
  <c r="B437" i="9"/>
  <c r="B427" i="9"/>
  <c r="B438" i="9"/>
  <c r="B435" i="9"/>
  <c r="B426" i="9"/>
  <c r="B430" i="9"/>
  <c r="B428" i="9"/>
  <c r="B429" i="9"/>
  <c r="B436" i="9"/>
  <c r="B425" i="9"/>
  <c r="B250" i="9"/>
  <c r="B245" i="9"/>
  <c r="B249" i="9"/>
  <c r="B251" i="9"/>
  <c r="B252" i="9"/>
  <c r="B240" i="9"/>
  <c r="B242" i="9"/>
  <c r="B241" i="9"/>
  <c r="B243" i="9"/>
  <c r="B244" i="9"/>
  <c r="D61" i="26"/>
  <c r="B286" i="12"/>
  <c r="B452" i="9"/>
  <c r="B159" i="12"/>
  <c r="B158" i="12"/>
  <c r="B161" i="12"/>
  <c r="B160" i="12"/>
  <c r="B162" i="12"/>
  <c r="B163" i="12"/>
  <c r="B268" i="9"/>
  <c r="B267" i="9"/>
  <c r="B270" i="9"/>
  <c r="B255" i="9"/>
  <c r="B269" i="9"/>
  <c r="B259" i="9"/>
  <c r="B257" i="9"/>
  <c r="B256" i="9"/>
  <c r="B254" i="9"/>
  <c r="B258" i="9"/>
  <c r="B223" i="12"/>
  <c r="B220" i="12"/>
  <c r="B226" i="12"/>
  <c r="B218" i="12"/>
  <c r="B221" i="12"/>
  <c r="B222" i="12"/>
  <c r="B219" i="12"/>
  <c r="B224" i="12"/>
  <c r="B225" i="12"/>
  <c r="B262" i="9"/>
  <c r="B263" i="9"/>
  <c r="B421" i="9"/>
  <c r="B420" i="9"/>
  <c r="B418" i="9"/>
  <c r="B409" i="9"/>
  <c r="B422" i="9"/>
  <c r="B410" i="9"/>
  <c r="B412" i="9"/>
  <c r="B416" i="9"/>
  <c r="B417" i="9"/>
  <c r="B419" i="9"/>
  <c r="B413" i="9"/>
  <c r="B408" i="9"/>
  <c r="B411" i="9"/>
  <c r="B423" i="9"/>
  <c r="B167" i="12"/>
  <c r="B165" i="12"/>
  <c r="B168" i="12"/>
  <c r="B169" i="12"/>
  <c r="B170" i="12"/>
  <c r="B175" i="12"/>
  <c r="B171" i="12"/>
  <c r="B172" i="12"/>
  <c r="B174" i="12"/>
  <c r="B173" i="12"/>
  <c r="B166" i="12"/>
  <c r="E486" i="43"/>
  <c r="I34" i="7"/>
  <c r="B34" i="7" s="1"/>
  <c r="B142" i="12" s="1"/>
  <c r="B316" i="12" s="1"/>
  <c r="B317" i="12" s="1"/>
  <c r="A29" i="26"/>
  <c r="A28" i="26"/>
  <c r="M12" i="7" s="1"/>
  <c r="C28" i="26" s="1"/>
  <c r="I197" i="32"/>
  <c r="AP25" i="41"/>
  <c r="W18" i="29"/>
  <c r="W251" i="29" s="1"/>
  <c r="AP222" i="29"/>
  <c r="Q42" i="4"/>
  <c r="J61" i="3"/>
  <c r="AA56" i="29"/>
  <c r="I251" i="29"/>
  <c r="S6" i="29"/>
  <c r="AP78" i="41"/>
  <c r="M251" i="29"/>
  <c r="S25" i="29"/>
  <c r="AE77" i="29"/>
  <c r="AE251" i="29" s="1"/>
  <c r="AH152" i="29"/>
  <c r="AH251" i="29" s="1"/>
  <c r="J196" i="32"/>
  <c r="J192" i="32"/>
  <c r="J193" i="32"/>
  <c r="J189" i="32"/>
  <c r="J195" i="32"/>
  <c r="J191" i="32"/>
  <c r="K187" i="32"/>
  <c r="J194" i="32"/>
  <c r="J190" i="32"/>
  <c r="V6" i="41"/>
  <c r="V256" i="41" s="1"/>
  <c r="F12" i="7" s="1"/>
  <c r="AP80" i="41"/>
  <c r="AB252" i="38"/>
  <c r="H18" i="7" s="1"/>
  <c r="E53" i="3"/>
  <c r="L58" i="3" s="1"/>
  <c r="AP153" i="38"/>
  <c r="D469" i="43"/>
  <c r="H27" i="7"/>
  <c r="B27" i="7" s="1"/>
  <c r="D468" i="43"/>
  <c r="H26" i="7"/>
  <c r="H49" i="8"/>
  <c r="H56" i="3"/>
  <c r="AQ26" i="18"/>
  <c r="AQ57" i="18"/>
  <c r="AP26" i="38"/>
  <c r="E22" i="7"/>
  <c r="AQ6" i="18"/>
  <c r="AP6" i="38"/>
  <c r="W19" i="38"/>
  <c r="W252" i="38" s="1"/>
  <c r="D443" i="43"/>
  <c r="H12" i="7"/>
  <c r="B44" i="3"/>
  <c r="B50" i="3"/>
  <c r="B34" i="3"/>
  <c r="B32" i="3"/>
  <c r="B20" i="3"/>
  <c r="L42" i="4"/>
  <c r="E61" i="3"/>
  <c r="AP181" i="38"/>
  <c r="E41" i="7" l="1"/>
  <c r="E45" i="7" s="1"/>
  <c r="M47" i="7" s="1"/>
  <c r="B37" i="7"/>
  <c r="O22" i="8"/>
  <c r="K123" i="17"/>
  <c r="E489" i="43"/>
  <c r="E491" i="43" s="1"/>
  <c r="B448" i="9"/>
  <c r="N43" i="4"/>
  <c r="E17" i="4"/>
  <c r="E31" i="4"/>
  <c r="E33" i="4" s="1"/>
  <c r="E43" i="4" s="1"/>
  <c r="L43" i="4" s="1"/>
  <c r="I13" i="4"/>
  <c r="I17" i="4" s="1"/>
  <c r="I19" i="4" s="1"/>
  <c r="I22" i="4" s="1"/>
  <c r="P22" i="8"/>
  <c r="M123" i="17"/>
  <c r="Q22" i="8"/>
  <c r="I61" i="3"/>
  <c r="P58" i="3"/>
  <c r="AA57" i="38"/>
  <c r="AA252" i="38" s="1"/>
  <c r="H17" i="7" s="1"/>
  <c r="J13" i="4"/>
  <c r="J17" i="4" s="1"/>
  <c r="J19" i="4" s="1"/>
  <c r="J22" i="4" s="1"/>
  <c r="I28" i="7"/>
  <c r="B28" i="7" s="1"/>
  <c r="M43" i="4"/>
  <c r="B320" i="12"/>
  <c r="B321" i="12"/>
  <c r="E464" i="43"/>
  <c r="B318" i="12"/>
  <c r="B319" i="12"/>
  <c r="B322" i="12"/>
  <c r="P42" i="4"/>
  <c r="I39" i="7"/>
  <c r="B39" i="7" s="1"/>
  <c r="B32" i="7" s="1"/>
  <c r="L123" i="17"/>
  <c r="AP56" i="41"/>
  <c r="B439" i="9"/>
  <c r="B444" i="9" s="1"/>
  <c r="B47" i="9"/>
  <c r="B38" i="9"/>
  <c r="B49" i="9"/>
  <c r="B61" i="9"/>
  <c r="D452" i="43"/>
  <c r="B28" i="9"/>
  <c r="B26" i="9"/>
  <c r="H30" i="7"/>
  <c r="B197" i="12"/>
  <c r="P142" i="12"/>
  <c r="B144" i="12"/>
  <c r="B196" i="12"/>
  <c r="B193" i="12"/>
  <c r="B199" i="12"/>
  <c r="B194" i="12"/>
  <c r="B198" i="12"/>
  <c r="B143" i="12"/>
  <c r="B200" i="12"/>
  <c r="B195" i="12"/>
  <c r="B145" i="12"/>
  <c r="B201" i="12"/>
  <c r="D23" i="9"/>
  <c r="D23" i="8"/>
  <c r="D12" i="8"/>
  <c r="B29" i="9"/>
  <c r="B30" i="9"/>
  <c r="B40" i="9"/>
  <c r="B45" i="9"/>
  <c r="B50" i="9"/>
  <c r="B27" i="9"/>
  <c r="B25" i="9"/>
  <c r="AP6" i="41"/>
  <c r="B24" i="9"/>
  <c r="B46" i="9"/>
  <c r="B48" i="9"/>
  <c r="B37" i="9"/>
  <c r="B39" i="9"/>
  <c r="B287" i="12"/>
  <c r="B288" i="12" s="1"/>
  <c r="B289" i="12" s="1"/>
  <c r="B290" i="12" s="1"/>
  <c r="B291" i="12" s="1"/>
  <c r="B292" i="12" s="1"/>
  <c r="B293" i="12" s="1"/>
  <c r="B294" i="12" s="1"/>
  <c r="B295" i="12" s="1"/>
  <c r="B296" i="12" s="1"/>
  <c r="B297" i="12" s="1"/>
  <c r="B298" i="12" s="1"/>
  <c r="B299" i="12" s="1"/>
  <c r="B300" i="12" s="1"/>
  <c r="B301" i="12" s="1"/>
  <c r="B302" i="12" s="1"/>
  <c r="B303" i="12" s="1"/>
  <c r="B241" i="12"/>
  <c r="B228" i="12"/>
  <c r="B243" i="12"/>
  <c r="B240" i="12"/>
  <c r="B237" i="12"/>
  <c r="B229" i="12"/>
  <c r="B234" i="12"/>
  <c r="B239" i="12"/>
  <c r="B235" i="12"/>
  <c r="B231" i="12"/>
  <c r="B233" i="12"/>
  <c r="B245" i="12"/>
  <c r="B242" i="12"/>
  <c r="B244" i="12"/>
  <c r="B232" i="12"/>
  <c r="B236" i="12"/>
  <c r="B230" i="12"/>
  <c r="B238" i="12"/>
  <c r="N62" i="9"/>
  <c r="E445" i="43"/>
  <c r="I13" i="7"/>
  <c r="W256" i="41"/>
  <c r="F13" i="7" s="1"/>
  <c r="F22" i="7" s="1"/>
  <c r="AP77" i="29"/>
  <c r="AP18" i="29"/>
  <c r="AB25" i="29"/>
  <c r="AB251" i="29" s="1"/>
  <c r="AA251" i="29"/>
  <c r="K193" i="32"/>
  <c r="K189" i="32"/>
  <c r="K194" i="32"/>
  <c r="K190" i="32"/>
  <c r="K196" i="32"/>
  <c r="K192" i="32"/>
  <c r="K195" i="32"/>
  <c r="K191" i="32"/>
  <c r="L187" i="32"/>
  <c r="AP152" i="29"/>
  <c r="AP56" i="29"/>
  <c r="E444" i="43"/>
  <c r="I20" i="7"/>
  <c r="B20" i="7" s="1"/>
  <c r="E468" i="43"/>
  <c r="I26" i="7"/>
  <c r="A32" i="26"/>
  <c r="A31" i="26"/>
  <c r="M13" i="7" s="1"/>
  <c r="C31" i="26" s="1"/>
  <c r="J197" i="32"/>
  <c r="S251" i="29"/>
  <c r="V6" i="29"/>
  <c r="V251" i="29" s="1"/>
  <c r="D472" i="43"/>
  <c r="H59" i="3"/>
  <c r="O58" i="3" s="1"/>
  <c r="B56" i="3"/>
  <c r="H13" i="4"/>
  <c r="H17" i="4" s="1"/>
  <c r="H19" i="4" s="1"/>
  <c r="F200" i="43"/>
  <c r="AP19" i="38"/>
  <c r="D445" i="43"/>
  <c r="H13" i="7"/>
  <c r="I31" i="4" l="1"/>
  <c r="I33" i="4" s="1"/>
  <c r="I43" i="4" s="1"/>
  <c r="P43" i="4" s="1"/>
  <c r="D453" i="43"/>
  <c r="D458" i="43" s="1"/>
  <c r="D493" i="43" s="1"/>
  <c r="D497" i="43" s="1"/>
  <c r="AP57" i="38"/>
  <c r="J31" i="4"/>
  <c r="J33" i="4" s="1"/>
  <c r="J43" i="4" s="1"/>
  <c r="Q43" i="4" s="1"/>
  <c r="I30" i="7"/>
  <c r="E472" i="43"/>
  <c r="B454" i="9"/>
  <c r="B456" i="9"/>
  <c r="B455" i="9"/>
  <c r="B450" i="9"/>
  <c r="B443" i="9"/>
  <c r="B451" i="9"/>
  <c r="B457" i="9"/>
  <c r="B441" i="9"/>
  <c r="B442" i="9"/>
  <c r="B440" i="9"/>
  <c r="B458" i="9"/>
  <c r="B449" i="9"/>
  <c r="B445" i="9"/>
  <c r="H22" i="7"/>
  <c r="H41" i="7" s="1"/>
  <c r="H45" i="7" s="1"/>
  <c r="P47" i="7" s="1"/>
  <c r="B40" i="7"/>
  <c r="B38" i="7"/>
  <c r="B13" i="7"/>
  <c r="D24" i="8"/>
  <c r="D16" i="8"/>
  <c r="P146" i="12"/>
  <c r="C142" i="12"/>
  <c r="D62" i="9"/>
  <c r="N94" i="9"/>
  <c r="E452" i="43"/>
  <c r="I18" i="7"/>
  <c r="B18" i="7" s="1"/>
  <c r="AP25" i="29"/>
  <c r="AP6" i="29"/>
  <c r="A34" i="26"/>
  <c r="F307" i="12" s="1"/>
  <c r="C34" i="26" s="1"/>
  <c r="A35" i="26"/>
  <c r="E443" i="43"/>
  <c r="I12" i="7"/>
  <c r="K197" i="32"/>
  <c r="L193" i="32"/>
  <c r="L189" i="32"/>
  <c r="L194" i="32"/>
  <c r="L190" i="32"/>
  <c r="L196" i="32"/>
  <c r="L192" i="32"/>
  <c r="L195" i="32"/>
  <c r="L191" i="32"/>
  <c r="M187" i="32"/>
  <c r="E453" i="43"/>
  <c r="I17" i="7"/>
  <c r="B17" i="7" s="1"/>
  <c r="H31" i="4"/>
  <c r="H22" i="4"/>
  <c r="O42" i="4"/>
  <c r="F435" i="43"/>
  <c r="H33" i="4" l="1"/>
  <c r="H43" i="4" s="1"/>
  <c r="O43" i="4" s="1"/>
  <c r="E458" i="43"/>
  <c r="E493" i="43" s="1"/>
  <c r="E497" i="43" s="1"/>
  <c r="E504" i="43" s="1"/>
  <c r="E508" i="43" s="1"/>
  <c r="I22" i="7"/>
  <c r="I41" i="7" s="1"/>
  <c r="I45" i="7" s="1"/>
  <c r="Q47" i="7" s="1"/>
  <c r="B12" i="7"/>
  <c r="D17" i="8"/>
  <c r="D25" i="8"/>
  <c r="P151" i="12"/>
  <c r="C146" i="12"/>
  <c r="D94" i="9"/>
  <c r="N121" i="9"/>
  <c r="D26" i="8" s="1"/>
  <c r="A38" i="26"/>
  <c r="A37" i="26"/>
  <c r="O9" i="9" s="1"/>
  <c r="C37" i="26" s="1"/>
  <c r="L197" i="32"/>
  <c r="M194" i="32"/>
  <c r="M190" i="32"/>
  <c r="M195" i="32"/>
  <c r="M191" i="32"/>
  <c r="N187" i="32"/>
  <c r="M193" i="32"/>
  <c r="M189" i="32"/>
  <c r="M192" i="32"/>
  <c r="M196" i="32"/>
  <c r="D504" i="43"/>
  <c r="F493" i="43" l="1"/>
  <c r="F497" i="43"/>
  <c r="P157" i="12"/>
  <c r="C151" i="12"/>
  <c r="D121" i="9"/>
  <c r="N144" i="9"/>
  <c r="D27" i="8" s="1"/>
  <c r="M197" i="32"/>
  <c r="N194" i="32"/>
  <c r="O194" i="32" s="1"/>
  <c r="P194" i="32" s="1"/>
  <c r="N190" i="32"/>
  <c r="O190" i="32" s="1"/>
  <c r="P190" i="32" s="1"/>
  <c r="N195" i="32"/>
  <c r="O195" i="32" s="1"/>
  <c r="P195" i="32" s="1"/>
  <c r="N191" i="32"/>
  <c r="O191" i="32" s="1"/>
  <c r="P191" i="32" s="1"/>
  <c r="N193" i="32"/>
  <c r="O193" i="32" s="1"/>
  <c r="P193" i="32" s="1"/>
  <c r="N189" i="32"/>
  <c r="N192" i="32"/>
  <c r="O192" i="32" s="1"/>
  <c r="P192" i="32" s="1"/>
  <c r="N196" i="32"/>
  <c r="O196" i="32" s="1"/>
  <c r="P196" i="32" s="1"/>
  <c r="A41" i="26"/>
  <c r="A40" i="26"/>
  <c r="O33" i="9" s="1"/>
  <c r="C40" i="26" s="1"/>
  <c r="F504" i="43"/>
  <c r="D508" i="43"/>
  <c r="C157" i="12" l="1"/>
  <c r="P164" i="12"/>
  <c r="D144" i="9"/>
  <c r="N165" i="9"/>
  <c r="N197" i="32"/>
  <c r="O189" i="32"/>
  <c r="A44" i="26"/>
  <c r="A43" i="26"/>
  <c r="O41" i="9" s="1"/>
  <c r="C43" i="26" s="1"/>
  <c r="D29" i="8" l="1"/>
  <c r="N189" i="9"/>
  <c r="P176" i="12"/>
  <c r="C164" i="12"/>
  <c r="D165" i="9"/>
  <c r="P189" i="32"/>
  <c r="O197" i="32"/>
  <c r="P197" i="32" s="1"/>
  <c r="A47" i="26"/>
  <c r="A46" i="26"/>
  <c r="F66" i="12" s="1"/>
  <c r="C46" i="26" s="1"/>
  <c r="C176" i="12" l="1"/>
  <c r="P217" i="12"/>
  <c r="P227" i="12" s="1"/>
  <c r="A50" i="26"/>
  <c r="A49" i="26"/>
  <c r="F136" i="12" s="1"/>
  <c r="C49" i="26" s="1"/>
  <c r="D43" i="7" l="1"/>
  <c r="D11" i="3"/>
  <c r="D45" i="7"/>
  <c r="C217" i="12"/>
  <c r="P246" i="12"/>
  <c r="C246" i="12" s="1"/>
  <c r="N218" i="9"/>
  <c r="D12" i="3" s="1"/>
  <c r="D189" i="9"/>
  <c r="A52" i="26"/>
  <c r="F141" i="12" s="1"/>
  <c r="C52" i="26" s="1"/>
  <c r="A53" i="26"/>
  <c r="P251" i="12" l="1"/>
  <c r="D218" i="9"/>
  <c r="N239" i="9"/>
  <c r="D15" i="3" s="1"/>
  <c r="A55" i="26"/>
  <c r="F145" i="12" s="1"/>
  <c r="C55" i="26" s="1"/>
  <c r="A56" i="26"/>
  <c r="C251" i="12" l="1"/>
  <c r="P266" i="12"/>
  <c r="D239" i="9"/>
  <c r="N253" i="9"/>
  <c r="A59" i="26"/>
  <c r="A58" i="26"/>
  <c r="F149" i="12" l="1"/>
  <c r="C58" i="26" s="1"/>
  <c r="O189" i="9"/>
  <c r="D16" i="3"/>
  <c r="D38" i="3"/>
  <c r="C266" i="12"/>
  <c r="P274" i="12"/>
  <c r="N271" i="9"/>
  <c r="D30" i="8" s="1"/>
  <c r="D253" i="9"/>
  <c r="A62" i="26"/>
  <c r="A61" i="26"/>
  <c r="C80" i="12" l="1"/>
  <c r="D31" i="8"/>
  <c r="D39" i="3"/>
  <c r="P281" i="12"/>
  <c r="C274" i="12"/>
  <c r="N344" i="9"/>
  <c r="D271" i="9"/>
  <c r="O239" i="9"/>
  <c r="F160" i="12"/>
  <c r="C61" i="26" s="1"/>
  <c r="A65" i="26"/>
  <c r="A64" i="26"/>
  <c r="F167" i="12" s="1"/>
  <c r="C64" i="26" s="1"/>
  <c r="D34" i="8" l="1"/>
  <c r="D40" i="3"/>
  <c r="P286" i="12"/>
  <c r="C281" i="12"/>
  <c r="D344" i="9"/>
  <c r="N383" i="9"/>
  <c r="D22" i="3" s="1"/>
  <c r="A67" i="26"/>
  <c r="F179" i="12" s="1"/>
  <c r="C67" i="26" s="1"/>
  <c r="A68" i="26"/>
  <c r="P304" i="12" l="1"/>
  <c r="C286" i="12"/>
  <c r="D383" i="9"/>
  <c r="N407" i="9"/>
  <c r="A71" i="26"/>
  <c r="A70" i="26"/>
  <c r="F205" i="12" s="1"/>
  <c r="C70" i="26" s="1"/>
  <c r="D45" i="3" l="1"/>
  <c r="D23" i="3"/>
  <c r="C304" i="12"/>
  <c r="P316" i="12"/>
  <c r="D407" i="9"/>
  <c r="N424" i="9"/>
  <c r="D24" i="3" s="1"/>
  <c r="A74" i="26"/>
  <c r="A73" i="26"/>
  <c r="F220" i="12" s="1"/>
  <c r="C73" i="26" s="1"/>
  <c r="P323" i="12" l="1"/>
  <c r="C316" i="12"/>
  <c r="D424" i="9"/>
  <c r="N439" i="9"/>
  <c r="A77" i="26"/>
  <c r="A76" i="26"/>
  <c r="F269" i="12" s="1"/>
  <c r="C76" i="26" s="1"/>
  <c r="P332" i="12" l="1"/>
  <c r="C323" i="12"/>
  <c r="C73" i="12"/>
  <c r="D46" i="3"/>
  <c r="D25" i="3"/>
  <c r="D439" i="9"/>
  <c r="N459" i="9"/>
  <c r="A79" i="26"/>
  <c r="F277" i="12" s="1"/>
  <c r="C79" i="26" s="1"/>
  <c r="A80" i="26"/>
  <c r="P335" i="12" l="1"/>
  <c r="C335" i="12" s="1"/>
  <c r="C332" i="12"/>
  <c r="D47" i="3"/>
  <c r="D26" i="3"/>
  <c r="D459" i="9"/>
  <c r="N477" i="9"/>
  <c r="A83" i="26"/>
  <c r="A82" i="26"/>
  <c r="F284" i="12" s="1"/>
  <c r="C82" i="26" s="1"/>
  <c r="D48" i="3" l="1"/>
  <c r="D27" i="3"/>
  <c r="D477" i="9"/>
  <c r="N498" i="9"/>
  <c r="A86" i="26"/>
  <c r="A85" i="26"/>
  <c r="F319" i="12" s="1"/>
  <c r="C85" i="26" s="1"/>
  <c r="D49" i="3" l="1"/>
  <c r="D28" i="3"/>
  <c r="D498" i="9"/>
  <c r="N514" i="9"/>
  <c r="A89" i="26"/>
  <c r="A88" i="26"/>
  <c r="O11" i="9" s="1"/>
  <c r="C88" i="26" s="1"/>
  <c r="D29" i="3" l="1"/>
  <c r="D514" i="9"/>
  <c r="N550" i="9"/>
  <c r="A92" i="26"/>
  <c r="A91" i="26"/>
  <c r="O31" i="9" s="1"/>
  <c r="D550" i="9" l="1"/>
  <c r="N612" i="9"/>
  <c r="D30" i="3"/>
  <c r="A95" i="26"/>
  <c r="A94" i="26"/>
  <c r="O94" i="9" s="1"/>
  <c r="C94" i="26" s="1"/>
  <c r="D612" i="9" l="1"/>
  <c r="N640" i="9"/>
  <c r="N667" i="9" s="1"/>
  <c r="A98" i="26"/>
  <c r="A97" i="26"/>
  <c r="O477" i="9" s="1"/>
  <c r="C97" i="26" s="1"/>
  <c r="D640" i="9" l="1"/>
  <c r="D667" i="9"/>
  <c r="D31" i="3"/>
  <c r="A101" i="26"/>
  <c r="A100" i="26"/>
  <c r="O151" i="9" s="1"/>
  <c r="C100" i="26" s="1"/>
  <c r="N674" i="9" l="1"/>
  <c r="D674" i="9" s="1"/>
  <c r="A104" i="26"/>
  <c r="A103" i="26"/>
  <c r="O154" i="9" s="1"/>
  <c r="C103" i="26" s="1"/>
  <c r="A106" i="26" l="1"/>
  <c r="A107" i="26"/>
  <c r="N713" i="9"/>
  <c r="D713" i="9" s="1"/>
  <c r="O181" i="9" l="1"/>
  <c r="O160" i="9"/>
  <c r="C106" i="26" s="1"/>
  <c r="A110" i="26"/>
  <c r="A109" i="26"/>
  <c r="O174" i="9" s="1"/>
  <c r="C109" i="26" s="1"/>
  <c r="N769" i="9"/>
  <c r="D769" i="9" s="1"/>
  <c r="A112" i="26"/>
  <c r="O447" i="9" s="1"/>
  <c r="A113" i="26"/>
  <c r="O179" i="9" l="1"/>
  <c r="C112" i="26" s="1"/>
  <c r="D109" i="26"/>
  <c r="N781" i="9"/>
  <c r="A115" i="26"/>
  <c r="O274" i="9" s="1"/>
  <c r="C115" i="26" s="1"/>
  <c r="A116" i="26"/>
  <c r="A119" i="26" l="1"/>
  <c r="A118" i="26"/>
  <c r="D781" i="9"/>
  <c r="N800" i="9"/>
  <c r="N831" i="9" s="1"/>
  <c r="D831" i="9" s="1"/>
  <c r="D800" i="9" l="1"/>
  <c r="O350" i="9"/>
  <c r="C118" i="26" s="1"/>
  <c r="N861" i="9" l="1"/>
  <c r="A122" i="26"/>
  <c r="A121" i="26"/>
  <c r="O399" i="9" s="1"/>
  <c r="C121" i="26" s="1"/>
  <c r="D861" i="9" l="1"/>
  <c r="N865" i="9"/>
  <c r="A125" i="26"/>
  <c r="A124" i="26"/>
  <c r="O394" i="9" s="1"/>
  <c r="C124" i="26" s="1"/>
  <c r="C102" i="12" l="1"/>
  <c r="D865" i="9"/>
  <c r="N890" i="9"/>
  <c r="A128" i="26"/>
  <c r="A127" i="26"/>
  <c r="O407" i="9" s="1"/>
  <c r="C127" i="26" s="1"/>
  <c r="D890" i="9" l="1"/>
  <c r="N895" i="9"/>
  <c r="D895" i="9" s="1"/>
  <c r="A130" i="26"/>
  <c r="A131" i="26"/>
  <c r="A133" i="26" l="1"/>
  <c r="O514" i="9" s="1"/>
  <c r="C133" i="26" s="1"/>
  <c r="A134" i="26"/>
  <c r="O498" i="9"/>
  <c r="O434" i="9"/>
  <c r="C130" i="26" s="1"/>
  <c r="A137" i="26" l="1"/>
  <c r="A136" i="26"/>
  <c r="O550" i="9" s="1"/>
  <c r="C136" i="26" s="1"/>
  <c r="A140" i="26" l="1"/>
  <c r="A139" i="26"/>
  <c r="O640" i="9" s="1"/>
  <c r="C139" i="26" s="1"/>
  <c r="A142" i="26" l="1"/>
  <c r="A143" i="26"/>
  <c r="A145" i="26" l="1"/>
  <c r="O676" i="9" s="1"/>
  <c r="C145" i="26" s="1"/>
  <c r="A146" i="26"/>
  <c r="A149" i="26" l="1"/>
  <c r="A148" i="26"/>
  <c r="O698" i="9" s="1"/>
  <c r="C148" i="26" s="1"/>
  <c r="A152" i="26" l="1"/>
  <c r="A155" i="26" s="1"/>
  <c r="A151" i="26"/>
  <c r="O713" i="9" s="1"/>
  <c r="C151" i="26" s="1"/>
  <c r="O253" i="9" l="1"/>
  <c r="C155" i="26" s="1"/>
  <c r="A156" i="26"/>
  <c r="A159" i="26" l="1"/>
  <c r="A161" i="26" s="1"/>
  <c r="A158" i="26"/>
  <c r="O12" i="9" s="1"/>
  <c r="C158" i="26" s="1"/>
  <c r="A162" i="26" l="1"/>
  <c r="A165" i="26" l="1"/>
  <c r="A164" i="26"/>
  <c r="O641" i="9" s="1"/>
  <c r="C164" i="26" s="1"/>
  <c r="A168" i="26" l="1"/>
  <c r="A167" i="26"/>
  <c r="O392" i="9" s="1"/>
  <c r="C167" i="26" s="1"/>
  <c r="A170" i="26" l="1"/>
  <c r="O276" i="9" s="1"/>
  <c r="C170" i="26" s="1"/>
  <c r="A171" i="26"/>
  <c r="A174" i="26" l="1"/>
  <c r="A173" i="26"/>
  <c r="O612" i="9" l="1"/>
  <c r="C173" i="26" s="1"/>
  <c r="A200" i="26"/>
  <c r="O163" i="9" s="1"/>
  <c r="A199" i="26"/>
  <c r="A203" i="26" l="1"/>
  <c r="A202" i="26"/>
  <c r="A221" i="26" l="1"/>
  <c r="A222" i="26"/>
  <c r="O164" i="9" s="1"/>
  <c r="K3" i="44"/>
  <c r="C59" i="26"/>
  <c r="S153" i="41" l="1"/>
  <c r="P256" i="41"/>
  <c r="AH153" i="41" l="1"/>
  <c r="AH256" i="41" s="1"/>
  <c r="F26" i="7" s="1"/>
  <c r="B26" i="7" s="1"/>
  <c r="S256" i="41"/>
  <c r="AP153" i="41"/>
  <c r="F30" i="7" l="1"/>
  <c r="B30" i="7" s="1"/>
  <c r="F41" i="7" l="1"/>
  <c r="F45" i="7" s="1"/>
  <c r="N47" i="7" s="1"/>
  <c r="B31" i="7"/>
  <c r="B24" i="7"/>
  <c r="B2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Matthew Adams</author>
  </authors>
  <commentList>
    <comment ref="J2" authorId="0" shapeId="0" xr:uid="{00000000-0006-0000-0200-000001000000}">
      <text>
        <r>
          <rPr>
            <sz val="9"/>
            <color indexed="81"/>
            <rFont val="Tahoma"/>
            <family val="2"/>
          </rPr>
          <t>Do not delete these two cells in column J</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Matthew Adams</author>
  </authors>
  <commentList>
    <comment ref="J2" authorId="0" shapeId="0" xr:uid="{00000000-0006-0000-0500-000001000000}">
      <text>
        <r>
          <rPr>
            <sz val="9"/>
            <color indexed="81"/>
            <rFont val="Tahoma"/>
            <family val="2"/>
          </rPr>
          <t>Do not delete these two cells in column J</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Matthew Adams</author>
  </authors>
  <commentList>
    <comment ref="I130" authorId="0" shapeId="0" xr:uid="{00000000-0006-0000-0700-000001000000}">
      <text>
        <r>
          <rPr>
            <sz val="9"/>
            <color indexed="81"/>
            <rFont val="Tahoma"/>
            <family val="2"/>
          </rPr>
          <t>This account needs to remain as a 'credit'</t>
        </r>
      </text>
    </comment>
    <comment ref="I136" authorId="0" shapeId="0" xr:uid="{00000000-0006-0000-0700-000002000000}">
      <text>
        <r>
          <rPr>
            <sz val="9"/>
            <color indexed="81"/>
            <rFont val="Tahoma"/>
            <family val="2"/>
          </rPr>
          <t>This account needs to remain as a 'credit'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Nash Anand</author>
  </authors>
  <commentList>
    <comment ref="O416" authorId="0" shapeId="0" xr:uid="{00000000-0006-0000-1300-000001000000}">
      <text>
        <r>
          <rPr>
            <sz val="9"/>
            <color indexed="81"/>
            <rFont val="Tahoma"/>
            <family val="2"/>
          </rPr>
          <t>Note that the amount for the TELA leases should be the school's portion only.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tc={1CC7D1B4-3132-44EB-914D-4FE15AFC2880}</author>
    <author>Jane Rogers</author>
    <author>George Love</author>
    <author>Alan Smith</author>
    <author>Ministry of Education</author>
  </authors>
  <commentList>
    <comment ref="AG2" authorId="0" shapeId="0" xr:uid="{1CC7D1B4-3132-44EB-914D-4FE15AFC2880}">
      <text>
        <t>[Threaded comment]
Your version of Excel allows you to read this threaded comment; however, any edits to it will get removed if the file is opened in a newer version of Excel. Learn more: https://go.microsoft.com/fwlink/?linkid=870924
Comment:
    The reconciliation below checks the movement in Note 26 against the cash flow here, ensure this nets to $0 - refer cell AF
 267</t>
      </text>
    </comment>
    <comment ref="AJ2" authorId="1" shapeId="0" xr:uid="{00000000-0006-0000-1B00-000002000000}">
      <text>
        <r>
          <rPr>
            <b/>
            <sz val="9"/>
            <color indexed="10"/>
            <rFont val="Tahoma"/>
            <family val="2"/>
          </rPr>
          <t>You may need to make a manual adjustment between these columns depending on whether investments have been bought or sold in the year.</t>
        </r>
        <r>
          <rPr>
            <sz val="9"/>
            <color indexed="81"/>
            <rFont val="Tahoma"/>
            <family val="2"/>
          </rPr>
          <t xml:space="preserve">
</t>
        </r>
      </text>
    </comment>
    <comment ref="H7" authorId="2" shapeId="0" xr:uid="{00000000-0006-0000-1B00-000003000000}">
      <text>
        <r>
          <rPr>
            <b/>
            <sz val="9"/>
            <color indexed="81"/>
            <rFont val="Tahoma"/>
            <family val="2"/>
          </rPr>
          <t>Author:</t>
        </r>
        <r>
          <rPr>
            <sz val="9"/>
            <color indexed="81"/>
            <rFont val="Tahoma"/>
            <family val="2"/>
          </rPr>
          <t xml:space="preserve">
the value entered should be equal to the “other payroll costs” value from the SAAR report as this is a non-cash item. The corresponding entry is in Note 5. </t>
        </r>
      </text>
    </comment>
    <comment ref="G9" authorId="3" shapeId="0" xr:uid="{8D497DA9-FF0C-4772-BB86-531B96195D61}">
      <text>
        <r>
          <rPr>
            <b/>
            <sz val="9"/>
            <color indexed="81"/>
            <rFont val="Tahoma"/>
            <family val="2"/>
          </rPr>
          <t>Author:</t>
        </r>
        <r>
          <rPr>
            <sz val="9"/>
            <color indexed="81"/>
            <rFont val="Tahoma"/>
            <family val="2"/>
          </rPr>
          <t xml:space="preserve">
Back out non-cash component of MOE grants relating to TELA lease subsidy</t>
        </r>
      </text>
    </comment>
    <comment ref="S78" authorId="1" shapeId="0" xr:uid="{00000000-0006-0000-1B00-000004000000}">
      <text>
        <r>
          <rPr>
            <b/>
            <sz val="9"/>
            <color indexed="10"/>
            <rFont val="Tahoma"/>
            <family val="2"/>
          </rPr>
          <t>If gain on disposal enter NBV of disposal here.</t>
        </r>
        <r>
          <rPr>
            <b/>
            <sz val="9"/>
            <color indexed="81"/>
            <rFont val="Tahoma"/>
            <family val="2"/>
          </rPr>
          <t xml:space="preserve">
</t>
        </r>
      </text>
    </comment>
    <comment ref="S87" authorId="1" shapeId="0" xr:uid="{00000000-0006-0000-1B00-000005000000}">
      <text>
        <r>
          <rPr>
            <b/>
            <sz val="9"/>
            <color indexed="10"/>
            <rFont val="Tahoma"/>
            <family val="2"/>
          </rPr>
          <t>If loss on disposal, enter NBV of disposals here.</t>
        </r>
        <r>
          <rPr>
            <sz val="9"/>
            <color indexed="81"/>
            <rFont val="Tahoma"/>
            <family val="2"/>
          </rPr>
          <t xml:space="preserve">
</t>
        </r>
      </text>
    </comment>
    <comment ref="G157" authorId="3" shapeId="0" xr:uid="{2A804A1E-C7DE-4CEB-BA9E-7EDFE495F934}">
      <text>
        <r>
          <rPr>
            <b/>
            <sz val="9"/>
            <color indexed="81"/>
            <rFont val="Tahoma"/>
            <family val="2"/>
          </rPr>
          <t>Author:</t>
        </r>
        <r>
          <rPr>
            <sz val="9"/>
            <color indexed="81"/>
            <rFont val="Tahoma"/>
            <family val="2"/>
          </rPr>
          <t xml:space="preserve">
Back out the non-cash component of TELA laptop lease purchase/liability</t>
        </r>
      </text>
    </comment>
    <comment ref="S158" authorId="1" shapeId="0" xr:uid="{00000000-0006-0000-1B00-000006000000}">
      <text>
        <r>
          <rPr>
            <b/>
            <sz val="9"/>
            <color indexed="10"/>
            <rFont val="Tahoma"/>
            <family val="2"/>
          </rPr>
          <t>Add cost of disposal in this section.</t>
        </r>
      </text>
    </comment>
    <comment ref="G166" authorId="1" shapeId="0" xr:uid="{00000000-0006-0000-1B00-000007000000}">
      <text>
        <r>
          <rPr>
            <b/>
            <sz val="9"/>
            <color indexed="10"/>
            <rFont val="Tahoma"/>
            <family val="2"/>
          </rPr>
          <t>If there is a PPE impairment this needs to be adjusted here - against the correct category of PPE.</t>
        </r>
      </text>
    </comment>
    <comment ref="S169" authorId="1" shapeId="0" xr:uid="{00000000-0006-0000-1B00-000008000000}">
      <text>
        <r>
          <rPr>
            <b/>
            <sz val="9"/>
            <color indexed="10"/>
            <rFont val="Tahoma"/>
            <family val="2"/>
          </rPr>
          <t>Manually enter the accumulated depreciation of the disposals in this section.</t>
        </r>
      </text>
    </comment>
    <comment ref="S176" authorId="1" shapeId="0" xr:uid="{00000000-0006-0000-1B00-000009000000}">
      <text>
        <r>
          <rPr>
            <b/>
            <sz val="9"/>
            <color indexed="10"/>
            <rFont val="Tahoma"/>
            <family val="2"/>
          </rPr>
          <t>If disposal of intangibles enter cost and accumulated amortisation of disposal here.</t>
        </r>
      </text>
    </comment>
    <comment ref="G184" authorId="4" shapeId="0" xr:uid="{00000000-0006-0000-1B00-00000A000000}">
      <text>
        <r>
          <rPr>
            <b/>
            <sz val="9"/>
            <color indexed="81"/>
            <rFont val="Tahoma"/>
            <family val="2"/>
          </rPr>
          <t>Ministry of Education:</t>
        </r>
        <r>
          <rPr>
            <sz val="9"/>
            <color indexed="81"/>
            <rFont val="Tahoma"/>
            <family val="2"/>
          </rPr>
          <t xml:space="preserve">
Adjust for valuation movements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tc={664B4444-D02D-4351-8BE2-749150C4C27E}</author>
    <author>Jane Rogers</author>
    <author>Ministry of Education</author>
  </authors>
  <commentList>
    <comment ref="AF2" authorId="0" shapeId="0" xr:uid="{664B4444-D02D-4351-8BE2-749150C4C27E}">
      <text>
        <t>[Threaded comment]
Your version of Excel allows you to read this threaded comment; however, any edits to it will get removed if the file is opened in a newer version of Excel. Learn more: https://go.microsoft.com/fwlink/?linkid=870924
Comment:
    The reconciliation below checks the movement in Note 26 against the cash flow here, ensure this nets to $0 - refer cell AF
 267</t>
      </text>
    </comment>
    <comment ref="AI2" authorId="1" shapeId="0" xr:uid="{00000000-0006-0000-1C00-000002000000}">
      <text>
        <r>
          <rPr>
            <b/>
            <sz val="9"/>
            <color indexed="10"/>
            <rFont val="Tahoma"/>
            <family val="2"/>
          </rPr>
          <t>You may need to make a manual adjustment between these columns depending on whether investments have been bought or sold in the year.</t>
        </r>
        <r>
          <rPr>
            <sz val="9"/>
            <color indexed="81"/>
            <rFont val="Tahoma"/>
            <family val="2"/>
          </rPr>
          <t xml:space="preserve">
</t>
        </r>
      </text>
    </comment>
    <comment ref="R77" authorId="1" shapeId="0" xr:uid="{00000000-0006-0000-1C00-000004000000}">
      <text>
        <r>
          <rPr>
            <b/>
            <sz val="9"/>
            <color indexed="10"/>
            <rFont val="Tahoma"/>
            <family val="2"/>
          </rPr>
          <t>If gain on disposal enter NBV of disposal here.</t>
        </r>
        <r>
          <rPr>
            <b/>
            <sz val="9"/>
            <color indexed="81"/>
            <rFont val="Tahoma"/>
            <family val="2"/>
          </rPr>
          <t xml:space="preserve">
</t>
        </r>
      </text>
    </comment>
    <comment ref="G80" authorId="2" shapeId="0" xr:uid="{00000000-0006-0000-1C00-000005000000}">
      <text>
        <r>
          <rPr>
            <b/>
            <sz val="9"/>
            <color indexed="81"/>
            <rFont val="Tahoma"/>
            <family val="2"/>
          </rPr>
          <t>Ministry of Education:</t>
        </r>
        <r>
          <rPr>
            <sz val="9"/>
            <color indexed="81"/>
            <rFont val="Tahoma"/>
            <family val="2"/>
          </rPr>
          <t xml:space="preserve">
Non-cash movement in Equity valuation to be set-off
</t>
        </r>
      </text>
    </comment>
    <comment ref="R86" authorId="1" shapeId="0" xr:uid="{00000000-0006-0000-1C00-000006000000}">
      <text>
        <r>
          <rPr>
            <b/>
            <sz val="9"/>
            <color indexed="10"/>
            <rFont val="Tahoma"/>
            <family val="2"/>
          </rPr>
          <t>If loss on disposal, enter NBV of disposals here.</t>
        </r>
        <r>
          <rPr>
            <sz val="9"/>
            <color indexed="81"/>
            <rFont val="Tahoma"/>
            <family val="2"/>
          </rPr>
          <t xml:space="preserve">
</t>
        </r>
      </text>
    </comment>
    <comment ref="G165" authorId="1" shapeId="0" xr:uid="{00000000-0006-0000-1C00-000007000000}">
      <text>
        <r>
          <rPr>
            <b/>
            <sz val="9"/>
            <color indexed="10"/>
            <rFont val="Tahoma"/>
            <family val="2"/>
          </rPr>
          <t>If there is a PPE impairment this needs to be adjusted here - against the correct category of PPE.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tc={17AA9B35-30C4-4328-9E0F-D676BA1B5BDB}</author>
    <author>Jane Rogers</author>
    <author>Ministry of Education</author>
  </authors>
  <commentList>
    <comment ref="AF2" authorId="0" shapeId="0" xr:uid="{17AA9B35-30C4-4328-9E0F-D676BA1B5BDB}">
      <text>
        <t>[Threaded comment]
Your version of Excel allows you to read this threaded comment; however, any edits to it will get removed if the file is opened in a newer version of Excel. Learn more: https://go.microsoft.com/fwlink/?linkid=870924
Comment:
    The reconciliation below checks the movement in Note 26 against the cash flow here, ensure this nets to $0 - refer cell AF
 267</t>
      </text>
    </comment>
    <comment ref="AI2" authorId="1" shapeId="0" xr:uid="{00000000-0006-0000-1D00-000002000000}">
      <text>
        <r>
          <rPr>
            <b/>
            <sz val="9"/>
            <color indexed="10"/>
            <rFont val="Tahoma"/>
            <family val="2"/>
          </rPr>
          <t>You may need to make a manual adjustment between these columns depending on whether investments have been bought or sold in the year.</t>
        </r>
        <r>
          <rPr>
            <sz val="9"/>
            <color indexed="81"/>
            <rFont val="Tahoma"/>
            <family val="2"/>
          </rPr>
          <t xml:space="preserve">
</t>
        </r>
      </text>
    </comment>
    <comment ref="R77" authorId="1" shapeId="0" xr:uid="{00000000-0006-0000-1D00-000003000000}">
      <text>
        <r>
          <rPr>
            <b/>
            <sz val="9"/>
            <color indexed="10"/>
            <rFont val="Tahoma"/>
            <family val="2"/>
          </rPr>
          <t>If gain on disposal enter NBV of disposal here.</t>
        </r>
        <r>
          <rPr>
            <b/>
            <sz val="9"/>
            <color indexed="81"/>
            <rFont val="Tahoma"/>
            <family val="2"/>
          </rPr>
          <t xml:space="preserve">
</t>
        </r>
      </text>
    </comment>
    <comment ref="G80" authorId="2" shapeId="0" xr:uid="{00000000-0006-0000-1D00-000004000000}">
      <text>
        <r>
          <rPr>
            <b/>
            <sz val="9"/>
            <color indexed="81"/>
            <rFont val="Tahoma"/>
            <family val="2"/>
          </rPr>
          <t>Ministry of Education:</t>
        </r>
        <r>
          <rPr>
            <sz val="9"/>
            <color indexed="81"/>
            <rFont val="Tahoma"/>
            <family val="2"/>
          </rPr>
          <t xml:space="preserve">
Non-cash movement in Equity valuation to be set-off
</t>
        </r>
      </text>
    </comment>
    <comment ref="R86" authorId="1" shapeId="0" xr:uid="{00000000-0006-0000-1D00-000005000000}">
      <text>
        <r>
          <rPr>
            <b/>
            <sz val="9"/>
            <color indexed="10"/>
            <rFont val="Tahoma"/>
            <family val="2"/>
          </rPr>
          <t>If loss on disposal, enter NBV of disposals here.</t>
        </r>
        <r>
          <rPr>
            <sz val="9"/>
            <color indexed="81"/>
            <rFont val="Tahoma"/>
            <family val="2"/>
          </rPr>
          <t xml:space="preserve">
</t>
        </r>
      </text>
    </comment>
    <comment ref="R157" authorId="1" shapeId="0" xr:uid="{00000000-0006-0000-1D00-000006000000}">
      <text>
        <r>
          <rPr>
            <b/>
            <sz val="9"/>
            <color indexed="10"/>
            <rFont val="Tahoma"/>
            <family val="2"/>
          </rPr>
          <t>Add cost of disposal in this section.</t>
        </r>
      </text>
    </comment>
    <comment ref="G165" authorId="1" shapeId="0" xr:uid="{00000000-0006-0000-1D00-000007000000}">
      <text>
        <r>
          <rPr>
            <b/>
            <sz val="9"/>
            <color indexed="10"/>
            <rFont val="Tahoma"/>
            <family val="2"/>
          </rPr>
          <t>If there is a PPE impairment this needs to be adjusted here - against the correct category of PPE.</t>
        </r>
      </text>
    </comment>
    <comment ref="R168" authorId="1" shapeId="0" xr:uid="{00000000-0006-0000-1D00-000008000000}">
      <text>
        <r>
          <rPr>
            <b/>
            <sz val="9"/>
            <color indexed="10"/>
            <rFont val="Tahoma"/>
            <family val="2"/>
          </rPr>
          <t>Manually enter the accumulated depreciation of the disposals in this section.</t>
        </r>
      </text>
    </comment>
    <comment ref="R175" authorId="1" shapeId="0" xr:uid="{00000000-0006-0000-1D00-000009000000}">
      <text>
        <r>
          <rPr>
            <b/>
            <sz val="9"/>
            <color indexed="10"/>
            <rFont val="Tahoma"/>
            <family val="2"/>
          </rPr>
          <t>If disposal of intangibles enter cost and accumulated amortisation of disposal here.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tc={0EC7A7E8-6C69-4E48-A24F-5B30047FF2C6}</author>
    <author>Jane Rogers</author>
    <author>Ministry of Education</author>
  </authors>
  <commentList>
    <comment ref="AF2" authorId="0" shapeId="0" xr:uid="{0EC7A7E8-6C69-4E48-A24F-5B30047FF2C6}">
      <text>
        <t>[Threaded comment]
Your version of Excel allows you to read this threaded comment; however, any edits to it will get removed if the file is opened in a newer version of Excel. Learn more: https://go.microsoft.com/fwlink/?linkid=870924
Comment:
    checks the movement in Note 26 against the cash flow here, ensure this nets to $0 - refer cell AF
 267</t>
      </text>
    </comment>
    <comment ref="AI2" authorId="1" shapeId="0" xr:uid="{00000000-0006-0000-1E00-000002000000}">
      <text>
        <r>
          <rPr>
            <b/>
            <sz val="9"/>
            <color indexed="10"/>
            <rFont val="Tahoma"/>
            <family val="2"/>
          </rPr>
          <t>You may need to make a manual adjustment between these columns depending on whether investments have been bought or sold in the year.</t>
        </r>
        <r>
          <rPr>
            <sz val="9"/>
            <color indexed="81"/>
            <rFont val="Tahoma"/>
            <family val="2"/>
          </rPr>
          <t xml:space="preserve">
</t>
        </r>
      </text>
    </comment>
    <comment ref="R76" authorId="1" shapeId="0" xr:uid="{00000000-0006-0000-1E00-000004000000}">
      <text>
        <r>
          <rPr>
            <b/>
            <sz val="9"/>
            <color indexed="10"/>
            <rFont val="Tahoma"/>
            <family val="2"/>
          </rPr>
          <t>If gain on disposal enter NBV of disposal here.</t>
        </r>
        <r>
          <rPr>
            <b/>
            <sz val="9"/>
            <color indexed="81"/>
            <rFont val="Tahoma"/>
            <family val="2"/>
          </rPr>
          <t xml:space="preserve">
</t>
        </r>
      </text>
    </comment>
    <comment ref="G79" authorId="2" shapeId="0" xr:uid="{00000000-0006-0000-1E00-000005000000}">
      <text>
        <r>
          <rPr>
            <b/>
            <sz val="9"/>
            <color indexed="81"/>
            <rFont val="Tahoma"/>
            <family val="2"/>
          </rPr>
          <t>Ministry of Education:</t>
        </r>
        <r>
          <rPr>
            <sz val="9"/>
            <color indexed="81"/>
            <rFont val="Tahoma"/>
            <family val="2"/>
          </rPr>
          <t xml:space="preserve">
Non-cash movement in Equity valuation to be set-off
</t>
        </r>
      </text>
    </comment>
    <comment ref="R85" authorId="1" shapeId="0" xr:uid="{00000000-0006-0000-1E00-000006000000}">
      <text>
        <r>
          <rPr>
            <b/>
            <sz val="9"/>
            <color indexed="10"/>
            <rFont val="Tahoma"/>
            <family val="2"/>
          </rPr>
          <t>If loss on disposal, enter NBV of disposals here.</t>
        </r>
        <r>
          <rPr>
            <sz val="9"/>
            <color indexed="81"/>
            <rFont val="Tahoma"/>
            <family val="2"/>
          </rPr>
          <t xml:space="preserve">
</t>
        </r>
      </text>
    </comment>
    <comment ref="G164" authorId="1" shapeId="0" xr:uid="{00000000-0006-0000-1E00-000007000000}">
      <text>
        <r>
          <rPr>
            <b/>
            <sz val="9"/>
            <color indexed="10"/>
            <rFont val="Tahoma"/>
            <family val="2"/>
          </rPr>
          <t>If there is a PPE impairment this needs to be adjusted here - against the correct category of PPE.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<sst xmlns="http://schemas.openxmlformats.org/spreadsheetml/2006/main" count="5820" uniqueCount="1704">
  <si>
    <t>Kiwi Park School Model Group accounts programme</t>
  </si>
  <si>
    <r>
      <rPr>
        <b/>
        <sz val="12"/>
        <color rgb="FFFF0000"/>
        <rFont val="Arial"/>
        <family val="2"/>
      </rPr>
      <t>NOTE:</t>
    </r>
    <r>
      <rPr>
        <sz val="12"/>
        <rFont val="Arial"/>
        <family val="2"/>
      </rPr>
      <t xml:space="preserve"> This model assumes you do not have the "Allow editing directly in cells" option enabled in excel. If this option is enabled you will not be able to double click on links to take you directly to their source. To change this option to use the links follow these steps:
File (Or the large windows button in the top left of excel)&gt;Options&gt;Advanced&gt;Unselect the “Allow editing directly in cells” box </t>
    </r>
  </si>
  <si>
    <t>A</t>
  </si>
  <si>
    <t xml:space="preserve">About the model </t>
  </si>
  <si>
    <t xml:space="preserve">Schools in New Zealand are required to comply with the financial reporting standards applicable to Public Benefit Entities (PBE IPSAS). The Kiwi Park model has been put together to try and make compliance simple. It has also given the Ministry of Education an opportunity to clarify what information is required to be provided and in what format. </t>
  </si>
  <si>
    <t>B</t>
  </si>
  <si>
    <t>What are the mandatory sheets that make up your school's Audited Financial Statements</t>
  </si>
  <si>
    <t>Tabs in RED form your financial statements and need to be presented for audit</t>
  </si>
  <si>
    <t>The mandatory sheets that must be submitted as part of the complete Audited Financial statements are:</t>
  </si>
  <si>
    <t>click here for:</t>
  </si>
  <si>
    <t>Statement of Responsibility</t>
  </si>
  <si>
    <t>Statement of Comprehensive Revenue and Expense</t>
  </si>
  <si>
    <t>Statement of Change in Net Assets / Equity</t>
  </si>
  <si>
    <t>Statement of Financial Position</t>
  </si>
  <si>
    <t>Statement of Cash Flows</t>
  </si>
  <si>
    <t>Statement of Accounting Policies</t>
  </si>
  <si>
    <t>Notes and Disclosures</t>
  </si>
  <si>
    <t>C</t>
  </si>
  <si>
    <t>How does the workbook work and what do you need to do</t>
  </si>
  <si>
    <r>
      <t xml:space="preserve">Note: Guidance is located throughout the model. To go to the specific guidance 'double-click' the </t>
    </r>
    <r>
      <rPr>
        <b/>
        <u/>
        <sz val="10"/>
        <color rgb="FF0000FF"/>
        <rFont val="Arial"/>
        <family val="2"/>
      </rPr>
      <t>Guidance</t>
    </r>
    <r>
      <rPr>
        <sz val="10"/>
        <rFont val="Arial"/>
        <family val="2"/>
      </rPr>
      <t xml:space="preserve"> located next to specific sections of the model, or go to the sheets </t>
    </r>
    <r>
      <rPr>
        <b/>
        <i/>
        <sz val="10"/>
        <color rgb="FF0000FF"/>
        <rFont val="Arial"/>
        <family val="2"/>
      </rPr>
      <t>Guidance - General</t>
    </r>
    <r>
      <rPr>
        <sz val="10"/>
        <rFont val="Arial"/>
        <family val="2"/>
      </rPr>
      <t xml:space="preserve"> and </t>
    </r>
    <r>
      <rPr>
        <b/>
        <i/>
        <sz val="10"/>
        <color rgb="FF0000FF"/>
        <rFont val="Arial"/>
        <family val="2"/>
      </rPr>
      <t>Guidance - Specific Disclosures</t>
    </r>
    <r>
      <rPr>
        <sz val="10"/>
        <rFont val="Arial"/>
        <family val="2"/>
      </rPr>
      <t>.</t>
    </r>
  </si>
  <si>
    <r>
      <t xml:space="preserve">The "Group </t>
    </r>
    <r>
      <rPr>
        <b/>
        <i/>
        <sz val="10"/>
        <color indexed="12"/>
        <rFont val="Arial"/>
        <family val="2"/>
      </rPr>
      <t>Inputs</t>
    </r>
    <r>
      <rPr>
        <i/>
        <sz val="10"/>
        <rFont val="Arial"/>
        <family val="2"/>
      </rPr>
      <t>" tab populates all other sheets in the workbook, including the Cash Flow worksheets. This Group Model consolidates the parent (</t>
    </r>
    <r>
      <rPr>
        <b/>
        <i/>
        <sz val="10"/>
        <color rgb="FF0000FF"/>
        <rFont val="Arial"/>
        <family val="2"/>
      </rPr>
      <t>"Parent Inputs" tab</t>
    </r>
    <r>
      <rPr>
        <i/>
        <sz val="10"/>
        <rFont val="Arial"/>
        <family val="2"/>
      </rPr>
      <t>) and subsidiary inputs (</t>
    </r>
    <r>
      <rPr>
        <b/>
        <i/>
        <sz val="10"/>
        <color rgb="FF0000FF"/>
        <rFont val="Arial"/>
        <family val="2"/>
      </rPr>
      <t>"Subsidiary Inputs" tab</t>
    </r>
    <r>
      <rPr>
        <i/>
        <sz val="10"/>
        <rFont val="Arial"/>
        <family val="2"/>
      </rPr>
      <t xml:space="preserve">), and accounts for any eliminations in the </t>
    </r>
    <r>
      <rPr>
        <b/>
        <i/>
        <sz val="10"/>
        <color rgb="FF0000FF"/>
        <rFont val="Arial"/>
        <family val="2"/>
      </rPr>
      <t>"Eliminations"</t>
    </r>
    <r>
      <rPr>
        <i/>
        <sz val="10"/>
        <rFont val="Arial"/>
        <family val="2"/>
      </rPr>
      <t xml:space="preserve"> tab. If you are inserting a row (adding a new nominal account), please ensure the same is done in the other sheets.</t>
    </r>
  </si>
  <si>
    <r>
      <t xml:space="preserve">All updates for this year is </t>
    </r>
    <r>
      <rPr>
        <b/>
        <i/>
        <sz val="10"/>
        <rFont val="Arial"/>
        <family val="2"/>
      </rPr>
      <t>HIGHLIGHTED IN YELLOW</t>
    </r>
  </si>
  <si>
    <r>
      <t>The "</t>
    </r>
    <r>
      <rPr>
        <b/>
        <i/>
        <sz val="10"/>
        <color indexed="12"/>
        <rFont val="Arial"/>
        <family val="2"/>
      </rPr>
      <t>Inputs"</t>
    </r>
    <r>
      <rPr>
        <i/>
        <sz val="10"/>
        <rFont val="Arial"/>
        <family val="2"/>
      </rPr>
      <t xml:space="preserve"> and </t>
    </r>
    <r>
      <rPr>
        <b/>
        <i/>
        <sz val="10"/>
        <color indexed="12"/>
        <rFont val="Arial"/>
        <family val="2"/>
      </rPr>
      <t>Cash Flow Model sheets</t>
    </r>
    <r>
      <rPr>
        <i/>
        <sz val="10"/>
        <rFont val="Arial"/>
        <family val="2"/>
      </rPr>
      <t xml:space="preserve"> are not mandatory but if used should be submitted to your auditor as part of the supporting working papers for your financial statements.</t>
    </r>
  </si>
  <si>
    <t>So how are the sheets populated:</t>
  </si>
  <si>
    <t xml:space="preserve">The </t>
  </si>
  <si>
    <t>Sch ParentTrial Balance Input</t>
  </si>
  <si>
    <r>
      <t xml:space="preserve"> - is populated by the </t>
    </r>
    <r>
      <rPr>
        <b/>
        <sz val="10"/>
        <color indexed="12"/>
        <rFont val="Arial"/>
        <family val="2"/>
      </rPr>
      <t xml:space="preserve">user </t>
    </r>
    <r>
      <rPr>
        <sz val="10"/>
        <rFont val="Arial"/>
        <family val="2"/>
      </rPr>
      <t xml:space="preserve">using the schools trial balance. There are balancing checks in Row 1, </t>
    </r>
    <r>
      <rPr>
        <b/>
        <sz val="10"/>
        <color rgb="FF0000FF"/>
        <rFont val="Arial"/>
        <family val="2"/>
      </rPr>
      <t>please ensure that these are showing "balances"</t>
    </r>
    <r>
      <rPr>
        <sz val="10"/>
        <rFont val="Arial"/>
        <family val="2"/>
      </rPr>
      <t>. Ensure all accounts are matched to "MOE Account Description" column I</t>
    </r>
  </si>
  <si>
    <t>Sch Parent TB Converter</t>
  </si>
  <si>
    <r>
      <t xml:space="preserve"> - is populated by the </t>
    </r>
    <r>
      <rPr>
        <b/>
        <sz val="10"/>
        <color rgb="FF0000FF"/>
        <rFont val="Arial"/>
        <family val="2"/>
      </rPr>
      <t>Sch Parent Trial Balance Input</t>
    </r>
    <r>
      <rPr>
        <sz val="10"/>
        <rFont val="Arial"/>
        <family val="2"/>
      </rPr>
      <t xml:space="preserve"> based on the coding in tab "Sch Parent TB Converter" columns G onwards</t>
    </r>
  </si>
  <si>
    <t>Sch PARENT Inputs</t>
  </si>
  <si>
    <r>
      <t xml:space="preserve"> - is populated by the </t>
    </r>
    <r>
      <rPr>
        <b/>
        <sz val="10"/>
        <color rgb="FF0000FF"/>
        <rFont val="Arial"/>
        <family val="2"/>
      </rPr>
      <t>SCH Parent TB Converter</t>
    </r>
    <r>
      <rPr>
        <sz val="10"/>
        <rFont val="Arial"/>
        <family val="2"/>
      </rPr>
      <t>. Where you change or insert a nominal account you will need to ensure it is changed in the other sheets.</t>
    </r>
  </si>
  <si>
    <t>Subsidiary Trial Balance Input</t>
  </si>
  <si>
    <r>
      <t xml:space="preserve"> - is populated by the </t>
    </r>
    <r>
      <rPr>
        <b/>
        <sz val="10"/>
        <color indexed="12"/>
        <rFont val="Arial"/>
        <family val="2"/>
      </rPr>
      <t xml:space="preserve">user </t>
    </r>
    <r>
      <rPr>
        <sz val="10"/>
        <rFont val="Arial"/>
        <family val="2"/>
      </rPr>
      <t xml:space="preserve">using the subsidiary trial balance. There are balancing checks in Row 1, </t>
    </r>
    <r>
      <rPr>
        <b/>
        <sz val="10"/>
        <color rgb="FF0000FF"/>
        <rFont val="Arial"/>
        <family val="2"/>
      </rPr>
      <t>please ensure that these are showing "balances"</t>
    </r>
    <r>
      <rPr>
        <sz val="10"/>
        <rFont val="Arial"/>
        <family val="2"/>
      </rPr>
      <t>. Ensure all accounts are matched to "MOE Account Description" column I</t>
    </r>
  </si>
  <si>
    <t>Subsidiary TB Converter</t>
  </si>
  <si>
    <r>
      <t xml:space="preserve"> - is populated by the </t>
    </r>
    <r>
      <rPr>
        <b/>
        <sz val="10"/>
        <color rgb="FF0000FF"/>
        <rFont val="Arial"/>
        <family val="2"/>
      </rPr>
      <t>Subsidiary TB Converter</t>
    </r>
    <r>
      <rPr>
        <sz val="10"/>
        <rFont val="Arial"/>
        <family val="2"/>
      </rPr>
      <t xml:space="preserve"> based on the coding in tab "Sch Parent TB Converter" columns G onwards</t>
    </r>
  </si>
  <si>
    <t>Subsidiary Inputs</t>
  </si>
  <si>
    <r>
      <t xml:space="preserve"> - is populated by the </t>
    </r>
    <r>
      <rPr>
        <b/>
        <sz val="10"/>
        <color rgb="FF0000FF"/>
        <rFont val="Arial"/>
        <family val="2"/>
      </rPr>
      <t>Subsidiary TB Converter</t>
    </r>
    <r>
      <rPr>
        <sz val="10"/>
        <rFont val="Arial"/>
        <family val="2"/>
      </rPr>
      <t>. Where you change or insert a nominal account you will need to ensure it is changed in the other sheets.</t>
    </r>
  </si>
  <si>
    <t>Eliminations</t>
  </si>
  <si>
    <r>
      <t xml:space="preserve"> - is populated by the </t>
    </r>
    <r>
      <rPr>
        <b/>
        <sz val="10"/>
        <color indexed="12"/>
        <rFont val="Arial"/>
        <family val="2"/>
      </rPr>
      <t>user</t>
    </r>
    <r>
      <rPr>
        <sz val="10"/>
        <rFont val="Arial"/>
        <family val="2"/>
      </rPr>
      <t>. Where you change or insert a nominal account you will need to ensure it is changed in the other sheets.</t>
    </r>
  </si>
  <si>
    <t>Group Inputs</t>
  </si>
  <si>
    <t>Parent Inputs</t>
  </si>
  <si>
    <t>Budget Cash Flow Model CY</t>
  </si>
  <si>
    <r>
      <t xml:space="preserve"> - is automatically populated from the </t>
    </r>
    <r>
      <rPr>
        <b/>
        <sz val="10"/>
        <color indexed="12"/>
        <rFont val="Arial"/>
        <family val="2"/>
      </rPr>
      <t>Inputs</t>
    </r>
  </si>
  <si>
    <r>
      <t xml:space="preserve"> - cells requiring manual input have been highlighted in </t>
    </r>
    <r>
      <rPr>
        <b/>
        <u/>
        <sz val="10"/>
        <rFont val="Arial"/>
        <family val="2"/>
      </rPr>
      <t>GREY</t>
    </r>
    <r>
      <rPr>
        <sz val="10"/>
        <rFont val="Arial"/>
        <family val="2"/>
      </rPr>
      <t xml:space="preserve">.
 - cells highlighted </t>
    </r>
    <r>
      <rPr>
        <b/>
        <u/>
        <sz val="10"/>
        <rFont val="Arial"/>
        <family val="2"/>
      </rPr>
      <t>PURPLE</t>
    </r>
    <r>
      <rPr>
        <sz val="10"/>
        <rFont val="Arial"/>
        <family val="2"/>
      </rPr>
      <t xml:space="preserve"> should equal zero.</t>
    </r>
  </si>
  <si>
    <t>Actual Cash Flow Model CY</t>
  </si>
  <si>
    <t>Notes &amp; Disclosures</t>
  </si>
  <si>
    <r>
      <t xml:space="preserve"> - cells requiring manual input is highlighted in "</t>
    </r>
    <r>
      <rPr>
        <b/>
        <u/>
        <sz val="10"/>
        <rFont val="Arial"/>
        <family val="2"/>
      </rPr>
      <t>GREY</t>
    </r>
    <r>
      <rPr>
        <sz val="10"/>
        <rFont val="Arial"/>
        <family val="2"/>
      </rPr>
      <t>".</t>
    </r>
  </si>
  <si>
    <r>
      <t xml:space="preserve"> - is not populated automatically and will need to be completed by the </t>
    </r>
    <r>
      <rPr>
        <b/>
        <sz val="10"/>
        <color rgb="FF0000FF"/>
        <rFont val="Arial"/>
        <family val="2"/>
      </rPr>
      <t>Presiding Member</t>
    </r>
    <r>
      <rPr>
        <sz val="10"/>
        <rFont val="Arial"/>
        <family val="2"/>
      </rPr>
      <t xml:space="preserve"> and</t>
    </r>
    <r>
      <rPr>
        <b/>
        <sz val="10"/>
        <color indexed="12"/>
        <rFont val="Arial"/>
        <family val="2"/>
      </rPr>
      <t xml:space="preserve"> Principal</t>
    </r>
  </si>
  <si>
    <r>
      <t xml:space="preserve"> - is automatically populated from the </t>
    </r>
    <r>
      <rPr>
        <b/>
        <sz val="10"/>
        <color rgb="FF0000FF"/>
        <rFont val="Arial"/>
        <family val="2"/>
      </rPr>
      <t>Notes a</t>
    </r>
    <r>
      <rPr>
        <b/>
        <sz val="10"/>
        <color indexed="12"/>
        <rFont val="Arial"/>
        <family val="2"/>
      </rPr>
      <t xml:space="preserve">nd Disclosure Sheet </t>
    </r>
    <r>
      <rPr>
        <sz val="10"/>
        <rFont val="Arial"/>
        <family val="2"/>
      </rPr>
      <t>and the</t>
    </r>
    <r>
      <rPr>
        <b/>
        <sz val="10"/>
        <color rgb="FFFF0000"/>
        <rFont val="Arial"/>
        <family val="2"/>
      </rPr>
      <t xml:space="preserve"> </t>
    </r>
    <r>
      <rPr>
        <b/>
        <sz val="10"/>
        <color rgb="FF0000FF"/>
        <rFont val="Arial"/>
        <family val="2"/>
      </rPr>
      <t>Inputs</t>
    </r>
    <r>
      <rPr>
        <b/>
        <sz val="10"/>
        <color rgb="FFFF0000"/>
        <rFont val="Arial"/>
        <family val="2"/>
      </rPr>
      <t xml:space="preserve">. </t>
    </r>
  </si>
  <si>
    <r>
      <t xml:space="preserve"> - check cells where information is drawn from the </t>
    </r>
    <r>
      <rPr>
        <b/>
        <sz val="10"/>
        <color indexed="12"/>
        <rFont val="Arial"/>
        <family val="2"/>
      </rPr>
      <t>Inputs</t>
    </r>
    <r>
      <rPr>
        <sz val="10"/>
        <rFont val="Arial"/>
        <family val="2"/>
      </rPr>
      <t xml:space="preserve"> by looking at the formula in the cell. </t>
    </r>
  </si>
  <si>
    <r>
      <t xml:space="preserve"> - is automatically populated from the </t>
    </r>
    <r>
      <rPr>
        <b/>
        <sz val="10"/>
        <color indexed="12"/>
        <rFont val="Arial"/>
        <family val="2"/>
      </rPr>
      <t xml:space="preserve">Inputs. </t>
    </r>
  </si>
  <si>
    <r>
      <t xml:space="preserve"> - is automatically populated from the </t>
    </r>
    <r>
      <rPr>
        <b/>
        <sz val="10"/>
        <color indexed="12"/>
        <rFont val="Arial"/>
        <family val="2"/>
      </rPr>
      <t>Cash Flow Sheets</t>
    </r>
  </si>
  <si>
    <r>
      <t xml:space="preserve"> - check cells where information is drawn from the </t>
    </r>
    <r>
      <rPr>
        <b/>
        <sz val="10"/>
        <color rgb="FF0000FF"/>
        <rFont val="Arial"/>
        <family val="2"/>
      </rPr>
      <t>Inputs</t>
    </r>
    <r>
      <rPr>
        <sz val="10"/>
        <rFont val="Arial"/>
        <family val="2"/>
      </rPr>
      <t xml:space="preserve"> by looking at the formula in the cell. </t>
    </r>
  </si>
  <si>
    <t>Users can also choose to manually input data into the "Actual Cash Flow Model CY" / "Budget Cash Flow Model CY" sheets or the Notes and Disclosures</t>
  </si>
  <si>
    <t>Sch ParentTrial Balance Input'</t>
  </si>
  <si>
    <t>Actual Group Cash Flow Model CY</t>
  </si>
  <si>
    <t>Budget Group Cash Flow Model CY</t>
  </si>
  <si>
    <t>Parent Trial Balance Converter</t>
  </si>
  <si>
    <t>Cyclical Maintenance Provision Instructions</t>
  </si>
  <si>
    <t>The recommended method of completing the financial statements would be to:</t>
  </si>
  <si>
    <t>a)</t>
  </si>
  <si>
    <r>
      <t xml:space="preserve">Enter the school's name, the financial year and July roll figures on the </t>
    </r>
    <r>
      <rPr>
        <b/>
        <i/>
        <sz val="10"/>
        <color indexed="12"/>
        <rFont val="Arial"/>
        <family val="2"/>
      </rPr>
      <t>GROUP Inputs</t>
    </r>
    <r>
      <rPr>
        <i/>
        <sz val="10"/>
        <rFont val="Arial"/>
        <family val="2"/>
      </rPr>
      <t xml:space="preserve"> Sheet.</t>
    </r>
  </si>
  <si>
    <t>b)</t>
  </si>
  <si>
    <r>
      <t xml:space="preserve">Enter the school trial balance and the subsidiary trial balance on the </t>
    </r>
    <r>
      <rPr>
        <b/>
        <i/>
        <sz val="10"/>
        <color rgb="FF0000FF"/>
        <rFont val="Arial"/>
        <family val="2"/>
      </rPr>
      <t>Sch ParentTrial Balance</t>
    </r>
    <r>
      <rPr>
        <i/>
        <sz val="10"/>
        <rFont val="Arial"/>
        <family val="2"/>
      </rPr>
      <t xml:space="preserve"> </t>
    </r>
    <r>
      <rPr>
        <b/>
        <i/>
        <sz val="10"/>
        <color rgb="FF0000FF"/>
        <rFont val="Arial"/>
        <family val="2"/>
      </rPr>
      <t xml:space="preserve">Input </t>
    </r>
    <r>
      <rPr>
        <i/>
        <sz val="10"/>
        <rFont val="Arial"/>
        <family val="2"/>
      </rPr>
      <t xml:space="preserve">sheet and the </t>
    </r>
    <r>
      <rPr>
        <b/>
        <i/>
        <sz val="10"/>
        <color rgb="FF0000FF"/>
        <rFont val="Arial"/>
        <family val="2"/>
      </rPr>
      <t>Subsidiary Trial Balance Input</t>
    </r>
    <r>
      <rPr>
        <i/>
        <sz val="10"/>
        <rFont val="Arial"/>
        <family val="2"/>
      </rPr>
      <t xml:space="preserve"> sheet respectively. Ensure it all balances as per Row 1.</t>
    </r>
  </si>
  <si>
    <t>c)</t>
  </si>
  <si>
    <r>
      <t xml:space="preserve">Map the school trial balance and the subsidiary trial balance on to the respective </t>
    </r>
    <r>
      <rPr>
        <b/>
        <i/>
        <sz val="10"/>
        <color rgb="FF0000FF"/>
        <rFont val="Arial"/>
        <family val="2"/>
      </rPr>
      <t xml:space="preserve">Sch ParentTB Converter </t>
    </r>
    <r>
      <rPr>
        <i/>
        <sz val="10"/>
        <rFont val="Arial"/>
        <family val="2"/>
      </rPr>
      <t>sheet and the</t>
    </r>
    <r>
      <rPr>
        <b/>
        <i/>
        <sz val="10"/>
        <color rgb="FF0000FF"/>
        <rFont val="Arial"/>
        <family val="2"/>
      </rPr>
      <t xml:space="preserve"> Subsidiary TB Converter</t>
    </r>
    <r>
      <rPr>
        <i/>
        <sz val="10"/>
        <rFont val="Arial"/>
        <family val="2"/>
      </rPr>
      <t xml:space="preserve"> sheet. Once completed ensure that column I of the </t>
    </r>
    <r>
      <rPr>
        <b/>
        <i/>
        <sz val="10"/>
        <color rgb="FF0000FF"/>
        <rFont val="Arial"/>
        <family val="2"/>
      </rPr>
      <t>Sch ParentTrial Balance Input</t>
    </r>
    <r>
      <rPr>
        <i/>
        <sz val="10"/>
        <rFont val="Arial"/>
        <family val="2"/>
      </rPr>
      <t xml:space="preserve"> sheet and the </t>
    </r>
    <r>
      <rPr>
        <b/>
        <i/>
        <sz val="10"/>
        <color rgb="FF0000FF"/>
        <rFont val="Arial"/>
        <family val="2"/>
      </rPr>
      <t xml:space="preserve">Subsidiary Trial Balance Input </t>
    </r>
    <r>
      <rPr>
        <i/>
        <sz val="10"/>
        <rFont val="Arial"/>
        <family val="2"/>
      </rPr>
      <t>sheet  has an MOE account mapped if not you will need to complete the mapping in the respective Trial Balance Converter sheets</t>
    </r>
  </si>
  <si>
    <t>d)</t>
  </si>
  <si>
    <r>
      <t xml:space="preserve">The </t>
    </r>
    <r>
      <rPr>
        <b/>
        <i/>
        <sz val="10"/>
        <color rgb="FF0000FF"/>
        <rFont val="Arial"/>
        <family val="2"/>
      </rPr>
      <t>Group Inputs tab</t>
    </r>
    <r>
      <rPr>
        <i/>
        <sz val="10"/>
        <rFont val="Arial"/>
        <family val="2"/>
      </rPr>
      <t xml:space="preserve"> sums both the parent and subsidiary balances and transactions for the period. For financial reporting purposes however inter-entity transactions need to be eliminated. The use of the </t>
    </r>
    <r>
      <rPr>
        <b/>
        <i/>
        <sz val="10"/>
        <color rgb="FF0000FF"/>
        <rFont val="Arial"/>
        <family val="2"/>
      </rPr>
      <t>eliminations tab</t>
    </r>
    <r>
      <rPr>
        <i/>
        <sz val="10"/>
        <rFont val="Arial"/>
        <family val="2"/>
      </rPr>
      <t xml:space="preserve"> is the mechanism which accounts for this. You will need to identify balances at year end (if any) or transactions during the period (if any) which have occurred. You will then need to enter these into the </t>
    </r>
    <r>
      <rPr>
        <b/>
        <i/>
        <sz val="10"/>
        <color rgb="FF0000FF"/>
        <rFont val="Arial"/>
        <family val="2"/>
      </rPr>
      <t>eliminations tab</t>
    </r>
    <r>
      <rPr>
        <i/>
        <sz val="10"/>
        <rFont val="Arial"/>
        <family val="2"/>
      </rPr>
      <t xml:space="preserve"> as either a positive or negative figure depending on whether the transaction is a credit or debit entry. </t>
    </r>
  </si>
  <si>
    <t>e)</t>
  </si>
  <si>
    <r>
      <t>If you have a material amount that is not included on the</t>
    </r>
    <r>
      <rPr>
        <b/>
        <i/>
        <sz val="10"/>
        <color rgb="FF0000FF"/>
        <rFont val="Arial"/>
        <family val="2"/>
      </rPr>
      <t xml:space="preserve"> Inputs</t>
    </r>
    <r>
      <rPr>
        <i/>
        <sz val="10"/>
        <rFont val="Arial"/>
        <family val="2"/>
      </rPr>
      <t xml:space="preserve"> sheet then insert another line in the appropriate section and ensure you assign it the most relevant FIDS code.</t>
    </r>
  </si>
  <si>
    <r>
      <t xml:space="preserve">If you add a nominal account to the </t>
    </r>
    <r>
      <rPr>
        <b/>
        <i/>
        <sz val="10"/>
        <color rgb="FF0000FF"/>
        <rFont val="Arial"/>
        <family val="2"/>
      </rPr>
      <t>Inputs</t>
    </r>
    <r>
      <rPr>
        <i/>
        <sz val="10"/>
        <rFont val="Arial"/>
        <family val="2"/>
      </rPr>
      <t xml:space="preserve"> sheet please ensure you repeat it by adding the nominal account to the </t>
    </r>
    <r>
      <rPr>
        <b/>
        <i/>
        <sz val="10"/>
        <color indexed="12"/>
        <rFont val="Arial"/>
        <family val="2"/>
      </rPr>
      <t xml:space="preserve">Actual Cash Flow CY </t>
    </r>
    <r>
      <rPr>
        <i/>
        <sz val="10"/>
        <rFont val="Arial"/>
        <family val="2"/>
      </rPr>
      <t xml:space="preserve">and </t>
    </r>
    <r>
      <rPr>
        <b/>
        <i/>
        <sz val="10"/>
        <color indexed="12"/>
        <rFont val="Arial"/>
        <family val="2"/>
      </rPr>
      <t>Budget Cash Flow CY</t>
    </r>
    <r>
      <rPr>
        <i/>
        <sz val="10"/>
        <rFont val="Arial"/>
        <family val="2"/>
      </rPr>
      <t xml:space="preserve">. Ensure the nominal account is also added to the </t>
    </r>
    <r>
      <rPr>
        <b/>
        <i/>
        <sz val="10"/>
        <color indexed="12"/>
        <rFont val="Arial"/>
        <family val="2"/>
      </rPr>
      <t xml:space="preserve">Notes and Disclosure </t>
    </r>
    <r>
      <rPr>
        <i/>
        <sz val="10"/>
        <rFont val="Arial"/>
        <family val="2"/>
      </rPr>
      <t xml:space="preserve">sheet under the applicable account category. </t>
    </r>
  </si>
  <si>
    <t>f)</t>
  </si>
  <si>
    <r>
      <t xml:space="preserve">Manually enter items into the grey shaded boxes in the </t>
    </r>
    <r>
      <rPr>
        <b/>
        <i/>
        <sz val="10"/>
        <color rgb="FF0000FF"/>
        <rFont val="Arial"/>
        <family val="2"/>
      </rPr>
      <t>Statement of Change in Net Assets &amp; Equity</t>
    </r>
    <r>
      <rPr>
        <i/>
        <sz val="10"/>
        <rFont val="Arial"/>
        <family val="2"/>
      </rPr>
      <t xml:space="preserve">, </t>
    </r>
    <r>
      <rPr>
        <b/>
        <i/>
        <sz val="10"/>
        <color rgb="FF0000FF"/>
        <rFont val="Arial"/>
        <family val="2"/>
      </rPr>
      <t>Statement of Cash Flows</t>
    </r>
    <r>
      <rPr>
        <i/>
        <sz val="10"/>
        <rFont val="Arial"/>
        <family val="2"/>
      </rPr>
      <t xml:space="preserve"> and </t>
    </r>
    <r>
      <rPr>
        <b/>
        <i/>
        <sz val="10"/>
        <color rgb="FF0000FF"/>
        <rFont val="Arial"/>
        <family val="2"/>
      </rPr>
      <t>Notes and Disclosures</t>
    </r>
    <r>
      <rPr>
        <i/>
        <sz val="10"/>
        <rFont val="Arial"/>
        <family val="2"/>
      </rPr>
      <t xml:space="preserve"> sheet.</t>
    </r>
  </si>
  <si>
    <t>g)</t>
  </si>
  <si>
    <r>
      <t xml:space="preserve">If a specific note or line on the face of the statements is not relevant for the school and does not contain any figures, it can be hidden by hiding all rows of the note from the </t>
    </r>
    <r>
      <rPr>
        <b/>
        <i/>
        <sz val="10"/>
        <color rgb="FF0000FF"/>
        <rFont val="Arial"/>
        <family val="2"/>
      </rPr>
      <t>Notes &amp; Disclosures</t>
    </r>
    <r>
      <rPr>
        <i/>
        <sz val="10"/>
        <rFont val="Arial"/>
        <family val="2"/>
      </rPr>
      <t xml:space="preserve"> and the associated lines on the face of the financial statements using the filters in column B.</t>
    </r>
  </si>
  <si>
    <r>
      <t xml:space="preserve">Please remove all </t>
    </r>
    <r>
      <rPr>
        <b/>
        <i/>
        <sz val="10"/>
        <rFont val="Arial"/>
        <family val="2"/>
      </rPr>
      <t xml:space="preserve">highlights from cells, arrows and wording that provides guidance from all financial statements </t>
    </r>
    <r>
      <rPr>
        <i/>
        <sz val="10"/>
        <rFont val="Arial"/>
        <family val="2"/>
      </rPr>
      <t>before submitting your school's accounts</t>
    </r>
  </si>
  <si>
    <t>When printing the financial statements specifically the notes check the print preview first to ensure all of the data is being printed correctly. If a note spans over one page you can insert a "page break" above the note to move it to the start of the next page. The "page break" tool is found on the "Page Layout" tab of excel. To ensure the page numbers print correctly, select and print all the relevant tabs at the same time rather than individually.</t>
  </si>
  <si>
    <t>D</t>
  </si>
  <si>
    <t>Things of note</t>
  </si>
  <si>
    <t>The consolidated financial statements are required to be prepared using this format but accounting policies and notes should be adapted where necessary to fit the circumstances of the school.
The model has been prepared to apply to most schools but if your school has additional disclosures, such as a controlled entity which has not been consolidated, breaches of legislation or financial difficulties, additional notes can be added.</t>
  </si>
  <si>
    <r>
      <t>This model is not a 'catch all' and if you have balances that are unusual you should consult with your local</t>
    </r>
    <r>
      <rPr>
        <b/>
        <sz val="10"/>
        <color rgb="FF0000FF"/>
        <rFont val="Arial"/>
        <family val="2"/>
      </rPr>
      <t xml:space="preserve"> School Finance Adviser</t>
    </r>
    <r>
      <rPr>
        <b/>
        <sz val="10"/>
        <rFont val="Arial"/>
        <family val="2"/>
      </rPr>
      <t xml:space="preserve"> or</t>
    </r>
    <r>
      <rPr>
        <b/>
        <sz val="10"/>
        <color rgb="FF0000FF"/>
        <rFont val="Arial"/>
        <family val="2"/>
      </rPr>
      <t xml:space="preserve"> Financial Services Provider</t>
    </r>
    <r>
      <rPr>
        <b/>
        <sz val="10"/>
        <rFont val="Arial"/>
        <family val="2"/>
      </rPr>
      <t>.</t>
    </r>
  </si>
  <si>
    <t>The accounts are for a stand-alone school but does however incorporate the ability to consolidate multiple entities or school accounts into a group format.</t>
  </si>
  <si>
    <t xml:space="preserve">The model is merely a working example. Meaning you will need to edit the model and replace it with the financial information relevant to your school. </t>
  </si>
  <si>
    <t>The Kiwi Park Statement of Cash Flows and associated cash flow models apply the direct method of accounting. Schools are required to prepare their cash flow statements using this method.</t>
  </si>
  <si>
    <t xml:space="preserve">Each Consolidated Statement clearly shows the applicable notes for ease of reference. </t>
  </si>
  <si>
    <r>
      <t xml:space="preserve">Please contact the </t>
    </r>
    <r>
      <rPr>
        <b/>
        <sz val="10"/>
        <color rgb="FF0000FF"/>
        <rFont val="Arial"/>
        <family val="2"/>
      </rPr>
      <t>School</t>
    </r>
    <r>
      <rPr>
        <sz val="10"/>
        <rFont val="Arial"/>
        <family val="2"/>
      </rPr>
      <t xml:space="preserve"> </t>
    </r>
    <r>
      <rPr>
        <b/>
        <sz val="10"/>
        <color indexed="12"/>
        <rFont val="Arial"/>
        <family val="2"/>
      </rPr>
      <t>Finance Adviser</t>
    </r>
    <r>
      <rPr>
        <sz val="10"/>
        <rFont val="Arial"/>
        <family val="2"/>
      </rPr>
      <t xml:space="preserve"> in your region if you are experiencing problems activating or working any of the sheets in the workbook or the workbook itself.</t>
    </r>
  </si>
  <si>
    <t>E</t>
  </si>
  <si>
    <t>Kiwi Park Data Tab</t>
  </si>
  <si>
    <t>The inputs tab automatically flows through to the Kiwi Park data tab, this is used to provide information to the MOE directly. Please ensure that this form is completed and sent to the MOE. Please hard code the numbers before sending (by moving to a new sheet or work book and pasting the values) to ensure there are no formulaic errors. Alternatively you can upload the whole excel file via the Annual Reports portal. Contact your Schools Service Provider or Auditor if you are experiencing issues in regards to this process.</t>
  </si>
  <si>
    <t>F</t>
  </si>
  <si>
    <t>How to Hide and Unhide lines</t>
  </si>
  <si>
    <r>
      <t>On the financial statements (</t>
    </r>
    <r>
      <rPr>
        <b/>
        <sz val="10"/>
        <rFont val="Arial"/>
        <family val="2"/>
      </rPr>
      <t>tabs “St of Comprehensive Rev. &amp; Exp.”, “St of Changes in net Assets &amp; Equity”, “Statement of Financial Position”, and “Statement of Cash Flows”</t>
    </r>
    <r>
      <rPr>
        <sz val="10"/>
        <rFont val="Arial"/>
        <family val="2"/>
      </rPr>
      <t>) and the “St of Accounting Policies” tab, select</t>
    </r>
    <r>
      <rPr>
        <b/>
        <sz val="10"/>
        <rFont val="Arial"/>
        <family val="2"/>
      </rPr>
      <t xml:space="preserve"> “Yes” </t>
    </r>
    <r>
      <rPr>
        <sz val="10"/>
        <rFont val="Arial"/>
        <family val="2"/>
      </rPr>
      <t xml:space="preserve">in the filter on column B “Required” before printing. These automatically update based on the input values so do not need any manual input. </t>
    </r>
  </si>
  <si>
    <r>
      <t xml:space="preserve">On the “Notes &amp; Disclosures” tab there are </t>
    </r>
    <r>
      <rPr>
        <b/>
        <sz val="10"/>
        <rFont val="Arial"/>
        <family val="2"/>
      </rPr>
      <t>multiple steps:</t>
    </r>
  </si>
  <si>
    <r>
      <rPr>
        <sz val="7"/>
        <rFont val="Times New Roman"/>
        <family val="1"/>
      </rPr>
      <t xml:space="preserve"> </t>
    </r>
    <r>
      <rPr>
        <sz val="10"/>
        <rFont val="Arial"/>
        <family val="2"/>
      </rPr>
      <t>In column C filter on "Check".</t>
    </r>
  </si>
  <si>
    <t>Ensure that every “Yes” in column B has updated narrative.</t>
  </si>
  <si>
    <t>Clear filter from column C</t>
  </si>
  <si>
    <r>
      <t>Select</t>
    </r>
    <r>
      <rPr>
        <b/>
        <sz val="10"/>
        <rFont val="Arial"/>
        <family val="2"/>
      </rPr>
      <t xml:space="preserve"> “Yes”</t>
    </r>
    <r>
      <rPr>
        <sz val="10"/>
        <rFont val="Arial"/>
        <family val="2"/>
      </rPr>
      <t xml:space="preserve"> in the filter on column B “Required” before printing.</t>
    </r>
  </si>
  <si>
    <t>Code</t>
  </si>
  <si>
    <t>Description</t>
  </si>
  <si>
    <t>MOE Account Description</t>
  </si>
  <si>
    <t>Referencing Worksheet:</t>
  </si>
  <si>
    <t>Transport Grants</t>
  </si>
  <si>
    <t>Interest</t>
  </si>
  <si>
    <t>Stationery</t>
  </si>
  <si>
    <t>International student fees</t>
  </si>
  <si>
    <t>Gain/Loss on Sale of Assets</t>
  </si>
  <si>
    <t>Postage</t>
  </si>
  <si>
    <t>Travel</t>
  </si>
  <si>
    <t>Intervention Costs</t>
  </si>
  <si>
    <t>Insurance</t>
  </si>
  <si>
    <t>Security</t>
  </si>
  <si>
    <t>Rates</t>
  </si>
  <si>
    <t>Use of Land and Buildings</t>
  </si>
  <si>
    <t>Accounts Receivable</t>
  </si>
  <si>
    <t>Library Resources</t>
  </si>
  <si>
    <t>Leased Assets</t>
  </si>
  <si>
    <t>Motor Vehicles</t>
  </si>
  <si>
    <t>Textbooks</t>
  </si>
  <si>
    <t>Equity revaluation reserve b/f</t>
  </si>
  <si>
    <t>School Trial Balance Converter</t>
  </si>
  <si>
    <t xml:space="preserve">This tool provides a simple way to map the individual school's (and subsidiaries) trial balance to the Kiwi Park model codes. Once the trial balance has been mapped for the first use, a new trial balance can be pasted in and flow throughout the model without needing each number to be re-entered into the inputs page. </t>
  </si>
  <si>
    <t>Instructions:</t>
  </si>
  <si>
    <r>
      <rPr>
        <b/>
        <sz val="10"/>
        <rFont val="Arial"/>
        <family val="2"/>
      </rPr>
      <t>1.</t>
    </r>
    <r>
      <rPr>
        <sz val="10"/>
        <rFont val="Arial"/>
        <family val="2"/>
      </rPr>
      <t xml:space="preserve"> Paste the school's trial balance into the "</t>
    </r>
    <r>
      <rPr>
        <b/>
        <sz val="10"/>
        <color rgb="FF0000FF"/>
        <rFont val="Arial"/>
        <family val="2"/>
      </rPr>
      <t>TB Converter - School TB</t>
    </r>
    <r>
      <rPr>
        <sz val="10"/>
        <rFont val="Arial"/>
        <family val="2"/>
      </rPr>
      <t>" tab in a 3 column format (TB code, Description, Amount). Make sure you only put in whole dollars.</t>
    </r>
  </si>
  <si>
    <r>
      <rPr>
        <b/>
        <sz val="10"/>
        <rFont val="Arial"/>
        <family val="2"/>
      </rPr>
      <t>2.</t>
    </r>
    <r>
      <rPr>
        <sz val="10"/>
        <rFont val="Arial"/>
        <family val="2"/>
      </rPr>
      <t xml:space="preserve"> Enter each of the school's trial balance codes that apply to each Kiwi Park code individually in the columns G - Z on this tab.</t>
    </r>
  </si>
  <si>
    <r>
      <rPr>
        <b/>
        <sz val="10"/>
        <rFont val="Arial"/>
        <family val="2"/>
      </rPr>
      <t xml:space="preserve">3. </t>
    </r>
    <r>
      <rPr>
        <sz val="10"/>
        <rFont val="Arial"/>
        <family val="2"/>
      </rPr>
      <t>The amount column will show the total of all the school trial balance codes that have been allocated.</t>
    </r>
  </si>
  <si>
    <r>
      <rPr>
        <b/>
        <sz val="10"/>
        <rFont val="Arial"/>
        <family val="2"/>
      </rPr>
      <t xml:space="preserve">4. </t>
    </r>
    <r>
      <rPr>
        <sz val="10"/>
        <rFont val="Arial"/>
        <family val="2"/>
      </rPr>
      <t xml:space="preserve">Once all codes have been allocated. Copy and special paste the amount column figures into the </t>
    </r>
    <r>
      <rPr>
        <b/>
        <i/>
        <sz val="10"/>
        <color rgb="FF0000FF"/>
        <rFont val="Arial"/>
        <family val="2"/>
      </rPr>
      <t>"Parent Inputs" &amp; if applicable the "Subsidiary Inputs"</t>
    </r>
    <r>
      <rPr>
        <sz val="10"/>
        <rFont val="Arial"/>
        <family val="2"/>
      </rPr>
      <t xml:space="preserve"> tab. The Group tab will automatically account for each trial balance and any eliminations if applicable.</t>
    </r>
  </si>
  <si>
    <t>School Trial Balance Lines</t>
  </si>
  <si>
    <t>Revenue &amp; Expenditure</t>
  </si>
  <si>
    <t>1. Government Grants</t>
  </si>
  <si>
    <t>Revenue</t>
  </si>
  <si>
    <t>Operational Grants</t>
  </si>
  <si>
    <t>Teachers' Salaries Grants</t>
  </si>
  <si>
    <t>Use of Land and Buildings Grants</t>
  </si>
  <si>
    <t>Other MoE Grants</t>
  </si>
  <si>
    <t>Establishment Grant</t>
  </si>
  <si>
    <t>Other Government Grants</t>
  </si>
  <si>
    <t>2. Local Funds</t>
  </si>
  <si>
    <t>Donations and Bequests</t>
  </si>
  <si>
    <t>Fundraising &amp; Community Grants</t>
  </si>
  <si>
    <t>Curriculum retaled Activities - Purchase of goods and services</t>
  </si>
  <si>
    <t>Other Revenue</t>
  </si>
  <si>
    <t>Trading</t>
  </si>
  <si>
    <t>Fees for Extra Curricular Activities</t>
  </si>
  <si>
    <t>Expenses</t>
  </si>
  <si>
    <t>Extra Curricular Activities Costs</t>
  </si>
  <si>
    <t>Fundraising and Community Grant Costs</t>
  </si>
  <si>
    <t>Other Locally Raised Funds Expenditure</t>
  </si>
  <si>
    <t>3. Hostel</t>
  </si>
  <si>
    <t>Hostel Fees</t>
  </si>
  <si>
    <t>Student Contributions</t>
  </si>
  <si>
    <t>Expenditure</t>
  </si>
  <si>
    <t>Other Hostel Expenses</t>
  </si>
  <si>
    <t>Administration</t>
  </si>
  <si>
    <t>Property</t>
  </si>
  <si>
    <t>Employee Benefit - Salaries</t>
  </si>
  <si>
    <t>4. International Students</t>
  </si>
  <si>
    <t>International Student Fees</t>
  </si>
  <si>
    <t>Student Recuitment</t>
  </si>
  <si>
    <t>Other Expenses</t>
  </si>
  <si>
    <t>5. Learning Resources</t>
  </si>
  <si>
    <t>Curricular</t>
  </si>
  <si>
    <t>Equipment Repairs</t>
  </si>
  <si>
    <t>Information and Communication Technology</t>
  </si>
  <si>
    <t>Employee Benefits - Salaries</t>
  </si>
  <si>
    <t>Staff Development</t>
  </si>
  <si>
    <t>6. Administration</t>
  </si>
  <si>
    <t>Audit Fee</t>
  </si>
  <si>
    <t>Board Fees</t>
  </si>
  <si>
    <t>Board Expenses</t>
  </si>
  <si>
    <t xml:space="preserve">Communication </t>
  </si>
  <si>
    <t xml:space="preserve">Consumables </t>
  </si>
  <si>
    <t xml:space="preserve">Operating Lease </t>
  </si>
  <si>
    <t>Legal Fees</t>
  </si>
  <si>
    <t>Other</t>
  </si>
  <si>
    <t>Service Providers, Contractors and Consultancy</t>
  </si>
  <si>
    <t>7. Other Revenue and Expenses</t>
  </si>
  <si>
    <t>Interest Received</t>
  </si>
  <si>
    <t>Other Investment Income</t>
  </si>
  <si>
    <t>Use of Land and Buildings Integrated</t>
  </si>
  <si>
    <t>Finance Costs</t>
  </si>
  <si>
    <t>Impairment of PPE</t>
  </si>
  <si>
    <t>Loss on Disposal of Assets</t>
  </si>
  <si>
    <t>Amortisation</t>
  </si>
  <si>
    <t>Impairment of accounts receivable (Trading)</t>
  </si>
  <si>
    <t>Impairment Loss - Other</t>
  </si>
  <si>
    <t>Transport Expenditure</t>
  </si>
  <si>
    <t>Other Comprehensive Revenue and Expenses</t>
  </si>
  <si>
    <t>8. Property</t>
  </si>
  <si>
    <t>Caretaking and Cleaning Consumables</t>
  </si>
  <si>
    <t>Consultancy and Contract Services</t>
  </si>
  <si>
    <t>Cyclical Maintenance Provision</t>
  </si>
  <si>
    <t>Grounds</t>
  </si>
  <si>
    <t>Heat, Light and Water</t>
  </si>
  <si>
    <t>Other Property Expenses</t>
  </si>
  <si>
    <t>Repairs and Maintenance</t>
  </si>
  <si>
    <t>9. Depreciation</t>
  </si>
  <si>
    <t xml:space="preserve">Buildings - School </t>
  </si>
  <si>
    <t>Building Improvements - Crown</t>
  </si>
  <si>
    <t>Furniture and Equipment</t>
  </si>
  <si>
    <t>10. Cash and Cash Equivalents</t>
  </si>
  <si>
    <t>Assets</t>
  </si>
  <si>
    <t>Bank Accounts</t>
  </si>
  <si>
    <t>Short-term Bank Deposits with a Maturity of Three Months or Less</t>
  </si>
  <si>
    <t>Bank Overdraft</t>
  </si>
  <si>
    <t>11. Accounts Receivable</t>
  </si>
  <si>
    <t>Receivables</t>
  </si>
  <si>
    <t>Receivables from the Ministry of Education</t>
  </si>
  <si>
    <t>Provision for Uncollectibility</t>
  </si>
  <si>
    <t>Interest Receivable</t>
  </si>
  <si>
    <t>Banking Staffing Underuse</t>
  </si>
  <si>
    <t>Teacher Salaries Grant Receivable</t>
  </si>
  <si>
    <t>12. Other Current Assets</t>
  </si>
  <si>
    <t>Prepayments</t>
  </si>
  <si>
    <t>GST Receivable</t>
  </si>
  <si>
    <t>13. Inventories</t>
  </si>
  <si>
    <t xml:space="preserve">Stationery </t>
  </si>
  <si>
    <t>School Uniforms</t>
  </si>
  <si>
    <t>Canteen</t>
  </si>
  <si>
    <t>14. Investments</t>
  </si>
  <si>
    <t>Short-term Deposits with Maturities Between Three Months and One Year</t>
  </si>
  <si>
    <t>15.1. Property, Plant and Equipment - Cost</t>
  </si>
  <si>
    <t>Land - School</t>
  </si>
  <si>
    <t>Building improvements - Crown</t>
  </si>
  <si>
    <t>15.2. Property, Plant and Equipment - Accumulated Depreciation</t>
  </si>
  <si>
    <t>16. Intangible Assets</t>
  </si>
  <si>
    <t>Intangible Assets - Cost</t>
  </si>
  <si>
    <t>Intangible Assets - Accumulated Amortisation</t>
  </si>
  <si>
    <t>17. Other Non-Current Assets</t>
  </si>
  <si>
    <t>Long-term Deposits with Maturities Greater Than One Year</t>
  </si>
  <si>
    <t>Coop Shares</t>
  </si>
  <si>
    <t>Marketable Shares</t>
  </si>
  <si>
    <t>Livestock</t>
  </si>
  <si>
    <t>18. Accounts Payable</t>
  </si>
  <si>
    <t>Liabilities</t>
  </si>
  <si>
    <t>Creditors</t>
  </si>
  <si>
    <t>Accruals</t>
  </si>
  <si>
    <t>Banking Staffing Overuse</t>
  </si>
  <si>
    <t xml:space="preserve">Employee Entitlements - Salaries </t>
  </si>
  <si>
    <t>Employee Entitlements - Leave Accrual</t>
  </si>
  <si>
    <t>19. Borrowings</t>
  </si>
  <si>
    <t>Borrowing (Due in One Year)</t>
  </si>
  <si>
    <t>Borrowing (Due Beyond One Year)</t>
  </si>
  <si>
    <t>20. Revenue Received in Advance</t>
  </si>
  <si>
    <t>Grants in Advance - Ministry</t>
  </si>
  <si>
    <t xml:space="preserve">International Student Fees </t>
  </si>
  <si>
    <t xml:space="preserve">Hostel Fees </t>
  </si>
  <si>
    <t>21. Other Liabilities</t>
  </si>
  <si>
    <t>GST Payable</t>
  </si>
  <si>
    <t>22. Provision for Cyclical Maintenance</t>
  </si>
  <si>
    <t>Cyclical Maintenance - Current</t>
  </si>
  <si>
    <t>Cyclical Maintenance - Term</t>
  </si>
  <si>
    <t>23. Painting Contract Liability</t>
  </si>
  <si>
    <t>PMS Current Liability</t>
  </si>
  <si>
    <t>PMS Non Current Liability</t>
  </si>
  <si>
    <t>24. Finance Lease Liability</t>
  </si>
  <si>
    <t>No Later than One Year</t>
  </si>
  <si>
    <t>Later than One Year and no Later than Five Years</t>
  </si>
  <si>
    <t>Later than Five Years</t>
  </si>
  <si>
    <t>25. Funds Held in Trust</t>
  </si>
  <si>
    <t>Funds Held in Trust on Behalf of Third Parties - Current</t>
  </si>
  <si>
    <t>Funds Held in Trust on Behalf of Third Parties - Non-current</t>
  </si>
  <si>
    <t>26. Funds Held for Capital Works Projects</t>
  </si>
  <si>
    <t>Kowhai Project</t>
  </si>
  <si>
    <t>Rimu Roof</t>
  </si>
  <si>
    <t>Electric Switch Board</t>
  </si>
  <si>
    <t>New 5YA Plan</t>
  </si>
  <si>
    <t>27. Funds for RTLB Services</t>
  </si>
  <si>
    <t>RTLB Funds Held at Year End</t>
  </si>
  <si>
    <t>28. Funds Held on Behalf Cluster</t>
  </si>
  <si>
    <t>Cluster Funds Held at Year End</t>
  </si>
  <si>
    <t>29. Equity</t>
  </si>
  <si>
    <t>Equity</t>
  </si>
  <si>
    <t>Contribution from Owner F&amp;E</t>
  </si>
  <si>
    <t>Accumulated surplus/(deficit)</t>
  </si>
  <si>
    <t>Other Equity Reserves</t>
  </si>
  <si>
    <t>Update these values first</t>
  </si>
  <si>
    <t>Parent School Name:</t>
  </si>
  <si>
    <t>Year:</t>
  </si>
  <si>
    <t>Check:</t>
  </si>
  <si>
    <t>Kiwi Park Data Tab Instruction</t>
  </si>
  <si>
    <t>The input for the Kiwi Park data tab must remain here in order to translate the Trial balance into an appropriate format for MOE reporting; do not change the formula in columns "I" and "J".</t>
  </si>
  <si>
    <t>Kiwi Park Code</t>
  </si>
  <si>
    <t>Actual</t>
  </si>
  <si>
    <t>Budget (Unaudited)</t>
  </si>
  <si>
    <t>Opening B/S</t>
  </si>
  <si>
    <t>$</t>
  </si>
  <si>
    <t>Total Government Grants</t>
  </si>
  <si>
    <t>Donations &amp; Bequests</t>
  </si>
  <si>
    <t>Total Revenue Local Funds</t>
  </si>
  <si>
    <t>Extra Curricular Activities costs</t>
  </si>
  <si>
    <t>Total Expenses Local Funds</t>
  </si>
  <si>
    <t>Total Revenue Hostel</t>
  </si>
  <si>
    <t>Total Expenses Hostel</t>
  </si>
  <si>
    <t>Total Revenue International Students</t>
  </si>
  <si>
    <t>Total Expenses International Students</t>
  </si>
  <si>
    <t>Total Expenses Learning Resources</t>
  </si>
  <si>
    <t>Total Expenses Administration</t>
  </si>
  <si>
    <t>Total Other Revenue</t>
  </si>
  <si>
    <t>Revaluation of equity investments</t>
  </si>
  <si>
    <t>Total Other Expenses</t>
  </si>
  <si>
    <t>Total Expenses Property</t>
  </si>
  <si>
    <t>Total Expenses Depreciation</t>
  </si>
  <si>
    <t>Total Accounts Receivable</t>
  </si>
  <si>
    <t>Total Other Current Assets</t>
  </si>
  <si>
    <t>Total Inventory</t>
  </si>
  <si>
    <t>Total Investments</t>
  </si>
  <si>
    <t>Total Property, Plant and Equipment - Cost</t>
  </si>
  <si>
    <t>Total Property, Plant &amp; Equipment - Accum Dep</t>
  </si>
  <si>
    <t>Total Intangible Assets</t>
  </si>
  <si>
    <t>17. Other Non-current Assets</t>
  </si>
  <si>
    <t>Total Other Non-current Assets</t>
  </si>
  <si>
    <t>Total Accounts Payable</t>
  </si>
  <si>
    <t>Electrical Switchboard</t>
  </si>
  <si>
    <t>Cross check</t>
  </si>
  <si>
    <t xml:space="preserve">This tool provides a simple way to map the individual school's trial balance to the Kiwi Park model codes. Once the trial balance has been mapped for the first use, a new trial balance can be pasted in and flow throughout the model without needing each number to be re-entered into the inputs page. </t>
  </si>
  <si>
    <t xml:space="preserve">Amortisation </t>
  </si>
  <si>
    <t>Impairment of Accounts Receivable (Trading)</t>
  </si>
  <si>
    <t>ILE Project</t>
  </si>
  <si>
    <t>GYM Upgrade</t>
  </si>
  <si>
    <t>Performing Arts</t>
  </si>
  <si>
    <t>5YP</t>
  </si>
  <si>
    <t>Contribution from Owner</t>
  </si>
  <si>
    <t>School Name:</t>
  </si>
  <si>
    <t>Input for Kiwi Park Data Tab</t>
  </si>
  <si>
    <t>Fees for Curriculum retaled Activities</t>
  </si>
  <si>
    <t>Check</t>
  </si>
  <si>
    <t>Elimination Entries</t>
  </si>
  <si>
    <t>The purpose of this tab is to outline the inter-entity transactions which must be eliminated on consolidation to show the true performance of the Group. Refer to the below link (section 4.1.4) for guidance as to whether or not a entity should be consolidated.</t>
  </si>
  <si>
    <t>FISH Section 4.1.4</t>
  </si>
  <si>
    <t>Elimination Check (Should be Zero)</t>
  </si>
  <si>
    <t>Nature and description of Elimination Entry</t>
  </si>
  <si>
    <t>Elimination Values</t>
  </si>
  <si>
    <t>Budget Eliminations</t>
  </si>
  <si>
    <t>Resource Teachers Learning and Behaviour Grants</t>
  </si>
  <si>
    <t>Donation received from Controled entity</t>
  </si>
  <si>
    <t>Donations</t>
  </si>
  <si>
    <t>Eliminate interentity revenue transaction (offsetting the credit)</t>
  </si>
  <si>
    <t>Fundraising</t>
  </si>
  <si>
    <t>Bequests &amp; Grants</t>
  </si>
  <si>
    <t>Activities</t>
  </si>
  <si>
    <t>Fundraising (Costs of Raising Funds)</t>
  </si>
  <si>
    <t>Transport (Local)</t>
  </si>
  <si>
    <t>Kitchen</t>
  </si>
  <si>
    <t>Laundry</t>
  </si>
  <si>
    <t>Welfare</t>
  </si>
  <si>
    <t>Supervision</t>
  </si>
  <si>
    <t>Extra Curricular/Activities</t>
  </si>
  <si>
    <t>Student Supplies</t>
  </si>
  <si>
    <t>Advertising</t>
  </si>
  <si>
    <t>Commissions</t>
  </si>
  <si>
    <t>Recruitment</t>
  </si>
  <si>
    <t>International Student Levy</t>
  </si>
  <si>
    <t>Donation made to school</t>
  </si>
  <si>
    <t>Eliminate interentity expenditure transaction (offsetting the debit)</t>
  </si>
  <si>
    <t>Gain on Sales</t>
  </si>
  <si>
    <t>Cash on Hand</t>
  </si>
  <si>
    <t>Bank Current Account</t>
  </si>
  <si>
    <t>Bank Call Account</t>
  </si>
  <si>
    <t>Eliminate interentity receivable balance (offsetting the debit)</t>
  </si>
  <si>
    <t>Eliminate interentity receivable balance (offsetting the credit)</t>
  </si>
  <si>
    <t>Operating Creditors</t>
  </si>
  <si>
    <t>Capital Accruals for PPE items</t>
  </si>
  <si>
    <t>Equity b/f</t>
  </si>
  <si>
    <t>Kiwi Park School</t>
  </si>
  <si>
    <t>Curriculum related activities - Purchase of goods and services</t>
  </si>
  <si>
    <t>Intervention Costs &amp; Expenses</t>
  </si>
  <si>
    <t>check Inc &amp; Exp = to Statement of Comp Rev &amp; Exp</t>
  </si>
  <si>
    <t>5 Year Agreement</t>
  </si>
  <si>
    <t>Accumulated surplus/deficit b/f</t>
  </si>
  <si>
    <t>GROUP ANNUAL REPORT</t>
  </si>
  <si>
    <t>School Directory</t>
  </si>
  <si>
    <t>Ministry Number:</t>
  </si>
  <si>
    <t>KP2020</t>
  </si>
  <si>
    <t>Principal:</t>
  </si>
  <si>
    <t>School Address:</t>
  </si>
  <si>
    <t>School Postal Address:</t>
  </si>
  <si>
    <t>School Phone:</t>
  </si>
  <si>
    <t>School Email:</t>
  </si>
  <si>
    <t>Members of the Board</t>
  </si>
  <si>
    <t>These details need to be added manually by the school</t>
  </si>
  <si>
    <t>Name</t>
  </si>
  <si>
    <t>Position</t>
  </si>
  <si>
    <t>How Position Gained</t>
  </si>
  <si>
    <t>Term Expired/ Expires</t>
  </si>
  <si>
    <t>Board member listing can also be provided on a separate sheet. Please check that it is included as part of your annual report if it is on a separate sheet</t>
  </si>
  <si>
    <t>Presiding Member</t>
  </si>
  <si>
    <t>Principal ex Officio</t>
  </si>
  <si>
    <t>Parent Representative</t>
  </si>
  <si>
    <t>Staff Representative</t>
  </si>
  <si>
    <t>Accountant / Service Provider:</t>
  </si>
  <si>
    <t>Index</t>
  </si>
  <si>
    <t>Page</t>
  </si>
  <si>
    <t>Statement</t>
  </si>
  <si>
    <t xml:space="preserve">Update this list with all pages as necessary if this model is used for more than the financial statements. E.g. Board Member List, Kiwisport note, analysis of variance etc. </t>
  </si>
  <si>
    <t xml:space="preserve">Financial Statement </t>
  </si>
  <si>
    <t>Group Statement of Responsibility</t>
  </si>
  <si>
    <t>Group Statement of Comprehensive Revenue and Expense</t>
  </si>
  <si>
    <t>Group Statement of Changes in Net Assets/Equity</t>
  </si>
  <si>
    <t>Group Statement of Financial Position</t>
  </si>
  <si>
    <t>Group Statement of Cash Flows</t>
  </si>
  <si>
    <t>Notes to the Group Financial Statements</t>
  </si>
  <si>
    <t>Other Information</t>
  </si>
  <si>
    <t>Analysis of Variance</t>
  </si>
  <si>
    <t>Kiwisport</t>
  </si>
  <si>
    <t>CEA s151(1)(d),155</t>
  </si>
  <si>
    <t>The Board accepts responsibility for the preparation of the annual consolidated financial statements and the judgements used in these consolidated financial statements.</t>
  </si>
  <si>
    <t>The management (including the principal and others as directed by the Board) accepts responsibility for establishing and maintaining a system of internal controls designed to provide reasonable assurance as to the integrity and reliability of the group's financial reporting.</t>
  </si>
  <si>
    <t>The Group's 2021 consolidated financial statements are authorised for issue by the Board.</t>
  </si>
  <si>
    <t>Full Name of Presiding Member</t>
  </si>
  <si>
    <t>Full Name of Principal</t>
  </si>
  <si>
    <t>Signature of Presiding Member</t>
  </si>
  <si>
    <t>Signature of Principal</t>
  </si>
  <si>
    <t>Date:</t>
  </si>
  <si>
    <t>Required</t>
  </si>
  <si>
    <t>[ESSENTIAL]</t>
  </si>
  <si>
    <t>PBE IPSAS 1.21(b)</t>
  </si>
  <si>
    <t>Yes</t>
  </si>
  <si>
    <t>School</t>
  </si>
  <si>
    <t>Group</t>
  </si>
  <si>
    <t>PBE IPSAS 1.128</t>
  </si>
  <si>
    <t>Notes</t>
  </si>
  <si>
    <t>Government Grants</t>
  </si>
  <si>
    <t xml:space="preserve">Locally Raised Funds </t>
  </si>
  <si>
    <t>Use of Proprietor's Land and Buildings Integrated</t>
  </si>
  <si>
    <t>PBE IPSAS 1.99.1(a)</t>
  </si>
  <si>
    <t>Interest Earned</t>
  </si>
  <si>
    <t>Gain on Sale of Property, Plant and Equipment</t>
  </si>
  <si>
    <t xml:space="preserve">Hostel </t>
  </si>
  <si>
    <t xml:space="preserve">International Students </t>
  </si>
  <si>
    <t>PBE IPSAS 1.98.3</t>
  </si>
  <si>
    <t>Check to Inputs Sheet - School</t>
  </si>
  <si>
    <t>Check to Inputs Sheet - Group</t>
  </si>
  <si>
    <t>Total revenue</t>
  </si>
  <si>
    <t>Budget</t>
  </si>
  <si>
    <t>PBE IPSAS 1.109</t>
  </si>
  <si>
    <t>Locally Raised Funds</t>
  </si>
  <si>
    <t>Hostel</t>
  </si>
  <si>
    <t>Learning Resources</t>
  </si>
  <si>
    <t>PBE IPSAS 1.99.1(b)</t>
  </si>
  <si>
    <t>Finance</t>
  </si>
  <si>
    <t>Depreciation</t>
  </si>
  <si>
    <t>Impairment of Property, Plant and Equipment</t>
  </si>
  <si>
    <t>Loss on Disposal of Property, Plant and Equipment</t>
  </si>
  <si>
    <t>Loss on Uncollectable Accounts Receivable</t>
  </si>
  <si>
    <t>Amortisation of Intangible Assets</t>
  </si>
  <si>
    <t xml:space="preserve">Transport </t>
  </si>
  <si>
    <t>Total expenses</t>
  </si>
  <si>
    <t>PBE IPSAS 1.99.1(f)</t>
  </si>
  <si>
    <t>Net Surplus / (Deficit) for the year</t>
  </si>
  <si>
    <t>Note: This line is mandatory even if the value is nil.</t>
  </si>
  <si>
    <r>
      <t>If you have</t>
    </r>
    <r>
      <rPr>
        <b/>
        <sz val="9"/>
        <rFont val="Arial"/>
        <family val="2"/>
      </rPr>
      <t xml:space="preserve"> no</t>
    </r>
    <r>
      <rPr>
        <sz val="10"/>
        <rFont val="Arial"/>
        <family val="2"/>
      </rPr>
      <t xml:space="preserve"> items of Other Comprehensive Revenue and Expense then leave this section as is.</t>
    </r>
  </si>
  <si>
    <r>
      <t xml:space="preserve">If you </t>
    </r>
    <r>
      <rPr>
        <b/>
        <sz val="10"/>
        <rFont val="Arial"/>
        <family val="2"/>
      </rPr>
      <t>do</t>
    </r>
    <r>
      <rPr>
        <sz val="10"/>
        <rFont val="Arial"/>
        <family val="2"/>
      </rPr>
      <t xml:space="preserve"> have items of Other Comprehensive Revenue and Expense then these will need to be disclosed </t>
    </r>
  </si>
  <si>
    <t>Good practice</t>
  </si>
  <si>
    <t>Item that will not be reclassified to surplus(deficit)</t>
  </si>
  <si>
    <r>
      <t xml:space="preserve">as a separate line item for each item for the period. As per </t>
    </r>
    <r>
      <rPr>
        <b/>
        <sz val="10"/>
        <rFont val="Arial"/>
        <family val="2"/>
      </rPr>
      <t>PBE IPSAS 1.103.1</t>
    </r>
  </si>
  <si>
    <t>PBE IPSAS 1.103.1</t>
  </si>
  <si>
    <t>Gain on equity investment revaluations</t>
  </si>
  <si>
    <r>
      <t xml:space="preserve">Examples of 'other comprehensive </t>
    </r>
    <r>
      <rPr>
        <b/>
        <u val="singleAccounting"/>
        <sz val="10"/>
        <rFont val="Arial"/>
        <family val="2"/>
      </rPr>
      <t>revenue</t>
    </r>
    <r>
      <rPr>
        <b/>
        <sz val="10"/>
        <rFont val="Arial"/>
        <family val="2"/>
      </rPr>
      <t xml:space="preserve"> and expense'</t>
    </r>
  </si>
  <si>
    <r>
      <t xml:space="preserve">Item that could be </t>
    </r>
    <r>
      <rPr>
        <i/>
        <u val="singleAccounting"/>
        <sz val="10"/>
        <rFont val="Arial"/>
        <family val="2"/>
      </rPr>
      <t>reclassified</t>
    </r>
    <r>
      <rPr>
        <i/>
        <sz val="10"/>
        <rFont val="Arial"/>
        <family val="2"/>
      </rPr>
      <t xml:space="preserve"> to surplus(deficit)</t>
    </r>
  </si>
  <si>
    <t>PBE IPSAS 1.98.1(b)</t>
  </si>
  <si>
    <t>Total other comprehensive revenue and expense</t>
  </si>
  <si>
    <t xml:space="preserve">Financial assets at fair value through other comprehensive revenue and expense for </t>
  </si>
  <si>
    <t>prior year only and if not restating prior year figures</t>
  </si>
  <si>
    <t>PBE IPSAS 1.98.1(c)</t>
  </si>
  <si>
    <t>Total Comprehensive Revenue and Expense for the Year</t>
  </si>
  <si>
    <t xml:space="preserve">Gain on property revaluations </t>
  </si>
  <si>
    <t>The above Consolidated Statement of Comprehensive Revenue and Expense should be read in conjunction with the accompanying notes which form part of these financial statements.</t>
  </si>
  <si>
    <t>Total comprehensive revenue and expense</t>
  </si>
  <si>
    <r>
      <t xml:space="preserve">References to Comprehensive Revenue and Expenditure are to meet the requirements of </t>
    </r>
    <r>
      <rPr>
        <b/>
        <sz val="10"/>
        <rFont val="Arial"/>
        <family val="2"/>
      </rPr>
      <t xml:space="preserve">PBE Accounting Standards Reduced Disclosure Regime </t>
    </r>
    <r>
      <rPr>
        <sz val="10"/>
        <rFont val="Arial"/>
        <family val="2"/>
      </rPr>
      <t>and the accompanying notes that form part of these financial statements.</t>
    </r>
  </si>
  <si>
    <t>PBE IPSAS 1.21(c)</t>
  </si>
  <si>
    <t>Required?</t>
  </si>
  <si>
    <t>Statement of Changes in Net Assets/Equity</t>
  </si>
  <si>
    <t xml:space="preserve">Reserved Equity </t>
  </si>
  <si>
    <t>If a School receives funds for a specific purpose but there is no requirement to repay funds if not spent, they can disclose these separately as Reserved Equity.</t>
  </si>
  <si>
    <t>For example:</t>
  </si>
  <si>
    <t>Equity at 1 January</t>
  </si>
  <si>
    <t>These funds arose from [a bequest from J Smith of $5000]. These funds are held for use solely on [new technology] as required by the terms of the bequest.</t>
  </si>
  <si>
    <t>PBE IPSAS 1.118(a)</t>
  </si>
  <si>
    <t>Total comprehensive revenue and expense for the year</t>
  </si>
  <si>
    <t>The school is not required to repay these funds.</t>
  </si>
  <si>
    <t>PBE IPSAS 1.119(a)</t>
  </si>
  <si>
    <t>Capital Contributions from the Ministry of Education</t>
  </si>
  <si>
    <t>Contribution - Furniture and Equipment Grant</t>
  </si>
  <si>
    <t>PBE IPSAS 1.88(o)</t>
  </si>
  <si>
    <t>Equity at 31 December</t>
  </si>
  <si>
    <r>
      <rPr>
        <b/>
        <sz val="10"/>
        <rFont val="Arial"/>
        <family val="2"/>
      </rPr>
      <t xml:space="preserve">Capital Contributions from the Ministry of Education. </t>
    </r>
    <r>
      <rPr>
        <sz val="10"/>
        <rFont val="Arial"/>
        <family val="2"/>
      </rPr>
      <t xml:space="preserve">
Each type of capital contribution should be disclosed in a separate line. E.g. SNUP, Furniture and Equipment, other.</t>
    </r>
  </si>
  <si>
    <t>PBE IPSAS 1.95</t>
  </si>
  <si>
    <t>Retained Earnings</t>
  </si>
  <si>
    <t xml:space="preserve">PBE IPSAS 1.95 (c) </t>
  </si>
  <si>
    <t>Reserves</t>
  </si>
  <si>
    <t>Reserve Movements Analysis</t>
  </si>
  <si>
    <t>If your School has components of equity classified as reserves, the opening balance, movements during the year, and closing balance for each reserve must be disclosed. This disclosure can be made as a note in the financial statements or on the face of this statement</t>
  </si>
  <si>
    <t>PBE IPSAS 1.119(c)</t>
  </si>
  <si>
    <t>Balance at 1 January</t>
  </si>
  <si>
    <t>Equity investment revaluation reserve transfer on disposal</t>
  </si>
  <si>
    <t>Furniture &amp; Equipment grant</t>
  </si>
  <si>
    <t>Surplus/(deficit) for the year</t>
  </si>
  <si>
    <t>Grey Cells are manual entry</t>
  </si>
  <si>
    <t>Balance 31 December</t>
  </si>
  <si>
    <t>Equity investment revaluation reserves</t>
  </si>
  <si>
    <t>PBE IPSAS 30.24(a)(vii)</t>
  </si>
  <si>
    <t>Net change in fair value</t>
  </si>
  <si>
    <t>PBE IPSAS 30.14A(e)</t>
  </si>
  <si>
    <t>Transfer to accumulated surplus/deficit on disposal</t>
  </si>
  <si>
    <t>Check to Statement of Financial Position - School</t>
  </si>
  <si>
    <t>Check to Statement of Financial Position - Group</t>
  </si>
  <si>
    <t>Total equity</t>
  </si>
  <si>
    <t>The above Consolidated Statement of Changes in Net Assets/Equity should be read in conjunction with the accompanying notes which form part of these financial statements.</t>
  </si>
  <si>
    <t>If there are Reserves, separately from Retained Earnings, a reconciliation from the Opening to the Closing position is required to be disclosed by the accounting standards, and should be shown on this page or in the Notes to the accounts. see note 32 for an example.</t>
  </si>
  <si>
    <t>PBE IPSAS 1.21(a)</t>
  </si>
  <si>
    <t>PBE IPSAS 1.90,128</t>
  </si>
  <si>
    <t>PBE IPSAS 1.70,76</t>
  </si>
  <si>
    <t>Current Assets</t>
  </si>
  <si>
    <t>PBE IPSAS 1.88(i)</t>
  </si>
  <si>
    <t>Cash and Cash Equivalents</t>
  </si>
  <si>
    <t>PBE IPSAS 1.88(g),(h)</t>
  </si>
  <si>
    <t>PBE IPSAS 1.89</t>
  </si>
  <si>
    <t>PBE IPSAS 1.88(f)</t>
  </si>
  <si>
    <t>Inventories</t>
  </si>
  <si>
    <t>PBE IPSAS 1.88(d)</t>
  </si>
  <si>
    <t>Investments</t>
  </si>
  <si>
    <t>PBE IPSAS 1.70,80</t>
  </si>
  <si>
    <t>Current Liabilities</t>
  </si>
  <si>
    <t>PBE IPSAS 1.88(j),(k)</t>
  </si>
  <si>
    <t>Accounts Payable</t>
  </si>
  <si>
    <t>PBE IPSAS 1.88(m)</t>
  </si>
  <si>
    <t>Borrowings</t>
  </si>
  <si>
    <t>Revenue Received in Advance</t>
  </si>
  <si>
    <t>PBE IPSAS 1.88(l)</t>
  </si>
  <si>
    <t>Provision for Cyclical Maintenance</t>
  </si>
  <si>
    <t xml:space="preserve">Painting Contract Liability </t>
  </si>
  <si>
    <t xml:space="preserve">Finance Lease Liability </t>
  </si>
  <si>
    <t>Funds held in Trust</t>
  </si>
  <si>
    <t>Funds held for Capital Works Projects</t>
  </si>
  <si>
    <t>Funds for Resource Teachers of Learning &amp; Behaviour Services</t>
  </si>
  <si>
    <t>Funds held on behalf of Kiwi Park Cluster</t>
  </si>
  <si>
    <t>Working Capital Surplus/(Deficit)</t>
  </si>
  <si>
    <t>Non-current Assets</t>
  </si>
  <si>
    <t xml:space="preserve">Investments </t>
  </si>
  <si>
    <t>PBE IPSAS 1.88(a)</t>
  </si>
  <si>
    <t>Property, Plant and Equipment</t>
  </si>
  <si>
    <t>PBE IPSAS 1.88(c)</t>
  </si>
  <si>
    <t xml:space="preserve">Intangible Assets </t>
  </si>
  <si>
    <t>Non-current Liabilities</t>
  </si>
  <si>
    <t>Painting Contract Liability</t>
  </si>
  <si>
    <t>Finance Lease Liability</t>
  </si>
  <si>
    <t>Net Assets</t>
  </si>
  <si>
    <t>Check Balancing of Statement of Financial Position - School</t>
  </si>
  <si>
    <t>Check balancing of Statement of Financial Position - Group</t>
  </si>
  <si>
    <t>Equity:</t>
  </si>
  <si>
    <t>PBE IPSAS 1.95(b)</t>
  </si>
  <si>
    <t>Accumulated surplus/deficit</t>
  </si>
  <si>
    <t>PBE IPSAS 1.95(c)</t>
  </si>
  <si>
    <r>
      <t xml:space="preserve">References to Financial Position are to meet the requirements of </t>
    </r>
    <r>
      <rPr>
        <b/>
        <sz val="10"/>
        <rFont val="Arial"/>
        <family val="2"/>
      </rPr>
      <t>PBE Accounting Standards Reduced Disclosure Regime</t>
    </r>
    <r>
      <rPr>
        <sz val="10"/>
        <rFont val="Arial"/>
        <family val="2"/>
      </rPr>
      <t xml:space="preserve"> and the accompany notes form part of these financial statements</t>
    </r>
  </si>
  <si>
    <t>The above Consolidated Statement of Financial Position should be read in conjunction with the accompanying notes which form part of these financial statements.</t>
  </si>
  <si>
    <t>PBE IPSAS 1.21(d)</t>
  </si>
  <si>
    <t>PBE IPSAS 2.18,22,27</t>
  </si>
  <si>
    <t>Cash flows from Operating Activities</t>
  </si>
  <si>
    <t>International Students</t>
  </si>
  <si>
    <r>
      <t>Goods and Services Tax (</t>
    </r>
    <r>
      <rPr>
        <sz val="10"/>
        <rFont val="Arial"/>
        <family val="2"/>
      </rPr>
      <t>net</t>
    </r>
    <r>
      <rPr>
        <sz val="10"/>
        <color indexed="8"/>
        <rFont val="Arial"/>
        <family val="2"/>
      </rPr>
      <t>)</t>
    </r>
  </si>
  <si>
    <t>Payments to Employees</t>
  </si>
  <si>
    <t>Payments to Suppliers</t>
  </si>
  <si>
    <t>PBE IPSAS 2.40</t>
  </si>
  <si>
    <t>Interest Paid</t>
  </si>
  <si>
    <t xml:space="preserve">Net cash from / (to) the Operating Activities </t>
  </si>
  <si>
    <t>PBE IPSAS 2.18,25</t>
  </si>
  <si>
    <t>Cash flows from Investing Activities</t>
  </si>
  <si>
    <t>Proceeds from Sale of Property Plant &amp; Equipment (and Intangibles)</t>
  </si>
  <si>
    <t xml:space="preserve">All payments under Cash Flows from Investing Activities should have a credit balance and proceeds should have a debit balance. If your balances are not showing correctly on the face of your statements you need to review and correct your cash flow workings in the cash flow worksheet. If the balances are incorrect the cells will be highlighted. All cells should be white. </t>
  </si>
  <si>
    <t>Purchase of Property Plant &amp; Equipment (and Intangibles)</t>
  </si>
  <si>
    <t>Requires manual Entry</t>
  </si>
  <si>
    <t>Purchase of Investments</t>
  </si>
  <si>
    <t>Proceeds from Sale of Investments</t>
  </si>
  <si>
    <t>Net cash from / (to) the Investing Activities</t>
  </si>
  <si>
    <t>PBE IPSAS 2.18,26</t>
  </si>
  <si>
    <t>Cash flows from Financing Activities</t>
  </si>
  <si>
    <t>Furniture and Equipment Grant</t>
  </si>
  <si>
    <t>Finance Lease Payments</t>
  </si>
  <si>
    <t xml:space="preserve">Painting contract payments </t>
  </si>
  <si>
    <t>Loans Received/ Repayment of Loans</t>
  </si>
  <si>
    <t>Funds Administered on Behalf of Third Parties</t>
  </si>
  <si>
    <t>Net cash from / (to) Financing Activities</t>
  </si>
  <si>
    <t>Net increase/(decrease) in cash and cash equivalents</t>
  </si>
  <si>
    <t>Cash and cash equivalents at the beginning of the year</t>
  </si>
  <si>
    <t>Cash and cash equivalents at the end of the year</t>
  </si>
  <si>
    <t>The Consolidated Statement of Cash Flows records only those cash flows directly within the control of the School. This means centrally funded teachers' salaries and the use of land and buildings grant and expense have been omitted.</t>
  </si>
  <si>
    <t>The above Consolidated Statement of Cash Flows should be read in conjunction with the accompanying notes which form part of these financial statements.</t>
  </si>
  <si>
    <t>PBE IPSAS 1.21(f),127</t>
  </si>
  <si>
    <t>1. Statement of Accounting Policies</t>
  </si>
  <si>
    <t xml:space="preserve">Policies considered essential are marked [ESSENTIAL] and will need to be included by your school. Other policies will only be included depending on your school’s specific circumstances. </t>
  </si>
  <si>
    <t>No</t>
  </si>
  <si>
    <t>Note - The accounting policies in the model financial statements have been developed with reference to the accounting standards, but these policies need to be reviewed for each school so they reflect the school’s policies. Therefore exclude policies where they are not relevant to your school. 
For example, a school with no inventory recorded at balance date should exclude the inventory policy. We also acknowledge that you may need to add line items, policies and notes for material balances not considered by this model. If a school wants to deviate from the standard policy for a particular balance they should discuss it with their accounting service provider or Finance Adviser.</t>
  </si>
  <si>
    <t>[ESSENTIAL, EDITABLE]</t>
  </si>
  <si>
    <t>a</t>
  </si>
  <si>
    <t>PBE IPSAS 1.150(a),(c),(d)</t>
  </si>
  <si>
    <t>This paragraph will need to be updated with the actual nature of the subsidiary, whether that be a controlled Trust, preschool, or other controlled entity. Refer below link for guidance on consolidated entities.</t>
  </si>
  <si>
    <t>PBE IPSAS 1.28.2 (c )</t>
  </si>
  <si>
    <t>PBE IPSAS 20.25</t>
  </si>
  <si>
    <t>The School’s subsidiary is incorporated and domiciled in New Zealand.</t>
  </si>
  <si>
    <t>http://www.education.govt.nz/school/running-a-school/school-finances/financial-information-for-schools/financial-reporting/chapter-4-1-financial-reporting-framework</t>
  </si>
  <si>
    <t>Reporting Period</t>
  </si>
  <si>
    <t>PBE IPSAS 1.63(a),(b),( c)</t>
  </si>
  <si>
    <r>
      <t>[ESSENTIAL]</t>
    </r>
    <r>
      <rPr>
        <b/>
        <sz val="10"/>
        <color indexed="23"/>
        <rFont val="Arial"/>
        <family val="2"/>
      </rPr>
      <t xml:space="preserve"> </t>
    </r>
  </si>
  <si>
    <t>PBE IPSAS 14.26</t>
  </si>
  <si>
    <t>PBE IPSAS 1.127(a)</t>
  </si>
  <si>
    <t>Basis of Preparation</t>
  </si>
  <si>
    <t>PBE IPSAS 1 Appendix B</t>
  </si>
  <si>
    <t>The consolidated financial statements have been prepared on a going concern basis, and the accounting policies have been consistently applied throughout the period.</t>
  </si>
  <si>
    <t>Basis of Consolidation</t>
  </si>
  <si>
    <t>PBE IPSAS 35.40 (c )</t>
  </si>
  <si>
    <t xml:space="preserve">The group financial statements are prepared by adding together like items of assets, liabilities, equity, revenue, expenses, and cash flows of entities in the group on a line-by-line basis. All intra-group balances, transactions, revenue, and expenses are eliminated on consolidation.
</t>
  </si>
  <si>
    <t xml:space="preserve">Update with subsidiary name in this paragraph. If the subsidiary is reporting under the same accounting policies then the wording of this note is appropriate. If not (on tier 3 for example) the school will need to assess whether there are any material adjustments required on consolidation which may arise as a result of the respective accounting policies applied. </t>
  </si>
  <si>
    <t>Subsidiaries</t>
  </si>
  <si>
    <t>PBE IPSAS 35.19, 39</t>
  </si>
  <si>
    <t>Subsidiaries are entities controlled by the Group. The Group ‘controls’ an entity when it is exposed, or has rights, to variable benefits from its involvement with the other entity and has the ability to affect the nature or amount of those benefits through its power over the other entity. The financial statements of subsidiaries are included in the consolidated financial statements from the date on which control commences until the date on which control ceases.</t>
  </si>
  <si>
    <t>PBE IPSAS 35.48, 51</t>
  </si>
  <si>
    <t>Changes in the Group’s interest in a subsidiary that do not result in a loss of control are accounted for as transactions with owners in their capacity as owners.</t>
  </si>
  <si>
    <t>PBE IPSAS 35.52, 54-55</t>
  </si>
  <si>
    <t>When the Group loses control over a subsidiary, it derecognises the assets and liabilities of the subsidiary, and any related non-controlling interests and other components of equity. Any resulting gain or loss is recognised in surplus or deficit. Any interest retained in the former subsidiary is measured at fair value when control is lost.</t>
  </si>
  <si>
    <t>PBE IPSAS 1.28.2(a),(b)</t>
  </si>
  <si>
    <t>Financial Reporting Standards Applied</t>
  </si>
  <si>
    <t>PBE IPSAS 1.28</t>
  </si>
  <si>
    <t xml:space="preserve">The Education and Training Act 2020 requires the School, as a Crown entity, to prepare financial statements in accordance with generally accepted accounting practice. The consolidated financial statements have been prepared in accordance with generally accepted accounting practice in New Zealand, applying Public Sector Public Benefit Entity (PBE) Standards Reduced Disclosure Regime as appropriate to public benefit entities that qualify for Tier 2 reporting. The Group is considered a Public Benefit Entity as it meets the criteria specified as 'having a primary objective to provide goods and/or services for community or social benefit and where any equity has been provided with a view to supporting that primary objective rather than for financial return to equity holders'. </t>
  </si>
  <si>
    <t>PBE IPSAS 1, RDR 28.1</t>
  </si>
  <si>
    <t>PBE Accounting Standards Reduced Disclosure Regime</t>
  </si>
  <si>
    <r>
      <t>The Group qualifies for Tier 2 as the group is not publicly accountable and is not considered large as it falls below the expenditure threshold of $30 million per year. All</t>
    </r>
    <r>
      <rPr>
        <sz val="10"/>
        <color indexed="8"/>
        <rFont val="Arial"/>
        <family val="2"/>
      </rPr>
      <t xml:space="preserve"> relevant reduced disclosure concessions hav</t>
    </r>
    <r>
      <rPr>
        <sz val="10"/>
        <rFont val="Arial"/>
        <family val="2"/>
      </rPr>
      <t>e been taken.</t>
    </r>
  </si>
  <si>
    <t>Measurement Base</t>
  </si>
  <si>
    <t>The consolidated financial statements are prepared on the historical cost basis unless otherwise noted in a specific accounting policy.</t>
  </si>
  <si>
    <t>Presentation Currency</t>
  </si>
  <si>
    <t>PBE IPSAS 1.63(d),( e)</t>
  </si>
  <si>
    <t>These consolidated financial statements are presented in New Zealand dollars, rounded to the nearest dollar.</t>
  </si>
  <si>
    <t>PBE IPSAS 1.132</t>
  </si>
  <si>
    <t>Specific Accounting Policies</t>
  </si>
  <si>
    <r>
      <t>The accounting policies used in the preparation of these consolidated financial statements are set out below.</t>
    </r>
    <r>
      <rPr>
        <strike/>
        <sz val="10"/>
        <rFont val="Arial"/>
        <family val="2"/>
      </rPr>
      <t/>
    </r>
  </si>
  <si>
    <t>PBE IPSAS 1.140</t>
  </si>
  <si>
    <t>Critical Accounting Estimates And Assumptions</t>
  </si>
  <si>
    <t>The preparation of financial statements requires management to make judgements, estimates and assumptions that affect the application of accounting policies and the reported amounts of assets, liabilities, revenue and expenses. Actual results may differ from these estimates.</t>
  </si>
  <si>
    <t>Estimates and underlying assumptions are reviewed on an ongoing basis. Revisions to accounting estimates are recognised in the period in which the estimate is revised and in any future periods affected.</t>
  </si>
  <si>
    <t>Cyclical maintenance</t>
  </si>
  <si>
    <t>Useful lives of property, plant and equipment</t>
  </si>
  <si>
    <t>PBE IPSAS 1.137</t>
  </si>
  <si>
    <t>Critical Judgements in applying accounting policies</t>
  </si>
  <si>
    <t>Management has exercised the following critical judgements in applying accounting policies:</t>
  </si>
  <si>
    <t>Classification of leases</t>
  </si>
  <si>
    <t>PBE IPSAS 13.8,42,A5</t>
  </si>
  <si>
    <r>
      <t>Determining whether a lease is a finance lease or an operating lease requires judgement as to whether the lease transfers substantially all the risks and rewards of ownership to the school</t>
    </r>
    <r>
      <rPr>
        <sz val="10"/>
        <rFont val="Arial"/>
        <family val="2"/>
      </rPr>
      <t>. Judgement is required on various aspects that include, but are not limited to, the fair value of the leased asset, the economic life of the leased asset, whether or not to include renewal options in the lease term, and determining an appropriate discount rate to calculate the present value of the minimum lease payments. Classification as a finance lease means the asset is recognised in the statement of financial position as property, plant, and equipment, whereas for an operating lease no such asset is recognised.</t>
    </r>
  </si>
  <si>
    <t>Ensure the note number is updated as appropriate for the actual number that the school uses.</t>
  </si>
  <si>
    <t>PBE IPSAS 9.39(a)</t>
  </si>
  <si>
    <t>Recognition of grants</t>
  </si>
  <si>
    <t>The School reviews the grants monies received at the end of each reporting period and whether any require a provision to carry forward amounts unspent. The School believes all grants received have been appropriately recognised as a liability if required. Government grants are disclosed at note 2.</t>
  </si>
  <si>
    <t>Consolidation of entities</t>
  </si>
  <si>
    <t>PBE IPSAS 1.108</t>
  </si>
  <si>
    <t>PBE IPSAS 23.107(a),(b)</t>
  </si>
  <si>
    <r>
      <t xml:space="preserve">The Group receives funding from the Ministry of Education. The following are the main types of funding that the School receives.
</t>
    </r>
    <r>
      <rPr>
        <sz val="10"/>
        <color indexed="8"/>
        <rFont val="Arial"/>
        <family val="2"/>
      </rPr>
      <t xml:space="preserve">Operational grants are recorded as revenue when the Group has the rights to the funding, which is in the year that the funding is received. 
Teachers salaries grants are recorded as revenue when the Group has the rights to the funding in the salary period they relate to. The grants are not received in cash by the Group and are paid directly to teachers by the Ministry of Education. 
</t>
    </r>
    <r>
      <rPr>
        <b/>
        <sz val="10"/>
        <color rgb="FF000000"/>
        <rFont val="Arial"/>
        <family val="2"/>
      </rPr>
      <t xml:space="preserve">
For Non-integrated schools only:
</t>
    </r>
    <r>
      <rPr>
        <sz val="10"/>
        <color indexed="8"/>
        <rFont val="Arial"/>
        <family val="2"/>
      </rPr>
      <t xml:space="preserve">The property from which the School operates is owned by the Crown and managed by the Ministry of Education on behalf of the Crown.  These are not received in cash by the School as they equate to the deemed expense for using the land and buildings which are owned by the Crown. The School’s use of the land and buildings as occupant is based on a property occupancy document as gazetted by the Ministry. The expense is based on an assumed market rental yield on the value of land and buildings as used for rating purposes. 
This is a non-cash revenue that is offset by a non-cash expense. The use of land and buildings grants and associated expenditure are recorded in the period the School uses the land and buildings.
</t>
    </r>
    <r>
      <rPr>
        <b/>
        <sz val="10"/>
        <color rgb="FF000000"/>
        <rFont val="Arial"/>
        <family val="2"/>
      </rPr>
      <t xml:space="preserve">For Integrated Groups this note should also include the following:
</t>
    </r>
    <r>
      <rPr>
        <sz val="10"/>
        <color indexed="8"/>
        <rFont val="Arial"/>
        <family val="2"/>
      </rPr>
      <t xml:space="preserve">The property from which the School operates is owned by the Proprietor. Grants for the use of land and buildings are also not received in cash by the school however they equate to the deemed expense for using the land and buildings. This expense is based on an assumed market rental yield on the land and buildings as used for rating purposes. 
This is a non-cash revenue that is offset by a non-cash expense. The use of land and buildings grants and associated expenditure are recorded in the period the School uses the land and buildings.
</t>
    </r>
  </si>
  <si>
    <t>Update appropriately depending if integrated or not</t>
  </si>
  <si>
    <t>Other Grants</t>
  </si>
  <si>
    <t xml:space="preserve">Other grants are recorded as revenue when the Group has the rights to the funding, unless there are unfulfilled conditions attached to the grant, in which case the amount relating to the unfulfilled conditions is recognised as a liability and released to revenue as the conditions are fulfilled. 
For Integrated Groups this note should also include the following:
Grants for the use of land and buildings are also not received in cash by the Group as they equate to the deemed
expense for using the land and buildings which are owned by the Proprietor. Use of land and building grants are
recorded as income in the period the school uses the land and building.
</t>
  </si>
  <si>
    <t>Donations, Gifts and Bequests</t>
  </si>
  <si>
    <t xml:space="preserve">Donations, gifts and bequests are recorded as revenue when their receipt is formally acknowledged by the Group. </t>
  </si>
  <si>
    <t>Interest Revenue</t>
  </si>
  <si>
    <t>Interest Revenue earned on cash and cash equivalents and investments is recorded as revenue in the period it is earned.</t>
  </si>
  <si>
    <t>[ESSENTIAL, if any leases held]</t>
  </si>
  <si>
    <t>Payments made under operating leases are recognised in the Consolidated Statement of Comprehensive Revenue and Expense on a straight line basis over the term of the lease.</t>
  </si>
  <si>
    <t>PBE IPSAS 13.34</t>
  </si>
  <si>
    <t>Finance lease payments are apportioned between the finance charge and the reduction of the outstanding liability. The finance charge is allocated to each period during the lease term on an effective interest basis.</t>
  </si>
  <si>
    <t>PBE IPSAS 2.57</t>
  </si>
  <si>
    <t>Cash and cash equivalents include cash on hand, bank balances, deposits held at call with banks, and other short term highly liquid investments with original maturities of 90 days or less, and bank overdrafts. The carrying amount of cash and cash equivalents represent fair value.</t>
  </si>
  <si>
    <t>PBE IPSAS 30.25</t>
  </si>
  <si>
    <t>PBE IFRS 9.5.1.1,5.5.15</t>
  </si>
  <si>
    <t>Short-term receivables are recorded at the amount due, less an allowance for credit losses (uncollectable debts). The schools receivables are largely made up of funding from the Ministry of Education, therefore the level of uncollectable debts is not considered to be material. However, short-term receivables are written off when there is no reasonable expectation of recovery.</t>
  </si>
  <si>
    <t>PBE IPSAS 30.40F (c )</t>
  </si>
  <si>
    <t>PBE IPSAS 30.40F(e )</t>
  </si>
  <si>
    <t>PBE IPSAS 12.47(b)</t>
  </si>
  <si>
    <t>[ESSENTIAL, if the school holds inventory]</t>
  </si>
  <si>
    <t>PBE IPSAS 12.47(a)</t>
  </si>
  <si>
    <t xml:space="preserve">Inventories are consumable items held for sale and comprised of stationery and school uniforms. They are stated at the lower of cost and net realisable value. Cost is determined on a first in, first out basis. Net realisable value is the estimated selling price in the ordinary course of activities less the estimated costs necessary to make the sale. Any write down from cost to net realisable value is recorded as an expense in the Consolidated Statement of Comprehensive Revenue and Expense in the period of the write down. </t>
  </si>
  <si>
    <t>PBE IPSAS 12.15</t>
  </si>
  <si>
    <t>PBE IPSAS 12.17(a)</t>
  </si>
  <si>
    <t>PBE IPSAS 12.44</t>
  </si>
  <si>
    <t>PBE IPSAS 1.93</t>
  </si>
  <si>
    <t>[ESSENTIAL, if any investments held]</t>
  </si>
  <si>
    <t>Bank term deposits are initially measured at the amount invested. Interest is subsequently accrued and added to the investment balance. A loss allowance for expected credit losses is recognised if the estimated loss allowance is not trivial.</t>
  </si>
  <si>
    <t>PBE IFRS 9.5.1.1, 5.2.1(a)</t>
  </si>
  <si>
    <t>PBE IFRS 9.4.1.4</t>
  </si>
  <si>
    <t>Equity investments are designated at initial recognition at fair value through other comprehensive revenue and expense. They are initially measured at fair value plus transaction costs. They are subsequently measured at their fair value with gains and losses recognised in other comprehensive revenue and expense. When sold, the cumulative gain or loss previously recognised in other comprehensive revenue and expense is transferred within equity to accumulated surplus/(deficit).</t>
  </si>
  <si>
    <t>PBE IFRS 9.5.1.1</t>
  </si>
  <si>
    <t>PBE IFRS 9.5.7.1</t>
  </si>
  <si>
    <t>The Group has met the requirements of Section 154 (2)(b)(ii) of the Education and Training Act 2020 in relation to the acquisition of investment securities.</t>
  </si>
  <si>
    <t>PBE IPSAS 1.132 (c )</t>
  </si>
  <si>
    <t xml:space="preserve">Land and buildings owned by the Crown are excluded from these consolidated financial statements. The Board’s use of the land and buildings as ‘occupant’ is based on a property occupancy document. </t>
  </si>
  <si>
    <t xml:space="preserve">Improvements to buildings owned by the Crown are recorded at cost, less accumulated depreciation and impairment losses. </t>
  </si>
  <si>
    <t>PBE IPSAS 17.88(a)</t>
  </si>
  <si>
    <t>Property, plant and equipment are recorded at cost or, in the case of donated assets, fair value at the date of receipt, less accumulated depreciation and impairment losses. Cost or fair value as the case may be, includes those costs that relate directly to bringing the asset to the location where it will be used and making sure it is in the appropriate condition for its intended use.</t>
  </si>
  <si>
    <t>PBE IPSAS 17.14</t>
  </si>
  <si>
    <t>PBE IPSAS 17.57,83,86</t>
  </si>
  <si>
    <r>
      <t>Gains and losses on disposals (</t>
    </r>
    <r>
      <rPr>
        <sz val="10"/>
        <color indexed="8"/>
        <rFont val="Arial"/>
        <family val="2"/>
      </rPr>
      <t>i.e. sold or given away) are determined by comparing the proceeds received with the carrying amounts (i.e. the book value). The gain or loss arising from the disposal of an item of property, plant and equipment is recognised in the Consolidated Statement of Comprehensive Revenue and Expense.</t>
    </r>
  </si>
  <si>
    <t>For Integrated Groups, change "Crown" to "Proprietor" or name the legal entity that owns the land and buildings.</t>
  </si>
  <si>
    <t>Finance Leases</t>
  </si>
  <si>
    <t>[ESSENTIAL, if any finance leases held]</t>
  </si>
  <si>
    <t>PBE IPSAS 13.8</t>
  </si>
  <si>
    <r>
      <t>A finance lease transfers to the lessee substantially all the risks and rewards incidental to ownership of an asset, whether or not title is eventually transferred. At the start of the lease term, finance leases are recognised as assets and liabilities in the statement of financial position at the lower of the fair value of the leased asset or the present value of the minimum lease payments. The finance charge is charged to the surplus or deficit over the lease period so as to produce a constant periodic rate of interest on the remaining balance of the liability. The amount recognised as an asset is depreciated over its useful life. If there is no reasonable certainty whether the school</t>
    </r>
    <r>
      <rPr>
        <sz val="10"/>
        <rFont val="Arial"/>
        <family val="2"/>
      </rPr>
      <t xml:space="preserve"> will obtain ownership at the end of the lease term, the asset is fully depreciated over the shorter of the lease term and its useful life.</t>
    </r>
  </si>
  <si>
    <t>PBE IPSAS 13.28</t>
  </si>
  <si>
    <t>PBE IPSAS 13.36</t>
  </si>
  <si>
    <t>PBE IPSAS 17.88(b),( c)</t>
  </si>
  <si>
    <t xml:space="preserve">Depreciation </t>
  </si>
  <si>
    <t>Property, plant and equipment except for library resources are depreciated over their estimated useful lives on a straight line basis. Library resources are depreciated on a diminishing value basis. Depreciation of all assets is reported in the Consolidated Statement of Comprehensive Revenue and Expense.</t>
  </si>
  <si>
    <t>The estimated useful lives of the assets are:</t>
  </si>
  <si>
    <t xml:space="preserve"> Building improvements to Crown Owned Assets</t>
  </si>
  <si>
    <t>10–75 years</t>
  </si>
  <si>
    <t>Board Owned Buildings</t>
  </si>
  <si>
    <t xml:space="preserve"> Furniture and equipment</t>
  </si>
  <si>
    <t>10–15 years</t>
  </si>
  <si>
    <t xml:space="preserve"> Information and communication technology</t>
  </si>
  <si>
    <t>4–5 years</t>
  </si>
  <si>
    <t xml:space="preserve"> Motor vehicles</t>
  </si>
  <si>
    <t>5 years</t>
  </si>
  <si>
    <t xml:space="preserve"> Textbooks</t>
  </si>
  <si>
    <t>3 years</t>
  </si>
  <si>
    <t xml:space="preserve"> Leased assets held under a Finance Lease </t>
  </si>
  <si>
    <t>Term of Lease</t>
  </si>
  <si>
    <t xml:space="preserve"> Library resources</t>
  </si>
  <si>
    <t>12.5% Diminishing value</t>
  </si>
  <si>
    <t>PBE IPSAS 1.132(c)</t>
  </si>
  <si>
    <t>[ESSENTIAL if applicable]</t>
  </si>
  <si>
    <t>Software costs</t>
  </si>
  <si>
    <t>PBE IPSAS 31.34,35</t>
  </si>
  <si>
    <t>Computer software acquired by the Group are capitalised on the basis of the costs incurred to acquire and bring to use the specific software. Costs associated with subsequent maintenance or licensing of software are recognised as an expense in the Consolidated Statement of Comprehensive Revenue and Expense when incurred.</t>
  </si>
  <si>
    <t>PBE IPSAS 31.36,65,67</t>
  </si>
  <si>
    <t>PBE IPSAS 31.96,117(b)</t>
  </si>
  <si>
    <t xml:space="preserve">The carrying value of software is amortised on a straight line basis over its useful life. The useful life of software is estimated as three years. The amortisation charge for each period and any impairment loss is recorded in the Consolidated Statement of Comprehensive Revenue and Expense. </t>
  </si>
  <si>
    <t>PBE IPSAS 26.14</t>
  </si>
  <si>
    <r>
      <t xml:space="preserve">The Group does not hold any cash generating assets. Assets are considered cash generating where their primary objective is to generate a commercial return. 
</t>
    </r>
    <r>
      <rPr>
        <i/>
        <sz val="10"/>
        <rFont val="Arial"/>
        <family val="2"/>
      </rPr>
      <t>Non cash generating assets</t>
    </r>
    <r>
      <rPr>
        <sz val="10"/>
        <rFont val="Arial"/>
        <family val="2"/>
      </rPr>
      <t xml:space="preserve">
Property, plant, and equipment and intangible assets held at cost that have a finite useful life are reviewed for impairment whenever events or changes in circumstances indicate that the carrying amount may not be recoverable. An impairment loss is recognised for the amount by which the asset’s carrying amount exceeds its recoverable service amount. The recoverable service amount is the higher of an asset’s fair value less costs to sell and value in use.
Value in use is determined using an approach based on either a depreciated replacement cost approach, restoration cost approach, or a service units approach. The most appropriate approach used to measure value in use depends on the nature of the impairment and availability of information.
If an asset’s carrying amount exceeds its recoverable service amount, the asset is regarded as impaired and the carrying amount is written down to the recoverable amount. The total impairment loss is recognised in the surplus or deficit.
The reversal of an impairment loss is recognised in the surplus or deficit.
</t>
    </r>
  </si>
  <si>
    <t>PBE IPSAS 21.25,26</t>
  </si>
  <si>
    <t>PBE IPSAS 21.35</t>
  </si>
  <si>
    <t>PBE IPSAS 21.44-50</t>
  </si>
  <si>
    <t>PBE IPSAS 21.52,54</t>
  </si>
  <si>
    <t>PBE IPSAS 21.69</t>
  </si>
  <si>
    <t>Accounts Payable represents liabilities for goods and services provided to the Group prior to the end of the financial year which are unpaid. Accounts Payable are recorded at the amount of cash required to settle those liabilities. The amounts are unsecured and are usually paid within 30 days of recognition.</t>
  </si>
  <si>
    <t>PBE IFRS 9.4.2.1</t>
  </si>
  <si>
    <t>PBE IPSAS 1.127 (c )</t>
  </si>
  <si>
    <r>
      <rPr>
        <b/>
        <sz val="10"/>
        <color indexed="8"/>
        <rFont val="Arial"/>
        <family val="2"/>
      </rPr>
      <t>[ESSENTIAL]</t>
    </r>
    <r>
      <rPr>
        <b/>
        <sz val="10"/>
        <color indexed="23"/>
        <rFont val="Arial"/>
        <family val="2"/>
      </rPr>
      <t xml:space="preserve"> </t>
    </r>
  </si>
  <si>
    <t>Short-term employee entitlements</t>
  </si>
  <si>
    <t xml:space="preserve">Employee benefits that are due to be settled within 12 months after the end of the period in which the employee renders the related service are measured based on accrued entitlements at current rates of pay. These include salaries and wages accrued up to balance date, and also annual leave earned, by non teaching staff, to but not yet taken at balance date. </t>
  </si>
  <si>
    <t>PBE IPSAS 25.13</t>
  </si>
  <si>
    <t xml:space="preserve">PBE IPSAS 39.155-160 </t>
  </si>
  <si>
    <t>Long-term employee entitlements</t>
  </si>
  <si>
    <t>Employee benefits that are not expected to be settled wholly before twelve months after the end of the reporting period in which the employee provides the related service, such as retirement and long service leave, have been calculated on an actuarial basis.
The calculations are based on the likely future entitlements accruing to employees, based on years of service, years to entitlement, the likelihood that employees will reach the point of entitlement, and contractual entitlement information, and the present value of the estimated future cash flows</t>
  </si>
  <si>
    <t xml:space="preserve">Revenue received in advance relates to fees received from [international, hostel students and grants received] (delete as appropriate) where there are unfulfilled obligations for the Group to provide services in the future. The fees are recorded as revenue as the obligations are fulfilled and the fees earned. </t>
  </si>
  <si>
    <r>
      <t>The Group holds sufficient funds to enable the refund of unearned fees in relation to international students, should the Group be unable to provide the services to which they relate.</t>
    </r>
    <r>
      <rPr>
        <b/>
        <sz val="10"/>
        <color rgb="FFFF0000"/>
        <rFont val="Arial"/>
        <family val="2"/>
      </rPr>
      <t xml:space="preserve"> (If this statement is incorrect please delete)</t>
    </r>
  </si>
  <si>
    <r>
      <rPr>
        <b/>
        <sz val="10"/>
        <color indexed="8"/>
        <rFont val="Arial"/>
        <family val="2"/>
      </rPr>
      <t>[ESSENTIAL</t>
    </r>
    <r>
      <rPr>
        <b/>
        <sz val="10"/>
        <rFont val="Arial"/>
        <family val="2"/>
      </rPr>
      <t xml:space="preserve"> if applicable</t>
    </r>
    <r>
      <rPr>
        <b/>
        <sz val="10"/>
        <color indexed="8"/>
        <rFont val="Arial"/>
        <family val="2"/>
      </rPr>
      <t>]</t>
    </r>
  </si>
  <si>
    <t xml:space="preserve">Funds are held in trust where they have been received by the Group for a specified purpose, or are being held on behalf of a third party and these transactions are not recorded in the Consolidated Statement of Revenue and Expense. </t>
  </si>
  <si>
    <r>
      <t xml:space="preserve">The Group holds sufficient funds to enable the funds to be used for their intended purpose at any time. </t>
    </r>
    <r>
      <rPr>
        <b/>
        <sz val="10"/>
        <color rgb="FFFF0000"/>
        <rFont val="Arial"/>
        <family val="2"/>
      </rPr>
      <t>(If this statement is incorrect please delete)</t>
    </r>
  </si>
  <si>
    <r>
      <t>[ESSENTIAL</t>
    </r>
    <r>
      <rPr>
        <b/>
        <sz val="10"/>
        <rFont val="Arial"/>
        <family val="2"/>
      </rPr>
      <t xml:space="preserve"> if applicable</t>
    </r>
    <r>
      <rPr>
        <b/>
        <sz val="10"/>
        <color indexed="8"/>
        <rFont val="Arial"/>
        <family val="2"/>
      </rPr>
      <t>]</t>
    </r>
  </si>
  <si>
    <t>Shared Funds are held on behalf of participating schools as agreed with the Ministry of Education. These funds are outside of the Group's control. These amounts are not recorded in the Statement of Revenue and Expense. The Group holds sufficient funds to enable the funds to be used for their intended purpose.</t>
  </si>
  <si>
    <r>
      <t>[</t>
    </r>
    <r>
      <rPr>
        <b/>
        <sz val="10"/>
        <color indexed="8"/>
        <rFont val="Arial"/>
        <family val="2"/>
      </rPr>
      <t>ESSENTIAL]</t>
    </r>
    <r>
      <rPr>
        <b/>
        <sz val="10"/>
        <color indexed="23"/>
        <rFont val="Arial"/>
        <family val="2"/>
      </rPr>
      <t xml:space="preserve"> </t>
    </r>
  </si>
  <si>
    <t>The property from which the Group operates is owned by the Crown, and is vested in the Ministry. The Ministry has gazetted a property occupancy document that sets out the Board’s property maintenance responsibilities. The Board is responsible for maintaining the land, buildings and other facilities on the Group sites in a state of good order and repair.</t>
  </si>
  <si>
    <t xml:space="preserve">Cyclical maintenance, which involves painting the interior and exterior of the Group, makes up the most significant part of the Board’s responsibilities outside day-to-day maintenance. The provision is a reasonable estimate, based on an up to date 10 Year Property Plan (10YPP) or another appropriate source of evidence. </t>
  </si>
  <si>
    <t xml:space="preserve">For Integrated Groups use the following:
The property from which the school operates is owned by the Proprietor. The Board is responsible for maintaining the land, building and other facilities on the Group sites in a state of good order and repair.
Cyclical maintenance, which involves painting the interior and exterior of the School, makes up the most significant part of the Board's responsibilities outside day-to-day maintenance. The provision is a reasonable estimate, based on an up to date 10 Year Property Plan (10YPP) or another appropriate source of evidence. </t>
  </si>
  <si>
    <t>PBE IPSAS 41.40</t>
  </si>
  <si>
    <t xml:space="preserve">The Group’s financial assets comprise cash and cash equivalents, accounts receivable, and investments. All of these financial assets, except for investments that are shares, are categorised as 'financial assets measured at amortised cost' for accounting purposes in accordance with financial reporting standards. </t>
  </si>
  <si>
    <t>PBE IPSAS 41.44</t>
  </si>
  <si>
    <t>Investments that are shares are categorised as 'financial assets at fair value through other comprehensive revenue and expense' for accounting purposes in accordance with financial reporting standards.</t>
  </si>
  <si>
    <t>PBE IPSAS 29.49</t>
  </si>
  <si>
    <t>PBE IPSAS 41.14-17</t>
  </si>
  <si>
    <t>The Group’s financial liabilities comprise accounts payable, borrowings, finance lease liability, and painting contract liability. All of these financial liabilities are categorised as 'financial liabilities measured at amortised cost' for accounting purposes in accordance with financial reporting standards.</t>
  </si>
  <si>
    <t>PBE IPSAS 5.16, 40(a)</t>
  </si>
  <si>
    <t>PBE IFRS 9.4.1.1,5.1.1</t>
  </si>
  <si>
    <t xml:space="preserve">Borrowings on normal commercial terms are initially recognised at the amount borrowed plus transaction costs. Interest due on the borrowings is subsequently accrued and added to the borrowings balance. Borrowings are classified as current liabilities unless the school has an unconditional right to defer settlement of the liability for at least 12 months after balance date.
Borrowings include but are not limited to bank overdrafts, operating leases, finance leases, painting contracts and term loans.
</t>
  </si>
  <si>
    <t>PBE IPSAS 1.80</t>
  </si>
  <si>
    <t>The consolidated financial statements have been prepared on a GST exclusive basis, with the exception of accounts receivable and accounts payable which are stated as GST inclusive.
The net amount of GST paid to, or received from, the IRD, including the GST relating to investing and financing activities, is classified as a net operating cash flow in the consolidated statements of cash flows. 
Commitments and contingencies are disclosed exclusive of GST.</t>
  </si>
  <si>
    <t>Education Act 1989 Section 87 3(i)</t>
  </si>
  <si>
    <t xml:space="preserve">The budget figures are extracted from the Group budget that was approved by the Board. </t>
  </si>
  <si>
    <t xml:space="preserve">From time to time the Group receives services in-kind, including the time of volunteers. The Group has elected not to recognise services received in kind in the Consolidated Statement of Comprehensive Revenue and Expense. </t>
  </si>
  <si>
    <t>Review</t>
  </si>
  <si>
    <t>Other MOE Grants</t>
  </si>
  <si>
    <t>The school has opted in to the donations scheme for this year. Total amount received was $$(enter dollar amount received) and form part of the Operational Grant.</t>
  </si>
  <si>
    <t>Local funds raised within the Group's community are made up of:</t>
  </si>
  <si>
    <t>Surplus for the year Locally raised funds</t>
  </si>
  <si>
    <t xml:space="preserve">Donations include a $10,932 bequest from John Dow which is earmarked for new technology purchases in future years. </t>
  </si>
  <si>
    <t>If there is any Overseas Travel incurred in the current period which is material to the School, the revenue and expenditure should be shown separately (you will have to include a separate line in income and expenditure above). Please also include disclosure under the note outlining the nature of the trip, who went on the trip, the reason for the expense being incurred (including the educational outcomes), and how the trip was funded. 
Refer to Overseas travel guidance link (right) for further guidance on the matter.</t>
  </si>
  <si>
    <t xml:space="preserve"> </t>
  </si>
  <si>
    <t>Number</t>
  </si>
  <si>
    <t>Hostel Financial Performance</t>
  </si>
  <si>
    <t>Hostel Full Boarders</t>
  </si>
  <si>
    <t>Hostel Weekly Boarders</t>
  </si>
  <si>
    <t>Surplus/ (Deficit) for the year Hostel</t>
  </si>
  <si>
    <t>International Student Roll</t>
  </si>
  <si>
    <t>Surplus/ (Deficit) for the year International Students</t>
  </si>
  <si>
    <t>PBE IPSAS 1.116.1(a)</t>
  </si>
  <si>
    <t>PBE IPSAS 13.44(c)</t>
  </si>
  <si>
    <t xml:space="preserve">The use of land and buildings figure represents 5% of the Group’s total property value. This is used as a 'proxy' for the market rental of the property. Property values are established as part of the nation-wide revaluation exercise that is conducted every 30 June for the Ministry of Education’s year-end reporting purposes. </t>
  </si>
  <si>
    <t>For integrated schools please copy and paste the disclosure in the guidance link above.</t>
  </si>
  <si>
    <t>PBE IPSAS 2.56</t>
  </si>
  <si>
    <t>Short-term Bank Deposits</t>
  </si>
  <si>
    <t>Cash equivalents and bank overdraft for Consolidated Cash Flow Statement</t>
  </si>
  <si>
    <t>The carrying value of short-term deposits with maturity dates of 90 days or less approximates their fair value.</t>
  </si>
  <si>
    <t>The following notes should be used where applicable:</t>
  </si>
  <si>
    <t>Of the $252,341 Cash and Cash Equivalents, $10,000 is held by the Group on behalf of the Ministry of Education. These funds have been provided for the Ministry as part of the school's 5 Year Agreement funding for upgrades to the school's buildings. The funds are required to be spent in 2021 on Crown owned Group buildings.</t>
  </si>
  <si>
    <t>PBE IPSAS 23.106(d)</t>
  </si>
  <si>
    <t xml:space="preserve">Of the $252,341 Cash and Cash Equivalents, $100,000 of unspent grant funding is held by the Group. This funding is subject to restrictions which specify how the grant is required to be spent. If these requirements are not met, the funds will need to be returned. </t>
  </si>
  <si>
    <t xml:space="preserve">Of the $252,341 Cash and Cash Equivalents, $11,000 is held by the Group on behalf of the RTLB Service. See note 23 for details of how the funding received for the service has been spent in the year. </t>
  </si>
  <si>
    <t xml:space="preserve">Of the $252,341 Cash and Cash Equivalents, $2,000 is held by the School on behalf of the XX cluster. See note 25 for details of how the funding received for the cluster has been spent in the year. </t>
  </si>
  <si>
    <t>PBE IPSAS 1.88(h)</t>
  </si>
  <si>
    <t>Receivables from Exchange Transactions</t>
  </si>
  <si>
    <t>PBE IPSAS 1.88(g)</t>
  </si>
  <si>
    <t>Receivables from Non-Exchange Transactions</t>
  </si>
  <si>
    <t>The Group and School's investments are classified as follows:</t>
  </si>
  <si>
    <t>Current Asset</t>
  </si>
  <si>
    <t>Non-current Asset</t>
  </si>
  <si>
    <t>Long-term Bank Deposits</t>
  </si>
  <si>
    <t>Equity Investments</t>
  </si>
  <si>
    <t>PBE IPSAS 17.88(d),(e)</t>
  </si>
  <si>
    <t>GROUP</t>
  </si>
  <si>
    <t>Opening Balance (Net Book Value)</t>
  </si>
  <si>
    <t xml:space="preserve">Additions </t>
  </si>
  <si>
    <t>Disposals</t>
  </si>
  <si>
    <t>Impairment</t>
  </si>
  <si>
    <t>Total (NBV)</t>
  </si>
  <si>
    <t>Land</t>
  </si>
  <si>
    <t>Buildings</t>
  </si>
  <si>
    <t>Building Improvements</t>
  </si>
  <si>
    <t>Cost or Valuation</t>
  </si>
  <si>
    <t>Accumulated Depreciation</t>
  </si>
  <si>
    <t>Net Book Value</t>
  </si>
  <si>
    <t>SCHOOL</t>
  </si>
  <si>
    <t>Opening Balance (NBV)</t>
  </si>
  <si>
    <t>PBE IPSAS 13.40(a)</t>
  </si>
  <si>
    <t>The following note can be used for each class of asset that are held under a finance lease:</t>
  </si>
  <si>
    <t xml:space="preserve">
The net carrying value of equipment held under a finance lease is $40,767 (2020: $33,400)
The net carrying value of motor vehicles held under a finance lease is $0,00 (2020: $000)</t>
  </si>
  <si>
    <t>PBE IPSAS 31.117(c),(e)</t>
  </si>
  <si>
    <t>The Group and School's Intangible Assets are made up of acquired computer software.</t>
  </si>
  <si>
    <t>Acquired software</t>
  </si>
  <si>
    <t>Internally generated software</t>
  </si>
  <si>
    <t>Total
$</t>
  </si>
  <si>
    <t>Cost</t>
  </si>
  <si>
    <t>Balance at 1 January 2020</t>
  </si>
  <si>
    <t>Balance at 31 December 2020 / 1 January 2021</t>
  </si>
  <si>
    <t>Balance at 31 December 2020</t>
  </si>
  <si>
    <t>Accumulated Amortisation and impairment losses</t>
  </si>
  <si>
    <t>Amortisation expense</t>
  </si>
  <si>
    <t>Impairment losses</t>
  </si>
  <si>
    <t>Carrying amounts</t>
  </si>
  <si>
    <t>At 1 January 2020</t>
  </si>
  <si>
    <t>At 31 December 2020 / 1 January 2021</t>
  </si>
  <si>
    <t>At 31 December 2020</t>
  </si>
  <si>
    <t>PBE IPSAS 31.121(d)</t>
  </si>
  <si>
    <t>Restrictions</t>
  </si>
  <si>
    <t>There are no restrictions over the title of the school's intangible assets, nor are any intangible assets pledged as security for liabilities.</t>
  </si>
  <si>
    <t>PBE IPSAS 31.121(e)</t>
  </si>
  <si>
    <t>Capital commitments</t>
  </si>
  <si>
    <t>PBE IPSAS 1.88(k)</t>
  </si>
  <si>
    <t>Payables for Exchange Transactions</t>
  </si>
  <si>
    <t>PBE IPSAS 1.88(j)</t>
  </si>
  <si>
    <t>Payables for Non-exchange Transactions - Taxes Payable (PAYE and Rates)</t>
  </si>
  <si>
    <t xml:space="preserve">Payables for Non-exchange Transactions - Other </t>
  </si>
  <si>
    <t>The carrying value of payables approximates their fair value.</t>
  </si>
  <si>
    <t>Borrowing Breach Calculation
Principal and interest payments made in the current year</t>
  </si>
  <si>
    <t>Loans due in one year</t>
  </si>
  <si>
    <t>Painting contract</t>
  </si>
  <si>
    <t>Loans due after one year</t>
  </si>
  <si>
    <t>Term loans</t>
  </si>
  <si>
    <t>Total leases *</t>
  </si>
  <si>
    <t>Other Borrowings</t>
  </si>
  <si>
    <t>Total Borrowings</t>
  </si>
  <si>
    <t>Operations Grant</t>
  </si>
  <si>
    <t xml:space="preserve">The Group has borrowings at 31 December 2020 of $50,000 (31 December 2019 $ nil). This loan is from the ASB Bank for the purpose of constructing a shade shelter. The loan is unsecured, interest is 3.95% per annum and the loan is payable with interest in equal instalments of $7,500. </t>
  </si>
  <si>
    <t>*Note only the school portion to TELA leases should be included</t>
  </si>
  <si>
    <t>Borrowings as a percentage of operations Grant</t>
  </si>
  <si>
    <t>Grants in Advance - Ministry of Education</t>
  </si>
  <si>
    <t>International Student Fees in Advance</t>
  </si>
  <si>
    <t>Hostel Fees in Advance</t>
  </si>
  <si>
    <t>Other revenue in Advance</t>
  </si>
  <si>
    <t>School and Group</t>
  </si>
  <si>
    <t>Provision at the Start of the Year</t>
  </si>
  <si>
    <t>Increase/ (decrease) to the Provision During the Year</t>
  </si>
  <si>
    <t xml:space="preserve">Use of the Provision During the Year </t>
  </si>
  <si>
    <t>Provision at the End of the Year</t>
  </si>
  <si>
    <t>These pull through from the input tabs</t>
  </si>
  <si>
    <t>A check is performed on the Maintenance calc tab to ensure this is correct and summarised below</t>
  </si>
  <si>
    <t>Due within one year</t>
  </si>
  <si>
    <t>Due after one year</t>
  </si>
  <si>
    <t>In 2017 the Board signed an agreement with Scheduled Maintenance Services Ltd (the contractor) for an agreed programme of work covering an eight year period. The programme provides for an interior and exterior repaint of the Ministry owned buildings in 2019, with regular maintenance in subsequent years. The liability is the best estimate of the actual amount of work performed by the contractor for which the contractor has not been paid at balance sheet date. The liability has not been adjusted for inflation and the effect of the time value of money.</t>
  </si>
  <si>
    <t>PBE IPSAS 13.40(c)</t>
  </si>
  <si>
    <t>The Group has entered into a number of finance lease agreements for computers and other ICT equipment. Minimum lease payments payable:</t>
  </si>
  <si>
    <t>Future finance charges have been included so that the note now reconciles to the face of the financial statements</t>
  </si>
  <si>
    <t>Future Finance Charges</t>
  </si>
  <si>
    <t>PBE IPSAS 13.40(b)</t>
  </si>
  <si>
    <t xml:space="preserve">Represented by </t>
  </si>
  <si>
    <t xml:space="preserve">Finance lease liability - Current </t>
  </si>
  <si>
    <t xml:space="preserve">Finance lease liability - Term </t>
  </si>
  <si>
    <t>These funds relate to arrangements where the school is acting as agent and therefore these are not included in the Consolidated Statement of Comprehensive Revenue and Expense.</t>
  </si>
  <si>
    <t>PBE IPSAS 17.89(c)</t>
  </si>
  <si>
    <t>During the year the School and Group received and applied funding from the Ministry of Education for the following capital works projects. The amount of cash held on behalf of the Ministry for capital works project is included under receivables from the Ministry in account receivable note 10:</t>
  </si>
  <si>
    <t>School and GROUP</t>
  </si>
  <si>
    <t>Opening</t>
  </si>
  <si>
    <t>Receipts</t>
  </si>
  <si>
    <t>Payments</t>
  </si>
  <si>
    <t>Board</t>
  </si>
  <si>
    <t>Closing</t>
  </si>
  <si>
    <t>Balances</t>
  </si>
  <si>
    <t>from MoE</t>
  </si>
  <si>
    <t>Contribution</t>
  </si>
  <si>
    <t>Kowhai Project - Project number 1234</t>
  </si>
  <si>
    <t>GYM Upgrade - Project number 1235</t>
  </si>
  <si>
    <t>Performing Arts - Project number 1236</t>
  </si>
  <si>
    <t>5 Year Agreement - Project number 1237</t>
  </si>
  <si>
    <t>Totals</t>
  </si>
  <si>
    <t>check</t>
  </si>
  <si>
    <t>Represented by:</t>
  </si>
  <si>
    <t>Funds Held on Behalf of the Ministry of Education</t>
  </si>
  <si>
    <t>Funds Due from the Ministry of Education</t>
  </si>
  <si>
    <t>If this balance is positive, funds are held on behalf and this balance will be included in your liabilities. 
If this balance is negative, funds are due then it should be included in your receivables</t>
  </si>
  <si>
    <t xml:space="preserve"> Contribution</t>
  </si>
  <si>
    <t>GYM Upgrade -  Project number 1235</t>
  </si>
  <si>
    <t xml:space="preserve">The School is the lead school funded by the Ministry of Education to provide the services of Resource Teachers of Learning and Behaviour to its cluster of schools. </t>
  </si>
  <si>
    <t>Funds held at beginning of the year</t>
  </si>
  <si>
    <t>Teachers' Salary Grant</t>
  </si>
  <si>
    <t>Administration Grant</t>
  </si>
  <si>
    <t>Learning Support Funding</t>
  </si>
  <si>
    <t>Year 11-13 Funding</t>
  </si>
  <si>
    <t>Travel Grant</t>
  </si>
  <si>
    <t>Total funds available</t>
  </si>
  <si>
    <t>Learning Support</t>
  </si>
  <si>
    <t>Year 11-13</t>
  </si>
  <si>
    <t>Purchase of Assets</t>
  </si>
  <si>
    <t>Funds Held at Year End</t>
  </si>
  <si>
    <t>Cash at bank</t>
  </si>
  <si>
    <t>Non Current Assets</t>
  </si>
  <si>
    <t>Update in here the assets and liabilities held by the Cluster</t>
  </si>
  <si>
    <t>Property Plant and Equipment</t>
  </si>
  <si>
    <t>Total assets</t>
  </si>
  <si>
    <t>Non Current Liabilities</t>
  </si>
  <si>
    <t>Total Liabilities</t>
  </si>
  <si>
    <t xml:space="preserve">The School is the lead school funded by the Ministry of Education to provide the services of Resource Teachers of Literacy to its cluster of schools. </t>
  </si>
  <si>
    <t>Note: RTLit and the cluster note below should reconcile to GL 5261 Cluster funds at year end</t>
  </si>
  <si>
    <t>Funds Held at Beginning of the Year</t>
  </si>
  <si>
    <t>Funds Received from Cluster Members</t>
  </si>
  <si>
    <t>Funds Received from MoE</t>
  </si>
  <si>
    <t>Total funds received</t>
  </si>
  <si>
    <t>Funds Spent on Behalf of the Cluster</t>
  </si>
  <si>
    <t>Funds remaining</t>
  </si>
  <si>
    <t>Distribution of Funds</t>
  </si>
  <si>
    <t xml:space="preserve">  School A</t>
  </si>
  <si>
    <t xml:space="preserve">  School B</t>
  </si>
  <si>
    <t xml:space="preserve">  School C</t>
  </si>
  <si>
    <t xml:space="preserve">  School D</t>
  </si>
  <si>
    <t>2021 Actual</t>
  </si>
  <si>
    <t>2021 Budget</t>
  </si>
  <si>
    <t>2020 Actual</t>
  </si>
  <si>
    <t>School A</t>
  </si>
  <si>
    <t>GL 5261 Balance</t>
  </si>
  <si>
    <t>School B</t>
  </si>
  <si>
    <t>RTLit Cluster</t>
  </si>
  <si>
    <t>School C</t>
  </si>
  <si>
    <t>Cluster</t>
  </si>
  <si>
    <t>School D</t>
  </si>
  <si>
    <t>The school's Teen Parent Unit is a separate business unit of the school in accordance with the agreement with the Ministry of Education. The revenue and expenditure is included in the school's Statement of Revenue and Expense. During the year the funds were spent on employee benefit expenses, administration and property management expenses.</t>
  </si>
  <si>
    <t>Update the note for how the funds were spent.</t>
  </si>
  <si>
    <t>The Group is a controlled entity of the Crown, and the Crown provides the major source of revenue to the Group. The Group enters into transactions with other entities also controlled by the Crown, such as government departments, state-owned enterprises and other Crown entities. Transactions with these entities are not disclosed as they occur on terms and conditions no more or less favourable than those that it is reasonable to expect the Group would have adopted if dealing with that entity at arm’s length.</t>
  </si>
  <si>
    <t>Related party disclosures have not been made for transactions with related parties that are within a normal supplier or client/recipient relationship on terms and condition no more or less favourable than those that it is reasonable to expect the Group would have adopted in dealing with the party at arm’s length in the same circumstances. Further, transactions with other government agencies (for example, Government departments and Crown entities) are not disclosed as related party transactions when they are consistent with the normal operating arrangements between government agencies and undertaken on the normal terms and conditions for such transactions.</t>
  </si>
  <si>
    <t>PBE IPSAS 20.27,30,32</t>
  </si>
  <si>
    <t xml:space="preserve">The Proprietor of the School (name of proprietor) is a related party of the Board because the proprietor appoints representatives to the Board, giving the proprietor significant influence over the Board. Any services or contributions between the Board and Proprietor have been disclosed appropriately, if the proprietor collects fund on behalf of the school (or vice versa) the amounts are disclosed. 
The Proprietor provides land and buildings free of charge for use by the Board as noted in Note 1(c). The estimated value of this use during the current period is included in the Statement of Comprehensive Revenue and Expense as “Use of land and buildings ”. </t>
  </si>
  <si>
    <r>
      <t xml:space="preserve">Under an agency agreement, the School collects funds on behalf of the Proprietor </t>
    </r>
    <r>
      <rPr>
        <sz val="10"/>
        <color rgb="FFFF0000"/>
        <rFont val="Arial"/>
        <family val="2"/>
      </rPr>
      <t xml:space="preserve">[or vice versa]. </t>
    </r>
    <r>
      <rPr>
        <sz val="10"/>
        <rFont val="Arial"/>
        <family val="2"/>
      </rPr>
      <t>These include attendance dues, building levy and special character donations payable to the Proprietor</t>
    </r>
    <r>
      <rPr>
        <sz val="10"/>
        <color rgb="FFFF0000"/>
        <rFont val="Arial"/>
        <family val="2"/>
      </rPr>
      <t xml:space="preserve"> [update as appropriate]. </t>
    </r>
    <r>
      <rPr>
        <sz val="10"/>
        <rFont val="Arial"/>
        <family val="2"/>
      </rPr>
      <t>The amounts collected in total were $652,568 (2019: $500,568). These do not represent revenue in the financial statements of the school. Any balance not transferred at the year end is treated as a liability. The total funds held by the school on behalf of the proprietor are $10,440, (2019: $5,367).
In addition the school has entered into a Service Level Agreement with the Proprietor for the provision of services, including administration and payroll, for the amount of $50,000.
The Proprietor provides hostel services that are used by some of the school's students in accordance with a contract between the Board and Proprietor.</t>
    </r>
  </si>
  <si>
    <t>If there is a non arms length transaction you can use the following example wording as a basis for the disclosure:
Nicholas Reid is a trustee of the Board and also owns PC Services Limited. During the year the Group contracted PC Services Limited to maintain and service the Group's computer hardware and software for a discounted rate. The total value of all transactions for the year was $1,950 (2020: $1,100) and no amount is outstanding as at balance date (Prior period: nil). Because this amount is less than $25,000 including GST for the year the contract does not require Ministry approval under Schedule 23 Clause 10 of the Education and Training Act 2020.</t>
  </si>
  <si>
    <t>Where a Group controls another entity further disclosures are required in this note.</t>
  </si>
  <si>
    <t xml:space="preserve">CEA s152(1)(c) </t>
  </si>
  <si>
    <t>PBE IPSAS 20.34(a)</t>
  </si>
  <si>
    <t>Key management personnel compensation (School and Group)</t>
  </si>
  <si>
    <t>Key management personnel of the Group include all School Board members, Principal, Deputy Principals and Heads of Departments.</t>
  </si>
  <si>
    <t>CEA s152(1)(a)</t>
  </si>
  <si>
    <t>Board Members - School</t>
  </si>
  <si>
    <t>Remuneration</t>
  </si>
  <si>
    <t>Board FTE Calc</t>
  </si>
  <si>
    <t>Leadership Team</t>
  </si>
  <si>
    <t>Full-time equivalent members</t>
  </si>
  <si>
    <t>Total key management personnel remuneration</t>
  </si>
  <si>
    <r>
      <t xml:space="preserve">There are </t>
    </r>
    <r>
      <rPr>
        <b/>
        <sz val="8.5"/>
        <color rgb="FFFF0000"/>
        <rFont val="Arial"/>
        <family val="2"/>
      </rPr>
      <t xml:space="preserve">(include number here) </t>
    </r>
    <r>
      <rPr>
        <sz val="10"/>
        <rFont val="Arial"/>
        <family val="2"/>
      </rPr>
      <t xml:space="preserve">members of the Board excluding the Principal. The Board had held </t>
    </r>
    <r>
      <rPr>
        <b/>
        <sz val="10"/>
        <color rgb="FFFF0000"/>
        <rFont val="Arial"/>
        <family val="2"/>
      </rPr>
      <t>(include xx number of meetings)</t>
    </r>
    <r>
      <rPr>
        <sz val="10"/>
        <rFont val="Arial"/>
        <family val="2"/>
      </rPr>
      <t xml:space="preserve"> full meetings of the Board in the year. The Board also has Finance </t>
    </r>
    <r>
      <rPr>
        <sz val="10"/>
        <color rgb="FFFF0000"/>
        <rFont val="Arial"/>
        <family val="2"/>
      </rPr>
      <t>(x members)</t>
    </r>
    <r>
      <rPr>
        <sz val="10"/>
        <rFont val="Arial"/>
        <family val="2"/>
      </rPr>
      <t xml:space="preserve"> and Property </t>
    </r>
    <r>
      <rPr>
        <b/>
        <sz val="10"/>
        <color rgb="FFFF0000"/>
        <rFont val="Arial"/>
        <family val="2"/>
      </rPr>
      <t>(x members)</t>
    </r>
    <r>
      <rPr>
        <sz val="10"/>
        <rFont val="Arial"/>
        <family val="2"/>
      </rPr>
      <t xml:space="preserve"> that meet monthly and quarterly respectively. As well as these regular meetings, including preparation time, the Chair and other Board members have also been involved in ad hoc meetings to consider student welfare matters including stand downs, suspensions, and other disciplinary matters. </t>
    </r>
  </si>
  <si>
    <t>Principal 1</t>
  </si>
  <si>
    <t xml:space="preserve">The total value of remuneration paid or payable to the Principal was in the following bands: </t>
  </si>
  <si>
    <t>Salaries and Other Short-term Employee Benefits:</t>
  </si>
  <si>
    <t>$000</t>
  </si>
  <si>
    <t xml:space="preserve"> Salary and Other Payments</t>
  </si>
  <si>
    <t>120 - 130</t>
  </si>
  <si>
    <t xml:space="preserve"> Benefits and Other Emoluments</t>
  </si>
  <si>
    <t>6 - 7</t>
  </si>
  <si>
    <t>5 - 7</t>
  </si>
  <si>
    <t xml:space="preserve"> Termination Benefits</t>
  </si>
  <si>
    <t>-</t>
  </si>
  <si>
    <t>Principal 2</t>
  </si>
  <si>
    <t>Other Employees</t>
  </si>
  <si>
    <t xml:space="preserve">The number of other employees with remuneration greater than $100,000 was in the following bands: </t>
  </si>
  <si>
    <t>FTE Number</t>
  </si>
  <si>
    <t xml:space="preserve">The disclosure for 'Other Employees' does not include remuneration of the Principal. </t>
  </si>
  <si>
    <t>The total value of compensation or other benefits paid or payable to persons who ceased to be board members, committee members, or employees during the financial year in relation to that cessation and number of persons to whom all or part of that total was payable was as follows:</t>
  </si>
  <si>
    <t>Total</t>
  </si>
  <si>
    <t>Number of People</t>
  </si>
  <si>
    <t>PBE IPSAS 19.100</t>
  </si>
  <si>
    <t xml:space="preserve">There are no contingent liabilities (except as noted below) and no contingent assets as at 31 December 2021 (Contingent liabilities and assets at 31 December 2020: nil). </t>
  </si>
  <si>
    <t xml:space="preserve">The Board was notified of a claim of $0,00 alleging a breach of contract. The Board has not recognised this matter in the consolidated financial statements because the likelihood of the claim surfacing is not probable as there is no substance to the matter. </t>
  </si>
  <si>
    <t xml:space="preserve">Holidays Act Compliance – schools payroll
The Ministry of Education performs payroll processing and payments on behalf of school boards, through payroll service provider Education Payroll Limited. 
The Ministry's review of the schools sector payroll to ensure compliance with the Holidays Act 2003 is ongoing. Final calculations and potential impact on any specific individual will not be known until further detailed analysis and solutions have been completed. 
To the extent that any obligation cannot reasonably be quantified at 31 December 2021, a contingent liability for the school may exist.
</t>
  </si>
  <si>
    <t>(a) Capital Commitments</t>
  </si>
  <si>
    <t>(a) $200,000 contract for ILE to be completed in 2021, which will be fully funded by the Ministry of Education. $184,171 has been received of which $183,821 has been spent on the project to date; and</t>
  </si>
  <si>
    <t>(b) $100,000 contract to have the gym upgraded as agent for the Ministry of Education. This project is mostly funded by the Ministry $90,000 and board funded $10,000. $93,574 has been received of which $93,324 has been spent on the project to balance date. This project has been approved by the Ministry; and</t>
  </si>
  <si>
    <t>(c) $500,000 contract to build a performing arts centre as agent for the Ministry of Education. The project is fully funded by the Ministry and $500,000 has been received of which $499,600 has been spent on the project to balance date. This project has been approved by the Ministry.</t>
  </si>
  <si>
    <t>(b) Operating Commitments</t>
  </si>
  <si>
    <t>(a) operating lease of a EFTPOS Machine;</t>
  </si>
  <si>
    <r>
      <t xml:space="preserve">Amounts owing on Finance Leases are disclosed as a liability in the Finance Liability </t>
    </r>
    <r>
      <rPr>
        <b/>
        <sz val="10"/>
        <color indexed="10"/>
        <rFont val="Arial"/>
        <family val="2"/>
      </rPr>
      <t xml:space="preserve">Note </t>
    </r>
  </si>
  <si>
    <t>No later than One Year</t>
  </si>
  <si>
    <t>Later than One Year and No Later than Five Years</t>
  </si>
  <si>
    <t>PBE IPSAS 30.11</t>
  </si>
  <si>
    <t>The carrying amount of financial assets and liabilities in each of the financial instrument categories are as follows:</t>
  </si>
  <si>
    <t>PBE IPSAS 30.11(f)</t>
  </si>
  <si>
    <t xml:space="preserve">Financial assets measured at amortised cost </t>
  </si>
  <si>
    <t>Investments - Term Deposits</t>
  </si>
  <si>
    <t xml:space="preserve">A financial instrument is any contract that gives rise to both a financial asset of one entity and a financial liability or equity instrument of another entity. </t>
  </si>
  <si>
    <t>Total Financial Assets Measured at Amortised Cost</t>
  </si>
  <si>
    <t>PBE IPSAS 30.11(g)</t>
  </si>
  <si>
    <t>Financial liabilities measured at amortised cost</t>
  </si>
  <si>
    <t>Receivables should not include prepayments. Payables should exclude revenue in advance, taxes payables and grants received subject to conditions but should include the painting contract liability (if applicable) as this is a contractual obligation.</t>
  </si>
  <si>
    <t>Payables</t>
  </si>
  <si>
    <t>Borrowings - Loans</t>
  </si>
  <si>
    <t>Total Financial Liabilities Measured at Amortised Cost</t>
  </si>
  <si>
    <t>PBE IPSAS 30.11(h)(ii)</t>
  </si>
  <si>
    <t>Financial assets at fair value through other comprehensive revenue and expense</t>
  </si>
  <si>
    <t>PBE IPSAS 14.28,30</t>
  </si>
  <si>
    <t>This will need to be updated based on the individual school's events</t>
  </si>
  <si>
    <t>There were no significant events after the balance date that impact these consolidated financial statements.</t>
  </si>
  <si>
    <t>Details of the Group's material subsidiaries at the end of the reporting period are as follows.</t>
  </si>
  <si>
    <t>Proportion of ownership interest and voting power held by the Group</t>
  </si>
  <si>
    <t>Name of Subsidiary</t>
  </si>
  <si>
    <t>Principal Activity</t>
  </si>
  <si>
    <t>Place of incorporation and operation</t>
  </si>
  <si>
    <t>Value of investment $000</t>
  </si>
  <si>
    <t>2021</t>
  </si>
  <si>
    <t>2020</t>
  </si>
  <si>
    <t>Trust</t>
  </si>
  <si>
    <t>Raising Funds</t>
  </si>
  <si>
    <t>Wellington, New Zealand</t>
  </si>
  <si>
    <t>This will need to be updated based on the Subsidiary information</t>
  </si>
  <si>
    <t>All subsidiaries have 31 December balance dates, are 100% owned by the School, and are incorporated and domiciled in New Zealand.</t>
  </si>
  <si>
    <t>The School controls the Trust for financial reporting purposes because, in substance, the school predetermined the objectives of the Trust at establishment and benefits from the Trust’s complementary activities.</t>
  </si>
  <si>
    <t>The Trust is a registered charity. Under its constitution, the company is prohibited from paying dividends (or similar distributions) to the School.</t>
  </si>
  <si>
    <t>Non controlling interests</t>
  </si>
  <si>
    <t>Balance at beginning of year</t>
  </si>
  <si>
    <t>Share of profit for the year</t>
  </si>
  <si>
    <t>Balance at end of year</t>
  </si>
  <si>
    <t>There have been a number of prior period comparatives which have been reclassified to make disclosure consistent with the current year.</t>
  </si>
  <si>
    <t>ONLY include this if there have been comparative changes made - otherwise DELETE THIS NOTE</t>
  </si>
  <si>
    <t>Guidance - General</t>
  </si>
  <si>
    <t>Purpose &amp; Importance of Financial Statements</t>
  </si>
  <si>
    <r>
      <t>Statement of Financial Position:</t>
    </r>
    <r>
      <rPr>
        <sz val="10"/>
        <rFont val="Arial"/>
        <family val="2"/>
      </rPr>
      <t xml:space="preserve"> to reveal the financial status of a school at a specific point in time. The statement shows what an entity owns (assets) and how much it owes (liabilities), as well as the amount invested in the business (equity) which is helpful for decision making.</t>
    </r>
  </si>
  <si>
    <r>
      <t xml:space="preserve">Statement of Comprehensive Revenue and Expense: </t>
    </r>
    <r>
      <rPr>
        <sz val="10"/>
        <rFont val="Arial"/>
        <family val="2"/>
      </rPr>
      <t>summarises revenues, costs &amp; expenses incurred during a specified period. These records provide information about a school's ability or inability to operate within the operational funding and other revenue received by managing revenue, reducing costs or both.</t>
    </r>
  </si>
  <si>
    <r>
      <t xml:space="preserve">Statement of Cash Flows: </t>
    </r>
    <r>
      <rPr>
        <sz val="10"/>
        <rFont val="Arial"/>
        <family val="2"/>
      </rPr>
      <t xml:space="preserve">
Statement of Cash Flows: provides information about cash receipts, cash payments, and the net change in cash resulting from the operating, investing, and financing activities of a school during the period. Important because it informs the reader of the school’s cash position. A school should maintain sufficient cash at all times to pay its expenses, to meet its financing commitments and to purchase new assets. Forecast future cash expenses based on known cash commitments should be offset by managing actual sufficient future cash balances.</t>
    </r>
  </si>
  <si>
    <t>Material Amounts</t>
  </si>
  <si>
    <r>
      <t xml:space="preserve">If a school considers that any individual amount of revenue, expenditure, asset, liability or equity is material and that this amount should be disclosed as a separate line in the relevant note to which it applies. Simply add in the line to the trial balance and relevant note and ensure the most appropriate "Kiwi Park Code" (the full list of available Kiwi Park Codes is on the "Kiwi Park Data" tab) is allocated next to this. Note the specific example given in note </t>
    </r>
    <r>
      <rPr>
        <b/>
        <sz val="10"/>
        <color rgb="FF0070C0"/>
        <rFont val="Arial"/>
        <family val="2"/>
      </rPr>
      <t>[A]</t>
    </r>
    <r>
      <rPr>
        <sz val="10"/>
        <rFont val="Arial"/>
        <family val="2"/>
      </rPr>
      <t>. 
If a school has a material activity that is not in this Kiwi Park model (such as a farm), this should have a separate note to disclose the activity. But remember that the trial balance lines will need to be added to the trial balance also and coded to the most appropriate "Kiwi Park Code".
If you are unsure whether an amount is material, consult with your</t>
    </r>
    <r>
      <rPr>
        <b/>
        <sz val="10"/>
        <color rgb="FF0000FF"/>
        <rFont val="Arial"/>
        <family val="2"/>
      </rPr>
      <t xml:space="preserve"> School Finance Adviser</t>
    </r>
    <r>
      <rPr>
        <sz val="10"/>
        <rFont val="Arial"/>
        <family val="2"/>
      </rPr>
      <t>.</t>
    </r>
  </si>
  <si>
    <t>Exchange vs Non-exchange Transactions</t>
  </si>
  <si>
    <r>
      <t xml:space="preserve">Exchange transactions are transactions in which one entity receives assets or services, or has liabilities extinguished, and directly gives approximately equal value (primarily in the form of cash, goods, services or use of assets) to another entity in exchange. Examples of exchange transactions for schools would be interest revenue and money received from overseas students that pay market rates for education. 
</t>
    </r>
    <r>
      <rPr>
        <b/>
        <sz val="10"/>
        <rFont val="Arial"/>
        <family val="2"/>
      </rPr>
      <t>Non Exchange</t>
    </r>
    <r>
      <rPr>
        <sz val="10"/>
        <rFont val="Arial"/>
        <family val="2"/>
      </rPr>
      <t xml:space="preserve">
Non-exchange transactions arise where an entity receives value from another entity without giving approximately equal value in exchange. The main type of transactions applicable to schools are Transfers (e.g. grants, donations, gifts and pledges).
The majority of transactions that schools take part in are non-exchange. While we do not recommend labelling revenue as exchange and non exchange on the face of the Statement of Comprehensive Revenue and Expenditure, it is a requirement to show the amounts receivable/payable in exchange/non exchange transactions in the notes.
</t>
    </r>
    <r>
      <rPr>
        <b/>
        <sz val="10"/>
        <rFont val="Arial"/>
        <family val="2"/>
      </rPr>
      <t>Determining the difference between Exchange and Non Exchange transactions</t>
    </r>
    <r>
      <rPr>
        <i/>
        <sz val="10"/>
        <rFont val="Arial"/>
        <family val="2"/>
      </rPr>
      <t xml:space="preserve">
</t>
    </r>
    <r>
      <rPr>
        <sz val="10"/>
        <rFont val="Arial"/>
        <family val="2"/>
      </rPr>
      <t>If the grantor of a grant, donation or there is any monetary exchange has an expectation for the return of a specified service or goods then this can be deemed an Exchange transaction. Alternative, if there is no expectation that goods and/or services will result a specific service and or goods this can be deemed a Non Exchange transaction.
Refer to the "Grants Revenue" tab for a list of government grants and whether they are classified as exchange or non-exchange.</t>
    </r>
  </si>
  <si>
    <t>Accounting Policies</t>
  </si>
  <si>
    <r>
      <t xml:space="preserve">Along with </t>
    </r>
    <r>
      <rPr>
        <b/>
        <sz val="10"/>
        <color rgb="FF0070C0"/>
        <rFont val="Arial"/>
        <family val="2"/>
      </rPr>
      <t>[G1]</t>
    </r>
    <r>
      <rPr>
        <sz val="10"/>
        <rFont val="Arial"/>
        <family val="2"/>
      </rPr>
      <t xml:space="preserve"> above, if the school has a material activity that needs to be disclosed that is not in the Kiwi Park model then they also need to consider whether an extra accounting policy is required to ensure that users of the financial statements understand how the activity has been accounted for.
In deciding if a particular accounting policy should be disclosed, consider whether disclosure would assist users understanding of how transactions or events are reflected in the Statement of Comprehensive Revenue and Expense or Statement of Financial Position. These accounting policies are applicable to schools reporting under the new PBE accounting standards. You should tailor them for your particular circumstances but if you wish to amend them, you need to consider whether your school would be reporting consistently with the standards.</t>
    </r>
  </si>
  <si>
    <t>Change in Accounting Policies</t>
  </si>
  <si>
    <t>In the years following first time adoption of PBE IPSAS there may be a change in accounting policy, change in estimate or a change in prior year figures due to reclassification or to correct an error, in which case the nature of the change, reason for the change and the effect of the change must be disclosed.</t>
  </si>
  <si>
    <t>Budget Figures</t>
  </si>
  <si>
    <t xml:space="preserve">Budget figures reported in the financial statements are extracted from the original budget approved by the Board for the reporting period. Any changes to the budget (sometimes called a forecast) during the year are for internal reporting only. Revised figures are not to be included as budget figures in the financial statements. Refer to the Budget guidance on the How to use the Kiwi Park Model tab.
</t>
  </si>
  <si>
    <t>Student Numbers</t>
  </si>
  <si>
    <t xml:space="preserve">Schools are expected to report the end of July roll.
</t>
  </si>
  <si>
    <t>Furniture and Equipment Grant - Integrated Schools</t>
  </si>
  <si>
    <t xml:space="preserve"> Payments to State Integrated Schools for F&amp;E should be regarded as a capital contribution and treated as ‘Not a Taxable Supply’. This brings the treatment in line with the current treatment of a state school </t>
  </si>
  <si>
    <t xml:space="preserve">This Means: 
- Funding provided by the Ministry to State – Integrated schools should not include GST - The F&amp;E grant is applied as a capital grant the same way they are treated for a state school, being through the statement of movements in equity
- State – integrated schools will not need to return output tax on receipt of the funding
- State – integrated schools can claim GST input tax on the purchase of furniture or equipment (provided they are GST registered and a valid tax invoice is held)
</t>
  </si>
  <si>
    <t>For example, if the school required new equipment worth $1,000 + GST, the amount required from the Ministry to the school would also be $1,000.</t>
  </si>
  <si>
    <t xml:space="preserve">                                                                                                           State integrated School MOE Position</t>
  </si>
  <si>
    <t>Funding payment from the Ministry to the school                    1,000                                (1,000)</t>
  </si>
  <si>
    <t xml:space="preserve">Output Tax (Returned) on receipt of funding/Paid to IR          (0) </t>
  </si>
  <si>
    <t xml:space="preserve">Purchase of Furniture/equipment                                               (1,150) </t>
  </si>
  <si>
    <t>Input Tax Claimed on purchase of furniture/equipment         150</t>
  </si>
  <si>
    <t xml:space="preserve"> --------------------------------------------------------------------</t>
  </si>
  <si>
    <t>Net Receipt/(Cost)                                                                        1,000                                 (1,000)</t>
  </si>
  <si>
    <t xml:space="preserve"> -------------------------------------------------------------------- </t>
  </si>
  <si>
    <t>Overseas Travel</t>
  </si>
  <si>
    <r>
      <rPr>
        <b/>
        <sz val="10"/>
        <rFont val="Arial"/>
        <family val="2"/>
      </rPr>
      <t>Overseas trips</t>
    </r>
    <r>
      <rPr>
        <sz val="10"/>
        <rFont val="Arial"/>
        <family val="2"/>
      </rPr>
      <t xml:space="preserve">
The board must approve any overseas trips that are planned by the school. An overseas trip can be funded through Crown funding or locally raised funds (i.e. through fundraising or parental contributions).
A board may use Crown funding (as opposed to locally raised funds) for overseas travel if they can demonstrate that the two main conditions have been met:
* the overseas travel supports student achievement
* they have considered the proposed spending against competing priorities
Before approving any travel, it is recommended that the board document and retain sufficient evidence supporting their decisions around travel including but not limited to: 
 * the overseas travel supports student achievement * they have considered the proposed spending against competing priorities *how the trip is to be funded, Parents, fundraising, operational funding etc. *reporting mechanism of the trip * All expenditure should be accounted for and receipts returned following the trip * Board minutes noting approval and other important decisions in relation to the travel An example of a "checklist" for funding overseas travel using Crown funding is provided in Appendix C of the FISH manual (see hyperlink right), and may form the basis of the board's documentation.
Examples of overseas travel that may further student achievement include but are not limited to: visiting the site of a significant cultural event (e.g. a battle where the school community had significant casualties), senior Māori groups visiting Pacific Islands where ancestral stories originate (e.g. Tahiti), or language students visiting a country where the language of study is primarily spoken.
If the travel is significant to your expenditure for the year it will need to be separately disclosed. The following are examples of the level of disclosure that can be included, with supporting commentary as required.</t>
    </r>
  </si>
  <si>
    <t>FISH</t>
  </si>
  <si>
    <r>
      <rPr>
        <b/>
        <sz val="10"/>
        <rFont val="Arial"/>
        <family val="2"/>
      </rPr>
      <t>Note Disclosure Examples</t>
    </r>
    <r>
      <rPr>
        <sz val="10"/>
        <rFont val="Arial"/>
        <family val="2"/>
      </rPr>
      <t xml:space="preserve">
</t>
    </r>
    <r>
      <rPr>
        <i/>
        <sz val="10"/>
        <rFont val="Arial"/>
        <family val="2"/>
      </rPr>
      <t>Locally Raised Funds</t>
    </r>
    <r>
      <rPr>
        <sz val="10"/>
        <rFont val="Arial"/>
        <family val="2"/>
      </rPr>
      <t xml:space="preserve">
During the year ended December 2020, 10 students and 2 staff members undertook a history tour to China at a cost of $100,00, which included visits to significant cultural, historical and natural attractions whilst also visiting schools and lectures. It enabled the students to experience a completely different culture and food, enabling understanding of urban patterns and transport and seeing cultural displays etc. During the year an art tour was also undertaken by 20 students and 3 staff to Europe at a cost of $150,000 visiting art sites, museums, galleries, churches, private collections etc. This enabled the students to experience first-hand the art works that they have studied in class in the context that they were created in for example Renaissance painting in Rome. Students also attended lectures and talks in Europe. All tours were funded through locally raised funds.
</t>
    </r>
    <r>
      <rPr>
        <i/>
        <sz val="10"/>
        <rFont val="Arial"/>
        <family val="2"/>
      </rPr>
      <t>International students</t>
    </r>
    <r>
      <rPr>
        <sz val="10"/>
        <rFont val="Arial"/>
        <family val="2"/>
      </rPr>
      <t xml:space="preserve">
During the year ended December 2020 the director of International Students travelled to Japan, Vietnam and United Kingdom at a cost of $21,000 for the purpose of recruiting new students for the school. The travel was funded from the net surplus from international student fees revenue.
</t>
    </r>
    <r>
      <rPr>
        <i/>
        <sz val="10"/>
        <rFont val="Arial"/>
        <family val="2"/>
      </rPr>
      <t>Professional development</t>
    </r>
    <r>
      <rPr>
        <sz val="10"/>
        <rFont val="Arial"/>
        <family val="2"/>
      </rPr>
      <t xml:space="preserve">
During the year ended December 2020, the Principal and 4 members of the leadership team travelled to Australia at a cost of $12,500 to attend an annual conference for professional development and presentation of character education research that the school has been involved with and the costs were funded by the board. Travel to Australia was also undertaken by 2 other staff at a cost of $5,000 to attend conferences for PD and the costs were funded by the board.</t>
    </r>
  </si>
  <si>
    <t>Board Contributions</t>
  </si>
  <si>
    <t xml:space="preserve">Treatment of board contributions
A funding contribution can range from a school board contributing a small sum to a Ministry-funded capital works project to expand or enhance on Ministry design specification, through to ‘shared ownership’ capital works projects where the school board, in conjunction with the Ministry, contributes to a large school property development. The following scenarios may be applicable to your school:
a. School makes a contribution to a Ministry project and retains ownership an asset is created. The asset is the responsibility of the school board and so is recognised on the school’s balance sheet. This can be the entire asset or part of an asset. Accounting is credit cash, debit PPE.
b. School makes a contribution to a Ministry project but no asset is created, e.g. board contributing to a higher specification. This is an expense to the school. Accounting is credit cash, debit expense.
c. School builds a building with community support (therefore using school funds), but the Ministry agrees to take over responsibility for the building. Accounting is credit cash, debit PPE for building the asset, and credit PPE, debit equity for the transfer to the Ministry.
d. School provides a donation to a Ministry building. The building will be owned by the Ministry. Accounting is credit cash, debit equity.
e. School builds a building using board funds and fundraising, but it retains ownership of the building. Accounting is credit cash, debit PPE.
If there has been a transfer/donation to the board, the school needs to include appropriate disclosures about the ‘transfer to owner’ in the Statement of Changes in Equity, to explain the nature of the transaction. This disclosure should include: 
- the nature of the distribution; 
- the value of the distribution; and
- how the money was raised and how this benefits the school.
The school would also need to provide evidence to their auditor that the Ministry has agreed to take over responsibility for the building.
</t>
  </si>
  <si>
    <t>Netting of revenues and expenditure</t>
  </si>
  <si>
    <t>Unless there is a legal right to offset in accordance with PBE IPSAS 1, all amounts of revenue and expenditure should be recorded gross within the statement of revenue and expenses, i.e. not offset against each other in the statement.</t>
  </si>
  <si>
    <t>Guidance on PBE IFRS 9</t>
  </si>
  <si>
    <r>
      <t xml:space="preserve">The Crown resolved to adopt PBE IFRS 9 Financial Instruments for financial statements prepared for periods beginning on or after 1 January 2018.
The impact of this change is likely limited to the accounting treatment for Debtors or receivables (including provisioning for doubtful debts) and term deposits issued by a registered bank or other entity which satisfies the criteria in the Crown Entities (Financial Powers) Regulations 2005. Refer below for a brief outline of the guidance issued by Treasury for the above likely changes:
</t>
    </r>
    <r>
      <rPr>
        <b/>
        <sz val="10"/>
        <rFont val="Arial"/>
        <family val="2"/>
      </rPr>
      <t>1. Accounting for receivables (Debtors)</t>
    </r>
    <r>
      <rPr>
        <sz val="10"/>
        <rFont val="Arial"/>
        <family val="2"/>
      </rPr>
      <t xml:space="preserve">
</t>
    </r>
    <r>
      <rPr>
        <i/>
        <sz val="10"/>
        <rFont val="Arial"/>
        <family val="2"/>
      </rPr>
      <t>When should a receivable be recognised?</t>
    </r>
    <r>
      <rPr>
        <sz val="10"/>
        <rFont val="Arial"/>
        <family val="2"/>
      </rPr>
      <t xml:space="preserve">
Recognition rules are set in revenue and lease standards, the recognition rules have not changed as a result of PBE IFRS 9. 
</t>
    </r>
    <r>
      <rPr>
        <i/>
        <sz val="10"/>
        <rFont val="Arial"/>
        <family val="2"/>
      </rPr>
      <t xml:space="preserve">What is the initial value of the receivable?
</t>
    </r>
    <r>
      <rPr>
        <sz val="10"/>
        <rFont val="Arial"/>
        <family val="2"/>
      </rPr>
      <t xml:space="preserve">
Usually recorded at the transaction price, so long as the amount of this is receivable. E.g. invoice amount.
</t>
    </r>
    <r>
      <rPr>
        <i/>
        <sz val="10"/>
        <rFont val="Arial"/>
        <family val="2"/>
      </rPr>
      <t>What allowance for losses (doubtful debt provision) should be made?</t>
    </r>
    <r>
      <rPr>
        <sz val="10"/>
        <rFont val="Arial"/>
        <family val="2"/>
      </rPr>
      <t xml:space="preserve">
PBE IFRS 9 moves from an incurred loss to an expected loss model. It permits a simplified approach which involves making a provision at an amount equal to lifetime expected credit losses.
There are 6 steps to calculating this loss amount:
1. Calculate historical loss rate, for different aged receivables.
2. Assess the results for concentrations where history shows there are different loss patterns in the portfolio
3. Assess whether external information suggests that historical loss changes for these groups or concentrations are likely to be affected 
4. Make adjustments to historic loss rates to affect this assessment
5. Apply adjusted historical loss rates to current receivables 
6. Document the above process - An example table is outlined below for reference.
The following ageing brackets should be disclosed:
&gt; Current
&gt; Less than six months past due
&gt; Between six months and one year past due
&gt; Between one and two years past due
&gt; Greater than two years past due 
Note adjustments only required if external information suggests that the historical loss rates are no longer appropriate. 
</t>
    </r>
    <r>
      <rPr>
        <i/>
        <sz val="10"/>
        <rFont val="Arial"/>
        <family val="2"/>
      </rPr>
      <t xml:space="preserve">What is the accounting policy disclosure?
</t>
    </r>
    <r>
      <rPr>
        <sz val="10"/>
        <rFont val="Arial"/>
        <family val="2"/>
      </rPr>
      <t xml:space="preserve">
A suitable disclosure could be:
“Receivables are reported at their face value, less an allowance for expected losses.”</t>
    </r>
  </si>
  <si>
    <r>
      <rPr>
        <b/>
        <sz val="10"/>
        <rFont val="Arial"/>
        <family val="2"/>
      </rPr>
      <t xml:space="preserve">2. Accounting for Term Deposits </t>
    </r>
    <r>
      <rPr>
        <sz val="10"/>
        <rFont val="Arial"/>
        <family val="2"/>
      </rPr>
      <t xml:space="preserve">
</t>
    </r>
    <r>
      <rPr>
        <i/>
        <sz val="10"/>
        <rFont val="Arial"/>
        <family val="2"/>
      </rPr>
      <t>What this section applies to</t>
    </r>
    <r>
      <rPr>
        <sz val="10"/>
        <rFont val="Arial"/>
        <family val="2"/>
      </rPr>
      <t xml:space="preserve">
Applies to term deposits established under s.161 of the Crown Entities Act 2004 and the Crown Entities (Financial Powers) Regulations 2005.
In summary these are restricted to a debt security denominated in NZD that satisfies:
a) Standard &amp; Poor’s rating “A-“ or higher or, if short term, “A-1” or higher; or
b) Moody’s Rating “A3” or higher, or, if short term, “Prime-1” or higher.
</t>
    </r>
    <r>
      <rPr>
        <i/>
        <sz val="10"/>
        <rFont val="Arial"/>
        <family val="2"/>
      </rPr>
      <t xml:space="preserve">Accounting for term deposits </t>
    </r>
    <r>
      <rPr>
        <sz val="10"/>
        <rFont val="Arial"/>
        <family val="2"/>
      </rPr>
      <t xml:space="preserve">
A number of assessments and judgements are needed to account for the above. Generally the term deposits can be reported at the amount invested, any unpaid interest will be accrued and then added to the investment balance as it is the current practice.
If entities can confirm that they hold the term deposits to collect contractual cash flows, have made term deposits on the usual terms operated by banks, and have invested low risk in accordance with the above; they can expect to be able to continue the amortised cost (face value plus accrued interest) approach previously taken. 
For schools with more complicated scenarios refer to the following Treasury link which explains, including flow charts, the guidance on this accounting in more detail.
https://treasury.govt.nz/publications/guide/guidance-accounting-financial-instruments-under-pbe-ifrs-9-non-financial-entities</t>
    </r>
  </si>
  <si>
    <t>3. Accounting for Equity Investments</t>
  </si>
  <si>
    <t>Initial measurement of financial assets under IFRS 9</t>
  </si>
  <si>
    <t xml:space="preserve">Under IFRS 9, a financial asset is initially measured at fair value plus transaction costs, unless it is carried at fair value through profit or loss, in which case transaction costs are immediately expensed.  There is an exemption to this requirement – trade receivables without a significant financing component are initially recognised at the transaction price. </t>
  </si>
  <si>
    <t>Subsequent measurement where the financial asset is an equity instrument</t>
  </si>
  <si>
    <t>Where a financial asset is an equity instrument, the default measurement category is fair value through profit or loss; measurement at fair value through other comprehensive income only occurs if specified criteria are met: </t>
  </si>
  <si>
    <t>When an equity instrument is classified as fair value through other comprehensive income under IFRS 9, all of the fair value changes are recognised in other comprehensive income and dividend income is recognised in profit or loss. Upon sale of the equity instrument, the cumulative changes in other comprehensive income are never recognised in profit or loss (i.e. there is no recycling of gains or losses). This is a significant difference to the available for sale category under IAS 39.</t>
  </si>
  <si>
    <t>IFRS 9 has also tightened the requirements in relation to measuring unlisted equity investments at cost. This is only permitted in certain limited rare circumstances and will result in more financial assets being carried at fair value.</t>
  </si>
  <si>
    <t>The following flow chart shows how financial assets that are equity instruments are classified under IFRS 9:</t>
  </si>
  <si>
    <t xml:space="preserve">Under the changes for PBE IFRS 9 all equity Investments are to be measured at fair value through other comprehensive revenue and expense this differs from previous treatment where other valuation methods could be used such as fair value through surplus or deficit . 
The impact of the adoption of this standard in regard to equity investments is the treatment of movement in fair value. Historically these were passed through the surplus or deficit as a gain or loss. Under PBE IFRS 9 these changes are noted as changes in Comprehensive income with only the dividends received being noted as income through surplus or deficit
To enable the assessment of fair value of an equity instrument, a value must be obtained from a reliable independent source, in the case of a share held in a company the recent annual accounts of the invested company may be a source of this information likely wise if the equity investment is normally actively traded the share price at balance date can be used to complete the fair value assessment. 
Where there is no active market to obtain a fair value of the equity investment alternative methods must be used to complete the assessment of fair value. This may included obtaining an independent valuation from a registered valuer. 
 </t>
  </si>
  <si>
    <t>Guidance - Specific Disclosures</t>
  </si>
  <si>
    <r>
      <t>As per guidance</t>
    </r>
    <r>
      <rPr>
        <b/>
        <sz val="10"/>
        <color theme="3" tint="0.59999389629810485"/>
        <rFont val="Arial"/>
        <family val="2"/>
      </rPr>
      <t xml:space="preserve"> </t>
    </r>
    <r>
      <rPr>
        <b/>
        <sz val="10"/>
        <color rgb="FF00B0F0"/>
        <rFont val="Arial"/>
        <family val="2"/>
      </rPr>
      <t>[G1]</t>
    </r>
    <r>
      <rPr>
        <sz val="10"/>
        <rFont val="Arial"/>
        <family val="2"/>
      </rPr>
      <t xml:space="preserve"> if the school receives a specific grant from the government (e.g. </t>
    </r>
    <r>
      <rPr>
        <sz val="9"/>
        <rFont val="Arial"/>
        <family val="2"/>
      </rPr>
      <t>grant from MSD or ACC</t>
    </r>
    <r>
      <rPr>
        <sz val="10"/>
        <rFont val="Arial"/>
        <family val="2"/>
      </rPr>
      <t xml:space="preserve">) that is material to the school and not already listed in the "Inputs" tab then you should insert another row to the trial balance and government grant note and disclose this amount separately. If not material, the grants should be included in the 'Other Government Grant' line.
Note that any inserted lines into the trial balance will need to have a "Kiwi Park Code" allocated next to it (the full list of available codes is listed on the "Kiwi Park Data" tab). In this case the 1130 (Other Government Grants) code should be used. 
</t>
    </r>
  </si>
  <si>
    <t>Transport</t>
  </si>
  <si>
    <t xml:space="preserve">If the school receives transport revenue from parents, this should be recorded in locally raised funds. Transport expenditure should be recorded based on how it is funded, i.e. if funded by locally raised funds it should be expensed in locally raised funds. If it is directly funded by the government it should be expensed in the transport line on the face of the statement of comprehensive revenue and expenses (input is in section 7 'Other Revenue and Expenses').
</t>
  </si>
  <si>
    <t>GST in the Cash Flow Statement</t>
  </si>
  <si>
    <t xml:space="preserve">The net GST movement should be disclosed as an operating cash flow in the cash flow statement. This is simply the movement in the GST payable/receivable balance. Working capital items (e.g. debtors and creditors) should not be adjusted for GST in the cash flow statement.
</t>
  </si>
  <si>
    <t>Property, Plant &amp; Equipment Categories</t>
  </si>
  <si>
    <t xml:space="preserve">If the school believes an asset category different to those provided in the Kiwi Park model is required to better reflect the school's assets then simply add another line to the trial balance and note and ensure the trial balance line has a "Kiwi Park Code" allocated to it that best reflects the new category added.
</t>
  </si>
  <si>
    <t>Cash Flow Statement</t>
  </si>
  <si>
    <t>1. Important to note cash flows are about the actual cash flows through the school bank account during the period and so anything that isn't cash shouldn't be recognised.
2. A common approach is to start with amounts in the Statement of Comprehensive Revenue and then adjusting these for "non-cash" movements during the year. Common "non-cash" items are:
 - Teachers' salaries grants and the matching expenditure;
 - Use of land and buildings grants and the matching expenditure;
 - Depreciation;
 - Impairment of PPE and/or debtors
 - Teachers' grant receivable 
3. After adjusting for non-cash items the figures from the Statement of Comprehensive Revenue will need adjusting for movements in working capital items. Common adjustments are:
 - The movement in debtors is subtracted from revenue. I.e. if debtors has increased, the cash flow from locally raised funds will be less than the amount per the Statement of Comprehensive Revenue (Note: the movement in debtors will have to be allocated across multiple cash flow types if the debtors relate to things other than locally raised funds.)
 - The movement in revenue in advance is added to revenue. I.e. if revenue in advance has increased, the cash flow from locally raised funds will be more than the amount per the Statement of Comprehensive Revenue (Note: as above this may have to be allocated across multiple cash flows)
4. Some balances will always require manual input, such as:
 - sale/purchase of investments
 - sale/purchase of PPE
5. A key check to ensure the cash flows are correct is that the opening bank balance as at 1 January each year plus the cash flows for the year should reconcile to the closing cash position as at 31 December. 
It is only the presentation of the cash flows shown here that is mandatory. The work papers on other tabs are merely guides to calculating the values for each line. Adjustments may need to be made to the Cash Flow work papers for individual schools to ensure that the values are correct. Especially regarding the split of working capital items across cash flow categories.</t>
  </si>
  <si>
    <t>Teachers Salary Grant</t>
  </si>
  <si>
    <r>
      <t xml:space="preserve">The Teachers Salaries grant is the total amount of Teachers salary for the year per the SAAR. The ACC premiums paid by the Ministry should also be included as part of the Teachers Salaries Grant. You may also need to make adjustments from the school payroll error reports if these are identified as affecting the Teachers' Salaries Grant.
</t>
    </r>
    <r>
      <rPr>
        <b/>
        <sz val="10"/>
        <rFont val="Arial"/>
        <family val="2"/>
      </rPr>
      <t>Overuse</t>
    </r>
    <r>
      <rPr>
        <sz val="10"/>
        <rFont val="Arial"/>
        <family val="2"/>
      </rPr>
      <t xml:space="preserve">
Any banking staffing overuse is an additional usage of the teachers salary grant. So Debit the teachers salaries grant by the amount of the overuse and credit liability for the same.
</t>
    </r>
    <r>
      <rPr>
        <b/>
        <sz val="10"/>
        <rFont val="Arial"/>
        <family val="2"/>
      </rPr>
      <t>Underuse</t>
    </r>
    <r>
      <rPr>
        <sz val="10"/>
        <rFont val="Arial"/>
        <family val="2"/>
      </rPr>
      <t xml:space="preserve">
Any banking staffing underuse is to be recognised as the underuse of Teachers Salaries Grant and the journal will be Cr TS Grant and Dr Receivables - Teacher Salaries Grant Receivable.</t>
    </r>
  </si>
  <si>
    <t>Commitment Note</t>
  </si>
  <si>
    <t xml:space="preserve">These figures should be shown exclusive of GST.
</t>
  </si>
  <si>
    <t>Stock Write-offs</t>
  </si>
  <si>
    <t>Stock write-offs that were inventory items should be coded to expenditure not "Loss on disposal" unless the items were included in property, plant and equipment.</t>
  </si>
  <si>
    <t>Furniture &amp; Equipment Grant treatment in Cash Flow</t>
  </si>
  <si>
    <t xml:space="preserve">F&amp;E grant for non-integrated and integrated schools is a financing cash flow. </t>
  </si>
  <si>
    <t>Staff Banking in the Cash Flow</t>
  </si>
  <si>
    <t xml:space="preserve">The recovery of banking staffing is not a cash flow because it is deducted from the operations grant. While the operations grant should be grossed up for the banking staffing recovery in the income statement, this is not the same for the cash flow. </t>
  </si>
  <si>
    <t>Financial Instruments</t>
  </si>
  <si>
    <t xml:space="preserve">A financial instrument is any contract that gives rise to both a financial asset of one entity and a financial liability or equity instrument of another entity. 
Receivables should not include prepayments or GST receivable. Payables should exclude revenue in advance, taxes payables and grants received subject to conditions but should include the painting contract liability (if applicable) as this is a contractual obligation.
This is only relevant if have any Finance Assets and Liabilities.
</t>
  </si>
  <si>
    <t>Operations Grants</t>
  </si>
  <si>
    <t>Monies Collected for School Trips</t>
  </si>
  <si>
    <t xml:space="preserve">If monies are collected for trips that are Board approved and the students are the responsibility of the school while away, the income and expenditure needs to be recognised in the financial statements. Parents’ contributions should be recognised as the expenditure is incurred and is considered an exchange transaction. However, any fundraising is non-exchange. As it is unlikely that the funds can be refunded if the trip does not go ahead it must be recognised when received. 
How to Manage Funds Collected for Overseas, Sports and Cultural Trips:
Covid-19 has prevented numerous trips of this nature from going ahead. Management of refunds from fundraising monies for specific trips is dependent on the source of the funds.
1. Funds from parents who paid directly to the school as a contribution to the trip can be refunded to those parents, to the extent that the school has received refunds for any costs already incurred.
2. Funds raised from fund raising activities carried out in the name of the school cannot be repaid to individuals, because they are funds raised for the trip rather than for an individual participant.
A school raising funds for a specific purpose should "in good faith" use those funds for the purpose for which they were given. If the school is unable to spend the funds on the stated purpose, where possible, the school spends the funds in a way consistent with the original reason for raising the funds. If the school considers that the uncertainties of Covid-19 would make it impractical to carry forward the funds for such trips for the foreseeable future then the school needs to consider alternative uses that would be acceptable to those who gave the funds. However the board chooses to distribute the funds, the method should be clearly documented and minuted at a Board meeting.
</t>
  </si>
  <si>
    <t>Extra-curricular Activity Costs</t>
  </si>
  <si>
    <t xml:space="preserve">Add in a description of any other critical accounting estimates that the school has used. Also delete any that do not apply to the school.
</t>
  </si>
  <si>
    <t>Gifts or Bequests Disclosure</t>
  </si>
  <si>
    <t xml:space="preserve">Gifts or bequests which are for specific purposes are recognised as revenue as soon as they are receipted. The amount of the gift or bequest may be transferred to a separate reserve within equity. These reserves should be disclosed in the notes to the financial statements. If the specific conditions of a bequest have not been met therefore funds may need to be returned to the estate and recognised as liability. See www.education.govt.nz/school/funding-and-financials for examples of note disclosures.
</t>
  </si>
  <si>
    <t>Operating vs Finance Leases</t>
  </si>
  <si>
    <t>An operating lease is a lease that does not transfer to the lessee substantially all of the risks and rewards incidental to ownership of the asset, therefore the school does not include the asset in the Asset Register.
A finance lease is a lease that transfers to the lessee substantially the entire risks and rewards incidental to ownership of the asset, therefore the school includes the asset in the Asset Register.
Each school will have to review its current leases on a case-by-case basis in order to determine if the leases are classified as operating or finance. 
To assist schools in determining if a lease is an operating or finance lease, we provide the following guidance from the accounting standards - including the key criteria that suggest the nature of a lease agreement:
PBE IPSAS 13 Leases includes examples of situations that individually or in combination would normally suggest a lease is a finance lease. A lease does not need to meet all these criteria:
 (a) The lease transfers ownership of the asset to the lessee by the end of the lease term; 
 (b) The lessee has the option to purchase the asset at a price that is expected to be sufficiently lower than the fair value at the date the option becomes exercisable for it to be reasonably certain, at the inception of the lease, that the option will be exercised; 
 (c) The lease term is for the major part of the economic life of the asset, even if title is not transferred; 
 (d) At the inception of the lease, the present value of the minimum lease payments amounts to at least substantially all of the fair value of the leased asset; 
 (e) The leased assets are of such a specialised nature that only the lessee can use them without major modifications; and 
 (f) The leased assets cannot easily be replaced by another asset. 
Other indicators that individually or in combination also support classification as a finance lease are: 
 (g) If the lessee can cancel the lease, the lessor’s losses associated with the cancellation are borne by the lessee; 
 (h) Gains or losses from the fluctuation in the fair value of the residual accrue to the lessee (for example in the form of a rent rebate equalling most of the sales proceeds at the end of the lease); and 
 (I) The lessee has the ability to continue the lease for a secondary period at a rent that is substantially lower than market rent. 
The key criteria to consider from the list above that weigh heavily towards your lease arrangements being a finance lease are (b), (c) and (g).
Schools should seek advice from their financial service providers or the Ministry if further guidance on school leases is required.</t>
  </si>
  <si>
    <t>Buy vs Lease Tool</t>
  </si>
  <si>
    <t>Finance Lease</t>
  </si>
  <si>
    <t>This note needs to be excluded if the School has no Finance Leases.</t>
  </si>
  <si>
    <t xml:space="preserve">Bank Overdrafts
A bank overdraft is considered part of cash and cash equivalents but shown as a separate line item under current liabilities on the Statement of Financial Position. 
Special Note:
Where Bank Overdrafts are used for the everyday operations of the school please ensure it is not included in Long Term Liabilities.
If there is no right of offset with the school's other bank accounts, the bank overdraft should be shown as a current liability.
Committed Funds
If a school has any cash that is being held for a specific purpose (e.g. a school trip overseas) a narrative can be added below the cash and cash equivalents note describing what amount of cash is being held for each specific purpose.
</t>
  </si>
  <si>
    <t>Inventory</t>
  </si>
  <si>
    <t>This notes needs to be excluded if the School has no Inventory or tailored with other items applicable to the School, such as Canteen.</t>
  </si>
  <si>
    <t>Investments - Breach of Section 154</t>
  </si>
  <si>
    <t>Where your school is in breach of Section 154 (2)(b)(ii) of the Education and Training Act 2020, details of the breach need to be included - for example, if your school has purchased shares in a company for which approval was not obtained from the Ministry before acquisition of the shares.
Section 154 states:
Restrictions on acquisition of securities
(1) Sections 160 and 161 of the Crown Entities Act 2004 apply.
(2) Therefore, a board must not acquire securities other than—
 (a) a debt security denominated in New Zealand dollars that is issued by a registered bank, or by any other entity, that satisfies a credit-rating test that is specified in either regulations made under Part 4 of that Act or a notice in the Gazette published by the Minister of Finance:
 (b) a public security:
 (c) as provided in—
 (I) any regulations made under Part 4 of that Act; or
 (ii) any approval given jointly by the Minister of Education and the Minister of Finance; or
 (iii) this Act.</t>
  </si>
  <si>
    <t>Property, Plant and Equipment Accounting Policy</t>
  </si>
  <si>
    <t>For schools which do not have any property (land or buildings) in their books, this heading should read Plant and Equipment. 
For integrated schools, change ‘Crown’ to ‘Proprietor’ or other name of legal entity that owns the land and buildings. 
An asset is impaired if an occurrence has reduced its value, for example signs of physical damage, the asset wearing out earlier than expected, or a change in technology that makes an asset obsolete. If indications of impairment exist the asset’s recoverable amount must be determined and compared with its carrying amount (book value in the financial statements) to assess the amount of impairment. The difference is the impairment loss, which is expensed in the Statement of Comprehensive Revenue and Expense. 
Judgement is required to determine an appropriate threshold for your school board. If the school purchases assets in bulk that are individually below the capitalisation threshold, the school should use judgement to determine if the group of assets should be capitalised. When determining if a group of individually small assets should be capitalised, consideration should be given to the length of time the school expects to use the assets.
For example: if a school purchases 100 laptops that are expected to be used for 3 years for $900 each and the school has a threshold of $1,000 for assets to be capitalised these assets should be capitalised even though individually they do not meet the school's capitalisation threshold. 
The reason for this is to ensure that there is visibility of the school's assets to fairly reflect the school's asset base and so that future replacements can be planned and budgeted for.
Other examples of common groups of assets that a school should capitalise although individually below the capitalisation threshold are:
- tables/desks when a classroom is refurbished
- chairs when a classroom is refurbished
- chairs when a hall is refurbished or built.
For all capital projects work that meet the criteria of an asset, it must be capitalised.</t>
  </si>
  <si>
    <t>Depreciation Accounting Policy</t>
  </si>
  <si>
    <r>
      <t>If a particular class of leased asset is material then this should be separately disclosed as such, for example leased computer equipment; otherwise individual non-material leased items should be included with their relevant asset class. 
Also ensure that any changes to asset categories changed/added in</t>
    </r>
    <r>
      <rPr>
        <b/>
        <sz val="10"/>
        <rFont val="Arial"/>
        <family val="2"/>
      </rPr>
      <t xml:space="preserve"> </t>
    </r>
    <r>
      <rPr>
        <b/>
        <sz val="10"/>
        <color rgb="FF0070C0"/>
        <rFont val="Arial"/>
        <family val="2"/>
      </rPr>
      <t xml:space="preserve">[S4] </t>
    </r>
    <r>
      <rPr>
        <sz val="10"/>
        <rFont val="Arial"/>
        <family val="2"/>
      </rPr>
      <t>above are reflected in the depreciation policy.
The useful lives and depreciation rates listed in the Kiwi Park accounting policy are examples only. Your board will need to set these based on your specific circumstances and review them annually. 
Where assets are leased, different asset types must be depreciated at different rates, for example leased motor vehicles will be depreciated over a different period than a leased photocopier. The depreciation method applied to an asset should be reviewed at least once a year. If there has been a significant change in the remaining useful life of an asset, then that should be disclosed.</t>
    </r>
  </si>
  <si>
    <t>Intangible Assets</t>
  </si>
  <si>
    <r>
      <t xml:space="preserve">When software is an integral part of the related hardware computer (such as Windows XP) computer software is treated as part of property, plant and equipment; otherwise it is treated as an intangible asset, unless the value is less than the capitalisation threshold applied by the school. Individually licensed software such as Microsoft Office is classified as computer software.
The impairment requirement for an intangible asset is the same as under the comment for property, plant and equipment. Refer </t>
    </r>
    <r>
      <rPr>
        <b/>
        <sz val="10"/>
        <color rgb="FF0070C0"/>
        <rFont val="Arial"/>
        <family val="2"/>
      </rPr>
      <t>[S22]</t>
    </r>
    <r>
      <rPr>
        <sz val="10"/>
        <rFont val="Arial"/>
        <family val="2"/>
      </rPr>
      <t xml:space="preserve">
Judgement is required to determine an appropriate threshold for your school board. 
If there are no Intangible Assets disclosed this policy is not relevant.</t>
    </r>
  </si>
  <si>
    <t xml:space="preserve">This is only relevant if have any Revenue Received in Advance. Schools need to add in the description of all relevant items that are included in revenue in advance.
The NZQA Guidelines to support The Education (Pastoral Care of International Students) Code of Practice 2016 (including Amendments 2019) reminds boards that schools have a legal duty to refund the ‘unearned’ portion of fees if an international student withdraws. Further information is available from the NZQA website www.nzqa.govt.nz/providers-partners/education-code-of-practice.
It is important that any fee protection policy outlined in the school’s accounting policy relates to the school’s actual activities. If the board is not adequately protecting international student fees, the board should not guarantee they are, as this is a false declaration when the financial statements are authorised for issue.
</t>
  </si>
  <si>
    <t>www.nzqa.govt.nz/providers-partners/education-code-of-practice</t>
  </si>
  <si>
    <t>Funds Held in Trust</t>
  </si>
  <si>
    <t xml:space="preserve">The board must ensure that there are sufficient uncommitted funds to meet this obligation at all times.
This is only relevant if have any Funds Held in Trust.
</t>
  </si>
  <si>
    <t>Shared Funds</t>
  </si>
  <si>
    <t xml:space="preserve">The school must ensure that there are sufficient uncommitted funds to meet this obligation at all times. 
This is only relevant if have any Shared Funds.
</t>
  </si>
  <si>
    <t>Borrowings Policy</t>
  </si>
  <si>
    <t xml:space="preserve">Only include this policy if the School has any Loans.
School boards can only borrow within the limits set by Section 155 of the Education and Training Act 2020 and the conditions specified in regulation 12 of the Crown Entities (Financial Powers) Regulations 2005. A school board can: “in any calendar year, borrow any amount it thinks fit from any source it thinks fit provided that the total annual cost to the board in repaying all outstanding borrowings (including both principal and interest repayments) is equal to or less than one-tenth of the value of the grants determined by the Minister of Education to be paid to the board for operational activities for that year”. 
Grants determined by the Minister of Education for operational activities includes all items included in the Operational Funding notice.
</t>
  </si>
  <si>
    <t>Use of Land and Buildings Grant</t>
  </si>
  <si>
    <t xml:space="preserve">For integrated schools the use of land and buildings grant from the proprietor should be recognised separately on the face of the Statement of Revenue and Expense.
</t>
  </si>
  <si>
    <t>Bequests</t>
  </si>
  <si>
    <t xml:space="preserve">If the school receives any bequests it will be included in this section. The disclosure note below can be used:
Donations include a $5,000 bequest from John Dow which is earmarked for new technology purchases in future years. </t>
  </si>
  <si>
    <t xml:space="preserve">International Student Revenue &amp; Expenses </t>
  </si>
  <si>
    <t xml:space="preserve">International Student Revenue &amp; Expenses are classified as Cash Exchange. The reasoning applied is that the school is expensing assets in exchange for monetary revenue with the expectation that the school would break even or the Revenue would exceed Expenditure. 
</t>
  </si>
  <si>
    <t xml:space="preserve">This note shows the minimum lease payments payable in each of the three categories. Please note that this will agree back to the liability because the lease payments and interest are shown separately in the note.
</t>
  </si>
  <si>
    <t>Audit Fees</t>
  </si>
  <si>
    <t xml:space="preserve">Audit fees are those fees which have been previously agreed for the annual audit of the financial statements. You should also include any additional audit fees paid in the current year, for the prior year's audit. Any other expenses for assurance services (not for the annual audit) should be disclosed separately. 
</t>
  </si>
  <si>
    <t>Interventions under Section 171</t>
  </si>
  <si>
    <t xml:space="preserve">School expenditure related to interventions under Section 171 of the Education and Training Act 2020 should be disclosed separately in this note.
- If the Intervention is fully funded by the Board the expense will be recorded under intervention expense line.
- If the intervention is partially funded by the Ministry include the portion of the Ministry cost for the financial year by journaling the revenue portion to Other MOE grants and the portion of the expense paid by the Crown on behalf of the Board to the intervention cost expenses line. This should also include the portion paid by the Board.
- If the intervention is fully funded by the Ministry include the total cost of the intervention for the financial year by journaling the revenue portion to Other MOE grants and the portion of the expense paid by the Crown on behalf of the Board to the intervention cost expenses line. 
</t>
  </si>
  <si>
    <t>Employee Salary Expenses</t>
  </si>
  <si>
    <r>
      <rPr>
        <b/>
        <sz val="9"/>
        <rFont val="Arial"/>
        <family val="2"/>
      </rPr>
      <t xml:space="preserve">Privacy </t>
    </r>
    <r>
      <rPr>
        <sz val="10"/>
        <rFont val="Arial"/>
        <family val="2"/>
      </rPr>
      <t>- Where a school or kura has only one person employed in either Property or Administration roles, a Board may combine both salaries under Administration. This means that the individual’s privacy will be protected, as it will no longer be possible for an individual’s salary to be identified</t>
    </r>
  </si>
  <si>
    <t>Cyclical Maintenance Provision Guidance</t>
  </si>
  <si>
    <t>Integrated Schools Use of Land and Buildings</t>
  </si>
  <si>
    <t xml:space="preserve">For integrated schools the use of land and buildings grant is from the proprietor and the disclosure at the foot of the note should state:
The use of land and buildings figure represents 8% of the school’s total property value, as used for rating purposes. This is used as a 'proxy' for the market rental of the property. 
</t>
  </si>
  <si>
    <t>Acquisition of Property</t>
  </si>
  <si>
    <t xml:space="preserve">The acquisition of Property is classified as Cash Exchange. The reasoning applied is that the school is expensing assets in exchange for monetary revenue with the expectation that the school would break even or the Revenue would exceed Expenditure. 
</t>
  </si>
  <si>
    <t>Acquisition of Intangibles</t>
  </si>
  <si>
    <t xml:space="preserve">The acquisition of Intangible Assets is classified as Cash Exchange. The reasoning applied is that the school is expensing assets in exchange for monetary revenue with the expectation that the school would break even or the Revenue would exceed Expenditure.
</t>
  </si>
  <si>
    <t>Taxes Payable</t>
  </si>
  <si>
    <t xml:space="preserve">Taxes and transfers payable (including rates) should be disclosed separately under non-exchange transactions.
</t>
  </si>
  <si>
    <t>Employee Benefits Accrual</t>
  </si>
  <si>
    <t xml:space="preserve">Employee benefits leave accrual relates to non-teaching staff only ("Annualised" employees should be included in this balance and do not need to be disclosed separately). Please do not report a liability for sick leave.
If a school has a local payroll, it will have a PAYE liability at 31 December which it should show separately if material. For all other accrued wages and salaries paid through Novopay, the liability is to the Ministry of Education.
</t>
  </si>
  <si>
    <t>Loans Without Market Rate Interest</t>
  </si>
  <si>
    <t>If the loan is interest free or interest is being paid at a rate below commercial interest rate, a calculation will need to be performed to discount the loan amount to its fair value at balance date. 
Please contact your Financial Service Provider or Finance Adviser for advice.</t>
  </si>
  <si>
    <t>Homestay Fees Received in Advance</t>
  </si>
  <si>
    <t xml:space="preserve">Please note that homestay receipts for international students received in advance should be included in the category for Funds Held on Behalf of Third Parties.
</t>
  </si>
  <si>
    <t>Funds Held for Capital Projects</t>
  </si>
  <si>
    <t xml:space="preserve">
Capital works – state schools – Education in New Zealand</t>
  </si>
  <si>
    <t xml:space="preserve">
Capital works – state-integrated schools – Education in New Zealand</t>
  </si>
  <si>
    <t>Funds Held for RTLB Services</t>
  </si>
  <si>
    <t>Resource Teacher - Learning &amp; Behaviour Online</t>
  </si>
  <si>
    <t>Funds Held on Behalf of a Cluster</t>
  </si>
  <si>
    <t xml:space="preserve">This might be any form of grouping of schools with common funding - such as EPF, School transport networks, etc. Note: a separate note should be shown for each cluster if the school is in more than one cluster
Comparative figures for the prior year are desirable if the figures can be easily ascertained.
Disclosure should be on a cash basis showing the revenue and expenditure of the cluster for the year. 
</t>
  </si>
  <si>
    <t>Funds Held for Teen Parent Unit</t>
  </si>
  <si>
    <t xml:space="preserve">Note: a Teen Parent Unit is part of the school and not a cluster.
If the nature of these services is material these transactions and balances need to be separately disclosed in the Notes &amp; Disclosures (Note 26 of KiwiPark template) including the dollar value of the services.
If these services are not material then only the nature of the services need to be disclosed. No figures to be included.
</t>
  </si>
  <si>
    <t>Related Parties</t>
  </si>
  <si>
    <t xml:space="preserve">For all schools this note is required: Schools must retain all evidence of their decision making processes where there is a related party involved. this documentation is essential that the assessment and risk mitigation of conflict of interest situations even when the services are being provided in good faith and on an arms length basis. Only transactions that occur on a non-arms length basis and not at market terms are required to be disclosed. 
The evidence of the boards decisions around related parties and conflict of interest situations are required to be provided to your auditor during the audit process.
</t>
  </si>
  <si>
    <t>Related Parties - Integrated Schools</t>
  </si>
  <si>
    <t>This note is required. Additional notes may also be required to address specific transactions. Evidence of these transactions needs to be provided to your auditor - see www.education.govt.nz/school/funding-and-financials - Integrated Schools - model Related Parties disclosure notes.</t>
  </si>
  <si>
    <t>Education and Training Act 2020 Section 134 (2)(d)(v)</t>
  </si>
  <si>
    <r>
      <rPr>
        <b/>
        <sz val="9"/>
        <rFont val="Arial"/>
        <family val="2"/>
      </rPr>
      <t>Example</t>
    </r>
    <r>
      <rPr>
        <sz val="10"/>
        <rFont val="Arial"/>
        <family val="2"/>
      </rPr>
      <t xml:space="preserve">
A principal left the school and under the Settlement Agreement the school agreed to pay compensation of $45k and wages of $30k:
• The $30k should be included in the Principal’s Remuneration note as ‘salary and other payments’.
• The $45k should be included in the Principal’s Remuneration note as ‘termination payments’.
• The $45k should be included in the Compensation and Other Benefits Upon Leaving note.
Note that a legal disclosure requirement relating to compensation payments overrides any confidentiality clause in the agreement. Please see link to OAG good practice guide, please follow the link in the next cell across. This is explained in Part 3 of the guide.</t>
    </r>
  </si>
  <si>
    <t>https://www.oag.govt.nz/2019/severance-payments/docs/severance-payments.pdf/view</t>
  </si>
  <si>
    <t xml:space="preserve">Short-term deposits relate to investments with maturities less than 12 months from balance date (31 December). Long-term deposits refers to investments with maturities greater than 12 months from balance date.
</t>
  </si>
  <si>
    <t>TELA Laptops</t>
  </si>
  <si>
    <t xml:space="preserve">If the school has TELA laptops leased, these are to be treated as a finance lease.
</t>
  </si>
  <si>
    <t>Assets owned on behalf of clusters</t>
  </si>
  <si>
    <r>
      <t xml:space="preserve">If the school is a lead school of a cluster that has entered into a finance lease, the associated asset and lease liability need to be recorded in the school's accounts. A comment will need to be added below the Property, Plant &amp; Equipment note stating the value of the assets that are included in the balance that relate to the cluster. 
Schools should seek advice from their </t>
    </r>
    <r>
      <rPr>
        <b/>
        <sz val="10"/>
        <color rgb="FF0000FF"/>
        <rFont val="Arial"/>
        <family val="2"/>
      </rPr>
      <t>School Finance Adviser</t>
    </r>
    <r>
      <rPr>
        <sz val="10"/>
        <rFont val="Arial"/>
        <family val="2"/>
      </rPr>
      <t xml:space="preserve"> if they require assistance in accounting for a finance lease.
</t>
    </r>
  </si>
  <si>
    <t>Banking Staffing Accrual</t>
  </si>
  <si>
    <t xml:space="preserve">The school may use the pp22 amount to estimate what the banking staffing overuse accrual will be at year end. If the school intends to reduce the overuse in the 'balancing period' the liability should be reduced accordingly.
</t>
  </si>
  <si>
    <t>Equitable Leasehold Interest Note</t>
  </si>
  <si>
    <t>If the school has an equitable leasehold interest. The note to the right should be added to the schools financial statements and filled out accordingly.</t>
  </si>
  <si>
    <t>Equitable Leasehold Interest</t>
  </si>
  <si>
    <t>Funds Held for RTLit Services</t>
  </si>
  <si>
    <t>An equitable leasehold interest recognises an interest in an asset without transferring ownership or creating a charge over the asset. This equitable leasehold interest represents the board's interest in capital works assets owned by the proprietor but paid for in whole or in part by the Board, either from Government funding or from community raised funds.</t>
  </si>
  <si>
    <t>Double click below to open</t>
  </si>
  <si>
    <t>A lease between the board and the proprietor records the terms of the equitable leasehold interest and includes a detailed schedule of capital works assets. The equitable leasehold interest is amortised over 25 years based on the economic life of the capital works asset(s) involved. The interest may be realised on the sale of the capital works by the proprietor of the closure of the school.</t>
  </si>
  <si>
    <t>The major capital works assets included in the equitable</t>
  </si>
  <si>
    <t>leasehold interest are:</t>
  </si>
  <si>
    <t>Network cabling</t>
  </si>
  <si>
    <t>For integrated schools where the board has invested in property on the proprietor's land and which has been pre-approved by both the Ministry and the proprietor.</t>
  </si>
  <si>
    <t>Ka Ora, Ka Ako | healthy school lunches programme</t>
  </si>
  <si>
    <t xml:space="preserve">Schools will be part of the external model (an external provider brings lunches to the school/kura and the provider is paid directly by the Ministry); the internal model (preparing lunches themselves with a grant paid to the school/kura by the Ministry); or a combination of models. 
Amounts paid by the Ministry should be recorded in Revenue - Government Grants - Other MoE Grants. Operational costs should be recorded in Administration Expenses, in a separate line if these are material. Capital items such as fridges funded by the healthy lunch scheme should be recorded in fixed assets as usual. 
In all cases the total amount paid by the Ministry to the school/kura and/or the provider should be included. Amounts paid directly to the provider by MoE and the journal will be advised. </t>
  </si>
  <si>
    <t>Te Mana Tuhono Programme</t>
  </si>
  <si>
    <t>https://www.education.govt.nz/school/digital-technology/your-schools-ict-network/te-mana-tuhono/</t>
  </si>
  <si>
    <t>Period products</t>
  </si>
  <si>
    <t xml:space="preserve">Revenue Disclosure </t>
  </si>
  <si>
    <r>
      <t xml:space="preserve">All Other Grants received from the Ministry of Education should be classified and disclosed as </t>
    </r>
    <r>
      <rPr>
        <b/>
        <sz val="10"/>
        <rFont val="Arial"/>
        <family val="2"/>
      </rPr>
      <t xml:space="preserve">Government Grants - Other MOE Grants.  </t>
    </r>
  </si>
  <si>
    <t xml:space="preserve">Disclosure should be adjusted by the school where disageeration of grants received would provide the school community with a better understanding. For example Establishment funding or Transport Network funding </t>
  </si>
  <si>
    <r>
      <t xml:space="preserve">Please note that </t>
    </r>
    <r>
      <rPr>
        <b/>
        <sz val="10"/>
        <rFont val="Arial"/>
        <family val="2"/>
      </rPr>
      <t xml:space="preserve">only the Operational Grant </t>
    </r>
    <r>
      <rPr>
        <sz val="10"/>
        <rFont val="Arial"/>
        <family val="2"/>
      </rPr>
      <t xml:space="preserve">funding should be used for the calculation of the </t>
    </r>
    <r>
      <rPr>
        <b/>
        <sz val="10"/>
        <rFont val="Arial"/>
        <family val="2"/>
      </rPr>
      <t xml:space="preserve">borrowing threshold </t>
    </r>
  </si>
  <si>
    <t xml:space="preserve">Revenue is generated from three main sources, Government grants, Sales of goods and services and Locally raised funds. </t>
  </si>
  <si>
    <t xml:space="preserve">Revenue from Other Government agencies may contain repayment clauses as such the funding agreement must be considered and the revenue treated appropriately </t>
  </si>
  <si>
    <t>Treat all grants from the Ministry of Education to include GST if not listed as a separate revenue line below</t>
  </si>
  <si>
    <t>Grant or Revenue Type</t>
  </si>
  <si>
    <t>Revenue or Equity</t>
  </si>
  <si>
    <t>GST</t>
  </si>
  <si>
    <t>Potential Liability at year end</t>
  </si>
  <si>
    <t>Non-exchange or Exchange</t>
  </si>
  <si>
    <r>
      <t xml:space="preserve">Where recorded in Kiwi Park </t>
    </r>
    <r>
      <rPr>
        <b/>
        <i/>
        <sz val="9"/>
        <rFont val="Arial"/>
        <family val="2"/>
      </rPr>
      <t xml:space="preserve">(Note: if an amount is individually material and would be going to "Other MoE grants" it may be recorded separately under its own line.) </t>
    </r>
  </si>
  <si>
    <t xml:space="preserve">Operations Grant </t>
  </si>
  <si>
    <t>Operations Grant (all funding components including donations scheme for decile 1 to 7 schools that have opted in, RTLB funding, STAR funding, RLit Funding, Non-Teaching CA and TAPEC)</t>
  </si>
  <si>
    <t xml:space="preserve">Inc </t>
  </si>
  <si>
    <t xml:space="preserve">No </t>
  </si>
  <si>
    <t>Non exchange</t>
  </si>
  <si>
    <t>Government Grants - Operational grants</t>
  </si>
  <si>
    <t>Core Funding types included in Operations Grant</t>
  </si>
  <si>
    <t xml:space="preserve">The following Ministry of Education Grants require a different disclosure and some may create a potential liability at year end. </t>
  </si>
  <si>
    <t>Banking staffing recoveries and payments</t>
  </si>
  <si>
    <t>Government Grants - Teacher Salary grants</t>
  </si>
  <si>
    <t>Intensive Wraparound Service (IWS)</t>
  </si>
  <si>
    <t>Government Grants - Other MoE grants</t>
  </si>
  <si>
    <t>ORS Operating Grant</t>
  </si>
  <si>
    <t>ORS Teacher Aide payments</t>
  </si>
  <si>
    <t>Resource Teacher Lit - Admin and Travel</t>
  </si>
  <si>
    <t>Gateway</t>
  </si>
  <si>
    <t>Government Grants - Other Govt grants</t>
  </si>
  <si>
    <t>Mapihi Pounamu (paid on behalf of caregivers)</t>
  </si>
  <si>
    <t>Exc</t>
  </si>
  <si>
    <t>Tackling Disruptive Behaviour</t>
  </si>
  <si>
    <t>Wharekura Expert Teacher Grant</t>
  </si>
  <si>
    <t>Capital Injections</t>
  </si>
  <si>
    <t>Equity - Transactions with MoE</t>
  </si>
  <si>
    <t xml:space="preserve">Property Grants </t>
  </si>
  <si>
    <t xml:space="preserve">Furniture &amp; Equipment (integrated) </t>
  </si>
  <si>
    <t xml:space="preserve">Furniture &amp; Equipment (non-integrated) </t>
  </si>
  <si>
    <t>Furniture &amp; Equipment for Modernisation</t>
  </si>
  <si>
    <t>New Classrooms</t>
  </si>
  <si>
    <t xml:space="preserve">Other Government Agency Grants </t>
  </si>
  <si>
    <t>Potential</t>
  </si>
  <si>
    <t>Government Grants - Other Government Agency grants</t>
  </si>
  <si>
    <t xml:space="preserve">Locally raised Funds  - Common types </t>
  </si>
  <si>
    <t>Parent Donations</t>
  </si>
  <si>
    <t>Local Funds - Donations</t>
  </si>
  <si>
    <t>Other Donations</t>
  </si>
  <si>
    <t>Voluntary Contributions from Parents</t>
  </si>
  <si>
    <t>Payments from parents for goods or services</t>
  </si>
  <si>
    <t>Exchange</t>
  </si>
  <si>
    <t>Local Funds - Trading</t>
  </si>
  <si>
    <t>Trading revenue (stationary, uniforms, canteen, etc)</t>
  </si>
  <si>
    <t>International Student Revenue</t>
  </si>
  <si>
    <t>International Students - International student fees</t>
  </si>
  <si>
    <t>Boarding Fees</t>
  </si>
  <si>
    <t>Hostel - Hostel Fees</t>
  </si>
  <si>
    <t>Local Funds - Fundraising</t>
  </si>
  <si>
    <t>Farm Income</t>
  </si>
  <si>
    <t>Local Funds - Other Revenue</t>
  </si>
  <si>
    <t>Interest Income</t>
  </si>
  <si>
    <t>Other revenue and expenses - Interest received</t>
  </si>
  <si>
    <t>Insurance Proceeds</t>
  </si>
  <si>
    <t>Other revenue and expenses - Other Revenue</t>
  </si>
  <si>
    <t>School House Rent</t>
  </si>
  <si>
    <t>Instructions: In each month fill in the length of time ( estimated in hours) under each meeting type for board members who participated. This will populate the summary table at the bottom of this worksheet</t>
  </si>
  <si>
    <r>
      <t xml:space="preserve">Calculation for Board of Trustee Members (in hours)
</t>
    </r>
    <r>
      <rPr>
        <b/>
        <sz val="9"/>
        <color theme="5" tint="-0.249977111117893"/>
        <rFont val="Calibri"/>
        <family val="2"/>
        <scheme val="minor"/>
      </rPr>
      <t>30 mins = 0.5 hours
15 mins = 0.25 hours
45 mins = 0.75 hours</t>
    </r>
    <r>
      <rPr>
        <b/>
        <sz val="11"/>
        <color theme="1"/>
        <rFont val="Calibri"/>
        <family val="2"/>
        <scheme val="minor"/>
      </rPr>
      <t xml:space="preserve">
</t>
    </r>
  </si>
  <si>
    <t>January (expand to enter data)</t>
  </si>
  <si>
    <t>Board Member</t>
  </si>
  <si>
    <t>Meeting times - (as per minutes)</t>
  </si>
  <si>
    <t>Preparation for meetings in hours</t>
  </si>
  <si>
    <t>Meetings with the Principal - Presiding Member</t>
  </si>
  <si>
    <t>Finance Committee</t>
  </si>
  <si>
    <t>HR - interviews, principal appraisal etc</t>
  </si>
  <si>
    <t>Property meetings</t>
  </si>
  <si>
    <t>Suspension, Stand-downs, Exclusions</t>
  </si>
  <si>
    <t>HR</t>
  </si>
  <si>
    <t xml:space="preserve">Staff Representative </t>
  </si>
  <si>
    <t>Student Representative</t>
  </si>
  <si>
    <t xml:space="preserve">Elected Parent Representative </t>
  </si>
  <si>
    <t>Proprietor Representative</t>
  </si>
  <si>
    <t>Total hours this month</t>
  </si>
  <si>
    <t>February (expand to enter data)</t>
  </si>
  <si>
    <t>Meeting times
- (as per minutes)</t>
  </si>
  <si>
    <t>Preparation
for meetings in hours</t>
  </si>
  <si>
    <t>Meetings with
the Principal 
- Presiding Member</t>
  </si>
  <si>
    <t>Finance
Committee</t>
  </si>
  <si>
    <t>HR - interviews,
principal appraisal etc</t>
  </si>
  <si>
    <t>Property
meetings</t>
  </si>
  <si>
    <t>Suspension
Stand-downs
Exclusions</t>
  </si>
  <si>
    <t xml:space="preserve">Presiding Member </t>
  </si>
  <si>
    <t>March (expand to enter data)</t>
  </si>
  <si>
    <t>April (expand to enter data)</t>
  </si>
  <si>
    <t>May (expand to enter data)</t>
  </si>
  <si>
    <t>June (expand to enter data)</t>
  </si>
  <si>
    <t>July (expand to enter data)</t>
  </si>
  <si>
    <t>August (expand to enter data)</t>
  </si>
  <si>
    <t>September (expand to enter data)</t>
  </si>
  <si>
    <t>October (expand to enter data)</t>
  </si>
  <si>
    <t>November (expand to enter data)</t>
  </si>
  <si>
    <t>December (expand to enter data)</t>
  </si>
  <si>
    <t>Column1</t>
  </si>
  <si>
    <t>Jan</t>
  </si>
  <si>
    <t>Feb</t>
  </si>
  <si>
    <t>Mar</t>
  </si>
  <si>
    <t>Apr</t>
  </si>
  <si>
    <t>May</t>
  </si>
  <si>
    <t>Jun</t>
  </si>
  <si>
    <t>Jul</t>
  </si>
  <si>
    <t>Aug</t>
  </si>
  <si>
    <t>Sep</t>
  </si>
  <si>
    <t>Oct</t>
  </si>
  <si>
    <t>Nov</t>
  </si>
  <si>
    <t>Dec</t>
  </si>
  <si>
    <t>Total hours</t>
  </si>
  <si>
    <t>FTE</t>
  </si>
  <si>
    <t xml:space="preserve">Note: The formula is based on a maximum of 1840 hours per annum. The total hrs has been calculated based on the following assumption: 40 hr working week x 52 weeks - 4 weeks annual leave and 2 weeks statutory holidays = to 1840 annual hours. </t>
  </si>
  <si>
    <t>Year of calculation</t>
  </si>
  <si>
    <t>Cyclical maintenance project</t>
  </si>
  <si>
    <t>Year last done</t>
  </si>
  <si>
    <t>Year next expected</t>
  </si>
  <si>
    <t>Cycle (years)</t>
  </si>
  <si>
    <t>Years since last done</t>
  </si>
  <si>
    <t>Estimated cost $</t>
  </si>
  <si>
    <t>Annual Cost $</t>
  </si>
  <si>
    <t>Current provision $ 
(less than one year)</t>
  </si>
  <si>
    <t>Non-current provision $ (more than one year)</t>
  </si>
  <si>
    <t>Check to Trial Balance</t>
  </si>
  <si>
    <t>Check should be 0</t>
  </si>
  <si>
    <t>Movement in the Provision during the year</t>
  </si>
  <si>
    <t>The movement in the provision relates to the NET amount flowing through the trial balance, including both increases in the provision and uses of the provision which have occurred by way of payments being made, outlined below in rows 113 to 114</t>
  </si>
  <si>
    <t>Prior Period Provision - Term</t>
  </si>
  <si>
    <t>This is pulling from 2020 Trial Balance (linked through from the note)</t>
  </si>
  <si>
    <t>Prior Period Provision - Current</t>
  </si>
  <si>
    <t>Current Period Provision</t>
  </si>
  <si>
    <t>This is calculated above by summing both portions of the current period provision</t>
  </si>
  <si>
    <t>Movement in the Provision</t>
  </si>
  <si>
    <t>Calc</t>
  </si>
  <si>
    <t>Cyclical Maintenance Expense</t>
  </si>
  <si>
    <t>Net Amount per Profit and Loss (From Note)</t>
  </si>
  <si>
    <t>Adjustment to provision</t>
  </si>
  <si>
    <t>Any material adjustments to the provision must be explained in the financial statements and entered into the model manually.</t>
  </si>
  <si>
    <t>There is guidance in Note 18 around what adjustments to the provision are and how this should be disclosed if applicable. If no adjustments made then delete the disclosure.</t>
  </si>
  <si>
    <t>Use of Provision during the year - Flows into the Movement above in row 95</t>
  </si>
  <si>
    <t>What painting projects occurred during the period, please input the dollar value and make available to the auditor the supporting documentation which supports these amounts.</t>
  </si>
  <si>
    <t>Painting Library Exterior</t>
  </si>
  <si>
    <t>When this number is entered it automatically flows through as a decrease in the provision in the note. Please enter as a positive number and add more lines as necessary.</t>
  </si>
  <si>
    <t>Hall interior</t>
  </si>
  <si>
    <t>Non- Cash</t>
  </si>
  <si>
    <t>Move. In</t>
  </si>
  <si>
    <t>Statement of</t>
  </si>
  <si>
    <t>Movement</t>
  </si>
  <si>
    <t>Non-cash entries</t>
  </si>
  <si>
    <t>Other payroll Costs</t>
  </si>
  <si>
    <t>Govt Grant</t>
  </si>
  <si>
    <t>Banking staffing</t>
  </si>
  <si>
    <t>Employees</t>
  </si>
  <si>
    <t>Other Suppliers</t>
  </si>
  <si>
    <t>Trust Funds</t>
  </si>
  <si>
    <t>Buy Invest</t>
  </si>
  <si>
    <t>Buy School Equipment</t>
  </si>
  <si>
    <t>Sell PPE</t>
  </si>
  <si>
    <t xml:space="preserve">
Sell PPE or intangibles
(Manual Entry)</t>
  </si>
  <si>
    <t>Cash flow</t>
  </si>
  <si>
    <t>Government grants</t>
  </si>
  <si>
    <t>Hostel fees</t>
  </si>
  <si>
    <t>International students</t>
  </si>
  <si>
    <t>Goods and Services Tax (net)</t>
  </si>
  <si>
    <t>Payments to employees</t>
  </si>
  <si>
    <t>Payments to suppliers</t>
  </si>
  <si>
    <t>Cyclical Maintenance Payments in the year</t>
  </si>
  <si>
    <t>Interest paid</t>
  </si>
  <si>
    <t>Interest received</t>
  </si>
  <si>
    <t>Funds administered on behalf of third parties</t>
  </si>
  <si>
    <t>Proceeds from sale of PPE (and intangibles)</t>
  </si>
  <si>
    <t>Purchase of PPE (and intangibles)</t>
  </si>
  <si>
    <t>Proceeds from sale investments</t>
  </si>
  <si>
    <t>Purchase of investments</t>
  </si>
  <si>
    <t>Contribution by MoE - F&amp;E Grant</t>
  </si>
  <si>
    <t>Loans received/ repayment of loans</t>
  </si>
  <si>
    <t>Finance lease payments</t>
  </si>
  <si>
    <t>Painting contract payments</t>
  </si>
  <si>
    <t>Net inc/dec in cash, cash equivalents &amp; bank o/d</t>
  </si>
  <si>
    <t>Cash, cash equivalents &amp; bank od at beg. Of year</t>
  </si>
  <si>
    <t>Transport Revenue</t>
  </si>
  <si>
    <t>Student contributions</t>
  </si>
  <si>
    <t>Equipment repairs</t>
  </si>
  <si>
    <t>Information and communication technology</t>
  </si>
  <si>
    <t>Library resources</t>
  </si>
  <si>
    <t>Employee benefits - salaries</t>
  </si>
  <si>
    <t>Staff development</t>
  </si>
  <si>
    <t>Interest/Dividend Received</t>
  </si>
  <si>
    <t>Loss on Valuation of Investments</t>
  </si>
  <si>
    <t>Furniture and equipment</t>
  </si>
  <si>
    <t>Motor vehicles</t>
  </si>
  <si>
    <t>Leased assets</t>
  </si>
  <si>
    <t>Operating creditors</t>
  </si>
  <si>
    <t>Capital accruals for PPE items</t>
  </si>
  <si>
    <t>Banking staffing overuse</t>
  </si>
  <si>
    <t xml:space="preserve">Employee Entitlements - salaries </t>
  </si>
  <si>
    <t>Employee Entitlements - leave accrual</t>
  </si>
  <si>
    <t xml:space="preserve">International student fees </t>
  </si>
  <si>
    <t xml:space="preserve">Hostel fees </t>
  </si>
  <si>
    <t>No later than one year</t>
  </si>
  <si>
    <t>Later than one year and no later than five years</t>
  </si>
  <si>
    <t>Later than five years</t>
  </si>
  <si>
    <t>Funds held in Trust on behalf of third parties - Current</t>
  </si>
  <si>
    <t>Funds held in Trust on behalf of third parties - Non-current</t>
  </si>
  <si>
    <t>RTLB funds held at year end</t>
  </si>
  <si>
    <t>Cluster funds held at year end</t>
  </si>
  <si>
    <t>Comprehensive Rev &amp; Exp</t>
  </si>
  <si>
    <t>CASH INFLOW/(OUTFLOW)</t>
  </si>
  <si>
    <t>Check to Note 23</t>
  </si>
  <si>
    <t>Cashflow</t>
  </si>
  <si>
    <t>Loss on Valuation on Investments</t>
  </si>
  <si>
    <t>29. Teen parent Unit</t>
  </si>
  <si>
    <t>Teen Parent Unit Funds Held at Year End</t>
  </si>
  <si>
    <t>Equity revaluation reserve</t>
  </si>
  <si>
    <t>Proceeds from sale of investments</t>
  </si>
  <si>
    <t>Kiwi Park Description</t>
  </si>
  <si>
    <t>Checks</t>
  </si>
  <si>
    <t xml:space="preserve"> School Number </t>
  </si>
  <si>
    <t>July Roll</t>
  </si>
  <si>
    <t>Operational grants</t>
  </si>
  <si>
    <t>Other government grants</t>
  </si>
  <si>
    <t>Teachers salaries grants</t>
  </si>
  <si>
    <t>MoE Use of land and building grants</t>
  </si>
  <si>
    <t>STAR Funding</t>
  </si>
  <si>
    <t>RTLB Funding</t>
  </si>
  <si>
    <t>Dividends</t>
  </si>
  <si>
    <t>Other investment income</t>
  </si>
  <si>
    <t>Hostels</t>
  </si>
  <si>
    <t>Boarding fees</t>
  </si>
  <si>
    <t>Other hostel income</t>
  </si>
  <si>
    <t>Fees</t>
  </si>
  <si>
    <t>Other international student income</t>
  </si>
  <si>
    <t>House rents</t>
  </si>
  <si>
    <t>Boarding fees and scholarships</t>
  </si>
  <si>
    <t>International students Revenue</t>
  </si>
  <si>
    <t>Transport (local)</t>
  </si>
  <si>
    <t>Other Local Funds</t>
  </si>
  <si>
    <t>Curriculum related Activities - Purchase of goods and services</t>
  </si>
  <si>
    <t>Other revenue</t>
  </si>
  <si>
    <t>Use of land and buildings integrated</t>
  </si>
  <si>
    <t>Gain on Sale of Property, Plant and equipment</t>
  </si>
  <si>
    <t>Total Revenue</t>
  </si>
  <si>
    <t>Extra curricular</t>
  </si>
  <si>
    <t>Student supplies</t>
  </si>
  <si>
    <t>Personnel - hostel</t>
  </si>
  <si>
    <t>Other hostel expenses</t>
  </si>
  <si>
    <t>International student levy</t>
  </si>
  <si>
    <t>Employee benefit - salaries</t>
  </si>
  <si>
    <t>Other international student expenses</t>
  </si>
  <si>
    <t>Loss on asset disposal</t>
  </si>
  <si>
    <t>Amortisation of equitable lease</t>
  </si>
  <si>
    <t>Amortisation of software</t>
  </si>
  <si>
    <t>Impairment loss on debtors</t>
  </si>
  <si>
    <t>Impairment loss on equipment</t>
  </si>
  <si>
    <t>Impairment loss - other</t>
  </si>
  <si>
    <t>Finance costs</t>
  </si>
  <si>
    <t>ACC (all staff)</t>
  </si>
  <si>
    <t>Service providers, contractors and consultancy</t>
  </si>
  <si>
    <t>Audit fees</t>
  </si>
  <si>
    <t>Board fees</t>
  </si>
  <si>
    <t>Board expenses</t>
  </si>
  <si>
    <t>Communications</t>
  </si>
  <si>
    <t>Consumables and low value assets</t>
  </si>
  <si>
    <t>Legal fees</t>
  </si>
  <si>
    <t>Other - administration expenses</t>
  </si>
  <si>
    <t>Operating leases</t>
  </si>
  <si>
    <t>Transport (Gov. Source)</t>
  </si>
  <si>
    <t>Buildings - School</t>
  </si>
  <si>
    <t>Information &amp; communication technology</t>
  </si>
  <si>
    <t>Intangible assets</t>
  </si>
  <si>
    <t>Other - depreciation</t>
  </si>
  <si>
    <t>School Houses</t>
  </si>
  <si>
    <t>Learning resources</t>
  </si>
  <si>
    <t>Curricula</t>
  </si>
  <si>
    <t>Resource/Attached teacher costs</t>
  </si>
  <si>
    <t>ICT leases</t>
  </si>
  <si>
    <t>Extra-curricula activities</t>
  </si>
  <si>
    <t>Other - learning resources</t>
  </si>
  <si>
    <t>Local funds</t>
  </si>
  <si>
    <t>House expenses</t>
  </si>
  <si>
    <t>Other - local funds</t>
  </si>
  <si>
    <t>Trading cost of goods sold</t>
  </si>
  <si>
    <t>Caretaking and cleaning consumables</t>
  </si>
  <si>
    <t>Consultancy and contract services - property</t>
  </si>
  <si>
    <t>Cyclical maintenance provision</t>
  </si>
  <si>
    <t>Heat, light and water</t>
  </si>
  <si>
    <t>Other property expenses</t>
  </si>
  <si>
    <t>Repairs &amp; maintenance - property</t>
  </si>
  <si>
    <t>Use of land and buildings</t>
  </si>
  <si>
    <t>Total Expenses</t>
  </si>
  <si>
    <t>Net operating surplus (deficit)</t>
  </si>
  <si>
    <t>Total comprehensive income</t>
  </si>
  <si>
    <t>Statement of Changes in Equity</t>
  </si>
  <si>
    <t>Accumulated funds</t>
  </si>
  <si>
    <t>Balance 1 January</t>
  </si>
  <si>
    <t>Contribution - F &amp; E Grant</t>
  </si>
  <si>
    <t>Other increase (decreases)</t>
  </si>
  <si>
    <t>Net changes</t>
  </si>
  <si>
    <t>Total public equity</t>
  </si>
  <si>
    <t>Balance Sheet</t>
  </si>
  <si>
    <t>Public Equity</t>
  </si>
  <si>
    <t>Net assets</t>
  </si>
  <si>
    <t>Current assets</t>
  </si>
  <si>
    <t>Cash and cash equivalents</t>
  </si>
  <si>
    <t>Cash on hand</t>
  </si>
  <si>
    <t>Bank current account</t>
  </si>
  <si>
    <t>Bank call account</t>
  </si>
  <si>
    <t>Short term deposits (term &lt; 3 months)</t>
  </si>
  <si>
    <t>Capital works funds due</t>
  </si>
  <si>
    <t>Debtors</t>
  </si>
  <si>
    <t>Debtor Ministry of Education</t>
  </si>
  <si>
    <t>Interest Accrued</t>
  </si>
  <si>
    <t>Banking staffing underuse</t>
  </si>
  <si>
    <t>Teachers' Salaries Grant</t>
  </si>
  <si>
    <t>Inventory - other</t>
  </si>
  <si>
    <t>School uniforms</t>
  </si>
  <si>
    <t>Textbook publications</t>
  </si>
  <si>
    <t>Deposits and investments (term 3 months to 1 year)</t>
  </si>
  <si>
    <t>Other investments</t>
  </si>
  <si>
    <t>Other current assets</t>
  </si>
  <si>
    <t>Houses held for sale</t>
  </si>
  <si>
    <t>Current liabilities</t>
  </si>
  <si>
    <t>Accounts payable</t>
  </si>
  <si>
    <t>Creditors and accruals for PPE items</t>
  </si>
  <si>
    <t>Employee benefits - salary accruals</t>
  </si>
  <si>
    <t>Revenue received in advance</t>
  </si>
  <si>
    <t>Grants in Advance, MoE</t>
  </si>
  <si>
    <t>Funds held on behalf of third parties</t>
  </si>
  <si>
    <t>Painting contract liability - current</t>
  </si>
  <si>
    <t>Borrowings due in one year</t>
  </si>
  <si>
    <t>Other Loans and mortgages - current</t>
  </si>
  <si>
    <t>Funds held for capital works projects</t>
  </si>
  <si>
    <t>Funds held for RTLB services</t>
  </si>
  <si>
    <t>Funds held for Teen Parent Unit</t>
  </si>
  <si>
    <t>Provision for cyclical maintenance - current</t>
  </si>
  <si>
    <t>Finance lease liability - current</t>
  </si>
  <si>
    <t>Liabilities related to houses held for sale</t>
  </si>
  <si>
    <t>Long service leave/Leave Liability</t>
  </si>
  <si>
    <t>Other current liabilities</t>
  </si>
  <si>
    <t>Working Capital Surplus or (Deficit)</t>
  </si>
  <si>
    <t>Non Current assets</t>
  </si>
  <si>
    <t>Trust fund investments</t>
  </si>
  <si>
    <t>Deposits (term &gt; 1 year)</t>
  </si>
  <si>
    <t>Non-current net assets</t>
  </si>
  <si>
    <t>Building Improvements Crown (NDV)</t>
  </si>
  <si>
    <t>Accumulated depreciation</t>
  </si>
  <si>
    <t>Textbooks (NDV)</t>
  </si>
  <si>
    <t>Leased assets (NDV)</t>
  </si>
  <si>
    <t>Information and communications technology (NDV)</t>
  </si>
  <si>
    <t>Information and communications technology</t>
  </si>
  <si>
    <t>Furniture and equipment (NDV)</t>
  </si>
  <si>
    <t>Library resources (NDV)</t>
  </si>
  <si>
    <t>School Houses (NDV)</t>
  </si>
  <si>
    <t>Houses</t>
  </si>
  <si>
    <t>Motor vehicles (NDV)</t>
  </si>
  <si>
    <t>School Buildings (NDV)</t>
  </si>
  <si>
    <t>Other fixed assets (NDV)</t>
  </si>
  <si>
    <t>Other / Work in Progress (WIP) - not elsewhere included</t>
  </si>
  <si>
    <t>Accumulated amortisation</t>
  </si>
  <si>
    <t>Total non current assets</t>
  </si>
  <si>
    <t>Trust funds</t>
  </si>
  <si>
    <t>Provision for cyclical maintenance</t>
  </si>
  <si>
    <t>Painting contract liability</t>
  </si>
  <si>
    <t>Borrowings - due beyond one year</t>
  </si>
  <si>
    <t>Ministry of Education loan</t>
  </si>
  <si>
    <t>Other non-current liabilities</t>
  </si>
  <si>
    <t>Finance lease liability</t>
  </si>
  <si>
    <t>Total non current assets and liabilities</t>
  </si>
  <si>
    <t>Total net assets</t>
  </si>
  <si>
    <t>Statement of Cash Flow</t>
  </si>
  <si>
    <t>Cash flows from operating activities</t>
  </si>
  <si>
    <t>Other operating cash in</t>
  </si>
  <si>
    <t>Other operating cash out</t>
  </si>
  <si>
    <t>GST net payments</t>
  </si>
  <si>
    <t>Net cash from/(to) the Operating Activities</t>
  </si>
  <si>
    <t>Cash flows from investing activities</t>
  </si>
  <si>
    <t>Net movement in trust funds</t>
  </si>
  <si>
    <t>Other cash in from investments</t>
  </si>
  <si>
    <t>Other cash out for investments</t>
  </si>
  <si>
    <t>Net cash from/(to) investing activities</t>
  </si>
  <si>
    <t>Cash flows from financing activities</t>
  </si>
  <si>
    <t>Other cash in from financing</t>
  </si>
  <si>
    <t>Funds Held for Capital Works Projects</t>
  </si>
  <si>
    <t>Ministry of Education loans</t>
  </si>
  <si>
    <t>Loans and mortgages repaid</t>
  </si>
  <si>
    <t>Finance Lease payments</t>
  </si>
  <si>
    <t>Other cash out for financing</t>
  </si>
  <si>
    <t>Net cash from/(to) financing activities</t>
  </si>
  <si>
    <t>this has a manual adjusting figure to align with budget cash flow closing position, needs to be amended for each school.</t>
  </si>
  <si>
    <t>Cash, cash equivalents &amp; bank o/d at the end of year</t>
  </si>
  <si>
    <t>Cash and receivables</t>
  </si>
  <si>
    <t>Total cash and receivables</t>
  </si>
  <si>
    <t>Finance liabilities measure at amortised cost</t>
  </si>
  <si>
    <t>Finance leases</t>
  </si>
  <si>
    <t>Total Financial Liabilities Measured at Amortised cost</t>
  </si>
  <si>
    <t>Statement of Contingent Liabilities</t>
  </si>
  <si>
    <t>Legal</t>
  </si>
  <si>
    <t>by Crown</t>
  </si>
  <si>
    <t>by third party</t>
  </si>
  <si>
    <t>Total contingent liabilities</t>
  </si>
  <si>
    <t>Statement of Commitments</t>
  </si>
  <si>
    <t>Capital</t>
  </si>
  <si>
    <t>Crown</t>
  </si>
  <si>
    <t>one year</t>
  </si>
  <si>
    <t>1- 5 years</t>
  </si>
  <si>
    <t>later than 5 years</t>
  </si>
  <si>
    <t>Third Party</t>
  </si>
  <si>
    <t>Total capital commitments</t>
  </si>
  <si>
    <t>Operating</t>
  </si>
  <si>
    <t>Third party</t>
  </si>
  <si>
    <t>Operating lease</t>
  </si>
  <si>
    <t>Other leases</t>
  </si>
  <si>
    <t>Total operating commitments</t>
  </si>
  <si>
    <t>Total commitments</t>
  </si>
  <si>
    <t>Exchange Transactions</t>
  </si>
  <si>
    <t>Receivables from non Exchange Transactions</t>
  </si>
  <si>
    <t>Payables for Non-exchange transactions</t>
  </si>
  <si>
    <t>RTLB Services</t>
  </si>
  <si>
    <t>Funds beginning of year</t>
  </si>
  <si>
    <t>Year 11-13 funding</t>
  </si>
  <si>
    <t>Teachers' Salary grant</t>
  </si>
  <si>
    <t>Investment income</t>
  </si>
  <si>
    <t>Other Income</t>
  </si>
  <si>
    <t>Study Award</t>
  </si>
  <si>
    <t>Asset purchases</t>
  </si>
  <si>
    <t>Other expenses</t>
  </si>
  <si>
    <t>Funds held at year end</t>
  </si>
  <si>
    <t>Trans from prev RTLBs</t>
  </si>
  <si>
    <t>Assets trans from prev RTLBs</t>
  </si>
  <si>
    <t>Kiwi Park Cluster</t>
  </si>
  <si>
    <t>Funds received from Cluster Members</t>
  </si>
  <si>
    <t>Received from MoE</t>
  </si>
  <si>
    <t>Spent on behalf of cluster</t>
  </si>
  <si>
    <t>Teen Parent Unit</t>
  </si>
  <si>
    <t>Income</t>
  </si>
  <si>
    <t>Funds received from MoE</t>
  </si>
  <si>
    <t>Curriculum resources</t>
  </si>
  <si>
    <t>Property management</t>
  </si>
  <si>
    <t>Fixed assets</t>
  </si>
  <si>
    <t>Equitable leasehold interest</t>
  </si>
  <si>
    <t>Public equity</t>
  </si>
  <si>
    <t>Long term liabilities</t>
  </si>
  <si>
    <t>Individuals (no links)</t>
  </si>
  <si>
    <t>Budget surplus/deficit</t>
  </si>
  <si>
    <t>Principals remuneration</t>
  </si>
  <si>
    <t>Annual remuneration (high)</t>
  </si>
  <si>
    <t>Annual remuneration (low)</t>
  </si>
  <si>
    <t>Termination payment (high)</t>
  </si>
  <si>
    <t>Termination payment (low)</t>
  </si>
  <si>
    <t>Benefits and other emoluments (high)</t>
  </si>
  <si>
    <t>Benefits and other emoluments (low)</t>
  </si>
  <si>
    <t>Compensation</t>
  </si>
  <si>
    <t>No. of persons</t>
  </si>
  <si>
    <t>Total value</t>
  </si>
  <si>
    <t>Board remuneration</t>
  </si>
  <si>
    <t>Board FTTEs</t>
  </si>
  <si>
    <t>Committee Members Remuneration</t>
  </si>
  <si>
    <t>Employee Remuneration (over $100k excl principals)</t>
  </si>
  <si>
    <t>Related Party Transactions</t>
  </si>
  <si>
    <t>Salaries and other short term employee benefits</t>
  </si>
  <si>
    <t>Post-employment benefits</t>
  </si>
  <si>
    <t>Other long term benefits</t>
  </si>
  <si>
    <t>Termination benefits</t>
  </si>
  <si>
    <r>
      <t xml:space="preserve">Resource Teachers for Learning Behaviours (RTLB) clusters are groups of itinerant fully-registered specialist teachers who hold a current practicing certificate and have the training and skills to provide the RTLB service.
The lead school/kura principal/tumuaki will have delegations, along with the cluster manager, for cluster management on behalf of the board. Together, the principal/tumuaki and the cluster manager form the RTLB strategic leadership and management team. 
</t>
    </r>
    <r>
      <rPr>
        <b/>
        <sz val="10"/>
        <rFont val="Arial"/>
        <family val="2"/>
      </rPr>
      <t>Lead School Financial Management responsibilities:</t>
    </r>
    <r>
      <rPr>
        <sz val="10"/>
        <rFont val="Arial"/>
        <family val="2"/>
      </rPr>
      <t xml:space="preserve">
- Ensure the lead school has the financial systems to maintain RTLB financial records that support the RTLB service.
- Ensure RTLB funding is accounted for separately from the funding for the school/kura.
- In collaboration with the cluster manager establish the cluster’s annual budget. 
- Approve and account to the board for expenditure against cluster targets.
- Ensure RTLB funding is included in the annual financial statements of the school/kura.
- Ensure that distribution of RTLB learning support funding and/or resources is based on student or school need, not on a pro-rata basis.
- Ensure that there is a robust needs analysis process that informs the allocation of funds and resources.
</t>
    </r>
    <r>
      <rPr>
        <b/>
        <sz val="10"/>
        <rFont val="Arial"/>
        <family val="2"/>
      </rPr>
      <t>The Cluster manager also has the following Financial and resource management responsibilities:</t>
    </r>
    <r>
      <rPr>
        <sz val="10"/>
        <rFont val="Arial"/>
        <family val="2"/>
      </rPr>
      <t xml:space="preserve">
- Manage the day-to-day funding and resourcing obligations of the RTLB service.
- In collaboration with the principal, draft an annual budget for approval by the lead school/kura board.
- Develop rigorous systems for needs-based allocation of learning support funding, and the reimbursement of RTLB travel.
- In collaboration with the lead school, maintain accurate financial records, and a RTLB asset register.
- Manage RTLB staffing so that the annual RTLB staffing entitlement is fully utilised but not exceeded.
</t>
    </r>
    <r>
      <rPr>
        <b/>
        <sz val="10"/>
        <rFont val="Arial"/>
        <family val="2"/>
      </rPr>
      <t>For annual reporting the lead school will need to include:</t>
    </r>
    <r>
      <rPr>
        <sz val="10"/>
        <rFont val="Arial"/>
        <family val="2"/>
      </rPr>
      <t xml:space="preserve">
- Comparative figures (the previous year's actual result) must be included.
- Disclosing all income relating to RTLB, both MOE and external in this note. This will then show the full accountability for all income and expenses for RTLB. 
- Disclosure should be on an accrual basis showing the revenue and expenditure of the RTLB for the year. 
- Include revenue and expenditure for RTLB teachers and assets and liabilities that relate directly to the operational division as a note disclosure.
- All Assets purchased by the RTLB Lead school must be included in the lead schools fixed asset register and the value of these assets is included in the disclosure note 23.</t>
    </r>
  </si>
  <si>
    <t xml:space="preserve">All of the shown remuneration classifications should be disclosed even if the payment is nil. 
The school needs to consider who its key management personnel are. These are defined as those 'having the authority and responsibility for planning, directing and controlling the activities of the school'. In larger schools this may scope in the Deputy Principals and Heads of Departments but schools need to make this assessment, not just include them because the model financial statements does. The note needs to be tailored as necessary.
Remuneration should include all pay and benefits, such as cars, insurance payments, subsidised housing, bonuses. Most KMP will be teachers so will be unlikely to have benefits unless concurrence has been given. However, if a school has a business manager, they may be KMP and not be restricted by the collectives. If the cost of a benefit is not determinable, an estimate should be made. In most cases if benefits are payable the school should be paying FBT on these which will provide a reasonable estimate of the benefit received.
Schools are required to disclose the aggregate remuneration of key management personnel (which includes members of the board and committee), The number of Board members is required to be disclosed along with the number of meeting that were held during the year (this information is disclosed in Note 28 as a commentary to the school board attendance fees  
The principal’s remuneration needs to be reported in the form set out in the Gazette Notice of 3 February 2005, as reflected in the Kiwi Park model. This is:
• Total amount paid in salary in return for services, such as wages and other payments.
• Total paid in connection with the termination of employment by resignation, retirement, redundancy or dismissal. This includes any compensation in settlement of an employment related issue.
• The value of any benefits, including private use of a motor vehicle, subsidised transport, loans, and personal superannuation plan.
The general rule of thumb is that if it is a contractual payment, i.e. salary it should be included in the Principal’s remuneration disclosures. If it is not contractual, e.g. compensation for hurt and humiliation it goes in the Compensation upon leaving note.
If the school has more than one Principal, the renumeration disclosure should be shown separately
</t>
  </si>
  <si>
    <t xml:space="preserve">The host school’s board is the legal employer of the RTLit and the ‘holder’ of the Service on behalf of the other schools in their cluster. Host schools apply to the Ministry for this role, signing a Memorandum of Agreement with the Ministry that sets out their responsibilities.
The responsibilities of the host school include:
- establishing a management committee to administer the RTLit Service
- employing a suitable RTLit, with support from the management committee
- meeting the obligations set out under the employment agreement
- providing advice and assistance to the RTLit that reflect the Ministry's literacy policy direction, through connection with the Ministry’s local regional office
- ensuring that the RTLit undertakes the required training and has access to study leave and ongoing professional learning
- supporting the RTLit in meeting the professional standards and performing their key tasks
- managing and having ultimate responsibility for the cluster’s budgets and RTLit funding
- taking accountability for the effective, efficient, and equitable operation of the RTLit Service through the annual reporting cycle
Should an RTLit change host school, all resources purchased with Ministry funding will remain the property of the RTLit Service and go with the RTLit.
Surplus Funds - Surplus funds generated from the unused administration and travel grant must be recorded as a liability at year end as these funds are required to be transferred to the new school when a change occurs.
For annual reporting the lead school will need to include:
- Comparative figures (the previous year's actual result) must be included.
- Disclosing all income relating to RTLit, both MOE and external in this note. This will then show the full accountability for all income and expenses for RTLit. 
- Disclosure should be on a cash basis showing the revenue and expenditure of the RTLit for the year. 
</t>
  </si>
  <si>
    <t xml:space="preserve">Te Mana Tuhono is a wider program initiated by the Ministry, and one of the components of this programme is the replacement of aged/end of life ICT network equipment in schools. As the replacement is of the equipment from previous SNUP/WSNUP programs, the accounting treatment should be the same as these previous programmes. The Ministry will be paying for all the equipment and the installation costs on behalf of schools, and schools will be invoiced upon completion of the installation at $2.50 per student per annum.
The $2.50 per student charge should be expensed each year as this is seen as a service charge for Equipment support, Equipment replacement and Secure access to the network.
Schools/kura should treat equipment (e.g. switches and wireless access points etc…) installed as part of the Te Mana Tūhono by:
-	  Recording the Ministry portion as an equity contribution
-	  Recording the assets at 100% of their value then subsequently depreciate the assets accordingly.
The Ministry may have provided funding for Te Mana Tūhono equipment.  This is not FYA funding but is still a capital grant.
Schools in this programme for the current year  will be advised on the amount to capitalise for the equipment installed.
</t>
  </si>
  <si>
    <t>The increase or decrease in the cyclical maintenance provision must be recorded under property expenses in the Statement of Comprehensive Revenue and Expenditure. Any under/over provision adjustment should not be recorded on the face of the Statement of Comprehensive Revenue and Expenditure even when it is a significant amount. 
The cyclical maintenance disclosure note (Note 18 in Kiwi park template) automatically calculates the provision, we have included detail guidance on the calculation tab to aid in preparing this note disclosure. 
In the cyclical maintenance note the School must disclose any changes in the estimates which arise as adjustments to the cyclical maintenance provision.
When you undertake painting this cost incurred during the year should be recorded as a use of the cyclical maintenance provision and not expensed (as you have already expensed this in prior years. These costs would be recorded in the "use of Provision" line in note 18. 
In some instances the cost incurred for painting may exceed the total provided for, where this occurs you will record the full use of the provision in note 18 as a "use of provision". The remaining payments in excess of the provision need to be expensed in the through the statement of comprehensive income as a cost in the current year. 
An example of this would be you have a cyclical maintenance provision of $50,000, actual painting costs incurred are $70,000. In this instance you would charge $50,000 of the actual costs to the Provision for cyclical maintenance and the remaining $20,000 would be expensed through the Statement of Comprehensive Income. 
The annual adjustment to the provision for cyclical maintenance resulting from the recalculation of the current years liability, should be recorded in the "Increase/ (decrease) to the Provision During the Year" of note 18. This line represents the change in the obligation you have, not what you have spent on physically painting.   
It is recommended that the most recent market cost information is used as the basis in the calculation of the cyclical maintenance provision. The provision is a significant estimate and judgement and represents an actual future liability for the school to pay. 
The school may also use the 10 Year property Plan (10YPP) as a basis but it must be ensured that the information contained in this plan is accurate, The 10YPP is recommended as a starting point of the calculation of the provision for cyclical maintenance and is regular updated to reflect significant changes in painting commitments and cost to paint. The school must be able to provide evidence of the costs and painting cycles which the provision is based on to their auditor.</t>
  </si>
  <si>
    <t>The Cyclical Maintenance Calculation will relate to the painting requirements of the school, obligations rather than just contractual agreements. This Tab is an aid to help your school automatically populate the Note Disclosure in regards to Cyclical Maintenance.
In addition to this the note will illustrate the projects due in the note. The instructions to populate the calculation tab are outlined below (Note the school inputs are in YELLOW SHADING below):
1. Enter your school's major Cyclical Maintenance Projects (in column B below). This could be based on your school's 10 year property plan (10YPP), or a plan that has been prepared and approved by the School Board. In either case the plane must list all Ministry Owned buildings. If your school has more than 10 cyclical maintenance projects, simply unhide the hidden rows and enter your projects in these cells (select columns and right click "unhide").
2. Enter the year in which each project was last completed (in column C).
3. Enter the year each project is next scheduled to be completed (in column D).
4. Enter the estimated future cost of each maintenance project (in column G). This estimated cost should reflect the most recent market information of cost to undertake painting. The Schools 10YPP maybe a useful basis for tis information however it is the responability of the School Board to ensure the accuracy of these costs.  
The Cyclical Maintenance Provision calculation is automatically calculated, there is a check below which compares the trial balance number to the calculation, so ensure these agree. Also ensure that the Note is pulling through the correct number of projects based on the 10YPP.
We have also added sections below to help assist schools with disclosing the Use of the Provision, Increase in Provision, and any adjustments to the provision.</t>
  </si>
  <si>
    <t>Student Recruitment</t>
  </si>
  <si>
    <t>Provision for Uncollectability</t>
  </si>
  <si>
    <t>If there is any Overseas Travel incurred in the current period which is material to the School, the revenue and expenditure should be shown separately (you will have to include a separate line in income and expenditure above). Please also include disclosure under the note outlining the nature of the trip, who went on the trip, the reason for the expense being incurred (including the educational outcomes), and how the trip was funded.
Refer to Overseas travel guidance link (right) for further guidance on the matter. This note is only required where there have been overseas travel occur in the period</t>
  </si>
  <si>
    <t xml:space="preserve">"Operational Grants" (Kiwi Park Code 1120) should only include grants that are included on the operational grants entitlement notice. 
If the school has opted into the donations scheme for the year the total will be included in the January operational grants entitlement notice for decile 1 to decile 7 schools only. </t>
  </si>
  <si>
    <r>
      <t xml:space="preserve">Schools/kura can receive funding advances from the Ministry for capital works projects. This comes from their 5YA funding. this funding should be recorded on an accural basis. 
The funds received for property projects through 5YA is not revenue to your school. The advance of funds from the Ministry should be recorded as a liability to the school as the funds are held on behalf of the Ministry until spent. This means that you must:
 - Credit the funds to a capital works liability account when received;
 - Debit the capital works liability account when funds are spent on the capital project. Payments for capital works projects should not be expensed to your profit and loss;
 - Maintain separate ledger accounts for each capital works project to assist with financial management and control. For good tracking of each project, you could set up general ledger sub-codes for each project that includes reference to the project number in 
  K2 (Ministry’s property project system);
 - As all property development under 5YA funding belongs to the Ministry, you must prepare a full reconciliation at the end of each project which substantiates the use of the funds.
 - Include a disclosure note in the financial statements stating the amounts received and spent during the year for each project, even if there's no liability at year end.
- For disclosure of cash held for capital works, take the balance in note 22 funds held for capital works balance, add on any capital works payables (creditors), and take off any capital works receivable (Ministry debtor) balance. This will provide you with the cash balance held for capital works to be reflected in note 9's cash balance total. 
</t>
    </r>
    <r>
      <rPr>
        <b/>
        <sz val="10"/>
        <rFont val="Arial"/>
        <family val="2"/>
      </rPr>
      <t xml:space="preserve">
Ministry’s website guidance </t>
    </r>
    <r>
      <rPr>
        <sz val="10"/>
        <rFont val="Arial"/>
        <family val="2"/>
      </rPr>
      <t xml:space="preserve">
Capital works in state school, refer: Capital works – state schools – Education in New Zealand
Capital works in state integrated schools, refer: Capital works – state-integrated schools – Education in New Zealand
</t>
    </r>
    <r>
      <rPr>
        <b/>
        <sz val="10"/>
        <rFont val="Arial"/>
        <family val="2"/>
      </rPr>
      <t>FISH guidance</t>
    </r>
    <r>
      <rPr>
        <sz val="10"/>
        <rFont val="Arial"/>
        <family val="2"/>
      </rPr>
      <t xml:space="preserve">
Treatment of board contributions to capital works project: Refer paragraph 6.7 in FISH.
Underspends and overspends of 5-year agreement projects: Refer to paragraph 6.9 in FISH.</t>
    </r>
  </si>
  <si>
    <t>l) Impairment of property, plant, and equipment and intangible assets</t>
  </si>
  <si>
    <t>Provision for uncollectable debts</t>
  </si>
  <si>
    <r>
      <t xml:space="preserve">Impact of Covid-19 
</t>
    </r>
    <r>
      <rPr>
        <sz val="10.5"/>
        <rFont val="Calibri"/>
        <family val="2"/>
      </rPr>
      <t>During 2021 the country moved between alert levels. During February and March 2021 Auckland was placed into alert levels 3 and 2 and other parts of the country moved into alert level 2. 
Towards the end of June 2021, the Wellington region was placed into alert level 2 for one week. 
Towards the end of August 2021, the entire country moved to alert level 4, with a move to alert level 3 and 2 for everyone outside the Auckland region three weeks later. While Auckland has remained in alert level 3 for a prolonged period of time the Northland and Waikato regions have also returned to alert level 3 restrictions during this period.</t>
    </r>
    <r>
      <rPr>
        <b/>
        <sz val="10.5"/>
        <rFont val="Calibri"/>
        <family val="2"/>
      </rPr>
      <t xml:space="preserve">
Impact on operations 
</t>
    </r>
    <r>
      <rPr>
        <sz val="10.5"/>
        <rFont val="Calibri"/>
        <family val="2"/>
      </rPr>
      <t>Schools have been required to continue adapting to remote and online learning practices when physical attendance is unable to occur in alert level 4 and 3. Schools continue to receive funding from the Te Tāhuhu o te Mātauranga | Ministry to Education, even while closed. 
However, the ongoing interruptions resulting from the moves in alert levels have impacted schools in various ways which potentially will negatively affect the operations and services of the school. We describe below the possible effects on the school that we have identified, resulting from the ongoing impacts of the COVID-19 alert level changes.</t>
    </r>
    <r>
      <rPr>
        <b/>
        <sz val="10.5"/>
        <rFont val="Calibri"/>
        <family val="2"/>
      </rPr>
      <t xml:space="preserve">
Reduction in locally raised funds 
</t>
    </r>
    <r>
      <rPr>
        <sz val="10.5"/>
        <rFont val="Calibri"/>
        <family val="2"/>
      </rPr>
      <t xml:space="preserve">Under alert levels 4,3, and 2 the school’s ability to undertake fund raising events in the community and/ or collect donations or other contributions from parents, may have been compromised. Costs already incurred arranging future events may not be recoverable.  
</t>
    </r>
    <r>
      <rPr>
        <b/>
        <sz val="10.5"/>
        <rFont val="Calibri"/>
        <family val="2"/>
      </rPr>
      <t xml:space="preserve">
Increased Remote learning additional costs 
</t>
    </r>
    <r>
      <rPr>
        <sz val="10.5"/>
        <rFont val="Calibri"/>
        <family val="2"/>
      </rPr>
      <t xml:space="preserve">Under alert levels 4 and 3 ensuring that students have the ability to undertake remote or distance learning often incurs additional costs in the supply of materials and devices to students to enable alternative methods of curriculum delivery. </t>
    </r>
    <r>
      <rPr>
        <b/>
        <sz val="10.5"/>
        <rFont val="Calibri"/>
        <family val="2"/>
      </rPr>
      <t xml:space="preserve">
Reduction in International students 
</t>
    </r>
    <r>
      <rPr>
        <sz val="10.5"/>
        <rFont val="Calibri"/>
        <family val="2"/>
      </rPr>
      <t xml:space="preserve">Under alert levels 4, 3, 2, and 1 International travel is heavily restricted. The school has been unable to welcome and enrol prospective international students which has resulted in a reduction in revenue from student fees &amp; charges from International students and/or Board operated boarding facilities. 
</t>
    </r>
    <r>
      <rPr>
        <b/>
        <sz val="10.5"/>
        <rFont val="Calibri"/>
        <family val="2"/>
      </rPr>
      <t xml:space="preserve">
Any other impacts affecting your school.</t>
    </r>
  </si>
  <si>
    <t xml:space="preserve">Edit the details of this note to suit your schools ongoing impacts. This note covers the most common impacts, however you may have more or less depending on your schools situation </t>
  </si>
  <si>
    <r>
      <t xml:space="preserve">If the school has establishment funding included as part of Other MOE grants please disclose it as a separate line item in the notes.
</t>
    </r>
    <r>
      <rPr>
        <b/>
        <sz val="10"/>
        <rFont val="Arial"/>
        <family val="2"/>
      </rPr>
      <t>COVID-19</t>
    </r>
    <r>
      <rPr>
        <sz val="10"/>
        <rFont val="Arial"/>
        <family val="2"/>
      </rPr>
      <t xml:space="preserve">
All COVID-19 related funding to be disclosed under Other MOE Grants. Funding streams may include:
- COVID19 Payroll ALW
-COVID19 Payroll Holiday pay
- COVID19 Hostel wage subsidy 
- COVID-19 IT Device Grant
- ** Ministry distributed computer devices to schools 
- COVID-19 Flu Shot Funding 
- COVID-19 Distance Learning Grant
- Distance learning - Technology for school children with learning support needs
- Support Staff Relief COVID - ERS
- COVID19 FT EXT
- COVID INTERNATIONAL
- COVID Connectivity Grant
- COVID Small Schools
- COVID CLEANING
- Learning Support coordinate - Deliver payment through ERS
- COVID19 Non EPL pay
- COVID19 ORS
- COVID 19 Regional Support Scheme
- COVID 19 ACC Teacher Aides
- COVID 19 Board Employees
** For schools that received devices rather than funding the value of these devices can now be listed on your asset register. They should be reported as a one off Ministry grant. Please use the following values for each type of device received by your school: 
Chromebook                    $350.00 
Windows laptop               $600.00 
iPad                                    $480.00
Please note there is no GST component. 
</t>
    </r>
  </si>
  <si>
    <t xml:space="preserve">Extra-curricular Activity Costs should be allocated to the Extra Curricular Activities costs line within locally raised funds. 
Where the school receives income for a curriculum related activity (Donation  or Goods and Services), this income should be included within locally raised funds (Donations &amp; Bequests, or Curriculum related Activities - Purchase of Goods and Services). The related expenditure should be classified as a curricular expense (code 2310)
</t>
  </si>
  <si>
    <t>All state and state-integrated primary, intermediate and secondary schools and kura can now opt-in to receive free period products for their students with funding secured until June 2024.
The total amount paid by the Ministry to the provider(s) for the financial year should be included in the accounts by journaling the revenue to Other MOE grants and the expense paid by the Crown on behalf of the Board to administration expenses - other. Schools in this category will be advised of the total amount to journal.</t>
  </si>
  <si>
    <t xml:space="preserve">NOTE: Complete this commmentary for board participation for the year. </t>
  </si>
  <si>
    <t xml:space="preserve"> 6 - 24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</si>
</sst>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0">
    <numFmt numFmtId="6" formatCode="&quot;$&quot;#,##0;[Red]\-&quot;$&quot;#,##0"/>
    <numFmt numFmtId="8" formatCode="&quot;$&quot;#,##0.00;[Red]\-&quot;$&quot;#,##0.00"/>
    <numFmt numFmtId="43" formatCode="_-* #,##0.00_-;\-* #,##0.00_-;_-* &quot;-&quot;??_-;_-@_-"/>
    <numFmt numFmtId="164" formatCode="_-* #,##0_-;\-* #,##0_-;_-* &quot;-&quot;??_-;_-@_-"/>
    <numFmt numFmtId="165" formatCode="#,##0;\(#,##0\)"/>
    <numFmt numFmtId="166" formatCode="_(* #,##0_);_(* \(#,##0\);_(* &quot;-&quot;??_);_-@_-"/>
    <numFmt numFmtId="167" formatCode="_(* #,##0_);_(* \(#,##0\);_(* &quot;-&quot;??_);_(@_)"/>
    <numFmt numFmtId="168" formatCode="#&quot;. Government Grants&quot;"/>
    <numFmt numFmtId="169" formatCode="#&quot;. Other Revenue &amp; Expenses&quot;"/>
    <numFmt numFmtId="170" formatCode="#&quot;. Hostel Revenue &amp; Expenses&quot;"/>
    <numFmt numFmtId="171" formatCode="#&quot;. International Student Revenue &amp; Expenses&quot;"/>
    <numFmt numFmtId="172" formatCode="#&quot;. Learning Resources&quot;"/>
    <numFmt numFmtId="173" formatCode="#&quot;. Administration&quot;"/>
    <numFmt numFmtId="174" formatCode="#&quot;. Property&quot;"/>
    <numFmt numFmtId="175" formatCode="#&quot;. Cash and Cash Equivalents&quot;"/>
    <numFmt numFmtId="176" formatCode="#&quot;. Property, Plant and Equipment&quot;"/>
    <numFmt numFmtId="177" formatCode="#&quot;. Accounts Receivable&quot;"/>
    <numFmt numFmtId="178" formatCode="#&quot;. Inventory&quot;"/>
    <numFmt numFmtId="179" formatCode="#&quot;. Investments&quot;"/>
    <numFmt numFmtId="180" formatCode="#&quot;. Accounts Payable&quot;"/>
    <numFmt numFmtId="181" formatCode="#&quot;. Revenue Received in Advance&quot;"/>
    <numFmt numFmtId="182" formatCode="#&quot;. Provision for Cyclical Maintenance&quot;"/>
    <numFmt numFmtId="183" formatCode="#&quot;. Painting Contract Liability&quot;"/>
    <numFmt numFmtId="184" formatCode="#&quot;. Finance Lease Liability&quot;"/>
    <numFmt numFmtId="185" formatCode="#&quot;. Funds held for Capital Works Projects&quot;"/>
    <numFmt numFmtId="186" formatCode="#&quot;. Funds for RTLB Services&quot;"/>
    <numFmt numFmtId="187" formatCode="#&quot;. Other Funds Held on Behalf of Kiwi Park Cluster&quot;"/>
    <numFmt numFmtId="188" formatCode="#&quot;. Teen Parent Unit&quot;"/>
    <numFmt numFmtId="189" formatCode="#&quot;. Intangible Assets&quot;"/>
    <numFmt numFmtId="190" formatCode="#&quot;. Events after Balance Date&quot;"/>
    <numFmt numFmtId="191" formatCode="_(* #,##0.00_);_(* \(#,##0.00\);_(* &quot;-&quot;??_);_(@_)"/>
    <numFmt numFmtId="192" formatCode="#,###,##0;\(#,###,##0\)"/>
    <numFmt numFmtId="193" formatCode=";;;&quot;Guidance&quot;"/>
    <numFmt numFmtId="194" formatCode=";;;&quot;Return&quot;"/>
    <numFmt numFmtId="195" formatCode="&quot;Return&quot;;&quot;Return&quot;;&quot;Return&quot;;&quot;Return&quot;"/>
    <numFmt numFmtId="196" formatCode="&quot;Return to Policy&quot;;&quot;Return to Policy&quot;;&quot;Return to Policy&quot;;&quot;Return to Policy&quot;"/>
    <numFmt numFmtId="197" formatCode="&quot;Return to Note&quot;;&quot;Return to Note&quot;;&quot;Return to Note&quot;;&quot;Return to Note&quot;"/>
    <numFmt numFmtId="198" formatCode="&quot;Return to Local Funds Note&quot;;&quot;Return to Local Funds Note&quot;;&quot;Return to Local Funds Note&quot;;&quot;Return to Local Funds Note&quot;"/>
    <numFmt numFmtId="199" formatCode=";;&quot;Return to Learning Resources Note&quot;;&quot;Return to Learning Resources Note&quot;"/>
    <numFmt numFmtId="200" formatCode=";;;&quot;Return to Hostel Note&quot;"/>
    <numFmt numFmtId="201" formatCode=";;;&quot;Return to International Student Note&quot;"/>
    <numFmt numFmtId="202" formatCode=";;;&quot;Return to Receivables Note&quot;"/>
    <numFmt numFmtId="203" formatCode=";;;&quot;Return to Revenue in Advance Note&quot;"/>
    <numFmt numFmtId="204" formatCode=";;;&quot;Return to Funds Held in Trust Note&quot;"/>
    <numFmt numFmtId="205" formatCode=";;;&quot;Return to Budget Guidance&quot;"/>
    <numFmt numFmtId="206" formatCode="&quot;Board FTE Calc&quot;;;;&quot;Board FTE Calc&quot;"/>
    <numFmt numFmtId="207" formatCode=";;;&quot;Guidance on Stock Write-offs&quot;"/>
    <numFmt numFmtId="208" formatCode=";;;&quot;Guidance on Preperation of the Cash Flow&quot;"/>
    <numFmt numFmtId="209" formatCode=";;;&quot;Guidance on Furniture and Equipment Grants&quot;"/>
    <numFmt numFmtId="210" formatCode=";;;&quot;Guidance on Staffing Banking in the Cash Flow&quot;"/>
    <numFmt numFmtId="211" formatCode=";;;&quot;Guidance on GST in the Cash Flow&quot;"/>
    <numFmt numFmtId="212" formatCode=";;;&quot;General Accounting Policy Guidance&quot;"/>
    <numFmt numFmtId="213" formatCode=";;;&quot;Guidance on Changes in Accounting Policies&quot;"/>
    <numFmt numFmtId="214" formatCode=";;;&quot;Guidance on Gifts and Bequests&quot;"/>
    <numFmt numFmtId="215" formatCode=";;;&quot;Guidance on Operating vs Finance Leases&quot;"/>
    <numFmt numFmtId="216" formatCode=";;;&quot;Guidance on Finance Leases&quot;"/>
    <numFmt numFmtId="217" formatCode=";;;&quot;Guidance on Cash and Cash Equivalents&quot;"/>
    <numFmt numFmtId="218" formatCode=";;;&quot;Guidance on Inventory&quot;"/>
    <numFmt numFmtId="219" formatCode=";;;&quot;Guidance on PPE Accounting Policy&quot;"/>
    <numFmt numFmtId="220" formatCode=";;;&quot;Guidance on Depreciation Accounting Policy&quot;"/>
    <numFmt numFmtId="221" formatCode=";;;&quot;Guidance on Intangibles&quot;"/>
    <numFmt numFmtId="222" formatCode=";;;&quot;Guidance on Revenue Received in Advance&quot;"/>
    <numFmt numFmtId="223" formatCode=";;;&quot;Guidance on Funds Held in Trust&quot;"/>
    <numFmt numFmtId="224" formatCode=";;;&quot;Guidance on Shared Funds&quot;"/>
    <numFmt numFmtId="225" formatCode=";;;&quot;Guidance on Financial Instruments&quot;"/>
    <numFmt numFmtId="226" formatCode=";;;&quot;Guidance on Borrowings&quot;"/>
    <numFmt numFmtId="227" formatCode=";;;&quot;Guidance on Budget Figures&quot;"/>
    <numFmt numFmtId="228" formatCode=";;;&quot;Guidance on Accounting Estimates and Assumptions&quot;"/>
    <numFmt numFmtId="229" formatCode=";;;&quot;General Guidance on Types of Revenue&quot;"/>
    <numFmt numFmtId="230" formatCode=";;;&quot;Guidance on Operational Grants&quot;"/>
    <numFmt numFmtId="231" formatCode=";;;&quot;Guidance on Teachers' Salaries Grants&quot;"/>
    <numFmt numFmtId="232" formatCode=";;;&quot;Guidance on Use of Land and Buildings Grants&quot;"/>
    <numFmt numFmtId="233" formatCode=";;;&quot;Guidance on TELA Laptop Grants&quot;"/>
    <numFmt numFmtId="234" formatCode=";;;&quot;Guidance on Transport Grants&quot;"/>
    <numFmt numFmtId="235" formatCode=";;;&quot;Guidance on Other Government Grants&quot;"/>
    <numFmt numFmtId="236" formatCode=";;;&quot;Guidance on Bequests&quot;"/>
    <numFmt numFmtId="237" formatCode=";;;&quot;Guidance on Monies Collected for School Trips&quot;"/>
    <numFmt numFmtId="238" formatCode=";;;&quot;Guidance on Extra-Curricular Expenditure&quot;"/>
    <numFmt numFmtId="239" formatCode=";;;&quot;Guidance on Student Numbers&quot;"/>
    <numFmt numFmtId="240" formatCode=";;;&quot;Guidance on International Student Revenue and Expenses&quot;"/>
    <numFmt numFmtId="241" formatCode=";;;&quot;Guidance on Audit Fees&quot;"/>
    <numFmt numFmtId="242" formatCode=";;;&quot;Guidance on Interventions Under Part 7A&quot;"/>
    <numFmt numFmtId="243" formatCode=";;;&quot;Guidance on Cyclical Maintenance Provision&quot;"/>
    <numFmt numFmtId="244" formatCode=";;;&quot;Guidance on Integrated Schools Use of Land and Buildings&quot;"/>
    <numFmt numFmtId="245" formatCode=";;;&quot;Guidance on Bank Overdrafts&quot;"/>
    <numFmt numFmtId="246" formatCode=";;;&quot;Guidance on Exchange vs Non-exchange&quot;"/>
    <numFmt numFmtId="247" formatCode=";;;&quot;Guidance on Current vs Non-current Investments&quot;"/>
    <numFmt numFmtId="248" formatCode=";;;&quot;Go to List of Revenues Classified as Exchange or Non-exchange&quot;"/>
    <numFmt numFmtId="249" formatCode=";;;&quot;Guidance on PPE Categories&quot;"/>
    <numFmt numFmtId="250" formatCode=";;;&quot;Guidance on Capitalisation of Groups of Assets&quot;"/>
    <numFmt numFmtId="251" formatCode=";;;&quot;Guidance on Acquisition of Property&quot;"/>
    <numFmt numFmtId="252" formatCode=";;;&quot;Guidance on Acqusition of Intangibles&quot;"/>
    <numFmt numFmtId="253" formatCode=";;;&quot;Guidance on Banking Staffing Overuse Accrual&quot;"/>
    <numFmt numFmtId="254" formatCode=";;;&quot;Guidance Employee Leave Accrual&quot;"/>
    <numFmt numFmtId="255" formatCode=";;;&quot;Guidance on Taxes Payable&quot;"/>
    <numFmt numFmtId="256" formatCode=";;;&quot;Guidance on Loans Without Market Rate Interest&quot;"/>
    <numFmt numFmtId="257" formatCode=";;;&quot;Guidance on Homestay Fees Received in Advance&quot;"/>
    <numFmt numFmtId="258" formatCode=";;;&quot;Guidance on Finance Lease Liability&quot;"/>
    <numFmt numFmtId="259" formatCode=";;;&quot;Guidance on Funds Held for Capital Projects&quot;"/>
    <numFmt numFmtId="260" formatCode=";;;&quot;Guidance on Funds Held for RTLB Services&quot;"/>
    <numFmt numFmtId="261" formatCode=";;;&quot;Guidance on Funds Held on Behalf of a Cluster&quot;"/>
    <numFmt numFmtId="262" formatCode=";;;&quot;Guidance on Assets Held on Behalf of a Cluster&quot;"/>
    <numFmt numFmtId="263" formatCode=";;;&quot;Guidance on Related Parties&quot;"/>
    <numFmt numFmtId="264" formatCode=";;;&quot;Guidance on Integrated Schools Related Parties&quot;"/>
    <numFmt numFmtId="265" formatCode=";;;&quot;Guidance on Remuneration Note&quot;"/>
    <numFmt numFmtId="266" formatCode=";;;&quot;Guidance on Commitments&quot;"/>
    <numFmt numFmtId="267" formatCode=";;;&quot;Guidance on an Equitable Leasehold Interest&quot;"/>
    <numFmt numFmtId="268" formatCode="_(* #,##0.000_);_(* \(#,##0.000\);_(* &quot;-&quot;??_);_-@_-"/>
    <numFmt numFmtId="269" formatCode=";;;&quot;Guidance on Breach of Schedule 6 Section 28&quot;"/>
    <numFmt numFmtId="270" formatCode=";;;&quot;Return to Overseas Travel&quot;"/>
    <numFmt numFmtId="271" formatCode=";;;&quot;Guidance on Overseas Travel Expenditure&quot;"/>
    <numFmt numFmtId="272" formatCode=";;;&quot;Return to BOT Contributions&quot;"/>
    <numFmt numFmtId="273" formatCode=";;;&quot;Guidance on BOT Contributions&quot;"/>
    <numFmt numFmtId="274" formatCode=";;;&quot;Guidance on Netting revenue and expenditure&quot;"/>
    <numFmt numFmtId="275" formatCode=";;;&quot;Guidance on PBE IFRS 9&quot;"/>
    <numFmt numFmtId="276" formatCode="#,##0;[Red]\(#,##0\);\-"/>
    <numFmt numFmtId="277" formatCode="_(* #,##0.00_);_(* \(#,##0.00\);_(* &quot;-&quot;??_);_-@_-"/>
    <numFmt numFmtId="278" formatCode=";;;&quot;Guidance on Funds Held for RTLit Services&quot;"/>
    <numFmt numFmtId="279" formatCode=";;;&quot;Guidance on Employee Salary Expenses - Privacy&quot;"/>
    <numFmt numFmtId="280" formatCode="#,##0;[Red]\(#,##0\)"/>
  </numFmts>
  <fonts count="120"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i/>
      <sz val="10"/>
      <name val="Arial"/>
      <family val="2"/>
    </font>
    <font>
      <i/>
      <sz val="10"/>
      <name val="Arial"/>
      <family val="2"/>
    </font>
    <font>
      <sz val="14"/>
      <name val="Arial"/>
      <family val="2"/>
    </font>
    <font>
      <b/>
      <sz val="18"/>
      <name val="Arial"/>
      <family val="2"/>
    </font>
    <font>
      <b/>
      <sz val="12"/>
      <name val="Arial"/>
      <family val="2"/>
    </font>
    <font>
      <sz val="10"/>
      <color indexed="23"/>
      <name val="Arial"/>
      <family val="2"/>
    </font>
    <font>
      <sz val="10"/>
      <color indexed="10"/>
      <name val="Arial"/>
      <family val="2"/>
    </font>
    <font>
      <i/>
      <sz val="8"/>
      <name val="Arial"/>
      <family val="2"/>
    </font>
    <font>
      <sz val="8"/>
      <name val="Arial"/>
      <family val="2"/>
    </font>
    <font>
      <b/>
      <sz val="10"/>
      <color indexed="10"/>
      <name val="Arial"/>
      <family val="2"/>
    </font>
    <font>
      <b/>
      <sz val="11"/>
      <name val="Arial"/>
      <family val="2"/>
    </font>
    <font>
      <b/>
      <sz val="14"/>
      <name val="Arial"/>
      <family val="2"/>
    </font>
    <font>
      <sz val="10"/>
      <color indexed="8"/>
      <name val="Arial"/>
      <family val="2"/>
    </font>
    <font>
      <b/>
      <sz val="10"/>
      <color indexed="8"/>
      <name val="Arial"/>
      <family val="2"/>
    </font>
    <font>
      <b/>
      <sz val="10"/>
      <color indexed="23"/>
      <name val="Arial"/>
      <family val="2"/>
    </font>
    <font>
      <b/>
      <u/>
      <sz val="10"/>
      <name val="Arial"/>
      <family val="2"/>
    </font>
    <font>
      <strike/>
      <sz val="10"/>
      <name val="Arial"/>
      <family val="2"/>
    </font>
    <font>
      <b/>
      <sz val="10"/>
      <name val="Tahoma"/>
      <family val="2"/>
    </font>
    <font>
      <sz val="10"/>
      <name val="Tahoma"/>
      <family val="2"/>
    </font>
    <font>
      <sz val="12"/>
      <name val="Arial"/>
      <family val="2"/>
    </font>
    <font>
      <sz val="10"/>
      <color indexed="0"/>
      <name val="Arial"/>
      <family val="2"/>
    </font>
    <font>
      <b/>
      <i/>
      <u/>
      <sz val="10"/>
      <name val="Arial"/>
      <family val="2"/>
    </font>
    <font>
      <b/>
      <sz val="10"/>
      <color indexed="12"/>
      <name val="Arial"/>
      <family val="2"/>
    </font>
    <font>
      <sz val="20"/>
      <name val="Arial"/>
      <family val="2"/>
    </font>
    <font>
      <b/>
      <i/>
      <sz val="10"/>
      <color indexed="12"/>
      <name val="Arial"/>
      <family val="2"/>
    </font>
    <font>
      <sz val="11"/>
      <name val="Arial"/>
      <family val="2"/>
    </font>
    <font>
      <b/>
      <u val="singleAccounting"/>
      <sz val="10"/>
      <name val="Arial"/>
      <family val="2"/>
    </font>
    <font>
      <i/>
      <u val="singleAccounting"/>
      <sz val="10"/>
      <name val="Arial"/>
      <family val="2"/>
    </font>
    <font>
      <u/>
      <sz val="10"/>
      <color theme="10"/>
      <name val="Arial"/>
      <family val="2"/>
    </font>
    <font>
      <sz val="12"/>
      <color theme="1"/>
      <name val="Times New Roman"/>
      <family val="2"/>
    </font>
    <font>
      <b/>
      <sz val="18"/>
      <color theme="1"/>
      <name val="Arial"/>
      <family val="2"/>
    </font>
    <font>
      <sz val="10"/>
      <color theme="1"/>
      <name val="Arial"/>
      <family val="2"/>
    </font>
    <font>
      <b/>
      <sz val="10"/>
      <color theme="1"/>
      <name val="Arial"/>
      <family val="2"/>
    </font>
    <font>
      <sz val="14"/>
      <color theme="1"/>
      <name val="Arial"/>
      <family val="2"/>
    </font>
    <font>
      <sz val="10"/>
      <color rgb="FFFF0000"/>
      <name val="Arial"/>
      <family val="2"/>
    </font>
    <font>
      <b/>
      <sz val="10"/>
      <color rgb="FFFF0000"/>
      <name val="Arial"/>
      <family val="2"/>
    </font>
    <font>
      <sz val="10"/>
      <color rgb="FF000000"/>
      <name val="Arial"/>
      <family val="2"/>
    </font>
    <font>
      <b/>
      <sz val="10"/>
      <color rgb="FF000000"/>
      <name val="Arial"/>
      <family val="2"/>
    </font>
    <font>
      <b/>
      <i/>
      <sz val="10"/>
      <color rgb="FF000000"/>
      <name val="Arial"/>
      <family val="2"/>
    </font>
    <font>
      <i/>
      <sz val="10"/>
      <color rgb="FF000000"/>
      <name val="Arial"/>
      <family val="2"/>
    </font>
    <font>
      <b/>
      <sz val="10"/>
      <color rgb="FF808080"/>
      <name val="Arial"/>
      <family val="2"/>
    </font>
    <font>
      <sz val="10"/>
      <color rgb="FF00B050"/>
      <name val="Arial"/>
      <family val="2"/>
    </font>
    <font>
      <i/>
      <sz val="10"/>
      <color theme="1"/>
      <name val="Arial"/>
      <family val="2"/>
    </font>
    <font>
      <b/>
      <i/>
      <sz val="18"/>
      <color rgb="FFFF0000"/>
      <name val="Arial"/>
      <family val="2"/>
    </font>
    <font>
      <b/>
      <sz val="14"/>
      <color theme="0"/>
      <name val="Arial"/>
      <family val="2"/>
    </font>
    <font>
      <b/>
      <u/>
      <sz val="18"/>
      <color rgb="FFFF0000"/>
      <name val="Arial"/>
      <family val="2"/>
    </font>
    <font>
      <b/>
      <i/>
      <sz val="11"/>
      <color rgb="FFFF0000"/>
      <name val="Arial"/>
      <family val="2"/>
    </font>
    <font>
      <b/>
      <u/>
      <sz val="10"/>
      <color rgb="FFFF0000"/>
      <name val="Arial"/>
      <family val="2"/>
    </font>
    <font>
      <sz val="10"/>
      <color rgb="FF0070C0"/>
      <name val="Arial"/>
      <family val="2"/>
    </font>
    <font>
      <b/>
      <sz val="12"/>
      <color rgb="FFFF0000"/>
      <name val="Arial"/>
      <family val="2"/>
    </font>
    <font>
      <b/>
      <sz val="10"/>
      <color rgb="FF0070C0"/>
      <name val="Arial"/>
      <family val="2"/>
    </font>
    <font>
      <b/>
      <sz val="20"/>
      <color theme="0"/>
      <name val="Arial"/>
      <family val="2"/>
    </font>
    <font>
      <i/>
      <sz val="10"/>
      <color rgb="FF0000FF"/>
      <name val="Arial"/>
      <family val="2"/>
    </font>
    <font>
      <b/>
      <sz val="9"/>
      <color indexed="81"/>
      <name val="Tahoma"/>
      <family val="2"/>
    </font>
    <font>
      <sz val="9"/>
      <color indexed="81"/>
      <name val="Tahoma"/>
      <family val="2"/>
    </font>
    <font>
      <b/>
      <sz val="9"/>
      <color indexed="10"/>
      <name val="Tahoma"/>
      <family val="2"/>
    </font>
    <font>
      <b/>
      <sz val="10"/>
      <color rgb="FF0000FF"/>
      <name val="Arial"/>
      <family val="2"/>
    </font>
    <font>
      <b/>
      <i/>
      <sz val="10"/>
      <color rgb="FF0000FF"/>
      <name val="Arial"/>
      <family val="2"/>
    </font>
    <font>
      <sz val="10"/>
      <color theme="0"/>
      <name val="Arial"/>
      <family val="2"/>
    </font>
    <font>
      <b/>
      <sz val="20"/>
      <name val="Arial"/>
      <family val="2"/>
    </font>
    <font>
      <b/>
      <sz val="26"/>
      <name val="Arial"/>
      <family val="2"/>
    </font>
    <font>
      <b/>
      <sz val="11"/>
      <color theme="0"/>
      <name val="Arial"/>
      <family val="2"/>
    </font>
    <font>
      <b/>
      <sz val="11"/>
      <color rgb="FF000000"/>
      <name val="Arial"/>
      <family val="2"/>
    </font>
    <font>
      <sz val="11"/>
      <color rgb="FF000000"/>
      <name val="Arial"/>
      <family val="2"/>
    </font>
    <font>
      <b/>
      <sz val="10"/>
      <color indexed="32"/>
      <name val="Arial"/>
      <family val="2"/>
    </font>
    <font>
      <i/>
      <sz val="11"/>
      <color rgb="FF000000"/>
      <name val="Arial"/>
      <family val="2"/>
    </font>
    <font>
      <b/>
      <i/>
      <sz val="11"/>
      <color rgb="FF000000"/>
      <name val="Arial"/>
      <family val="2"/>
    </font>
    <font>
      <b/>
      <sz val="10"/>
      <color theme="0"/>
      <name val="Arial"/>
      <family val="2"/>
    </font>
    <font>
      <u/>
      <sz val="10"/>
      <color rgb="FF0000FF"/>
      <name val="Arial"/>
      <family val="2"/>
    </font>
    <font>
      <b/>
      <u/>
      <sz val="10"/>
      <color rgb="FF0000FF"/>
      <name val="Arial"/>
      <family val="2"/>
    </font>
    <font>
      <b/>
      <sz val="9"/>
      <name val="Arial"/>
      <family val="2"/>
    </font>
    <font>
      <sz val="9"/>
      <name val="Arial"/>
      <family val="2"/>
    </font>
    <font>
      <sz val="10"/>
      <name val="Verdana"/>
      <family val="2"/>
    </font>
    <font>
      <b/>
      <sz val="10"/>
      <name val="Verdana"/>
      <family val="2"/>
    </font>
    <font>
      <b/>
      <i/>
      <sz val="10"/>
      <name val="Verdana"/>
      <family val="2"/>
    </font>
    <font>
      <b/>
      <sz val="11"/>
      <color theme="0"/>
      <name val="Calibri"/>
      <family val="2"/>
      <scheme val="minor"/>
    </font>
    <font>
      <b/>
      <sz val="11"/>
      <color theme="1"/>
      <name val="Calibri"/>
      <family val="2"/>
      <scheme val="minor"/>
    </font>
    <font>
      <b/>
      <i/>
      <sz val="9"/>
      <name val="Arial"/>
      <family val="2"/>
    </font>
    <font>
      <b/>
      <sz val="9"/>
      <color theme="5" tint="-0.249977111117893"/>
      <name val="Calibri"/>
      <family val="2"/>
      <scheme val="minor"/>
    </font>
    <font>
      <b/>
      <sz val="11"/>
      <name val="Calibri"/>
      <family val="2"/>
      <scheme val="minor"/>
    </font>
    <font>
      <sz val="11"/>
      <name val="Calibri"/>
      <family val="2"/>
      <scheme val="minor"/>
    </font>
    <font>
      <b/>
      <sz val="12"/>
      <color theme="1"/>
      <name val="Calibri"/>
      <family val="2"/>
      <scheme val="minor"/>
    </font>
    <font>
      <b/>
      <sz val="11"/>
      <color theme="9" tint="-0.499984740745262"/>
      <name val="Calibri"/>
      <family val="2"/>
      <scheme val="minor"/>
    </font>
    <font>
      <b/>
      <sz val="12"/>
      <name val="Calibri"/>
      <family val="2"/>
      <scheme val="minor"/>
    </font>
    <font>
      <b/>
      <sz val="11"/>
      <color theme="8" tint="-0.249977111117893"/>
      <name val="Calibri"/>
      <family val="2"/>
      <scheme val="minor"/>
    </font>
    <font>
      <b/>
      <sz val="10"/>
      <color theme="3" tint="0.39997558519241921"/>
      <name val="Arial"/>
      <family val="2"/>
    </font>
    <font>
      <b/>
      <i/>
      <sz val="10"/>
      <color rgb="FFFF0000"/>
      <name val="Arial"/>
      <family val="2"/>
    </font>
    <font>
      <sz val="10"/>
      <name val="Arial"/>
      <family val="2"/>
    </font>
    <font>
      <sz val="10"/>
      <color rgb="FFFF0000"/>
      <name val="Verdana"/>
      <family val="2"/>
    </font>
    <font>
      <b/>
      <sz val="10"/>
      <color rgb="FFFF0000"/>
      <name val="Verdana"/>
      <family val="2"/>
    </font>
    <font>
      <sz val="11"/>
      <color theme="0"/>
      <name val="Arial"/>
      <family val="2"/>
    </font>
    <font>
      <b/>
      <sz val="10"/>
      <color indexed="9"/>
      <name val="Arial"/>
      <family val="2"/>
    </font>
    <font>
      <b/>
      <sz val="14"/>
      <color theme="1"/>
      <name val="Arial"/>
      <family val="2"/>
    </font>
    <font>
      <sz val="10"/>
      <color theme="3"/>
      <name val="Arial"/>
      <family val="2"/>
    </font>
    <font>
      <b/>
      <i/>
      <sz val="10"/>
      <color theme="1"/>
      <name val="Arial"/>
      <family val="2"/>
    </font>
    <font>
      <b/>
      <u/>
      <sz val="10"/>
      <color theme="10"/>
      <name val="Arial"/>
      <family val="2"/>
    </font>
    <font>
      <sz val="10"/>
      <color rgb="FF333333"/>
      <name val="Arial"/>
      <family val="2"/>
    </font>
    <font>
      <sz val="10"/>
      <color theme="0" tint="-0.14999847407452621"/>
      <name val="Arial"/>
      <family val="2"/>
    </font>
    <font>
      <b/>
      <sz val="10"/>
      <color theme="3" tint="0.59999389629810485"/>
      <name val="Arial"/>
      <family val="2"/>
    </font>
    <font>
      <sz val="9"/>
      <color theme="0"/>
      <name val="Arial"/>
      <family val="2"/>
    </font>
    <font>
      <sz val="9"/>
      <color indexed="23"/>
      <name val="Arial"/>
      <family val="2"/>
    </font>
    <font>
      <sz val="7"/>
      <name val="Times New Roman"/>
      <family val="1"/>
    </font>
    <font>
      <sz val="10"/>
      <color rgb="FFFAFBFE"/>
      <name val="Arial"/>
      <family val="2"/>
    </font>
    <font>
      <sz val="9"/>
      <color rgb="FFFAFBFE"/>
      <name val="Arial"/>
      <family val="2"/>
    </font>
    <font>
      <b/>
      <sz val="10"/>
      <color rgb="FFFAFBFE"/>
      <name val="Arial"/>
      <family val="2"/>
    </font>
    <font>
      <i/>
      <sz val="10"/>
      <color rgb="FFFAFBFE"/>
      <name val="Arial"/>
      <family val="2"/>
    </font>
    <font>
      <sz val="10"/>
      <name val="Arial"/>
      <family val="1"/>
    </font>
    <font>
      <b/>
      <sz val="12"/>
      <name val="Calibri"/>
      <family val="2"/>
    </font>
    <font>
      <sz val="10"/>
      <color rgb="FF0000FF"/>
      <name val="Arial"/>
      <family val="2"/>
    </font>
    <font>
      <b/>
      <sz val="8.5"/>
      <color rgb="FFFF0000"/>
      <name val="Arial"/>
      <family val="2"/>
    </font>
    <font>
      <b/>
      <sz val="10"/>
      <color rgb="FF00B0F0"/>
      <name val="Arial"/>
      <family val="2"/>
    </font>
    <font>
      <strike/>
      <sz val="11"/>
      <color rgb="FF000000"/>
      <name val="Arial"/>
      <family val="2"/>
    </font>
    <font>
      <b/>
      <sz val="10.5"/>
      <name val="Calibri"/>
      <family val="2"/>
    </font>
    <font>
      <b/>
      <sz val="10.5"/>
      <color rgb="FF000000"/>
      <name val="Calibri"/>
      <family val="2"/>
    </font>
    <font>
      <sz val="10.5"/>
      <name val="Calibri"/>
      <family val="2"/>
    </font>
  </fonts>
  <fills count="41">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theme="3" tint="0.59999389629810485"/>
        <bgColor indexed="64"/>
      </patternFill>
    </fill>
    <fill>
      <patternFill patternType="solid">
        <fgColor rgb="FFFFFF99"/>
        <bgColor indexed="64"/>
      </patternFill>
    </fill>
    <fill>
      <patternFill patternType="solid">
        <fgColor theme="0" tint="-0.249977111117893"/>
        <bgColor indexed="64"/>
      </patternFill>
    </fill>
    <fill>
      <patternFill patternType="solid">
        <fgColor rgb="FF00B0F0"/>
        <bgColor indexed="64"/>
      </patternFill>
    </fill>
    <fill>
      <patternFill patternType="solid">
        <fgColor rgb="FFFFC000"/>
        <bgColor indexed="64"/>
      </patternFill>
    </fill>
    <fill>
      <patternFill patternType="solid">
        <fgColor rgb="FFFFFF00"/>
        <bgColor indexed="64"/>
      </patternFill>
    </fill>
    <fill>
      <patternFill patternType="solid">
        <fgColor theme="4" tint="0.39997558519241921"/>
        <bgColor indexed="64"/>
      </patternFill>
    </fill>
    <fill>
      <patternFill patternType="solid">
        <fgColor rgb="FF92D050"/>
        <bgColor indexed="64"/>
      </patternFill>
    </fill>
    <fill>
      <patternFill patternType="solid">
        <fgColor rgb="FFFF0000"/>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1"/>
        <bgColor indexed="64"/>
      </patternFill>
    </fill>
    <fill>
      <patternFill patternType="solid">
        <fgColor rgb="FFFFFF66"/>
        <bgColor indexed="64"/>
      </patternFill>
    </fill>
    <fill>
      <patternFill patternType="solid">
        <fgColor rgb="FFB1A0C7"/>
        <bgColor indexed="64"/>
      </patternFill>
    </fill>
    <fill>
      <patternFill patternType="solid">
        <fgColor rgb="FFBFBFBF"/>
        <bgColor indexed="64"/>
      </patternFill>
    </fill>
    <fill>
      <patternFill patternType="solid">
        <fgColor rgb="FFFAFBFE"/>
        <bgColor indexed="64"/>
      </patternFill>
    </fill>
    <fill>
      <patternFill patternType="solid">
        <fgColor theme="4"/>
        <bgColor indexed="64"/>
      </patternFill>
    </fill>
    <fill>
      <patternFill patternType="solid">
        <fgColor indexed="31"/>
        <bgColor indexed="8"/>
      </patternFill>
    </fill>
    <fill>
      <patternFill patternType="solid">
        <fgColor indexed="43"/>
        <bgColor indexed="8"/>
      </patternFill>
    </fill>
    <fill>
      <patternFill patternType="solid">
        <fgColor rgb="FF00B050"/>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0" tint="-0.14999847407452621"/>
        <bgColor theme="0" tint="-0.14999847407452621"/>
      </patternFill>
    </fill>
    <fill>
      <patternFill patternType="solid">
        <fgColor rgb="FF7030A0"/>
        <bgColor indexed="64"/>
      </patternFill>
    </fill>
    <fill>
      <patternFill patternType="solid">
        <fgColor indexed="9"/>
        <bgColor indexed="64"/>
      </patternFill>
    </fill>
    <fill>
      <patternFill patternType="solid">
        <fgColor indexed="8"/>
        <bgColor indexed="24"/>
      </patternFill>
    </fill>
    <fill>
      <patternFill patternType="solid">
        <fgColor indexed="41"/>
        <bgColor indexed="64"/>
      </patternFill>
    </fill>
    <fill>
      <patternFill patternType="solid">
        <fgColor indexed="9"/>
        <bgColor indexed="24"/>
      </patternFill>
    </fill>
    <fill>
      <patternFill patternType="solid">
        <fgColor indexed="41"/>
        <bgColor indexed="24"/>
      </patternFill>
    </fill>
    <fill>
      <patternFill patternType="solid">
        <fgColor rgb="FFFFFFCC"/>
        <bgColor indexed="64"/>
      </patternFill>
    </fill>
    <fill>
      <patternFill patternType="solid">
        <fgColor theme="3" tint="0.79998168889431442"/>
        <bgColor indexed="64"/>
      </patternFill>
    </fill>
  </fills>
  <borders count="37">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double">
        <color indexed="64"/>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top style="thin">
        <color indexed="64"/>
      </top>
      <bottom style="thin">
        <color theme="8" tint="-0.24994659260841701"/>
      </bottom>
      <diagonal/>
    </border>
    <border>
      <left/>
      <right/>
      <top style="thin">
        <color indexed="64"/>
      </top>
      <bottom style="thin">
        <color theme="8" tint="-0.24994659260841701"/>
      </bottom>
      <diagonal/>
    </border>
    <border>
      <left/>
      <right style="thin">
        <color theme="8" tint="-0.24994659260841701"/>
      </right>
      <top style="thin">
        <color indexed="64"/>
      </top>
      <bottom style="thin">
        <color theme="8" tint="-0.2499465926084170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rgb="FFFF0000"/>
      </left>
      <right style="thick">
        <color rgb="FFFF0000"/>
      </right>
      <top style="thick">
        <color rgb="FFFF0000"/>
      </top>
      <bottom style="thick">
        <color rgb="FFFF0000"/>
      </bottom>
      <diagonal/>
    </border>
    <border>
      <left style="thick">
        <color rgb="FFFF0000"/>
      </left>
      <right style="thick">
        <color rgb="FFFF0000"/>
      </right>
      <top style="thick">
        <color rgb="FFFF0000"/>
      </top>
      <bottom/>
      <diagonal/>
    </border>
    <border>
      <left style="thick">
        <color rgb="FFFF0000"/>
      </left>
      <right style="thick">
        <color rgb="FFFF0000"/>
      </right>
      <top/>
      <bottom style="thick">
        <color rgb="FFFF0000"/>
      </bottom>
      <diagonal/>
    </border>
  </borders>
  <cellStyleXfs count="33">
    <xf numFmtId="0" fontId="0" fillId="0" borderId="0"/>
    <xf numFmtId="165"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NumberFormat="0" applyFill="0" applyBorder="0" applyAlignment="0" applyProtection="0"/>
    <xf numFmtId="43" fontId="3" fillId="0" borderId="0" applyFont="0" applyFill="0" applyBorder="0" applyAlignment="0" applyProtection="0"/>
    <xf numFmtId="0" fontId="13" fillId="0" borderId="0">
      <alignment horizontal="left"/>
    </xf>
    <xf numFmtId="192" fontId="25" fillId="0" borderId="0"/>
    <xf numFmtId="0" fontId="16" fillId="0" borderId="0">
      <alignment horizontal="left"/>
    </xf>
    <xf numFmtId="0" fontId="33" fillId="0" borderId="0" applyNumberFormat="0" applyFill="0" applyBorder="0" applyAlignment="0" applyProtection="0">
      <alignment vertical="top"/>
      <protection locked="0"/>
    </xf>
    <xf numFmtId="0" fontId="3" fillId="0" borderId="0"/>
    <xf numFmtId="0" fontId="3" fillId="0" borderId="0"/>
    <xf numFmtId="0" fontId="3" fillId="0" borderId="0"/>
    <xf numFmtId="0" fontId="34" fillId="0" borderId="0"/>
    <xf numFmtId="0" fontId="3" fillId="0" borderId="0" applyBorder="0"/>
    <xf numFmtId="9" fontId="3" fillId="0" borderId="0" applyFont="0" applyFill="0" applyBorder="0" applyAlignment="0" applyProtection="0"/>
    <xf numFmtId="0" fontId="3" fillId="0" borderId="0">
      <alignment horizontal="left"/>
    </xf>
    <xf numFmtId="0" fontId="24" fillId="0" borderId="0">
      <alignment horizontal="left"/>
    </xf>
    <xf numFmtId="0" fontId="4" fillId="0" borderId="1"/>
    <xf numFmtId="43" fontId="2" fillId="0" borderId="0" applyFont="0" applyFill="0" applyBorder="0" applyAlignment="0" applyProtection="0"/>
    <xf numFmtId="43" fontId="3" fillId="0" borderId="0" applyBorder="0"/>
    <xf numFmtId="0" fontId="3" fillId="0" borderId="0"/>
    <xf numFmtId="0" fontId="36" fillId="0" borderId="0"/>
    <xf numFmtId="0" fontId="6" fillId="0" borderId="0" applyNumberFormat="0" applyFill="0" applyBorder="0" applyAlignment="0" applyProtection="0"/>
    <xf numFmtId="0" fontId="69" fillId="21" borderId="0" applyNumberFormat="0" applyBorder="0">
      <alignment horizontal="left"/>
      <protection locked="0"/>
    </xf>
    <xf numFmtId="0" fontId="69" fillId="21" borderId="0" applyNumberFormat="0" applyBorder="0">
      <alignment horizontal="left"/>
      <protection locked="0"/>
    </xf>
    <xf numFmtId="0" fontId="3" fillId="22" borderId="0" applyNumberFormat="0" applyFont="0" applyBorder="0" applyAlignment="0">
      <protection locked="0"/>
    </xf>
    <xf numFmtId="0" fontId="3" fillId="22" borderId="0" applyNumberFormat="0" applyFont="0" applyBorder="0" applyAlignment="0">
      <protection locked="0"/>
    </xf>
    <xf numFmtId="0" fontId="41" fillId="0" borderId="0"/>
    <xf numFmtId="9" fontId="92"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1903">
    <xf numFmtId="0" fontId="0" fillId="0" borderId="0" xfId="0"/>
    <xf numFmtId="0" fontId="4" fillId="0" borderId="0" xfId="0" applyFont="1"/>
    <xf numFmtId="0" fontId="4" fillId="0" borderId="0" xfId="0" applyFont="1" applyFill="1"/>
    <xf numFmtId="0" fontId="7" fillId="0" borderId="0" xfId="0" applyFont="1" applyAlignment="1">
      <alignment vertical="top"/>
    </xf>
    <xf numFmtId="0" fontId="8" fillId="0" borderId="0" xfId="0" applyFont="1"/>
    <xf numFmtId="0" fontId="12" fillId="0" borderId="0" xfId="0" applyFont="1"/>
    <xf numFmtId="0" fontId="10" fillId="0" borderId="0" xfId="0" applyFont="1"/>
    <xf numFmtId="0" fontId="3" fillId="0" borderId="0" xfId="0" applyFont="1"/>
    <xf numFmtId="0" fontId="3" fillId="0" borderId="0" xfId="0" applyFont="1" applyAlignment="1">
      <alignment vertical="top"/>
    </xf>
    <xf numFmtId="0" fontId="3" fillId="0" borderId="0" xfId="0" applyFont="1" applyAlignment="1">
      <alignment horizontal="center"/>
    </xf>
    <xf numFmtId="0" fontId="3" fillId="0" borderId="0" xfId="0" applyFont="1" applyAlignment="1">
      <alignment vertical="top" wrapText="1"/>
    </xf>
    <xf numFmtId="0" fontId="16" fillId="0" borderId="0" xfId="0" applyFont="1" applyFill="1" applyAlignment="1">
      <alignment vertical="top"/>
    </xf>
    <xf numFmtId="0" fontId="16" fillId="0" borderId="0" xfId="0" applyFont="1" applyAlignment="1">
      <alignment horizontal="center"/>
    </xf>
    <xf numFmtId="0" fontId="16" fillId="0" borderId="0" xfId="0" applyFont="1" applyAlignment="1">
      <alignment horizontal="right"/>
    </xf>
    <xf numFmtId="0" fontId="16" fillId="0" borderId="0" xfId="0" applyFont="1" applyBorder="1"/>
    <xf numFmtId="0" fontId="16" fillId="0" borderId="0" xfId="0" applyFont="1"/>
    <xf numFmtId="3" fontId="16" fillId="0" borderId="0" xfId="0" applyNumberFormat="1" applyFont="1" applyAlignment="1">
      <alignment horizontal="right"/>
    </xf>
    <xf numFmtId="3" fontId="7" fillId="0" borderId="0" xfId="0" applyNumberFormat="1" applyFont="1" applyAlignment="1">
      <alignment vertical="top"/>
    </xf>
    <xf numFmtId="1" fontId="3" fillId="0" borderId="0" xfId="0" applyNumberFormat="1" applyFont="1"/>
    <xf numFmtId="166" fontId="3" fillId="0" borderId="0" xfId="2" applyNumberFormat="1" applyFont="1" applyFill="1" applyAlignment="1">
      <alignment horizontal="right"/>
    </xf>
    <xf numFmtId="166" fontId="3" fillId="0" borderId="0" xfId="0" applyNumberFormat="1" applyFont="1" applyFill="1" applyAlignment="1">
      <alignment horizontal="right"/>
    </xf>
    <xf numFmtId="0" fontId="35" fillId="0" borderId="0" xfId="0" applyFont="1"/>
    <xf numFmtId="0" fontId="36" fillId="0" borderId="0" xfId="0" applyFont="1" applyFill="1"/>
    <xf numFmtId="0" fontId="36" fillId="0" borderId="0" xfId="0" applyFont="1"/>
    <xf numFmtId="0" fontId="37" fillId="0" borderId="0" xfId="0" applyFont="1"/>
    <xf numFmtId="3" fontId="36" fillId="0" borderId="0" xfId="0" applyNumberFormat="1" applyFont="1"/>
    <xf numFmtId="0" fontId="38" fillId="0" borderId="0" xfId="0" applyFont="1" applyAlignment="1">
      <alignment vertical="top"/>
    </xf>
    <xf numFmtId="0" fontId="3" fillId="0" borderId="0" xfId="0" applyFont="1" applyFill="1" applyAlignment="1">
      <alignment vertical="top" wrapText="1"/>
    </xf>
    <xf numFmtId="0" fontId="36" fillId="0" borderId="0" xfId="0" applyFont="1" applyFill="1" applyAlignment="1">
      <alignment horizontal="left" vertical="center"/>
    </xf>
    <xf numFmtId="0" fontId="16" fillId="3" borderId="0" xfId="0" applyFont="1" applyFill="1" applyAlignment="1">
      <alignment horizontal="center"/>
    </xf>
    <xf numFmtId="0" fontId="16" fillId="3" borderId="0" xfId="0" applyFont="1" applyFill="1" applyAlignment="1">
      <alignment horizontal="right"/>
    </xf>
    <xf numFmtId="0" fontId="35" fillId="3" borderId="0" xfId="0" applyFont="1" applyFill="1"/>
    <xf numFmtId="0" fontId="36" fillId="3" borderId="0" xfId="0" applyFont="1" applyFill="1" applyAlignment="1">
      <alignment horizontal="center"/>
    </xf>
    <xf numFmtId="0" fontId="38" fillId="3" borderId="0" xfId="0" applyFont="1" applyFill="1"/>
    <xf numFmtId="0" fontId="4" fillId="3" borderId="0" xfId="0" applyFont="1" applyFill="1"/>
    <xf numFmtId="0" fontId="3" fillId="3" borderId="0" xfId="0" applyFont="1" applyFill="1"/>
    <xf numFmtId="166" fontId="3" fillId="3" borderId="0" xfId="2" applyNumberFormat="1" applyFont="1" applyFill="1" applyAlignment="1">
      <alignment horizontal="right"/>
    </xf>
    <xf numFmtId="166" fontId="3" fillId="3" borderId="0" xfId="2" applyNumberFormat="1" applyFont="1" applyFill="1" applyBorder="1" applyAlignment="1">
      <alignment horizontal="right"/>
    </xf>
    <xf numFmtId="0" fontId="39" fillId="3" borderId="0" xfId="0" applyFont="1" applyFill="1"/>
    <xf numFmtId="0" fontId="36" fillId="3" borderId="0" xfId="0" applyFont="1" applyFill="1"/>
    <xf numFmtId="166" fontId="36" fillId="3" borderId="0" xfId="2" applyNumberFormat="1" applyFont="1" applyFill="1" applyAlignment="1">
      <alignment horizontal="right"/>
    </xf>
    <xf numFmtId="166" fontId="36" fillId="3" borderId="0" xfId="2" applyNumberFormat="1" applyFont="1" applyFill="1" applyBorder="1" applyAlignment="1">
      <alignment horizontal="right"/>
    </xf>
    <xf numFmtId="0" fontId="36" fillId="3" borderId="0" xfId="0" applyFont="1" applyFill="1" applyBorder="1" applyAlignment="1">
      <alignment horizontal="center"/>
    </xf>
    <xf numFmtId="166" fontId="36" fillId="3" borderId="0" xfId="14" applyNumberFormat="1" applyFont="1" applyFill="1" applyBorder="1" applyAlignment="1">
      <alignment horizontal="right"/>
    </xf>
    <xf numFmtId="3" fontId="36" fillId="3" borderId="0" xfId="0" applyNumberFormat="1" applyFont="1" applyFill="1" applyAlignment="1">
      <alignment horizontal="center"/>
    </xf>
    <xf numFmtId="166" fontId="36" fillId="3" borderId="3" xfId="2" applyNumberFormat="1" applyFont="1" applyFill="1" applyBorder="1" applyAlignment="1">
      <alignment horizontal="right"/>
    </xf>
    <xf numFmtId="0" fontId="37" fillId="3" borderId="0" xfId="0" applyFont="1" applyFill="1"/>
    <xf numFmtId="0" fontId="36" fillId="3" borderId="0" xfId="0" applyFont="1" applyFill="1" applyBorder="1"/>
    <xf numFmtId="166" fontId="36" fillId="3" borderId="0" xfId="0" applyNumberFormat="1" applyFont="1" applyFill="1" applyAlignment="1">
      <alignment horizontal="center"/>
    </xf>
    <xf numFmtId="166" fontId="36" fillId="3" borderId="0" xfId="0" applyNumberFormat="1" applyFont="1" applyFill="1" applyAlignment="1">
      <alignment horizontal="right"/>
    </xf>
    <xf numFmtId="0" fontId="36" fillId="3" borderId="0" xfId="0" applyFont="1" applyFill="1" applyAlignment="1">
      <alignment vertical="center"/>
    </xf>
    <xf numFmtId="0" fontId="3" fillId="3" borderId="0" xfId="0" applyFont="1" applyFill="1" applyAlignment="1">
      <alignment horizontal="right"/>
    </xf>
    <xf numFmtId="0" fontId="3" fillId="3" borderId="0" xfId="0" applyFont="1" applyFill="1" applyBorder="1"/>
    <xf numFmtId="8" fontId="3" fillId="3" borderId="0" xfId="0" applyNumberFormat="1" applyFont="1" applyFill="1"/>
    <xf numFmtId="166" fontId="3" fillId="3" borderId="0" xfId="0" applyNumberFormat="1" applyFont="1" applyFill="1" applyBorder="1" applyAlignment="1">
      <alignment horizontal="right"/>
    </xf>
    <xf numFmtId="3" fontId="3" fillId="3" borderId="0" xfId="0" applyNumberFormat="1" applyFont="1" applyFill="1" applyBorder="1" applyAlignment="1">
      <alignment horizontal="right"/>
    </xf>
    <xf numFmtId="166" fontId="36" fillId="3" borderId="0" xfId="0" applyNumberFormat="1" applyFont="1" applyFill="1" applyBorder="1" applyAlignment="1">
      <alignment horizontal="right"/>
    </xf>
    <xf numFmtId="3" fontId="36" fillId="3" borderId="0" xfId="0" applyNumberFormat="1" applyFont="1" applyFill="1" applyBorder="1" applyAlignment="1">
      <alignment horizontal="right"/>
    </xf>
    <xf numFmtId="0" fontId="4" fillId="3" borderId="0" xfId="0" applyFont="1" applyFill="1" applyBorder="1"/>
    <xf numFmtId="3" fontId="3" fillId="3" borderId="0" xfId="0" applyNumberFormat="1" applyFont="1" applyFill="1" applyBorder="1"/>
    <xf numFmtId="8" fontId="39" fillId="3" borderId="0" xfId="0" applyNumberFormat="1" applyFont="1" applyFill="1"/>
    <xf numFmtId="0" fontId="11" fillId="3" borderId="0" xfId="0" applyFont="1" applyFill="1" applyBorder="1"/>
    <xf numFmtId="3" fontId="11" fillId="3" borderId="0" xfId="0" applyNumberFormat="1" applyFont="1" applyFill="1" applyBorder="1"/>
    <xf numFmtId="0" fontId="39" fillId="3" borderId="0" xfId="0" applyFont="1" applyFill="1" applyBorder="1"/>
    <xf numFmtId="3" fontId="39" fillId="3" borderId="0" xfId="0" applyNumberFormat="1" applyFont="1" applyFill="1" applyBorder="1"/>
    <xf numFmtId="0" fontId="3" fillId="3" borderId="0" xfId="0" applyFont="1" applyFill="1" applyBorder="1" applyAlignment="1"/>
    <xf numFmtId="0" fontId="3" fillId="3" borderId="0" xfId="0" applyFont="1" applyFill="1" applyAlignment="1">
      <alignment horizontal="left" vertical="top"/>
    </xf>
    <xf numFmtId="0" fontId="4" fillId="3" borderId="0" xfId="0" applyFont="1" applyFill="1" applyAlignment="1">
      <alignment vertical="top"/>
    </xf>
    <xf numFmtId="3" fontId="3" fillId="3" borderId="0" xfId="0" applyNumberFormat="1" applyFont="1" applyFill="1" applyBorder="1" applyAlignment="1">
      <alignment horizontal="center"/>
    </xf>
    <xf numFmtId="0" fontId="4" fillId="3" borderId="0" xfId="0" applyFont="1" applyFill="1" applyBorder="1" applyAlignment="1">
      <alignment vertical="top"/>
    </xf>
    <xf numFmtId="0" fontId="39" fillId="3" borderId="0" xfId="0" applyFont="1" applyFill="1" applyAlignment="1">
      <alignment horizontal="center"/>
    </xf>
    <xf numFmtId="3" fontId="36" fillId="3" borderId="0" xfId="0" applyNumberFormat="1" applyFont="1" applyFill="1"/>
    <xf numFmtId="0" fontId="3" fillId="3" borderId="0" xfId="0" applyFont="1" applyFill="1" applyBorder="1" applyAlignment="1">
      <alignment vertical="top"/>
    </xf>
    <xf numFmtId="164" fontId="3" fillId="3" borderId="0" xfId="2" applyNumberFormat="1" applyFont="1" applyFill="1" applyBorder="1"/>
    <xf numFmtId="0" fontId="4" fillId="3" borderId="0" xfId="0" applyFont="1" applyFill="1" applyBorder="1" applyAlignment="1">
      <alignment horizontal="center" wrapText="1"/>
    </xf>
    <xf numFmtId="166" fontId="3" fillId="3" borderId="3" xfId="2" applyNumberFormat="1" applyFont="1" applyFill="1" applyBorder="1" applyAlignment="1">
      <alignment horizontal="right"/>
    </xf>
    <xf numFmtId="166" fontId="4" fillId="3" borderId="0" xfId="0" applyNumberFormat="1" applyFont="1" applyFill="1" applyBorder="1" applyAlignment="1">
      <alignment horizontal="right"/>
    </xf>
    <xf numFmtId="0" fontId="6" fillId="3" borderId="0" xfId="0" applyFont="1" applyFill="1" applyBorder="1"/>
    <xf numFmtId="0" fontId="3" fillId="3" borderId="0" xfId="0" applyFont="1" applyFill="1" applyBorder="1" applyAlignment="1">
      <alignment horizontal="left" indent="1"/>
    </xf>
    <xf numFmtId="0" fontId="11" fillId="3" borderId="0" xfId="0" applyFont="1" applyFill="1" applyBorder="1" applyAlignment="1">
      <alignment vertical="top"/>
    </xf>
    <xf numFmtId="0" fontId="36" fillId="3" borderId="0" xfId="0" applyFont="1" applyFill="1" applyBorder="1" applyAlignment="1">
      <alignment vertical="top"/>
    </xf>
    <xf numFmtId="0" fontId="3" fillId="0" borderId="0" xfId="0" applyFont="1" applyAlignment="1">
      <alignment vertical="center"/>
    </xf>
    <xf numFmtId="0" fontId="41" fillId="0" borderId="0" xfId="0" applyFont="1" applyAlignment="1">
      <alignment vertical="center"/>
    </xf>
    <xf numFmtId="0" fontId="4" fillId="0" borderId="0" xfId="0" applyFont="1" applyAlignment="1">
      <alignment vertical="center"/>
    </xf>
    <xf numFmtId="0" fontId="42" fillId="0" borderId="0" xfId="0" applyFont="1" applyAlignment="1">
      <alignment vertical="center"/>
    </xf>
    <xf numFmtId="0" fontId="43" fillId="0" borderId="0" xfId="0" applyFont="1" applyAlignment="1">
      <alignment vertical="center"/>
    </xf>
    <xf numFmtId="0" fontId="5" fillId="0" borderId="0" xfId="0" applyFont="1" applyAlignment="1">
      <alignment vertical="center"/>
    </xf>
    <xf numFmtId="0" fontId="44" fillId="0" borderId="0" xfId="0" applyFont="1" applyAlignment="1">
      <alignment vertical="center"/>
    </xf>
    <xf numFmtId="0" fontId="6" fillId="0" borderId="0" xfId="0" applyFont="1" applyAlignment="1">
      <alignment horizontal="left" vertical="center"/>
    </xf>
    <xf numFmtId="0" fontId="4" fillId="0" borderId="0" xfId="0" applyFont="1" applyAlignment="1">
      <alignment horizontal="left" vertical="center"/>
    </xf>
    <xf numFmtId="0" fontId="14" fillId="0" borderId="0" xfId="0" applyFont="1" applyFill="1" applyBorder="1" applyAlignment="1">
      <alignment horizontal="left"/>
    </xf>
    <xf numFmtId="0" fontId="4" fillId="0" borderId="0" xfId="11" applyFont="1" applyFill="1" applyAlignment="1">
      <alignment horizontal="left"/>
    </xf>
    <xf numFmtId="0" fontId="4" fillId="0" borderId="0" xfId="0" applyFont="1" applyFill="1" applyAlignment="1">
      <alignment horizontal="left"/>
    </xf>
    <xf numFmtId="0" fontId="42" fillId="0" borderId="0" xfId="0" applyFont="1" applyFill="1" applyAlignment="1">
      <alignment horizontal="left" vertical="center"/>
    </xf>
    <xf numFmtId="0" fontId="45" fillId="0" borderId="0" xfId="0" applyFont="1" applyFill="1" applyAlignment="1">
      <alignment horizontal="left" vertical="center"/>
    </xf>
    <xf numFmtId="0" fontId="18" fillId="0" borderId="0" xfId="0" applyFont="1" applyFill="1" applyAlignment="1">
      <alignment horizontal="left" vertical="center"/>
    </xf>
    <xf numFmtId="0" fontId="4" fillId="0" borderId="0" xfId="0" applyFont="1" applyFill="1" applyAlignment="1">
      <alignment horizontal="left" vertical="center"/>
    </xf>
    <xf numFmtId="0" fontId="18" fillId="0" borderId="0" xfId="0" applyFont="1" applyFill="1" applyAlignment="1">
      <alignment horizontal="left"/>
    </xf>
    <xf numFmtId="3" fontId="18" fillId="0" borderId="0" xfId="0" applyNumberFormat="1" applyFont="1" applyFill="1" applyAlignment="1">
      <alignment horizontal="left"/>
    </xf>
    <xf numFmtId="0" fontId="3" fillId="3" borderId="0" xfId="0" applyNumberFormat="1" applyFont="1" applyFill="1" applyAlignment="1">
      <alignment horizontal="center"/>
    </xf>
    <xf numFmtId="0" fontId="3" fillId="0" borderId="0" xfId="0" applyFont="1" applyFill="1" applyBorder="1" applyAlignment="1">
      <alignment vertical="center" wrapText="1"/>
    </xf>
    <xf numFmtId="0" fontId="9" fillId="0" borderId="0" xfId="0" applyFont="1" applyFill="1" applyBorder="1" applyAlignment="1">
      <alignment horizontal="left" vertical="top"/>
    </xf>
    <xf numFmtId="166" fontId="36" fillId="0" borderId="0" xfId="12" applyNumberFormat="1" applyFont="1" applyFill="1" applyAlignment="1">
      <alignment horizontal="right"/>
    </xf>
    <xf numFmtId="166" fontId="36" fillId="0" borderId="0" xfId="12" applyNumberFormat="1" applyFont="1" applyBorder="1" applyAlignment="1">
      <alignment horizontal="right"/>
    </xf>
    <xf numFmtId="166" fontId="3" fillId="0" borderId="3" xfId="3" applyNumberFormat="1" applyFont="1" applyFill="1" applyBorder="1" applyAlignment="1">
      <alignment horizontal="right"/>
    </xf>
    <xf numFmtId="166" fontId="3" fillId="0" borderId="3" xfId="12" applyNumberFormat="1" applyFont="1" applyFill="1" applyBorder="1" applyAlignment="1">
      <alignment horizontal="right"/>
    </xf>
    <xf numFmtId="3" fontId="4" fillId="0" borderId="0" xfId="0" applyNumberFormat="1" applyFont="1" applyBorder="1" applyAlignment="1">
      <alignment horizontal="center" wrapText="1"/>
    </xf>
    <xf numFmtId="0" fontId="4" fillId="0" borderId="0" xfId="0" applyFont="1" applyBorder="1" applyAlignment="1">
      <alignment horizontal="center" wrapText="1"/>
    </xf>
    <xf numFmtId="0" fontId="46" fillId="3" borderId="0" xfId="0" applyFont="1" applyFill="1"/>
    <xf numFmtId="0" fontId="18" fillId="3" borderId="0" xfId="0" applyFont="1" applyFill="1" applyBorder="1" applyAlignment="1">
      <alignment horizontal="left"/>
    </xf>
    <xf numFmtId="0" fontId="5" fillId="0" borderId="0" xfId="0" applyFont="1" applyFill="1" applyBorder="1" applyAlignment="1">
      <alignment vertical="center" wrapText="1"/>
    </xf>
    <xf numFmtId="8" fontId="3" fillId="3" borderId="0" xfId="0" applyNumberFormat="1" applyFont="1" applyFill="1" applyAlignment="1">
      <alignment vertical="top" wrapText="1"/>
    </xf>
    <xf numFmtId="0" fontId="23" fillId="0" borderId="0" xfId="11" applyFont="1"/>
    <xf numFmtId="0" fontId="23" fillId="0" borderId="0" xfId="11" applyFont="1" applyFill="1"/>
    <xf numFmtId="0" fontId="23" fillId="7" borderId="0" xfId="11" applyFont="1" applyFill="1"/>
    <xf numFmtId="0" fontId="0" fillId="3" borderId="7" xfId="0" applyFill="1" applyBorder="1"/>
    <xf numFmtId="3" fontId="4" fillId="3" borderId="0" xfId="0" applyNumberFormat="1" applyFont="1" applyFill="1" applyBorder="1" applyAlignment="1">
      <alignment horizontal="center" wrapText="1"/>
    </xf>
    <xf numFmtId="3" fontId="3" fillId="3" borderId="0" xfId="0" applyNumberFormat="1" applyFont="1" applyFill="1" applyBorder="1" applyAlignment="1">
      <alignment vertical="top" wrapText="1"/>
    </xf>
    <xf numFmtId="3" fontId="4" fillId="3" borderId="0" xfId="0" applyNumberFormat="1" applyFont="1" applyFill="1" applyBorder="1" applyAlignment="1">
      <alignment horizontal="center"/>
    </xf>
    <xf numFmtId="3" fontId="3" fillId="3" borderId="0" xfId="0" applyNumberFormat="1" applyFont="1" applyFill="1" applyBorder="1" applyAlignment="1">
      <alignment horizontal="left" vertical="top" wrapText="1"/>
    </xf>
    <xf numFmtId="3" fontId="3" fillId="3" borderId="0" xfId="0" applyNumberFormat="1" applyFont="1" applyFill="1" applyBorder="1" applyAlignment="1">
      <alignment horizontal="left"/>
    </xf>
    <xf numFmtId="3" fontId="3" fillId="3" borderId="0" xfId="0" applyNumberFormat="1" applyFont="1" applyFill="1" applyBorder="1" applyAlignment="1">
      <alignment horizontal="right" vertical="center"/>
    </xf>
    <xf numFmtId="3" fontId="3" fillId="3" borderId="0" xfId="0" applyNumberFormat="1" applyFont="1" applyFill="1" applyBorder="1" applyAlignment="1">
      <alignment horizontal="left" vertical="top"/>
    </xf>
    <xf numFmtId="3" fontId="3" fillId="3" borderId="0" xfId="0" applyNumberFormat="1" applyFont="1" applyFill="1" applyBorder="1" applyAlignment="1">
      <alignment horizontal="right" wrapText="1"/>
    </xf>
    <xf numFmtId="3" fontId="36" fillId="3" borderId="0" xfId="0" applyNumberFormat="1" applyFont="1" applyFill="1" applyBorder="1"/>
    <xf numFmtId="3" fontId="3" fillId="3" borderId="0" xfId="0" applyNumberFormat="1" applyFont="1" applyFill="1" applyBorder="1" applyAlignment="1">
      <alignment horizontal="center" wrapText="1"/>
    </xf>
    <xf numFmtId="3" fontId="4" fillId="3" borderId="0" xfId="0" quotePrefix="1" applyNumberFormat="1" applyFont="1" applyFill="1" applyBorder="1" applyAlignment="1">
      <alignment horizontal="center"/>
    </xf>
    <xf numFmtId="0" fontId="36" fillId="0" borderId="0" xfId="0" applyFont="1" applyAlignment="1">
      <alignment horizontal="left" indent="1"/>
    </xf>
    <xf numFmtId="191" fontId="23" fillId="0" borderId="0" xfId="4" applyNumberFormat="1" applyFont="1"/>
    <xf numFmtId="191" fontId="23" fillId="0" borderId="0" xfId="4" applyNumberFormat="1" applyFont="1" applyAlignment="1">
      <alignment wrapText="1"/>
    </xf>
    <xf numFmtId="191" fontId="23" fillId="0" borderId="0" xfId="4" applyNumberFormat="1" applyFont="1" applyFill="1"/>
    <xf numFmtId="0" fontId="0" fillId="3" borderId="0" xfId="0" applyFill="1" applyBorder="1"/>
    <xf numFmtId="0" fontId="36" fillId="3" borderId="0" xfId="0" applyFont="1" applyFill="1" applyBorder="1" applyAlignment="1">
      <alignment vertical="top" wrapText="1"/>
    </xf>
    <xf numFmtId="0" fontId="6" fillId="3" borderId="0" xfId="0" applyFont="1" applyFill="1" applyBorder="1" applyAlignment="1"/>
    <xf numFmtId="0" fontId="39" fillId="3" borderId="0" xfId="0" applyFont="1" applyFill="1" applyBorder="1" applyAlignment="1">
      <alignment vertical="top" wrapText="1"/>
    </xf>
    <xf numFmtId="0" fontId="3" fillId="3" borderId="0" xfId="0" applyFont="1" applyFill="1" applyBorder="1" applyAlignment="1">
      <alignment vertical="center" wrapText="1"/>
    </xf>
    <xf numFmtId="0" fontId="3" fillId="3" borderId="0" xfId="0" applyFont="1" applyFill="1" applyBorder="1" applyAlignment="1">
      <alignment vertical="center"/>
    </xf>
    <xf numFmtId="0" fontId="3" fillId="3" borderId="0" xfId="11" applyFill="1"/>
    <xf numFmtId="0" fontId="6" fillId="3" borderId="0" xfId="11" applyFont="1" applyFill="1"/>
    <xf numFmtId="0" fontId="3" fillId="3" borderId="0" xfId="11" applyFont="1" applyFill="1" applyAlignment="1">
      <alignment horizontal="left" vertical="top" wrapText="1"/>
    </xf>
    <xf numFmtId="0" fontId="3" fillId="3" borderId="0" xfId="11" applyFont="1" applyFill="1" applyAlignment="1">
      <alignment vertical="top" wrapText="1"/>
    </xf>
    <xf numFmtId="0" fontId="3" fillId="3" borderId="0" xfId="11" applyFill="1" applyBorder="1"/>
    <xf numFmtId="0" fontId="3" fillId="3" borderId="12" xfId="11" applyFill="1" applyBorder="1"/>
    <xf numFmtId="0" fontId="3" fillId="3" borderId="7" xfId="11" applyFill="1" applyBorder="1"/>
    <xf numFmtId="0" fontId="6" fillId="3" borderId="7" xfId="11" applyFont="1" applyFill="1" applyBorder="1"/>
    <xf numFmtId="0" fontId="6" fillId="3" borderId="0" xfId="11" applyFont="1" applyFill="1" applyBorder="1"/>
    <xf numFmtId="0" fontId="6" fillId="3" borderId="12" xfId="11" applyFont="1" applyFill="1" applyBorder="1"/>
    <xf numFmtId="0" fontId="26" fillId="3" borderId="7" xfId="11" applyFont="1" applyFill="1" applyBorder="1" applyAlignment="1">
      <alignment horizontal="right"/>
    </xf>
    <xf numFmtId="0" fontId="33" fillId="3" borderId="0" xfId="9" applyFill="1" applyBorder="1" applyAlignment="1" applyProtection="1"/>
    <xf numFmtId="0" fontId="6" fillId="3" borderId="9" xfId="11" applyFont="1" applyFill="1" applyBorder="1"/>
    <xf numFmtId="0" fontId="3" fillId="3" borderId="6" xfId="11" applyFill="1" applyBorder="1"/>
    <xf numFmtId="0" fontId="3" fillId="3" borderId="13" xfId="11" applyFill="1" applyBorder="1"/>
    <xf numFmtId="0" fontId="48" fillId="3" borderId="7" xfId="11" applyFont="1" applyFill="1" applyBorder="1" applyAlignment="1">
      <alignment horizontal="center"/>
    </xf>
    <xf numFmtId="0" fontId="48" fillId="3" borderId="0" xfId="11" applyFont="1" applyFill="1" applyBorder="1" applyAlignment="1">
      <alignment horizontal="center"/>
    </xf>
    <xf numFmtId="0" fontId="48" fillId="3" borderId="12" xfId="11" applyFont="1" applyFill="1" applyBorder="1" applyAlignment="1">
      <alignment horizontal="center"/>
    </xf>
    <xf numFmtId="0" fontId="3" fillId="3" borderId="9" xfId="11" applyFill="1" applyBorder="1"/>
    <xf numFmtId="0" fontId="49" fillId="3" borderId="0" xfId="0" applyFont="1" applyFill="1" applyBorder="1" applyAlignment="1">
      <alignment horizontal="center" vertical="top"/>
    </xf>
    <xf numFmtId="0" fontId="28" fillId="3" borderId="0" xfId="11" applyFont="1" applyFill="1"/>
    <xf numFmtId="0" fontId="50" fillId="3" borderId="0" xfId="11" applyFont="1" applyFill="1" applyAlignment="1">
      <alignment horizontal="center"/>
    </xf>
    <xf numFmtId="0" fontId="3" fillId="3" borderId="0" xfId="11" applyFill="1" applyAlignment="1">
      <alignment horizontal="right"/>
    </xf>
    <xf numFmtId="0" fontId="51" fillId="0" borderId="0" xfId="0" applyFont="1" applyAlignment="1">
      <alignment vertical="center"/>
    </xf>
    <xf numFmtId="0" fontId="3" fillId="3" borderId="0" xfId="11" applyFill="1" applyAlignment="1">
      <alignment vertical="center"/>
    </xf>
    <xf numFmtId="0" fontId="43" fillId="3" borderId="0" xfId="0" applyFont="1" applyFill="1" applyAlignment="1">
      <alignment horizontal="left" vertical="top" wrapText="1"/>
    </xf>
    <xf numFmtId="0" fontId="41" fillId="3" borderId="0" xfId="0" applyFont="1" applyFill="1" applyAlignment="1">
      <alignment vertical="center"/>
    </xf>
    <xf numFmtId="0" fontId="4" fillId="0" borderId="0" xfId="0" applyFont="1" applyFill="1" applyAlignment="1">
      <alignment vertical="center"/>
    </xf>
    <xf numFmtId="0" fontId="36" fillId="3" borderId="0" xfId="0" applyFont="1" applyFill="1" applyBorder="1" applyAlignment="1">
      <alignment vertical="center" wrapText="1"/>
    </xf>
    <xf numFmtId="0" fontId="4" fillId="3" borderId="0" xfId="0" applyFont="1" applyFill="1" applyBorder="1" applyAlignment="1">
      <alignment horizontal="left"/>
    </xf>
    <xf numFmtId="0" fontId="3" fillId="0" borderId="0" xfId="0" applyFont="1" applyFill="1"/>
    <xf numFmtId="0" fontId="3" fillId="0" borderId="0" xfId="0" applyFont="1" applyFill="1" applyAlignment="1">
      <alignment horizontal="center"/>
    </xf>
    <xf numFmtId="0" fontId="52" fillId="3" borderId="0" xfId="0" applyFont="1" applyFill="1" applyBorder="1" applyAlignment="1">
      <alignment vertical="center"/>
    </xf>
    <xf numFmtId="3" fontId="4" fillId="3" borderId="0" xfId="0" applyNumberFormat="1" applyFont="1" applyFill="1" applyBorder="1" applyAlignment="1">
      <alignment vertical="top"/>
    </xf>
    <xf numFmtId="0" fontId="3" fillId="3" borderId="6" xfId="0" applyFont="1" applyFill="1" applyBorder="1" applyAlignment="1">
      <alignment horizontal="right" vertical="top" wrapText="1"/>
    </xf>
    <xf numFmtId="0" fontId="3" fillId="3" borderId="6" xfId="0" applyFont="1" applyFill="1" applyBorder="1" applyAlignment="1">
      <alignment horizontal="left" vertical="top" wrapText="1"/>
    </xf>
    <xf numFmtId="0" fontId="42" fillId="0" borderId="0" xfId="0" applyFont="1" applyAlignment="1">
      <alignment horizontal="left" vertical="center" wrapText="1"/>
    </xf>
    <xf numFmtId="0" fontId="39" fillId="0" borderId="0" xfId="0" applyFont="1" applyFill="1" applyAlignment="1">
      <alignment horizontal="left" vertical="center" wrapText="1"/>
    </xf>
    <xf numFmtId="0" fontId="4" fillId="0" borderId="0" xfId="0" applyFont="1" applyAlignment="1">
      <alignment horizontal="left" vertical="center" wrapText="1"/>
    </xf>
    <xf numFmtId="0" fontId="30" fillId="0" borderId="0" xfId="0" applyFont="1" applyAlignment="1">
      <alignment vertical="center"/>
    </xf>
    <xf numFmtId="0" fontId="4" fillId="3" borderId="0" xfId="0" applyFont="1" applyFill="1" applyBorder="1" applyAlignment="1">
      <alignment horizontal="center"/>
    </xf>
    <xf numFmtId="1" fontId="4" fillId="3" borderId="0" xfId="0" applyNumberFormat="1" applyFont="1" applyFill="1" applyBorder="1" applyAlignment="1">
      <alignment horizontal="center"/>
    </xf>
    <xf numFmtId="0" fontId="3" fillId="12" borderId="7" xfId="11" applyFill="1" applyBorder="1"/>
    <xf numFmtId="166" fontId="36" fillId="3" borderId="10" xfId="0" applyNumberFormat="1" applyFont="1" applyFill="1" applyBorder="1" applyAlignment="1">
      <alignment horizontal="center"/>
    </xf>
    <xf numFmtId="166" fontId="6" fillId="5" borderId="7" xfId="0" applyNumberFormat="1" applyFont="1" applyFill="1" applyBorder="1"/>
    <xf numFmtId="0" fontId="3" fillId="5" borderId="7" xfId="0" applyFont="1" applyFill="1" applyBorder="1"/>
    <xf numFmtId="3" fontId="53" fillId="3" borderId="0" xfId="0" applyNumberFormat="1" applyFont="1" applyFill="1" applyBorder="1"/>
    <xf numFmtId="164" fontId="3" fillId="3" borderId="0" xfId="2" applyNumberFormat="1" applyFont="1" applyFill="1" applyBorder="1" applyAlignment="1">
      <alignment horizontal="right"/>
    </xf>
    <xf numFmtId="0" fontId="3" fillId="0" borderId="0" xfId="0" applyFont="1" applyAlignment="1">
      <alignment horizontal="center" vertical="center"/>
    </xf>
    <xf numFmtId="0" fontId="3" fillId="3" borderId="0" xfId="0" applyFont="1" applyFill="1" applyBorder="1" applyAlignment="1">
      <alignment horizontal="center" vertical="center" wrapText="1"/>
    </xf>
    <xf numFmtId="166" fontId="3" fillId="3" borderId="0" xfId="0" applyNumberFormat="1" applyFont="1" applyFill="1" applyBorder="1" applyAlignment="1">
      <alignment horizontal="right" vertical="center"/>
    </xf>
    <xf numFmtId="3" fontId="37" fillId="3" borderId="0" xfId="0" applyNumberFormat="1" applyFont="1" applyFill="1" applyBorder="1" applyAlignment="1">
      <alignment horizontal="center"/>
    </xf>
    <xf numFmtId="8" fontId="20" fillId="3" borderId="0" xfId="0" applyNumberFormat="1" applyFont="1" applyFill="1"/>
    <xf numFmtId="166" fontId="3" fillId="3" borderId="0" xfId="0" applyNumberFormat="1" applyFont="1" applyFill="1" applyBorder="1"/>
    <xf numFmtId="166" fontId="3" fillId="3" borderId="3" xfId="0" applyNumberFormat="1" applyFont="1" applyFill="1" applyBorder="1" applyAlignment="1">
      <alignment horizontal="right"/>
    </xf>
    <xf numFmtId="166" fontId="53" fillId="3" borderId="0" xfId="0" applyNumberFormat="1" applyFont="1" applyFill="1" applyBorder="1" applyAlignment="1">
      <alignment horizontal="right" vertical="center"/>
    </xf>
    <xf numFmtId="166" fontId="39" fillId="3" borderId="0" xfId="0" applyNumberFormat="1" applyFont="1" applyFill="1" applyBorder="1" applyAlignment="1">
      <alignment horizontal="right"/>
    </xf>
    <xf numFmtId="166" fontId="3" fillId="3" borderId="10" xfId="0" applyNumberFormat="1" applyFont="1" applyFill="1" applyBorder="1" applyAlignment="1">
      <alignment horizontal="right" vertical="center"/>
    </xf>
    <xf numFmtId="166" fontId="3" fillId="3" borderId="0" xfId="0" applyNumberFormat="1" applyFont="1" applyFill="1" applyBorder="1" applyAlignment="1">
      <alignment horizontal="right" vertical="center" wrapText="1"/>
    </xf>
    <xf numFmtId="166" fontId="47" fillId="3" borderId="0" xfId="0" applyNumberFormat="1" applyFont="1" applyFill="1" applyBorder="1"/>
    <xf numFmtId="166" fontId="36" fillId="3" borderId="0" xfId="0" applyNumberFormat="1" applyFont="1" applyFill="1" applyBorder="1"/>
    <xf numFmtId="166" fontId="36" fillId="3" borderId="10" xfId="0" applyNumberFormat="1" applyFont="1" applyFill="1" applyBorder="1" applyAlignment="1">
      <alignment horizontal="right"/>
    </xf>
    <xf numFmtId="166" fontId="3" fillId="3" borderId="3" xfId="0" applyNumberFormat="1" applyFont="1" applyFill="1" applyBorder="1"/>
    <xf numFmtId="166" fontId="3" fillId="3" borderId="0" xfId="0" applyNumberFormat="1" applyFont="1" applyFill="1" applyBorder="1" applyAlignment="1">
      <alignment horizontal="right" vertical="top" wrapText="1"/>
    </xf>
    <xf numFmtId="166" fontId="53" fillId="3" borderId="0" xfId="0" applyNumberFormat="1" applyFont="1" applyFill="1" applyBorder="1" applyAlignment="1">
      <alignment horizontal="right"/>
    </xf>
    <xf numFmtId="166" fontId="53" fillId="3" borderId="0" xfId="0" applyNumberFormat="1" applyFont="1" applyFill="1" applyBorder="1"/>
    <xf numFmtId="166" fontId="3" fillId="3" borderId="0" xfId="0" applyNumberFormat="1" applyFont="1" applyFill="1" applyAlignment="1">
      <alignment vertical="center" wrapText="1"/>
    </xf>
    <xf numFmtId="0" fontId="3" fillId="3" borderId="0" xfId="0" applyFont="1" applyFill="1" applyBorder="1" applyAlignment="1">
      <alignment horizontal="center"/>
    </xf>
    <xf numFmtId="0" fontId="39" fillId="3" borderId="0" xfId="0" applyFont="1" applyFill="1" applyBorder="1" applyAlignment="1">
      <alignment horizontal="center"/>
    </xf>
    <xf numFmtId="166" fontId="36" fillId="3" borderId="0" xfId="0" applyNumberFormat="1" applyFont="1" applyFill="1" applyBorder="1" applyAlignment="1">
      <alignment horizontal="center"/>
    </xf>
    <xf numFmtId="166" fontId="53" fillId="3" borderId="12" xfId="0" applyNumberFormat="1" applyFont="1" applyFill="1" applyBorder="1"/>
    <xf numFmtId="166" fontId="53" fillId="3" borderId="12" xfId="0" applyNumberFormat="1" applyFont="1" applyFill="1" applyBorder="1" applyAlignment="1">
      <alignment horizontal="right"/>
    </xf>
    <xf numFmtId="166" fontId="53" fillId="3" borderId="12" xfId="2" applyNumberFormat="1" applyFont="1" applyFill="1" applyBorder="1" applyAlignment="1">
      <alignment horizontal="right"/>
    </xf>
    <xf numFmtId="166" fontId="53" fillId="3" borderId="12" xfId="0" applyNumberFormat="1" applyFont="1" applyFill="1" applyBorder="1" applyAlignment="1">
      <alignment horizontal="right" wrapText="1"/>
    </xf>
    <xf numFmtId="0" fontId="3" fillId="3" borderId="7" xfId="11" applyFont="1" applyFill="1" applyBorder="1" applyAlignment="1">
      <alignment horizontal="right" vertical="center"/>
    </xf>
    <xf numFmtId="0" fontId="33" fillId="14" borderId="11" xfId="9" applyFill="1" applyBorder="1" applyAlignment="1" applyProtection="1">
      <alignment vertical="center"/>
    </xf>
    <xf numFmtId="0" fontId="3" fillId="14" borderId="2" xfId="11" applyFill="1" applyBorder="1" applyAlignment="1">
      <alignment vertical="center"/>
    </xf>
    <xf numFmtId="8" fontId="20" fillId="6" borderId="0" xfId="0" applyNumberFormat="1" applyFont="1" applyFill="1"/>
    <xf numFmtId="3" fontId="3" fillId="6" borderId="0" xfId="14" applyNumberFormat="1" applyFont="1" applyFill="1" applyBorder="1" applyAlignment="1">
      <alignment horizontal="center"/>
    </xf>
    <xf numFmtId="166" fontId="53" fillId="6" borderId="0" xfId="0" applyNumberFormat="1" applyFont="1" applyFill="1" applyBorder="1" applyAlignment="1">
      <alignment horizontal="right"/>
    </xf>
    <xf numFmtId="0" fontId="3" fillId="6" borderId="0" xfId="0" applyFont="1" applyFill="1" applyBorder="1" applyAlignment="1"/>
    <xf numFmtId="166" fontId="17" fillId="6" borderId="0" xfId="0" applyNumberFormat="1" applyFont="1" applyFill="1" applyBorder="1" applyAlignment="1">
      <alignment horizontal="right"/>
    </xf>
    <xf numFmtId="0" fontId="3" fillId="6" borderId="0" xfId="0" applyFont="1" applyFill="1" applyBorder="1" applyAlignment="1">
      <alignment vertical="top"/>
    </xf>
    <xf numFmtId="166" fontId="3" fillId="6" borderId="0" xfId="0" applyNumberFormat="1" applyFont="1" applyFill="1" applyBorder="1"/>
    <xf numFmtId="166" fontId="3" fillId="6" borderId="0" xfId="0" applyNumberFormat="1" applyFont="1" applyFill="1" applyBorder="1" applyAlignment="1">
      <alignment horizontal="right"/>
    </xf>
    <xf numFmtId="0" fontId="3" fillId="6" borderId="0" xfId="0" applyFont="1" applyFill="1" applyBorder="1" applyAlignment="1">
      <alignment vertical="top" wrapText="1"/>
    </xf>
    <xf numFmtId="3" fontId="3" fillId="6" borderId="0" xfId="0" applyNumberFormat="1" applyFont="1" applyFill="1" applyBorder="1" applyAlignment="1">
      <alignment horizontal="center"/>
    </xf>
    <xf numFmtId="0" fontId="33" fillId="14" borderId="11" xfId="9" applyFill="1" applyBorder="1" applyAlignment="1" applyProtection="1">
      <alignment horizontal="left" vertical="center"/>
    </xf>
    <xf numFmtId="166" fontId="3" fillId="6" borderId="0" xfId="12" applyNumberFormat="1" applyFont="1" applyFill="1" applyBorder="1" applyAlignment="1">
      <alignment horizontal="right"/>
    </xf>
    <xf numFmtId="0" fontId="33" fillId="6" borderId="11" xfId="9" applyFill="1" applyBorder="1" applyAlignment="1" applyProtection="1">
      <alignment vertical="center"/>
    </xf>
    <xf numFmtId="0" fontId="3" fillId="6" borderId="2" xfId="11" applyFill="1" applyBorder="1" applyAlignment="1">
      <alignment vertical="center"/>
    </xf>
    <xf numFmtId="0" fontId="6" fillId="3" borderId="7" xfId="11" applyFont="1" applyFill="1" applyBorder="1" applyAlignment="1">
      <alignment horizontal="right" vertical="center"/>
    </xf>
    <xf numFmtId="166" fontId="20" fillId="3" borderId="0" xfId="0" applyNumberFormat="1" applyFont="1" applyFill="1"/>
    <xf numFmtId="166" fontId="36" fillId="3" borderId="0" xfId="0" applyNumberFormat="1" applyFont="1" applyFill="1" applyBorder="1" applyAlignment="1"/>
    <xf numFmtId="0" fontId="4" fillId="0" borderId="0" xfId="0" applyFont="1" applyAlignment="1">
      <alignment horizontal="center"/>
    </xf>
    <xf numFmtId="0" fontId="3" fillId="3" borderId="0" xfId="0" applyFont="1" applyFill="1" applyAlignment="1">
      <alignment vertical="top" wrapText="1"/>
    </xf>
    <xf numFmtId="0" fontId="3" fillId="3" borderId="0" xfId="0" applyFont="1" applyFill="1" applyAlignment="1">
      <alignment horizontal="center" vertical="center" wrapText="1"/>
    </xf>
    <xf numFmtId="0" fontId="36" fillId="3" borderId="0" xfId="0" applyFont="1" applyFill="1" applyBorder="1" applyAlignment="1">
      <alignment horizontal="left" vertical="center" wrapText="1"/>
    </xf>
    <xf numFmtId="3" fontId="23" fillId="0" borderId="0" xfId="11" applyNumberFormat="1" applyFont="1"/>
    <xf numFmtId="0" fontId="4" fillId="3" borderId="0" xfId="0" applyFont="1" applyFill="1" applyBorder="1" applyAlignment="1">
      <alignment horizontal="center" vertical="center" wrapText="1"/>
    </xf>
    <xf numFmtId="166" fontId="4" fillId="3" borderId="0" xfId="0" applyNumberFormat="1" applyFont="1" applyFill="1" applyBorder="1" applyAlignment="1">
      <alignment horizontal="right" vertical="center"/>
    </xf>
    <xf numFmtId="0" fontId="4" fillId="3" borderId="0" xfId="0" applyFont="1" applyFill="1" applyBorder="1" applyAlignment="1"/>
    <xf numFmtId="0" fontId="5" fillId="3" borderId="0" xfId="0" applyFont="1" applyFill="1" applyBorder="1"/>
    <xf numFmtId="3" fontId="3" fillId="3" borderId="0" xfId="0" applyNumberFormat="1" applyFont="1" applyFill="1" applyBorder="1" applyAlignment="1">
      <alignment horizontal="left" indent="1"/>
    </xf>
    <xf numFmtId="0" fontId="10" fillId="3" borderId="0" xfId="0" applyFont="1" applyFill="1" applyBorder="1"/>
    <xf numFmtId="0" fontId="14" fillId="3" borderId="0" xfId="0" applyFont="1" applyFill="1" applyBorder="1" applyAlignment="1">
      <alignment horizontal="left"/>
    </xf>
    <xf numFmtId="0" fontId="4" fillId="3" borderId="0" xfId="0" applyFont="1" applyFill="1" applyBorder="1" applyAlignment="1">
      <alignment vertical="center"/>
    </xf>
    <xf numFmtId="0" fontId="4" fillId="3" borderId="0" xfId="0" applyFont="1" applyFill="1" applyBorder="1" applyAlignment="1">
      <alignment wrapText="1"/>
    </xf>
    <xf numFmtId="0" fontId="37" fillId="3" borderId="0" xfId="0" applyFont="1" applyFill="1" applyBorder="1" applyAlignment="1">
      <alignment vertical="top"/>
    </xf>
    <xf numFmtId="0" fontId="37" fillId="8" borderId="0" xfId="0" applyFont="1" applyFill="1" applyBorder="1" applyAlignment="1">
      <alignment vertical="top"/>
    </xf>
    <xf numFmtId="3" fontId="39" fillId="3" borderId="0" xfId="0" applyNumberFormat="1" applyFont="1" applyFill="1" applyBorder="1" applyAlignment="1">
      <alignment horizontal="center" wrapText="1"/>
    </xf>
    <xf numFmtId="3" fontId="39" fillId="3" borderId="0" xfId="0" applyNumberFormat="1" applyFont="1" applyFill="1" applyBorder="1" applyAlignment="1">
      <alignment horizontal="right"/>
    </xf>
    <xf numFmtId="8" fontId="39" fillId="3" borderId="0" xfId="0" applyNumberFormat="1" applyFont="1" applyFill="1" applyBorder="1"/>
    <xf numFmtId="0" fontId="6" fillId="3" borderId="7" xfId="11" applyFont="1" applyFill="1" applyBorder="1" applyAlignment="1">
      <alignment horizontal="right" vertical="top"/>
    </xf>
    <xf numFmtId="0" fontId="3" fillId="0" borderId="0" xfId="0" applyFont="1" applyFill="1" applyAlignment="1">
      <alignment horizontal="left" wrapText="1"/>
    </xf>
    <xf numFmtId="0" fontId="21" fillId="3" borderId="0" xfId="11" applyFont="1" applyFill="1" applyBorder="1"/>
    <xf numFmtId="0" fontId="3" fillId="14" borderId="15" xfId="11" applyFill="1" applyBorder="1" applyAlignment="1">
      <alignment vertical="center"/>
    </xf>
    <xf numFmtId="0" fontId="3" fillId="6" borderId="15" xfId="11" applyFill="1" applyBorder="1" applyAlignment="1">
      <alignment vertical="center"/>
    </xf>
    <xf numFmtId="3" fontId="4" fillId="3" borderId="0" xfId="0" quotePrefix="1" applyNumberFormat="1" applyFont="1" applyFill="1" applyBorder="1" applyAlignment="1">
      <alignment horizontal="center" vertical="center"/>
    </xf>
    <xf numFmtId="3" fontId="4" fillId="3" borderId="0" xfId="0" applyNumberFormat="1" applyFont="1" applyFill="1" applyBorder="1" applyAlignment="1">
      <alignment horizontal="center" vertical="center" wrapText="1"/>
    </xf>
    <xf numFmtId="166" fontId="4" fillId="3" borderId="10" xfId="0" applyNumberFormat="1" applyFont="1" applyFill="1" applyBorder="1" applyAlignment="1">
      <alignment horizontal="right" vertical="center"/>
    </xf>
    <xf numFmtId="166" fontId="3" fillId="3" borderId="10" xfId="0" applyNumberFormat="1" applyFont="1" applyFill="1" applyBorder="1" applyAlignment="1">
      <alignment horizontal="right"/>
    </xf>
    <xf numFmtId="166" fontId="4" fillId="3" borderId="10" xfId="0" applyNumberFormat="1" applyFont="1" applyFill="1" applyBorder="1" applyAlignment="1">
      <alignment horizontal="right"/>
    </xf>
    <xf numFmtId="166" fontId="3" fillId="3" borderId="10" xfId="0" applyNumberFormat="1" applyFont="1" applyFill="1" applyBorder="1"/>
    <xf numFmtId="166" fontId="3" fillId="3" borderId="10" xfId="0" applyNumberFormat="1" applyFont="1" applyFill="1" applyBorder="1" applyAlignment="1">
      <alignment horizontal="right" vertical="top" wrapText="1"/>
    </xf>
    <xf numFmtId="166" fontId="3" fillId="3" borderId="10" xfId="0" applyNumberFormat="1" applyFont="1" applyFill="1" applyBorder="1" applyAlignment="1">
      <alignment horizontal="right" wrapText="1"/>
    </xf>
    <xf numFmtId="0" fontId="37" fillId="5" borderId="7" xfId="0" applyFont="1" applyFill="1" applyBorder="1" applyAlignment="1"/>
    <xf numFmtId="0" fontId="37" fillId="5" borderId="0" xfId="0" applyFont="1" applyFill="1" applyBorder="1" applyAlignment="1"/>
    <xf numFmtId="8" fontId="20" fillId="6" borderId="0" xfId="0" applyNumberFormat="1" applyFont="1" applyFill="1" applyAlignment="1">
      <alignment vertical="center"/>
    </xf>
    <xf numFmtId="0" fontId="3" fillId="3" borderId="0" xfId="0" applyFont="1" applyFill="1" applyBorder="1" applyAlignment="1">
      <alignment horizontal="left" vertical="top" indent="1"/>
    </xf>
    <xf numFmtId="166" fontId="53" fillId="3" borderId="12" xfId="0" applyNumberFormat="1" applyFont="1" applyFill="1" applyBorder="1" applyAlignment="1">
      <alignment horizontal="right" vertical="top" wrapText="1"/>
    </xf>
    <xf numFmtId="0" fontId="3" fillId="9" borderId="0" xfId="0" applyFont="1" applyFill="1"/>
    <xf numFmtId="0" fontId="3" fillId="0" borderId="0" xfId="10"/>
    <xf numFmtId="0" fontId="3" fillId="0" borderId="0" xfId="10" applyFont="1"/>
    <xf numFmtId="0" fontId="6" fillId="0" borderId="0" xfId="10" applyFont="1"/>
    <xf numFmtId="0" fontId="4" fillId="0" borderId="0" xfId="10" applyFont="1"/>
    <xf numFmtId="0" fontId="3" fillId="0" borderId="0" xfId="10" applyFill="1"/>
    <xf numFmtId="0" fontId="3" fillId="0" borderId="0" xfId="10" applyAlignment="1">
      <alignment horizontal="center"/>
    </xf>
    <xf numFmtId="0" fontId="3" fillId="11" borderId="0" xfId="0" applyFont="1" applyFill="1" applyBorder="1"/>
    <xf numFmtId="166" fontId="53" fillId="11" borderId="0" xfId="0" applyNumberFormat="1" applyFont="1" applyFill="1" applyBorder="1" applyAlignment="1">
      <alignment horizontal="right"/>
    </xf>
    <xf numFmtId="0" fontId="3" fillId="23" borderId="0" xfId="0" applyFont="1" applyFill="1" applyBorder="1" applyAlignment="1">
      <alignment horizontal="center"/>
    </xf>
    <xf numFmtId="0" fontId="11" fillId="23" borderId="0" xfId="0" applyFont="1" applyFill="1" applyBorder="1" applyAlignment="1">
      <alignment vertical="top"/>
    </xf>
    <xf numFmtId="166" fontId="11" fillId="23" borderId="0" xfId="0" applyNumberFormat="1" applyFont="1" applyFill="1" applyBorder="1" applyAlignment="1">
      <alignment vertical="top"/>
    </xf>
    <xf numFmtId="0" fontId="3" fillId="24" borderId="7" xfId="0" applyFont="1" applyFill="1" applyBorder="1" applyAlignment="1">
      <alignment horizontal="center"/>
    </xf>
    <xf numFmtId="0" fontId="3" fillId="23" borderId="3" xfId="0" applyFont="1" applyFill="1" applyBorder="1"/>
    <xf numFmtId="166" fontId="55" fillId="3" borderId="12" xfId="0" applyNumberFormat="1" applyFont="1" applyFill="1" applyBorder="1" applyAlignment="1">
      <alignment horizontal="center" wrapText="1"/>
    </xf>
    <xf numFmtId="166" fontId="3" fillId="3" borderId="12" xfId="0" applyNumberFormat="1" applyFont="1" applyFill="1" applyBorder="1"/>
    <xf numFmtId="166" fontId="40" fillId="4" borderId="13" xfId="0" applyNumberFormat="1" applyFont="1" applyFill="1" applyBorder="1"/>
    <xf numFmtId="0" fontId="3" fillId="3" borderId="0" xfId="0" applyFont="1" applyFill="1" applyBorder="1" applyAlignment="1">
      <alignment horizontal="right" vertical="top"/>
    </xf>
    <xf numFmtId="0" fontId="4" fillId="25" borderId="4" xfId="10" applyFont="1" applyFill="1" applyBorder="1" applyAlignment="1">
      <alignment horizontal="center"/>
    </xf>
    <xf numFmtId="0" fontId="40" fillId="26" borderId="0" xfId="0" applyFont="1" applyFill="1" applyBorder="1" applyAlignment="1">
      <alignment horizontal="left"/>
    </xf>
    <xf numFmtId="0" fontId="3" fillId="3" borderId="0" xfId="0" applyFont="1" applyFill="1" applyBorder="1" applyAlignment="1">
      <alignment horizontal="right"/>
    </xf>
    <xf numFmtId="0" fontId="3" fillId="0" borderId="4" xfId="0" applyFont="1" applyFill="1" applyBorder="1" applyAlignment="1">
      <alignment vertical="top" wrapText="1"/>
    </xf>
    <xf numFmtId="0" fontId="55" fillId="0" borderId="0" xfId="10" applyFont="1" applyAlignment="1">
      <alignment horizontal="center"/>
    </xf>
    <xf numFmtId="0" fontId="4" fillId="27" borderId="4" xfId="10" applyFont="1" applyFill="1" applyBorder="1"/>
    <xf numFmtId="0" fontId="72" fillId="0" borderId="0" xfId="10" applyFont="1" applyAlignment="1">
      <alignment horizontal="center"/>
    </xf>
    <xf numFmtId="0" fontId="3" fillId="3" borderId="0" xfId="0" applyFont="1" applyFill="1" applyBorder="1" applyAlignment="1">
      <alignment horizontal="center" wrapText="1"/>
    </xf>
    <xf numFmtId="0" fontId="3" fillId="0" borderId="0" xfId="10" applyBorder="1" applyAlignment="1">
      <alignment horizontal="center"/>
    </xf>
    <xf numFmtId="0" fontId="3" fillId="0" borderId="7" xfId="10" applyBorder="1" applyAlignment="1">
      <alignment horizontal="center"/>
    </xf>
    <xf numFmtId="0" fontId="3" fillId="0" borderId="12" xfId="10" applyBorder="1" applyAlignment="1">
      <alignment horizontal="center"/>
    </xf>
    <xf numFmtId="0" fontId="4" fillId="23" borderId="7" xfId="0" applyFont="1" applyFill="1" applyBorder="1" applyAlignment="1"/>
    <xf numFmtId="0" fontId="4" fillId="23" borderId="0" xfId="0" applyFont="1" applyFill="1" applyBorder="1" applyAlignment="1"/>
    <xf numFmtId="193" fontId="73" fillId="3" borderId="0" xfId="0" applyNumberFormat="1" applyFont="1" applyFill="1"/>
    <xf numFmtId="194" fontId="73" fillId="0" borderId="0" xfId="10" applyNumberFormat="1" applyFont="1"/>
    <xf numFmtId="193" fontId="73" fillId="0" borderId="0" xfId="0" applyNumberFormat="1" applyFont="1" applyFill="1"/>
    <xf numFmtId="0" fontId="22" fillId="6" borderId="8" xfId="11" applyFont="1" applyFill="1" applyBorder="1"/>
    <xf numFmtId="49" fontId="22" fillId="6" borderId="3" xfId="4" applyNumberFormat="1" applyFont="1" applyFill="1" applyBorder="1" applyAlignment="1">
      <alignment horizontal="center"/>
    </xf>
    <xf numFmtId="191" fontId="22" fillId="6" borderId="3" xfId="4" applyNumberFormat="1" applyFont="1" applyFill="1" applyBorder="1"/>
    <xf numFmtId="191" fontId="22" fillId="6" borderId="3" xfId="4" applyNumberFormat="1" applyFont="1" applyFill="1" applyBorder="1" applyAlignment="1">
      <alignment horizontal="center"/>
    </xf>
    <xf numFmtId="191" fontId="22" fillId="6" borderId="14" xfId="4" applyNumberFormat="1" applyFont="1" applyFill="1" applyBorder="1"/>
    <xf numFmtId="0" fontId="22" fillId="6" borderId="9" xfId="11" applyFont="1" applyFill="1" applyBorder="1"/>
    <xf numFmtId="191" fontId="22" fillId="6" borderId="6" xfId="4" applyNumberFormat="1" applyFont="1" applyFill="1" applyBorder="1" applyAlignment="1">
      <alignment horizontal="center"/>
    </xf>
    <xf numFmtId="191" fontId="22" fillId="6" borderId="6" xfId="4" applyNumberFormat="1" applyFont="1" applyFill="1" applyBorder="1"/>
    <xf numFmtId="191" fontId="22" fillId="6" borderId="6" xfId="4" applyNumberFormat="1" applyFont="1" applyFill="1" applyBorder="1" applyAlignment="1">
      <alignment wrapText="1"/>
    </xf>
    <xf numFmtId="191" fontId="22" fillId="6" borderId="6" xfId="4" applyNumberFormat="1" applyFont="1" applyFill="1" applyBorder="1" applyAlignment="1">
      <alignment horizontal="center" wrapText="1"/>
    </xf>
    <xf numFmtId="191" fontId="22" fillId="6" borderId="13" xfId="4" applyNumberFormat="1" applyFont="1" applyFill="1" applyBorder="1" applyAlignment="1">
      <alignment wrapText="1"/>
    </xf>
    <xf numFmtId="0" fontId="23" fillId="7" borderId="12" xfId="11" applyFont="1" applyFill="1" applyBorder="1"/>
    <xf numFmtId="0" fontId="22" fillId="0" borderId="9" xfId="11" applyFont="1" applyFill="1" applyBorder="1"/>
    <xf numFmtId="0" fontId="68" fillId="19" borderId="0" xfId="10" applyFont="1" applyFill="1" applyBorder="1" applyAlignment="1">
      <alignment horizontal="center" vertical="top" wrapText="1"/>
    </xf>
    <xf numFmtId="0" fontId="41" fillId="19" borderId="0" xfId="10" applyFont="1" applyFill="1" applyBorder="1"/>
    <xf numFmtId="0" fontId="67" fillId="8" borderId="0" xfId="10" applyFont="1" applyFill="1" applyBorder="1" applyAlignment="1">
      <alignment horizontal="center" vertical="top" wrapText="1"/>
    </xf>
    <xf numFmtId="0" fontId="67" fillId="19" borderId="0" xfId="10" applyFont="1" applyFill="1" applyBorder="1" applyAlignment="1">
      <alignment horizontal="center" vertical="top" wrapText="1"/>
    </xf>
    <xf numFmtId="0" fontId="70" fillId="19" borderId="0" xfId="10" applyFont="1" applyFill="1" applyBorder="1" applyAlignment="1">
      <alignment horizontal="center" vertical="top" wrapText="1"/>
    </xf>
    <xf numFmtId="0" fontId="71" fillId="19" borderId="0" xfId="10" applyFont="1" applyFill="1" applyBorder="1" applyAlignment="1">
      <alignment horizontal="center" vertical="top" wrapText="1"/>
    </xf>
    <xf numFmtId="0" fontId="68" fillId="19" borderId="7" xfId="10" applyFont="1" applyFill="1" applyBorder="1" applyAlignment="1">
      <alignment horizontal="center" vertical="top" wrapText="1"/>
    </xf>
    <xf numFmtId="0" fontId="67" fillId="8" borderId="7" xfId="10" applyFont="1" applyFill="1" applyBorder="1" applyAlignment="1">
      <alignment horizontal="center" vertical="top" wrapText="1"/>
    </xf>
    <xf numFmtId="0" fontId="67" fillId="19" borderId="7" xfId="10" applyFont="1" applyFill="1" applyBorder="1" applyAlignment="1">
      <alignment horizontal="center" vertical="top" wrapText="1"/>
    </xf>
    <xf numFmtId="0" fontId="70" fillId="19" borderId="7" xfId="10" applyFont="1" applyFill="1" applyBorder="1" applyAlignment="1">
      <alignment horizontal="center" vertical="top" wrapText="1"/>
    </xf>
    <xf numFmtId="0" fontId="71" fillId="19" borderId="7" xfId="10" applyFont="1" applyFill="1" applyBorder="1" applyAlignment="1">
      <alignment horizontal="center" vertical="top" wrapText="1"/>
    </xf>
    <xf numFmtId="0" fontId="41" fillId="19" borderId="7" xfId="10" applyFont="1" applyFill="1" applyBorder="1"/>
    <xf numFmtId="0" fontId="66" fillId="20" borderId="8" xfId="10" applyFont="1" applyFill="1" applyBorder="1" applyAlignment="1">
      <alignment horizontal="center" vertical="top" wrapText="1"/>
    </xf>
    <xf numFmtId="0" fontId="66" fillId="20" borderId="3" xfId="10" applyFont="1" applyFill="1" applyBorder="1" applyAlignment="1">
      <alignment horizontal="center" vertical="top" wrapText="1"/>
    </xf>
    <xf numFmtId="0" fontId="3" fillId="19" borderId="9" xfId="10" applyFill="1" applyBorder="1"/>
    <xf numFmtId="0" fontId="3" fillId="19" borderId="6" xfId="10" applyFill="1" applyBorder="1"/>
    <xf numFmtId="0" fontId="3" fillId="0" borderId="0" xfId="10" applyFill="1" applyAlignment="1">
      <alignment horizontal="center"/>
    </xf>
    <xf numFmtId="0" fontId="3" fillId="0" borderId="0" xfId="10" applyFont="1" applyFill="1"/>
    <xf numFmtId="0" fontId="4" fillId="0" borderId="0" xfId="10" applyFont="1" applyFill="1"/>
    <xf numFmtId="0" fontId="6" fillId="0" borderId="0" xfId="10" applyFont="1" applyFill="1"/>
    <xf numFmtId="195" fontId="73" fillId="0" borderId="0" xfId="10" applyNumberFormat="1" applyFont="1" applyAlignment="1">
      <alignment horizontal="left"/>
    </xf>
    <xf numFmtId="166" fontId="3" fillId="0" borderId="0" xfId="0" applyNumberFormat="1" applyFont="1" applyFill="1" applyBorder="1" applyAlignment="1">
      <alignment horizontal="right"/>
    </xf>
    <xf numFmtId="0" fontId="6" fillId="0" borderId="0" xfId="0" applyFont="1" applyFill="1" applyBorder="1"/>
    <xf numFmtId="0" fontId="3" fillId="0" borderId="0" xfId="0" applyFont="1" applyFill="1" applyBorder="1" applyAlignment="1">
      <alignment horizontal="left" indent="1"/>
    </xf>
    <xf numFmtId="3" fontId="3" fillId="0" borderId="0" xfId="0" applyNumberFormat="1" applyFont="1" applyFill="1" applyBorder="1"/>
    <xf numFmtId="0" fontId="3" fillId="0" borderId="0" xfId="0" applyFont="1" applyFill="1" applyAlignment="1">
      <alignment horizontal="left" vertical="top"/>
    </xf>
    <xf numFmtId="8" fontId="20" fillId="6" borderId="0" xfId="0" applyNumberFormat="1" applyFont="1" applyFill="1" applyAlignment="1"/>
    <xf numFmtId="0" fontId="3" fillId="11" borderId="7" xfId="0" applyFont="1" applyFill="1" applyBorder="1" applyAlignment="1">
      <alignment horizontal="center"/>
    </xf>
    <xf numFmtId="0" fontId="3" fillId="23" borderId="7" xfId="0" applyFont="1" applyFill="1" applyBorder="1" applyAlignment="1">
      <alignment horizontal="center"/>
    </xf>
    <xf numFmtId="0" fontId="4" fillId="11" borderId="0" xfId="0" applyFont="1" applyFill="1" applyBorder="1"/>
    <xf numFmtId="0" fontId="36" fillId="3" borderId="0" xfId="0" applyFont="1" applyFill="1" applyBorder="1" applyAlignment="1">
      <alignment horizontal="left" indent="1"/>
    </xf>
    <xf numFmtId="0" fontId="5" fillId="3" borderId="0" xfId="14" applyFont="1" applyFill="1" applyBorder="1"/>
    <xf numFmtId="0" fontId="3" fillId="3" borderId="0" xfId="14" applyFont="1" applyFill="1" applyBorder="1" applyAlignment="1">
      <alignment horizontal="left" indent="1"/>
    </xf>
    <xf numFmtId="0" fontId="3" fillId="3" borderId="0" xfId="14" applyFont="1" applyFill="1" applyBorder="1"/>
    <xf numFmtId="0" fontId="4" fillId="23" borderId="0" xfId="0" applyFont="1" applyFill="1" applyBorder="1" applyAlignment="1">
      <alignment vertical="top"/>
    </xf>
    <xf numFmtId="0" fontId="3" fillId="3" borderId="0" xfId="0" applyFont="1" applyFill="1" applyBorder="1" applyAlignment="1">
      <alignment horizontal="left" wrapText="1" indent="1"/>
    </xf>
    <xf numFmtId="0" fontId="3" fillId="0" borderId="0" xfId="0" applyFont="1" applyBorder="1" applyAlignment="1">
      <alignment horizontal="left" indent="1"/>
    </xf>
    <xf numFmtId="0" fontId="40" fillId="3" borderId="0" xfId="0" applyFont="1" applyFill="1" applyBorder="1" applyAlignment="1">
      <alignment horizontal="left"/>
    </xf>
    <xf numFmtId="0" fontId="3" fillId="3" borderId="0" xfId="0" applyFont="1" applyFill="1" applyBorder="1" applyAlignment="1">
      <alignment horizontal="left" indent="1" readingOrder="1"/>
    </xf>
    <xf numFmtId="0" fontId="3" fillId="3" borderId="0" xfId="0" applyFont="1" applyFill="1" applyBorder="1" applyAlignment="1">
      <alignment horizontal="left" readingOrder="1"/>
    </xf>
    <xf numFmtId="0" fontId="36" fillId="3" borderId="0" xfId="0" applyFont="1" applyFill="1" applyBorder="1" applyAlignment="1">
      <alignment horizontal="left" vertical="top" indent="1"/>
    </xf>
    <xf numFmtId="0" fontId="3" fillId="23" borderId="8" xfId="0" applyFont="1" applyFill="1" applyBorder="1" applyAlignment="1">
      <alignment horizontal="center"/>
    </xf>
    <xf numFmtId="0" fontId="4" fillId="23" borderId="3" xfId="0" applyFont="1" applyFill="1" applyBorder="1"/>
    <xf numFmtId="0" fontId="3" fillId="4" borderId="6" xfId="0" applyFont="1" applyFill="1" applyBorder="1"/>
    <xf numFmtId="166" fontId="53" fillId="11" borderId="12" xfId="0" applyNumberFormat="1" applyFont="1" applyFill="1" applyBorder="1"/>
    <xf numFmtId="166" fontId="53" fillId="3" borderId="12" xfId="14" applyNumberFormat="1" applyFont="1" applyFill="1" applyBorder="1" applyAlignment="1">
      <alignment horizontal="right"/>
    </xf>
    <xf numFmtId="166" fontId="53" fillId="11" borderId="12" xfId="0" applyNumberFormat="1" applyFont="1" applyFill="1" applyBorder="1" applyAlignment="1">
      <alignment horizontal="right"/>
    </xf>
    <xf numFmtId="166" fontId="11" fillId="3" borderId="12" xfId="0" applyNumberFormat="1" applyFont="1" applyFill="1" applyBorder="1" applyAlignment="1">
      <alignment vertical="top"/>
    </xf>
    <xf numFmtId="166" fontId="11" fillId="23" borderId="12" xfId="0" applyNumberFormat="1" applyFont="1" applyFill="1" applyBorder="1" applyAlignment="1">
      <alignment vertical="top"/>
    </xf>
    <xf numFmtId="166" fontId="3" fillId="0" borderId="0" xfId="10" applyNumberFormat="1" applyFill="1"/>
    <xf numFmtId="166" fontId="3" fillId="0" borderId="0" xfId="10" applyNumberFormat="1"/>
    <xf numFmtId="166" fontId="66" fillId="20" borderId="20" xfId="10" applyNumberFormat="1" applyFont="1" applyFill="1" applyBorder="1" applyAlignment="1">
      <alignment horizontal="center" vertical="top" wrapText="1"/>
    </xf>
    <xf numFmtId="166" fontId="68" fillId="19" borderId="18" xfId="10" applyNumberFormat="1" applyFont="1" applyFill="1" applyBorder="1" applyAlignment="1">
      <alignment horizontal="center" vertical="top" wrapText="1"/>
    </xf>
    <xf numFmtId="166" fontId="67" fillId="8" borderId="18" xfId="10" applyNumberFormat="1" applyFont="1" applyFill="1" applyBorder="1" applyAlignment="1">
      <alignment horizontal="center" vertical="top" wrapText="1"/>
    </xf>
    <xf numFmtId="166" fontId="3" fillId="19" borderId="19" xfId="10" applyNumberFormat="1" applyFill="1" applyBorder="1"/>
    <xf numFmtId="166" fontId="66" fillId="20" borderId="14" xfId="10" applyNumberFormat="1" applyFont="1" applyFill="1" applyBorder="1" applyAlignment="1">
      <alignment horizontal="center" vertical="top" wrapText="1"/>
    </xf>
    <xf numFmtId="166" fontId="68" fillId="19" borderId="12" xfId="10" applyNumberFormat="1" applyFont="1" applyFill="1" applyBorder="1" applyAlignment="1">
      <alignment horizontal="center" vertical="top" wrapText="1"/>
    </xf>
    <xf numFmtId="166" fontId="67" fillId="8" borderId="12" xfId="10" applyNumberFormat="1" applyFont="1" applyFill="1" applyBorder="1" applyAlignment="1">
      <alignment horizontal="center" vertical="top" wrapText="1"/>
    </xf>
    <xf numFmtId="166" fontId="3" fillId="19" borderId="13" xfId="10" applyNumberFormat="1" applyFill="1" applyBorder="1"/>
    <xf numFmtId="196" fontId="73" fillId="0" borderId="0" xfId="10" applyNumberFormat="1" applyFont="1" applyAlignment="1">
      <alignment horizontal="left"/>
    </xf>
    <xf numFmtId="197" fontId="73" fillId="0" borderId="0" xfId="10" applyNumberFormat="1" applyFont="1" applyAlignment="1">
      <alignment horizontal="left"/>
    </xf>
    <xf numFmtId="198" fontId="73" fillId="0" borderId="0" xfId="10" applyNumberFormat="1" applyFont="1" applyAlignment="1">
      <alignment horizontal="left"/>
    </xf>
    <xf numFmtId="199" fontId="73" fillId="0" borderId="0" xfId="10" applyNumberFormat="1" applyFont="1" applyAlignment="1">
      <alignment horizontal="left"/>
    </xf>
    <xf numFmtId="200" fontId="73" fillId="0" borderId="0" xfId="10" applyNumberFormat="1" applyFont="1"/>
    <xf numFmtId="201" fontId="73" fillId="0" borderId="0" xfId="10" applyNumberFormat="1" applyFont="1"/>
    <xf numFmtId="202" fontId="73" fillId="0" borderId="0" xfId="10" applyNumberFormat="1" applyFont="1"/>
    <xf numFmtId="205" fontId="73" fillId="0" borderId="0" xfId="10" applyNumberFormat="1" applyFont="1"/>
    <xf numFmtId="0" fontId="77" fillId="0" borderId="0" xfId="11" applyFont="1"/>
    <xf numFmtId="0" fontId="78" fillId="6" borderId="8" xfId="11" applyFont="1" applyFill="1" applyBorder="1"/>
    <xf numFmtId="49" fontId="78" fillId="6" borderId="3" xfId="4" applyNumberFormat="1" applyFont="1" applyFill="1" applyBorder="1" applyAlignment="1">
      <alignment horizontal="center"/>
    </xf>
    <xf numFmtId="191" fontId="78" fillId="6" borderId="3" xfId="4" applyNumberFormat="1" applyFont="1" applyFill="1" applyBorder="1"/>
    <xf numFmtId="191" fontId="78" fillId="6" borderId="3" xfId="4" applyNumberFormat="1" applyFont="1" applyFill="1" applyBorder="1" applyAlignment="1">
      <alignment horizontal="center"/>
    </xf>
    <xf numFmtId="191" fontId="78" fillId="6" borderId="14" xfId="4" applyNumberFormat="1" applyFont="1" applyFill="1" applyBorder="1"/>
    <xf numFmtId="0" fontId="77" fillId="7" borderId="0" xfId="11" applyFont="1" applyFill="1"/>
    <xf numFmtId="0" fontId="77" fillId="7" borderId="12" xfId="11" applyFont="1" applyFill="1" applyBorder="1"/>
    <xf numFmtId="0" fontId="78" fillId="6" borderId="9" xfId="11" applyFont="1" applyFill="1" applyBorder="1"/>
    <xf numFmtId="191" fontId="78" fillId="6" borderId="6" xfId="4" applyNumberFormat="1" applyFont="1" applyFill="1" applyBorder="1" applyAlignment="1">
      <alignment horizontal="center"/>
    </xf>
    <xf numFmtId="191" fontId="78" fillId="6" borderId="6" xfId="4" applyNumberFormat="1" applyFont="1" applyFill="1" applyBorder="1"/>
    <xf numFmtId="191" fontId="78" fillId="6" borderId="6" xfId="4" applyNumberFormat="1" applyFont="1" applyFill="1" applyBorder="1" applyAlignment="1">
      <alignment wrapText="1"/>
    </xf>
    <xf numFmtId="191" fontId="78" fillId="6" borderId="6" xfId="4" applyNumberFormat="1" applyFont="1" applyFill="1" applyBorder="1" applyAlignment="1">
      <alignment horizontal="center" wrapText="1"/>
    </xf>
    <xf numFmtId="191" fontId="78" fillId="6" borderId="13" xfId="4" applyNumberFormat="1" applyFont="1" applyFill="1" applyBorder="1" applyAlignment="1">
      <alignment wrapText="1"/>
    </xf>
    <xf numFmtId="0" fontId="77" fillId="7" borderId="0" xfId="11" applyFont="1" applyFill="1" applyAlignment="1">
      <alignment wrapText="1"/>
    </xf>
    <xf numFmtId="0" fontId="77" fillId="6" borderId="0" xfId="11" applyFont="1" applyFill="1" applyAlignment="1">
      <alignment wrapText="1"/>
    </xf>
    <xf numFmtId="0" fontId="77" fillId="7" borderId="12" xfId="11" applyFont="1" applyFill="1" applyBorder="1" applyAlignment="1">
      <alignment wrapText="1"/>
    </xf>
    <xf numFmtId="0" fontId="77" fillId="0" borderId="0" xfId="0" applyFont="1"/>
    <xf numFmtId="0" fontId="78" fillId="23" borderId="0" xfId="2" applyNumberFormat="1" applyFont="1" applyFill="1" applyBorder="1" applyAlignment="1">
      <alignment horizontal="center"/>
    </xf>
    <xf numFmtId="0" fontId="78" fillId="23" borderId="12" xfId="2" applyNumberFormat="1" applyFont="1" applyFill="1" applyBorder="1" applyAlignment="1">
      <alignment horizontal="center"/>
    </xf>
    <xf numFmtId="167" fontId="78" fillId="11" borderId="0" xfId="2" applyNumberFormat="1" applyFont="1" applyFill="1" applyBorder="1" applyAlignment="1">
      <alignment horizontal="center"/>
    </xf>
    <xf numFmtId="166" fontId="78" fillId="11" borderId="0" xfId="2" applyNumberFormat="1" applyFont="1" applyFill="1" applyBorder="1" applyAlignment="1">
      <alignment horizontal="center"/>
    </xf>
    <xf numFmtId="166" fontId="78" fillId="11" borderId="12" xfId="2" applyNumberFormat="1" applyFont="1" applyFill="1" applyBorder="1" applyAlignment="1">
      <alignment horizontal="center"/>
    </xf>
    <xf numFmtId="167" fontId="79" fillId="0" borderId="0" xfId="2" applyNumberFormat="1" applyFont="1" applyFill="1" applyBorder="1" applyAlignment="1">
      <alignment horizontal="center"/>
    </xf>
    <xf numFmtId="191" fontId="77" fillId="6" borderId="0" xfId="4" applyNumberFormat="1" applyFont="1" applyFill="1"/>
    <xf numFmtId="166" fontId="77" fillId="0" borderId="0" xfId="4" applyNumberFormat="1" applyFont="1" applyFill="1"/>
    <xf numFmtId="166" fontId="77" fillId="0" borderId="0" xfId="11" applyNumberFormat="1" applyFont="1"/>
    <xf numFmtId="166" fontId="79" fillId="0" borderId="0" xfId="2" applyNumberFormat="1" applyFont="1" applyFill="1" applyBorder="1" applyAlignment="1">
      <alignment horizontal="center"/>
    </xf>
    <xf numFmtId="166" fontId="79" fillId="0" borderId="12" xfId="2" applyNumberFormat="1" applyFont="1" applyFill="1" applyBorder="1" applyAlignment="1">
      <alignment horizontal="center"/>
    </xf>
    <xf numFmtId="167" fontId="77" fillId="0" borderId="0" xfId="2" applyNumberFormat="1" applyFont="1" applyFill="1" applyBorder="1" applyAlignment="1">
      <alignment horizontal="center"/>
    </xf>
    <xf numFmtId="3" fontId="77" fillId="6" borderId="0" xfId="4" applyNumberFormat="1" applyFont="1" applyFill="1"/>
    <xf numFmtId="166" fontId="77" fillId="0" borderId="0" xfId="11" applyNumberFormat="1" applyFont="1" applyFill="1"/>
    <xf numFmtId="166" fontId="77" fillId="0" borderId="0" xfId="2" applyNumberFormat="1" applyFont="1" applyFill="1" applyBorder="1" applyAlignment="1">
      <alignment horizontal="center"/>
    </xf>
    <xf numFmtId="166" fontId="77" fillId="0" borderId="12" xfId="2" applyNumberFormat="1" applyFont="1" applyFill="1" applyBorder="1" applyAlignment="1">
      <alignment horizontal="center"/>
    </xf>
    <xf numFmtId="0" fontId="77" fillId="0" borderId="0" xfId="11" applyFont="1" applyFill="1"/>
    <xf numFmtId="166" fontId="77" fillId="17" borderId="0" xfId="4" applyNumberFormat="1" applyFont="1" applyFill="1"/>
    <xf numFmtId="166" fontId="78" fillId="23" borderId="0" xfId="2" applyNumberFormat="1" applyFont="1" applyFill="1" applyBorder="1" applyAlignment="1">
      <alignment horizontal="center"/>
    </xf>
    <xf numFmtId="166" fontId="78" fillId="23" borderId="12" xfId="2" applyNumberFormat="1" applyFont="1" applyFill="1" applyBorder="1" applyAlignment="1">
      <alignment horizontal="center"/>
    </xf>
    <xf numFmtId="0" fontId="77" fillId="0" borderId="7" xfId="11" applyFont="1" applyFill="1" applyBorder="1" applyAlignment="1">
      <alignment horizontal="left" indent="1"/>
    </xf>
    <xf numFmtId="0" fontId="77" fillId="0" borderId="7" xfId="11" applyFont="1" applyBorder="1"/>
    <xf numFmtId="0" fontId="77" fillId="0" borderId="7" xfId="11" applyFont="1" applyFill="1" applyBorder="1"/>
    <xf numFmtId="0" fontId="78" fillId="0" borderId="9" xfId="11" applyFont="1" applyFill="1" applyBorder="1"/>
    <xf numFmtId="167" fontId="77" fillId="0" borderId="6" xfId="4" applyNumberFormat="1" applyFont="1" applyFill="1" applyBorder="1"/>
    <xf numFmtId="167" fontId="77" fillId="17" borderId="10" xfId="4" applyNumberFormat="1" applyFont="1" applyFill="1" applyBorder="1"/>
    <xf numFmtId="3" fontId="77" fillId="17" borderId="10" xfId="4" applyNumberFormat="1" applyFont="1" applyFill="1" applyBorder="1"/>
    <xf numFmtId="166" fontId="77" fillId="17" borderId="10" xfId="4" applyNumberFormat="1" applyFont="1" applyFill="1" applyBorder="1"/>
    <xf numFmtId="166" fontId="77" fillId="0" borderId="10" xfId="4" applyNumberFormat="1" applyFont="1" applyFill="1" applyBorder="1"/>
    <xf numFmtId="166" fontId="77" fillId="3" borderId="10" xfId="4" applyNumberFormat="1" applyFont="1" applyFill="1" applyBorder="1"/>
    <xf numFmtId="166" fontId="77" fillId="0" borderId="17" xfId="4" applyNumberFormat="1" applyFont="1" applyFill="1" applyBorder="1"/>
    <xf numFmtId="191" fontId="77" fillId="0" borderId="0" xfId="4" applyNumberFormat="1" applyFont="1" applyFill="1"/>
    <xf numFmtId="191" fontId="77" fillId="0" borderId="0" xfId="4" applyNumberFormat="1" applyFont="1"/>
    <xf numFmtId="191" fontId="77" fillId="0" borderId="0" xfId="4" applyNumberFormat="1" applyFont="1" applyAlignment="1">
      <alignment wrapText="1"/>
    </xf>
    <xf numFmtId="3" fontId="77" fillId="0" borderId="0" xfId="11" applyNumberFormat="1" applyFont="1"/>
    <xf numFmtId="0" fontId="78" fillId="23" borderId="3" xfId="0" applyFont="1" applyFill="1" applyBorder="1"/>
    <xf numFmtId="0" fontId="78" fillId="11" borderId="0" xfId="0" applyFont="1" applyFill="1" applyBorder="1"/>
    <xf numFmtId="0" fontId="79" fillId="0" borderId="0" xfId="0" applyFont="1" applyFill="1" applyBorder="1"/>
    <xf numFmtId="0" fontId="77" fillId="0" borderId="0" xfId="0" applyFont="1" applyFill="1" applyBorder="1" applyAlignment="1">
      <alignment horizontal="left" indent="1"/>
    </xf>
    <xf numFmtId="0" fontId="77" fillId="0" borderId="0" xfId="0" applyFont="1" applyFill="1" applyBorder="1"/>
    <xf numFmtId="0" fontId="78" fillId="23" borderId="0" xfId="0" applyFont="1" applyFill="1" applyBorder="1" applyAlignment="1">
      <alignment vertical="top"/>
    </xf>
    <xf numFmtId="0" fontId="3" fillId="0" borderId="0" xfId="11" applyFont="1" applyFill="1"/>
    <xf numFmtId="0" fontId="85" fillId="0" borderId="0" xfId="28" applyFont="1" applyFill="1" applyBorder="1" applyAlignment="1" applyProtection="1">
      <alignment vertical="center"/>
      <protection locked="0"/>
    </xf>
    <xf numFmtId="0" fontId="0" fillId="0" borderId="0" xfId="0" applyFill="1" applyProtection="1">
      <protection locked="0"/>
    </xf>
    <xf numFmtId="0" fontId="3" fillId="0" borderId="0" xfId="10" applyProtection="1"/>
    <xf numFmtId="0" fontId="86" fillId="0" borderId="0" xfId="0" applyFont="1" applyAlignment="1" applyProtection="1">
      <alignment vertical="center"/>
    </xf>
    <xf numFmtId="0" fontId="0" fillId="0" borderId="0" xfId="0" applyProtection="1"/>
    <xf numFmtId="0" fontId="63" fillId="0" borderId="0" xfId="0" applyFont="1" applyProtection="1"/>
    <xf numFmtId="0" fontId="89" fillId="29" borderId="13" xfId="0" applyFont="1" applyFill="1" applyBorder="1" applyProtection="1"/>
    <xf numFmtId="0" fontId="80" fillId="29" borderId="19" xfId="0" applyFont="1" applyFill="1" applyBorder="1" applyAlignment="1" applyProtection="1">
      <alignment horizontal="center"/>
    </xf>
    <xf numFmtId="0" fontId="80" fillId="29" borderId="9" xfId="0" applyFont="1" applyFill="1" applyBorder="1" applyAlignment="1" applyProtection="1">
      <alignment horizontal="center"/>
    </xf>
    <xf numFmtId="0" fontId="0" fillId="32" borderId="15" xfId="0" applyFont="1" applyFill="1" applyBorder="1" applyProtection="1"/>
    <xf numFmtId="2" fontId="0" fillId="32" borderId="4" xfId="0" applyNumberFormat="1" applyFont="1" applyFill="1" applyBorder="1" applyAlignment="1" applyProtection="1">
      <alignment horizontal="center"/>
    </xf>
    <xf numFmtId="2" fontId="0" fillId="32" borderId="11" xfId="0" applyNumberFormat="1" applyFont="1" applyFill="1" applyBorder="1" applyAlignment="1" applyProtection="1">
      <alignment horizontal="center"/>
    </xf>
    <xf numFmtId="0" fontId="0" fillId="0" borderId="15" xfId="0" applyFont="1" applyFill="1" applyBorder="1" applyAlignment="1" applyProtection="1">
      <alignment wrapText="1"/>
    </xf>
    <xf numFmtId="2" fontId="0" fillId="0" borderId="15" xfId="0" applyNumberFormat="1" applyFont="1" applyFill="1" applyBorder="1" applyAlignment="1" applyProtection="1">
      <alignment horizontal="center"/>
    </xf>
    <xf numFmtId="2" fontId="0" fillId="0" borderId="4" xfId="0" applyNumberFormat="1" applyFont="1" applyFill="1" applyBorder="1" applyAlignment="1" applyProtection="1">
      <alignment horizontal="center"/>
    </xf>
    <xf numFmtId="2" fontId="0" fillId="0" borderId="11" xfId="0" applyNumberFormat="1" applyFont="1" applyFill="1" applyBorder="1" applyAlignment="1" applyProtection="1">
      <alignment horizontal="center"/>
    </xf>
    <xf numFmtId="0" fontId="0" fillId="32" borderId="15" xfId="0" applyFont="1" applyFill="1" applyBorder="1" applyAlignment="1" applyProtection="1">
      <alignment wrapText="1"/>
    </xf>
    <xf numFmtId="0" fontId="0" fillId="0" borderId="15" xfId="0" applyFont="1" applyFill="1" applyBorder="1" applyProtection="1"/>
    <xf numFmtId="0" fontId="81" fillId="32" borderId="14" xfId="0" applyFont="1" applyFill="1" applyBorder="1" applyProtection="1"/>
    <xf numFmtId="2" fontId="81" fillId="32" borderId="20" xfId="0" applyNumberFormat="1" applyFont="1" applyFill="1" applyBorder="1" applyAlignment="1" applyProtection="1">
      <alignment horizontal="center"/>
    </xf>
    <xf numFmtId="2" fontId="0" fillId="32" borderId="8" xfId="0" applyNumberFormat="1" applyFont="1" applyFill="1" applyBorder="1" applyAlignment="1" applyProtection="1">
      <alignment horizontal="center"/>
    </xf>
    <xf numFmtId="0" fontId="88" fillId="11" borderId="11" xfId="0" applyFont="1" applyFill="1" applyBorder="1" applyAlignment="1" applyProtection="1"/>
    <xf numFmtId="0" fontId="88" fillId="11" borderId="2" xfId="0" applyFont="1" applyFill="1" applyBorder="1" applyAlignment="1" applyProtection="1"/>
    <xf numFmtId="0" fontId="88" fillId="11" borderId="15" xfId="0" applyFont="1" applyFill="1" applyBorder="1" applyAlignment="1" applyProtection="1"/>
    <xf numFmtId="0" fontId="84" fillId="28" borderId="0" xfId="0" applyFont="1" applyFill="1" applyAlignment="1" applyProtection="1">
      <alignment vertical="center" wrapText="1"/>
    </xf>
    <xf numFmtId="0" fontId="4" fillId="28" borderId="0" xfId="28" applyFont="1" applyFill="1" applyBorder="1" applyAlignment="1" applyProtection="1">
      <alignment horizontal="right" vertical="center" wrapText="1"/>
    </xf>
    <xf numFmtId="0" fontId="72" fillId="29" borderId="0" xfId="28" applyFont="1" applyFill="1" applyBorder="1" applyAlignment="1" applyProtection="1">
      <alignment horizontal="right" vertical="center" wrapText="1"/>
    </xf>
    <xf numFmtId="0" fontId="0" fillId="0" borderId="0" xfId="0" applyFont="1" applyProtection="1"/>
    <xf numFmtId="0" fontId="81" fillId="0" borderId="0" xfId="0" applyFont="1" applyProtection="1"/>
    <xf numFmtId="0" fontId="0" fillId="0" borderId="0" xfId="0" applyFont="1" applyFill="1" applyProtection="1"/>
    <xf numFmtId="0" fontId="81" fillId="30" borderId="22" xfId="0" applyFont="1" applyFill="1" applyBorder="1" applyProtection="1"/>
    <xf numFmtId="2" fontId="81" fillId="30" borderId="22" xfId="0" applyNumberFormat="1" applyFont="1" applyFill="1" applyBorder="1" applyProtection="1"/>
    <xf numFmtId="2" fontId="84" fillId="30" borderId="22" xfId="0" applyNumberFormat="1" applyFont="1" applyFill="1" applyBorder="1" applyProtection="1"/>
    <xf numFmtId="0" fontId="0" fillId="3" borderId="0" xfId="0" applyFill="1" applyProtection="1">
      <protection locked="0"/>
    </xf>
    <xf numFmtId="0" fontId="3" fillId="3" borderId="0" xfId="0" applyFont="1" applyFill="1" applyProtection="1">
      <protection locked="0"/>
    </xf>
    <xf numFmtId="166" fontId="4" fillId="5" borderId="11" xfId="0" applyNumberFormat="1" applyFont="1" applyFill="1" applyBorder="1" applyAlignment="1" applyProtection="1">
      <protection locked="0"/>
    </xf>
    <xf numFmtId="166" fontId="4" fillId="5" borderId="2" xfId="0" applyNumberFormat="1" applyFont="1" applyFill="1" applyBorder="1" applyAlignment="1" applyProtection="1">
      <protection locked="0"/>
    </xf>
    <xf numFmtId="166" fontId="4" fillId="5" borderId="15" xfId="0" applyNumberFormat="1" applyFont="1" applyFill="1" applyBorder="1" applyAlignment="1" applyProtection="1">
      <protection locked="0"/>
    </xf>
    <xf numFmtId="0" fontId="0" fillId="3" borderId="0" xfId="0" applyFill="1" applyProtection="1"/>
    <xf numFmtId="0" fontId="16" fillId="3" borderId="0" xfId="0" applyFont="1" applyFill="1" applyAlignment="1" applyProtection="1">
      <alignment horizontal="center" vertical="center"/>
      <protection locked="0"/>
    </xf>
    <xf numFmtId="0" fontId="9" fillId="3" borderId="0" xfId="0" applyFont="1" applyFill="1" applyAlignment="1" applyProtection="1">
      <alignment vertical="center"/>
      <protection locked="0"/>
    </xf>
    <xf numFmtId="0" fontId="9" fillId="3" borderId="0" xfId="0" applyFont="1" applyFill="1" applyAlignment="1" applyProtection="1">
      <alignment horizontal="center" vertical="center"/>
      <protection locked="0"/>
    </xf>
    <xf numFmtId="0" fontId="65" fillId="3" borderId="0" xfId="0" applyFont="1" applyFill="1" applyAlignment="1" applyProtection="1">
      <alignment vertical="center"/>
      <protection locked="0"/>
    </xf>
    <xf numFmtId="0" fontId="3" fillId="3" borderId="6" xfId="0" applyFont="1" applyFill="1" applyBorder="1" applyProtection="1">
      <protection locked="0"/>
    </xf>
    <xf numFmtId="0" fontId="20" fillId="3" borderId="0" xfId="0" applyFont="1" applyFill="1" applyProtection="1"/>
    <xf numFmtId="0" fontId="8" fillId="3" borderId="0" xfId="0" applyFont="1" applyFill="1" applyProtection="1"/>
    <xf numFmtId="0" fontId="40" fillId="3" borderId="0" xfId="0" applyFont="1" applyFill="1" applyProtection="1"/>
    <xf numFmtId="0" fontId="35" fillId="3" borderId="0" xfId="0" applyFont="1" applyFill="1" applyProtection="1"/>
    <xf numFmtId="0" fontId="38" fillId="3" borderId="0" xfId="0" applyFont="1" applyFill="1" applyProtection="1"/>
    <xf numFmtId="43" fontId="3" fillId="3" borderId="0" xfId="2" applyFont="1" applyFill="1" applyBorder="1" applyAlignment="1">
      <alignment horizontal="right"/>
    </xf>
    <xf numFmtId="2" fontId="3" fillId="6" borderId="0" xfId="2" applyNumberFormat="1" applyFont="1" applyFill="1" applyBorder="1" applyAlignment="1">
      <alignment horizontal="center"/>
    </xf>
    <xf numFmtId="2" fontId="3" fillId="3" borderId="10" xfId="0" applyNumberFormat="1" applyFont="1" applyFill="1" applyBorder="1" applyAlignment="1">
      <alignment horizontal="center"/>
    </xf>
    <xf numFmtId="0" fontId="84" fillId="0" borderId="0" xfId="0" applyFont="1" applyFill="1" applyAlignment="1" applyProtection="1">
      <alignment horizontal="left" vertical="center"/>
    </xf>
    <xf numFmtId="207" fontId="73" fillId="3" borderId="0" xfId="0" applyNumberFormat="1" applyFont="1" applyFill="1"/>
    <xf numFmtId="208" fontId="73" fillId="3" borderId="0" xfId="0" applyNumberFormat="1" applyFont="1" applyFill="1"/>
    <xf numFmtId="209" fontId="73" fillId="3" borderId="0" xfId="0" applyNumberFormat="1" applyFont="1" applyFill="1"/>
    <xf numFmtId="210" fontId="73" fillId="3" borderId="0" xfId="0" applyNumberFormat="1" applyFont="1" applyFill="1"/>
    <xf numFmtId="211" fontId="73" fillId="3" borderId="0" xfId="0" applyNumberFormat="1" applyFont="1" applyFill="1"/>
    <xf numFmtId="212" fontId="73" fillId="0" borderId="0" xfId="0" applyNumberFormat="1" applyFont="1" applyFill="1"/>
    <xf numFmtId="213" fontId="73" fillId="0" borderId="0" xfId="0" applyNumberFormat="1" applyFont="1" applyFill="1"/>
    <xf numFmtId="214" fontId="73" fillId="0" borderId="0" xfId="0" applyNumberFormat="1" applyFont="1" applyFill="1"/>
    <xf numFmtId="215" fontId="73" fillId="0" borderId="0" xfId="0" applyNumberFormat="1" applyFont="1" applyFill="1"/>
    <xf numFmtId="216" fontId="73" fillId="0" borderId="0" xfId="0" applyNumberFormat="1" applyFont="1" applyFill="1"/>
    <xf numFmtId="217" fontId="73" fillId="0" borderId="0" xfId="0" applyNumberFormat="1" applyFont="1" applyFill="1"/>
    <xf numFmtId="218" fontId="73" fillId="0" borderId="0" xfId="0" applyNumberFormat="1" applyFont="1" applyFill="1"/>
    <xf numFmtId="219" fontId="73" fillId="0" borderId="0" xfId="0" applyNumberFormat="1" applyFont="1" applyFill="1"/>
    <xf numFmtId="220" fontId="73" fillId="0" borderId="0" xfId="0" applyNumberFormat="1" applyFont="1" applyFill="1"/>
    <xf numFmtId="221" fontId="73" fillId="0" borderId="0" xfId="0" applyNumberFormat="1" applyFont="1" applyFill="1"/>
    <xf numFmtId="222" fontId="73" fillId="0" borderId="0" xfId="0" applyNumberFormat="1" applyFont="1" applyFill="1"/>
    <xf numFmtId="223" fontId="73" fillId="0" borderId="0" xfId="0" applyNumberFormat="1" applyFont="1" applyFill="1"/>
    <xf numFmtId="224" fontId="73" fillId="0" borderId="0" xfId="0" applyNumberFormat="1" applyFont="1" applyFill="1"/>
    <xf numFmtId="225" fontId="73" fillId="0" borderId="0" xfId="0" applyNumberFormat="1" applyFont="1" applyFill="1"/>
    <xf numFmtId="226" fontId="73" fillId="0" borderId="0" xfId="0" applyNumberFormat="1" applyFont="1" applyFill="1"/>
    <xf numFmtId="227" fontId="73" fillId="0" borderId="0" xfId="0" applyNumberFormat="1" applyFont="1" applyFill="1"/>
    <xf numFmtId="228" fontId="73" fillId="0" borderId="0" xfId="0" applyNumberFormat="1" applyFont="1" applyFill="1"/>
    <xf numFmtId="229" fontId="73" fillId="3" borderId="0" xfId="0" applyNumberFormat="1" applyFont="1" applyFill="1"/>
    <xf numFmtId="230" fontId="73" fillId="3" borderId="0" xfId="0" applyNumberFormat="1" applyFont="1" applyFill="1"/>
    <xf numFmtId="231" fontId="73" fillId="3" borderId="0" xfId="0" applyNumberFormat="1" applyFont="1" applyFill="1"/>
    <xf numFmtId="232" fontId="73" fillId="3" borderId="0" xfId="0" applyNumberFormat="1" applyFont="1" applyFill="1"/>
    <xf numFmtId="233" fontId="73" fillId="3" borderId="0" xfId="0" applyNumberFormat="1" applyFont="1" applyFill="1"/>
    <xf numFmtId="234" fontId="73" fillId="3" borderId="0" xfId="0" applyNumberFormat="1" applyFont="1" applyFill="1"/>
    <xf numFmtId="235" fontId="73" fillId="3" borderId="0" xfId="0" applyNumberFormat="1" applyFont="1" applyFill="1"/>
    <xf numFmtId="236" fontId="73" fillId="3" borderId="0" xfId="0" applyNumberFormat="1" applyFont="1" applyFill="1"/>
    <xf numFmtId="237" fontId="73" fillId="3" borderId="0" xfId="0" applyNumberFormat="1" applyFont="1" applyFill="1"/>
    <xf numFmtId="238" fontId="73" fillId="3" borderId="0" xfId="0" applyNumberFormat="1" applyFont="1" applyFill="1"/>
    <xf numFmtId="239" fontId="73" fillId="3" borderId="0" xfId="0" applyNumberFormat="1" applyFont="1" applyFill="1"/>
    <xf numFmtId="240" fontId="73" fillId="3" borderId="0" xfId="0" applyNumberFormat="1" applyFont="1" applyFill="1"/>
    <xf numFmtId="241" fontId="73" fillId="3" borderId="0" xfId="0" applyNumberFormat="1" applyFont="1" applyFill="1"/>
    <xf numFmtId="242" fontId="73" fillId="3" borderId="0" xfId="0" applyNumberFormat="1" applyFont="1" applyFill="1"/>
    <xf numFmtId="243" fontId="73" fillId="3" borderId="0" xfId="0" applyNumberFormat="1" applyFont="1" applyFill="1"/>
    <xf numFmtId="244" fontId="73" fillId="3" borderId="0" xfId="0" applyNumberFormat="1" applyFont="1" applyFill="1"/>
    <xf numFmtId="245" fontId="73" fillId="3" borderId="0" xfId="0" applyNumberFormat="1" applyFont="1" applyFill="1"/>
    <xf numFmtId="246" fontId="73" fillId="3" borderId="0" xfId="0" applyNumberFormat="1" applyFont="1" applyFill="1"/>
    <xf numFmtId="218" fontId="73" fillId="3" borderId="0" xfId="0" applyNumberFormat="1" applyFont="1" applyFill="1"/>
    <xf numFmtId="247" fontId="73" fillId="3" borderId="0" xfId="0" applyNumberFormat="1" applyFont="1" applyFill="1"/>
    <xf numFmtId="248" fontId="73" fillId="0" borderId="0" xfId="10" applyNumberFormat="1" applyFont="1" applyAlignment="1">
      <alignment vertical="top"/>
    </xf>
    <xf numFmtId="249" fontId="73" fillId="3" borderId="0" xfId="0" applyNumberFormat="1" applyFont="1" applyFill="1"/>
    <xf numFmtId="250" fontId="73" fillId="3" borderId="0" xfId="0" applyNumberFormat="1" applyFont="1" applyFill="1"/>
    <xf numFmtId="251" fontId="73" fillId="3" borderId="0" xfId="0" applyNumberFormat="1" applyFont="1" applyFill="1"/>
    <xf numFmtId="252" fontId="73" fillId="3" borderId="0" xfId="0" applyNumberFormat="1" applyFont="1" applyFill="1"/>
    <xf numFmtId="253" fontId="73" fillId="3" borderId="0" xfId="0" applyNumberFormat="1" applyFont="1" applyFill="1"/>
    <xf numFmtId="254" fontId="73" fillId="3" borderId="0" xfId="0" applyNumberFormat="1" applyFont="1" applyFill="1"/>
    <xf numFmtId="255" fontId="73" fillId="3" borderId="0" xfId="0" applyNumberFormat="1" applyFont="1" applyFill="1"/>
    <xf numFmtId="256" fontId="73" fillId="3" borderId="0" xfId="0" applyNumberFormat="1" applyFont="1" applyFill="1"/>
    <xf numFmtId="257" fontId="73" fillId="3" borderId="0" xfId="0" applyNumberFormat="1" applyFont="1" applyFill="1"/>
    <xf numFmtId="258" fontId="73" fillId="3" borderId="0" xfId="0" applyNumberFormat="1" applyFont="1" applyFill="1"/>
    <xf numFmtId="259" fontId="73" fillId="3" borderId="0" xfId="0" applyNumberFormat="1" applyFont="1" applyFill="1"/>
    <xf numFmtId="260" fontId="73" fillId="3" borderId="0" xfId="0" applyNumberFormat="1" applyFont="1" applyFill="1"/>
    <xf numFmtId="261" fontId="73" fillId="3" borderId="0" xfId="0" applyNumberFormat="1" applyFont="1" applyFill="1"/>
    <xf numFmtId="262" fontId="73" fillId="3" borderId="0" xfId="0" applyNumberFormat="1" applyFont="1" applyFill="1"/>
    <xf numFmtId="263" fontId="73" fillId="3" borderId="0" xfId="0" applyNumberFormat="1" applyFont="1" applyFill="1"/>
    <xf numFmtId="264" fontId="73" fillId="3" borderId="0" xfId="0" applyNumberFormat="1" applyFont="1" applyFill="1"/>
    <xf numFmtId="265" fontId="73" fillId="3" borderId="0" xfId="0" applyNumberFormat="1" applyFont="1" applyFill="1"/>
    <xf numFmtId="266" fontId="73" fillId="3" borderId="0" xfId="0" applyNumberFormat="1" applyFont="1" applyFill="1"/>
    <xf numFmtId="0" fontId="39" fillId="0" borderId="0" xfId="10" applyFont="1" applyAlignment="1">
      <alignment wrapText="1"/>
    </xf>
    <xf numFmtId="0" fontId="16" fillId="3" borderId="0" xfId="0" applyFont="1" applyFill="1" applyAlignment="1" applyProtection="1">
      <alignment horizontal="center" vertical="center"/>
    </xf>
    <xf numFmtId="0" fontId="77" fillId="6" borderId="0" xfId="11" applyFont="1" applyFill="1"/>
    <xf numFmtId="250" fontId="73" fillId="0" borderId="0" xfId="0" applyNumberFormat="1" applyFont="1" applyFill="1"/>
    <xf numFmtId="8" fontId="3" fillId="3" borderId="0" xfId="0" applyNumberFormat="1" applyFont="1" applyFill="1" applyBorder="1"/>
    <xf numFmtId="0" fontId="3" fillId="6" borderId="0" xfId="0" applyFont="1" applyFill="1"/>
    <xf numFmtId="166" fontId="3" fillId="3" borderId="0" xfId="14" applyNumberFormat="1" applyFont="1" applyFill="1" applyBorder="1" applyAlignment="1">
      <alignment horizontal="right"/>
    </xf>
    <xf numFmtId="166" fontId="3" fillId="3" borderId="3" xfId="14" applyNumberFormat="1" applyFont="1" applyFill="1" applyBorder="1" applyAlignment="1">
      <alignment horizontal="right"/>
    </xf>
    <xf numFmtId="3" fontId="3" fillId="3" borderId="0" xfId="14" applyNumberFormat="1" applyFont="1" applyFill="1" applyBorder="1" applyAlignment="1">
      <alignment horizontal="right"/>
    </xf>
    <xf numFmtId="8" fontId="4" fillId="3" borderId="0" xfId="0" applyNumberFormat="1" applyFont="1" applyFill="1" applyAlignment="1">
      <alignment vertical="top"/>
    </xf>
    <xf numFmtId="166" fontId="3" fillId="3" borderId="10" xfId="14" applyNumberFormat="1" applyFont="1" applyFill="1" applyBorder="1" applyAlignment="1">
      <alignment horizontal="right"/>
    </xf>
    <xf numFmtId="166" fontId="3" fillId="3" borderId="0" xfId="0" applyNumberFormat="1" applyFont="1" applyFill="1" applyBorder="1" applyAlignment="1"/>
    <xf numFmtId="3" fontId="3" fillId="8" borderId="0" xfId="0" applyNumberFormat="1" applyFont="1" applyFill="1" applyBorder="1" applyAlignment="1">
      <alignment horizontal="left"/>
    </xf>
    <xf numFmtId="0" fontId="3" fillId="8" borderId="0" xfId="0" applyFont="1" applyFill="1" applyBorder="1"/>
    <xf numFmtId="3" fontId="3" fillId="3" borderId="0" xfId="0" applyNumberFormat="1" applyFont="1" applyFill="1" applyBorder="1" applyAlignment="1">
      <alignment wrapText="1"/>
    </xf>
    <xf numFmtId="3" fontId="3" fillId="3" borderId="0" xfId="0" applyNumberFormat="1" applyFont="1" applyFill="1" applyBorder="1" applyAlignment="1">
      <alignment vertical="top"/>
    </xf>
    <xf numFmtId="166" fontId="3" fillId="3" borderId="0" xfId="0" applyNumberFormat="1" applyFont="1" applyFill="1"/>
    <xf numFmtId="164" fontId="3" fillId="3" borderId="0" xfId="2" applyNumberFormat="1" applyFont="1" applyFill="1"/>
    <xf numFmtId="0" fontId="3" fillId="3" borderId="0" xfId="0" applyFont="1" applyFill="1" applyBorder="1" applyAlignment="1">
      <alignment wrapText="1"/>
    </xf>
    <xf numFmtId="0" fontId="4" fillId="6" borderId="0" xfId="0" applyFont="1" applyFill="1" applyAlignment="1">
      <alignment vertical="top"/>
    </xf>
    <xf numFmtId="166" fontId="3" fillId="0" borderId="0" xfId="0" applyNumberFormat="1" applyFont="1" applyFill="1" applyBorder="1"/>
    <xf numFmtId="168" fontId="4" fillId="3" borderId="0" xfId="0" applyNumberFormat="1" applyFont="1" applyFill="1" applyBorder="1" applyAlignment="1">
      <alignment vertical="top"/>
    </xf>
    <xf numFmtId="3" fontId="3" fillId="3" borderId="0" xfId="0" applyNumberFormat="1" applyFont="1" applyFill="1"/>
    <xf numFmtId="0" fontId="37" fillId="3" borderId="0" xfId="0" applyFont="1" applyFill="1" applyBorder="1"/>
    <xf numFmtId="8" fontId="3" fillId="3" borderId="0" xfId="0" applyNumberFormat="1" applyFont="1" applyFill="1" applyAlignment="1">
      <alignment vertical="top"/>
    </xf>
    <xf numFmtId="0" fontId="3" fillId="3" borderId="0" xfId="0" applyFont="1" applyFill="1" applyAlignment="1">
      <alignment vertical="top"/>
    </xf>
    <xf numFmtId="0" fontId="14" fillId="3" borderId="0" xfId="0" applyFont="1" applyFill="1" applyBorder="1"/>
    <xf numFmtId="8" fontId="14" fillId="3" borderId="0" xfId="0" applyNumberFormat="1" applyFont="1" applyFill="1"/>
    <xf numFmtId="0" fontId="14" fillId="3" borderId="0" xfId="0" applyFont="1" applyFill="1"/>
    <xf numFmtId="0" fontId="18" fillId="3" borderId="0" xfId="0" applyFont="1" applyFill="1" applyBorder="1"/>
    <xf numFmtId="0" fontId="18" fillId="3" borderId="0" xfId="0" applyFont="1" applyFill="1"/>
    <xf numFmtId="0" fontId="3" fillId="0" borderId="0" xfId="0" applyFont="1" applyFill="1" applyBorder="1"/>
    <xf numFmtId="8" fontId="3" fillId="0" borderId="0" xfId="0" applyNumberFormat="1" applyFont="1" applyFill="1"/>
    <xf numFmtId="3" fontId="3" fillId="3" borderId="0" xfId="0" applyNumberFormat="1" applyFont="1" applyFill="1" applyBorder="1" applyAlignment="1">
      <alignment horizontal="right" vertical="top"/>
    </xf>
    <xf numFmtId="164" fontId="3" fillId="3" borderId="3" xfId="2" applyNumberFormat="1" applyFont="1" applyFill="1" applyBorder="1" applyAlignment="1">
      <alignment horizontal="right"/>
    </xf>
    <xf numFmtId="43" fontId="3" fillId="3" borderId="21" xfId="2" applyFont="1" applyFill="1" applyBorder="1" applyAlignment="1">
      <alignment horizontal="right"/>
    </xf>
    <xf numFmtId="6" fontId="3" fillId="3" borderId="0" xfId="0" applyNumberFormat="1" applyFont="1" applyFill="1" applyBorder="1"/>
    <xf numFmtId="3" fontId="3" fillId="6" borderId="0" xfId="0" quotePrefix="1" applyNumberFormat="1" applyFont="1" applyFill="1" applyBorder="1" applyAlignment="1">
      <alignment horizontal="center"/>
    </xf>
    <xf numFmtId="3" fontId="3" fillId="3" borderId="0" xfId="0" applyNumberFormat="1" applyFont="1" applyFill="1" applyBorder="1" applyAlignment="1"/>
    <xf numFmtId="3" fontId="3" fillId="3" borderId="0" xfId="0" applyNumberFormat="1" applyFont="1" applyFill="1" applyBorder="1" applyAlignment="1">
      <alignment vertical="center" wrapText="1"/>
    </xf>
    <xf numFmtId="6" fontId="3" fillId="6" borderId="0" xfId="0" applyNumberFormat="1" applyFont="1" applyFill="1" applyBorder="1" applyAlignment="1">
      <alignment horizontal="center"/>
    </xf>
    <xf numFmtId="3" fontId="3" fillId="18" borderId="0" xfId="0" applyNumberFormat="1" applyFont="1" applyFill="1" applyBorder="1" applyAlignment="1">
      <alignment horizontal="center" wrapText="1"/>
    </xf>
    <xf numFmtId="166" fontId="3" fillId="3" borderId="10" xfId="0" applyNumberFormat="1" applyFont="1" applyFill="1" applyBorder="1" applyAlignment="1">
      <alignment horizontal="center"/>
    </xf>
    <xf numFmtId="3" fontId="3" fillId="3" borderId="0" xfId="0" applyNumberFormat="1" applyFont="1" applyFill="1" applyBorder="1" applyAlignment="1">
      <alignment horizontal="left" vertical="center" wrapText="1"/>
    </xf>
    <xf numFmtId="0" fontId="3" fillId="26" borderId="0" xfId="0" applyFont="1" applyFill="1" applyBorder="1" applyAlignment="1">
      <alignment horizontal="center"/>
    </xf>
    <xf numFmtId="0" fontId="4" fillId="23" borderId="3" xfId="0" applyFont="1" applyFill="1" applyBorder="1" applyAlignment="1">
      <alignment horizontal="center" wrapText="1"/>
    </xf>
    <xf numFmtId="0" fontId="4" fillId="23" borderId="14" xfId="0" applyFont="1" applyFill="1" applyBorder="1" applyAlignment="1">
      <alignment horizontal="center" wrapText="1"/>
    </xf>
    <xf numFmtId="0" fontId="4" fillId="11" borderId="0" xfId="0" applyFont="1" applyFill="1" applyBorder="1" applyAlignment="1">
      <alignment horizontal="center" wrapText="1"/>
    </xf>
    <xf numFmtId="0" fontId="4" fillId="11" borderId="12" xfId="0" applyFont="1" applyFill="1" applyBorder="1" applyAlignment="1">
      <alignment horizontal="center" wrapText="1"/>
    </xf>
    <xf numFmtId="0" fontId="4" fillId="3" borderId="12" xfId="0" applyFont="1" applyFill="1" applyBorder="1" applyAlignment="1">
      <alignment horizontal="center" wrapText="1"/>
    </xf>
    <xf numFmtId="0" fontId="90" fillId="3" borderId="0" xfId="0" applyFont="1" applyFill="1" applyBorder="1" applyAlignment="1">
      <alignment vertical="top"/>
    </xf>
    <xf numFmtId="0" fontId="90" fillId="3" borderId="0" xfId="0" applyFont="1" applyFill="1" applyBorder="1" applyAlignment="1">
      <alignment horizontal="center" vertical="top"/>
    </xf>
    <xf numFmtId="168" fontId="4" fillId="3" borderId="0" xfId="0" applyNumberFormat="1" applyFont="1" applyFill="1" applyBorder="1" applyAlignment="1">
      <alignment horizontal="right" vertical="top"/>
    </xf>
    <xf numFmtId="168" fontId="4" fillId="3" borderId="0" xfId="0" applyNumberFormat="1" applyFont="1" applyFill="1" applyBorder="1" applyAlignment="1">
      <alignment horizontal="left" vertical="top"/>
    </xf>
    <xf numFmtId="0" fontId="3" fillId="3" borderId="0" xfId="0" applyFont="1" applyFill="1" applyProtection="1"/>
    <xf numFmtId="0" fontId="33" fillId="3" borderId="0" xfId="9" applyFont="1" applyFill="1" applyAlignment="1" applyProtection="1">
      <alignment horizontal="center" vertical="center"/>
      <protection locked="0"/>
    </xf>
    <xf numFmtId="0" fontId="3" fillId="3" borderId="0" xfId="0" applyFont="1" applyFill="1" applyAlignment="1" applyProtection="1">
      <alignment horizontal="center" vertical="center"/>
      <protection locked="0"/>
    </xf>
    <xf numFmtId="0" fontId="3" fillId="9" borderId="0" xfId="0" applyFont="1" applyFill="1" applyProtection="1">
      <protection locked="0"/>
    </xf>
    <xf numFmtId="0" fontId="4" fillId="3" borderId="0" xfId="0" applyFont="1" applyFill="1" applyAlignment="1">
      <alignment horizontal="center" wrapText="1"/>
    </xf>
    <xf numFmtId="0" fontId="3" fillId="5" borderId="0" xfId="0" applyFont="1" applyFill="1" applyBorder="1"/>
    <xf numFmtId="0" fontId="3" fillId="5" borderId="12" xfId="0" applyFont="1" applyFill="1" applyBorder="1"/>
    <xf numFmtId="0" fontId="3" fillId="5" borderId="9" xfId="0" applyFont="1" applyFill="1" applyBorder="1"/>
    <xf numFmtId="0" fontId="3" fillId="5" borderId="6" xfId="0" applyFont="1" applyFill="1" applyBorder="1"/>
    <xf numFmtId="0" fontId="3" fillId="5" borderId="13" xfId="0" applyFont="1" applyFill="1" applyBorder="1"/>
    <xf numFmtId="0" fontId="3" fillId="0" borderId="0" xfId="0" applyFont="1" applyAlignment="1">
      <alignment horizontal="right"/>
    </xf>
    <xf numFmtId="0" fontId="4" fillId="3" borderId="0" xfId="0" applyFont="1" applyFill="1" applyAlignment="1">
      <alignment horizontal="center" vertical="center" wrapText="1"/>
    </xf>
    <xf numFmtId="0" fontId="4" fillId="0" borderId="0" xfId="0" applyFont="1" applyAlignment="1">
      <alignment horizontal="center" wrapText="1"/>
    </xf>
    <xf numFmtId="0" fontId="4" fillId="0" borderId="0" xfId="0" applyFont="1" applyFill="1" applyAlignment="1">
      <alignment horizontal="center" wrapText="1"/>
    </xf>
    <xf numFmtId="0" fontId="4" fillId="0" borderId="0" xfId="0" applyFont="1" applyFill="1" applyBorder="1" applyAlignment="1">
      <alignment horizontal="center" wrapText="1"/>
    </xf>
    <xf numFmtId="3" fontId="3" fillId="0" borderId="0" xfId="0" applyNumberFormat="1" applyFont="1" applyBorder="1" applyAlignment="1">
      <alignment horizontal="center" wrapText="1"/>
    </xf>
    <xf numFmtId="3" fontId="3" fillId="0" borderId="0" xfId="0" applyNumberFormat="1" applyFont="1"/>
    <xf numFmtId="166" fontId="3" fillId="0" borderId="0" xfId="0" applyNumberFormat="1" applyFont="1" applyBorder="1" applyAlignment="1">
      <alignment horizontal="right"/>
    </xf>
    <xf numFmtId="166" fontId="3" fillId="0" borderId="0" xfId="0" applyNumberFormat="1" applyFont="1"/>
    <xf numFmtId="166" fontId="3" fillId="0" borderId="0" xfId="0" applyNumberFormat="1" applyFont="1" applyAlignment="1">
      <alignment horizontal="right"/>
    </xf>
    <xf numFmtId="3" fontId="3" fillId="0" borderId="0" xfId="0" applyNumberFormat="1" applyFont="1" applyAlignment="1">
      <alignment horizontal="right"/>
    </xf>
    <xf numFmtId="3" fontId="3" fillId="0" borderId="0" xfId="0" applyNumberFormat="1" applyFont="1" applyFill="1"/>
    <xf numFmtId="164" fontId="3" fillId="0" borderId="0" xfId="0" applyNumberFormat="1" applyFont="1"/>
    <xf numFmtId="0" fontId="3" fillId="0" borderId="0" xfId="0" applyNumberFormat="1" applyFont="1" applyAlignment="1">
      <alignment horizontal="center"/>
    </xf>
    <xf numFmtId="166" fontId="3" fillId="0" borderId="0" xfId="2" applyNumberFormat="1" applyFont="1" applyBorder="1" applyAlignment="1">
      <alignment horizontal="right"/>
    </xf>
    <xf numFmtId="166" fontId="3" fillId="0" borderId="3" xfId="0" applyNumberFormat="1" applyFont="1" applyFill="1" applyBorder="1" applyAlignment="1">
      <alignment horizontal="right"/>
    </xf>
    <xf numFmtId="0" fontId="3" fillId="0" borderId="0" xfId="0" applyFont="1" applyBorder="1" applyAlignment="1">
      <alignment horizontal="right"/>
    </xf>
    <xf numFmtId="166" fontId="3" fillId="3" borderId="0" xfId="12" applyNumberFormat="1" applyFont="1" applyFill="1" applyAlignment="1">
      <alignment horizontal="right"/>
    </xf>
    <xf numFmtId="166" fontId="3" fillId="6" borderId="0" xfId="12" applyNumberFormat="1" applyFont="1" applyFill="1" applyAlignment="1">
      <alignment horizontal="right"/>
    </xf>
    <xf numFmtId="164" fontId="3" fillId="0" borderId="0" xfId="2" applyNumberFormat="1" applyFont="1"/>
    <xf numFmtId="166" fontId="3" fillId="0" borderId="0" xfId="12" applyNumberFormat="1" applyFont="1" applyFill="1" applyAlignment="1">
      <alignment horizontal="right"/>
    </xf>
    <xf numFmtId="166" fontId="3" fillId="0" borderId="0" xfId="12" applyNumberFormat="1" applyFont="1" applyFill="1" applyBorder="1" applyAlignment="1">
      <alignment horizontal="right"/>
    </xf>
    <xf numFmtId="166" fontId="3" fillId="0" borderId="0" xfId="12" applyNumberFormat="1" applyFont="1" applyBorder="1" applyAlignment="1">
      <alignment horizontal="right"/>
    </xf>
    <xf numFmtId="166" fontId="3" fillId="3" borderId="0" xfId="12" applyNumberFormat="1" applyFont="1" applyFill="1" applyAlignment="1">
      <alignment horizontal="left"/>
    </xf>
    <xf numFmtId="166" fontId="3" fillId="6" borderId="0" xfId="12" applyNumberFormat="1" applyFont="1" applyFill="1" applyAlignment="1">
      <alignment horizontal="left"/>
    </xf>
    <xf numFmtId="166" fontId="3" fillId="3" borderId="0" xfId="12" applyNumberFormat="1" applyFont="1" applyFill="1" applyBorder="1" applyAlignment="1">
      <alignment horizontal="right"/>
    </xf>
    <xf numFmtId="3" fontId="3" fillId="0" borderId="0" xfId="0" applyNumberFormat="1" applyFont="1" applyBorder="1" applyAlignment="1">
      <alignment horizontal="right"/>
    </xf>
    <xf numFmtId="166" fontId="3" fillId="10" borderId="16" xfId="0" applyNumberFormat="1" applyFont="1" applyFill="1" applyBorder="1" applyAlignment="1">
      <alignment horizontal="right"/>
    </xf>
    <xf numFmtId="166" fontId="3" fillId="10" borderId="10" xfId="0" applyNumberFormat="1" applyFont="1" applyFill="1" applyBorder="1" applyAlignment="1">
      <alignment horizontal="right"/>
    </xf>
    <xf numFmtId="166" fontId="3" fillId="10" borderId="17" xfId="0" applyNumberFormat="1" applyFont="1" applyFill="1" applyBorder="1" applyAlignment="1">
      <alignment horizontal="right"/>
    </xf>
    <xf numFmtId="166" fontId="3" fillId="0" borderId="9" xfId="0" applyNumberFormat="1" applyFont="1" applyBorder="1" applyAlignment="1">
      <alignment horizontal="right"/>
    </xf>
    <xf numFmtId="166" fontId="3" fillId="0" borderId="6" xfId="0" applyNumberFormat="1" applyFont="1" applyBorder="1" applyAlignment="1">
      <alignment horizontal="right"/>
    </xf>
    <xf numFmtId="166" fontId="3" fillId="3" borderId="13" xfId="0" applyNumberFormat="1" applyFont="1" applyFill="1" applyBorder="1" applyAlignment="1">
      <alignment horizontal="right"/>
    </xf>
    <xf numFmtId="0" fontId="3" fillId="0" borderId="0" xfId="11" applyFont="1" applyAlignment="1">
      <alignment horizontal="left" wrapText="1"/>
    </xf>
    <xf numFmtId="0" fontId="3" fillId="0" borderId="0" xfId="11" applyFont="1"/>
    <xf numFmtId="8" fontId="3" fillId="0" borderId="0" xfId="0" applyNumberFormat="1" applyFont="1" applyFill="1" applyAlignment="1">
      <alignment horizontal="left" wrapText="1"/>
    </xf>
    <xf numFmtId="0" fontId="3" fillId="0" borderId="0" xfId="0" applyFont="1" applyAlignment="1">
      <alignment horizontal="left" wrapText="1"/>
    </xf>
    <xf numFmtId="0" fontId="3" fillId="0" borderId="0" xfId="11" applyFont="1" applyAlignment="1">
      <alignment wrapText="1"/>
    </xf>
    <xf numFmtId="0" fontId="3" fillId="9" borderId="0" xfId="11" applyFont="1" applyFill="1"/>
    <xf numFmtId="0" fontId="3" fillId="3" borderId="0" xfId="11" applyFont="1" applyFill="1"/>
    <xf numFmtId="0" fontId="3" fillId="0" borderId="19" xfId="10" applyFont="1" applyBorder="1" applyAlignment="1">
      <alignment vertical="top" wrapText="1"/>
    </xf>
    <xf numFmtId="0" fontId="3" fillId="0" borderId="19" xfId="10" applyFont="1" applyBorder="1" applyAlignment="1">
      <alignment wrapText="1"/>
    </xf>
    <xf numFmtId="0" fontId="3" fillId="0" borderId="4" xfId="10" applyFont="1" applyBorder="1" applyAlignment="1">
      <alignment horizontal="left" vertical="top" wrapText="1"/>
    </xf>
    <xf numFmtId="3" fontId="4" fillId="11" borderId="11" xfId="0" applyNumberFormat="1" applyFont="1" applyFill="1" applyBorder="1" applyAlignment="1">
      <alignment horizontal="center" vertical="center" wrapText="1"/>
    </xf>
    <xf numFmtId="3" fontId="4" fillId="11" borderId="2" xfId="0" applyNumberFormat="1" applyFont="1" applyFill="1" applyBorder="1" applyAlignment="1">
      <alignment horizontal="center" vertical="center" wrapText="1"/>
    </xf>
    <xf numFmtId="3" fontId="4" fillId="11" borderId="15" xfId="0" applyNumberFormat="1" applyFont="1" applyFill="1" applyBorder="1" applyAlignment="1">
      <alignment horizontal="center" vertical="center" wrapText="1"/>
    </xf>
    <xf numFmtId="165" fontId="3" fillId="3" borderId="0" xfId="0" applyNumberFormat="1" applyFont="1" applyFill="1" applyBorder="1" applyAlignment="1">
      <alignment horizontal="right"/>
    </xf>
    <xf numFmtId="165" fontId="3" fillId="3" borderId="12" xfId="0" applyNumberFormat="1" applyFont="1" applyFill="1" applyBorder="1" applyAlignment="1">
      <alignment horizontal="right"/>
    </xf>
    <xf numFmtId="0" fontId="9" fillId="3" borderId="8" xfId="0" applyFont="1" applyFill="1" applyBorder="1" applyAlignment="1">
      <alignment vertical="top"/>
    </xf>
    <xf numFmtId="0" fontId="9" fillId="3" borderId="3" xfId="0" applyFont="1" applyFill="1" applyBorder="1" applyAlignment="1">
      <alignment vertical="top"/>
    </xf>
    <xf numFmtId="3" fontId="3" fillId="3" borderId="3" xfId="0" applyNumberFormat="1" applyFont="1" applyFill="1" applyBorder="1"/>
    <xf numFmtId="0" fontId="3" fillId="3" borderId="14" xfId="0" applyFont="1" applyFill="1" applyBorder="1"/>
    <xf numFmtId="0" fontId="9" fillId="3" borderId="7" xfId="0" applyFont="1" applyFill="1" applyBorder="1" applyAlignment="1">
      <alignment vertical="top"/>
    </xf>
    <xf numFmtId="0" fontId="9" fillId="3" borderId="0" xfId="0" applyFont="1" applyFill="1" applyBorder="1" applyAlignment="1">
      <alignment vertical="top"/>
    </xf>
    <xf numFmtId="0" fontId="4" fillId="3" borderId="0" xfId="0" applyFont="1" applyFill="1" applyBorder="1" applyAlignment="1">
      <alignment horizontal="center" vertical="top"/>
    </xf>
    <xf numFmtId="0" fontId="3" fillId="3" borderId="12" xfId="0" applyFont="1" applyFill="1" applyBorder="1"/>
    <xf numFmtId="0" fontId="3" fillId="3" borderId="7" xfId="0" applyFont="1" applyFill="1" applyBorder="1" applyAlignment="1">
      <alignment vertical="top" wrapText="1"/>
    </xf>
    <xf numFmtId="0" fontId="3" fillId="3" borderId="12" xfId="0" applyFont="1" applyFill="1" applyBorder="1" applyAlignment="1">
      <alignment vertical="top" wrapText="1"/>
    </xf>
    <xf numFmtId="0" fontId="3" fillId="3" borderId="7" xfId="0" applyFont="1" applyFill="1" applyBorder="1" applyAlignment="1">
      <alignment vertical="top"/>
    </xf>
    <xf numFmtId="0" fontId="3" fillId="3" borderId="7" xfId="0" applyFont="1" applyFill="1" applyBorder="1"/>
    <xf numFmtId="0" fontId="14" fillId="3" borderId="0" xfId="0" applyFont="1" applyFill="1" applyBorder="1" applyAlignment="1">
      <alignment horizontal="center"/>
    </xf>
    <xf numFmtId="0" fontId="14" fillId="3" borderId="12" xfId="0" applyFont="1" applyFill="1" applyBorder="1" applyAlignment="1">
      <alignment horizontal="center"/>
    </xf>
    <xf numFmtId="165" fontId="3" fillId="3" borderId="10" xfId="0" applyNumberFormat="1" applyFont="1" applyFill="1" applyBorder="1" applyAlignment="1">
      <alignment horizontal="right" wrapText="1"/>
    </xf>
    <xf numFmtId="165" fontId="3" fillId="3" borderId="17" xfId="0" applyNumberFormat="1" applyFont="1" applyFill="1" applyBorder="1" applyAlignment="1">
      <alignment horizontal="right" wrapText="1"/>
    </xf>
    <xf numFmtId="0" fontId="0" fillId="3" borderId="12" xfId="0" applyFill="1" applyBorder="1"/>
    <xf numFmtId="165" fontId="3" fillId="6" borderId="0" xfId="0" applyNumberFormat="1" applyFont="1" applyFill="1" applyBorder="1" applyAlignment="1">
      <alignment horizontal="right"/>
    </xf>
    <xf numFmtId="165" fontId="3" fillId="6" borderId="12" xfId="0" applyNumberFormat="1" applyFont="1" applyFill="1" applyBorder="1" applyAlignment="1">
      <alignment horizontal="right"/>
    </xf>
    <xf numFmtId="267" fontId="73" fillId="3" borderId="0" xfId="0" applyNumberFormat="1" applyFont="1" applyFill="1"/>
    <xf numFmtId="3" fontId="77" fillId="6" borderId="0" xfId="4" applyNumberFormat="1" applyFont="1" applyFill="1" applyBorder="1"/>
    <xf numFmtId="0" fontId="3" fillId="24" borderId="9" xfId="0" applyFont="1" applyFill="1" applyBorder="1" applyAlignment="1">
      <alignment horizontal="center"/>
    </xf>
    <xf numFmtId="0" fontId="3" fillId="3" borderId="6" xfId="0" applyFont="1" applyFill="1" applyBorder="1"/>
    <xf numFmtId="0" fontId="4" fillId="11" borderId="12" xfId="0" applyFont="1" applyFill="1" applyBorder="1"/>
    <xf numFmtId="164" fontId="3" fillId="11" borderId="0" xfId="2" applyNumberFormat="1" applyFont="1" applyFill="1" applyBorder="1"/>
    <xf numFmtId="164" fontId="11" fillId="23" borderId="0" xfId="2" applyNumberFormat="1" applyFont="1" applyFill="1" applyBorder="1" applyAlignment="1">
      <alignment vertical="top"/>
    </xf>
    <xf numFmtId="164" fontId="3" fillId="24" borderId="0" xfId="2" applyNumberFormat="1" applyFont="1" applyFill="1" applyBorder="1" applyAlignment="1">
      <alignment horizontal="center"/>
    </xf>
    <xf numFmtId="164" fontId="3" fillId="26" borderId="0" xfId="2" applyNumberFormat="1" applyFont="1" applyFill="1" applyBorder="1" applyAlignment="1">
      <alignment horizontal="center"/>
    </xf>
    <xf numFmtId="164" fontId="3" fillId="23" borderId="3" xfId="2" applyNumberFormat="1" applyFont="1" applyFill="1" applyBorder="1" applyAlignment="1">
      <alignment horizontal="center"/>
    </xf>
    <xf numFmtId="164" fontId="3" fillId="11" borderId="0" xfId="2" applyNumberFormat="1" applyFont="1" applyFill="1" applyBorder="1" applyAlignment="1">
      <alignment horizontal="center"/>
    </xf>
    <xf numFmtId="164" fontId="3" fillId="23" borderId="0" xfId="2" applyNumberFormat="1" applyFont="1" applyFill="1" applyBorder="1" applyAlignment="1">
      <alignment horizontal="center"/>
    </xf>
    <xf numFmtId="0" fontId="33" fillId="0" borderId="0" xfId="9" applyFill="1" applyBorder="1" applyAlignment="1" applyProtection="1">
      <alignment vertical="top" wrapText="1"/>
    </xf>
    <xf numFmtId="8" fontId="3" fillId="3" borderId="0" xfId="0" applyNumberFormat="1" applyFont="1" applyFill="1" applyAlignment="1">
      <alignment vertical="center"/>
    </xf>
    <xf numFmtId="0" fontId="3" fillId="3" borderId="0" xfId="0" applyFont="1" applyFill="1" applyAlignment="1">
      <alignment vertical="center"/>
    </xf>
    <xf numFmtId="0" fontId="91" fillId="24" borderId="7" xfId="0" applyFont="1" applyFill="1" applyBorder="1" applyAlignment="1">
      <alignment horizontal="center"/>
    </xf>
    <xf numFmtId="0" fontId="4" fillId="3" borderId="0" xfId="0" applyFont="1" applyFill="1" applyBorder="1" applyAlignment="1">
      <alignment vertical="center" wrapText="1"/>
    </xf>
    <xf numFmtId="166" fontId="3" fillId="0" borderId="0" xfId="0" applyNumberFormat="1" applyFont="1" applyFill="1"/>
    <xf numFmtId="0" fontId="93" fillId="7" borderId="0" xfId="11" applyFont="1" applyFill="1" applyAlignment="1">
      <alignment wrapText="1"/>
    </xf>
    <xf numFmtId="0" fontId="94" fillId="0" borderId="0" xfId="11" applyFont="1"/>
    <xf numFmtId="14" fontId="4" fillId="3" borderId="2" xfId="0" quotePrefix="1" applyNumberFormat="1" applyFont="1" applyFill="1" applyBorder="1" applyAlignment="1">
      <alignment horizontal="center" vertical="top"/>
    </xf>
    <xf numFmtId="9" fontId="3" fillId="3" borderId="0" xfId="29" applyFont="1" applyFill="1" applyBorder="1" applyAlignment="1">
      <alignment vertical="top"/>
    </xf>
    <xf numFmtId="9" fontId="3" fillId="6" borderId="0" xfId="29" applyFont="1" applyFill="1" applyBorder="1" applyAlignment="1">
      <alignment vertical="top"/>
    </xf>
    <xf numFmtId="0" fontId="5" fillId="3" borderId="0" xfId="0" applyFont="1" applyFill="1"/>
    <xf numFmtId="164" fontId="3" fillId="6" borderId="0" xfId="2" applyNumberFormat="1" applyFont="1" applyFill="1" applyBorder="1" applyAlignment="1">
      <alignment vertical="top"/>
    </xf>
    <xf numFmtId="8" fontId="20" fillId="0" borderId="0" xfId="0" applyNumberFormat="1" applyFont="1" applyFill="1" applyAlignment="1">
      <alignment vertical="top" wrapText="1"/>
    </xf>
    <xf numFmtId="8" fontId="20" fillId="6" borderId="0" xfId="0" applyNumberFormat="1" applyFont="1" applyFill="1" applyAlignment="1">
      <alignment vertical="top" wrapText="1"/>
    </xf>
    <xf numFmtId="0" fontId="3" fillId="3" borderId="0" xfId="0" applyFont="1" applyFill="1" applyAlignment="1">
      <alignment vertical="center" wrapText="1"/>
    </xf>
    <xf numFmtId="0" fontId="43" fillId="0" borderId="0" xfId="0" applyFont="1" applyFill="1" applyAlignment="1">
      <alignment vertical="center"/>
    </xf>
    <xf numFmtId="166" fontId="3" fillId="3" borderId="0" xfId="0" applyNumberFormat="1" applyFont="1" applyFill="1" applyBorder="1" applyAlignment="1">
      <alignment horizontal="center"/>
    </xf>
    <xf numFmtId="0" fontId="3" fillId="3" borderId="0" xfId="0" applyFont="1" applyFill="1" applyBorder="1" applyAlignment="1">
      <alignment horizontal="right" vertical="top" wrapText="1"/>
    </xf>
    <xf numFmtId="166" fontId="3" fillId="3" borderId="0" xfId="0" applyNumberFormat="1" applyFont="1" applyFill="1" applyAlignment="1">
      <alignment horizontal="right"/>
    </xf>
    <xf numFmtId="0" fontId="36" fillId="3" borderId="0" xfId="0" applyFont="1" applyFill="1" applyAlignment="1">
      <alignment horizontal="left" vertical="center"/>
    </xf>
    <xf numFmtId="0" fontId="4" fillId="0" borderId="3" xfId="0" applyFont="1" applyBorder="1"/>
    <xf numFmtId="1" fontId="3" fillId="0" borderId="0" xfId="0" applyNumberFormat="1" applyFont="1" applyBorder="1"/>
    <xf numFmtId="0" fontId="3" fillId="0" borderId="0" xfId="0" applyFont="1" applyBorder="1"/>
    <xf numFmtId="0" fontId="3" fillId="0" borderId="26" xfId="0" applyFont="1" applyBorder="1"/>
    <xf numFmtId="0" fontId="4" fillId="0" borderId="26" xfId="0" applyFont="1" applyBorder="1" applyAlignment="1">
      <alignment horizontal="center" wrapText="1"/>
    </xf>
    <xf numFmtId="0" fontId="4" fillId="0" borderId="26" xfId="0" applyFont="1" applyFill="1" applyBorder="1" applyAlignment="1">
      <alignment horizontal="center" wrapText="1"/>
    </xf>
    <xf numFmtId="3" fontId="4" fillId="0" borderId="26" xfId="0" applyNumberFormat="1" applyFont="1" applyBorder="1" applyAlignment="1">
      <alignment horizontal="center" wrapText="1"/>
    </xf>
    <xf numFmtId="0" fontId="38" fillId="0" borderId="3" xfId="0" applyFont="1" applyBorder="1" applyAlignment="1">
      <alignment vertical="top"/>
    </xf>
    <xf numFmtId="0" fontId="7" fillId="0" borderId="3" xfId="0" applyFont="1" applyBorder="1" applyAlignment="1">
      <alignment vertical="top"/>
    </xf>
    <xf numFmtId="0" fontId="4" fillId="3" borderId="3" xfId="0" applyFont="1" applyFill="1" applyBorder="1"/>
    <xf numFmtId="0" fontId="3" fillId="3" borderId="26" xfId="0" applyFont="1" applyFill="1" applyBorder="1"/>
    <xf numFmtId="0" fontId="4" fillId="3" borderId="26" xfId="0" applyFont="1" applyFill="1" applyBorder="1" applyAlignment="1">
      <alignment horizontal="center" wrapText="1"/>
    </xf>
    <xf numFmtId="0" fontId="4" fillId="0" borderId="0" xfId="0" applyFont="1" applyAlignment="1">
      <alignment horizontal="center" vertical="top"/>
    </xf>
    <xf numFmtId="0" fontId="7" fillId="3" borderId="0" xfId="0" applyFont="1" applyFill="1" applyAlignment="1">
      <alignment vertical="top"/>
    </xf>
    <xf numFmtId="166" fontId="36" fillId="3" borderId="0" xfId="12" applyNumberFormat="1" applyFont="1" applyFill="1" applyAlignment="1">
      <alignment horizontal="right"/>
    </xf>
    <xf numFmtId="166" fontId="3" fillId="3" borderId="0" xfId="3" applyNumberFormat="1" applyFont="1" applyFill="1" applyBorder="1" applyAlignment="1">
      <alignment horizontal="right"/>
    </xf>
    <xf numFmtId="166" fontId="3" fillId="3" borderId="0" xfId="12" applyNumberFormat="1" applyFont="1" applyFill="1" applyBorder="1" applyAlignment="1">
      <alignment vertical="center"/>
    </xf>
    <xf numFmtId="0" fontId="51" fillId="3" borderId="0" xfId="0" applyFont="1" applyFill="1" applyAlignment="1">
      <alignment vertical="center"/>
    </xf>
    <xf numFmtId="3" fontId="4" fillId="3" borderId="26" xfId="0" applyNumberFormat="1" applyFont="1" applyFill="1" applyBorder="1" applyAlignment="1">
      <alignment horizontal="center" wrapText="1"/>
    </xf>
    <xf numFmtId="170" fontId="4" fillId="3" borderId="0" xfId="0" applyNumberFormat="1" applyFont="1" applyFill="1" applyBorder="1" applyAlignment="1">
      <alignment horizontal="left" vertical="top"/>
    </xf>
    <xf numFmtId="3" fontId="53" fillId="3" borderId="26" xfId="0" applyNumberFormat="1" applyFont="1" applyFill="1" applyBorder="1"/>
    <xf numFmtId="171" fontId="4" fillId="3" borderId="0" xfId="0" applyNumberFormat="1" applyFont="1" applyFill="1" applyBorder="1" applyAlignment="1">
      <alignment horizontal="left" vertical="top"/>
    </xf>
    <xf numFmtId="172" fontId="4" fillId="3" borderId="0" xfId="0" applyNumberFormat="1" applyFont="1" applyFill="1" applyBorder="1" applyAlignment="1">
      <alignment horizontal="left" vertical="top"/>
    </xf>
    <xf numFmtId="173" fontId="4" fillId="3" borderId="0" xfId="0" applyNumberFormat="1" applyFont="1" applyFill="1" applyBorder="1" applyAlignment="1">
      <alignment horizontal="left" vertical="top"/>
    </xf>
    <xf numFmtId="174" fontId="4" fillId="3" borderId="0" xfId="0" applyNumberFormat="1" applyFont="1" applyFill="1" applyBorder="1" applyAlignment="1">
      <alignment horizontal="left" vertical="top"/>
    </xf>
    <xf numFmtId="175" fontId="4" fillId="3" borderId="0" xfId="0" applyNumberFormat="1" applyFont="1" applyFill="1" applyBorder="1" applyAlignment="1">
      <alignment horizontal="left" vertical="top"/>
    </xf>
    <xf numFmtId="177" fontId="4" fillId="3" borderId="0" xfId="0" applyNumberFormat="1" applyFont="1" applyFill="1" applyBorder="1" applyAlignment="1">
      <alignment horizontal="left"/>
    </xf>
    <xf numFmtId="178" fontId="4" fillId="3" borderId="0" xfId="0" applyNumberFormat="1" applyFont="1" applyFill="1" applyBorder="1" applyAlignment="1">
      <alignment horizontal="left" vertical="top"/>
    </xf>
    <xf numFmtId="180" fontId="4" fillId="3" borderId="0" xfId="0" applyNumberFormat="1" applyFont="1" applyFill="1" applyBorder="1" applyAlignment="1">
      <alignment horizontal="left"/>
    </xf>
    <xf numFmtId="181" fontId="4" fillId="3" borderId="0" xfId="0" applyNumberFormat="1" applyFont="1" applyFill="1" applyBorder="1" applyAlignment="1">
      <alignment horizontal="left"/>
    </xf>
    <xf numFmtId="182" fontId="4" fillId="3" borderId="0" xfId="0" applyNumberFormat="1" applyFont="1" applyFill="1" applyBorder="1" applyAlignment="1">
      <alignment horizontal="left" vertical="top"/>
    </xf>
    <xf numFmtId="183" fontId="4" fillId="3" borderId="0" xfId="0" applyNumberFormat="1" applyFont="1" applyFill="1" applyBorder="1" applyAlignment="1">
      <alignment horizontal="left"/>
    </xf>
    <xf numFmtId="184" fontId="4" fillId="3" borderId="0" xfId="0" applyNumberFormat="1" applyFont="1" applyFill="1" applyBorder="1" applyAlignment="1">
      <alignment horizontal="left"/>
    </xf>
    <xf numFmtId="3" fontId="3" fillId="3" borderId="0" xfId="0" quotePrefix="1" applyNumberFormat="1" applyFont="1" applyFill="1" applyBorder="1" applyAlignment="1">
      <alignment horizontal="center"/>
    </xf>
    <xf numFmtId="6" fontId="3" fillId="3" borderId="0" xfId="0" applyNumberFormat="1" applyFont="1" applyFill="1" applyBorder="1" applyAlignment="1">
      <alignment horizontal="center"/>
    </xf>
    <xf numFmtId="164" fontId="3" fillId="3" borderId="0" xfId="2" applyNumberFormat="1" applyFont="1" applyFill="1" applyBorder="1" applyAlignment="1">
      <alignment vertical="top"/>
    </xf>
    <xf numFmtId="166" fontId="36" fillId="3" borderId="0" xfId="0" applyNumberFormat="1" applyFont="1" applyFill="1" applyBorder="1" applyAlignment="1">
      <alignment vertical="center" wrapText="1"/>
    </xf>
    <xf numFmtId="0" fontId="3" fillId="0" borderId="0" xfId="10" applyFont="1" applyFill="1" applyBorder="1"/>
    <xf numFmtId="0" fontId="70" fillId="8" borderId="7" xfId="10" applyFont="1" applyFill="1" applyBorder="1" applyAlignment="1">
      <alignment horizontal="center" vertical="top" wrapText="1"/>
    </xf>
    <xf numFmtId="0" fontId="70" fillId="8" borderId="0" xfId="10" applyFont="1" applyFill="1" applyBorder="1" applyAlignment="1">
      <alignment horizontal="center" vertical="top" wrapText="1"/>
    </xf>
    <xf numFmtId="166" fontId="68" fillId="8" borderId="12" xfId="10" applyNumberFormat="1" applyFont="1" applyFill="1" applyBorder="1" applyAlignment="1">
      <alignment horizontal="center" vertical="top" wrapText="1"/>
    </xf>
    <xf numFmtId="166" fontId="68" fillId="8" borderId="18" xfId="10" applyNumberFormat="1" applyFont="1" applyFill="1" applyBorder="1" applyAlignment="1">
      <alignment horizontal="center" vertical="top" wrapText="1"/>
    </xf>
    <xf numFmtId="0" fontId="71" fillId="8" borderId="7" xfId="10" applyFont="1" applyFill="1" applyBorder="1" applyAlignment="1">
      <alignment horizontal="center" vertical="top" wrapText="1"/>
    </xf>
    <xf numFmtId="0" fontId="71" fillId="8" borderId="0" xfId="10" applyFont="1" applyFill="1" applyBorder="1" applyAlignment="1">
      <alignment horizontal="center" vertical="top" wrapText="1"/>
    </xf>
    <xf numFmtId="166" fontId="66" fillId="23" borderId="18" xfId="10" applyNumberFormat="1" applyFont="1" applyFill="1" applyBorder="1" applyAlignment="1">
      <alignment horizontal="center" vertical="top" wrapText="1"/>
    </xf>
    <xf numFmtId="164" fontId="67" fillId="8" borderId="0" xfId="2" applyNumberFormat="1" applyFont="1" applyFill="1" applyBorder="1" applyAlignment="1">
      <alignment horizontal="center" vertical="top" wrapText="1"/>
    </xf>
    <xf numFmtId="164" fontId="67" fillId="8" borderId="18" xfId="2" applyNumberFormat="1" applyFont="1" applyFill="1" applyBorder="1" applyAlignment="1">
      <alignment horizontal="center" vertical="top" wrapText="1"/>
    </xf>
    <xf numFmtId="164" fontId="68" fillId="19" borderId="12" xfId="2" applyNumberFormat="1" applyFont="1" applyFill="1" applyBorder="1" applyAlignment="1">
      <alignment horizontal="center" vertical="top" wrapText="1"/>
    </xf>
    <xf numFmtId="0" fontId="71" fillId="16" borderId="7" xfId="10" applyFont="1" applyFill="1" applyBorder="1" applyAlignment="1">
      <alignment horizontal="center" vertical="top" wrapText="1"/>
    </xf>
    <xf numFmtId="0" fontId="71" fillId="16" borderId="0" xfId="10" applyFont="1" applyFill="1" applyBorder="1" applyAlignment="1">
      <alignment horizontal="center" vertical="top" wrapText="1"/>
    </xf>
    <xf numFmtId="166" fontId="68" fillId="16" borderId="12" xfId="10" applyNumberFormat="1" applyFont="1" applyFill="1" applyBorder="1" applyAlignment="1">
      <alignment horizontal="center" vertical="top" wrapText="1"/>
    </xf>
    <xf numFmtId="166" fontId="68" fillId="16" borderId="18" xfId="10" applyNumberFormat="1" applyFont="1" applyFill="1" applyBorder="1" applyAlignment="1">
      <alignment horizontal="center" vertical="top" wrapText="1"/>
    </xf>
    <xf numFmtId="0" fontId="70" fillId="5" borderId="7" xfId="10" applyFont="1" applyFill="1" applyBorder="1" applyAlignment="1">
      <alignment horizontal="center" vertical="top" wrapText="1"/>
    </xf>
    <xf numFmtId="0" fontId="70" fillId="5" borderId="0" xfId="10" applyFont="1" applyFill="1" applyBorder="1" applyAlignment="1">
      <alignment horizontal="center" vertical="top" wrapText="1"/>
    </xf>
    <xf numFmtId="166" fontId="68" fillId="5" borderId="12" xfId="10" applyNumberFormat="1" applyFont="1" applyFill="1" applyBorder="1" applyAlignment="1">
      <alignment horizontal="center" vertical="top" wrapText="1"/>
    </xf>
    <xf numFmtId="166" fontId="68" fillId="5" borderId="18" xfId="10" applyNumberFormat="1" applyFont="1" applyFill="1" applyBorder="1" applyAlignment="1">
      <alignment horizontal="center" vertical="top" wrapText="1"/>
    </xf>
    <xf numFmtId="166" fontId="66" fillId="0" borderId="18" xfId="10" applyNumberFormat="1" applyFont="1" applyFill="1" applyBorder="1" applyAlignment="1">
      <alignment horizontal="center" vertical="top" wrapText="1"/>
    </xf>
    <xf numFmtId="166" fontId="68" fillId="3" borderId="18" xfId="10" applyNumberFormat="1" applyFont="1" applyFill="1" applyBorder="1" applyAlignment="1">
      <alignment horizontal="center" vertical="top" wrapText="1"/>
    </xf>
    <xf numFmtId="166" fontId="68" fillId="3" borderId="12" xfId="10" applyNumberFormat="1" applyFont="1" applyFill="1" applyBorder="1" applyAlignment="1">
      <alignment horizontal="center" vertical="top" wrapText="1"/>
    </xf>
    <xf numFmtId="0" fontId="67" fillId="5" borderId="7" xfId="10" applyFont="1" applyFill="1" applyBorder="1" applyAlignment="1">
      <alignment horizontal="center" vertical="top" wrapText="1"/>
    </xf>
    <xf numFmtId="0" fontId="67" fillId="5" borderId="0" xfId="10" applyFont="1" applyFill="1" applyBorder="1" applyAlignment="1">
      <alignment horizontal="center" vertical="top" wrapText="1"/>
    </xf>
    <xf numFmtId="268" fontId="3" fillId="0" borderId="0" xfId="10" applyNumberFormat="1" applyFill="1"/>
    <xf numFmtId="166" fontId="3" fillId="0" borderId="0" xfId="10" applyNumberFormat="1" applyFont="1" applyFill="1"/>
    <xf numFmtId="0" fontId="4" fillId="23" borderId="20" xfId="0" applyFont="1" applyFill="1" applyBorder="1" applyAlignment="1">
      <alignment horizontal="center" wrapText="1"/>
    </xf>
    <xf numFmtId="0" fontId="4" fillId="11" borderId="18" xfId="0" applyFont="1" applyFill="1" applyBorder="1" applyAlignment="1">
      <alignment horizontal="center" wrapText="1"/>
    </xf>
    <xf numFmtId="0" fontId="4" fillId="3" borderId="18" xfId="0" applyFont="1" applyFill="1" applyBorder="1" applyAlignment="1">
      <alignment horizontal="center" wrapText="1"/>
    </xf>
    <xf numFmtId="166" fontId="53" fillId="3" borderId="18" xfId="0" applyNumberFormat="1" applyFont="1" applyFill="1" applyBorder="1" applyAlignment="1">
      <alignment horizontal="right"/>
    </xf>
    <xf numFmtId="166" fontId="53" fillId="3" borderId="18" xfId="0" applyNumberFormat="1" applyFont="1" applyFill="1" applyBorder="1"/>
    <xf numFmtId="167" fontId="77" fillId="0" borderId="0" xfId="11" applyNumberFormat="1" applyFont="1" applyFill="1"/>
    <xf numFmtId="167" fontId="77" fillId="0" borderId="0" xfId="11" applyNumberFormat="1" applyFont="1"/>
    <xf numFmtId="0" fontId="30" fillId="12" borderId="7" xfId="10" applyFont="1" applyFill="1" applyBorder="1" applyAlignment="1">
      <alignment horizontal="center" vertical="top" wrapText="1"/>
    </xf>
    <xf numFmtId="0" fontId="30" fillId="12" borderId="0" xfId="10" applyFont="1" applyFill="1" applyBorder="1" applyAlignment="1">
      <alignment horizontal="center" vertical="top" wrapText="1"/>
    </xf>
    <xf numFmtId="166" fontId="30" fillId="12" borderId="12" xfId="10" applyNumberFormat="1" applyFont="1" applyFill="1" applyBorder="1" applyAlignment="1">
      <alignment horizontal="center" vertical="top" wrapText="1"/>
    </xf>
    <xf numFmtId="166" fontId="30" fillId="12" borderId="18" xfId="10" applyNumberFormat="1" applyFont="1" applyFill="1" applyBorder="1" applyAlignment="1">
      <alignment horizontal="center" vertical="top" wrapText="1"/>
    </xf>
    <xf numFmtId="166" fontId="95" fillId="33" borderId="18" xfId="10" applyNumberFormat="1" applyFont="1" applyFill="1" applyBorder="1" applyAlignment="1">
      <alignment horizontal="center" vertical="top" wrapText="1"/>
    </xf>
    <xf numFmtId="0" fontId="6" fillId="33" borderId="0" xfId="10" applyFont="1" applyFill="1"/>
    <xf numFmtId="0" fontId="68" fillId="12" borderId="7" xfId="10" applyFont="1" applyFill="1" applyBorder="1" applyAlignment="1">
      <alignment horizontal="center" vertical="top" wrapText="1"/>
    </xf>
    <xf numFmtId="0" fontId="68" fillId="12" borderId="0" xfId="10" applyFont="1" applyFill="1" applyBorder="1" applyAlignment="1">
      <alignment horizontal="center" vertical="top" wrapText="1"/>
    </xf>
    <xf numFmtId="166" fontId="68" fillId="12" borderId="12" xfId="10" applyNumberFormat="1" applyFont="1" applyFill="1" applyBorder="1" applyAlignment="1">
      <alignment horizontal="center" vertical="top" wrapText="1"/>
    </xf>
    <xf numFmtId="166" fontId="68" fillId="12" borderId="18" xfId="10" applyNumberFormat="1" applyFont="1" applyFill="1" applyBorder="1" applyAlignment="1">
      <alignment horizontal="center" vertical="top" wrapText="1"/>
    </xf>
    <xf numFmtId="164" fontId="66" fillId="23" borderId="18" xfId="2" applyNumberFormat="1" applyFont="1" applyFill="1" applyBorder="1" applyAlignment="1">
      <alignment horizontal="center" vertical="top" wrapText="1"/>
    </xf>
    <xf numFmtId="43" fontId="67" fillId="8" borderId="12" xfId="2" applyFont="1" applyFill="1" applyBorder="1" applyAlignment="1">
      <alignment horizontal="center" vertical="top" wrapText="1"/>
    </xf>
    <xf numFmtId="43" fontId="67" fillId="8" borderId="0" xfId="2" applyFont="1" applyFill="1" applyBorder="1" applyAlignment="1">
      <alignment horizontal="center" vertical="top" wrapText="1"/>
    </xf>
    <xf numFmtId="166" fontId="63" fillId="3" borderId="0" xfId="0" applyNumberFormat="1" applyFont="1" applyFill="1" applyAlignment="1">
      <alignment horizontal="right"/>
    </xf>
    <xf numFmtId="43" fontId="3" fillId="6" borderId="0" xfId="2" applyFont="1" applyFill="1" applyBorder="1" applyAlignment="1">
      <alignment vertical="top"/>
    </xf>
    <xf numFmtId="8" fontId="20" fillId="3" borderId="0" xfId="0" applyNumberFormat="1" applyFont="1" applyFill="1" applyAlignment="1"/>
    <xf numFmtId="269" fontId="73" fillId="0" borderId="0" xfId="0" applyNumberFormat="1" applyFont="1" applyFill="1"/>
    <xf numFmtId="169" fontId="4" fillId="3" borderId="0" xfId="0" applyNumberFormat="1" applyFont="1" applyFill="1" applyBorder="1" applyAlignment="1">
      <alignment horizontal="left" vertical="top"/>
    </xf>
    <xf numFmtId="177" fontId="4" fillId="0" borderId="0" xfId="0" applyNumberFormat="1" applyFont="1" applyFill="1" applyBorder="1" applyAlignment="1">
      <alignment horizontal="left"/>
    </xf>
    <xf numFmtId="178" fontId="4" fillId="0" borderId="0" xfId="0" applyNumberFormat="1" applyFont="1" applyFill="1" applyBorder="1" applyAlignment="1">
      <alignment horizontal="left" vertical="top"/>
    </xf>
    <xf numFmtId="179" fontId="4" fillId="0" borderId="0" xfId="0" applyNumberFormat="1" applyFont="1" applyFill="1" applyBorder="1" applyAlignment="1">
      <alignment horizontal="left" vertical="top"/>
    </xf>
    <xf numFmtId="176" fontId="4" fillId="0" borderId="0" xfId="0" applyNumberFormat="1" applyFont="1" applyFill="1" applyBorder="1" applyAlignment="1">
      <alignment vertical="top"/>
    </xf>
    <xf numFmtId="189" fontId="4" fillId="0" borderId="0" xfId="0" applyNumberFormat="1" applyFont="1" applyFill="1" applyBorder="1" applyAlignment="1">
      <alignment horizontal="left" vertical="top"/>
    </xf>
    <xf numFmtId="180" fontId="4" fillId="0" borderId="0" xfId="0" applyNumberFormat="1" applyFont="1" applyFill="1" applyBorder="1" applyAlignment="1">
      <alignment horizontal="left"/>
    </xf>
    <xf numFmtId="181" fontId="4" fillId="0" borderId="0" xfId="0" applyNumberFormat="1" applyFont="1" applyFill="1" applyBorder="1" applyAlignment="1">
      <alignment horizontal="left"/>
    </xf>
    <xf numFmtId="182" fontId="4" fillId="0" borderId="0" xfId="0" applyNumberFormat="1" applyFont="1" applyFill="1" applyBorder="1" applyAlignment="1">
      <alignment horizontal="left" vertical="top"/>
    </xf>
    <xf numFmtId="183" fontId="4" fillId="0" borderId="0" xfId="0" applyNumberFormat="1" applyFont="1" applyFill="1" applyBorder="1" applyAlignment="1">
      <alignment horizontal="left"/>
    </xf>
    <xf numFmtId="184" fontId="4" fillId="0" borderId="0" xfId="0" applyNumberFormat="1" applyFont="1" applyFill="1" applyBorder="1" applyAlignment="1">
      <alignment horizontal="left"/>
    </xf>
    <xf numFmtId="187" fontId="4" fillId="0" borderId="0" xfId="0" applyNumberFormat="1" applyFont="1" applyFill="1" applyBorder="1" applyAlignment="1">
      <alignment horizontal="left"/>
    </xf>
    <xf numFmtId="188" fontId="4" fillId="0" borderId="0" xfId="0" applyNumberFormat="1" applyFont="1" applyFill="1" applyBorder="1" applyAlignment="1">
      <alignment horizontal="left" vertical="top"/>
    </xf>
    <xf numFmtId="0" fontId="4" fillId="0" borderId="0" xfId="0" applyFont="1" applyFill="1" applyBorder="1" applyAlignment="1">
      <alignment horizontal="left" vertical="center"/>
    </xf>
    <xf numFmtId="0" fontId="3" fillId="0" borderId="0" xfId="0" applyFont="1" applyFill="1" applyBorder="1" applyAlignment="1">
      <alignment horizontal="left" vertical="center" wrapText="1"/>
    </xf>
    <xf numFmtId="3" fontId="3" fillId="0" borderId="0" xfId="0" applyNumberFormat="1" applyFont="1" applyFill="1" applyBorder="1" applyAlignment="1">
      <alignment horizontal="left" vertical="center" wrapText="1"/>
    </xf>
    <xf numFmtId="270" fontId="73" fillId="0" borderId="0" xfId="10" applyNumberFormat="1" applyFont="1"/>
    <xf numFmtId="271" fontId="73" fillId="3" borderId="0" xfId="0" applyNumberFormat="1" applyFont="1" applyFill="1"/>
    <xf numFmtId="0" fontId="33" fillId="0" borderId="0" xfId="9" applyAlignment="1" applyProtection="1"/>
    <xf numFmtId="272" fontId="73" fillId="0" borderId="0" xfId="10" applyNumberFormat="1" applyFont="1"/>
    <xf numFmtId="273" fontId="73" fillId="3" borderId="0" xfId="0" applyNumberFormat="1" applyFont="1" applyFill="1"/>
    <xf numFmtId="0" fontId="3" fillId="0" borderId="0" xfId="10" applyFont="1" applyBorder="1" applyProtection="1"/>
    <xf numFmtId="0" fontId="61" fillId="0" borderId="6" xfId="10" applyFont="1" applyBorder="1" applyProtection="1"/>
    <xf numFmtId="0" fontId="4" fillId="34" borderId="6" xfId="10" quotePrefix="1" applyFont="1" applyFill="1" applyBorder="1" applyAlignment="1" applyProtection="1">
      <alignment horizontal="left"/>
    </xf>
    <xf numFmtId="0" fontId="4" fillId="0" borderId="6" xfId="10" applyFont="1" applyBorder="1" applyProtection="1"/>
    <xf numFmtId="0" fontId="3" fillId="0" borderId="0" xfId="10" applyFont="1" applyProtection="1"/>
    <xf numFmtId="0" fontId="3" fillId="0" borderId="0" xfId="10" applyFont="1" applyAlignment="1" applyProtection="1">
      <alignment horizontal="left" indent="1"/>
    </xf>
    <xf numFmtId="0" fontId="3" fillId="2" borderId="4" xfId="10" applyFont="1" applyFill="1" applyBorder="1" applyAlignment="1" applyProtection="1">
      <alignment horizontal="center"/>
      <protection locked="0"/>
    </xf>
    <xf numFmtId="0" fontId="17" fillId="2" borderId="4" xfId="10" applyFont="1" applyFill="1" applyBorder="1" applyAlignment="1" applyProtection="1">
      <alignment horizontal="left" vertical="top" wrapText="1" indent="1"/>
      <protection locked="0"/>
    </xf>
    <xf numFmtId="0" fontId="17" fillId="2" borderId="4" xfId="10" applyFont="1" applyFill="1" applyBorder="1" applyAlignment="1" applyProtection="1">
      <alignment horizontal="center" vertical="center" wrapText="1"/>
      <protection locked="0"/>
    </xf>
    <xf numFmtId="0" fontId="17" fillId="36" borderId="4" xfId="10" applyFont="1" applyFill="1" applyBorder="1" applyAlignment="1" applyProtection="1">
      <alignment horizontal="center" vertical="center" wrapText="1"/>
    </xf>
    <xf numFmtId="3" fontId="17" fillId="2" borderId="4" xfId="10" applyNumberFormat="1" applyFont="1" applyFill="1" applyBorder="1" applyAlignment="1" applyProtection="1">
      <alignment horizontal="center" vertical="center" wrapText="1"/>
      <protection locked="0"/>
    </xf>
    <xf numFmtId="3" fontId="17" fillId="36" borderId="4" xfId="10" applyNumberFormat="1" applyFont="1" applyFill="1" applyBorder="1" applyAlignment="1" applyProtection="1">
      <alignment horizontal="center" vertical="center"/>
    </xf>
    <xf numFmtId="0" fontId="18" fillId="37" borderId="4" xfId="10" applyFont="1" applyFill="1" applyBorder="1" applyAlignment="1" applyProtection="1">
      <alignment horizontal="left" vertical="top" wrapText="1" indent="1"/>
    </xf>
    <xf numFmtId="3" fontId="18" fillId="37" borderId="4" xfId="10" applyNumberFormat="1" applyFont="1" applyFill="1" applyBorder="1" applyAlignment="1" applyProtection="1">
      <alignment horizontal="center" vertical="top" wrapText="1"/>
    </xf>
    <xf numFmtId="0" fontId="17" fillId="38" borderId="4" xfId="10" applyFont="1" applyFill="1" applyBorder="1" applyAlignment="1" applyProtection="1">
      <alignment horizontal="left" vertical="top" wrapText="1" indent="1"/>
    </xf>
    <xf numFmtId="0" fontId="18" fillId="0" borderId="4" xfId="10" applyFont="1" applyFill="1" applyBorder="1" applyAlignment="1" applyProtection="1">
      <alignment horizontal="left" vertical="top" wrapText="1" indent="1"/>
    </xf>
    <xf numFmtId="0" fontId="4" fillId="0" borderId="0" xfId="10" applyFont="1" applyProtection="1"/>
    <xf numFmtId="164" fontId="3" fillId="0" borderId="0" xfId="2" applyNumberFormat="1" applyFont="1" applyProtection="1"/>
    <xf numFmtId="164" fontId="3" fillId="0" borderId="0" xfId="10" applyNumberFormat="1" applyFont="1" applyProtection="1"/>
    <xf numFmtId="0" fontId="61" fillId="0" borderId="0" xfId="10" applyFont="1" applyProtection="1"/>
    <xf numFmtId="0" fontId="4" fillId="10" borderId="0" xfId="10" applyFont="1" applyFill="1" applyProtection="1"/>
    <xf numFmtId="0" fontId="3" fillId="10" borderId="0" xfId="10" applyFont="1" applyFill="1" applyProtection="1"/>
    <xf numFmtId="3" fontId="3" fillId="0" borderId="0" xfId="10" applyNumberFormat="1" applyFont="1" applyProtection="1"/>
    <xf numFmtId="193" fontId="73" fillId="0" borderId="0" xfId="10" applyNumberFormat="1" applyFont="1" applyAlignment="1">
      <alignment horizontal="left"/>
    </xf>
    <xf numFmtId="0" fontId="4" fillId="0" borderId="0" xfId="0" applyFont="1" applyBorder="1"/>
    <xf numFmtId="0" fontId="15" fillId="0" borderId="0" xfId="11" applyFont="1" applyProtection="1">
      <protection locked="0"/>
    </xf>
    <xf numFmtId="0" fontId="15" fillId="3" borderId="0" xfId="11" applyFont="1" applyFill="1" applyProtection="1">
      <protection locked="0"/>
    </xf>
    <xf numFmtId="0" fontId="3" fillId="3" borderId="0" xfId="11" applyFont="1" applyFill="1" applyProtection="1">
      <protection locked="0"/>
    </xf>
    <xf numFmtId="0" fontId="4" fillId="3" borderId="0" xfId="11" applyFont="1" applyFill="1" applyProtection="1">
      <protection locked="0"/>
    </xf>
    <xf numFmtId="0" fontId="30" fillId="3" borderId="0" xfId="11" applyFont="1" applyFill="1" applyProtection="1">
      <protection locked="0"/>
    </xf>
    <xf numFmtId="0" fontId="4" fillId="3" borderId="0" xfId="11" applyFont="1" applyFill="1" applyProtection="1"/>
    <xf numFmtId="274" fontId="73" fillId="3" borderId="0" xfId="0" applyNumberFormat="1" applyFont="1" applyFill="1"/>
    <xf numFmtId="0" fontId="3" fillId="3" borderId="18" xfId="10" applyFont="1" applyFill="1" applyBorder="1"/>
    <xf numFmtId="275" fontId="73" fillId="3" borderId="0" xfId="0" applyNumberFormat="1" applyFont="1" applyFill="1"/>
    <xf numFmtId="167" fontId="77" fillId="17" borderId="0" xfId="2" applyNumberFormat="1" applyFont="1" applyFill="1" applyBorder="1" applyAlignment="1">
      <alignment horizontal="center"/>
    </xf>
    <xf numFmtId="0" fontId="4" fillId="0" borderId="0" xfId="11" applyFont="1"/>
    <xf numFmtId="0" fontId="97" fillId="0" borderId="0" xfId="0" applyFont="1" applyAlignment="1">
      <alignment vertical="top"/>
    </xf>
    <xf numFmtId="0" fontId="4" fillId="0" borderId="0" xfId="0" applyFont="1" applyFill="1" applyBorder="1" applyAlignment="1">
      <alignment vertical="center" wrapText="1"/>
    </xf>
    <xf numFmtId="166" fontId="3" fillId="3" borderId="2" xfId="0" applyNumberFormat="1" applyFont="1" applyFill="1" applyBorder="1" applyAlignment="1">
      <alignment horizontal="right"/>
    </xf>
    <xf numFmtId="166" fontId="3" fillId="3" borderId="10" xfId="2" applyNumberFormat="1" applyFont="1" applyFill="1" applyBorder="1" applyAlignment="1">
      <alignment horizontal="right"/>
    </xf>
    <xf numFmtId="166" fontId="3" fillId="3" borderId="3" xfId="12" applyNumberFormat="1" applyFont="1" applyFill="1" applyBorder="1" applyAlignment="1">
      <alignment horizontal="right"/>
    </xf>
    <xf numFmtId="0" fontId="4" fillId="3" borderId="0" xfId="0" applyFont="1" applyFill="1" applyAlignment="1">
      <alignment vertical="center" wrapText="1"/>
    </xf>
    <xf numFmtId="166" fontId="3" fillId="3" borderId="10" xfId="12" applyNumberFormat="1" applyFont="1" applyFill="1" applyBorder="1" applyAlignment="1">
      <alignment vertical="center"/>
    </xf>
    <xf numFmtId="166" fontId="3" fillId="3" borderId="5" xfId="3" applyNumberFormat="1" applyFont="1" applyFill="1" applyBorder="1" applyAlignment="1">
      <alignment horizontal="right"/>
    </xf>
    <xf numFmtId="0" fontId="4" fillId="0" borderId="0" xfId="0" applyFont="1" applyFill="1" applyBorder="1"/>
    <xf numFmtId="0" fontId="4" fillId="0" borderId="0" xfId="0" applyFont="1" applyFill="1" applyBorder="1" applyAlignment="1">
      <alignment horizontal="right"/>
    </xf>
    <xf numFmtId="0" fontId="4" fillId="0" borderId="0" xfId="0" applyFont="1" applyBorder="1" applyAlignment="1">
      <alignment horizontal="right"/>
    </xf>
    <xf numFmtId="166" fontId="4" fillId="3" borderId="0" xfId="0" applyNumberFormat="1" applyFont="1" applyFill="1" applyBorder="1" applyAlignment="1">
      <alignment vertical="top"/>
    </xf>
    <xf numFmtId="0" fontId="4" fillId="0" borderId="0" xfId="10" applyFont="1" applyAlignment="1">
      <alignment wrapText="1"/>
    </xf>
    <xf numFmtId="0" fontId="4" fillId="11" borderId="18" xfId="0" applyFont="1" applyFill="1" applyBorder="1"/>
    <xf numFmtId="166" fontId="53" fillId="11" borderId="18" xfId="0" applyNumberFormat="1" applyFont="1" applyFill="1" applyBorder="1" applyAlignment="1">
      <alignment horizontal="right"/>
    </xf>
    <xf numFmtId="166" fontId="53" fillId="11" borderId="18" xfId="0" applyNumberFormat="1" applyFont="1" applyFill="1" applyBorder="1"/>
    <xf numFmtId="166" fontId="53" fillId="3" borderId="18" xfId="14" applyNumberFormat="1" applyFont="1" applyFill="1" applyBorder="1" applyAlignment="1">
      <alignment horizontal="right"/>
    </xf>
    <xf numFmtId="166" fontId="11" fillId="3" borderId="18" xfId="0" applyNumberFormat="1" applyFont="1" applyFill="1" applyBorder="1" applyAlignment="1">
      <alignment vertical="top"/>
    </xf>
    <xf numFmtId="166" fontId="11" fillId="23" borderId="18" xfId="0" applyNumberFormat="1" applyFont="1" applyFill="1" applyBorder="1" applyAlignment="1">
      <alignment vertical="top"/>
    </xf>
    <xf numFmtId="166" fontId="53" fillId="3" borderId="18" xfId="2" applyNumberFormat="1" applyFont="1" applyFill="1" applyBorder="1" applyAlignment="1">
      <alignment horizontal="right"/>
    </xf>
    <xf numFmtId="166" fontId="53" fillId="3" borderId="18" xfId="0" applyNumberFormat="1" applyFont="1" applyFill="1" applyBorder="1" applyAlignment="1">
      <alignment horizontal="right" vertical="top" wrapText="1"/>
    </xf>
    <xf numFmtId="166" fontId="3" fillId="3" borderId="18" xfId="0" applyNumberFormat="1" applyFont="1" applyFill="1" applyBorder="1"/>
    <xf numFmtId="166" fontId="53" fillId="3" borderId="18" xfId="0" applyNumberFormat="1" applyFont="1" applyFill="1" applyBorder="1" applyAlignment="1">
      <alignment horizontal="right" wrapText="1"/>
    </xf>
    <xf numFmtId="166" fontId="55" fillId="3" borderId="18" xfId="0" applyNumberFormat="1" applyFont="1" applyFill="1" applyBorder="1" applyAlignment="1">
      <alignment horizontal="center" wrapText="1"/>
    </xf>
    <xf numFmtId="0" fontId="3" fillId="3" borderId="14" xfId="0" applyFont="1" applyFill="1" applyBorder="1" applyAlignment="1">
      <alignment horizontal="center"/>
    </xf>
    <xf numFmtId="0" fontId="3" fillId="3" borderId="12" xfId="0" applyFont="1" applyFill="1" applyBorder="1" applyAlignment="1">
      <alignment horizontal="center"/>
    </xf>
    <xf numFmtId="166" fontId="3" fillId="3" borderId="13" xfId="0" applyNumberFormat="1" applyFont="1" applyFill="1" applyBorder="1"/>
    <xf numFmtId="166" fontId="3" fillId="3" borderId="19" xfId="0" applyNumberFormat="1" applyFont="1" applyFill="1" applyBorder="1"/>
    <xf numFmtId="0" fontId="4" fillId="3" borderId="0" xfId="0" applyFont="1" applyFill="1" applyBorder="1" applyAlignment="1">
      <alignment horizontal="center" vertical="center"/>
    </xf>
    <xf numFmtId="166" fontId="3" fillId="11" borderId="0" xfId="0" applyNumberFormat="1" applyFont="1" applyFill="1" applyBorder="1"/>
    <xf numFmtId="166" fontId="3" fillId="11" borderId="12" xfId="0" applyNumberFormat="1" applyFont="1" applyFill="1" applyBorder="1"/>
    <xf numFmtId="164" fontId="3" fillId="0" borderId="0" xfId="2" applyNumberFormat="1" applyFont="1" applyFill="1" applyBorder="1"/>
    <xf numFmtId="166" fontId="3" fillId="0" borderId="12" xfId="0" applyNumberFormat="1" applyFont="1" applyFill="1" applyBorder="1"/>
    <xf numFmtId="0" fontId="3" fillId="0" borderId="0" xfId="0" applyFont="1" applyFill="1" applyBorder="1" applyAlignment="1">
      <alignment horizontal="center"/>
    </xf>
    <xf numFmtId="164" fontId="3" fillId="0" borderId="0" xfId="2" applyNumberFormat="1" applyFont="1" applyFill="1" applyBorder="1" applyAlignment="1">
      <alignment horizontal="center"/>
    </xf>
    <xf numFmtId="0" fontId="4" fillId="0" borderId="0" xfId="0" applyFont="1" applyFill="1" applyBorder="1" applyAlignment="1">
      <alignment horizontal="center"/>
    </xf>
    <xf numFmtId="164" fontId="3" fillId="0" borderId="0" xfId="2" applyNumberFormat="1" applyFont="1" applyFill="1" applyBorder="1" applyAlignment="1">
      <alignment horizontal="left" vertical="top" wrapText="1"/>
    </xf>
    <xf numFmtId="168" fontId="4" fillId="0" borderId="0" xfId="0" applyNumberFormat="1" applyFont="1" applyFill="1" applyBorder="1" applyAlignment="1">
      <alignment horizontal="right" vertical="top"/>
    </xf>
    <xf numFmtId="168" fontId="4" fillId="0" borderId="0" xfId="0" applyNumberFormat="1" applyFont="1" applyFill="1" applyBorder="1" applyAlignment="1">
      <alignment horizontal="left" vertical="top"/>
    </xf>
    <xf numFmtId="164" fontId="3" fillId="0" borderId="0" xfId="2" applyNumberFormat="1" applyFont="1" applyFill="1" applyBorder="1" applyAlignment="1">
      <alignment horizontal="right" vertical="top" wrapText="1"/>
    </xf>
    <xf numFmtId="168" fontId="4" fillId="0" borderId="0" xfId="0" applyNumberFormat="1" applyFont="1" applyFill="1" applyBorder="1" applyAlignment="1">
      <alignment vertical="top"/>
    </xf>
    <xf numFmtId="164" fontId="4" fillId="0" borderId="0" xfId="2" applyNumberFormat="1" applyFont="1" applyFill="1" applyBorder="1" applyAlignment="1">
      <alignment horizontal="right"/>
    </xf>
    <xf numFmtId="0" fontId="3" fillId="0" borderId="3" xfId="0" applyFont="1" applyFill="1" applyBorder="1"/>
    <xf numFmtId="0" fontId="4" fillId="0" borderId="3" xfId="0" applyFont="1" applyFill="1" applyBorder="1" applyAlignment="1">
      <alignment horizontal="center" wrapText="1"/>
    </xf>
    <xf numFmtId="0" fontId="4" fillId="0" borderId="12" xfId="0" applyFont="1" applyFill="1" applyBorder="1" applyAlignment="1">
      <alignment horizontal="center" wrapText="1"/>
    </xf>
    <xf numFmtId="0" fontId="5" fillId="0" borderId="0" xfId="0" applyFont="1" applyFill="1" applyBorder="1"/>
    <xf numFmtId="166" fontId="53" fillId="0" borderId="0" xfId="0" applyNumberFormat="1" applyFont="1" applyFill="1" applyBorder="1"/>
    <xf numFmtId="166" fontId="53" fillId="0" borderId="12" xfId="0" applyNumberFormat="1" applyFont="1" applyFill="1" applyBorder="1"/>
    <xf numFmtId="166" fontId="53" fillId="0" borderId="0" xfId="0" applyNumberFormat="1" applyFont="1" applyFill="1" applyBorder="1" applyAlignment="1">
      <alignment horizontal="right"/>
    </xf>
    <xf numFmtId="166" fontId="53" fillId="0" borderId="12" xfId="0" applyNumberFormat="1" applyFont="1" applyFill="1" applyBorder="1" applyAlignment="1">
      <alignment horizontal="right"/>
    </xf>
    <xf numFmtId="0" fontId="36" fillId="0" borderId="0" xfId="0" applyFont="1" applyFill="1" applyBorder="1" applyAlignment="1">
      <alignment horizontal="left" indent="1"/>
    </xf>
    <xf numFmtId="0" fontId="36" fillId="0" borderId="0" xfId="0" applyFont="1" applyFill="1" applyBorder="1"/>
    <xf numFmtId="164" fontId="36" fillId="0" borderId="0" xfId="2" applyNumberFormat="1" applyFont="1" applyFill="1" applyBorder="1"/>
    <xf numFmtId="0" fontId="3" fillId="0" borderId="0" xfId="14" applyFont="1" applyFill="1" applyBorder="1" applyAlignment="1">
      <alignment horizontal="left" indent="1"/>
    </xf>
    <xf numFmtId="166" fontId="53" fillId="0" borderId="0" xfId="14" applyNumberFormat="1" applyFont="1" applyFill="1" applyBorder="1" applyAlignment="1">
      <alignment horizontal="right"/>
    </xf>
    <xf numFmtId="166" fontId="53" fillId="0" borderId="12" xfId="14" applyNumberFormat="1" applyFont="1" applyFill="1" applyBorder="1" applyAlignment="1">
      <alignment horizontal="right"/>
    </xf>
    <xf numFmtId="0" fontId="3" fillId="0" borderId="0" xfId="14" applyFont="1" applyFill="1" applyBorder="1"/>
    <xf numFmtId="0" fontId="5" fillId="0" borderId="0" xfId="14" applyFont="1" applyFill="1" applyBorder="1"/>
    <xf numFmtId="0" fontId="39" fillId="0" borderId="0" xfId="0" applyFont="1" applyFill="1" applyBorder="1"/>
    <xf numFmtId="164" fontId="39" fillId="0" borderId="0" xfId="2" applyNumberFormat="1" applyFont="1" applyFill="1" applyBorder="1"/>
    <xf numFmtId="0" fontId="4" fillId="0" borderId="0" xfId="0" applyFont="1" applyFill="1" applyBorder="1" applyAlignment="1">
      <alignment vertical="top"/>
    </xf>
    <xf numFmtId="164" fontId="4" fillId="0" borderId="0" xfId="2" applyNumberFormat="1" applyFont="1" applyFill="1" applyBorder="1" applyAlignment="1">
      <alignment vertical="top"/>
    </xf>
    <xf numFmtId="166" fontId="11" fillId="0" borderId="0" xfId="0" applyNumberFormat="1" applyFont="1" applyFill="1" applyBorder="1" applyAlignment="1">
      <alignment vertical="top"/>
    </xf>
    <xf numFmtId="0" fontId="11" fillId="0" borderId="0" xfId="0" applyFont="1" applyFill="1" applyBorder="1" applyAlignment="1">
      <alignment vertical="top"/>
    </xf>
    <xf numFmtId="164" fontId="11" fillId="0" borderId="0" xfId="2" applyNumberFormat="1" applyFont="1" applyFill="1" applyBorder="1" applyAlignment="1">
      <alignment vertical="top"/>
    </xf>
    <xf numFmtId="166" fontId="11" fillId="0" borderId="12" xfId="0" applyNumberFormat="1" applyFont="1" applyFill="1" applyBorder="1" applyAlignment="1">
      <alignment vertical="top"/>
    </xf>
    <xf numFmtId="166" fontId="53" fillId="0" borderId="0" xfId="2" applyNumberFormat="1" applyFont="1" applyFill="1" applyBorder="1" applyAlignment="1">
      <alignment horizontal="right"/>
    </xf>
    <xf numFmtId="166" fontId="53" fillId="0" borderId="12" xfId="2" applyNumberFormat="1" applyFont="1" applyFill="1" applyBorder="1" applyAlignment="1">
      <alignment horizontal="right"/>
    </xf>
    <xf numFmtId="166" fontId="53" fillId="0" borderId="0" xfId="0" applyNumberFormat="1" applyFont="1" applyFill="1" applyBorder="1" applyAlignment="1">
      <alignment horizontal="right" wrapText="1"/>
    </xf>
    <xf numFmtId="0" fontId="3" fillId="0" borderId="0" xfId="0" applyFont="1" applyFill="1" applyBorder="1" applyAlignment="1">
      <alignment horizontal="left" wrapText="1" indent="1"/>
    </xf>
    <xf numFmtId="166" fontId="55" fillId="0" borderId="0" xfId="0" applyNumberFormat="1" applyFont="1" applyFill="1" applyBorder="1" applyAlignment="1">
      <alignment horizontal="right"/>
    </xf>
    <xf numFmtId="0" fontId="40" fillId="0" borderId="0" xfId="0" applyFont="1" applyFill="1" applyBorder="1" applyAlignment="1">
      <alignment horizontal="left"/>
    </xf>
    <xf numFmtId="0" fontId="3" fillId="0" borderId="0" xfId="0" applyFont="1" applyFill="1" applyBorder="1" applyAlignment="1">
      <alignment horizontal="left" indent="1" readingOrder="1"/>
    </xf>
    <xf numFmtId="0" fontId="3" fillId="0" borderId="0" xfId="0" applyFont="1" applyFill="1" applyBorder="1" applyAlignment="1">
      <alignment horizontal="left" readingOrder="1"/>
    </xf>
    <xf numFmtId="166" fontId="53" fillId="0" borderId="0" xfId="0" applyNumberFormat="1" applyFont="1" applyFill="1" applyBorder="1" applyAlignment="1">
      <alignment horizontal="right" vertical="top" wrapText="1"/>
    </xf>
    <xf numFmtId="166" fontId="53" fillId="0" borderId="12" xfId="0" applyNumberFormat="1" applyFont="1" applyFill="1" applyBorder="1" applyAlignment="1">
      <alignment horizontal="right" vertical="top" wrapText="1"/>
    </xf>
    <xf numFmtId="0" fontId="11" fillId="0" borderId="0" xfId="0" applyFont="1" applyFill="1" applyBorder="1"/>
    <xf numFmtId="164" fontId="11" fillId="0" borderId="0" xfId="2" applyNumberFormat="1" applyFont="1" applyFill="1" applyBorder="1"/>
    <xf numFmtId="166" fontId="53" fillId="0" borderId="12" xfId="0" applyNumberFormat="1" applyFont="1" applyFill="1" applyBorder="1" applyAlignment="1">
      <alignment horizontal="right" wrapText="1"/>
    </xf>
    <xf numFmtId="166" fontId="55" fillId="0" borderId="0" xfId="0" applyNumberFormat="1" applyFont="1" applyFill="1" applyBorder="1" applyAlignment="1">
      <alignment horizontal="center" wrapText="1"/>
    </xf>
    <xf numFmtId="166" fontId="55" fillId="0" borderId="12" xfId="0" applyNumberFormat="1" applyFont="1" applyFill="1" applyBorder="1" applyAlignment="1">
      <alignment horizontal="center" wrapText="1"/>
    </xf>
    <xf numFmtId="0" fontId="36" fillId="0" borderId="0" xfId="0" applyFont="1" applyFill="1" applyBorder="1" applyAlignment="1">
      <alignment horizontal="left" vertical="top" indent="1"/>
    </xf>
    <xf numFmtId="164" fontId="37" fillId="0" borderId="0" xfId="2" applyNumberFormat="1" applyFont="1" applyFill="1" applyBorder="1" applyAlignment="1">
      <alignment horizontal="left"/>
    </xf>
    <xf numFmtId="0" fontId="47" fillId="0" borderId="0" xfId="0" applyFont="1" applyFill="1" applyBorder="1"/>
    <xf numFmtId="164" fontId="47" fillId="0" borderId="0" xfId="2" applyNumberFormat="1" applyFont="1" applyFill="1" applyBorder="1"/>
    <xf numFmtId="0" fontId="3" fillId="0" borderId="0" xfId="0" applyFont="1" applyFill="1" applyBorder="1" applyAlignment="1">
      <alignment vertical="top"/>
    </xf>
    <xf numFmtId="0" fontId="3" fillId="0" borderId="6" xfId="0" applyFont="1" applyFill="1" applyBorder="1"/>
    <xf numFmtId="166" fontId="40" fillId="0" borderId="6" xfId="0" applyNumberFormat="1" applyFont="1" applyFill="1" applyBorder="1"/>
    <xf numFmtId="166" fontId="3" fillId="0" borderId="0" xfId="0" applyNumberFormat="1" applyFont="1" applyFill="1" applyBorder="1" applyAlignment="1">
      <alignment horizontal="left" vertical="top"/>
    </xf>
    <xf numFmtId="166" fontId="40" fillId="0" borderId="0" xfId="0" applyNumberFormat="1" applyFont="1" applyFill="1" applyBorder="1"/>
    <xf numFmtId="164" fontId="36" fillId="11" borderId="0" xfId="2" applyNumberFormat="1" applyFont="1" applyFill="1" applyBorder="1"/>
    <xf numFmtId="0" fontId="3" fillId="0" borderId="14" xfId="0" applyFont="1" applyFill="1" applyBorder="1" applyAlignment="1">
      <alignment horizontal="center"/>
    </xf>
    <xf numFmtId="166" fontId="53" fillId="11" borderId="18" xfId="2" applyNumberFormat="1" applyFont="1" applyFill="1" applyBorder="1" applyAlignment="1">
      <alignment horizontal="center"/>
    </xf>
    <xf numFmtId="166" fontId="53" fillId="23" borderId="18" xfId="2" applyNumberFormat="1" applyFont="1" applyFill="1" applyBorder="1" applyAlignment="1">
      <alignment horizontal="center"/>
    </xf>
    <xf numFmtId="0" fontId="3" fillId="0" borderId="3" xfId="0" applyFont="1" applyFill="1" applyBorder="1" applyAlignment="1">
      <alignment horizontal="center"/>
    </xf>
    <xf numFmtId="164" fontId="3" fillId="0" borderId="3" xfId="2" applyNumberFormat="1" applyFont="1" applyFill="1" applyBorder="1" applyAlignment="1">
      <alignment horizontal="center"/>
    </xf>
    <xf numFmtId="166" fontId="53" fillId="0" borderId="18" xfId="0" applyNumberFormat="1" applyFont="1" applyFill="1" applyBorder="1"/>
    <xf numFmtId="0" fontId="3" fillId="0" borderId="0" xfId="0" applyFont="1" applyFill="1" applyBorder="1" applyAlignment="1">
      <alignment horizontal="right"/>
    </xf>
    <xf numFmtId="0" fontId="90" fillId="0" borderId="0" xfId="0" applyFont="1" applyFill="1" applyBorder="1" applyAlignment="1">
      <alignment vertical="top"/>
    </xf>
    <xf numFmtId="0" fontId="3" fillId="0" borderId="0" xfId="0" applyFont="1" applyFill="1" applyBorder="1" applyAlignment="1">
      <alignment horizontal="right" vertical="top"/>
    </xf>
    <xf numFmtId="0" fontId="90" fillId="0" borderId="0" xfId="0" applyFont="1" applyFill="1" applyBorder="1" applyAlignment="1">
      <alignment horizontal="center" vertical="top"/>
    </xf>
    <xf numFmtId="166" fontId="3" fillId="0" borderId="18" xfId="0" applyNumberFormat="1" applyFont="1" applyFill="1" applyBorder="1"/>
    <xf numFmtId="166" fontId="53" fillId="0" borderId="18" xfId="2" applyNumberFormat="1" applyFont="1" applyFill="1" applyBorder="1" applyAlignment="1">
      <alignment horizontal="center"/>
    </xf>
    <xf numFmtId="0" fontId="3" fillId="0" borderId="12" xfId="0" applyFont="1" applyFill="1" applyBorder="1" applyAlignment="1">
      <alignment horizontal="center"/>
    </xf>
    <xf numFmtId="166" fontId="53" fillId="0" borderId="19" xfId="2" applyNumberFormat="1" applyFont="1" applyFill="1" applyBorder="1" applyAlignment="1">
      <alignment horizontal="center"/>
    </xf>
    <xf numFmtId="166" fontId="53" fillId="0" borderId="18" xfId="0" applyNumberFormat="1" applyFont="1" applyFill="1" applyBorder="1" applyAlignment="1">
      <alignment horizontal="right"/>
    </xf>
    <xf numFmtId="166" fontId="53" fillId="0" borderId="18" xfId="0" applyNumberFormat="1" applyFont="1" applyFill="1" applyBorder="1" applyAlignment="1">
      <alignment horizontal="right" wrapText="1"/>
    </xf>
    <xf numFmtId="166" fontId="55" fillId="0" borderId="18" xfId="0" applyNumberFormat="1" applyFont="1" applyFill="1" applyBorder="1" applyAlignment="1">
      <alignment horizontal="center" wrapText="1"/>
    </xf>
    <xf numFmtId="166" fontId="53" fillId="0" borderId="18" xfId="0" applyNumberFormat="1" applyFont="1" applyFill="1" applyBorder="1" applyAlignment="1">
      <alignment horizontal="right" vertical="top" wrapText="1"/>
    </xf>
    <xf numFmtId="166" fontId="53" fillId="0" borderId="18" xfId="2" applyNumberFormat="1" applyFont="1" applyFill="1" applyBorder="1" applyAlignment="1">
      <alignment horizontal="right"/>
    </xf>
    <xf numFmtId="166" fontId="11" fillId="0" borderId="18" xfId="0" applyNumberFormat="1" applyFont="1" applyFill="1" applyBorder="1" applyAlignment="1">
      <alignment vertical="top"/>
    </xf>
    <xf numFmtId="166" fontId="53" fillId="0" borderId="18" xfId="14" applyNumberFormat="1" applyFont="1" applyFill="1" applyBorder="1" applyAlignment="1">
      <alignment horizontal="right"/>
    </xf>
    <xf numFmtId="0" fontId="3" fillId="0" borderId="18" xfId="0" applyFont="1" applyFill="1" applyBorder="1"/>
    <xf numFmtId="0" fontId="4" fillId="0" borderId="18" xfId="0" applyFont="1" applyFill="1" applyBorder="1" applyAlignment="1">
      <alignment horizontal="center" wrapText="1"/>
    </xf>
    <xf numFmtId="167" fontId="77" fillId="11" borderId="0" xfId="2" applyNumberFormat="1" applyFont="1" applyFill="1" applyBorder="1" applyAlignment="1">
      <alignment horizontal="center"/>
    </xf>
    <xf numFmtId="3" fontId="77" fillId="11" borderId="0" xfId="4" applyNumberFormat="1" applyFont="1" applyFill="1"/>
    <xf numFmtId="166" fontId="77" fillId="11" borderId="0" xfId="4" applyNumberFormat="1" applyFont="1" applyFill="1"/>
    <xf numFmtId="166" fontId="77" fillId="11" borderId="0" xfId="11" applyNumberFormat="1" applyFont="1" applyFill="1"/>
    <xf numFmtId="166" fontId="77" fillId="11" borderId="0" xfId="2" applyNumberFormat="1" applyFont="1" applyFill="1" applyBorder="1" applyAlignment="1">
      <alignment horizontal="center"/>
    </xf>
    <xf numFmtId="166" fontId="77" fillId="11" borderId="12" xfId="2" applyNumberFormat="1" applyFont="1" applyFill="1" applyBorder="1" applyAlignment="1">
      <alignment horizontal="center"/>
    </xf>
    <xf numFmtId="0" fontId="3" fillId="0" borderId="0" xfId="0" applyFont="1" applyFill="1" applyBorder="1" applyAlignment="1">
      <alignment vertical="top" wrapText="1"/>
    </xf>
    <xf numFmtId="164" fontId="4" fillId="3" borderId="0" xfId="2" applyNumberFormat="1" applyFont="1" applyFill="1" applyBorder="1" applyAlignment="1">
      <alignment horizontal="left" vertical="center"/>
    </xf>
    <xf numFmtId="0" fontId="3" fillId="0" borderId="0" xfId="10" applyFill="1" applyBorder="1" applyAlignment="1">
      <alignment horizontal="left" vertical="top" wrapText="1"/>
    </xf>
    <xf numFmtId="0" fontId="4" fillId="0" borderId="0" xfId="10" applyFont="1" applyFill="1" applyAlignment="1">
      <alignment horizontal="left" vertical="top" wrapText="1"/>
    </xf>
    <xf numFmtId="0" fontId="4" fillId="0" borderId="13" xfId="0" applyFont="1" applyFill="1" applyBorder="1" applyAlignment="1">
      <alignment horizontal="center" vertical="center" wrapText="1"/>
    </xf>
    <xf numFmtId="0" fontId="3" fillId="0" borderId="0" xfId="10" applyFill="1" applyAlignment="1">
      <alignment vertical="top" wrapText="1"/>
    </xf>
    <xf numFmtId="0" fontId="3" fillId="0" borderId="0" xfId="10" applyFill="1" applyBorder="1" applyAlignment="1">
      <alignment vertical="top" wrapText="1"/>
    </xf>
    <xf numFmtId="0" fontId="99" fillId="0" borderId="0" xfId="0" applyFont="1"/>
    <xf numFmtId="0" fontId="3" fillId="9" borderId="0" xfId="0" applyFont="1" applyFill="1" applyBorder="1"/>
    <xf numFmtId="3" fontId="3" fillId="9" borderId="0" xfId="0" applyNumberFormat="1" applyFont="1" applyFill="1" applyBorder="1"/>
    <xf numFmtId="0" fontId="4" fillId="9" borderId="0" xfId="0" applyFont="1" applyFill="1" applyBorder="1" applyAlignment="1">
      <alignment vertical="top"/>
    </xf>
    <xf numFmtId="0" fontId="4" fillId="23" borderId="0" xfId="0" applyFont="1" applyFill="1" applyBorder="1" applyAlignment="1">
      <alignment horizontal="center" vertical="center" wrapText="1"/>
    </xf>
    <xf numFmtId="0" fontId="3" fillId="0" borderId="0" xfId="10" applyAlignment="1">
      <alignment vertical="center" wrapText="1"/>
    </xf>
    <xf numFmtId="0" fontId="72" fillId="20" borderId="0" xfId="10" applyFont="1" applyFill="1" applyAlignment="1">
      <alignment horizontal="center" vertical="center" wrapText="1"/>
    </xf>
    <xf numFmtId="0" fontId="5" fillId="0" borderId="0" xfId="0" applyFont="1" applyFill="1" applyBorder="1" applyAlignment="1">
      <alignment horizontal="center" vertical="center"/>
    </xf>
    <xf numFmtId="0" fontId="5" fillId="0" borderId="12"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2" xfId="0" applyFont="1" applyFill="1" applyBorder="1" applyAlignment="1">
      <alignment horizontal="center" vertical="center"/>
    </xf>
    <xf numFmtId="0" fontId="4" fillId="11" borderId="0" xfId="0" applyFont="1" applyFill="1" applyBorder="1" applyAlignment="1">
      <alignment horizontal="center" vertical="center"/>
    </xf>
    <xf numFmtId="0" fontId="4" fillId="11" borderId="12"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12" xfId="0" applyFont="1" applyFill="1" applyBorder="1" applyAlignment="1">
      <alignment horizontal="center" vertical="center"/>
    </xf>
    <xf numFmtId="0" fontId="3" fillId="0" borderId="0" xfId="14" applyFont="1" applyFill="1" applyBorder="1" applyAlignment="1">
      <alignment horizontal="center" vertical="center"/>
    </xf>
    <xf numFmtId="0" fontId="3" fillId="0" borderId="12" xfId="14" applyFont="1" applyFill="1" applyBorder="1" applyAlignment="1">
      <alignment horizontal="center" vertical="center"/>
    </xf>
    <xf numFmtId="0" fontId="5" fillId="0" borderId="0" xfId="14" applyFont="1" applyFill="1" applyBorder="1" applyAlignment="1">
      <alignment horizontal="center" vertical="center"/>
    </xf>
    <xf numFmtId="0" fontId="5" fillId="0" borderId="12" xfId="14" applyFont="1" applyFill="1" applyBorder="1" applyAlignment="1">
      <alignment horizontal="center" vertical="center"/>
    </xf>
    <xf numFmtId="0" fontId="6" fillId="0" borderId="0" xfId="0" applyFont="1" applyFill="1" applyBorder="1" applyAlignment="1">
      <alignment horizontal="center" vertical="center"/>
    </xf>
    <xf numFmtId="0" fontId="6" fillId="0" borderId="12"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12" xfId="0" applyFont="1" applyFill="1" applyBorder="1" applyAlignment="1">
      <alignment horizontal="center" vertical="center"/>
    </xf>
    <xf numFmtId="0" fontId="4" fillId="23" borderId="0" xfId="0" applyFont="1" applyFill="1" applyBorder="1" applyAlignment="1">
      <alignment horizontal="center" vertical="center"/>
    </xf>
    <xf numFmtId="0" fontId="4" fillId="23" borderId="12"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40" fillId="0" borderId="0" xfId="0" applyFont="1" applyFill="1" applyBorder="1" applyAlignment="1">
      <alignment horizontal="center" vertical="center"/>
    </xf>
    <xf numFmtId="0" fontId="40" fillId="0" borderId="12" xfId="0" applyFont="1" applyFill="1" applyBorder="1" applyAlignment="1">
      <alignment horizontal="center" vertical="center"/>
    </xf>
    <xf numFmtId="0" fontId="39" fillId="0" borderId="0" xfId="0" applyFont="1" applyFill="1" applyBorder="1" applyAlignment="1">
      <alignment horizontal="center" vertical="center"/>
    </xf>
    <xf numFmtId="0" fontId="39" fillId="0" borderId="12"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2"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13" xfId="0" applyFont="1" applyFill="1" applyBorder="1" applyAlignment="1">
      <alignment horizontal="center" vertical="center"/>
    </xf>
    <xf numFmtId="167" fontId="77" fillId="0" borderId="34" xfId="2" applyNumberFormat="1" applyFont="1" applyFill="1" applyBorder="1" applyAlignment="1">
      <alignment horizontal="center"/>
    </xf>
    <xf numFmtId="167" fontId="77" fillId="8" borderId="0" xfId="2" applyNumberFormat="1" applyFont="1" applyFill="1" applyBorder="1" applyAlignment="1">
      <alignment horizontal="center"/>
    </xf>
    <xf numFmtId="167" fontId="77" fillId="0" borderId="35" xfId="2" applyNumberFormat="1" applyFont="1" applyFill="1" applyBorder="1" applyAlignment="1">
      <alignment horizontal="center"/>
    </xf>
    <xf numFmtId="167" fontId="77" fillId="0" borderId="36" xfId="2" applyNumberFormat="1" applyFont="1" applyFill="1" applyBorder="1" applyAlignment="1">
      <alignment horizontal="center"/>
    </xf>
    <xf numFmtId="0" fontId="40" fillId="0" borderId="0" xfId="0" applyFont="1" applyFill="1" applyBorder="1"/>
    <xf numFmtId="0" fontId="3" fillId="9" borderId="0" xfId="0" applyFont="1" applyFill="1" applyBorder="1" applyAlignment="1">
      <alignment horizontal="left" indent="1"/>
    </xf>
    <xf numFmtId="0" fontId="3" fillId="9" borderId="19" xfId="10" applyFont="1" applyFill="1" applyBorder="1" applyAlignment="1">
      <alignment vertical="top" wrapText="1"/>
    </xf>
    <xf numFmtId="0" fontId="3" fillId="3" borderId="0" xfId="0" applyFont="1" applyFill="1" applyBorder="1" applyAlignment="1">
      <alignment horizontal="left" wrapText="1"/>
    </xf>
    <xf numFmtId="0" fontId="55" fillId="0" borderId="0" xfId="10" applyFont="1" applyFill="1" applyAlignment="1">
      <alignment horizontal="center"/>
    </xf>
    <xf numFmtId="194" fontId="73" fillId="0" borderId="0" xfId="10" applyNumberFormat="1" applyFont="1" applyFill="1"/>
    <xf numFmtId="0" fontId="33" fillId="0" borderId="0" xfId="9" applyAlignment="1" applyProtection="1">
      <alignment vertical="center"/>
    </xf>
    <xf numFmtId="166" fontId="77" fillId="9" borderId="0" xfId="11" applyNumberFormat="1" applyFont="1" applyFill="1"/>
    <xf numFmtId="166" fontId="3" fillId="3" borderId="0" xfId="0" applyNumberFormat="1" applyFont="1" applyFill="1" applyBorder="1" applyAlignment="1">
      <alignment horizontal="right" wrapText="1"/>
    </xf>
    <xf numFmtId="166" fontId="36" fillId="3" borderId="6" xfId="0" applyNumberFormat="1" applyFont="1" applyFill="1" applyBorder="1" applyAlignment="1">
      <alignment horizontal="center"/>
    </xf>
    <xf numFmtId="166" fontId="36" fillId="3" borderId="6" xfId="0" applyNumberFormat="1" applyFont="1" applyFill="1" applyBorder="1" applyAlignment="1">
      <alignment horizontal="right"/>
    </xf>
    <xf numFmtId="0" fontId="3" fillId="7" borderId="7" xfId="0" applyFont="1" applyFill="1" applyBorder="1"/>
    <xf numFmtId="0" fontId="3" fillId="3" borderId="0" xfId="0" applyFont="1" applyFill="1" applyAlignment="1">
      <alignment horizontal="center"/>
    </xf>
    <xf numFmtId="166" fontId="3" fillId="18" borderId="0" xfId="0" applyNumberFormat="1" applyFont="1" applyFill="1" applyBorder="1" applyAlignment="1">
      <alignment horizontal="right"/>
    </xf>
    <xf numFmtId="0" fontId="3" fillId="3" borderId="6" xfId="0" applyFont="1" applyFill="1" applyBorder="1" applyAlignment="1">
      <alignment horizontal="left" indent="1"/>
    </xf>
    <xf numFmtId="166" fontId="6" fillId="3" borderId="0" xfId="0" applyNumberFormat="1" applyFont="1" applyFill="1" applyBorder="1"/>
    <xf numFmtId="0" fontId="4" fillId="0" borderId="3" xfId="0" applyFont="1" applyBorder="1" applyAlignment="1">
      <alignment vertical="top"/>
    </xf>
    <xf numFmtId="166" fontId="36" fillId="6" borderId="0" xfId="0" applyNumberFormat="1" applyFont="1" applyFill="1" applyBorder="1" applyAlignment="1">
      <alignment horizontal="right"/>
    </xf>
    <xf numFmtId="166" fontId="36" fillId="3" borderId="6" xfId="2" applyNumberFormat="1" applyFont="1" applyFill="1" applyBorder="1" applyAlignment="1">
      <alignment horizontal="right"/>
    </xf>
    <xf numFmtId="3" fontId="3" fillId="3" borderId="6" xfId="0" applyNumberFormat="1" applyFont="1" applyFill="1" applyBorder="1"/>
    <xf numFmtId="3" fontId="4" fillId="3" borderId="10" xfId="0" applyNumberFormat="1" applyFont="1" applyFill="1" applyBorder="1"/>
    <xf numFmtId="0" fontId="4" fillId="3" borderId="0" xfId="0" applyFont="1" applyFill="1" applyBorder="1" applyAlignment="1">
      <alignment horizontal="left" vertical="top"/>
    </xf>
    <xf numFmtId="0" fontId="39" fillId="0" borderId="0" xfId="0" applyFont="1" applyAlignment="1">
      <alignment vertical="top" wrapText="1"/>
    </xf>
    <xf numFmtId="0" fontId="4" fillId="0" borderId="0" xfId="0" applyFont="1" applyFill="1" applyBorder="1" applyAlignment="1">
      <alignment horizontal="left" vertical="top"/>
    </xf>
    <xf numFmtId="0" fontId="3" fillId="24" borderId="0" xfId="0" applyFont="1" applyFill="1" applyBorder="1" applyAlignment="1">
      <alignment horizontal="center"/>
    </xf>
    <xf numFmtId="0" fontId="6" fillId="3" borderId="0" xfId="0" applyFont="1" applyFill="1"/>
    <xf numFmtId="0" fontId="47" fillId="3" borderId="0" xfId="0" applyFont="1" applyFill="1"/>
    <xf numFmtId="166" fontId="3" fillId="3" borderId="6" xfId="0" applyNumberFormat="1" applyFont="1" applyFill="1" applyBorder="1"/>
    <xf numFmtId="166" fontId="4" fillId="3" borderId="6" xfId="0" applyNumberFormat="1" applyFont="1" applyFill="1" applyBorder="1" applyAlignment="1">
      <alignment horizontal="right"/>
    </xf>
    <xf numFmtId="3" fontId="3" fillId="3" borderId="6" xfId="0" applyNumberFormat="1" applyFont="1" applyFill="1" applyBorder="1" applyAlignment="1">
      <alignment horizontal="right"/>
    </xf>
    <xf numFmtId="166" fontId="3" fillId="3" borderId="6" xfId="0" applyNumberFormat="1" applyFont="1" applyFill="1" applyBorder="1" applyAlignment="1">
      <alignment horizontal="right"/>
    </xf>
    <xf numFmtId="0" fontId="3" fillId="3" borderId="6" xfId="0" applyFont="1" applyFill="1" applyBorder="1" applyAlignment="1">
      <alignment horizontal="left" wrapText="1"/>
    </xf>
    <xf numFmtId="166" fontId="53" fillId="3" borderId="6" xfId="0" applyNumberFormat="1" applyFont="1" applyFill="1" applyBorder="1" applyAlignment="1">
      <alignment horizontal="right"/>
    </xf>
    <xf numFmtId="0" fontId="4" fillId="3" borderId="6" xfId="0" applyFont="1" applyFill="1" applyBorder="1" applyAlignment="1"/>
    <xf numFmtId="0" fontId="3" fillId="3" borderId="6" xfId="0" applyFont="1" applyFill="1" applyBorder="1" applyAlignment="1"/>
    <xf numFmtId="0" fontId="3" fillId="3" borderId="26" xfId="0" applyFont="1" applyFill="1" applyBorder="1" applyAlignment="1">
      <alignment vertical="top"/>
    </xf>
    <xf numFmtId="0" fontId="3" fillId="3" borderId="26" xfId="0" applyFont="1" applyFill="1" applyBorder="1" applyAlignment="1">
      <alignment vertical="top" wrapText="1"/>
    </xf>
    <xf numFmtId="166" fontId="3" fillId="3" borderId="26" xfId="0" applyNumberFormat="1" applyFont="1" applyFill="1" applyBorder="1" applyAlignment="1">
      <alignment horizontal="right"/>
    </xf>
    <xf numFmtId="166" fontId="3" fillId="6" borderId="6" xfId="0" applyNumberFormat="1" applyFont="1" applyFill="1" applyBorder="1" applyAlignment="1">
      <alignment horizontal="right"/>
    </xf>
    <xf numFmtId="0" fontId="6" fillId="3" borderId="0" xfId="0" applyFont="1" applyFill="1" applyBorder="1" applyAlignment="1">
      <alignment vertical="top"/>
    </xf>
    <xf numFmtId="0" fontId="4" fillId="3" borderId="5" xfId="0" applyFont="1" applyFill="1" applyBorder="1" applyAlignment="1">
      <alignment horizontal="center"/>
    </xf>
    <xf numFmtId="0" fontId="3" fillId="3" borderId="5" xfId="0" applyFont="1" applyFill="1" applyBorder="1"/>
    <xf numFmtId="0" fontId="4" fillId="3" borderId="5" xfId="0" applyFont="1" applyFill="1" applyBorder="1" applyAlignment="1">
      <alignment horizontal="center" wrapText="1"/>
    </xf>
    <xf numFmtId="166" fontId="3" fillId="6" borderId="10" xfId="0" applyNumberFormat="1" applyFont="1" applyFill="1" applyBorder="1"/>
    <xf numFmtId="166" fontId="4" fillId="3" borderId="0" xfId="0" applyNumberFormat="1" applyFont="1" applyFill="1" applyBorder="1"/>
    <xf numFmtId="166" fontId="3" fillId="6" borderId="0" xfId="0" applyNumberFormat="1" applyFont="1" applyFill="1" applyBorder="1" applyAlignment="1">
      <alignment horizontal="center"/>
    </xf>
    <xf numFmtId="3" fontId="3" fillId="6" borderId="0" xfId="0" applyNumberFormat="1" applyFont="1" applyFill="1" applyBorder="1" applyAlignment="1">
      <alignment horizontal="center" wrapText="1"/>
    </xf>
    <xf numFmtId="0" fontId="41" fillId="0" borderId="0" xfId="0" applyFont="1" applyAlignment="1">
      <alignment vertical="top" wrapText="1"/>
    </xf>
    <xf numFmtId="0" fontId="4" fillId="0" borderId="0" xfId="0" applyFont="1" applyBorder="1" applyAlignment="1">
      <alignment horizontal="center"/>
    </xf>
    <xf numFmtId="166" fontId="36" fillId="0" borderId="0" xfId="0" applyNumberFormat="1" applyFont="1" applyFill="1" applyBorder="1" applyAlignment="1">
      <alignment horizontal="right"/>
    </xf>
    <xf numFmtId="166" fontId="36" fillId="0" borderId="0" xfId="0" applyNumberFormat="1" applyFont="1" applyBorder="1" applyAlignment="1">
      <alignment horizontal="right"/>
    </xf>
    <xf numFmtId="166" fontId="36" fillId="3" borderId="5" xfId="0" applyNumberFormat="1" applyFont="1" applyFill="1" applyBorder="1" applyAlignment="1">
      <alignment horizontal="right"/>
    </xf>
    <xf numFmtId="0" fontId="38" fillId="0" borderId="0" xfId="0" applyFont="1" applyBorder="1" applyAlignment="1">
      <alignment vertical="top"/>
    </xf>
    <xf numFmtId="0" fontId="4" fillId="0" borderId="0" xfId="0" applyFont="1" applyBorder="1" applyAlignment="1">
      <alignment vertical="top"/>
    </xf>
    <xf numFmtId="0" fontId="4" fillId="0" borderId="0" xfId="0" applyFont="1" applyAlignment="1">
      <alignment vertical="top"/>
    </xf>
    <xf numFmtId="0" fontId="36" fillId="3" borderId="0" xfId="0" applyFont="1" applyFill="1" applyAlignment="1">
      <alignment horizontal="left" indent="1"/>
    </xf>
    <xf numFmtId="164" fontId="3" fillId="0" borderId="0" xfId="0" applyNumberFormat="1" applyFont="1" applyFill="1" applyBorder="1"/>
    <xf numFmtId="0" fontId="98" fillId="0" borderId="0" xfId="10" applyFont="1" applyFill="1"/>
    <xf numFmtId="0" fontId="4" fillId="23" borderId="0" xfId="0" applyFont="1" applyFill="1" applyBorder="1"/>
    <xf numFmtId="0" fontId="4" fillId="23" borderId="12" xfId="0" applyFont="1" applyFill="1" applyBorder="1"/>
    <xf numFmtId="164" fontId="3" fillId="0" borderId="14" xfId="0" applyNumberFormat="1" applyFont="1" applyFill="1" applyBorder="1"/>
    <xf numFmtId="0" fontId="40" fillId="3" borderId="0" xfId="0" applyFont="1" applyFill="1" applyBorder="1"/>
    <xf numFmtId="166" fontId="53" fillId="3" borderId="18" xfId="2" applyNumberFormat="1" applyFont="1" applyFill="1" applyBorder="1" applyAlignment="1">
      <alignment horizontal="center"/>
    </xf>
    <xf numFmtId="166" fontId="3" fillId="9" borderId="0" xfId="0" applyNumberFormat="1" applyFont="1" applyFill="1" applyBorder="1" applyAlignment="1">
      <alignment horizontal="right"/>
    </xf>
    <xf numFmtId="0" fontId="40" fillId="9" borderId="0" xfId="0" applyFont="1" applyFill="1" applyBorder="1"/>
    <xf numFmtId="0" fontId="4" fillId="3" borderId="18" xfId="10" applyFont="1" applyFill="1" applyBorder="1" applyAlignment="1">
      <alignment horizontal="left" vertical="top" wrapText="1"/>
    </xf>
    <xf numFmtId="0" fontId="4" fillId="3" borderId="18" xfId="0" applyFont="1" applyFill="1" applyBorder="1" applyAlignment="1">
      <alignment vertical="center"/>
    </xf>
    <xf numFmtId="0" fontId="3" fillId="3" borderId="18" xfId="0" applyFont="1" applyFill="1" applyBorder="1" applyAlignment="1">
      <alignment vertical="center"/>
    </xf>
    <xf numFmtId="0" fontId="101" fillId="3" borderId="18" xfId="0" applyFont="1" applyFill="1" applyBorder="1" applyAlignment="1">
      <alignment vertical="center"/>
    </xf>
    <xf numFmtId="0" fontId="3" fillId="3" borderId="18" xfId="10" applyFont="1" applyFill="1" applyBorder="1" applyAlignment="1">
      <alignment vertical="top" wrapText="1"/>
    </xf>
    <xf numFmtId="185" fontId="37" fillId="0" borderId="0" xfId="0" applyNumberFormat="1" applyFont="1" applyFill="1" applyBorder="1" applyAlignment="1">
      <alignment horizontal="left"/>
    </xf>
    <xf numFmtId="43" fontId="4" fillId="23" borderId="0" xfId="2" applyNumberFormat="1" applyFont="1" applyFill="1" applyBorder="1" applyAlignment="1">
      <alignment horizontal="center" vertical="center" wrapText="1"/>
    </xf>
    <xf numFmtId="0" fontId="3" fillId="0" borderId="0" xfId="10" applyFont="1" applyAlignment="1">
      <alignment wrapText="1"/>
    </xf>
    <xf numFmtId="0" fontId="36" fillId="0" borderId="0" xfId="0" applyFont="1" applyFill="1" applyAlignment="1" applyProtection="1">
      <alignment horizontal="center"/>
      <protection locked="0"/>
    </xf>
    <xf numFmtId="0" fontId="3" fillId="0" borderId="0" xfId="0" applyFont="1" applyFill="1" applyBorder="1" applyAlignment="1" applyProtection="1">
      <protection locked="0"/>
    </xf>
    <xf numFmtId="164" fontId="3" fillId="0" borderId="0" xfId="2" applyNumberFormat="1" applyFont="1" applyFill="1" applyProtection="1">
      <protection locked="0"/>
    </xf>
    <xf numFmtId="0" fontId="3" fillId="9" borderId="0" xfId="10" applyFont="1" applyFill="1"/>
    <xf numFmtId="0" fontId="36" fillId="0" borderId="0" xfId="0" applyFont="1" applyFill="1" applyAlignment="1" applyProtection="1">
      <alignment horizontal="left"/>
      <protection locked="0"/>
    </xf>
    <xf numFmtId="0" fontId="0" fillId="0" borderId="0" xfId="0" applyFill="1" applyBorder="1" applyAlignment="1">
      <alignment horizontal="center" vertical="center"/>
    </xf>
    <xf numFmtId="17" fontId="36" fillId="0" borderId="0" xfId="0" applyNumberFormat="1" applyFont="1" applyFill="1" applyAlignment="1" applyProtection="1">
      <alignment horizontal="left"/>
      <protection locked="0"/>
    </xf>
    <xf numFmtId="0" fontId="36" fillId="0" borderId="0" xfId="0" applyFont="1" applyFill="1" applyAlignment="1" applyProtection="1">
      <protection locked="0"/>
    </xf>
    <xf numFmtId="0" fontId="36" fillId="0" borderId="0" xfId="0" applyFont="1" applyFill="1" applyProtection="1">
      <protection locked="0"/>
    </xf>
    <xf numFmtId="0" fontId="3" fillId="0" borderId="0" xfId="0" applyFont="1" applyFill="1" applyAlignment="1" applyProtection="1">
      <alignment horizontal="center"/>
      <protection locked="0"/>
    </xf>
    <xf numFmtId="0" fontId="3" fillId="0" borderId="0" xfId="10" applyFont="1" applyProtection="1">
      <protection locked="0"/>
    </xf>
    <xf numFmtId="43" fontId="3" fillId="0" borderId="0" xfId="2" applyNumberFormat="1" applyFont="1" applyProtection="1">
      <protection locked="0"/>
    </xf>
    <xf numFmtId="43" fontId="3" fillId="0" borderId="0" xfId="10" applyNumberFormat="1" applyFont="1" applyProtection="1">
      <protection locked="0"/>
    </xf>
    <xf numFmtId="0" fontId="3" fillId="0" borderId="0" xfId="10" applyFont="1" applyFill="1" applyProtection="1">
      <protection locked="0"/>
    </xf>
    <xf numFmtId="164" fontId="3" fillId="0" borderId="0" xfId="10" applyNumberFormat="1" applyFont="1" applyFill="1" applyProtection="1">
      <protection locked="0"/>
    </xf>
    <xf numFmtId="0" fontId="102" fillId="26" borderId="0" xfId="10" applyFont="1" applyFill="1"/>
    <xf numFmtId="43" fontId="102" fillId="26" borderId="0" xfId="2" applyNumberFormat="1" applyFont="1" applyFill="1"/>
    <xf numFmtId="43" fontId="102" fillId="26" borderId="0" xfId="10" applyNumberFormat="1" applyFont="1" applyFill="1"/>
    <xf numFmtId="43" fontId="3" fillId="0" borderId="0" xfId="2" applyNumberFormat="1" applyFont="1"/>
    <xf numFmtId="43" fontId="3" fillId="0" borderId="0" xfId="10" applyNumberFormat="1" applyFont="1"/>
    <xf numFmtId="164" fontId="4" fillId="23" borderId="0" xfId="2" applyNumberFormat="1" applyFont="1" applyFill="1" applyBorder="1" applyAlignment="1"/>
    <xf numFmtId="164" fontId="4" fillId="23" borderId="12" xfId="2" applyNumberFormat="1" applyFont="1" applyFill="1" applyBorder="1" applyAlignment="1"/>
    <xf numFmtId="0" fontId="4" fillId="0" borderId="0" xfId="0" applyFont="1" applyFill="1" applyBorder="1" applyAlignment="1"/>
    <xf numFmtId="164" fontId="4" fillId="0" borderId="0" xfId="2" applyNumberFormat="1" applyFont="1" applyFill="1" applyBorder="1" applyAlignment="1"/>
    <xf numFmtId="164" fontId="3" fillId="0" borderId="0" xfId="2" applyNumberFormat="1" applyFill="1" applyBorder="1" applyAlignment="1">
      <alignment horizontal="left" vertical="top" wrapText="1"/>
    </xf>
    <xf numFmtId="164" fontId="3" fillId="0" borderId="12" xfId="2" applyNumberFormat="1" applyFill="1" applyBorder="1" applyAlignment="1">
      <alignment horizontal="left" vertical="top" wrapText="1"/>
    </xf>
    <xf numFmtId="0" fontId="4" fillId="0" borderId="0" xfId="10" applyFont="1" applyFill="1" applyBorder="1" applyAlignment="1">
      <alignment horizontal="left" vertical="top" wrapText="1"/>
    </xf>
    <xf numFmtId="0" fontId="3" fillId="0" borderId="0" xfId="10" applyFill="1" applyBorder="1" applyAlignment="1">
      <alignment horizontal="center" vertical="top" wrapText="1"/>
    </xf>
    <xf numFmtId="164" fontId="4" fillId="0" borderId="0" xfId="2" applyNumberFormat="1" applyFont="1" applyFill="1" applyBorder="1" applyAlignment="1">
      <alignment horizontal="center" vertical="center" wrapText="1"/>
    </xf>
    <xf numFmtId="164" fontId="4" fillId="0" borderId="13" xfId="2" applyNumberFormat="1" applyFont="1" applyFill="1" applyBorder="1" applyAlignment="1">
      <alignment horizontal="center" vertical="center" wrapText="1"/>
    </xf>
    <xf numFmtId="0" fontId="3" fillId="0" borderId="0" xfId="10" applyFill="1" applyBorder="1" applyAlignment="1">
      <alignment horizontal="centerContinuous"/>
    </xf>
    <xf numFmtId="164" fontId="4" fillId="23" borderId="14" xfId="2" applyNumberFormat="1" applyFont="1" applyFill="1" applyBorder="1" applyAlignment="1">
      <alignment horizontal="center"/>
    </xf>
    <xf numFmtId="0" fontId="4" fillId="23" borderId="8" xfId="0" applyFont="1" applyFill="1" applyBorder="1"/>
    <xf numFmtId="164" fontId="4" fillId="11" borderId="12" xfId="2" applyNumberFormat="1" applyFont="1" applyFill="1" applyBorder="1"/>
    <xf numFmtId="164" fontId="4" fillId="11" borderId="18" xfId="2" applyNumberFormat="1" applyFont="1" applyFill="1" applyBorder="1"/>
    <xf numFmtId="0" fontId="36" fillId="0" borderId="0" xfId="0" applyFont="1" applyFill="1" applyAlignment="1">
      <alignment horizontal="center" vertical="center"/>
    </xf>
    <xf numFmtId="0" fontId="39" fillId="3" borderId="0" xfId="0" applyFont="1" applyFill="1" applyBorder="1" applyAlignment="1">
      <alignment horizontal="center" vertical="center"/>
    </xf>
    <xf numFmtId="2" fontId="0" fillId="0" borderId="0" xfId="0" applyNumberFormat="1" applyFill="1" applyBorder="1" applyAlignment="1">
      <alignment horizontal="center" vertical="center"/>
    </xf>
    <xf numFmtId="0" fontId="3" fillId="0" borderId="6" xfId="0" applyFont="1" applyFill="1" applyBorder="1" applyAlignment="1">
      <alignment horizontal="left" indent="1"/>
    </xf>
    <xf numFmtId="164" fontId="3" fillId="0" borderId="0" xfId="2" applyNumberFormat="1" applyBorder="1" applyAlignment="1">
      <alignment horizontal="center"/>
    </xf>
    <xf numFmtId="0" fontId="39" fillId="0" borderId="0" xfId="0" applyFont="1" applyFill="1" applyBorder="1" applyAlignment="1">
      <alignment horizontal="left"/>
    </xf>
    <xf numFmtId="0" fontId="3" fillId="0" borderId="0" xfId="0" applyFont="1" applyFill="1" applyBorder="1" applyAlignment="1">
      <alignment horizontal="right" vertical="center"/>
    </xf>
    <xf numFmtId="0" fontId="90" fillId="0" borderId="0" xfId="0" applyFont="1" applyFill="1" applyBorder="1" applyAlignment="1">
      <alignment horizontal="center" vertical="center"/>
    </xf>
    <xf numFmtId="168" fontId="4" fillId="0" borderId="0" xfId="0" applyNumberFormat="1" applyFont="1" applyFill="1" applyBorder="1" applyAlignment="1">
      <alignment horizontal="right" vertical="center"/>
    </xf>
    <xf numFmtId="0" fontId="4" fillId="24" borderId="0" xfId="0" applyFont="1" applyFill="1" applyBorder="1" applyAlignment="1">
      <alignment horizontal="center"/>
    </xf>
    <xf numFmtId="0" fontId="3" fillId="0" borderId="0" xfId="0" applyFont="1" applyFill="1" applyBorder="1" applyAlignment="1" applyProtection="1">
      <alignment vertical="top" wrapText="1"/>
      <protection locked="0"/>
    </xf>
    <xf numFmtId="0" fontId="4" fillId="24" borderId="0" xfId="0" applyFont="1" applyFill="1" applyBorder="1" applyAlignment="1">
      <alignment horizontal="center" wrapText="1"/>
    </xf>
    <xf numFmtId="0" fontId="3" fillId="0" borderId="7" xfId="0" applyFont="1" applyFill="1" applyBorder="1" applyAlignment="1">
      <alignment horizontal="center"/>
    </xf>
    <xf numFmtId="0" fontId="4" fillId="24" borderId="12" xfId="0" applyFont="1" applyFill="1" applyBorder="1" applyAlignment="1">
      <alignment horizontal="center" wrapText="1"/>
    </xf>
    <xf numFmtId="166" fontId="53" fillId="0" borderId="0" xfId="2" applyNumberFormat="1" applyFont="1" applyFill="1" applyBorder="1" applyAlignment="1">
      <alignment horizontal="center"/>
    </xf>
    <xf numFmtId="166" fontId="53" fillId="24" borderId="0" xfId="2" applyNumberFormat="1" applyFont="1" applyFill="1" applyBorder="1" applyAlignment="1">
      <alignment horizontal="center"/>
    </xf>
    <xf numFmtId="166" fontId="55" fillId="0" borderId="0" xfId="0" applyNumberFormat="1" applyFont="1" applyFill="1" applyBorder="1"/>
    <xf numFmtId="166" fontId="55" fillId="24" borderId="0" xfId="0" applyNumberFormat="1" applyFont="1" applyFill="1" applyBorder="1"/>
    <xf numFmtId="166" fontId="55" fillId="24" borderId="12" xfId="0" applyNumberFormat="1" applyFont="1" applyFill="1" applyBorder="1"/>
    <xf numFmtId="166" fontId="53" fillId="11" borderId="0" xfId="0" applyNumberFormat="1" applyFont="1" applyFill="1" applyBorder="1"/>
    <xf numFmtId="166" fontId="53" fillId="24" borderId="0" xfId="0" applyNumberFormat="1" applyFont="1" applyFill="1" applyBorder="1"/>
    <xf numFmtId="166" fontId="53" fillId="24" borderId="12" xfId="0" applyNumberFormat="1" applyFont="1" applyFill="1" applyBorder="1"/>
    <xf numFmtId="276" fontId="3" fillId="0" borderId="0" xfId="0" applyNumberFormat="1" applyFont="1" applyFill="1" applyBorder="1"/>
    <xf numFmtId="166" fontId="53" fillId="24" borderId="0" xfId="0" applyNumberFormat="1" applyFont="1" applyFill="1" applyBorder="1" applyAlignment="1">
      <alignment horizontal="right"/>
    </xf>
    <xf numFmtId="166" fontId="53" fillId="24" borderId="12" xfId="0" applyNumberFormat="1" applyFont="1" applyFill="1" applyBorder="1" applyAlignment="1">
      <alignment horizontal="right"/>
    </xf>
    <xf numFmtId="0" fontId="4" fillId="0" borderId="0" xfId="14" applyFont="1" applyFill="1" applyBorder="1"/>
    <xf numFmtId="166" fontId="53" fillId="24" borderId="0" xfId="14" applyNumberFormat="1" applyFont="1" applyFill="1" applyBorder="1" applyAlignment="1">
      <alignment horizontal="right"/>
    </xf>
    <xf numFmtId="166" fontId="53" fillId="24" borderId="12" xfId="14" applyNumberFormat="1" applyFont="1" applyFill="1" applyBorder="1" applyAlignment="1">
      <alignment horizontal="right"/>
    </xf>
    <xf numFmtId="0" fontId="3" fillId="3" borderId="7" xfId="0" applyFont="1" applyFill="1" applyBorder="1" applyAlignment="1">
      <alignment horizontal="center"/>
    </xf>
    <xf numFmtId="166" fontId="55" fillId="3" borderId="0" xfId="0" applyNumberFormat="1" applyFont="1" applyFill="1" applyBorder="1"/>
    <xf numFmtId="0" fontId="103" fillId="0" borderId="0" xfId="0" applyFont="1" applyFill="1" applyBorder="1" applyAlignment="1">
      <alignment vertical="top"/>
    </xf>
    <xf numFmtId="166" fontId="53" fillId="24" borderId="0" xfId="2" applyNumberFormat="1" applyFont="1" applyFill="1" applyBorder="1" applyAlignment="1">
      <alignment horizontal="right"/>
    </xf>
    <xf numFmtId="166" fontId="55" fillId="24" borderId="0" xfId="0" applyNumberFormat="1" applyFont="1" applyFill="1" applyBorder="1" applyAlignment="1">
      <alignment horizontal="right"/>
    </xf>
    <xf numFmtId="0" fontId="55" fillId="0" borderId="0" xfId="0" applyFont="1" applyFill="1" applyBorder="1"/>
    <xf numFmtId="0" fontId="4" fillId="0" borderId="0" xfId="0" applyFont="1" applyFill="1" applyBorder="1" applyAlignment="1">
      <alignment horizontal="left" readingOrder="1"/>
    </xf>
    <xf numFmtId="166" fontId="3" fillId="24" borderId="0" xfId="0" applyNumberFormat="1" applyFont="1" applyFill="1" applyBorder="1"/>
    <xf numFmtId="277" fontId="3" fillId="0" borderId="0" xfId="0" applyNumberFormat="1" applyFont="1" applyFill="1" applyBorder="1"/>
    <xf numFmtId="166" fontId="55" fillId="24" borderId="0" xfId="0" applyNumberFormat="1" applyFont="1" applyFill="1" applyBorder="1" applyAlignment="1">
      <alignment horizontal="center" wrapText="1"/>
    </xf>
    <xf numFmtId="166" fontId="53" fillId="24" borderId="0" xfId="0" applyNumberFormat="1" applyFont="1" applyFill="1" applyBorder="1" applyAlignment="1">
      <alignment horizontal="right" wrapText="1"/>
    </xf>
    <xf numFmtId="0" fontId="3" fillId="0" borderId="0" xfId="0" applyFont="1" applyFill="1" applyBorder="1" applyAlignment="1">
      <alignment horizontal="left" vertical="top"/>
    </xf>
    <xf numFmtId="166" fontId="3" fillId="24" borderId="0" xfId="0" applyNumberFormat="1" applyFont="1" applyFill="1" applyBorder="1" applyAlignment="1">
      <alignment horizontal="left" vertical="top"/>
    </xf>
    <xf numFmtId="166" fontId="3" fillId="24" borderId="12" xfId="0" applyNumberFormat="1" applyFont="1" applyFill="1" applyBorder="1" applyAlignment="1">
      <alignment horizontal="left" vertical="top"/>
    </xf>
    <xf numFmtId="166" fontId="3" fillId="0" borderId="18" xfId="0" applyNumberFormat="1" applyFont="1" applyFill="1" applyBorder="1" applyAlignment="1">
      <alignment horizontal="left" vertical="top"/>
    </xf>
    <xf numFmtId="0" fontId="3" fillId="0" borderId="9" xfId="0" applyFont="1" applyFill="1" applyBorder="1" applyAlignment="1">
      <alignment horizontal="center"/>
    </xf>
    <xf numFmtId="0" fontId="3" fillId="40" borderId="6" xfId="0" applyFont="1" applyFill="1" applyBorder="1"/>
    <xf numFmtId="166" fontId="40" fillId="40" borderId="6" xfId="0" applyNumberFormat="1" applyFont="1" applyFill="1" applyBorder="1"/>
    <xf numFmtId="166" fontId="40" fillId="0" borderId="19" xfId="0" applyNumberFormat="1" applyFont="1" applyFill="1" applyBorder="1"/>
    <xf numFmtId="166" fontId="53" fillId="3" borderId="12" xfId="2" applyNumberFormat="1" applyFont="1" applyFill="1" applyBorder="1" applyAlignment="1">
      <alignment horizontal="center"/>
    </xf>
    <xf numFmtId="0" fontId="3" fillId="0" borderId="0" xfId="0" applyFont="1" applyFill="1" applyBorder="1" applyAlignment="1">
      <alignment horizontal="left"/>
    </xf>
    <xf numFmtId="0" fontId="4" fillId="23" borderId="12" xfId="0" applyFont="1" applyFill="1" applyBorder="1" applyAlignment="1">
      <alignment horizontal="center" wrapText="1"/>
    </xf>
    <xf numFmtId="0" fontId="4" fillId="23" borderId="18" xfId="0" applyFont="1" applyFill="1" applyBorder="1" applyAlignment="1">
      <alignment horizontal="center" wrapText="1"/>
    </xf>
    <xf numFmtId="0" fontId="24" fillId="3" borderId="0" xfId="0" applyFont="1" applyFill="1" applyAlignment="1" applyProtection="1">
      <alignment horizontal="left"/>
      <protection locked="0"/>
    </xf>
    <xf numFmtId="0" fontId="24" fillId="3" borderId="0" xfId="0" applyFont="1" applyFill="1" applyAlignment="1" applyProtection="1">
      <protection locked="0"/>
    </xf>
    <xf numFmtId="0" fontId="7" fillId="3" borderId="0" xfId="0" applyFont="1" applyFill="1" applyAlignment="1" applyProtection="1">
      <alignment horizontal="center" vertical="center"/>
    </xf>
    <xf numFmtId="0" fontId="9" fillId="3" borderId="0" xfId="0" applyFont="1" applyFill="1" applyAlignment="1" applyProtection="1">
      <alignment horizontal="left" vertical="center"/>
      <protection locked="0"/>
    </xf>
    <xf numFmtId="0" fontId="4" fillId="0" borderId="0" xfId="0" applyFont="1" applyFill="1" applyBorder="1" applyAlignment="1">
      <alignment horizontal="left"/>
    </xf>
    <xf numFmtId="0" fontId="15" fillId="3" borderId="0" xfId="11" applyFont="1" applyFill="1" applyBorder="1" applyProtection="1">
      <protection locked="0"/>
    </xf>
    <xf numFmtId="0" fontId="0" fillId="3" borderId="0" xfId="0" applyFill="1" applyBorder="1" applyProtection="1">
      <protection locked="0"/>
    </xf>
    <xf numFmtId="0" fontId="3" fillId="3" borderId="0" xfId="0" applyFont="1" applyFill="1" applyBorder="1" applyProtection="1">
      <protection locked="0"/>
    </xf>
    <xf numFmtId="0" fontId="15" fillId="3" borderId="0" xfId="0" applyFont="1" applyFill="1" applyBorder="1" applyProtection="1">
      <protection locked="0"/>
    </xf>
    <xf numFmtId="0" fontId="4" fillId="3" borderId="0" xfId="0" applyFont="1" applyFill="1" applyBorder="1" applyProtection="1">
      <protection locked="0"/>
    </xf>
    <xf numFmtId="0" fontId="65" fillId="3" borderId="0" xfId="0" applyFont="1" applyFill="1" applyAlignment="1" applyProtection="1">
      <alignment vertical="center"/>
    </xf>
    <xf numFmtId="0" fontId="7" fillId="3" borderId="0" xfId="0" applyFont="1" applyFill="1" applyAlignment="1" applyProtection="1">
      <alignment vertical="center"/>
    </xf>
    <xf numFmtId="0" fontId="16" fillId="3" borderId="0" xfId="0" applyFont="1" applyFill="1" applyAlignment="1" applyProtection="1">
      <alignment vertical="center"/>
    </xf>
    <xf numFmtId="0" fontId="65" fillId="3" borderId="0" xfId="0" applyFont="1" applyFill="1" applyAlignment="1" applyProtection="1">
      <alignment horizontal="left" vertical="center"/>
      <protection locked="0"/>
    </xf>
    <xf numFmtId="166" fontId="3" fillId="9" borderId="0" xfId="0" applyNumberFormat="1" applyFont="1" applyFill="1" applyBorder="1"/>
    <xf numFmtId="166" fontId="3" fillId="10" borderId="8" xfId="0" applyNumberFormat="1" applyFont="1" applyFill="1" applyBorder="1" applyAlignment="1">
      <alignment horizontal="right"/>
    </xf>
    <xf numFmtId="166" fontId="3" fillId="10" borderId="3" xfId="0" applyNumberFormat="1" applyFont="1" applyFill="1" applyBorder="1" applyAlignment="1">
      <alignment horizontal="right"/>
    </xf>
    <xf numFmtId="166" fontId="3" fillId="10" borderId="14" xfId="0" applyNumberFormat="1" applyFont="1" applyFill="1" applyBorder="1" applyAlignment="1">
      <alignment horizontal="right"/>
    </xf>
    <xf numFmtId="166" fontId="3" fillId="0" borderId="11" xfId="0" applyNumberFormat="1" applyFont="1" applyBorder="1" applyAlignment="1">
      <alignment horizontal="right"/>
    </xf>
    <xf numFmtId="166" fontId="3" fillId="0" borderId="2" xfId="0" applyNumberFormat="1" applyFont="1" applyBorder="1" applyAlignment="1">
      <alignment horizontal="right"/>
    </xf>
    <xf numFmtId="166" fontId="3" fillId="0" borderId="15" xfId="0" applyNumberFormat="1" applyFont="1" applyBorder="1" applyAlignment="1">
      <alignment horizontal="right"/>
    </xf>
    <xf numFmtId="0" fontId="63" fillId="3" borderId="0" xfId="0" applyFont="1" applyFill="1"/>
    <xf numFmtId="0" fontId="63" fillId="0" borderId="0" xfId="0" applyFont="1" applyFill="1" applyAlignment="1">
      <alignment horizontal="left"/>
    </xf>
    <xf numFmtId="0" fontId="63" fillId="0" borderId="0" xfId="11" applyFont="1"/>
    <xf numFmtId="0" fontId="63" fillId="3" borderId="0" xfId="0" applyFont="1" applyFill="1" applyAlignment="1">
      <alignment horizontal="left"/>
    </xf>
    <xf numFmtId="0" fontId="63" fillId="0" borderId="0" xfId="0" applyFont="1"/>
    <xf numFmtId="0" fontId="104" fillId="0" borderId="0" xfId="11" applyFont="1"/>
    <xf numFmtId="0" fontId="104" fillId="3" borderId="0" xfId="0" applyFont="1" applyFill="1" applyAlignment="1">
      <alignment horizontal="left"/>
    </xf>
    <xf numFmtId="0" fontId="104" fillId="0" borderId="0" xfId="0" applyFont="1" applyFill="1" applyAlignment="1">
      <alignment horizontal="left"/>
    </xf>
    <xf numFmtId="0" fontId="104" fillId="0" borderId="0" xfId="0" applyFont="1"/>
    <xf numFmtId="0" fontId="104" fillId="3" borderId="0" xfId="0" applyFont="1" applyFill="1"/>
    <xf numFmtId="0" fontId="76" fillId="0" borderId="0" xfId="0" applyFont="1"/>
    <xf numFmtId="0" fontId="105" fillId="0" borderId="0" xfId="0" applyFont="1"/>
    <xf numFmtId="0" fontId="36" fillId="9" borderId="0" xfId="0" applyFont="1" applyFill="1" applyBorder="1" applyAlignment="1">
      <alignment horizontal="left" vertical="top" indent="1"/>
    </xf>
    <xf numFmtId="0" fontId="3" fillId="3" borderId="20" xfId="0" applyFont="1" applyFill="1" applyBorder="1" applyAlignment="1">
      <alignment vertical="top" wrapText="1"/>
    </xf>
    <xf numFmtId="0" fontId="3" fillId="3" borderId="18" xfId="0" applyFont="1" applyFill="1" applyBorder="1" applyAlignment="1">
      <alignment vertical="top" wrapText="1"/>
    </xf>
    <xf numFmtId="0" fontId="3" fillId="3" borderId="19" xfId="0" applyFont="1" applyFill="1" applyBorder="1" applyAlignment="1">
      <alignment vertical="top" wrapText="1"/>
    </xf>
    <xf numFmtId="0" fontId="3" fillId="0" borderId="0" xfId="10" applyFont="1" applyAlignment="1">
      <alignment horizontal="left" vertical="top"/>
    </xf>
    <xf numFmtId="0" fontId="4" fillId="0" borderId="0" xfId="10" applyFont="1" applyFill="1" applyAlignment="1">
      <alignment horizontal="left" vertical="top"/>
    </xf>
    <xf numFmtId="0" fontId="40" fillId="9" borderId="0" xfId="11" applyFont="1" applyFill="1" applyAlignment="1">
      <alignment vertical="center"/>
    </xf>
    <xf numFmtId="0" fontId="39" fillId="9" borderId="0" xfId="11" applyFont="1" applyFill="1" applyAlignment="1">
      <alignment vertical="center"/>
    </xf>
    <xf numFmtId="0" fontId="3" fillId="0" borderId="0" xfId="11"/>
    <xf numFmtId="0" fontId="4" fillId="3" borderId="0" xfId="0" applyFont="1" applyFill="1" applyAlignment="1">
      <alignment vertical="center"/>
    </xf>
    <xf numFmtId="0" fontId="4" fillId="0" borderId="0" xfId="0" applyFont="1" applyAlignment="1">
      <alignment vertical="center" wrapText="1"/>
    </xf>
    <xf numFmtId="0" fontId="107" fillId="0" borderId="0" xfId="0" applyFont="1"/>
    <xf numFmtId="0" fontId="107" fillId="3" borderId="0" xfId="0" applyFont="1" applyFill="1" applyAlignment="1">
      <alignment horizontal="left"/>
    </xf>
    <xf numFmtId="0" fontId="108" fillId="0" borderId="0" xfId="0" applyFont="1" applyFill="1" applyAlignment="1">
      <alignment horizontal="left"/>
    </xf>
    <xf numFmtId="0" fontId="107" fillId="3" borderId="0" xfId="0" applyFont="1" applyFill="1" applyBorder="1"/>
    <xf numFmtId="0" fontId="109" fillId="3" borderId="0" xfId="0" applyFont="1" applyFill="1" applyBorder="1" applyAlignment="1">
      <alignment vertical="top"/>
    </xf>
    <xf numFmtId="0" fontId="109" fillId="0" borderId="0" xfId="0" applyFont="1" applyAlignment="1">
      <alignment horizontal="center" vertical="top"/>
    </xf>
    <xf numFmtId="166" fontId="107" fillId="3" borderId="0" xfId="0" applyNumberFormat="1" applyFont="1" applyFill="1" applyBorder="1"/>
    <xf numFmtId="0" fontId="110" fillId="3" borderId="0" xfId="0" applyFont="1" applyFill="1" applyBorder="1"/>
    <xf numFmtId="0" fontId="107" fillId="3" borderId="0" xfId="0" applyFont="1" applyFill="1" applyBorder="1" applyAlignment="1">
      <alignment vertical="center"/>
    </xf>
    <xf numFmtId="167" fontId="107" fillId="3" borderId="0" xfId="0" applyNumberFormat="1" applyFont="1" applyFill="1" applyBorder="1"/>
    <xf numFmtId="8" fontId="107" fillId="3" borderId="0" xfId="0" applyNumberFormat="1" applyFont="1" applyFill="1" applyBorder="1"/>
    <xf numFmtId="0" fontId="109" fillId="3" borderId="0" xfId="0" applyFont="1" applyFill="1" applyBorder="1" applyAlignment="1">
      <alignment horizontal="center" wrapText="1"/>
    </xf>
    <xf numFmtId="0" fontId="109" fillId="3" borderId="0" xfId="0" applyFont="1" applyFill="1" applyBorder="1" applyAlignment="1">
      <alignment horizontal="center"/>
    </xf>
    <xf numFmtId="166" fontId="107" fillId="3" borderId="0" xfId="0" applyNumberFormat="1" applyFont="1" applyFill="1" applyBorder="1" applyAlignment="1">
      <alignment horizontal="right"/>
    </xf>
    <xf numFmtId="166" fontId="109" fillId="3" borderId="0" xfId="0" applyNumberFormat="1" applyFont="1" applyFill="1" applyBorder="1" applyAlignment="1">
      <alignment horizontal="right" vertical="center"/>
    </xf>
    <xf numFmtId="166" fontId="109" fillId="3" borderId="0" xfId="0" applyNumberFormat="1" applyFont="1" applyFill="1" applyBorder="1" applyAlignment="1">
      <alignment horizontal="right"/>
    </xf>
    <xf numFmtId="0" fontId="109" fillId="3" borderId="0" xfId="0" applyFont="1" applyFill="1" applyBorder="1" applyAlignment="1">
      <alignment horizontal="center" vertical="center" wrapText="1"/>
    </xf>
    <xf numFmtId="0" fontId="107" fillId="3" borderId="0" xfId="0" applyFont="1" applyFill="1" applyBorder="1" applyAlignment="1">
      <alignment vertical="top" wrapText="1"/>
    </xf>
    <xf numFmtId="3" fontId="107" fillId="3" borderId="0" xfId="0" applyNumberFormat="1" applyFont="1" applyFill="1" applyBorder="1" applyAlignment="1">
      <alignment horizontal="right"/>
    </xf>
    <xf numFmtId="0" fontId="107" fillId="3" borderId="0" xfId="0" applyFont="1" applyFill="1" applyBorder="1" applyAlignment="1"/>
    <xf numFmtId="0" fontId="107" fillId="3" borderId="0" xfId="0" applyFont="1" applyFill="1"/>
    <xf numFmtId="0" fontId="109" fillId="0" borderId="0" xfId="0" applyFont="1" applyBorder="1"/>
    <xf numFmtId="0" fontId="109" fillId="3" borderId="0" xfId="0" applyFont="1" applyFill="1" applyAlignment="1">
      <alignment vertical="top"/>
    </xf>
    <xf numFmtId="3" fontId="109" fillId="3" borderId="0" xfId="0" applyNumberFormat="1" applyFont="1" applyFill="1" applyBorder="1" applyAlignment="1">
      <alignment horizontal="center"/>
    </xf>
    <xf numFmtId="3" fontId="109" fillId="3" borderId="0" xfId="0" applyNumberFormat="1" applyFont="1" applyFill="1" applyBorder="1" applyAlignment="1">
      <alignment horizontal="center" wrapText="1"/>
    </xf>
    <xf numFmtId="166" fontId="107" fillId="3" borderId="0" xfId="0" applyNumberFormat="1" applyFont="1" applyFill="1" applyBorder="1" applyAlignment="1"/>
    <xf numFmtId="3" fontId="109" fillId="3" borderId="0" xfId="0" applyNumberFormat="1" applyFont="1" applyFill="1" applyBorder="1" applyAlignment="1">
      <alignment horizontal="right"/>
    </xf>
    <xf numFmtId="0" fontId="109" fillId="3" borderId="0" xfId="0" applyFont="1" applyFill="1" applyBorder="1"/>
    <xf numFmtId="0" fontId="107" fillId="0" borderId="0" xfId="0" applyFont="1" applyFill="1" applyBorder="1"/>
    <xf numFmtId="0" fontId="107" fillId="3" borderId="0" xfId="0" applyFont="1" applyFill="1" applyBorder="1" applyAlignment="1">
      <alignment vertical="top"/>
    </xf>
    <xf numFmtId="0" fontId="107" fillId="0" borderId="0" xfId="0" applyFont="1" applyAlignment="1">
      <alignment horizontal="center"/>
    </xf>
    <xf numFmtId="0" fontId="107" fillId="3" borderId="0" xfId="0" applyFont="1" applyFill="1" applyAlignment="1">
      <alignment vertical="top"/>
    </xf>
    <xf numFmtId="0" fontId="3" fillId="9" borderId="19" xfId="10" applyFill="1" applyBorder="1" applyAlignment="1">
      <alignment vertical="top" wrapText="1"/>
    </xf>
    <xf numFmtId="166" fontId="53" fillId="6" borderId="0" xfId="0" applyNumberFormat="1" applyFont="1" applyFill="1" applyBorder="1" applyAlignment="1">
      <alignment horizontal="right" vertical="center"/>
    </xf>
    <xf numFmtId="0" fontId="3" fillId="6" borderId="0" xfId="0" applyFont="1" applyFill="1" applyAlignment="1">
      <alignment vertical="center"/>
    </xf>
    <xf numFmtId="166" fontId="3" fillId="6" borderId="0" xfId="0" applyNumberFormat="1" applyFont="1" applyFill="1" applyBorder="1" applyAlignment="1">
      <alignment horizontal="right" vertical="center"/>
    </xf>
    <xf numFmtId="166" fontId="3" fillId="3" borderId="0" xfId="0" applyNumberFormat="1" applyFont="1" applyFill="1" applyBorder="1" applyAlignment="1">
      <alignment vertical="center"/>
    </xf>
    <xf numFmtId="0" fontId="3" fillId="0" borderId="18" xfId="10" applyFont="1" applyBorder="1"/>
    <xf numFmtId="0" fontId="4" fillId="3" borderId="18" xfId="10" applyFont="1" applyFill="1" applyBorder="1" applyAlignment="1">
      <alignment wrapText="1"/>
    </xf>
    <xf numFmtId="0" fontId="4" fillId="3" borderId="19" xfId="10" applyFont="1" applyFill="1" applyBorder="1" applyAlignment="1">
      <alignment vertical="top" wrapText="1"/>
    </xf>
    <xf numFmtId="0" fontId="4" fillId="27" borderId="4" xfId="0" applyFont="1" applyFill="1" applyBorder="1" applyAlignment="1">
      <alignment vertical="top" wrapText="1"/>
    </xf>
    <xf numFmtId="0" fontId="6" fillId="3" borderId="18" xfId="0" applyFont="1" applyFill="1" applyBorder="1" applyAlignment="1">
      <alignment vertical="center"/>
    </xf>
    <xf numFmtId="166" fontId="79" fillId="6" borderId="0" xfId="2" applyNumberFormat="1" applyFont="1" applyFill="1" applyBorder="1" applyAlignment="1">
      <alignment horizontal="center"/>
    </xf>
    <xf numFmtId="166" fontId="77" fillId="6" borderId="0" xfId="2" applyNumberFormat="1" applyFont="1" applyFill="1" applyBorder="1" applyAlignment="1">
      <alignment horizontal="center"/>
    </xf>
    <xf numFmtId="0" fontId="15" fillId="3" borderId="0" xfId="0" applyFont="1" applyFill="1"/>
    <xf numFmtId="0" fontId="16" fillId="3" borderId="0" xfId="0" applyFont="1" applyFill="1"/>
    <xf numFmtId="0" fontId="18" fillId="3" borderId="0" xfId="0" applyFont="1" applyFill="1" applyAlignment="1">
      <alignment horizontal="left"/>
    </xf>
    <xf numFmtId="0" fontId="4" fillId="9" borderId="0" xfId="11" applyFont="1" applyFill="1" applyAlignment="1">
      <alignment horizontal="left"/>
    </xf>
    <xf numFmtId="0" fontId="3" fillId="9" borderId="4" xfId="11" applyFill="1" applyBorder="1" applyAlignment="1">
      <alignment horizontal="left" wrapText="1"/>
    </xf>
    <xf numFmtId="0" fontId="3" fillId="9" borderId="0" xfId="11" applyFill="1"/>
    <xf numFmtId="0" fontId="3" fillId="9" borderId="0" xfId="11" applyFill="1" applyAlignment="1">
      <alignment horizontal="left"/>
    </xf>
    <xf numFmtId="0" fontId="3" fillId="9" borderId="0" xfId="10" applyFill="1"/>
    <xf numFmtId="164" fontId="4" fillId="9" borderId="0" xfId="2" applyNumberFormat="1" applyFont="1" applyFill="1" applyBorder="1" applyAlignment="1">
      <alignment horizontal="center" vertical="center" wrapText="1"/>
    </xf>
    <xf numFmtId="0" fontId="3" fillId="9" borderId="7" xfId="11" applyFont="1" applyFill="1" applyBorder="1" applyAlignment="1">
      <alignment horizontal="right" vertical="center"/>
    </xf>
    <xf numFmtId="0" fontId="33" fillId="9" borderId="11" xfId="9" applyFill="1" applyBorder="1" applyAlignment="1" applyProtection="1">
      <alignment horizontal="left" vertical="center"/>
    </xf>
    <xf numFmtId="0" fontId="3" fillId="9" borderId="2" xfId="11" applyFill="1" applyBorder="1" applyAlignment="1">
      <alignment vertical="center"/>
    </xf>
    <xf numFmtId="0" fontId="3" fillId="9" borderId="7" xfId="0" applyFont="1" applyFill="1" applyBorder="1"/>
    <xf numFmtId="0" fontId="3" fillId="9" borderId="12" xfId="0" applyFont="1" applyFill="1" applyBorder="1"/>
    <xf numFmtId="0" fontId="3" fillId="9" borderId="0" xfId="0" applyFont="1" applyFill="1" applyBorder="1" applyAlignment="1"/>
    <xf numFmtId="166" fontId="36" fillId="5" borderId="0" xfId="2" applyNumberFormat="1" applyFont="1" applyFill="1" applyBorder="1" applyAlignment="1">
      <alignment horizontal="right"/>
    </xf>
    <xf numFmtId="166" fontId="4" fillId="5" borderId="8" xfId="0" applyNumberFormat="1" applyFont="1" applyFill="1" applyBorder="1" applyAlignment="1"/>
    <xf numFmtId="166" fontId="4" fillId="5" borderId="3" xfId="0" applyNumberFormat="1" applyFont="1" applyFill="1" applyBorder="1" applyAlignment="1"/>
    <xf numFmtId="166" fontId="4" fillId="5" borderId="14" xfId="0" applyNumberFormat="1" applyFont="1" applyFill="1" applyBorder="1" applyAlignment="1"/>
    <xf numFmtId="0" fontId="3" fillId="9" borderId="7" xfId="0" applyFont="1" applyFill="1" applyBorder="1" applyAlignment="1"/>
    <xf numFmtId="0" fontId="3" fillId="9" borderId="12" xfId="0" applyFont="1" applyFill="1" applyBorder="1" applyAlignment="1"/>
    <xf numFmtId="166" fontId="4" fillId="5" borderId="7" xfId="0" applyNumberFormat="1" applyFont="1" applyFill="1" applyBorder="1"/>
    <xf numFmtId="0" fontId="33" fillId="9" borderId="0" xfId="9" applyNumberFormat="1" applyFill="1" applyAlignment="1" applyProtection="1">
      <alignment horizontal="left" vertical="top"/>
    </xf>
    <xf numFmtId="0" fontId="4" fillId="9" borderId="0" xfId="0" applyFont="1" applyFill="1"/>
    <xf numFmtId="0" fontId="109" fillId="9" borderId="0" xfId="0" applyFont="1" applyFill="1" applyAlignment="1">
      <alignment horizontal="center" vertical="top"/>
    </xf>
    <xf numFmtId="278" fontId="73" fillId="9" borderId="0" xfId="0" applyNumberFormat="1" applyFont="1" applyFill="1"/>
    <xf numFmtId="0" fontId="107" fillId="9" borderId="0" xfId="0" applyFont="1" applyFill="1" applyBorder="1"/>
    <xf numFmtId="8" fontId="3" fillId="9" borderId="0" xfId="0" applyNumberFormat="1" applyFont="1" applyFill="1"/>
    <xf numFmtId="0" fontId="113" fillId="0" borderId="0" xfId="10" applyNumberFormat="1" applyFont="1" applyAlignment="1">
      <alignment horizontal="left"/>
    </xf>
    <xf numFmtId="0" fontId="3" fillId="0" borderId="0" xfId="0" applyFont="1" applyProtection="1"/>
    <xf numFmtId="0" fontId="3" fillId="9" borderId="4" xfId="11" applyFill="1" applyBorder="1" applyAlignment="1">
      <alignment horizontal="left"/>
    </xf>
    <xf numFmtId="0" fontId="72" fillId="3" borderId="0" xfId="10" applyFont="1" applyFill="1" applyAlignment="1">
      <alignment horizontal="center"/>
    </xf>
    <xf numFmtId="0" fontId="55" fillId="3" borderId="0" xfId="10" applyFont="1" applyFill="1" applyAlignment="1">
      <alignment horizontal="center"/>
    </xf>
    <xf numFmtId="0" fontId="3" fillId="9" borderId="4" xfId="10" applyFill="1" applyBorder="1" applyAlignment="1">
      <alignment horizontal="left" vertical="top" wrapText="1"/>
    </xf>
    <xf numFmtId="0" fontId="50" fillId="0" borderId="0" xfId="11" applyFont="1" applyFill="1" applyAlignment="1">
      <alignment horizontal="center"/>
    </xf>
    <xf numFmtId="0" fontId="3" fillId="3" borderId="8" xfId="11" applyFill="1" applyBorder="1"/>
    <xf numFmtId="0" fontId="3" fillId="3" borderId="3" xfId="11" applyFill="1" applyBorder="1"/>
    <xf numFmtId="0" fontId="3" fillId="3" borderId="14" xfId="11" applyFill="1" applyBorder="1"/>
    <xf numFmtId="0" fontId="3" fillId="3" borderId="7" xfId="0" applyFont="1" applyFill="1" applyBorder="1" applyAlignment="1">
      <alignment vertical="center"/>
    </xf>
    <xf numFmtId="0" fontId="3" fillId="3" borderId="7" xfId="11" applyFill="1" applyBorder="1" applyAlignment="1">
      <alignment horizontal="right"/>
    </xf>
    <xf numFmtId="0" fontId="3" fillId="3" borderId="0" xfId="11" applyFill="1" applyBorder="1" applyAlignment="1"/>
    <xf numFmtId="0" fontId="112" fillId="0" borderId="0" xfId="0" applyFont="1" applyFill="1" applyBorder="1" applyAlignment="1">
      <alignment vertical="center"/>
    </xf>
    <xf numFmtId="0" fontId="33" fillId="0" borderId="0" xfId="9" applyFill="1" applyAlignment="1" applyProtection="1"/>
    <xf numFmtId="0" fontId="6" fillId="3" borderId="0" xfId="0" applyFont="1" applyFill="1" applyAlignment="1">
      <alignment vertical="top" wrapText="1"/>
    </xf>
    <xf numFmtId="0" fontId="5" fillId="0" borderId="0" xfId="11" applyFont="1" applyAlignment="1">
      <alignment horizontal="left"/>
    </xf>
    <xf numFmtId="0" fontId="3" fillId="0" borderId="0" xfId="11" applyAlignment="1">
      <alignment horizontal="left"/>
    </xf>
    <xf numFmtId="0" fontId="4" fillId="0" borderId="4" xfId="11" applyFont="1" applyBorder="1" applyAlignment="1">
      <alignment horizontal="left" wrapText="1"/>
    </xf>
    <xf numFmtId="0" fontId="4" fillId="0" borderId="0" xfId="11" applyFont="1" applyAlignment="1">
      <alignment wrapText="1"/>
    </xf>
    <xf numFmtId="0" fontId="5" fillId="0" borderId="4" xfId="11" applyFont="1" applyBorder="1" applyAlignment="1">
      <alignment horizontal="left" wrapText="1"/>
    </xf>
    <xf numFmtId="0" fontId="3" fillId="0" borderId="4" xfId="11" applyBorder="1" applyAlignment="1">
      <alignment horizontal="left" wrapText="1"/>
    </xf>
    <xf numFmtId="0" fontId="3" fillId="0" borderId="4" xfId="11" applyBorder="1" applyAlignment="1">
      <alignment horizontal="left"/>
    </xf>
    <xf numFmtId="0" fontId="100" fillId="0" borderId="0" xfId="9" applyFont="1" applyFill="1" applyAlignment="1" applyProtection="1"/>
    <xf numFmtId="0" fontId="5" fillId="9" borderId="4" xfId="11" applyFont="1" applyFill="1" applyBorder="1" applyAlignment="1">
      <alignment horizontal="left" wrapText="1"/>
    </xf>
    <xf numFmtId="0" fontId="41" fillId="0" borderId="4" xfId="28" applyBorder="1"/>
    <xf numFmtId="0" fontId="3" fillId="0" borderId="4" xfId="11" applyBorder="1"/>
    <xf numFmtId="0" fontId="40" fillId="0" borderId="0" xfId="11" applyFont="1"/>
    <xf numFmtId="0" fontId="41" fillId="0" borderId="0" xfId="28"/>
    <xf numFmtId="0" fontId="3" fillId="0" borderId="0" xfId="11" applyAlignment="1">
      <alignment horizontal="left" wrapText="1"/>
    </xf>
    <xf numFmtId="0" fontId="3" fillId="0" borderId="4" xfId="28" applyFont="1" applyBorder="1"/>
    <xf numFmtId="0" fontId="3" fillId="0" borderId="0" xfId="28" applyFont="1"/>
    <xf numFmtId="0" fontId="4" fillId="9" borderId="0" xfId="28" applyFont="1" applyFill="1"/>
    <xf numFmtId="0" fontId="3" fillId="9" borderId="4" xfId="28" applyFont="1" applyFill="1" applyBorder="1"/>
    <xf numFmtId="0" fontId="3" fillId="0" borderId="0" xfId="0" applyFont="1" applyFill="1" applyAlignment="1">
      <alignment vertical="top"/>
    </xf>
    <xf numFmtId="8" fontId="3" fillId="0" borderId="0" xfId="0" applyNumberFormat="1" applyFont="1" applyFill="1" applyAlignment="1">
      <alignment horizontal="left" vertical="top" wrapText="1"/>
    </xf>
    <xf numFmtId="3" fontId="37" fillId="3" borderId="0" xfId="0" applyNumberFormat="1" applyFont="1" applyFill="1" applyBorder="1" applyAlignment="1">
      <alignment horizontal="center" wrapText="1"/>
    </xf>
    <xf numFmtId="0" fontId="36" fillId="9" borderId="0" xfId="0" applyFont="1" applyFill="1" applyBorder="1" applyAlignment="1">
      <alignment horizontal="left" indent="1"/>
    </xf>
    <xf numFmtId="0" fontId="3" fillId="9" borderId="0" xfId="14" applyFont="1" applyFill="1" applyBorder="1" applyAlignment="1">
      <alignment horizontal="left" indent="1"/>
    </xf>
    <xf numFmtId="166" fontId="53" fillId="3" borderId="0" xfId="2" applyNumberFormat="1" applyFont="1" applyFill="1" applyBorder="1" applyAlignment="1">
      <alignment horizontal="center"/>
    </xf>
    <xf numFmtId="0" fontId="3" fillId="9" borderId="0" xfId="0" applyNumberFormat="1" applyFont="1" applyFill="1" applyAlignment="1">
      <alignment horizontal="center"/>
    </xf>
    <xf numFmtId="166" fontId="36" fillId="9" borderId="0" xfId="2" applyNumberFormat="1" applyFont="1" applyFill="1" applyAlignment="1">
      <alignment horizontal="right"/>
    </xf>
    <xf numFmtId="0" fontId="3" fillId="9" borderId="0" xfId="0" applyFont="1" applyFill="1" applyAlignment="1">
      <alignment vertical="top" wrapText="1"/>
    </xf>
    <xf numFmtId="8" fontId="20" fillId="13" borderId="0" xfId="0" applyNumberFormat="1" applyFont="1" applyFill="1" applyAlignment="1"/>
    <xf numFmtId="0" fontId="3" fillId="13" borderId="0" xfId="11" applyFont="1" applyFill="1"/>
    <xf numFmtId="0" fontId="107" fillId="3" borderId="0" xfId="0" applyFont="1" applyFill="1" applyBorder="1" applyAlignment="1">
      <alignment horizontal="center"/>
    </xf>
    <xf numFmtId="0" fontId="3" fillId="3" borderId="0" xfId="0" applyFont="1" applyFill="1" applyAlignment="1">
      <alignment horizontal="left" vertical="center"/>
    </xf>
    <xf numFmtId="0" fontId="3" fillId="0" borderId="0" xfId="0" applyFont="1" applyFill="1" applyAlignment="1">
      <alignment horizontal="left" vertical="center"/>
    </xf>
    <xf numFmtId="0" fontId="3" fillId="0" borderId="0" xfId="0" applyFont="1" applyFill="1" applyAlignment="1">
      <alignment horizontal="left"/>
    </xf>
    <xf numFmtId="0" fontId="4" fillId="3" borderId="0" xfId="0" applyNumberFormat="1" applyFont="1" applyFill="1" applyBorder="1" applyAlignment="1">
      <alignment horizontal="center"/>
    </xf>
    <xf numFmtId="3" fontId="37" fillId="3" borderId="0" xfId="0" applyNumberFormat="1" applyFont="1" applyFill="1" applyBorder="1" applyAlignment="1">
      <alignment wrapText="1"/>
    </xf>
    <xf numFmtId="0" fontId="3" fillId="3" borderId="6" xfId="0" applyFont="1" applyFill="1" applyBorder="1" applyAlignment="1">
      <alignment vertical="top" wrapText="1"/>
    </xf>
    <xf numFmtId="0" fontId="33" fillId="3" borderId="0" xfId="9" applyFill="1" applyAlignment="1" applyProtection="1">
      <alignment horizontal="center" vertical="center"/>
      <protection locked="0"/>
    </xf>
    <xf numFmtId="164" fontId="4" fillId="0" borderId="0" xfId="2" applyNumberFormat="1" applyFont="1" applyFill="1" applyBorder="1" applyAlignment="1">
      <alignment horizontal="centerContinuous" vertical="center"/>
    </xf>
    <xf numFmtId="236" fontId="33" fillId="9" borderId="0" xfId="9" applyNumberFormat="1" applyFill="1" applyAlignment="1" applyProtection="1"/>
    <xf numFmtId="0" fontId="4" fillId="39" borderId="10" xfId="0" applyFont="1" applyFill="1" applyBorder="1"/>
    <xf numFmtId="166" fontId="55" fillId="39" borderId="10" xfId="0" applyNumberFormat="1" applyFont="1" applyFill="1" applyBorder="1"/>
    <xf numFmtId="0" fontId="4" fillId="39" borderId="10" xfId="0" applyFont="1" applyFill="1" applyBorder="1" applyAlignment="1">
      <alignment horizontal="left"/>
    </xf>
    <xf numFmtId="0" fontId="4" fillId="39" borderId="10" xfId="14" applyFont="1" applyFill="1" applyBorder="1"/>
    <xf numFmtId="0" fontId="4" fillId="39" borderId="10" xfId="0" applyFont="1" applyFill="1" applyBorder="1" applyAlignment="1">
      <alignment vertical="top"/>
    </xf>
    <xf numFmtId="166" fontId="55" fillId="39" borderId="10" xfId="0" applyNumberFormat="1" applyFont="1" applyFill="1" applyBorder="1" applyAlignment="1">
      <alignment horizontal="right"/>
    </xf>
    <xf numFmtId="166" fontId="55" fillId="39" borderId="17" xfId="0" applyNumberFormat="1" applyFont="1" applyFill="1" applyBorder="1" applyAlignment="1">
      <alignment horizontal="right"/>
    </xf>
    <xf numFmtId="0" fontId="4" fillId="39" borderId="10" xfId="0" applyFont="1" applyFill="1" applyBorder="1" applyAlignment="1">
      <alignment horizontal="left" readingOrder="1"/>
    </xf>
    <xf numFmtId="166" fontId="3" fillId="9" borderId="7" xfId="0" applyNumberFormat="1" applyFont="1" applyFill="1" applyBorder="1" applyAlignment="1"/>
    <xf numFmtId="166" fontId="3" fillId="9" borderId="0" xfId="0" applyNumberFormat="1" applyFont="1" applyFill="1" applyBorder="1" applyAlignment="1"/>
    <xf numFmtId="166" fontId="3" fillId="9" borderId="12" xfId="0" applyNumberFormat="1" applyFont="1" applyFill="1" applyBorder="1" applyAlignment="1"/>
    <xf numFmtId="166" fontId="40" fillId="3" borderId="0" xfId="0" applyNumberFormat="1" applyFont="1" applyFill="1"/>
    <xf numFmtId="192" fontId="3" fillId="0" borderId="0" xfId="0" applyNumberFormat="1" applyFont="1"/>
    <xf numFmtId="49" fontId="33" fillId="0" borderId="0" xfId="9" applyNumberFormat="1" applyAlignment="1" applyProtection="1">
      <alignment vertical="top"/>
    </xf>
    <xf numFmtId="0" fontId="3" fillId="3" borderId="0" xfId="10" applyFont="1" applyFill="1"/>
    <xf numFmtId="0" fontId="3" fillId="3" borderId="19" xfId="10" applyFill="1" applyBorder="1" applyAlignment="1">
      <alignment vertical="top" wrapText="1"/>
    </xf>
    <xf numFmtId="0" fontId="3" fillId="3" borderId="19" xfId="10" applyFont="1" applyFill="1" applyBorder="1" applyAlignment="1">
      <alignment vertical="top" wrapText="1"/>
    </xf>
    <xf numFmtId="49" fontId="33" fillId="0" borderId="0" xfId="9" applyNumberFormat="1" applyAlignment="1" applyProtection="1">
      <alignment horizontal="left" vertical="top"/>
    </xf>
    <xf numFmtId="0" fontId="3" fillId="3" borderId="4" xfId="10" applyFill="1" applyBorder="1" applyAlignment="1">
      <alignment vertical="top" wrapText="1"/>
    </xf>
    <xf numFmtId="279" fontId="73" fillId="3" borderId="0" xfId="0" applyNumberFormat="1" applyFont="1" applyFill="1" applyAlignment="1">
      <alignment vertical="top"/>
    </xf>
    <xf numFmtId="279" fontId="73" fillId="3" borderId="0" xfId="0" applyNumberFormat="1" applyFont="1" applyFill="1" applyBorder="1"/>
    <xf numFmtId="197" fontId="73" fillId="0" borderId="0" xfId="10" applyNumberFormat="1" applyFont="1" applyAlignment="1">
      <alignment horizontal="left" vertical="top"/>
    </xf>
    <xf numFmtId="49" fontId="33" fillId="0" borderId="0" xfId="9" applyNumberFormat="1" applyAlignment="1" applyProtection="1">
      <alignment horizontal="left"/>
    </xf>
    <xf numFmtId="37" fontId="3" fillId="0" borderId="0" xfId="10" applyNumberFormat="1"/>
    <xf numFmtId="164" fontId="3" fillId="6" borderId="0" xfId="2" applyNumberFormat="1" applyFont="1" applyFill="1" applyBorder="1" applyAlignment="1">
      <alignment horizontal="right"/>
    </xf>
    <xf numFmtId="0" fontId="3" fillId="3" borderId="0" xfId="0" applyFont="1" applyFill="1" applyAlignment="1">
      <alignment horizontal="left"/>
    </xf>
    <xf numFmtId="0" fontId="36" fillId="0" borderId="0" xfId="11" applyFont="1" applyAlignment="1" applyProtection="1">
      <alignment horizontal="center"/>
      <protection locked="0"/>
    </xf>
    <xf numFmtId="0" fontId="36" fillId="0" borderId="0" xfId="11" applyFont="1" applyAlignment="1" applyProtection="1">
      <alignment horizontal="left"/>
      <protection locked="0"/>
    </xf>
    <xf numFmtId="164" fontId="3" fillId="0" borderId="0" xfId="3" applyNumberFormat="1" applyFont="1" applyFill="1" applyProtection="1">
      <protection locked="0"/>
    </xf>
    <xf numFmtId="0" fontId="3" fillId="0" borderId="0" xfId="10" applyAlignment="1" applyProtection="1">
      <alignment horizontal="center"/>
      <protection locked="0"/>
    </xf>
    <xf numFmtId="43" fontId="3" fillId="0" borderId="0" xfId="3" applyFont="1" applyProtection="1">
      <protection locked="0"/>
    </xf>
    <xf numFmtId="0" fontId="36" fillId="0" borderId="0" xfId="11" applyFont="1" applyFill="1" applyAlignment="1" applyProtection="1">
      <alignment horizontal="left"/>
      <protection locked="0"/>
    </xf>
    <xf numFmtId="0" fontId="3" fillId="0" borderId="0" xfId="11" applyFill="1" applyAlignment="1">
      <alignment horizontal="left"/>
    </xf>
    <xf numFmtId="0" fontId="3" fillId="0" borderId="0" xfId="10" applyFill="1" applyProtection="1">
      <protection locked="0"/>
    </xf>
    <xf numFmtId="0" fontId="3" fillId="0" borderId="0" xfId="11" applyFill="1" applyAlignment="1"/>
    <xf numFmtId="0" fontId="91" fillId="24" borderId="7" xfId="0" applyFont="1" applyFill="1" applyBorder="1" applyAlignment="1">
      <alignment horizontal="left"/>
    </xf>
    <xf numFmtId="166" fontId="91" fillId="0" borderId="0" xfId="0" applyNumberFormat="1" applyFont="1" applyFill="1" applyBorder="1"/>
    <xf numFmtId="0" fontId="3" fillId="0" borderId="7" xfId="0" applyNumberFormat="1" applyFont="1" applyBorder="1" applyAlignment="1">
      <alignment horizontal="center"/>
    </xf>
    <xf numFmtId="166" fontId="3" fillId="0" borderId="0" xfId="0" applyNumberFormat="1" applyFont="1" applyBorder="1" applyAlignment="1">
      <alignment horizontal="center"/>
    </xf>
    <xf numFmtId="0" fontId="3" fillId="0" borderId="12" xfId="0" applyNumberFormat="1" applyFont="1" applyBorder="1" applyAlignment="1">
      <alignment horizontal="center"/>
    </xf>
    <xf numFmtId="166" fontId="36" fillId="3" borderId="0" xfId="0" applyNumberFormat="1" applyFont="1" applyFill="1"/>
    <xf numFmtId="0" fontId="4" fillId="3" borderId="3" xfId="0" applyFont="1" applyFill="1" applyBorder="1" applyAlignment="1">
      <alignment vertical="center" wrapText="1"/>
    </xf>
    <xf numFmtId="0" fontId="4" fillId="3" borderId="26" xfId="0" applyFont="1" applyFill="1" applyBorder="1" applyAlignment="1">
      <alignment vertical="center" wrapText="1"/>
    </xf>
    <xf numFmtId="0" fontId="36" fillId="0" borderId="0" xfId="0" applyFont="1" applyAlignment="1" applyProtection="1">
      <alignment horizontal="left"/>
      <protection locked="0"/>
    </xf>
    <xf numFmtId="280" fontId="36" fillId="0" borderId="12" xfId="2" applyNumberFormat="1" applyFont="1" applyFill="1" applyBorder="1" applyAlignment="1">
      <alignment horizontal="right" vertical="top" indent="1"/>
    </xf>
    <xf numFmtId="280" fontId="36" fillId="0" borderId="18" xfId="2" applyNumberFormat="1" applyFont="1" applyFill="1" applyBorder="1" applyAlignment="1">
      <alignment horizontal="right" vertical="top" indent="1"/>
    </xf>
    <xf numFmtId="0" fontId="3" fillId="0" borderId="0" xfId="0" applyFont="1" applyAlignment="1">
      <alignment horizontal="left" indent="1"/>
    </xf>
    <xf numFmtId="0" fontId="3" fillId="0" borderId="7" xfId="0" applyFont="1" applyBorder="1" applyAlignment="1">
      <alignment horizontal="center"/>
    </xf>
    <xf numFmtId="166" fontId="3" fillId="0" borderId="0" xfId="0" applyNumberFormat="1" applyFont="1" applyAlignment="1">
      <alignment horizontal="center"/>
    </xf>
    <xf numFmtId="0" fontId="3" fillId="0" borderId="12" xfId="0" applyFont="1" applyBorder="1" applyAlignment="1">
      <alignment horizontal="center"/>
    </xf>
    <xf numFmtId="0" fontId="0" fillId="3" borderId="0" xfId="0" applyFill="1" applyBorder="1" applyAlignment="1">
      <alignment horizontal="center" vertical="center"/>
    </xf>
    <xf numFmtId="0" fontId="77" fillId="9" borderId="0" xfId="0" applyFont="1" applyFill="1" applyBorder="1" applyAlignment="1">
      <alignment horizontal="left" indent="1"/>
    </xf>
    <xf numFmtId="0" fontId="68" fillId="9" borderId="0" xfId="10" applyFont="1" applyFill="1" applyAlignment="1">
      <alignment horizontal="center" vertical="top" wrapText="1"/>
    </xf>
    <xf numFmtId="0" fontId="68" fillId="19" borderId="0" xfId="10" applyFont="1" applyFill="1" applyAlignment="1">
      <alignment horizontal="center" vertical="top" wrapText="1"/>
    </xf>
    <xf numFmtId="0" fontId="116" fillId="9" borderId="0" xfId="10" applyFont="1" applyFill="1" applyBorder="1" applyAlignment="1">
      <alignment horizontal="center" vertical="top" wrapText="1"/>
    </xf>
    <xf numFmtId="0" fontId="116" fillId="9" borderId="7" xfId="10" applyFont="1" applyFill="1" applyBorder="1" applyAlignment="1">
      <alignment horizontal="center" vertical="top" wrapText="1"/>
    </xf>
    <xf numFmtId="166" fontId="116" fillId="9" borderId="12" xfId="10" applyNumberFormat="1" applyFont="1" applyFill="1" applyBorder="1" applyAlignment="1">
      <alignment horizontal="center" vertical="top" wrapText="1"/>
    </xf>
    <xf numFmtId="166" fontId="116" fillId="9" borderId="18" xfId="10" applyNumberFormat="1" applyFont="1" applyFill="1" applyBorder="1" applyAlignment="1">
      <alignment horizontal="center" vertical="top" wrapText="1"/>
    </xf>
    <xf numFmtId="3" fontId="4"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0" fontId="4" fillId="3" borderId="5" xfId="0" applyFont="1" applyFill="1" applyBorder="1" applyAlignment="1">
      <alignment horizontal="right" vertical="center" wrapText="1"/>
    </xf>
    <xf numFmtId="0" fontId="4" fillId="3" borderId="5" xfId="0" applyFont="1" applyFill="1" applyBorder="1" applyAlignment="1">
      <alignment horizontal="center" vertical="center" wrapText="1"/>
    </xf>
    <xf numFmtId="206" fontId="33" fillId="3" borderId="0" xfId="9" quotePrefix="1" applyNumberFormat="1" applyFill="1" applyAlignment="1" applyProtection="1">
      <alignment horizontal="left"/>
    </xf>
    <xf numFmtId="166" fontId="3" fillId="0" borderId="0" xfId="0" applyNumberFormat="1" applyFont="1" applyFill="1" applyBorder="1" applyAlignment="1">
      <alignment horizontal="right" vertical="center"/>
    </xf>
    <xf numFmtId="166" fontId="3" fillId="0" borderId="6" xfId="0" applyNumberFormat="1" applyFont="1" applyFill="1" applyBorder="1" applyAlignment="1">
      <alignment horizontal="right" vertical="center"/>
    </xf>
    <xf numFmtId="10" fontId="4" fillId="0" borderId="10" xfId="0" applyNumberFormat="1" applyFont="1" applyFill="1" applyBorder="1"/>
    <xf numFmtId="0" fontId="0" fillId="0" borderId="0" xfId="0" applyFill="1"/>
    <xf numFmtId="3" fontId="3" fillId="0" borderId="0" xfId="0" applyNumberFormat="1" applyFont="1" applyFill="1" applyBorder="1" applyAlignment="1">
      <alignment horizontal="right"/>
    </xf>
    <xf numFmtId="0" fontId="4" fillId="0" borderId="0" xfId="0" applyFont="1" applyFill="1" applyAlignment="1">
      <alignment horizontal="left" vertical="top"/>
    </xf>
    <xf numFmtId="0" fontId="40" fillId="0" borderId="0" xfId="0" applyFont="1" applyFill="1"/>
    <xf numFmtId="0" fontId="6" fillId="9" borderId="0" xfId="11" applyFont="1" applyFill="1" applyBorder="1"/>
    <xf numFmtId="0" fontId="26" fillId="9" borderId="7" xfId="11" applyFont="1" applyFill="1" applyBorder="1" applyAlignment="1">
      <alignment horizontal="right"/>
    </xf>
    <xf numFmtId="0" fontId="33" fillId="9" borderId="0" xfId="9" quotePrefix="1" applyFill="1" applyBorder="1" applyAlignment="1" applyProtection="1">
      <alignment horizontal="left"/>
    </xf>
    <xf numFmtId="0" fontId="6" fillId="9" borderId="0" xfId="11" applyFont="1" applyFill="1" applyBorder="1" applyAlignment="1">
      <alignment horizontal="left"/>
    </xf>
    <xf numFmtId="0" fontId="6" fillId="9" borderId="7" xfId="11" applyFont="1" applyFill="1" applyBorder="1" applyAlignment="1">
      <alignment horizontal="right" vertical="top"/>
    </xf>
    <xf numFmtId="0" fontId="3" fillId="0" borderId="0" xfId="11" applyFont="1" applyAlignment="1">
      <alignment vertical="top"/>
    </xf>
    <xf numFmtId="164" fontId="4" fillId="3" borderId="0" xfId="2" applyNumberFormat="1" applyFont="1" applyFill="1"/>
    <xf numFmtId="0" fontId="0" fillId="3" borderId="0" xfId="0" applyFill="1"/>
    <xf numFmtId="164" fontId="0" fillId="3" borderId="0" xfId="2" applyNumberFormat="1" applyFont="1" applyFill="1" applyBorder="1"/>
    <xf numFmtId="0" fontId="33" fillId="0" borderId="0" xfId="9" applyAlignment="1" applyProtection="1">
      <alignment vertical="center" wrapText="1"/>
    </xf>
    <xf numFmtId="9" fontId="3" fillId="0" borderId="0" xfId="29" applyFont="1"/>
    <xf numFmtId="0" fontId="3" fillId="9" borderId="0" xfId="14" applyFill="1" applyBorder="1" applyAlignment="1">
      <alignment horizontal="left" indent="1"/>
    </xf>
    <xf numFmtId="0" fontId="3" fillId="9" borderId="0" xfId="0" applyFont="1" applyFill="1" applyAlignment="1">
      <alignment horizontal="left" indent="1"/>
    </xf>
    <xf numFmtId="0" fontId="77" fillId="9" borderId="7" xfId="0" applyFont="1" applyFill="1" applyBorder="1" applyAlignment="1">
      <alignment horizontal="left" indent="1"/>
    </xf>
    <xf numFmtId="0" fontId="77" fillId="9" borderId="7" xfId="14" applyFont="1" applyFill="1" applyBorder="1" applyAlignment="1">
      <alignment horizontal="left" indent="1"/>
    </xf>
    <xf numFmtId="0" fontId="77" fillId="0" borderId="7" xfId="0" applyFont="1" applyBorder="1" applyAlignment="1">
      <alignment horizontal="left" indent="1"/>
    </xf>
    <xf numFmtId="0" fontId="77" fillId="9" borderId="0" xfId="0" applyFont="1" applyFill="1" applyAlignment="1">
      <alignment horizontal="left" indent="1"/>
    </xf>
    <xf numFmtId="0" fontId="77" fillId="0" borderId="0" xfId="0" applyFont="1" applyAlignment="1">
      <alignment horizontal="left" indent="1"/>
    </xf>
    <xf numFmtId="0" fontId="3" fillId="0" borderId="0" xfId="0" applyFont="1"/>
    <xf numFmtId="164" fontId="3" fillId="0" borderId="0" xfId="2" applyNumberFormat="1" applyFont="1" applyFill="1" applyBorder="1" applyAlignment="1">
      <alignment horizontal="right"/>
    </xf>
    <xf numFmtId="166" fontId="3" fillId="6" borderId="3" xfId="0" applyNumberFormat="1" applyFont="1" applyFill="1" applyBorder="1" applyAlignment="1">
      <alignment horizontal="right"/>
    </xf>
    <xf numFmtId="186" fontId="4" fillId="0" borderId="0" xfId="0" applyNumberFormat="1" applyFont="1" applyFill="1" applyBorder="1" applyAlignment="1">
      <alignment horizontal="left"/>
    </xf>
    <xf numFmtId="3" fontId="4" fillId="0" borderId="0" xfId="0" applyNumberFormat="1" applyFont="1" applyFill="1" applyBorder="1" applyAlignment="1">
      <alignment horizontal="center" wrapText="1"/>
    </xf>
    <xf numFmtId="3" fontId="3" fillId="0" borderId="0" xfId="0" applyNumberFormat="1" applyFont="1" applyFill="1" applyBorder="1" applyAlignment="1">
      <alignment horizontal="center" wrapText="1"/>
    </xf>
    <xf numFmtId="3" fontId="39" fillId="0" borderId="0" xfId="0" applyNumberFormat="1" applyFont="1" applyFill="1" applyBorder="1" applyAlignment="1">
      <alignment horizontal="center" wrapText="1"/>
    </xf>
    <xf numFmtId="3" fontId="39" fillId="0" borderId="0" xfId="0" applyNumberFormat="1" applyFont="1" applyFill="1" applyBorder="1" applyAlignment="1">
      <alignment horizontal="right"/>
    </xf>
    <xf numFmtId="0" fontId="14" fillId="0" borderId="0" xfId="0" applyFont="1" applyFill="1" applyBorder="1"/>
    <xf numFmtId="0" fontId="14" fillId="0" borderId="0" xfId="0" applyFont="1" applyFill="1"/>
    <xf numFmtId="3" fontId="39" fillId="0" borderId="0" xfId="0" applyNumberFormat="1" applyFont="1" applyFill="1" applyBorder="1"/>
    <xf numFmtId="0" fontId="18" fillId="0" borderId="0" xfId="0" applyFont="1" applyFill="1" applyBorder="1"/>
    <xf numFmtId="0" fontId="18" fillId="0" borderId="0" xfId="0" applyFont="1" applyFill="1"/>
    <xf numFmtId="0" fontId="3" fillId="0" borderId="0" xfId="0" applyFont="1" applyFill="1" applyBorder="1" applyAlignment="1"/>
    <xf numFmtId="0" fontId="1" fillId="0" borderId="0" xfId="0" applyFont="1" applyProtection="1">
      <protection locked="0"/>
    </xf>
    <xf numFmtId="0" fontId="1" fillId="0" borderId="0" xfId="0" applyFont="1" applyFill="1" applyProtection="1">
      <protection locked="0"/>
    </xf>
    <xf numFmtId="0" fontId="3" fillId="0" borderId="19" xfId="10" applyBorder="1" applyAlignment="1">
      <alignment vertical="top" wrapText="1"/>
    </xf>
    <xf numFmtId="0" fontId="6" fillId="9" borderId="0" xfId="0" applyFont="1" applyFill="1" applyAlignment="1">
      <alignment horizontal="left" vertical="center"/>
    </xf>
    <xf numFmtId="0" fontId="3" fillId="0" borderId="0" xfId="11" applyFont="1" applyFill="1" applyAlignment="1">
      <alignment vertical="center"/>
    </xf>
    <xf numFmtId="0" fontId="118" fillId="0" borderId="0" xfId="0" applyFont="1" applyAlignment="1">
      <alignment vertical="center"/>
    </xf>
    <xf numFmtId="3" fontId="3" fillId="9" borderId="0" xfId="0" applyNumberFormat="1" applyFont="1" applyFill="1"/>
    <xf numFmtId="0" fontId="3" fillId="3" borderId="0" xfId="0" applyFont="1" applyFill="1" applyBorder="1" applyAlignment="1">
      <alignment horizontal="left" vertical="top" wrapText="1"/>
    </xf>
    <xf numFmtId="0" fontId="3" fillId="3" borderId="12" xfId="0" applyFont="1" applyFill="1" applyBorder="1" applyAlignment="1">
      <alignment horizontal="left" vertical="top" wrapText="1"/>
    </xf>
    <xf numFmtId="0" fontId="3" fillId="3" borderId="0" xfId="0" applyFont="1" applyFill="1" applyAlignment="1">
      <alignment horizontal="left" vertical="top" wrapText="1"/>
    </xf>
    <xf numFmtId="0" fontId="3" fillId="14" borderId="2" xfId="11" applyFill="1" applyBorder="1" applyAlignment="1">
      <alignment horizontal="left" vertical="center"/>
    </xf>
    <xf numFmtId="0" fontId="3" fillId="3" borderId="7" xfId="11" applyFill="1" applyBorder="1" applyAlignment="1">
      <alignment horizontal="left"/>
    </xf>
    <xf numFmtId="0" fontId="3" fillId="3" borderId="0" xfId="11" applyFill="1" applyBorder="1" applyAlignment="1">
      <alignment horizontal="left"/>
    </xf>
    <xf numFmtId="0" fontId="3" fillId="3" borderId="12" xfId="11" applyFill="1" applyBorder="1" applyAlignment="1">
      <alignment horizontal="left"/>
    </xf>
    <xf numFmtId="0" fontId="6" fillId="3" borderId="0" xfId="11" applyFont="1" applyFill="1" applyBorder="1" applyAlignment="1">
      <alignment horizontal="left" wrapText="1"/>
    </xf>
    <xf numFmtId="0" fontId="6" fillId="3" borderId="12" xfId="11" applyFont="1" applyFill="1" applyBorder="1" applyAlignment="1">
      <alignment horizontal="left" wrapText="1"/>
    </xf>
    <xf numFmtId="0" fontId="3" fillId="0" borderId="0" xfId="0" applyFont="1" applyAlignment="1">
      <alignment horizontal="left"/>
    </xf>
    <xf numFmtId="0" fontId="6" fillId="3" borderId="7" xfId="11" applyFont="1" applyFill="1" applyBorder="1" applyAlignment="1">
      <alignment horizontal="left" vertical="center"/>
    </xf>
    <xf numFmtId="0" fontId="6" fillId="3" borderId="0" xfId="11" applyFont="1" applyFill="1" applyBorder="1" applyAlignment="1">
      <alignment horizontal="left" vertical="center"/>
    </xf>
    <xf numFmtId="0" fontId="6" fillId="3" borderId="12" xfId="11" applyFont="1" applyFill="1" applyBorder="1" applyAlignment="1">
      <alignment horizontal="left" vertical="center"/>
    </xf>
    <xf numFmtId="0" fontId="3" fillId="3" borderId="7" xfId="0" applyFont="1" applyFill="1" applyBorder="1" applyAlignment="1">
      <alignment horizontal="left" vertical="top" wrapText="1"/>
    </xf>
    <xf numFmtId="0" fontId="6" fillId="3" borderId="0" xfId="11" applyFont="1" applyFill="1" applyBorder="1" applyAlignment="1">
      <alignment horizontal="left"/>
    </xf>
    <xf numFmtId="0" fontId="6" fillId="3" borderId="12" xfId="11" applyFont="1" applyFill="1" applyBorder="1" applyAlignment="1">
      <alignment horizontal="left"/>
    </xf>
    <xf numFmtId="0" fontId="6" fillId="3" borderId="0" xfId="11" applyFont="1" applyFill="1" applyBorder="1" applyAlignment="1">
      <alignment horizontal="left" vertical="center" wrapText="1"/>
    </xf>
    <xf numFmtId="0" fontId="6" fillId="3" borderId="12" xfId="11" applyFont="1" applyFill="1" applyBorder="1" applyAlignment="1">
      <alignment horizontal="left" vertical="center" wrapText="1"/>
    </xf>
    <xf numFmtId="0" fontId="6" fillId="3" borderId="7" xfId="11" applyFont="1" applyFill="1" applyBorder="1" applyAlignment="1">
      <alignment horizontal="left"/>
    </xf>
    <xf numFmtId="0" fontId="6" fillId="3" borderId="7" xfId="11" applyFont="1" applyFill="1" applyBorder="1" applyAlignment="1">
      <alignment horizontal="left" vertical="center" wrapText="1"/>
    </xf>
    <xf numFmtId="0" fontId="3" fillId="0" borderId="0" xfId="10" applyFill="1" applyAlignment="1">
      <alignment horizontal="left" vertical="top" wrapText="1"/>
    </xf>
    <xf numFmtId="0" fontId="3" fillId="0" borderId="12" xfId="10" applyFill="1" applyBorder="1" applyAlignment="1">
      <alignment horizontal="left" vertical="top" wrapText="1"/>
    </xf>
    <xf numFmtId="0" fontId="4" fillId="0" borderId="0" xfId="0" applyFont="1" applyFill="1" applyBorder="1" applyAlignment="1">
      <alignment horizontal="center" vertical="center" wrapText="1"/>
    </xf>
    <xf numFmtId="0" fontId="3" fillId="0" borderId="0" xfId="0" applyFont="1" applyFill="1" applyBorder="1" applyAlignment="1">
      <alignment horizontal="left" vertical="top" wrapText="1"/>
    </xf>
    <xf numFmtId="0" fontId="62" fillId="0" borderId="0" xfId="0" applyFont="1" applyFill="1" applyBorder="1" applyAlignment="1">
      <alignment horizontal="center" vertical="top" wrapText="1"/>
    </xf>
    <xf numFmtId="0" fontId="65" fillId="3" borderId="0" xfId="0" applyFont="1" applyFill="1" applyAlignment="1" applyProtection="1">
      <alignment horizontal="center" vertical="center"/>
    </xf>
    <xf numFmtId="0" fontId="64" fillId="3" borderId="0" xfId="0" applyFont="1" applyFill="1" applyAlignment="1" applyProtection="1">
      <alignment horizontal="center"/>
    </xf>
    <xf numFmtId="0" fontId="3" fillId="0" borderId="0" xfId="0" applyFont="1" applyAlignment="1">
      <alignment horizontal="right"/>
    </xf>
    <xf numFmtId="0" fontId="3" fillId="0" borderId="0" xfId="0" applyFont="1" applyAlignment="1">
      <alignment horizontal="left" vertical="top" wrapText="1"/>
    </xf>
    <xf numFmtId="0" fontId="3" fillId="0" borderId="0" xfId="0" applyFont="1" applyFill="1" applyAlignment="1">
      <alignment horizontal="left" vertical="top" wrapText="1"/>
    </xf>
    <xf numFmtId="0" fontId="41" fillId="3" borderId="0" xfId="0" applyFont="1" applyFill="1" applyAlignment="1">
      <alignment horizontal="left" vertical="top" wrapText="1"/>
    </xf>
    <xf numFmtId="0" fontId="3" fillId="9" borderId="0" xfId="0" applyFont="1" applyFill="1" applyAlignment="1">
      <alignment horizontal="left" vertical="top" wrapText="1"/>
    </xf>
    <xf numFmtId="0" fontId="3" fillId="5" borderId="0" xfId="0" applyFont="1" applyFill="1" applyAlignment="1">
      <alignment horizontal="left" vertical="top" wrapText="1"/>
    </xf>
    <xf numFmtId="0" fontId="3" fillId="3" borderId="0" xfId="0" applyFont="1" applyFill="1" applyBorder="1" applyAlignment="1">
      <alignment horizontal="left"/>
    </xf>
    <xf numFmtId="0" fontId="3" fillId="3" borderId="0" xfId="0" applyFont="1" applyFill="1" applyBorder="1" applyAlignment="1">
      <alignment horizontal="left" vertical="center" wrapText="1"/>
    </xf>
    <xf numFmtId="0" fontId="4" fillId="8" borderId="0" xfId="0" applyFont="1" applyFill="1" applyBorder="1" applyAlignment="1">
      <alignment horizontal="left"/>
    </xf>
    <xf numFmtId="0" fontId="3" fillId="8" borderId="0" xfId="0" applyFont="1" applyFill="1" applyBorder="1" applyAlignment="1">
      <alignment horizontal="left"/>
    </xf>
    <xf numFmtId="0" fontId="3" fillId="3" borderId="0" xfId="0" applyFont="1" applyFill="1" applyBorder="1" applyAlignment="1">
      <alignment horizontal="left" vertical="top" wrapText="1" indent="1"/>
    </xf>
    <xf numFmtId="0" fontId="4" fillId="3" borderId="0" xfId="0" applyFont="1" applyFill="1" applyBorder="1" applyAlignment="1">
      <alignment horizontal="left" vertical="top" wrapText="1"/>
    </xf>
    <xf numFmtId="0" fontId="36" fillId="3" borderId="0" xfId="0" applyFont="1" applyFill="1" applyBorder="1" applyAlignment="1">
      <alignment horizontal="left" vertical="top" wrapText="1"/>
    </xf>
    <xf numFmtId="0" fontId="3" fillId="3" borderId="0" xfId="0" applyFont="1" applyFill="1" applyBorder="1" applyAlignment="1">
      <alignment horizontal="center" vertical="center"/>
    </xf>
    <xf numFmtId="190" fontId="4" fillId="0" borderId="0" xfId="0" applyNumberFormat="1" applyFont="1" applyFill="1" applyBorder="1" applyAlignment="1">
      <alignment horizontal="left" vertical="top"/>
    </xf>
    <xf numFmtId="8" fontId="20" fillId="6" borderId="0" xfId="0" applyNumberFormat="1" applyFont="1" applyFill="1" applyAlignment="1">
      <alignment horizontal="center" vertical="top" wrapText="1"/>
    </xf>
    <xf numFmtId="0" fontId="3" fillId="3" borderId="0" xfId="0" applyFont="1" applyFill="1" applyBorder="1" applyAlignment="1">
      <alignment horizontal="left" vertical="top"/>
    </xf>
    <xf numFmtId="0" fontId="3" fillId="3" borderId="0" xfId="0" applyFont="1" applyFill="1" applyBorder="1" applyAlignment="1">
      <alignment vertical="top" wrapText="1"/>
    </xf>
    <xf numFmtId="0" fontId="3" fillId="3" borderId="18" xfId="10" applyFont="1" applyFill="1" applyBorder="1" applyAlignment="1">
      <alignment horizontal="left" vertical="top" wrapText="1"/>
    </xf>
    <xf numFmtId="0" fontId="3" fillId="3" borderId="20" xfId="0" applyFont="1" applyFill="1" applyBorder="1" applyAlignment="1">
      <alignment horizontal="left" vertical="top" wrapText="1"/>
    </xf>
    <xf numFmtId="0" fontId="3" fillId="3" borderId="19" xfId="0" applyFont="1" applyFill="1" applyBorder="1" applyAlignment="1">
      <alignment horizontal="left" vertical="top" wrapText="1"/>
    </xf>
    <xf numFmtId="0" fontId="87" fillId="0" borderId="0" xfId="0" applyFont="1" applyFill="1" applyAlignment="1" applyProtection="1">
      <alignment horizontal="left" vertical="center" wrapText="1"/>
    </xf>
    <xf numFmtId="0" fontId="3" fillId="34" borderId="0" xfId="10" applyFont="1" applyFill="1" applyBorder="1" applyAlignment="1" applyProtection="1">
      <alignment horizontal="center"/>
    </xf>
    <xf numFmtId="0" fontId="96" fillId="35" borderId="4" xfId="10" applyFont="1" applyFill="1" applyBorder="1" applyAlignment="1" applyProtection="1">
      <alignment horizontal="center" vertical="center" wrapText="1"/>
    </xf>
    <xf numFmtId="164" fontId="39" fillId="3" borderId="0" xfId="2" applyNumberFormat="1" applyFont="1" applyFill="1" applyBorder="1"/>
    <xf numFmtId="217" fontId="73" fillId="9" borderId="0" xfId="0" applyNumberFormat="1" applyFont="1" applyFill="1"/>
    <xf numFmtId="0" fontId="3" fillId="9" borderId="18" xfId="10" applyFont="1" applyFill="1" applyBorder="1" applyAlignment="1">
      <alignment vertical="top" wrapText="1"/>
    </xf>
    <xf numFmtId="8" fontId="3" fillId="5" borderId="0" xfId="0" applyNumberFormat="1" applyFont="1" applyFill="1"/>
    <xf numFmtId="0" fontId="3" fillId="5" borderId="0" xfId="0" applyFont="1" applyFill="1"/>
    <xf numFmtId="8" fontId="4" fillId="5" borderId="0" xfId="0" applyNumberFormat="1" applyFont="1" applyFill="1"/>
    <xf numFmtId="167" fontId="36" fillId="0" borderId="12" xfId="2" applyNumberFormat="1" applyFont="1" applyFill="1" applyBorder="1" applyAlignment="1">
      <alignment horizontal="right" vertical="top" indent="1"/>
    </xf>
    <xf numFmtId="167" fontId="36" fillId="3" borderId="12" xfId="2" applyNumberFormat="1" applyFont="1" applyFill="1" applyBorder="1" applyAlignment="1">
      <alignment horizontal="right" vertical="top" indent="1"/>
    </xf>
    <xf numFmtId="167" fontId="36" fillId="0" borderId="18" xfId="2" applyNumberFormat="1" applyFont="1" applyFill="1" applyBorder="1" applyAlignment="1">
      <alignment horizontal="right" vertical="top" indent="1"/>
    </xf>
    <xf numFmtId="167" fontId="36" fillId="11" borderId="12" xfId="2" applyNumberFormat="1" applyFont="1" applyFill="1" applyBorder="1" applyAlignment="1">
      <alignment horizontal="right" vertical="top" indent="1"/>
    </xf>
    <xf numFmtId="167" fontId="36" fillId="11" borderId="18" xfId="2" applyNumberFormat="1" applyFont="1" applyFill="1" applyBorder="1" applyAlignment="1">
      <alignment horizontal="right" vertical="top" indent="1"/>
    </xf>
    <xf numFmtId="167" fontId="36" fillId="23" borderId="12" xfId="2" applyNumberFormat="1" applyFont="1" applyFill="1" applyBorder="1" applyAlignment="1">
      <alignment horizontal="right" vertical="top" indent="1"/>
    </xf>
    <xf numFmtId="167" fontId="36" fillId="23" borderId="18" xfId="2" applyNumberFormat="1" applyFont="1" applyFill="1" applyBorder="1" applyAlignment="1">
      <alignment horizontal="right" vertical="top" indent="1"/>
    </xf>
    <xf numFmtId="167" fontId="3" fillId="0" borderId="13" xfId="0" applyNumberFormat="1" applyFont="1" applyFill="1" applyBorder="1" applyAlignment="1">
      <alignment horizontal="right"/>
    </xf>
    <xf numFmtId="167" fontId="3" fillId="0" borderId="19" xfId="0" applyNumberFormat="1" applyFont="1" applyFill="1" applyBorder="1" applyAlignment="1">
      <alignment horizontal="right"/>
    </xf>
    <xf numFmtId="164" fontId="36" fillId="0" borderId="12" xfId="2" applyNumberFormat="1" applyFont="1" applyFill="1" applyBorder="1" applyAlignment="1">
      <alignment horizontal="right" vertical="top" indent="1"/>
    </xf>
    <xf numFmtId="164" fontId="36" fillId="0" borderId="18" xfId="2" applyNumberFormat="1" applyFont="1" applyFill="1" applyBorder="1" applyAlignment="1">
      <alignment horizontal="right" vertical="top" indent="1"/>
    </xf>
    <xf numFmtId="164" fontId="36" fillId="3" borderId="12" xfId="2" applyNumberFormat="1" applyFont="1" applyFill="1" applyBorder="1" applyAlignment="1">
      <alignment horizontal="right" vertical="top" indent="1"/>
    </xf>
    <xf numFmtId="164" fontId="36" fillId="11" borderId="12" xfId="2" applyNumberFormat="1" applyFont="1" applyFill="1" applyBorder="1" applyAlignment="1">
      <alignment horizontal="right" vertical="top" indent="1"/>
    </xf>
    <xf numFmtId="164" fontId="36" fillId="23" borderId="12" xfId="2" applyNumberFormat="1" applyFont="1" applyFill="1" applyBorder="1" applyAlignment="1">
      <alignment horizontal="right" vertical="top" indent="1"/>
    </xf>
    <xf numFmtId="164" fontId="36" fillId="0" borderId="13" xfId="2" applyNumberFormat="1" applyFont="1" applyFill="1" applyBorder="1" applyAlignment="1">
      <alignment horizontal="right" vertical="top" indent="1"/>
    </xf>
    <xf numFmtId="0" fontId="3" fillId="3" borderId="0" xfId="0" applyFont="1" applyFill="1" applyBorder="1" applyAlignment="1">
      <alignment horizontal="left" vertical="top" wrapText="1"/>
    </xf>
    <xf numFmtId="0" fontId="3" fillId="3" borderId="12" xfId="0" applyFont="1" applyFill="1" applyBorder="1" applyAlignment="1">
      <alignment horizontal="left" vertical="top" wrapText="1"/>
    </xf>
    <xf numFmtId="0" fontId="111" fillId="3" borderId="0" xfId="0" applyFont="1" applyFill="1" applyAlignment="1">
      <alignment horizontal="left" vertical="top" wrapText="1"/>
    </xf>
    <xf numFmtId="0" fontId="3" fillId="3" borderId="0" xfId="0" applyFont="1" applyFill="1" applyAlignment="1">
      <alignment horizontal="left" vertical="top" wrapText="1"/>
    </xf>
    <xf numFmtId="0" fontId="3" fillId="14" borderId="2" xfId="11" applyFill="1" applyBorder="1" applyAlignment="1">
      <alignment horizontal="left" vertical="center" wrapText="1"/>
    </xf>
    <xf numFmtId="0" fontId="3" fillId="14" borderId="2" xfId="11" applyFill="1" applyBorder="1" applyAlignment="1">
      <alignment horizontal="left" vertical="center"/>
    </xf>
    <xf numFmtId="0" fontId="3" fillId="14" borderId="15" xfId="11" applyFill="1" applyBorder="1" applyAlignment="1">
      <alignment horizontal="left" vertical="center"/>
    </xf>
    <xf numFmtId="0" fontId="8" fillId="13" borderId="8" xfId="11" applyFont="1" applyFill="1" applyBorder="1" applyAlignment="1">
      <alignment horizontal="center"/>
    </xf>
    <xf numFmtId="0" fontId="8" fillId="13" borderId="3" xfId="11" applyFont="1" applyFill="1" applyBorder="1" applyAlignment="1">
      <alignment horizontal="center"/>
    </xf>
    <xf numFmtId="0" fontId="8" fillId="13" borderId="14" xfId="11" applyFont="1" applyFill="1" applyBorder="1" applyAlignment="1">
      <alignment horizontal="center"/>
    </xf>
    <xf numFmtId="0" fontId="3" fillId="3" borderId="8" xfId="11" applyFill="1" applyBorder="1" applyAlignment="1">
      <alignment horizontal="left" vertical="top" wrapText="1"/>
    </xf>
    <xf numFmtId="0" fontId="3" fillId="3" borderId="3" xfId="11" applyFill="1" applyBorder="1" applyAlignment="1">
      <alignment horizontal="left" vertical="top" wrapText="1"/>
    </xf>
    <xf numFmtId="0" fontId="3" fillId="3" borderId="14" xfId="11" applyFill="1" applyBorder="1" applyAlignment="1">
      <alignment horizontal="left" vertical="top" wrapText="1"/>
    </xf>
    <xf numFmtId="0" fontId="3" fillId="3" borderId="7" xfId="11" applyFill="1" applyBorder="1" applyAlignment="1">
      <alignment horizontal="left" vertical="top" wrapText="1"/>
    </xf>
    <xf numFmtId="0" fontId="3" fillId="3" borderId="0" xfId="11" applyFill="1" applyBorder="1" applyAlignment="1">
      <alignment horizontal="left" vertical="top" wrapText="1"/>
    </xf>
    <xf numFmtId="0" fontId="3" fillId="3" borderId="12" xfId="11" applyFill="1" applyBorder="1" applyAlignment="1">
      <alignment horizontal="left" vertical="top" wrapText="1"/>
    </xf>
    <xf numFmtId="0" fontId="3" fillId="3" borderId="9" xfId="11" applyFill="1" applyBorder="1" applyAlignment="1">
      <alignment horizontal="left" vertical="top" wrapText="1"/>
    </xf>
    <xf numFmtId="0" fontId="3" fillId="3" borderId="6" xfId="11" applyFill="1" applyBorder="1" applyAlignment="1">
      <alignment horizontal="left" vertical="top" wrapText="1"/>
    </xf>
    <xf numFmtId="0" fontId="3" fillId="3" borderId="13" xfId="11" applyFill="1" applyBorder="1" applyAlignment="1">
      <alignment horizontal="left" vertical="top" wrapText="1"/>
    </xf>
    <xf numFmtId="0" fontId="3" fillId="3" borderId="7" xfId="11" applyFill="1" applyBorder="1" applyAlignment="1">
      <alignment horizontal="left"/>
    </xf>
    <xf numFmtId="0" fontId="3" fillId="3" borderId="0" xfId="11" applyFill="1" applyBorder="1" applyAlignment="1">
      <alignment horizontal="left"/>
    </xf>
    <xf numFmtId="0" fontId="3" fillId="3" borderId="12" xfId="11" applyFill="1" applyBorder="1" applyAlignment="1">
      <alignment horizontal="left"/>
    </xf>
    <xf numFmtId="0" fontId="3" fillId="6" borderId="2" xfId="11" applyFill="1" applyBorder="1" applyAlignment="1">
      <alignment horizontal="left" vertical="center" wrapText="1"/>
    </xf>
    <xf numFmtId="0" fontId="3" fillId="6" borderId="15" xfId="11" applyFill="1" applyBorder="1" applyAlignment="1">
      <alignment horizontal="left" vertical="center" wrapText="1"/>
    </xf>
    <xf numFmtId="0" fontId="6" fillId="3" borderId="0" xfId="11" applyFont="1" applyFill="1" applyBorder="1" applyAlignment="1">
      <alignment horizontal="left" wrapText="1"/>
    </xf>
    <xf numFmtId="0" fontId="6" fillId="3" borderId="12" xfId="11" applyFont="1" applyFill="1" applyBorder="1" applyAlignment="1">
      <alignment horizontal="left" wrapText="1"/>
    </xf>
    <xf numFmtId="0" fontId="3" fillId="0" borderId="7" xfId="0" applyFont="1" applyBorder="1" applyAlignment="1">
      <alignment horizontal="left"/>
    </xf>
    <xf numFmtId="0" fontId="3" fillId="0" borderId="0" xfId="0" applyFont="1" applyAlignment="1">
      <alignment horizontal="left"/>
    </xf>
    <xf numFmtId="0" fontId="3" fillId="0" borderId="12" xfId="0" applyFont="1" applyBorder="1" applyAlignment="1">
      <alignment horizontal="left"/>
    </xf>
    <xf numFmtId="0" fontId="3" fillId="3" borderId="7" xfId="11" applyFont="1" applyFill="1" applyBorder="1" applyAlignment="1">
      <alignment horizontal="left"/>
    </xf>
    <xf numFmtId="0" fontId="3" fillId="3" borderId="0" xfId="11" applyFont="1" applyFill="1" applyBorder="1" applyAlignment="1">
      <alignment horizontal="left"/>
    </xf>
    <xf numFmtId="0" fontId="3" fillId="3" borderId="12" xfId="11" applyFont="1" applyFill="1" applyBorder="1" applyAlignment="1">
      <alignment horizontal="left"/>
    </xf>
    <xf numFmtId="0" fontId="6" fillId="3" borderId="7" xfId="11" applyFont="1" applyFill="1" applyBorder="1" applyAlignment="1">
      <alignment horizontal="left" vertical="center"/>
    </xf>
    <xf numFmtId="0" fontId="6" fillId="3" borderId="0" xfId="11" applyFont="1" applyFill="1" applyBorder="1" applyAlignment="1">
      <alignment horizontal="left" vertical="center"/>
    </xf>
    <xf numFmtId="0" fontId="6" fillId="3" borderId="12" xfId="11" applyFont="1" applyFill="1" applyBorder="1" applyAlignment="1">
      <alignment horizontal="left" vertical="center"/>
    </xf>
    <xf numFmtId="0" fontId="6" fillId="9" borderId="0" xfId="11" applyFont="1" applyFill="1" applyBorder="1" applyAlignment="1">
      <alignment horizontal="left" vertical="top" wrapText="1"/>
    </xf>
    <xf numFmtId="0" fontId="6" fillId="9" borderId="12" xfId="11" applyFont="1" applyFill="1" applyBorder="1" applyAlignment="1">
      <alignment horizontal="left" vertical="top" wrapText="1"/>
    </xf>
    <xf numFmtId="0" fontId="3" fillId="6" borderId="2" xfId="11" applyFont="1" applyFill="1" applyBorder="1" applyAlignment="1">
      <alignment horizontal="left" vertical="center" wrapText="1"/>
    </xf>
    <xf numFmtId="0" fontId="3" fillId="6" borderId="2" xfId="11" applyFont="1" applyFill="1" applyBorder="1" applyAlignment="1">
      <alignment horizontal="left" vertical="center"/>
    </xf>
    <xf numFmtId="0" fontId="3" fillId="6" borderId="15" xfId="11" applyFont="1" applyFill="1" applyBorder="1" applyAlignment="1">
      <alignment horizontal="left" vertical="center"/>
    </xf>
    <xf numFmtId="0" fontId="3" fillId="6" borderId="2" xfId="11" applyFill="1" applyBorder="1" applyAlignment="1">
      <alignment horizontal="left" vertical="center"/>
    </xf>
    <xf numFmtId="0" fontId="3" fillId="6" borderId="15" xfId="11" applyFill="1" applyBorder="1" applyAlignment="1">
      <alignment horizontal="left" vertical="center"/>
    </xf>
    <xf numFmtId="0" fontId="3" fillId="14" borderId="15" xfId="11" applyFill="1" applyBorder="1" applyAlignment="1">
      <alignment horizontal="left" vertical="center" wrapText="1"/>
    </xf>
    <xf numFmtId="0" fontId="8" fillId="13" borderId="11" xfId="11" applyFont="1" applyFill="1" applyBorder="1" applyAlignment="1">
      <alignment horizontal="center"/>
    </xf>
    <xf numFmtId="0" fontId="8" fillId="13" borderId="2" xfId="11" applyFont="1" applyFill="1" applyBorder="1" applyAlignment="1">
      <alignment horizontal="center"/>
    </xf>
    <xf numFmtId="0" fontId="8" fillId="13" borderId="15" xfId="11" applyFont="1" applyFill="1" applyBorder="1" applyAlignment="1">
      <alignment horizontal="center"/>
    </xf>
    <xf numFmtId="0" fontId="3" fillId="3" borderId="7" xfId="0" applyFont="1" applyFill="1" applyBorder="1" applyAlignment="1">
      <alignment horizontal="left" vertical="top" wrapText="1"/>
    </xf>
    <xf numFmtId="0" fontId="4" fillId="3" borderId="7" xfId="11" applyFont="1" applyFill="1" applyBorder="1" applyAlignment="1">
      <alignment horizontal="left" vertical="top"/>
    </xf>
    <xf numFmtId="0" fontId="4" fillId="3" borderId="0" xfId="11" applyFont="1" applyFill="1" applyBorder="1" applyAlignment="1">
      <alignment horizontal="left" vertical="top"/>
    </xf>
    <xf numFmtId="0" fontId="4" fillId="3" borderId="12" xfId="11" applyFont="1" applyFill="1" applyBorder="1" applyAlignment="1">
      <alignment horizontal="left" vertical="top"/>
    </xf>
    <xf numFmtId="0" fontId="4" fillId="3" borderId="12" xfId="11" applyFont="1" applyFill="1" applyBorder="1" applyAlignment="1">
      <alignment horizontal="right" vertical="center"/>
    </xf>
    <xf numFmtId="0" fontId="6" fillId="3" borderId="0" xfId="11" applyFont="1" applyFill="1" applyBorder="1" applyAlignment="1">
      <alignment horizontal="left"/>
    </xf>
    <xf numFmtId="0" fontId="6" fillId="3" borderId="12" xfId="11" applyFont="1" applyFill="1" applyBorder="1" applyAlignment="1">
      <alignment horizontal="left"/>
    </xf>
    <xf numFmtId="0" fontId="6" fillId="3" borderId="0" xfId="11" applyFont="1" applyFill="1" applyBorder="1" applyAlignment="1">
      <alignment horizontal="left" vertical="center" wrapText="1"/>
    </xf>
    <xf numFmtId="0" fontId="6" fillId="3" borderId="12" xfId="11" applyFont="1" applyFill="1" applyBorder="1" applyAlignment="1">
      <alignment horizontal="left" vertical="center" wrapText="1"/>
    </xf>
    <xf numFmtId="0" fontId="4" fillId="3" borderId="7" xfId="11" applyFont="1" applyFill="1" applyBorder="1" applyAlignment="1">
      <alignment horizontal="left" wrapText="1"/>
    </xf>
    <xf numFmtId="0" fontId="4" fillId="3" borderId="0" xfId="11" applyFont="1" applyFill="1" applyBorder="1" applyAlignment="1">
      <alignment horizontal="left" wrapText="1"/>
    </xf>
    <xf numFmtId="0" fontId="4" fillId="3" borderId="12" xfId="11" applyFont="1" applyFill="1" applyBorder="1" applyAlignment="1">
      <alignment horizontal="left" wrapText="1"/>
    </xf>
    <xf numFmtId="0" fontId="6" fillId="9" borderId="7" xfId="11" applyFont="1" applyFill="1" applyBorder="1" applyAlignment="1">
      <alignment horizontal="left" vertical="top" wrapText="1"/>
    </xf>
    <xf numFmtId="0" fontId="6" fillId="9" borderId="0" xfId="11" applyFont="1" applyFill="1" applyAlignment="1">
      <alignment horizontal="left" vertical="top" wrapText="1"/>
    </xf>
    <xf numFmtId="0" fontId="6" fillId="3" borderId="7" xfId="11" applyFont="1" applyFill="1" applyBorder="1" applyAlignment="1">
      <alignment horizontal="left"/>
    </xf>
    <xf numFmtId="0" fontId="6" fillId="3" borderId="0" xfId="11" applyFont="1" applyFill="1" applyBorder="1" applyAlignment="1">
      <alignment horizontal="left" vertical="top" wrapText="1"/>
    </xf>
    <xf numFmtId="0" fontId="6" fillId="3" borderId="12" xfId="11" applyFont="1" applyFill="1" applyBorder="1" applyAlignment="1">
      <alignment horizontal="left" vertical="top" wrapText="1"/>
    </xf>
    <xf numFmtId="0" fontId="56" fillId="15" borderId="7" xfId="0" applyFont="1" applyFill="1" applyBorder="1" applyAlignment="1">
      <alignment horizontal="center" vertical="top"/>
    </xf>
    <xf numFmtId="0" fontId="56" fillId="15" borderId="0" xfId="0" applyFont="1" applyFill="1" applyBorder="1" applyAlignment="1">
      <alignment horizontal="center" vertical="top"/>
    </xf>
    <xf numFmtId="0" fontId="3" fillId="3" borderId="7" xfId="11" applyFont="1" applyFill="1" applyBorder="1" applyAlignment="1">
      <alignment horizontal="left" vertical="top" wrapText="1"/>
    </xf>
    <xf numFmtId="0" fontId="3" fillId="3" borderId="0" xfId="11" applyFont="1" applyFill="1" applyBorder="1" applyAlignment="1">
      <alignment horizontal="left" vertical="top" wrapText="1"/>
    </xf>
    <xf numFmtId="0" fontId="3" fillId="3" borderId="12" xfId="11" applyFont="1" applyFill="1" applyBorder="1" applyAlignment="1">
      <alignment horizontal="left" vertical="top" wrapText="1"/>
    </xf>
    <xf numFmtId="0" fontId="3" fillId="3" borderId="9" xfId="11" applyFont="1" applyFill="1" applyBorder="1" applyAlignment="1">
      <alignment horizontal="left" vertical="top" wrapText="1"/>
    </xf>
    <xf numFmtId="0" fontId="3" fillId="3" borderId="6" xfId="11" applyFont="1" applyFill="1" applyBorder="1" applyAlignment="1">
      <alignment horizontal="left" vertical="top" wrapText="1"/>
    </xf>
    <xf numFmtId="0" fontId="3" fillId="3" borderId="13" xfId="11" applyFont="1" applyFill="1" applyBorder="1" applyAlignment="1">
      <alignment horizontal="left" vertical="top" wrapText="1"/>
    </xf>
    <xf numFmtId="0" fontId="24" fillId="3" borderId="8" xfId="0" applyFont="1" applyFill="1" applyBorder="1" applyAlignment="1">
      <alignment horizontal="left" vertical="top" wrapText="1"/>
    </xf>
    <xf numFmtId="0" fontId="24" fillId="3" borderId="3" xfId="0" applyFont="1" applyFill="1" applyBorder="1" applyAlignment="1">
      <alignment horizontal="left" vertical="top" wrapText="1"/>
    </xf>
    <xf numFmtId="0" fontId="24" fillId="3" borderId="14" xfId="0" applyFont="1" applyFill="1" applyBorder="1" applyAlignment="1">
      <alignment horizontal="left" vertical="top" wrapText="1"/>
    </xf>
    <xf numFmtId="0" fontId="24" fillId="3" borderId="7" xfId="0" applyFont="1" applyFill="1" applyBorder="1" applyAlignment="1">
      <alignment horizontal="left" vertical="top" wrapText="1"/>
    </xf>
    <xf numFmtId="0" fontId="24" fillId="3" borderId="0" xfId="0" applyFont="1" applyFill="1" applyBorder="1" applyAlignment="1">
      <alignment horizontal="left" vertical="top" wrapText="1"/>
    </xf>
    <xf numFmtId="0" fontId="24" fillId="3" borderId="12" xfId="0" applyFont="1" applyFill="1" applyBorder="1" applyAlignment="1">
      <alignment horizontal="left" vertical="top" wrapText="1"/>
    </xf>
    <xf numFmtId="0" fontId="24" fillId="3" borderId="9" xfId="0" applyFont="1" applyFill="1" applyBorder="1" applyAlignment="1">
      <alignment horizontal="left" vertical="top" wrapText="1"/>
    </xf>
    <xf numFmtId="0" fontId="24" fillId="3" borderId="6" xfId="0" applyFont="1" applyFill="1" applyBorder="1" applyAlignment="1">
      <alignment horizontal="left" vertical="top" wrapText="1"/>
    </xf>
    <xf numFmtId="0" fontId="24" fillId="3" borderId="13" xfId="0" applyFont="1" applyFill="1" applyBorder="1" applyAlignment="1">
      <alignment horizontal="left" vertical="top" wrapText="1"/>
    </xf>
    <xf numFmtId="0" fontId="6" fillId="3" borderId="7" xfId="11" applyFont="1" applyFill="1" applyBorder="1" applyAlignment="1">
      <alignment horizontal="left" vertical="top" wrapText="1"/>
    </xf>
    <xf numFmtId="0" fontId="3" fillId="9" borderId="2" xfId="11" applyFill="1" applyBorder="1" applyAlignment="1">
      <alignment horizontal="left" vertical="center" wrapText="1"/>
    </xf>
    <xf numFmtId="0" fontId="3" fillId="9" borderId="15" xfId="11" applyFill="1" applyBorder="1" applyAlignment="1">
      <alignment horizontal="left" vertical="center" wrapText="1"/>
    </xf>
    <xf numFmtId="0" fontId="6" fillId="3" borderId="7" xfId="11" applyFont="1" applyFill="1" applyBorder="1" applyAlignment="1">
      <alignment horizontal="left" vertical="center" wrapText="1"/>
    </xf>
    <xf numFmtId="0" fontId="3" fillId="14" borderId="2" xfId="11" applyFont="1" applyFill="1" applyBorder="1" applyAlignment="1">
      <alignment horizontal="left" vertical="center" wrapText="1"/>
    </xf>
    <xf numFmtId="0" fontId="3" fillId="14" borderId="2" xfId="11" applyFont="1" applyFill="1" applyBorder="1" applyAlignment="1">
      <alignment horizontal="left" vertical="center"/>
    </xf>
    <xf numFmtId="0" fontId="3" fillId="14" borderId="15" xfId="11" applyFont="1" applyFill="1" applyBorder="1" applyAlignment="1">
      <alignment horizontal="left" vertical="center"/>
    </xf>
    <xf numFmtId="0" fontId="3" fillId="0" borderId="0" xfId="10" applyFill="1" applyAlignment="1">
      <alignment horizontal="left" vertical="top" wrapText="1"/>
    </xf>
    <xf numFmtId="0" fontId="3" fillId="0" borderId="12" xfId="10" applyFill="1" applyBorder="1" applyAlignment="1">
      <alignment horizontal="left" vertical="top" wrapText="1"/>
    </xf>
    <xf numFmtId="0" fontId="4" fillId="39" borderId="11" xfId="0" applyFont="1" applyFill="1" applyBorder="1" applyAlignment="1">
      <alignment horizontal="left" vertical="top"/>
    </xf>
    <xf numFmtId="0" fontId="4" fillId="39" borderId="2" xfId="0" applyFont="1" applyFill="1" applyBorder="1" applyAlignment="1">
      <alignment horizontal="left" vertical="top"/>
    </xf>
    <xf numFmtId="0" fontId="4" fillId="39" borderId="15" xfId="0" applyFont="1" applyFill="1" applyBorder="1" applyAlignment="1">
      <alignment horizontal="left" vertical="top"/>
    </xf>
    <xf numFmtId="0" fontId="3" fillId="39" borderId="8" xfId="0" applyFont="1" applyFill="1" applyBorder="1" applyAlignment="1" applyProtection="1">
      <alignment horizontal="left" vertical="top" wrapText="1"/>
      <protection locked="0"/>
    </xf>
    <xf numFmtId="0" fontId="3" fillId="39" borderId="3" xfId="0" applyFont="1" applyFill="1" applyBorder="1" applyAlignment="1" applyProtection="1">
      <alignment horizontal="left" vertical="top" wrapText="1"/>
      <protection locked="0"/>
    </xf>
    <xf numFmtId="0" fontId="3" fillId="39" borderId="14" xfId="0" applyFont="1" applyFill="1" applyBorder="1" applyAlignment="1" applyProtection="1">
      <alignment horizontal="left" vertical="top" wrapText="1"/>
      <protection locked="0"/>
    </xf>
    <xf numFmtId="0" fontId="3" fillId="39" borderId="7" xfId="0" applyFont="1" applyFill="1" applyBorder="1" applyAlignment="1" applyProtection="1">
      <alignment horizontal="left" vertical="top" wrapText="1"/>
      <protection locked="0"/>
    </xf>
    <xf numFmtId="0" fontId="3" fillId="39" borderId="0" xfId="0" applyFont="1" applyFill="1" applyBorder="1" applyAlignment="1" applyProtection="1">
      <alignment horizontal="left" vertical="top" wrapText="1"/>
      <protection locked="0"/>
    </xf>
    <xf numFmtId="0" fontId="3" fillId="39" borderId="12" xfId="0" applyFont="1" applyFill="1" applyBorder="1" applyAlignment="1" applyProtection="1">
      <alignment horizontal="left" vertical="top" wrapText="1"/>
      <protection locked="0"/>
    </xf>
    <xf numFmtId="0" fontId="3" fillId="39" borderId="9" xfId="0" applyFont="1" applyFill="1" applyBorder="1" applyAlignment="1" applyProtection="1">
      <alignment horizontal="left" vertical="top" wrapText="1"/>
      <protection locked="0"/>
    </xf>
    <xf numFmtId="0" fontId="3" fillId="39" borderId="6" xfId="0" applyFont="1" applyFill="1" applyBorder="1" applyAlignment="1" applyProtection="1">
      <alignment horizontal="left" vertical="top" wrapText="1"/>
      <protection locked="0"/>
    </xf>
    <xf numFmtId="0" fontId="3" fillId="39" borderId="13" xfId="0" applyFont="1" applyFill="1" applyBorder="1" applyAlignment="1" applyProtection="1">
      <alignment horizontal="left" vertical="top" wrapText="1"/>
      <protection locked="0"/>
    </xf>
    <xf numFmtId="0" fontId="4" fillId="0" borderId="0" xfId="0" applyFont="1" applyFill="1" applyBorder="1" applyAlignment="1">
      <alignment horizontal="center" vertical="center" wrapText="1"/>
    </xf>
    <xf numFmtId="0" fontId="3" fillId="0" borderId="0" xfId="0" applyFont="1" applyFill="1" applyBorder="1" applyAlignment="1">
      <alignment horizontal="left" vertical="top" wrapText="1"/>
    </xf>
    <xf numFmtId="0" fontId="62" fillId="0" borderId="0" xfId="0" applyFont="1" applyFill="1" applyBorder="1" applyAlignment="1">
      <alignment horizontal="center" vertical="top" wrapText="1"/>
    </xf>
    <xf numFmtId="0" fontId="4" fillId="9" borderId="0" xfId="0" applyFont="1" applyFill="1" applyBorder="1" applyAlignment="1">
      <alignment horizontal="center" vertical="center" wrapText="1"/>
    </xf>
    <xf numFmtId="0" fontId="4" fillId="5" borderId="8" xfId="0" applyFont="1" applyFill="1" applyBorder="1" applyAlignment="1" applyProtection="1">
      <alignment horizontal="left" vertical="top" wrapText="1"/>
      <protection locked="0"/>
    </xf>
    <xf numFmtId="0" fontId="4" fillId="5" borderId="3" xfId="0" applyFont="1" applyFill="1" applyBorder="1" applyAlignment="1" applyProtection="1">
      <alignment horizontal="left" vertical="top" wrapText="1"/>
      <protection locked="0"/>
    </xf>
    <xf numFmtId="0" fontId="4" fillId="5" borderId="14" xfId="0" applyFont="1" applyFill="1" applyBorder="1" applyAlignment="1" applyProtection="1">
      <alignment horizontal="left" vertical="top" wrapText="1"/>
      <protection locked="0"/>
    </xf>
    <xf numFmtId="0" fontId="4" fillId="5" borderId="7" xfId="0" applyFont="1" applyFill="1" applyBorder="1" applyAlignment="1" applyProtection="1">
      <alignment horizontal="left" vertical="top" wrapText="1"/>
      <protection locked="0"/>
    </xf>
    <xf numFmtId="0" fontId="4" fillId="5" borderId="0" xfId="0" applyFont="1" applyFill="1" applyBorder="1" applyAlignment="1" applyProtection="1">
      <alignment horizontal="left" vertical="top" wrapText="1"/>
      <protection locked="0"/>
    </xf>
    <xf numFmtId="0" fontId="4" fillId="5" borderId="12" xfId="0" applyFont="1" applyFill="1" applyBorder="1" applyAlignment="1" applyProtection="1">
      <alignment horizontal="left" vertical="top" wrapText="1"/>
      <protection locked="0"/>
    </xf>
    <xf numFmtId="0" fontId="4" fillId="5" borderId="9" xfId="0" applyFont="1" applyFill="1" applyBorder="1" applyAlignment="1" applyProtection="1">
      <alignment horizontal="left" vertical="top" wrapText="1"/>
      <protection locked="0"/>
    </xf>
    <xf numFmtId="0" fontId="4" fillId="5" borderId="6" xfId="0" applyFont="1" applyFill="1" applyBorder="1" applyAlignment="1" applyProtection="1">
      <alignment horizontal="left" vertical="top" wrapText="1"/>
      <protection locked="0"/>
    </xf>
    <xf numFmtId="0" fontId="4" fillId="5" borderId="13" xfId="0" applyFont="1" applyFill="1" applyBorder="1" applyAlignment="1" applyProtection="1">
      <alignment horizontal="left" vertical="top" wrapText="1"/>
      <protection locked="0"/>
    </xf>
    <xf numFmtId="0" fontId="65" fillId="3" borderId="0" xfId="0" applyFont="1" applyFill="1" applyAlignment="1" applyProtection="1">
      <alignment horizontal="center" vertical="center"/>
    </xf>
    <xf numFmtId="0" fontId="64" fillId="3" borderId="0" xfId="0" applyFont="1" applyFill="1" applyAlignment="1" applyProtection="1">
      <alignment horizontal="center"/>
    </xf>
    <xf numFmtId="0" fontId="3" fillId="16" borderId="8" xfId="0" applyFont="1" applyFill="1" applyBorder="1" applyAlignment="1" applyProtection="1">
      <alignment horizontal="left" vertical="top" wrapText="1"/>
      <protection locked="0"/>
    </xf>
    <xf numFmtId="0" fontId="3" fillId="16" borderId="3" xfId="0" applyFont="1" applyFill="1" applyBorder="1" applyAlignment="1" applyProtection="1">
      <alignment horizontal="left" vertical="top" wrapText="1"/>
      <protection locked="0"/>
    </xf>
    <xf numFmtId="0" fontId="3" fillId="16" borderId="14" xfId="0" applyFont="1" applyFill="1" applyBorder="1" applyAlignment="1" applyProtection="1">
      <alignment horizontal="left" vertical="top" wrapText="1"/>
      <protection locked="0"/>
    </xf>
    <xf numFmtId="0" fontId="3" fillId="16" borderId="7" xfId="0" applyFont="1" applyFill="1" applyBorder="1" applyAlignment="1" applyProtection="1">
      <alignment horizontal="left" vertical="top" wrapText="1"/>
      <protection locked="0"/>
    </xf>
    <xf numFmtId="0" fontId="3" fillId="16" borderId="0" xfId="0" applyFont="1" applyFill="1" applyBorder="1" applyAlignment="1" applyProtection="1">
      <alignment horizontal="left" vertical="top" wrapText="1"/>
      <protection locked="0"/>
    </xf>
    <xf numFmtId="0" fontId="3" fillId="16" borderId="12" xfId="0" applyFont="1" applyFill="1" applyBorder="1" applyAlignment="1" applyProtection="1">
      <alignment horizontal="left" vertical="top" wrapText="1"/>
      <protection locked="0"/>
    </xf>
    <xf numFmtId="0" fontId="3" fillId="16" borderId="9" xfId="0" applyFont="1" applyFill="1" applyBorder="1" applyAlignment="1" applyProtection="1">
      <alignment horizontal="left" vertical="top" wrapText="1"/>
      <protection locked="0"/>
    </xf>
    <xf numFmtId="0" fontId="3" fillId="16" borderId="6" xfId="0" applyFont="1" applyFill="1" applyBorder="1" applyAlignment="1" applyProtection="1">
      <alignment horizontal="left" vertical="top" wrapText="1"/>
      <protection locked="0"/>
    </xf>
    <xf numFmtId="0" fontId="3" fillId="16" borderId="13" xfId="0" applyFont="1" applyFill="1" applyBorder="1" applyAlignment="1" applyProtection="1">
      <alignment horizontal="left" vertical="top" wrapText="1"/>
      <protection locked="0"/>
    </xf>
    <xf numFmtId="0" fontId="3" fillId="3" borderId="0" xfId="0" applyFont="1" applyFill="1" applyAlignment="1" applyProtection="1">
      <alignment horizontal="left" vertical="top" wrapText="1"/>
      <protection locked="0"/>
    </xf>
    <xf numFmtId="0" fontId="3" fillId="5" borderId="8" xfId="0" applyFont="1" applyFill="1" applyBorder="1" applyAlignment="1">
      <alignment horizontal="left" vertical="center" wrapText="1"/>
    </xf>
    <xf numFmtId="0" fontId="3" fillId="5" borderId="3" xfId="0" applyFont="1" applyFill="1" applyBorder="1" applyAlignment="1">
      <alignment horizontal="left" vertical="center" wrapText="1"/>
    </xf>
    <xf numFmtId="0" fontId="3" fillId="5" borderId="14" xfId="0" applyFont="1" applyFill="1" applyBorder="1" applyAlignment="1">
      <alignment horizontal="left" vertical="center" wrapText="1"/>
    </xf>
    <xf numFmtId="0" fontId="3" fillId="5" borderId="7" xfId="0" applyFont="1" applyFill="1" applyBorder="1" applyAlignment="1">
      <alignment horizontal="left" vertical="center" wrapText="1"/>
    </xf>
    <xf numFmtId="0" fontId="3" fillId="5" borderId="0" xfId="0" applyFont="1" applyFill="1" applyBorder="1" applyAlignment="1">
      <alignment horizontal="left" vertical="center" wrapText="1"/>
    </xf>
    <xf numFmtId="0" fontId="3" fillId="5" borderId="12" xfId="0" applyFont="1" applyFill="1" applyBorder="1" applyAlignment="1">
      <alignment horizontal="left" vertical="center" wrapText="1"/>
    </xf>
    <xf numFmtId="0" fontId="3" fillId="5" borderId="9" xfId="0" applyFont="1" applyFill="1" applyBorder="1" applyAlignment="1">
      <alignment horizontal="left" vertical="center" wrapText="1"/>
    </xf>
    <xf numFmtId="0" fontId="3" fillId="5" borderId="6" xfId="0" applyFont="1" applyFill="1" applyBorder="1" applyAlignment="1">
      <alignment horizontal="left" vertical="center" wrapText="1"/>
    </xf>
    <xf numFmtId="0" fontId="3" fillId="5" borderId="13" xfId="0" applyFont="1" applyFill="1" applyBorder="1" applyAlignment="1">
      <alignment horizontal="left" vertical="center" wrapText="1"/>
    </xf>
    <xf numFmtId="0" fontId="4" fillId="3" borderId="3" xfId="0" applyFont="1" applyFill="1" applyBorder="1" applyAlignment="1">
      <alignment horizontal="center"/>
    </xf>
    <xf numFmtId="166" fontId="3" fillId="5" borderId="7" xfId="0" applyNumberFormat="1" applyFont="1" applyFill="1" applyBorder="1" applyAlignment="1">
      <alignment horizontal="left" wrapText="1"/>
    </xf>
    <xf numFmtId="166" fontId="3" fillId="5" borderId="0" xfId="0" applyNumberFormat="1" applyFont="1" applyFill="1" applyBorder="1" applyAlignment="1">
      <alignment horizontal="left" wrapText="1"/>
    </xf>
    <xf numFmtId="0" fontId="3" fillId="10" borderId="8" xfId="0" applyFont="1" applyFill="1" applyBorder="1" applyAlignment="1">
      <alignment horizontal="center" vertical="center" wrapText="1"/>
    </xf>
    <xf numFmtId="0" fontId="3" fillId="10" borderId="3" xfId="0" applyFont="1" applyFill="1" applyBorder="1" applyAlignment="1">
      <alignment horizontal="center" vertical="center" wrapText="1"/>
    </xf>
    <xf numFmtId="0" fontId="3" fillId="10" borderId="14" xfId="0" applyFont="1" applyFill="1" applyBorder="1" applyAlignment="1">
      <alignment horizontal="center" vertical="center" wrapText="1"/>
    </xf>
    <xf numFmtId="0" fontId="3" fillId="10" borderId="7" xfId="0" applyFont="1" applyFill="1" applyBorder="1" applyAlignment="1">
      <alignment horizontal="center" vertical="center" wrapText="1"/>
    </xf>
    <xf numFmtId="0" fontId="3" fillId="10" borderId="0" xfId="0" applyFont="1" applyFill="1" applyBorder="1" applyAlignment="1">
      <alignment horizontal="center" vertical="center" wrapText="1"/>
    </xf>
    <xf numFmtId="0" fontId="3" fillId="10" borderId="12" xfId="0" applyFont="1" applyFill="1" applyBorder="1" applyAlignment="1">
      <alignment horizontal="center" vertical="center" wrapText="1"/>
    </xf>
    <xf numFmtId="0" fontId="4" fillId="0" borderId="3" xfId="0" applyFont="1" applyBorder="1" applyAlignment="1">
      <alignment horizontal="center"/>
    </xf>
    <xf numFmtId="0" fontId="3" fillId="16" borderId="7" xfId="0" applyFont="1" applyFill="1" applyBorder="1" applyAlignment="1">
      <alignment horizontal="left" vertical="center" wrapText="1"/>
    </xf>
    <xf numFmtId="0" fontId="3" fillId="16" borderId="0" xfId="0" applyFont="1" applyFill="1" applyBorder="1" applyAlignment="1">
      <alignment horizontal="left" vertical="center" wrapText="1"/>
    </xf>
    <xf numFmtId="0" fontId="3" fillId="16" borderId="12" xfId="0" applyFont="1" applyFill="1" applyBorder="1" applyAlignment="1">
      <alignment horizontal="left" vertical="center" wrapText="1"/>
    </xf>
    <xf numFmtId="0" fontId="37" fillId="16" borderId="8" xfId="0" applyFont="1" applyFill="1" applyBorder="1" applyAlignment="1">
      <alignment horizontal="left"/>
    </xf>
    <xf numFmtId="0" fontId="37" fillId="16" borderId="3" xfId="0" applyFont="1" applyFill="1" applyBorder="1" applyAlignment="1">
      <alignment horizontal="left"/>
    </xf>
    <xf numFmtId="0" fontId="37" fillId="16" borderId="14" xfId="0" applyFont="1" applyFill="1" applyBorder="1" applyAlignment="1">
      <alignment horizontal="left"/>
    </xf>
    <xf numFmtId="0" fontId="36" fillId="16" borderId="7" xfId="0" applyFont="1" applyFill="1" applyBorder="1" applyAlignment="1">
      <alignment horizontal="left" vertical="top" wrapText="1"/>
    </xf>
    <xf numFmtId="0" fontId="36" fillId="16" borderId="0" xfId="0" applyFont="1" applyFill="1" applyBorder="1" applyAlignment="1">
      <alignment horizontal="left" vertical="top" wrapText="1"/>
    </xf>
    <xf numFmtId="0" fontId="36" fillId="16" borderId="12" xfId="0" applyFont="1" applyFill="1" applyBorder="1" applyAlignment="1">
      <alignment horizontal="left" vertical="top" wrapText="1"/>
    </xf>
    <xf numFmtId="0" fontId="57" fillId="5" borderId="0" xfId="0" applyFont="1" applyFill="1" applyAlignment="1">
      <alignment horizontal="left" vertical="center" wrapText="1"/>
    </xf>
    <xf numFmtId="0" fontId="3" fillId="0" borderId="0" xfId="0" applyFont="1" applyAlignment="1"/>
    <xf numFmtId="0" fontId="3" fillId="0" borderId="0" xfId="0" applyFont="1" applyAlignment="1">
      <alignment horizontal="right"/>
    </xf>
    <xf numFmtId="0" fontId="36" fillId="16" borderId="7" xfId="0" applyFont="1" applyFill="1" applyBorder="1" applyAlignment="1">
      <alignment horizontal="left" vertical="center" wrapText="1"/>
    </xf>
    <xf numFmtId="0" fontId="36" fillId="16" borderId="0" xfId="0" applyFont="1" applyFill="1" applyBorder="1" applyAlignment="1">
      <alignment horizontal="left" vertical="center" wrapText="1"/>
    </xf>
    <xf numFmtId="0" fontId="36" fillId="16" borderId="12" xfId="0" applyFont="1" applyFill="1" applyBorder="1" applyAlignment="1">
      <alignment horizontal="left" vertical="center" wrapText="1"/>
    </xf>
    <xf numFmtId="0" fontId="3" fillId="16" borderId="8" xfId="0" applyFont="1" applyFill="1" applyBorder="1" applyAlignment="1">
      <alignment horizontal="left" vertical="top" wrapText="1"/>
    </xf>
    <xf numFmtId="0" fontId="3" fillId="16" borderId="3" xfId="0" applyFont="1" applyFill="1" applyBorder="1" applyAlignment="1">
      <alignment horizontal="left" vertical="top" wrapText="1"/>
    </xf>
    <xf numFmtId="0" fontId="3" fillId="16" borderId="14" xfId="0" applyFont="1" applyFill="1" applyBorder="1" applyAlignment="1">
      <alignment horizontal="left" vertical="top" wrapText="1"/>
    </xf>
    <xf numFmtId="0" fontId="3" fillId="16" borderId="7" xfId="0" applyFont="1" applyFill="1" applyBorder="1" applyAlignment="1">
      <alignment horizontal="left" vertical="top" wrapText="1"/>
    </xf>
    <xf numFmtId="0" fontId="3" fillId="16" borderId="0" xfId="0" applyFont="1" applyFill="1" applyBorder="1" applyAlignment="1">
      <alignment horizontal="left" vertical="top" wrapText="1"/>
    </xf>
    <xf numFmtId="0" fontId="3" fillId="16" borderId="12" xfId="0" applyFont="1" applyFill="1" applyBorder="1" applyAlignment="1">
      <alignment horizontal="left" vertical="top" wrapText="1"/>
    </xf>
    <xf numFmtId="0" fontId="3" fillId="16" borderId="9" xfId="0" applyFont="1" applyFill="1" applyBorder="1" applyAlignment="1">
      <alignment horizontal="left" vertical="top" wrapText="1"/>
    </xf>
    <xf numFmtId="0" fontId="3" fillId="16" borderId="6" xfId="0" applyFont="1" applyFill="1" applyBorder="1" applyAlignment="1">
      <alignment horizontal="left" vertical="top" wrapText="1"/>
    </xf>
    <xf numFmtId="0" fontId="3" fillId="16" borderId="13" xfId="0" applyFont="1" applyFill="1" applyBorder="1" applyAlignment="1">
      <alignment horizontal="left" vertical="top" wrapText="1"/>
    </xf>
    <xf numFmtId="0" fontId="36" fillId="16" borderId="8" xfId="0" applyFont="1" applyFill="1" applyBorder="1" applyAlignment="1">
      <alignment horizontal="left" vertical="top" wrapText="1"/>
    </xf>
    <xf numFmtId="0" fontId="36" fillId="16" borderId="3" xfId="0" applyFont="1" applyFill="1" applyBorder="1" applyAlignment="1">
      <alignment horizontal="left" vertical="top" wrapText="1"/>
    </xf>
    <xf numFmtId="0" fontId="36" fillId="16" borderId="14" xfId="0" applyFont="1" applyFill="1" applyBorder="1" applyAlignment="1">
      <alignment horizontal="left" vertical="top" wrapText="1"/>
    </xf>
    <xf numFmtId="0" fontId="36" fillId="16" borderId="9" xfId="0" applyFont="1" applyFill="1" applyBorder="1" applyAlignment="1">
      <alignment horizontal="left" vertical="top" wrapText="1"/>
    </xf>
    <xf numFmtId="0" fontId="36" fillId="16" borderId="6" xfId="0" applyFont="1" applyFill="1" applyBorder="1" applyAlignment="1">
      <alignment horizontal="left" vertical="top" wrapText="1"/>
    </xf>
    <xf numFmtId="0" fontId="36" fillId="16" borderId="13" xfId="0" applyFont="1" applyFill="1" applyBorder="1" applyAlignment="1">
      <alignment horizontal="left" vertical="top" wrapText="1"/>
    </xf>
    <xf numFmtId="0" fontId="4" fillId="6" borderId="1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15" xfId="0" applyFont="1" applyFill="1" applyBorder="1" applyAlignment="1">
      <alignment horizontal="left" vertical="top" wrapText="1"/>
    </xf>
    <xf numFmtId="0" fontId="36" fillId="16" borderId="7" xfId="0" applyFont="1" applyFill="1" applyBorder="1" applyAlignment="1">
      <alignment horizontal="left" vertical="center"/>
    </xf>
    <xf numFmtId="0" fontId="36" fillId="16" borderId="0" xfId="0" applyFont="1" applyFill="1" applyBorder="1" applyAlignment="1">
      <alignment horizontal="left" vertical="center"/>
    </xf>
    <xf numFmtId="0" fontId="36" fillId="16" borderId="12" xfId="0" applyFont="1" applyFill="1" applyBorder="1" applyAlignment="1">
      <alignment horizontal="left" vertical="center"/>
    </xf>
    <xf numFmtId="0" fontId="36" fillId="16" borderId="9" xfId="0" applyFont="1" applyFill="1" applyBorder="1" applyAlignment="1">
      <alignment horizontal="left" vertical="center"/>
    </xf>
    <xf numFmtId="0" fontId="36" fillId="16" borderId="6" xfId="0" applyFont="1" applyFill="1" applyBorder="1" applyAlignment="1">
      <alignment horizontal="left" vertical="center"/>
    </xf>
    <xf numFmtId="0" fontId="36" fillId="16" borderId="13" xfId="0" applyFont="1" applyFill="1" applyBorder="1" applyAlignment="1">
      <alignment horizontal="left" vertical="center"/>
    </xf>
    <xf numFmtId="0" fontId="3" fillId="3" borderId="0" xfId="0" applyFont="1" applyFill="1" applyAlignment="1">
      <alignment horizontal="left" vertical="center" wrapText="1"/>
    </xf>
    <xf numFmtId="0" fontId="3" fillId="0" borderId="0" xfId="0" applyFont="1" applyAlignment="1">
      <alignment horizontal="left" vertical="top" wrapText="1"/>
    </xf>
    <xf numFmtId="0" fontId="3" fillId="5" borderId="0" xfId="0" applyFont="1" applyFill="1" applyAlignment="1">
      <alignment horizontal="left" vertical="center" wrapText="1"/>
    </xf>
    <xf numFmtId="0" fontId="4" fillId="0" borderId="3" xfId="0" applyFont="1" applyBorder="1" applyAlignment="1">
      <alignment horizontal="center" vertical="top" wrapText="1"/>
    </xf>
    <xf numFmtId="0" fontId="4" fillId="0" borderId="0" xfId="0" applyFont="1" applyBorder="1" applyAlignment="1">
      <alignment horizontal="center" vertical="top" wrapText="1"/>
    </xf>
    <xf numFmtId="0" fontId="4" fillId="0" borderId="3" xfId="0" applyFont="1" applyBorder="1" applyAlignment="1">
      <alignment horizontal="center" vertical="top"/>
    </xf>
    <xf numFmtId="0" fontId="4" fillId="0" borderId="0" xfId="0" applyFont="1" applyBorder="1" applyAlignment="1">
      <alignment horizontal="center" vertical="top"/>
    </xf>
    <xf numFmtId="0" fontId="4" fillId="0" borderId="26" xfId="0" applyFont="1" applyBorder="1" applyAlignment="1">
      <alignment horizontal="center" vertical="top"/>
    </xf>
    <xf numFmtId="0" fontId="30" fillId="5" borderId="0" xfId="0" applyFont="1" applyFill="1" applyAlignment="1">
      <alignment horizontal="left" vertical="top" wrapText="1"/>
    </xf>
    <xf numFmtId="0" fontId="41" fillId="0" borderId="0" xfId="0" applyFont="1" applyAlignment="1">
      <alignment horizontal="left" vertical="top" wrapText="1"/>
    </xf>
    <xf numFmtId="0" fontId="41" fillId="0" borderId="0" xfId="0" applyFont="1" applyFill="1" applyAlignment="1">
      <alignment horizontal="left" vertical="top" wrapText="1"/>
    </xf>
    <xf numFmtId="0" fontId="3" fillId="0" borderId="0" xfId="0" applyFont="1" applyFill="1" applyAlignment="1">
      <alignment horizontal="left" vertical="top" wrapText="1"/>
    </xf>
    <xf numFmtId="0" fontId="41" fillId="3" borderId="0" xfId="0" applyFont="1" applyFill="1" applyAlignment="1">
      <alignment horizontal="left" vertical="top" wrapText="1"/>
    </xf>
    <xf numFmtId="0" fontId="3" fillId="9" borderId="0" xfId="0" applyFont="1" applyFill="1" applyAlignment="1">
      <alignment horizontal="left" vertical="top" wrapText="1"/>
    </xf>
    <xf numFmtId="0" fontId="41" fillId="6" borderId="0" xfId="0" applyFont="1" applyFill="1" applyAlignment="1">
      <alignment horizontal="left" vertical="top" wrapText="1"/>
    </xf>
    <xf numFmtId="0" fontId="17" fillId="0" borderId="0" xfId="0" applyFont="1" applyAlignment="1">
      <alignment horizontal="left" vertical="top" wrapText="1"/>
    </xf>
    <xf numFmtId="0" fontId="3" fillId="6" borderId="0" xfId="0" applyFont="1" applyFill="1" applyAlignment="1">
      <alignment horizontal="left" vertical="top" wrapText="1"/>
    </xf>
    <xf numFmtId="0" fontId="17" fillId="18" borderId="0" xfId="0" applyFont="1" applyFill="1" applyAlignment="1">
      <alignment horizontal="left" vertical="top" wrapText="1"/>
    </xf>
    <xf numFmtId="0" fontId="41" fillId="18" borderId="0" xfId="0" applyFont="1" applyFill="1" applyAlignment="1">
      <alignment horizontal="left" vertical="top" wrapText="1"/>
    </xf>
    <xf numFmtId="0" fontId="41" fillId="0" borderId="0" xfId="0" applyFont="1" applyAlignment="1">
      <alignment horizontal="left" vertical="top"/>
    </xf>
    <xf numFmtId="0" fontId="3" fillId="9" borderId="0" xfId="0" applyFont="1" applyFill="1" applyBorder="1" applyAlignment="1">
      <alignment horizontal="left" vertical="top" wrapText="1"/>
    </xf>
    <xf numFmtId="0" fontId="3" fillId="5" borderId="0" xfId="0" applyFont="1" applyFill="1" applyAlignment="1">
      <alignment horizontal="left" vertical="top" wrapText="1"/>
    </xf>
    <xf numFmtId="0" fontId="57" fillId="3" borderId="0" xfId="0" applyFont="1" applyFill="1" applyAlignment="1">
      <alignment horizontal="left" vertical="top" wrapText="1"/>
    </xf>
    <xf numFmtId="0" fontId="57" fillId="3" borderId="0" xfId="0" applyFont="1" applyFill="1" applyAlignment="1">
      <alignment horizontal="left" vertical="top"/>
    </xf>
    <xf numFmtId="0" fontId="3" fillId="9" borderId="0" xfId="0" applyFont="1" applyFill="1" applyBorder="1" applyAlignment="1">
      <alignment vertical="top" wrapText="1"/>
    </xf>
    <xf numFmtId="8" fontId="3" fillId="5" borderId="0" xfId="0" applyNumberFormat="1" applyFont="1" applyFill="1" applyAlignment="1">
      <alignment horizontal="left" vertical="top" wrapText="1"/>
    </xf>
    <xf numFmtId="0" fontId="33" fillId="3" borderId="0" xfId="9" applyFill="1" applyBorder="1" applyAlignment="1" applyProtection="1">
      <alignment horizontal="left" vertical="top" wrapText="1"/>
    </xf>
    <xf numFmtId="190" fontId="4" fillId="9" borderId="0" xfId="0" applyNumberFormat="1" applyFont="1" applyFill="1" applyAlignment="1">
      <alignment horizontal="left" vertical="top"/>
    </xf>
    <xf numFmtId="0" fontId="3" fillId="3" borderId="0" xfId="0" applyFont="1" applyFill="1" applyAlignment="1">
      <alignment horizontal="left" wrapText="1"/>
    </xf>
    <xf numFmtId="0" fontId="117" fillId="9" borderId="0" xfId="0" applyFont="1" applyFill="1" applyAlignment="1">
      <alignment horizontal="left" wrapText="1"/>
    </xf>
    <xf numFmtId="8" fontId="3" fillId="16" borderId="11" xfId="0" applyNumberFormat="1" applyFont="1" applyFill="1" applyBorder="1" applyAlignment="1">
      <alignment horizontal="center" vertical="center" wrapText="1"/>
    </xf>
    <xf numFmtId="8" fontId="3" fillId="16" borderId="2" xfId="0" applyNumberFormat="1" applyFont="1" applyFill="1" applyBorder="1" applyAlignment="1">
      <alignment horizontal="center" vertical="center" wrapText="1"/>
    </xf>
    <xf numFmtId="8" fontId="3" fillId="16" borderId="15" xfId="0" applyNumberFormat="1" applyFont="1" applyFill="1" applyBorder="1" applyAlignment="1">
      <alignment horizontal="center" vertical="center" wrapText="1"/>
    </xf>
    <xf numFmtId="168" fontId="4" fillId="3" borderId="3" xfId="0" applyNumberFormat="1" applyFont="1" applyFill="1" applyBorder="1" applyAlignment="1">
      <alignment horizontal="center" vertical="top"/>
    </xf>
    <xf numFmtId="0" fontId="3" fillId="8" borderId="0" xfId="0" applyFont="1" applyFill="1" applyBorder="1" applyAlignment="1">
      <alignment horizontal="left" vertical="top" wrapText="1"/>
    </xf>
    <xf numFmtId="0" fontId="3" fillId="3" borderId="6" xfId="0" applyFont="1" applyFill="1" applyBorder="1" applyAlignment="1">
      <alignment horizontal="center" vertical="top" wrapText="1"/>
    </xf>
    <xf numFmtId="0" fontId="3" fillId="3" borderId="0" xfId="0" applyFont="1" applyFill="1" applyBorder="1" applyAlignment="1">
      <alignment horizontal="center" vertical="top" wrapText="1"/>
    </xf>
    <xf numFmtId="0" fontId="4" fillId="3" borderId="0" xfId="0" applyFont="1" applyFill="1" applyAlignment="1">
      <alignment horizontal="left" vertical="top"/>
    </xf>
    <xf numFmtId="0" fontId="3" fillId="3" borderId="0" xfId="0" applyFont="1" applyFill="1" applyBorder="1" applyAlignment="1">
      <alignment horizontal="left"/>
    </xf>
    <xf numFmtId="186" fontId="4" fillId="0" borderId="0" xfId="0" applyNumberFormat="1" applyFont="1" applyFill="1" applyAlignment="1">
      <alignment horizontal="left"/>
    </xf>
    <xf numFmtId="0" fontId="3" fillId="3" borderId="0" xfId="0" applyFont="1" applyFill="1" applyBorder="1" applyAlignment="1">
      <alignment horizontal="left" vertical="center" wrapText="1"/>
    </xf>
    <xf numFmtId="185" fontId="37" fillId="3" borderId="0" xfId="0" applyNumberFormat="1" applyFont="1" applyFill="1" applyAlignment="1">
      <alignment horizontal="left"/>
    </xf>
    <xf numFmtId="3" fontId="37" fillId="3" borderId="0" xfId="0" applyNumberFormat="1" applyFont="1" applyFill="1" applyBorder="1" applyAlignment="1">
      <alignment horizontal="center" vertical="center"/>
    </xf>
    <xf numFmtId="0" fontId="3" fillId="5" borderId="11" xfId="0" applyFont="1" applyFill="1" applyBorder="1" applyAlignment="1">
      <alignment horizontal="left" vertical="center"/>
    </xf>
    <xf numFmtId="0" fontId="3" fillId="5" borderId="2" xfId="0" applyFont="1" applyFill="1" applyBorder="1" applyAlignment="1">
      <alignment horizontal="left" vertical="center"/>
    </xf>
    <xf numFmtId="0" fontId="3" fillId="5" borderId="15" xfId="0" applyFont="1" applyFill="1" applyBorder="1" applyAlignment="1">
      <alignment horizontal="left" vertical="center"/>
    </xf>
    <xf numFmtId="0" fontId="3" fillId="5" borderId="11" xfId="0" applyFont="1" applyFill="1" applyBorder="1" applyAlignment="1">
      <alignment horizontal="left"/>
    </xf>
    <xf numFmtId="0" fontId="3" fillId="5" borderId="2" xfId="0" applyFont="1" applyFill="1" applyBorder="1" applyAlignment="1">
      <alignment horizontal="left"/>
    </xf>
    <xf numFmtId="0" fontId="3" fillId="5" borderId="15" xfId="0" applyFont="1" applyFill="1" applyBorder="1" applyAlignment="1">
      <alignment horizontal="left"/>
    </xf>
    <xf numFmtId="0" fontId="4" fillId="8" borderId="0" xfId="0" applyFont="1" applyFill="1" applyBorder="1" applyAlignment="1">
      <alignment horizontal="left"/>
    </xf>
    <xf numFmtId="186" fontId="4" fillId="3" borderId="0" xfId="0" applyNumberFormat="1" applyFont="1" applyFill="1" applyAlignment="1">
      <alignment horizontal="left"/>
    </xf>
    <xf numFmtId="0" fontId="3" fillId="8" borderId="0" xfId="0" applyFont="1" applyFill="1" applyBorder="1" applyAlignment="1">
      <alignment horizontal="left" vertical="center" wrapText="1"/>
    </xf>
    <xf numFmtId="183" fontId="4" fillId="3" borderId="0" xfId="0" applyNumberFormat="1" applyFont="1" applyFill="1" applyAlignment="1">
      <alignment horizontal="left"/>
    </xf>
    <xf numFmtId="187" fontId="4" fillId="3" borderId="0" xfId="0" applyNumberFormat="1" applyFont="1" applyFill="1" applyAlignment="1">
      <alignment horizontal="left"/>
    </xf>
    <xf numFmtId="180" fontId="4" fillId="3" borderId="0" xfId="0" applyNumberFormat="1" applyFont="1" applyFill="1" applyAlignment="1">
      <alignment horizontal="left"/>
    </xf>
    <xf numFmtId="0" fontId="3" fillId="8" borderId="0" xfId="0" applyFont="1" applyFill="1" applyBorder="1" applyAlignment="1">
      <alignment horizontal="left"/>
    </xf>
    <xf numFmtId="181" fontId="4" fillId="3" borderId="0" xfId="0" applyNumberFormat="1" applyFont="1" applyFill="1" applyAlignment="1">
      <alignment horizontal="left"/>
    </xf>
    <xf numFmtId="0" fontId="4" fillId="3" borderId="0" xfId="0" applyFont="1" applyFill="1" applyAlignment="1">
      <alignment horizontal="left" vertical="center"/>
    </xf>
    <xf numFmtId="182" fontId="4" fillId="3" borderId="0" xfId="0" applyNumberFormat="1" applyFont="1" applyFill="1" applyAlignment="1">
      <alignment horizontal="left" vertical="top"/>
    </xf>
    <xf numFmtId="0" fontId="3" fillId="17" borderId="0" xfId="0" applyFont="1" applyFill="1" applyBorder="1" applyAlignment="1">
      <alignment horizontal="left" vertical="top" wrapText="1"/>
    </xf>
    <xf numFmtId="0" fontId="3" fillId="3" borderId="0" xfId="0" applyFont="1" applyFill="1" applyBorder="1" applyAlignment="1">
      <alignment horizontal="left" vertical="top" wrapText="1" indent="1"/>
    </xf>
    <xf numFmtId="179" fontId="4" fillId="3" borderId="0" xfId="0" applyNumberFormat="1" applyFont="1" applyFill="1" applyAlignment="1">
      <alignment horizontal="left" vertical="top"/>
    </xf>
    <xf numFmtId="190" fontId="4" fillId="3" borderId="0" xfId="0" applyNumberFormat="1" applyFont="1" applyFill="1" applyAlignment="1">
      <alignment horizontal="left" vertical="top"/>
    </xf>
    <xf numFmtId="189" fontId="4" fillId="3" borderId="0" xfId="0" applyNumberFormat="1" applyFont="1" applyFill="1" applyAlignment="1">
      <alignment horizontal="left" vertical="top"/>
    </xf>
    <xf numFmtId="184" fontId="4" fillId="3" borderId="0" xfId="0" applyNumberFormat="1" applyFont="1" applyFill="1" applyAlignment="1">
      <alignment horizontal="left"/>
    </xf>
    <xf numFmtId="0" fontId="4" fillId="3" borderId="0" xfId="0" applyFont="1" applyFill="1" applyBorder="1" applyAlignment="1">
      <alignment horizontal="left" vertical="top" wrapText="1"/>
    </xf>
    <xf numFmtId="0" fontId="21" fillId="3" borderId="0" xfId="0" applyFont="1" applyFill="1" applyBorder="1" applyAlignment="1">
      <alignment horizontal="left" vertical="center" wrapText="1"/>
    </xf>
    <xf numFmtId="168" fontId="4" fillId="3" borderId="0" xfId="0" applyNumberFormat="1" applyFont="1" applyFill="1" applyAlignment="1">
      <alignment horizontal="left" vertical="top"/>
    </xf>
    <xf numFmtId="169" fontId="4" fillId="3" borderId="0" xfId="0" applyNumberFormat="1" applyFont="1" applyFill="1" applyAlignment="1">
      <alignment horizontal="left" vertical="top"/>
    </xf>
    <xf numFmtId="170" fontId="4" fillId="3" borderId="0" xfId="0" applyNumberFormat="1" applyFont="1" applyFill="1" applyAlignment="1">
      <alignment horizontal="left" vertical="top"/>
    </xf>
    <xf numFmtId="171" fontId="4" fillId="3" borderId="0" xfId="0" applyNumberFormat="1" applyFont="1" applyFill="1" applyAlignment="1">
      <alignment horizontal="left" vertical="top"/>
    </xf>
    <xf numFmtId="172" fontId="4" fillId="3" borderId="0" xfId="0" applyNumberFormat="1" applyFont="1" applyFill="1" applyAlignment="1">
      <alignment horizontal="left" vertical="top"/>
    </xf>
    <xf numFmtId="173" fontId="4" fillId="3" borderId="0" xfId="0" applyNumberFormat="1" applyFont="1" applyFill="1" applyAlignment="1">
      <alignment horizontal="left" vertical="top"/>
    </xf>
    <xf numFmtId="174" fontId="4" fillId="3" borderId="0" xfId="0" applyNumberFormat="1" applyFont="1" applyFill="1" applyAlignment="1">
      <alignment horizontal="left" vertical="top"/>
    </xf>
    <xf numFmtId="0" fontId="3" fillId="8" borderId="0" xfId="0" applyFont="1" applyFill="1" applyBorder="1" applyAlignment="1">
      <alignment vertical="top" wrapText="1"/>
    </xf>
    <xf numFmtId="0" fontId="3" fillId="8" borderId="0" xfId="0" applyFont="1" applyFill="1" applyAlignment="1">
      <alignment vertical="top" wrapText="1"/>
    </xf>
    <xf numFmtId="0" fontId="3" fillId="9" borderId="0" xfId="0" applyFont="1" applyFill="1" applyBorder="1" applyAlignment="1">
      <alignment horizontal="left" vertical="center" wrapText="1"/>
    </xf>
    <xf numFmtId="0" fontId="36" fillId="9" borderId="0" xfId="0" applyFont="1" applyFill="1" applyBorder="1" applyAlignment="1">
      <alignment horizontal="left" vertical="center" wrapText="1"/>
    </xf>
    <xf numFmtId="3" fontId="3" fillId="3" borderId="0" xfId="0" applyNumberFormat="1" applyFont="1" applyFill="1" applyBorder="1" applyAlignment="1">
      <alignment horizontal="center" vertical="center" wrapText="1"/>
    </xf>
    <xf numFmtId="3" fontId="3" fillId="3" borderId="6" xfId="0" applyNumberFormat="1" applyFont="1" applyFill="1" applyBorder="1" applyAlignment="1">
      <alignment horizontal="center" vertical="center" wrapText="1"/>
    </xf>
    <xf numFmtId="0" fontId="3" fillId="17" borderId="0" xfId="0" applyFont="1" applyFill="1" applyBorder="1" applyAlignment="1">
      <alignment horizontal="left" vertical="center" wrapText="1"/>
    </xf>
    <xf numFmtId="178" fontId="4" fillId="3" borderId="0" xfId="0" applyNumberFormat="1" applyFont="1" applyFill="1" applyAlignment="1">
      <alignment horizontal="left" vertical="top"/>
    </xf>
    <xf numFmtId="177" fontId="4" fillId="3" borderId="0" xfId="0" applyNumberFormat="1" applyFont="1" applyFill="1" applyAlignment="1">
      <alignment horizontal="left"/>
    </xf>
    <xf numFmtId="175" fontId="4" fillId="3" borderId="0" xfId="0" applyNumberFormat="1" applyFont="1" applyFill="1" applyAlignment="1">
      <alignment horizontal="left" vertical="top"/>
    </xf>
    <xf numFmtId="0" fontId="3" fillId="5" borderId="7" xfId="0" applyFont="1" applyFill="1" applyBorder="1" applyAlignment="1">
      <alignment horizontal="left" vertical="top" wrapText="1"/>
    </xf>
    <xf numFmtId="0" fontId="3" fillId="5" borderId="0" xfId="0" applyFont="1" applyFill="1" applyBorder="1" applyAlignment="1">
      <alignment horizontal="left" vertical="top" wrapText="1"/>
    </xf>
    <xf numFmtId="0" fontId="3" fillId="5" borderId="12" xfId="0" applyFont="1" applyFill="1" applyBorder="1" applyAlignment="1">
      <alignment horizontal="left" vertical="top" wrapText="1"/>
    </xf>
    <xf numFmtId="0" fontId="3" fillId="5" borderId="9" xfId="0" applyFont="1" applyFill="1" applyBorder="1" applyAlignment="1">
      <alignment horizontal="left" vertical="top" wrapText="1"/>
    </xf>
    <xf numFmtId="0" fontId="3" fillId="5" borderId="6" xfId="0" applyFont="1" applyFill="1" applyBorder="1" applyAlignment="1">
      <alignment horizontal="left" vertical="top" wrapText="1"/>
    </xf>
    <xf numFmtId="0" fontId="3" fillId="5" borderId="13" xfId="0" applyFont="1" applyFill="1" applyBorder="1" applyAlignment="1">
      <alignment horizontal="left" vertical="top" wrapText="1"/>
    </xf>
    <xf numFmtId="0" fontId="3" fillId="6" borderId="0" xfId="0" applyFont="1" applyFill="1" applyAlignment="1">
      <alignment horizontal="center"/>
    </xf>
    <xf numFmtId="3" fontId="3" fillId="6" borderId="0" xfId="0" applyNumberFormat="1" applyFont="1" applyFill="1" applyAlignment="1">
      <alignment horizontal="center"/>
    </xf>
    <xf numFmtId="0" fontId="3" fillId="3" borderId="0" xfId="0" applyFont="1" applyFill="1" applyBorder="1" applyAlignment="1">
      <alignment horizontal="center" vertical="center"/>
    </xf>
    <xf numFmtId="0" fontId="3" fillId="3" borderId="6" xfId="0" applyFont="1" applyFill="1" applyBorder="1" applyAlignment="1">
      <alignment horizontal="center" vertical="center"/>
    </xf>
    <xf numFmtId="190" fontId="4" fillId="0" borderId="0" xfId="0" applyNumberFormat="1" applyFont="1" applyFill="1" applyBorder="1" applyAlignment="1">
      <alignment horizontal="left" vertical="top"/>
    </xf>
    <xf numFmtId="0" fontId="4" fillId="0" borderId="0" xfId="0" applyFont="1" applyFill="1" applyAlignment="1">
      <alignment horizontal="left" vertical="top" wrapText="1"/>
    </xf>
    <xf numFmtId="0" fontId="3" fillId="16" borderId="8" xfId="0" applyFont="1" applyFill="1" applyBorder="1" applyAlignment="1">
      <alignment horizontal="left" wrapText="1"/>
    </xf>
    <xf numFmtId="0" fontId="3" fillId="16" borderId="3" xfId="0" applyFont="1" applyFill="1" applyBorder="1" applyAlignment="1">
      <alignment horizontal="left" wrapText="1"/>
    </xf>
    <xf numFmtId="0" fontId="3" fillId="16" borderId="14" xfId="0" applyFont="1" applyFill="1" applyBorder="1" applyAlignment="1">
      <alignment horizontal="left" wrapText="1"/>
    </xf>
    <xf numFmtId="0" fontId="3" fillId="16" borderId="7" xfId="0" applyFont="1" applyFill="1" applyBorder="1" applyAlignment="1">
      <alignment horizontal="left" wrapText="1"/>
    </xf>
    <xf numFmtId="0" fontId="3" fillId="16" borderId="0" xfId="0" applyFont="1" applyFill="1" applyAlignment="1">
      <alignment horizontal="left" wrapText="1"/>
    </xf>
    <xf numFmtId="0" fontId="3" fillId="16" borderId="12" xfId="0" applyFont="1" applyFill="1" applyBorder="1" applyAlignment="1">
      <alignment horizontal="left" wrapText="1"/>
    </xf>
    <xf numFmtId="0" fontId="3" fillId="16" borderId="9" xfId="0" applyFont="1" applyFill="1" applyBorder="1" applyAlignment="1">
      <alignment horizontal="left" wrapText="1"/>
    </xf>
    <xf numFmtId="0" fontId="3" fillId="16" borderId="6" xfId="0" applyFont="1" applyFill="1" applyBorder="1" applyAlignment="1">
      <alignment horizontal="left" wrapText="1"/>
    </xf>
    <xf numFmtId="0" fontId="3" fillId="16" borderId="13" xfId="0" applyFont="1" applyFill="1" applyBorder="1" applyAlignment="1">
      <alignment horizontal="left" wrapText="1"/>
    </xf>
    <xf numFmtId="8" fontId="20" fillId="6" borderId="0" xfId="0" applyNumberFormat="1" applyFont="1" applyFill="1" applyAlignment="1">
      <alignment horizontal="center" vertical="top" wrapText="1"/>
    </xf>
    <xf numFmtId="0" fontId="4" fillId="3" borderId="0" xfId="0" applyFont="1" applyFill="1" applyAlignment="1">
      <alignment horizontal="left"/>
    </xf>
    <xf numFmtId="0" fontId="3" fillId="3" borderId="0" xfId="0" applyFont="1" applyFill="1" applyBorder="1" applyAlignment="1">
      <alignment horizontal="left" vertical="top"/>
    </xf>
    <xf numFmtId="0" fontId="3" fillId="3" borderId="0" xfId="0" applyFont="1" applyFill="1" applyBorder="1" applyAlignment="1">
      <alignment vertical="top" wrapText="1"/>
    </xf>
    <xf numFmtId="8" fontId="4" fillId="9" borderId="0" xfId="0" applyNumberFormat="1" applyFont="1" applyFill="1" applyAlignment="1">
      <alignment horizontal="left" vertical="top" wrapText="1"/>
    </xf>
    <xf numFmtId="188" fontId="4" fillId="3" borderId="0" xfId="0" applyNumberFormat="1" applyFont="1" applyFill="1" applyAlignment="1">
      <alignment horizontal="left" vertical="top"/>
    </xf>
    <xf numFmtId="0" fontId="36" fillId="3" borderId="0" xfId="0" applyFont="1" applyFill="1" applyBorder="1" applyAlignment="1">
      <alignment horizontal="left" vertical="top" wrapText="1"/>
    </xf>
    <xf numFmtId="0" fontId="3" fillId="3" borderId="18" xfId="10" applyFont="1" applyFill="1" applyBorder="1" applyAlignment="1">
      <alignment horizontal="left" vertical="top" wrapText="1"/>
    </xf>
    <xf numFmtId="0" fontId="3" fillId="3" borderId="19" xfId="10" applyFont="1" applyFill="1" applyBorder="1" applyAlignment="1">
      <alignment horizontal="left" vertical="top" wrapText="1"/>
    </xf>
    <xf numFmtId="0" fontId="101" fillId="3" borderId="18" xfId="0" applyFont="1" applyFill="1" applyBorder="1" applyAlignment="1">
      <alignment horizontal="left" vertical="top" wrapText="1"/>
    </xf>
    <xf numFmtId="0" fontId="3" fillId="3" borderId="20" xfId="0" applyFont="1" applyFill="1" applyBorder="1" applyAlignment="1">
      <alignment horizontal="left" vertical="top" wrapText="1"/>
    </xf>
    <xf numFmtId="0" fontId="3" fillId="3" borderId="18" xfId="0" applyFont="1" applyFill="1" applyBorder="1" applyAlignment="1">
      <alignment horizontal="left" vertical="top" wrapText="1"/>
    </xf>
    <xf numFmtId="0" fontId="3" fillId="3" borderId="19" xfId="0" applyFont="1" applyFill="1" applyBorder="1" applyAlignment="1">
      <alignment horizontal="left" vertical="top" wrapText="1"/>
    </xf>
    <xf numFmtId="0" fontId="3" fillId="3" borderId="20" xfId="10" applyFont="1" applyFill="1" applyBorder="1" applyAlignment="1">
      <alignment horizontal="left" vertical="top" wrapText="1"/>
    </xf>
    <xf numFmtId="0" fontId="3" fillId="3" borderId="18" xfId="0" applyFont="1" applyFill="1" applyBorder="1" applyAlignment="1">
      <alignment horizontal="left" vertical="center" wrapText="1"/>
    </xf>
    <xf numFmtId="0" fontId="3" fillId="9" borderId="20" xfId="10" applyFill="1" applyBorder="1" applyAlignment="1">
      <alignment horizontal="left" vertical="top" wrapText="1"/>
    </xf>
    <xf numFmtId="0" fontId="3" fillId="9" borderId="18" xfId="10" applyFill="1" applyBorder="1" applyAlignment="1">
      <alignment horizontal="left" vertical="top" wrapText="1"/>
    </xf>
    <xf numFmtId="0" fontId="3" fillId="9" borderId="19" xfId="10" applyFill="1" applyBorder="1" applyAlignment="1">
      <alignment horizontal="left" vertical="top" wrapText="1"/>
    </xf>
    <xf numFmtId="203" fontId="73" fillId="0" borderId="7" xfId="10" applyNumberFormat="1" applyFont="1" applyBorder="1" applyAlignment="1">
      <alignment horizontal="left" vertical="top" wrapText="1"/>
    </xf>
    <xf numFmtId="204" fontId="73" fillId="0" borderId="0" xfId="10" applyNumberFormat="1" applyFont="1" applyBorder="1" applyAlignment="1">
      <alignment horizontal="left" vertical="top" wrapText="1"/>
    </xf>
    <xf numFmtId="0" fontId="3" fillId="2" borderId="7" xfId="0" applyFont="1" applyFill="1" applyBorder="1" applyAlignment="1">
      <alignment horizontal="left" vertical="top" wrapText="1"/>
    </xf>
    <xf numFmtId="0" fontId="0" fillId="2" borderId="0" xfId="0" applyFill="1" applyBorder="1" applyAlignment="1">
      <alignment horizontal="left" vertical="top" wrapText="1"/>
    </xf>
    <xf numFmtId="0" fontId="0" fillId="2" borderId="12" xfId="0" applyFill="1" applyBorder="1" applyAlignment="1">
      <alignment horizontal="left" vertical="top" wrapText="1"/>
    </xf>
    <xf numFmtId="0" fontId="0" fillId="2" borderId="9" xfId="0" applyFill="1" applyBorder="1" applyAlignment="1">
      <alignment horizontal="left" vertical="top" wrapText="1"/>
    </xf>
    <xf numFmtId="0" fontId="0" fillId="2" borderId="6" xfId="0" applyFill="1" applyBorder="1" applyAlignment="1">
      <alignment horizontal="left" vertical="top" wrapText="1"/>
    </xf>
    <xf numFmtId="0" fontId="0" fillId="2" borderId="13" xfId="0" applyFill="1" applyBorder="1" applyAlignment="1">
      <alignment horizontal="left" vertical="top" wrapText="1"/>
    </xf>
    <xf numFmtId="0" fontId="3" fillId="9" borderId="0" xfId="11" applyFill="1" applyAlignment="1">
      <alignment horizontal="center" vertical="top" wrapText="1"/>
    </xf>
    <xf numFmtId="0" fontId="81" fillId="28" borderId="23" xfId="0" applyFont="1" applyFill="1" applyBorder="1" applyAlignment="1" applyProtection="1">
      <alignment horizontal="center" vertical="top" wrapText="1"/>
    </xf>
    <xf numFmtId="0" fontId="81" fillId="28" borderId="24" xfId="0" applyFont="1" applyFill="1" applyBorder="1" applyAlignment="1" applyProtection="1">
      <alignment horizontal="center" vertical="top" wrapText="1"/>
    </xf>
    <xf numFmtId="0" fontId="81" fillId="28" borderId="25" xfId="0" applyFont="1" applyFill="1" applyBorder="1" applyAlignment="1" applyProtection="1">
      <alignment horizontal="center" vertical="top" wrapText="1"/>
    </xf>
    <xf numFmtId="0" fontId="86" fillId="31" borderId="6" xfId="0" applyFont="1" applyFill="1" applyBorder="1" applyAlignment="1" applyProtection="1">
      <alignment horizontal="center" vertical="center"/>
    </xf>
    <xf numFmtId="0" fontId="87" fillId="0" borderId="0" xfId="0" applyFont="1" applyFill="1" applyAlignment="1" applyProtection="1">
      <alignment horizontal="left" vertical="center" wrapText="1"/>
    </xf>
    <xf numFmtId="0" fontId="3" fillId="0" borderId="7" xfId="10" applyFont="1" applyBorder="1" applyAlignment="1" applyProtection="1">
      <alignment horizontal="center"/>
    </xf>
    <xf numFmtId="0" fontId="3" fillId="0" borderId="0" xfId="10" applyFont="1" applyAlignment="1" applyProtection="1">
      <alignment horizontal="center"/>
    </xf>
    <xf numFmtId="0" fontId="3" fillId="34" borderId="0" xfId="10" applyFont="1" applyFill="1" applyBorder="1" applyAlignment="1" applyProtection="1">
      <alignment horizontal="center"/>
    </xf>
    <xf numFmtId="0" fontId="8" fillId="34" borderId="27" xfId="0" applyFont="1" applyFill="1" applyBorder="1" applyAlignment="1" applyProtection="1">
      <alignment horizontal="center" vertical="justify"/>
    </xf>
    <xf numFmtId="0" fontId="8" fillId="34" borderId="28" xfId="0" applyFont="1" applyFill="1" applyBorder="1" applyAlignment="1" applyProtection="1">
      <alignment horizontal="center" vertical="justify"/>
    </xf>
    <xf numFmtId="0" fontId="8" fillId="34" borderId="29" xfId="0" applyFont="1" applyFill="1" applyBorder="1" applyAlignment="1" applyProtection="1">
      <alignment horizontal="center" vertical="justify"/>
    </xf>
    <xf numFmtId="0" fontId="8" fillId="34" borderId="30" xfId="0" applyFont="1" applyFill="1" applyBorder="1" applyAlignment="1" applyProtection="1">
      <alignment horizontal="center" vertical="justify"/>
    </xf>
    <xf numFmtId="0" fontId="8" fillId="34" borderId="0" xfId="0" applyFont="1" applyFill="1" applyBorder="1" applyAlignment="1" applyProtection="1">
      <alignment horizontal="center" vertical="justify"/>
    </xf>
    <xf numFmtId="0" fontId="8" fillId="34" borderId="31" xfId="0" applyFont="1" applyFill="1" applyBorder="1" applyAlignment="1" applyProtection="1">
      <alignment horizontal="center" vertical="justify"/>
    </xf>
    <xf numFmtId="0" fontId="30" fillId="34" borderId="8" xfId="10" applyFont="1" applyFill="1" applyBorder="1" applyAlignment="1" applyProtection="1">
      <alignment horizontal="left" vertical="top" wrapText="1"/>
    </xf>
    <xf numFmtId="0" fontId="30" fillId="34" borderId="3" xfId="10" applyFont="1" applyFill="1" applyBorder="1" applyAlignment="1" applyProtection="1">
      <alignment horizontal="left" vertical="top" wrapText="1"/>
    </xf>
    <xf numFmtId="0" fontId="30" fillId="34" borderId="14" xfId="10" applyFont="1" applyFill="1" applyBorder="1" applyAlignment="1" applyProtection="1">
      <alignment horizontal="left" vertical="top" wrapText="1"/>
    </xf>
    <xf numFmtId="0" fontId="30" fillId="34" borderId="7" xfId="10" applyFont="1" applyFill="1" applyBorder="1" applyAlignment="1" applyProtection="1">
      <alignment horizontal="left" vertical="top" wrapText="1"/>
    </xf>
    <xf numFmtId="0" fontId="30" fillId="34" borderId="0" xfId="10" applyFont="1" applyFill="1" applyBorder="1" applyAlignment="1" applyProtection="1">
      <alignment horizontal="left" vertical="top" wrapText="1"/>
    </xf>
    <xf numFmtId="0" fontId="30" fillId="34" borderId="12" xfId="10" applyFont="1" applyFill="1" applyBorder="1" applyAlignment="1" applyProtection="1">
      <alignment horizontal="left" vertical="top" wrapText="1"/>
    </xf>
    <xf numFmtId="0" fontId="30" fillId="34" borderId="9" xfId="10" applyFont="1" applyFill="1" applyBorder="1" applyAlignment="1" applyProtection="1">
      <alignment horizontal="left" vertical="top" wrapText="1"/>
    </xf>
    <xf numFmtId="0" fontId="30" fillId="34" borderId="6" xfId="10" applyFont="1" applyFill="1" applyBorder="1" applyAlignment="1" applyProtection="1">
      <alignment horizontal="left" vertical="top" wrapText="1"/>
    </xf>
    <xf numFmtId="0" fontId="30" fillId="34" borderId="13" xfId="10" applyFont="1" applyFill="1" applyBorder="1" applyAlignment="1" applyProtection="1">
      <alignment horizontal="left" vertical="top" wrapText="1"/>
    </xf>
    <xf numFmtId="0" fontId="15" fillId="34" borderId="27" xfId="10" applyFont="1" applyFill="1" applyBorder="1" applyAlignment="1" applyProtection="1">
      <alignment horizontal="center" vertical="center" wrapText="1"/>
    </xf>
    <xf numFmtId="0" fontId="15" fillId="34" borderId="28" xfId="10" applyFont="1" applyFill="1" applyBorder="1" applyAlignment="1" applyProtection="1">
      <alignment horizontal="center" vertical="center" wrapText="1"/>
    </xf>
    <xf numFmtId="0" fontId="15" fillId="34" borderId="29" xfId="10" applyFont="1" applyFill="1" applyBorder="1" applyAlignment="1" applyProtection="1">
      <alignment horizontal="center" vertical="center" wrapText="1"/>
    </xf>
    <xf numFmtId="0" fontId="15" fillId="34" borderId="30" xfId="10" applyFont="1" applyFill="1" applyBorder="1" applyAlignment="1" applyProtection="1">
      <alignment horizontal="center" vertical="center" wrapText="1"/>
    </xf>
    <xf numFmtId="0" fontId="15" fillId="34" borderId="0" xfId="10" applyFont="1" applyFill="1" applyBorder="1" applyAlignment="1" applyProtection="1">
      <alignment horizontal="center" vertical="center" wrapText="1"/>
    </xf>
    <xf numFmtId="0" fontId="15" fillId="34" borderId="31" xfId="10" applyFont="1" applyFill="1" applyBorder="1" applyAlignment="1" applyProtection="1">
      <alignment horizontal="center" vertical="center" wrapText="1"/>
    </xf>
    <xf numFmtId="0" fontId="15" fillId="34" borderId="32" xfId="10" applyFont="1" applyFill="1" applyBorder="1" applyAlignment="1" applyProtection="1">
      <alignment horizontal="center" vertical="center" wrapText="1"/>
    </xf>
    <xf numFmtId="0" fontId="15" fillId="34" borderId="26" xfId="10" applyFont="1" applyFill="1" applyBorder="1" applyAlignment="1" applyProtection="1">
      <alignment horizontal="center" vertical="center" wrapText="1"/>
    </xf>
    <xf numFmtId="0" fontId="15" fillId="34" borderId="33" xfId="10" applyFont="1" applyFill="1" applyBorder="1" applyAlignment="1" applyProtection="1">
      <alignment horizontal="center" vertical="center" wrapText="1"/>
    </xf>
    <xf numFmtId="0" fontId="3" fillId="0" borderId="28" xfId="10" applyFont="1" applyBorder="1" applyAlignment="1" applyProtection="1">
      <alignment horizontal="center"/>
    </xf>
    <xf numFmtId="0" fontId="3" fillId="0" borderId="6" xfId="10" applyFont="1" applyBorder="1" applyAlignment="1" applyProtection="1">
      <alignment horizontal="center"/>
    </xf>
    <xf numFmtId="0" fontId="17" fillId="37" borderId="4" xfId="10" applyFont="1" applyFill="1" applyBorder="1" applyAlignment="1" applyProtection="1">
      <alignment horizontal="center" vertical="top" wrapText="1"/>
    </xf>
    <xf numFmtId="0" fontId="18" fillId="37" borderId="3" xfId="10" applyFont="1" applyFill="1" applyBorder="1" applyAlignment="1" applyProtection="1">
      <alignment horizontal="center" vertical="top" wrapText="1"/>
    </xf>
    <xf numFmtId="0" fontId="96" fillId="35" borderId="4" xfId="10" applyFont="1" applyFill="1" applyBorder="1" applyAlignment="1" applyProtection="1">
      <alignment horizontal="center" vertical="center" wrapText="1"/>
    </xf>
    <xf numFmtId="0" fontId="4" fillId="0" borderId="7" xfId="10" applyFont="1" applyBorder="1" applyAlignment="1" applyProtection="1">
      <alignment horizontal="center" wrapText="1"/>
    </xf>
    <xf numFmtId="0" fontId="4" fillId="0" borderId="0" xfId="10" applyFont="1" applyBorder="1" applyAlignment="1" applyProtection="1">
      <alignment horizontal="center" wrapText="1"/>
    </xf>
    <xf numFmtId="0" fontId="4" fillId="0" borderId="0" xfId="10" applyFont="1" applyAlignment="1" applyProtection="1">
      <alignment horizontal="center" wrapText="1"/>
    </xf>
    <xf numFmtId="3" fontId="17" fillId="38" borderId="11" xfId="10" applyNumberFormat="1" applyFont="1" applyFill="1" applyBorder="1" applyAlignment="1" applyProtection="1">
      <alignment horizontal="center" vertical="top" wrapText="1"/>
    </xf>
    <xf numFmtId="3" fontId="17" fillId="38" borderId="15" xfId="10" applyNumberFormat="1" applyFont="1" applyFill="1" applyBorder="1" applyAlignment="1" applyProtection="1">
      <alignment horizontal="center" vertical="top" wrapText="1"/>
    </xf>
    <xf numFmtId="3" fontId="18" fillId="0" borderId="4" xfId="10" applyNumberFormat="1" applyFont="1" applyFill="1" applyBorder="1" applyAlignment="1" applyProtection="1">
      <alignment horizontal="center" vertical="top" wrapText="1"/>
    </xf>
    <xf numFmtId="0" fontId="3" fillId="0" borderId="0" xfId="10" applyFont="1" applyAlignment="1" applyProtection="1">
      <alignment horizontal="left" vertical="top" wrapText="1"/>
    </xf>
    <xf numFmtId="0" fontId="3" fillId="0" borderId="0" xfId="10" applyFont="1" applyAlignment="1" applyProtection="1">
      <alignment horizontal="left" wrapText="1"/>
    </xf>
    <xf numFmtId="0" fontId="6" fillId="0" borderId="0" xfId="10" applyFont="1" applyFill="1" applyAlignment="1">
      <alignment horizontal="left" vertical="top" wrapText="1"/>
    </xf>
  </cellXfs>
  <cellStyles count="33">
    <cellStyle name="Audit NZ" xfId="1" xr:uid="{00000000-0005-0000-0000-000000000000}"/>
    <cellStyle name="Comma" xfId="2" builtinId="3"/>
    <cellStyle name="Comma 2" xfId="3" xr:uid="{00000000-0005-0000-0000-000002000000}"/>
    <cellStyle name="Comma 2 2" xfId="4" xr:uid="{00000000-0005-0000-0000-000003000000}"/>
    <cellStyle name="Comma 2 3" xfId="19" xr:uid="{00000000-0005-0000-0000-000004000000}"/>
    <cellStyle name="Comma 3" xfId="5" xr:uid="{00000000-0005-0000-0000-000005000000}"/>
    <cellStyle name="Comma 4" xfId="20" xr:uid="{00000000-0005-0000-0000-000006000000}"/>
    <cellStyle name="Comma 5" xfId="32" xr:uid="{00000000-0005-0000-0000-000007000000}"/>
    <cellStyle name="Footnote" xfId="6" xr:uid="{00000000-0005-0000-0000-000009000000}"/>
    <cellStyle name="FRxAmtStyle" xfId="7" xr:uid="{00000000-0005-0000-0000-00000A000000}"/>
    <cellStyle name="Header" xfId="8" xr:uid="{00000000-0005-0000-0000-00000B000000}"/>
    <cellStyle name="Hyperlink" xfId="9" builtinId="8"/>
    <cellStyle name="Normal" xfId="0" builtinId="0"/>
    <cellStyle name="Normal 11" xfId="10" xr:uid="{00000000-0005-0000-0000-00000E000000}"/>
    <cellStyle name="Normal 2" xfId="11" xr:uid="{00000000-0005-0000-0000-00000F000000}"/>
    <cellStyle name="Normal 2 2" xfId="21" xr:uid="{00000000-0005-0000-0000-000010000000}"/>
    <cellStyle name="Normal 2 3" xfId="22" xr:uid="{00000000-0005-0000-0000-000011000000}"/>
    <cellStyle name="Normal 3" xfId="12" xr:uid="{00000000-0005-0000-0000-000012000000}"/>
    <cellStyle name="Normal 4" xfId="13" xr:uid="{00000000-0005-0000-0000-000013000000}"/>
    <cellStyle name="Normal 5" xfId="28" xr:uid="{00000000-0005-0000-0000-000014000000}"/>
    <cellStyle name="Normal 7" xfId="30" xr:uid="{00000000-0005-0000-0000-000015000000}"/>
    <cellStyle name="Normal_Hostel budget model" xfId="14" xr:uid="{00000000-0005-0000-0000-000016000000}"/>
    <cellStyle name="Percent" xfId="29" builtinId="5"/>
    <cellStyle name="Percent 2" xfId="15" xr:uid="{00000000-0005-0000-0000-000018000000}"/>
    <cellStyle name="Percent 3" xfId="31" xr:uid="{00000000-0005-0000-0000-000019000000}"/>
    <cellStyle name="Rowheader" xfId="16" xr:uid="{00000000-0005-0000-0000-00001A000000}"/>
    <cellStyle name="s_HeaderLine" xfId="23" xr:uid="{00000000-0005-0000-0000-00001B000000}"/>
    <cellStyle name="s_PurpleHeader" xfId="24" xr:uid="{00000000-0005-0000-0000-00001C000000}"/>
    <cellStyle name="s_PurpleHeader_DataLoad_400" xfId="25" xr:uid="{00000000-0005-0000-0000-00001D000000}"/>
    <cellStyle name="s_TotalBackground" xfId="26" xr:uid="{00000000-0005-0000-0000-00001E000000}"/>
    <cellStyle name="s_TotalBackground 2" xfId="27" xr:uid="{00000000-0005-0000-0000-00001F000000}"/>
    <cellStyle name="Subheader" xfId="17" xr:uid="{00000000-0005-0000-0000-000020000000}"/>
    <cellStyle name="Totals" xfId="18" xr:uid="{00000000-0005-0000-0000-000021000000}"/>
  </cellStyles>
  <dxfs count="2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color rgb="FF006100"/>
      </font>
      <fill>
        <patternFill>
          <bgColor rgb="FFC6EFCE"/>
        </patternFill>
      </fill>
    </dxf>
    <dxf>
      <font>
        <color rgb="FF9C0006"/>
      </font>
      <fill>
        <patternFill>
          <bgColor rgb="FFFFC7CE"/>
        </pattern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color rgb="FF9C0006"/>
      </font>
      <fill>
        <patternFill>
          <bgColor rgb="FFFFC7CE"/>
        </patternFill>
      </fill>
    </dxf>
    <dxf>
      <font>
        <color rgb="FF9C0006"/>
      </font>
      <fill>
        <patternFill>
          <bgColor rgb="FFFFC7CE"/>
        </pattern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b/>
        <i val="0"/>
        <color rgb="FFFF0000"/>
      </font>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b/>
        <i val="0"/>
        <color rgb="FFFF0000"/>
      </font>
    </dxf>
    <dxf>
      <font>
        <b/>
        <i val="0"/>
        <color rgb="FFFF0000"/>
      </font>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
      <font>
        <b val="0"/>
        <i val="0"/>
        <strike val="0"/>
        <condense val="0"/>
        <extend val="0"/>
        <outline val="0"/>
        <shadow val="0"/>
        <u val="none"/>
        <vertAlign val="baseline"/>
        <sz val="11"/>
        <color theme="1"/>
        <name val="Calibri"/>
        <scheme val="minor"/>
      </font>
      <numFmt numFmtId="2" formatCode="0.00"/>
      <fill>
        <patternFill patternType="solid">
          <fgColor theme="0" tint="-0.14999847407452621"/>
          <bgColor theme="0" tint="-0.14999847407452621"/>
        </patternFill>
      </fill>
      <alignment horizontal="center" vertical="bottom" textRotation="0" wrapText="0" relativeIndent="0" justifyLastLine="0" shrinkToFit="0" readingOrder="0"/>
      <border diagonalUp="0" diagonalDown="0">
        <left style="thin">
          <color indexed="64"/>
        </left>
        <right/>
        <top style="thin">
          <color indexed="64"/>
        </top>
        <bottom style="thin">
          <color indexed="64"/>
        </bottom>
      </border>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protection locked="1" hidden="0"/>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8" tint="-0.249977111117893"/>
        </patternFill>
      </fill>
      <alignment horizontal="center" vertical="bottom" textRotation="0" wrapText="0" relativeIndent="0" justifyLastLine="0" shrinkToFit="0" readingOrder="0"/>
      <border diagonalUp="0" diagonalDown="0">
        <left style="thin">
          <color indexed="64"/>
        </left>
        <right style="thin">
          <color indexed="64"/>
        </right>
        <top/>
        <bottom/>
      </border>
      <protection locked="1" hidden="0"/>
    </dxf>
    <dxf>
      <font>
        <b/>
        <i val="0"/>
        <strike val="0"/>
        <condense val="0"/>
        <extend val="0"/>
        <outline val="0"/>
        <shadow val="0"/>
        <u val="none"/>
        <vertAlign val="baseline"/>
        <sz val="11"/>
        <color theme="1"/>
        <name val="Calibri"/>
        <scheme val="minor"/>
      </font>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relative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relative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relative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1" hidden="0"/>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right" vertical="center" textRotation="0" wrapText="1" relativeIndent="0" justifyLastLine="0" shrinkToFit="0" readingOrder="0"/>
      <protection locked="1" hidden="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66"/>
      <color rgb="FF0000FF"/>
      <color rgb="FFFFFF99"/>
      <color rgb="FFFFFFCC"/>
      <color rgb="FFFAFBFE"/>
      <color rgb="FF92D050"/>
      <color rgb="FFB1A0C7"/>
      <color rgb="FFFFFFFF"/>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tyles" Target="styles.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sharedStrings" Target="sharedStrings.xml"/><Relationship Id="rId48" Type="http://schemas.openxmlformats.org/officeDocument/2006/relationships/customXml" Target="../customXml/item2.xml"/><Relationship Id="rId8" Type="http://schemas.openxmlformats.org/officeDocument/2006/relationships/worksheet" Target="worksheets/shee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1.png@01D573A2.883B1FD0" TargetMode="External"/><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cid:image002.png@01D573A2.883B1FD0" TargetMode="External"/></Relationships>
</file>

<file path=xl/drawings/_rels/vmlDrawing5.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41088</xdr:colOff>
      <xdr:row>39</xdr:row>
      <xdr:rowOff>145677</xdr:rowOff>
    </xdr:from>
    <xdr:to>
      <xdr:col>10</xdr:col>
      <xdr:colOff>840442</xdr:colOff>
      <xdr:row>43</xdr:row>
      <xdr:rowOff>47625</xdr:rowOff>
    </xdr:to>
    <xdr:cxnSp macro="">
      <xdr:nvCxnSpPr>
        <xdr:cNvPr id="3" name="Straight Arrow Connector 2">
          <a:extLst>
            <a:ext uri="{FF2B5EF4-FFF2-40B4-BE49-F238E27FC236}">
              <a16:creationId xmlns:a16="http://schemas.microsoft.com/office/drawing/2014/main" id="{00000000-0008-0000-0E00-000003000000}"/>
            </a:ext>
          </a:extLst>
        </xdr:cNvPr>
        <xdr:cNvCxnSpPr/>
      </xdr:nvCxnSpPr>
      <xdr:spPr bwMode="auto">
        <a:xfrm flipH="1">
          <a:off x="9711764" y="6779559"/>
          <a:ext cx="799354" cy="215713"/>
        </a:xfrm>
        <a:prstGeom prst="straightConnector1">
          <a:avLst/>
        </a:prstGeom>
        <a:solidFill>
          <a:srgbClr val="FFFFFF"/>
        </a:solidFill>
        <a:ln w="15875" cap="flat" cmpd="sng" algn="ctr">
          <a:solidFill>
            <a:srgbClr val="FF0000"/>
          </a:solidFill>
          <a:prstDash val="solid"/>
          <a:round/>
          <a:headEnd type="none" w="med" len="med"/>
          <a:tailEnd type="triangle"/>
        </a:ln>
        <a:effec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38101</xdr:colOff>
      <xdr:row>30</xdr:row>
      <xdr:rowOff>84666</xdr:rowOff>
    </xdr:from>
    <xdr:to>
      <xdr:col>10</xdr:col>
      <xdr:colOff>1301750</xdr:colOff>
      <xdr:row>35</xdr:row>
      <xdr:rowOff>114300</xdr:rowOff>
    </xdr:to>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bwMode="auto">
        <a:xfrm flipH="1">
          <a:off x="9870018" y="5566833"/>
          <a:ext cx="1263649" cy="1003300"/>
        </a:xfrm>
        <a:prstGeom prst="straightConnector1">
          <a:avLst/>
        </a:prstGeom>
        <a:solidFill>
          <a:srgbClr val="FFFFFF"/>
        </a:solidFill>
        <a:ln w="15875" cap="flat" cmpd="sng" algn="ctr">
          <a:solidFill>
            <a:srgbClr val="FF0000"/>
          </a:solidFill>
          <a:prstDash val="solid"/>
          <a:round/>
          <a:headEnd type="none" w="med" len="me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202407</xdr:colOff>
      <xdr:row>18</xdr:row>
      <xdr:rowOff>23812</xdr:rowOff>
    </xdr:from>
    <xdr:to>
      <xdr:col>12</xdr:col>
      <xdr:colOff>845343</xdr:colOff>
      <xdr:row>25</xdr:row>
      <xdr:rowOff>95250</xdr:rowOff>
    </xdr:to>
    <xdr:cxnSp macro="">
      <xdr:nvCxnSpPr>
        <xdr:cNvPr id="2" name="Straight Arrow Connector 3">
          <a:extLst>
            <a:ext uri="{FF2B5EF4-FFF2-40B4-BE49-F238E27FC236}">
              <a16:creationId xmlns:a16="http://schemas.microsoft.com/office/drawing/2014/main" id="{00000000-0008-0000-1100-000002000000}"/>
            </a:ext>
          </a:extLst>
        </xdr:cNvPr>
        <xdr:cNvCxnSpPr>
          <a:cxnSpLocks noChangeShapeType="1"/>
        </xdr:cNvCxnSpPr>
      </xdr:nvCxnSpPr>
      <xdr:spPr bwMode="auto">
        <a:xfrm flipH="1" flipV="1">
          <a:off x="7441407" y="2928937"/>
          <a:ext cx="1535905" cy="1404938"/>
        </a:xfrm>
        <a:prstGeom prst="straightConnector1">
          <a:avLst/>
        </a:prstGeom>
        <a:noFill/>
        <a:ln w="31750" algn="ctr">
          <a:solidFill>
            <a:srgbClr val="FF0000"/>
          </a:solidFill>
          <a:round/>
          <a:headEnd/>
          <a:tailEnd type="triangle" w="med" len="med"/>
        </a:ln>
      </xdr:spPr>
    </xdr:cxnSp>
    <xdr:clientData/>
  </xdr:twoCellAnchor>
  <xdr:twoCellAnchor>
    <xdr:from>
      <xdr:col>11</xdr:col>
      <xdr:colOff>223837</xdr:colOff>
      <xdr:row>25</xdr:row>
      <xdr:rowOff>92870</xdr:rowOff>
    </xdr:from>
    <xdr:to>
      <xdr:col>12</xdr:col>
      <xdr:colOff>821531</xdr:colOff>
      <xdr:row>25</xdr:row>
      <xdr:rowOff>92870</xdr:rowOff>
    </xdr:to>
    <xdr:cxnSp macro="">
      <xdr:nvCxnSpPr>
        <xdr:cNvPr id="3" name="Straight Arrow Connector 3">
          <a:extLst>
            <a:ext uri="{FF2B5EF4-FFF2-40B4-BE49-F238E27FC236}">
              <a16:creationId xmlns:a16="http://schemas.microsoft.com/office/drawing/2014/main" id="{00000000-0008-0000-1100-000003000000}"/>
            </a:ext>
          </a:extLst>
        </xdr:cNvPr>
        <xdr:cNvCxnSpPr>
          <a:cxnSpLocks noChangeShapeType="1"/>
        </xdr:cNvCxnSpPr>
      </xdr:nvCxnSpPr>
      <xdr:spPr bwMode="auto">
        <a:xfrm flipH="1">
          <a:off x="7462837" y="4331495"/>
          <a:ext cx="1490663" cy="0"/>
        </a:xfrm>
        <a:prstGeom prst="straightConnector1">
          <a:avLst/>
        </a:prstGeom>
        <a:noFill/>
        <a:ln w="31750" algn="ctr">
          <a:solidFill>
            <a:srgbClr val="FF0000"/>
          </a:solidFill>
          <a:round/>
          <a:headEnd/>
          <a:tailEnd type="triangle" w="med" len="med"/>
        </a:ln>
      </xdr:spPr>
    </xdr:cxnSp>
    <xdr:clientData/>
  </xdr:twoCellAnchor>
  <xdr:twoCellAnchor>
    <xdr:from>
      <xdr:col>11</xdr:col>
      <xdr:colOff>178594</xdr:colOff>
      <xdr:row>25</xdr:row>
      <xdr:rowOff>114301</xdr:rowOff>
    </xdr:from>
    <xdr:to>
      <xdr:col>12</xdr:col>
      <xdr:colOff>854871</xdr:colOff>
      <xdr:row>33</xdr:row>
      <xdr:rowOff>107156</xdr:rowOff>
    </xdr:to>
    <xdr:cxnSp macro="">
      <xdr:nvCxnSpPr>
        <xdr:cNvPr id="4" name="Straight Arrow Connector 3">
          <a:extLst>
            <a:ext uri="{FF2B5EF4-FFF2-40B4-BE49-F238E27FC236}">
              <a16:creationId xmlns:a16="http://schemas.microsoft.com/office/drawing/2014/main" id="{00000000-0008-0000-1100-000004000000}"/>
            </a:ext>
          </a:extLst>
        </xdr:cNvPr>
        <xdr:cNvCxnSpPr>
          <a:cxnSpLocks noChangeShapeType="1"/>
        </xdr:cNvCxnSpPr>
      </xdr:nvCxnSpPr>
      <xdr:spPr bwMode="auto">
        <a:xfrm flipH="1">
          <a:off x="7417594" y="4352926"/>
          <a:ext cx="1569246" cy="1493043"/>
        </a:xfrm>
        <a:prstGeom prst="straightConnector1">
          <a:avLst/>
        </a:prstGeom>
        <a:noFill/>
        <a:ln w="31750" algn="ctr">
          <a:solidFill>
            <a:srgbClr val="FF0000"/>
          </a:solidFill>
          <a:round/>
          <a:headEnd/>
          <a:tailEnd type="triangle" w="med" len="med"/>
        </a:ln>
      </xdr:spPr>
    </xdr:cxnSp>
    <xdr:clientData/>
  </xdr:twoCellAnchor>
  <xdr:twoCellAnchor>
    <xdr:from>
      <xdr:col>10</xdr:col>
      <xdr:colOff>257736</xdr:colOff>
      <xdr:row>23</xdr:row>
      <xdr:rowOff>112059</xdr:rowOff>
    </xdr:from>
    <xdr:to>
      <xdr:col>14</xdr:col>
      <xdr:colOff>986119</xdr:colOff>
      <xdr:row>24</xdr:row>
      <xdr:rowOff>44823</xdr:rowOff>
    </xdr:to>
    <xdr:cxnSp macro="">
      <xdr:nvCxnSpPr>
        <xdr:cNvPr id="5" name="Straight Arrow Connector 3">
          <a:extLst>
            <a:ext uri="{FF2B5EF4-FFF2-40B4-BE49-F238E27FC236}">
              <a16:creationId xmlns:a16="http://schemas.microsoft.com/office/drawing/2014/main" id="{00000000-0008-0000-1100-000005000000}"/>
            </a:ext>
          </a:extLst>
        </xdr:cNvPr>
        <xdr:cNvCxnSpPr>
          <a:cxnSpLocks noChangeShapeType="1"/>
        </xdr:cNvCxnSpPr>
      </xdr:nvCxnSpPr>
      <xdr:spPr bwMode="auto">
        <a:xfrm flipH="1" flipV="1">
          <a:off x="11183471" y="4549588"/>
          <a:ext cx="4269442" cy="89647"/>
        </a:xfrm>
        <a:prstGeom prst="straightConnector1">
          <a:avLst/>
        </a:prstGeom>
        <a:noFill/>
        <a:ln w="31750" algn="ctr">
          <a:solidFill>
            <a:srgbClr val="FF0000"/>
          </a:solidFill>
          <a:round/>
          <a:headEnd/>
          <a:tailEnd type="triangle" w="med" len="med"/>
        </a:ln>
      </xdr:spPr>
    </xdr:cxn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179917</xdr:colOff>
      <xdr:row>116</xdr:row>
      <xdr:rowOff>148166</xdr:rowOff>
    </xdr:from>
    <xdr:to>
      <xdr:col>4</xdr:col>
      <xdr:colOff>1831975</xdr:colOff>
      <xdr:row>125</xdr:row>
      <xdr:rowOff>42333</xdr:rowOff>
    </xdr:to>
    <xdr:cxnSp macro="">
      <xdr:nvCxnSpPr>
        <xdr:cNvPr id="2" name="Straight Arrow Connector 3">
          <a:extLst>
            <a:ext uri="{FF2B5EF4-FFF2-40B4-BE49-F238E27FC236}">
              <a16:creationId xmlns:a16="http://schemas.microsoft.com/office/drawing/2014/main" id="{00000000-0008-0000-1200-000002000000}"/>
            </a:ext>
          </a:extLst>
        </xdr:cNvPr>
        <xdr:cNvCxnSpPr>
          <a:cxnSpLocks noChangeShapeType="1"/>
        </xdr:cNvCxnSpPr>
      </xdr:nvCxnSpPr>
      <xdr:spPr bwMode="auto">
        <a:xfrm flipH="1" flipV="1">
          <a:off x="7260167" y="11186583"/>
          <a:ext cx="1652058" cy="687917"/>
        </a:xfrm>
        <a:prstGeom prst="straightConnector1">
          <a:avLst/>
        </a:prstGeom>
        <a:noFill/>
        <a:ln w="31750" algn="ctr">
          <a:solidFill>
            <a:srgbClr val="FF0000"/>
          </a:solidFill>
          <a:round/>
          <a:headEnd/>
          <a:tailEnd type="triangle" w="med" len="med"/>
        </a:ln>
      </xdr:spPr>
    </xdr:cxnSp>
    <xdr:clientData/>
  </xdr:twoCellAnchor>
  <xdr:twoCellAnchor>
    <xdr:from>
      <xdr:col>4</xdr:col>
      <xdr:colOff>200025</xdr:colOff>
      <xdr:row>125</xdr:row>
      <xdr:rowOff>99484</xdr:rowOff>
    </xdr:from>
    <xdr:to>
      <xdr:col>4</xdr:col>
      <xdr:colOff>1815042</xdr:colOff>
      <xdr:row>129</xdr:row>
      <xdr:rowOff>66675</xdr:rowOff>
    </xdr:to>
    <xdr:cxnSp macro="">
      <xdr:nvCxnSpPr>
        <xdr:cNvPr id="3" name="Straight Arrow Connector 3">
          <a:extLst>
            <a:ext uri="{FF2B5EF4-FFF2-40B4-BE49-F238E27FC236}">
              <a16:creationId xmlns:a16="http://schemas.microsoft.com/office/drawing/2014/main" id="{00000000-0008-0000-1200-000003000000}"/>
            </a:ext>
          </a:extLst>
        </xdr:cNvPr>
        <xdr:cNvCxnSpPr>
          <a:cxnSpLocks noChangeShapeType="1"/>
        </xdr:cNvCxnSpPr>
      </xdr:nvCxnSpPr>
      <xdr:spPr bwMode="auto">
        <a:xfrm flipH="1">
          <a:off x="7277100" y="18463684"/>
          <a:ext cx="1615017" cy="614891"/>
        </a:xfrm>
        <a:prstGeom prst="straightConnector1">
          <a:avLst/>
        </a:prstGeom>
        <a:noFill/>
        <a:ln w="31750" algn="ctr">
          <a:solidFill>
            <a:srgbClr val="FF0000"/>
          </a:solidFill>
          <a:round/>
          <a:headEnd/>
          <a:tailEnd type="triangle" w="med" len="med"/>
        </a:ln>
      </xdr:spPr>
    </xdr:cxnSp>
    <xdr:clientData/>
  </xdr:twoCellAnchor>
  <xdr:twoCellAnchor>
    <xdr:from>
      <xdr:col>4</xdr:col>
      <xdr:colOff>28575</xdr:colOff>
      <xdr:row>86</xdr:row>
      <xdr:rowOff>57150</xdr:rowOff>
    </xdr:from>
    <xdr:to>
      <xdr:col>4</xdr:col>
      <xdr:colOff>1825627</xdr:colOff>
      <xdr:row>88</xdr:row>
      <xdr:rowOff>74084</xdr:rowOff>
    </xdr:to>
    <xdr:cxnSp macro="">
      <xdr:nvCxnSpPr>
        <xdr:cNvPr id="9" name="Straight Arrow Connector 8">
          <a:extLst>
            <a:ext uri="{FF2B5EF4-FFF2-40B4-BE49-F238E27FC236}">
              <a16:creationId xmlns:a16="http://schemas.microsoft.com/office/drawing/2014/main" id="{00000000-0008-0000-1200-000009000000}"/>
            </a:ext>
          </a:extLst>
        </xdr:cNvPr>
        <xdr:cNvCxnSpPr>
          <a:cxnSpLocks noChangeShapeType="1"/>
        </xdr:cNvCxnSpPr>
      </xdr:nvCxnSpPr>
      <xdr:spPr bwMode="auto">
        <a:xfrm flipH="1" flipV="1">
          <a:off x="8667750" y="13639800"/>
          <a:ext cx="1797052" cy="340784"/>
        </a:xfrm>
        <a:prstGeom prst="straightConnector1">
          <a:avLst/>
        </a:prstGeom>
        <a:noFill/>
        <a:ln w="31750" algn="ctr">
          <a:solidFill>
            <a:srgbClr val="FF0000"/>
          </a:solidFill>
          <a:round/>
          <a:headEnd/>
          <a:tailEnd type="triangle" w="med" len="med"/>
        </a:ln>
      </xdr:spPr>
    </xdr:cxnSp>
    <xdr:clientData/>
  </xdr:twoCellAnchor>
  <xdr:twoCellAnchor>
    <xdr:from>
      <xdr:col>4</xdr:col>
      <xdr:colOff>28575</xdr:colOff>
      <xdr:row>88</xdr:row>
      <xdr:rowOff>152400</xdr:rowOff>
    </xdr:from>
    <xdr:to>
      <xdr:col>4</xdr:col>
      <xdr:colOff>1808693</xdr:colOff>
      <xdr:row>89</xdr:row>
      <xdr:rowOff>104775</xdr:rowOff>
    </xdr:to>
    <xdr:cxnSp macro="">
      <xdr:nvCxnSpPr>
        <xdr:cNvPr id="10" name="Straight Arrow Connector 3">
          <a:extLst>
            <a:ext uri="{FF2B5EF4-FFF2-40B4-BE49-F238E27FC236}">
              <a16:creationId xmlns:a16="http://schemas.microsoft.com/office/drawing/2014/main" id="{00000000-0008-0000-1200-00000A000000}"/>
            </a:ext>
          </a:extLst>
        </xdr:cNvPr>
        <xdr:cNvCxnSpPr>
          <a:cxnSpLocks noChangeShapeType="1"/>
        </xdr:cNvCxnSpPr>
      </xdr:nvCxnSpPr>
      <xdr:spPr bwMode="auto">
        <a:xfrm flipH="1">
          <a:off x="8667750" y="14058900"/>
          <a:ext cx="1780118" cy="114300"/>
        </a:xfrm>
        <a:prstGeom prst="straightConnector1">
          <a:avLst/>
        </a:prstGeom>
        <a:noFill/>
        <a:ln w="31750" algn="ctr">
          <a:solidFill>
            <a:srgbClr val="FF0000"/>
          </a:solidFill>
          <a:round/>
          <a:headEnd/>
          <a:tailEnd type="triangle" w="med" len="med"/>
        </a:ln>
      </xdr:spPr>
    </xdr:cxnSp>
    <xdr:clientData/>
  </xdr:twoCellAnchor>
  <xdr:twoCellAnchor>
    <xdr:from>
      <xdr:col>4</xdr:col>
      <xdr:colOff>95250</xdr:colOff>
      <xdr:row>89</xdr:row>
      <xdr:rowOff>50800</xdr:rowOff>
    </xdr:from>
    <xdr:to>
      <xdr:col>4</xdr:col>
      <xdr:colOff>1823510</xdr:colOff>
      <xdr:row>99</xdr:row>
      <xdr:rowOff>85725</xdr:rowOff>
    </xdr:to>
    <xdr:cxnSp macro="">
      <xdr:nvCxnSpPr>
        <xdr:cNvPr id="11" name="Straight Arrow Connector 3">
          <a:extLst>
            <a:ext uri="{FF2B5EF4-FFF2-40B4-BE49-F238E27FC236}">
              <a16:creationId xmlns:a16="http://schemas.microsoft.com/office/drawing/2014/main" id="{00000000-0008-0000-1200-00000B000000}"/>
            </a:ext>
          </a:extLst>
        </xdr:cNvPr>
        <xdr:cNvCxnSpPr>
          <a:cxnSpLocks noChangeShapeType="1"/>
        </xdr:cNvCxnSpPr>
      </xdr:nvCxnSpPr>
      <xdr:spPr bwMode="auto">
        <a:xfrm flipH="1">
          <a:off x="8734425" y="14119225"/>
          <a:ext cx="1728260" cy="1654175"/>
        </a:xfrm>
        <a:prstGeom prst="straightConnector1">
          <a:avLst/>
        </a:prstGeom>
        <a:noFill/>
        <a:ln w="31750" algn="ctr">
          <a:solidFill>
            <a:srgbClr val="FF0000"/>
          </a:solidFill>
          <a:round/>
          <a:headEnd/>
          <a:tailEnd type="triangle" w="med" len="med"/>
        </a:ln>
      </xdr:spPr>
    </xdr:cxn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38100</xdr:colOff>
      <xdr:row>819</xdr:row>
      <xdr:rowOff>95250</xdr:rowOff>
    </xdr:from>
    <xdr:to>
      <xdr:col>13</xdr:col>
      <xdr:colOff>942977</xdr:colOff>
      <xdr:row>822</xdr:row>
      <xdr:rowOff>19050</xdr:rowOff>
    </xdr:to>
    <xdr:cxnSp macro="">
      <xdr:nvCxnSpPr>
        <xdr:cNvPr id="49529" name="Straight Arrow Connector 27">
          <a:extLst>
            <a:ext uri="{FF2B5EF4-FFF2-40B4-BE49-F238E27FC236}">
              <a16:creationId xmlns:a16="http://schemas.microsoft.com/office/drawing/2014/main" id="{00000000-0008-0000-1300-000079C10000}"/>
            </a:ext>
          </a:extLst>
        </xdr:cNvPr>
        <xdr:cNvCxnSpPr>
          <a:cxnSpLocks noChangeShapeType="1"/>
        </xdr:cNvCxnSpPr>
      </xdr:nvCxnSpPr>
      <xdr:spPr bwMode="auto">
        <a:xfrm flipH="1">
          <a:off x="12420600" y="167487600"/>
          <a:ext cx="904877" cy="409575"/>
        </a:xfrm>
        <a:prstGeom prst="straightConnector1">
          <a:avLst/>
        </a:prstGeom>
        <a:noFill/>
        <a:ln w="31750" algn="ctr">
          <a:solidFill>
            <a:srgbClr val="FF0000"/>
          </a:solidFill>
          <a:round/>
          <a:headEnd/>
          <a:tailEnd type="triangle" w="med" len="med"/>
        </a:ln>
      </xdr:spPr>
    </xdr:cxnSp>
    <xdr:clientData/>
  </xdr:twoCellAnchor>
  <xdr:twoCellAnchor>
    <xdr:from>
      <xdr:col>13</xdr:col>
      <xdr:colOff>266700</xdr:colOff>
      <xdr:row>861</xdr:row>
      <xdr:rowOff>76200</xdr:rowOff>
    </xdr:from>
    <xdr:to>
      <xdr:col>13</xdr:col>
      <xdr:colOff>790576</xdr:colOff>
      <xdr:row>861</xdr:row>
      <xdr:rowOff>133350</xdr:rowOff>
    </xdr:to>
    <xdr:cxnSp macro="">
      <xdr:nvCxnSpPr>
        <xdr:cNvPr id="49530" name="Straight Arrow Connector 28">
          <a:extLst>
            <a:ext uri="{FF2B5EF4-FFF2-40B4-BE49-F238E27FC236}">
              <a16:creationId xmlns:a16="http://schemas.microsoft.com/office/drawing/2014/main" id="{00000000-0008-0000-1300-00007AC10000}"/>
            </a:ext>
          </a:extLst>
        </xdr:cNvPr>
        <xdr:cNvCxnSpPr>
          <a:cxnSpLocks noChangeShapeType="1"/>
        </xdr:cNvCxnSpPr>
      </xdr:nvCxnSpPr>
      <xdr:spPr bwMode="auto">
        <a:xfrm flipH="1">
          <a:off x="9744075" y="140903325"/>
          <a:ext cx="523876" cy="57150"/>
        </a:xfrm>
        <a:prstGeom prst="straightConnector1">
          <a:avLst/>
        </a:prstGeom>
        <a:noFill/>
        <a:ln w="9525" algn="ctr">
          <a:solidFill>
            <a:srgbClr val="000000"/>
          </a:solidFill>
          <a:round/>
          <a:headEnd/>
          <a:tailEnd type="triangle" w="med" len="med"/>
        </a:ln>
      </xdr:spPr>
    </xdr:cxnSp>
    <xdr:clientData/>
  </xdr:twoCellAnchor>
  <xdr:twoCellAnchor>
    <xdr:from>
      <xdr:col>13</xdr:col>
      <xdr:colOff>295275</xdr:colOff>
      <xdr:row>69</xdr:row>
      <xdr:rowOff>95250</xdr:rowOff>
    </xdr:from>
    <xdr:to>
      <xdr:col>15</xdr:col>
      <xdr:colOff>0</xdr:colOff>
      <xdr:row>69</xdr:row>
      <xdr:rowOff>95250</xdr:rowOff>
    </xdr:to>
    <xdr:cxnSp macro="">
      <xdr:nvCxnSpPr>
        <xdr:cNvPr id="49533" name="Straight Arrow Connector 3">
          <a:extLst>
            <a:ext uri="{FF2B5EF4-FFF2-40B4-BE49-F238E27FC236}">
              <a16:creationId xmlns:a16="http://schemas.microsoft.com/office/drawing/2014/main" id="{00000000-0008-0000-1300-00007DC10000}"/>
            </a:ext>
          </a:extLst>
        </xdr:cNvPr>
        <xdr:cNvCxnSpPr>
          <a:cxnSpLocks noChangeShapeType="1"/>
        </xdr:cNvCxnSpPr>
      </xdr:nvCxnSpPr>
      <xdr:spPr bwMode="auto">
        <a:xfrm flipH="1">
          <a:off x="7781925" y="10648950"/>
          <a:ext cx="1800225" cy="0"/>
        </a:xfrm>
        <a:prstGeom prst="straightConnector1">
          <a:avLst/>
        </a:prstGeom>
        <a:noFill/>
        <a:ln w="31750" algn="ctr">
          <a:solidFill>
            <a:srgbClr val="FF0000"/>
          </a:solidFill>
          <a:round/>
          <a:headEnd/>
          <a:tailEnd type="triangle" w="med" len="med"/>
        </a:ln>
      </xdr:spPr>
    </xdr:cxnSp>
    <xdr:clientData/>
  </xdr:twoCellAnchor>
  <xdr:twoCellAnchor>
    <xdr:from>
      <xdr:col>13</xdr:col>
      <xdr:colOff>495300</xdr:colOff>
      <xdr:row>99</xdr:row>
      <xdr:rowOff>104775</xdr:rowOff>
    </xdr:from>
    <xdr:to>
      <xdr:col>15</xdr:col>
      <xdr:colOff>0</xdr:colOff>
      <xdr:row>99</xdr:row>
      <xdr:rowOff>123825</xdr:rowOff>
    </xdr:to>
    <xdr:cxnSp macro="">
      <xdr:nvCxnSpPr>
        <xdr:cNvPr id="49534" name="Straight Arrow Connector 6">
          <a:extLst>
            <a:ext uri="{FF2B5EF4-FFF2-40B4-BE49-F238E27FC236}">
              <a16:creationId xmlns:a16="http://schemas.microsoft.com/office/drawing/2014/main" id="{00000000-0008-0000-1300-00007EC10000}"/>
            </a:ext>
          </a:extLst>
        </xdr:cNvPr>
        <xdr:cNvCxnSpPr>
          <a:cxnSpLocks noChangeShapeType="1"/>
        </xdr:cNvCxnSpPr>
      </xdr:nvCxnSpPr>
      <xdr:spPr bwMode="auto">
        <a:xfrm flipH="1">
          <a:off x="9972675" y="15278100"/>
          <a:ext cx="1200150" cy="19050"/>
        </a:xfrm>
        <a:prstGeom prst="straightConnector1">
          <a:avLst/>
        </a:prstGeom>
        <a:noFill/>
        <a:ln w="31750" algn="ctr">
          <a:solidFill>
            <a:srgbClr val="FF0000"/>
          </a:solidFill>
          <a:round/>
          <a:headEnd/>
          <a:tailEnd type="triangle" w="med" len="med"/>
        </a:ln>
      </xdr:spPr>
    </xdr:cxnSp>
    <xdr:clientData/>
  </xdr:twoCellAnchor>
  <xdr:twoCellAnchor>
    <xdr:from>
      <xdr:col>13</xdr:col>
      <xdr:colOff>657225</xdr:colOff>
      <xdr:row>353</xdr:row>
      <xdr:rowOff>57150</xdr:rowOff>
    </xdr:from>
    <xdr:to>
      <xdr:col>14</xdr:col>
      <xdr:colOff>781051</xdr:colOff>
      <xdr:row>355</xdr:row>
      <xdr:rowOff>76200</xdr:rowOff>
    </xdr:to>
    <xdr:cxnSp macro="">
      <xdr:nvCxnSpPr>
        <xdr:cNvPr id="49536" name="Straight Arrow Connector 12">
          <a:extLst>
            <a:ext uri="{FF2B5EF4-FFF2-40B4-BE49-F238E27FC236}">
              <a16:creationId xmlns:a16="http://schemas.microsoft.com/office/drawing/2014/main" id="{00000000-0008-0000-1300-000080C10000}"/>
            </a:ext>
          </a:extLst>
        </xdr:cNvPr>
        <xdr:cNvCxnSpPr>
          <a:cxnSpLocks noChangeShapeType="1"/>
        </xdr:cNvCxnSpPr>
      </xdr:nvCxnSpPr>
      <xdr:spPr bwMode="auto">
        <a:xfrm flipH="1" flipV="1">
          <a:off x="10134600" y="65312925"/>
          <a:ext cx="971551" cy="180975"/>
        </a:xfrm>
        <a:prstGeom prst="straightConnector1">
          <a:avLst/>
        </a:prstGeom>
        <a:noFill/>
        <a:ln w="31750" algn="ctr">
          <a:solidFill>
            <a:srgbClr val="FF0000"/>
          </a:solidFill>
          <a:round/>
          <a:headEnd/>
          <a:tailEnd type="triangle" w="med" len="med"/>
        </a:ln>
      </xdr:spPr>
    </xdr:cxnSp>
    <xdr:clientData/>
  </xdr:twoCellAnchor>
  <xdr:twoCellAnchor>
    <xdr:from>
      <xdr:col>13</xdr:col>
      <xdr:colOff>666750</xdr:colOff>
      <xdr:row>356</xdr:row>
      <xdr:rowOff>9525</xdr:rowOff>
    </xdr:from>
    <xdr:to>
      <xdr:col>14</xdr:col>
      <xdr:colOff>800101</xdr:colOff>
      <xdr:row>360</xdr:row>
      <xdr:rowOff>28575</xdr:rowOff>
    </xdr:to>
    <xdr:cxnSp macro="">
      <xdr:nvCxnSpPr>
        <xdr:cNvPr id="49537" name="Straight Arrow Connector 14">
          <a:extLst>
            <a:ext uri="{FF2B5EF4-FFF2-40B4-BE49-F238E27FC236}">
              <a16:creationId xmlns:a16="http://schemas.microsoft.com/office/drawing/2014/main" id="{00000000-0008-0000-1300-000081C10000}"/>
            </a:ext>
          </a:extLst>
        </xdr:cNvPr>
        <xdr:cNvCxnSpPr>
          <a:cxnSpLocks noChangeShapeType="1"/>
        </xdr:cNvCxnSpPr>
      </xdr:nvCxnSpPr>
      <xdr:spPr bwMode="auto">
        <a:xfrm flipH="1">
          <a:off x="10144125" y="65589150"/>
          <a:ext cx="981076" cy="180975"/>
        </a:xfrm>
        <a:prstGeom prst="straightConnector1">
          <a:avLst/>
        </a:prstGeom>
        <a:noFill/>
        <a:ln w="31750" algn="ctr">
          <a:solidFill>
            <a:srgbClr val="FF0000"/>
          </a:solidFill>
          <a:round/>
          <a:headEnd/>
          <a:tailEnd type="triangle" w="med" len="med"/>
        </a:ln>
      </xdr:spPr>
    </xdr:cxnSp>
    <xdr:clientData/>
  </xdr:twoCellAnchor>
  <xdr:twoCellAnchor>
    <xdr:from>
      <xdr:col>13</xdr:col>
      <xdr:colOff>561975</xdr:colOff>
      <xdr:row>400</xdr:row>
      <xdr:rowOff>9525</xdr:rowOff>
    </xdr:from>
    <xdr:to>
      <xdr:col>15</xdr:col>
      <xdr:colOff>0</xdr:colOff>
      <xdr:row>400</xdr:row>
      <xdr:rowOff>85726</xdr:rowOff>
    </xdr:to>
    <xdr:cxnSp macro="">
      <xdr:nvCxnSpPr>
        <xdr:cNvPr id="49540" name="Straight Arrow Connector 22">
          <a:extLst>
            <a:ext uri="{FF2B5EF4-FFF2-40B4-BE49-F238E27FC236}">
              <a16:creationId xmlns:a16="http://schemas.microsoft.com/office/drawing/2014/main" id="{00000000-0008-0000-1300-000084C10000}"/>
            </a:ext>
          </a:extLst>
        </xdr:cNvPr>
        <xdr:cNvCxnSpPr>
          <a:cxnSpLocks noChangeShapeType="1"/>
        </xdr:cNvCxnSpPr>
      </xdr:nvCxnSpPr>
      <xdr:spPr bwMode="auto">
        <a:xfrm flipH="1" flipV="1">
          <a:off x="10039350" y="72694800"/>
          <a:ext cx="1133475" cy="76201"/>
        </a:xfrm>
        <a:prstGeom prst="straightConnector1">
          <a:avLst/>
        </a:prstGeom>
        <a:noFill/>
        <a:ln w="31750" algn="ctr">
          <a:solidFill>
            <a:srgbClr val="FF0000"/>
          </a:solidFill>
          <a:round/>
          <a:headEnd/>
          <a:tailEnd type="triangle" w="med" len="med"/>
        </a:ln>
      </xdr:spPr>
    </xdr:cxnSp>
    <xdr:clientData/>
  </xdr:twoCellAnchor>
  <xdr:twoCellAnchor>
    <xdr:from>
      <xdr:col>13</xdr:col>
      <xdr:colOff>57150</xdr:colOff>
      <xdr:row>449</xdr:row>
      <xdr:rowOff>142066</xdr:rowOff>
    </xdr:from>
    <xdr:to>
      <xdr:col>14</xdr:col>
      <xdr:colOff>1110631</xdr:colOff>
      <xdr:row>451</xdr:row>
      <xdr:rowOff>76200</xdr:rowOff>
    </xdr:to>
    <xdr:cxnSp macro="">
      <xdr:nvCxnSpPr>
        <xdr:cNvPr id="49541" name="Straight Arrow Connector 24">
          <a:extLst>
            <a:ext uri="{FF2B5EF4-FFF2-40B4-BE49-F238E27FC236}">
              <a16:creationId xmlns:a16="http://schemas.microsoft.com/office/drawing/2014/main" id="{00000000-0008-0000-1300-000085C10000}"/>
            </a:ext>
          </a:extLst>
        </xdr:cNvPr>
        <xdr:cNvCxnSpPr>
          <a:cxnSpLocks noChangeShapeType="1"/>
        </xdr:cNvCxnSpPr>
      </xdr:nvCxnSpPr>
      <xdr:spPr bwMode="auto">
        <a:xfrm flipH="1">
          <a:off x="12439650" y="97030366"/>
          <a:ext cx="2034556" cy="267509"/>
        </a:xfrm>
        <a:prstGeom prst="straightConnector1">
          <a:avLst/>
        </a:prstGeom>
        <a:noFill/>
        <a:ln w="31750" algn="ctr">
          <a:solidFill>
            <a:srgbClr val="FF0000"/>
          </a:solidFill>
          <a:round/>
          <a:headEnd/>
          <a:tailEnd type="triangle" w="med" len="med"/>
        </a:ln>
      </xdr:spPr>
    </xdr:cxnSp>
    <xdr:clientData/>
  </xdr:twoCellAnchor>
  <xdr:twoCellAnchor>
    <xdr:from>
      <xdr:col>13</xdr:col>
      <xdr:colOff>95250</xdr:colOff>
      <xdr:row>522</xdr:row>
      <xdr:rowOff>104775</xdr:rowOff>
    </xdr:from>
    <xdr:to>
      <xdr:col>15</xdr:col>
      <xdr:colOff>0</xdr:colOff>
      <xdr:row>523</xdr:row>
      <xdr:rowOff>42333</xdr:rowOff>
    </xdr:to>
    <xdr:cxnSp macro="">
      <xdr:nvCxnSpPr>
        <xdr:cNvPr id="49542" name="Straight Arrow Connector 26">
          <a:extLst>
            <a:ext uri="{FF2B5EF4-FFF2-40B4-BE49-F238E27FC236}">
              <a16:creationId xmlns:a16="http://schemas.microsoft.com/office/drawing/2014/main" id="{00000000-0008-0000-1300-000086C10000}"/>
            </a:ext>
          </a:extLst>
        </xdr:cNvPr>
        <xdr:cNvCxnSpPr>
          <a:cxnSpLocks noChangeShapeType="1"/>
        </xdr:cNvCxnSpPr>
      </xdr:nvCxnSpPr>
      <xdr:spPr bwMode="auto">
        <a:xfrm flipH="1">
          <a:off x="10689167" y="113759192"/>
          <a:ext cx="1883833" cy="96308"/>
        </a:xfrm>
        <a:prstGeom prst="straightConnector1">
          <a:avLst/>
        </a:prstGeom>
        <a:noFill/>
        <a:ln w="31750" algn="ctr">
          <a:solidFill>
            <a:srgbClr val="FF0000"/>
          </a:solidFill>
          <a:round/>
          <a:headEnd/>
          <a:tailEnd type="triangle" w="med" len="med"/>
        </a:ln>
      </xdr:spPr>
    </xdr:cxnSp>
    <xdr:clientData/>
  </xdr:twoCellAnchor>
  <xdr:twoCellAnchor>
    <xdr:from>
      <xdr:col>13</xdr:col>
      <xdr:colOff>63500</xdr:colOff>
      <xdr:row>540</xdr:row>
      <xdr:rowOff>95250</xdr:rowOff>
    </xdr:from>
    <xdr:to>
      <xdr:col>15</xdr:col>
      <xdr:colOff>0</xdr:colOff>
      <xdr:row>541</xdr:row>
      <xdr:rowOff>52916</xdr:rowOff>
    </xdr:to>
    <xdr:cxnSp macro="">
      <xdr:nvCxnSpPr>
        <xdr:cNvPr id="49543" name="Straight Arrow Connector 28">
          <a:extLst>
            <a:ext uri="{FF2B5EF4-FFF2-40B4-BE49-F238E27FC236}">
              <a16:creationId xmlns:a16="http://schemas.microsoft.com/office/drawing/2014/main" id="{00000000-0008-0000-1300-000087C10000}"/>
            </a:ext>
          </a:extLst>
        </xdr:cNvPr>
        <xdr:cNvCxnSpPr>
          <a:cxnSpLocks noChangeShapeType="1"/>
        </xdr:cNvCxnSpPr>
      </xdr:nvCxnSpPr>
      <xdr:spPr bwMode="auto">
        <a:xfrm flipH="1">
          <a:off x="10657417" y="116607167"/>
          <a:ext cx="1915583" cy="116416"/>
        </a:xfrm>
        <a:prstGeom prst="straightConnector1">
          <a:avLst/>
        </a:prstGeom>
        <a:noFill/>
        <a:ln w="31750" algn="ctr">
          <a:solidFill>
            <a:srgbClr val="FF0000"/>
          </a:solidFill>
          <a:round/>
          <a:headEnd/>
          <a:tailEnd type="triangle" w="med" len="med"/>
        </a:ln>
      </xdr:spPr>
    </xdr:cxnSp>
    <xdr:clientData/>
  </xdr:twoCellAnchor>
  <xdr:twoCellAnchor>
    <xdr:from>
      <xdr:col>13</xdr:col>
      <xdr:colOff>419100</xdr:colOff>
      <xdr:row>559</xdr:row>
      <xdr:rowOff>123825</xdr:rowOff>
    </xdr:from>
    <xdr:to>
      <xdr:col>15</xdr:col>
      <xdr:colOff>1</xdr:colOff>
      <xdr:row>563</xdr:row>
      <xdr:rowOff>76201</xdr:rowOff>
    </xdr:to>
    <xdr:cxnSp macro="">
      <xdr:nvCxnSpPr>
        <xdr:cNvPr id="49544" name="Straight Arrow Connector 30">
          <a:extLst>
            <a:ext uri="{FF2B5EF4-FFF2-40B4-BE49-F238E27FC236}">
              <a16:creationId xmlns:a16="http://schemas.microsoft.com/office/drawing/2014/main" id="{00000000-0008-0000-1300-000088C10000}"/>
            </a:ext>
          </a:extLst>
        </xdr:cNvPr>
        <xdr:cNvCxnSpPr>
          <a:cxnSpLocks noChangeShapeType="1"/>
        </xdr:cNvCxnSpPr>
      </xdr:nvCxnSpPr>
      <xdr:spPr bwMode="auto">
        <a:xfrm flipH="1" flipV="1">
          <a:off x="7905750" y="102917625"/>
          <a:ext cx="1371601" cy="714376"/>
        </a:xfrm>
        <a:prstGeom prst="straightConnector1">
          <a:avLst/>
        </a:prstGeom>
        <a:noFill/>
        <a:ln w="31750" algn="ctr">
          <a:solidFill>
            <a:srgbClr val="FF0000"/>
          </a:solidFill>
          <a:round/>
          <a:headEnd/>
          <a:tailEnd type="triangle" w="med" len="med"/>
        </a:ln>
      </xdr:spPr>
    </xdr:cxnSp>
    <xdr:clientData/>
  </xdr:twoCellAnchor>
  <xdr:twoCellAnchor>
    <xdr:from>
      <xdr:col>13</xdr:col>
      <xdr:colOff>400050</xdr:colOff>
      <xdr:row>563</xdr:row>
      <xdr:rowOff>142875</xdr:rowOff>
    </xdr:from>
    <xdr:to>
      <xdr:col>15</xdr:col>
      <xdr:colOff>1</xdr:colOff>
      <xdr:row>563</xdr:row>
      <xdr:rowOff>171450</xdr:rowOff>
    </xdr:to>
    <xdr:cxnSp macro="">
      <xdr:nvCxnSpPr>
        <xdr:cNvPr id="49545" name="Straight Arrow Connector 30112">
          <a:extLst>
            <a:ext uri="{FF2B5EF4-FFF2-40B4-BE49-F238E27FC236}">
              <a16:creationId xmlns:a16="http://schemas.microsoft.com/office/drawing/2014/main" id="{00000000-0008-0000-1300-000089C10000}"/>
            </a:ext>
          </a:extLst>
        </xdr:cNvPr>
        <xdr:cNvCxnSpPr>
          <a:cxnSpLocks noChangeShapeType="1"/>
        </xdr:cNvCxnSpPr>
      </xdr:nvCxnSpPr>
      <xdr:spPr bwMode="auto">
        <a:xfrm flipH="1">
          <a:off x="9877425" y="99983925"/>
          <a:ext cx="1295401" cy="28575"/>
        </a:xfrm>
        <a:prstGeom prst="straightConnector1">
          <a:avLst/>
        </a:prstGeom>
        <a:noFill/>
        <a:ln w="31750" algn="ctr">
          <a:solidFill>
            <a:srgbClr val="FF0000"/>
          </a:solidFill>
          <a:round/>
          <a:headEnd/>
          <a:tailEnd type="triangle" w="med" len="med"/>
        </a:ln>
      </xdr:spPr>
    </xdr:cxnSp>
    <xdr:clientData/>
  </xdr:twoCellAnchor>
  <xdr:twoCellAnchor>
    <xdr:from>
      <xdr:col>13</xdr:col>
      <xdr:colOff>190500</xdr:colOff>
      <xdr:row>563</xdr:row>
      <xdr:rowOff>180975</xdr:rowOff>
    </xdr:from>
    <xdr:to>
      <xdr:col>15</xdr:col>
      <xdr:colOff>1</xdr:colOff>
      <xdr:row>573</xdr:row>
      <xdr:rowOff>133350</xdr:rowOff>
    </xdr:to>
    <xdr:cxnSp macro="">
      <xdr:nvCxnSpPr>
        <xdr:cNvPr id="49546" name="Straight Arrow Connector 30114">
          <a:extLst>
            <a:ext uri="{FF2B5EF4-FFF2-40B4-BE49-F238E27FC236}">
              <a16:creationId xmlns:a16="http://schemas.microsoft.com/office/drawing/2014/main" id="{00000000-0008-0000-1300-00008AC10000}"/>
            </a:ext>
          </a:extLst>
        </xdr:cNvPr>
        <xdr:cNvCxnSpPr>
          <a:cxnSpLocks noChangeShapeType="1"/>
        </xdr:cNvCxnSpPr>
      </xdr:nvCxnSpPr>
      <xdr:spPr bwMode="auto">
        <a:xfrm flipH="1">
          <a:off x="7677150" y="103736775"/>
          <a:ext cx="1600201" cy="1628775"/>
        </a:xfrm>
        <a:prstGeom prst="straightConnector1">
          <a:avLst/>
        </a:prstGeom>
        <a:noFill/>
        <a:ln w="31750" algn="ctr">
          <a:solidFill>
            <a:srgbClr val="FF0000"/>
          </a:solidFill>
          <a:round/>
          <a:headEnd/>
          <a:tailEnd type="triangle" w="med" len="med"/>
        </a:ln>
      </xdr:spPr>
    </xdr:cxnSp>
    <xdr:clientData/>
  </xdr:twoCellAnchor>
  <xdr:twoCellAnchor>
    <xdr:from>
      <xdr:col>13</xdr:col>
      <xdr:colOff>85725</xdr:colOff>
      <xdr:row>564</xdr:row>
      <xdr:rowOff>9525</xdr:rowOff>
    </xdr:from>
    <xdr:to>
      <xdr:col>15</xdr:col>
      <xdr:colOff>2</xdr:colOff>
      <xdr:row>582</xdr:row>
      <xdr:rowOff>47625</xdr:rowOff>
    </xdr:to>
    <xdr:cxnSp macro="">
      <xdr:nvCxnSpPr>
        <xdr:cNvPr id="49547" name="Straight Arrow Connector 30120">
          <a:extLst>
            <a:ext uri="{FF2B5EF4-FFF2-40B4-BE49-F238E27FC236}">
              <a16:creationId xmlns:a16="http://schemas.microsoft.com/office/drawing/2014/main" id="{00000000-0008-0000-1300-00008BC10000}"/>
            </a:ext>
          </a:extLst>
        </xdr:cNvPr>
        <xdr:cNvCxnSpPr>
          <a:cxnSpLocks noChangeShapeType="1"/>
        </xdr:cNvCxnSpPr>
      </xdr:nvCxnSpPr>
      <xdr:spPr bwMode="auto">
        <a:xfrm flipH="1">
          <a:off x="7572375" y="103755825"/>
          <a:ext cx="1704977" cy="2981325"/>
        </a:xfrm>
        <a:prstGeom prst="straightConnector1">
          <a:avLst/>
        </a:prstGeom>
        <a:noFill/>
        <a:ln w="31750" algn="ctr">
          <a:solidFill>
            <a:srgbClr val="FF0000"/>
          </a:solidFill>
          <a:round/>
          <a:headEnd/>
          <a:tailEnd type="triangle" w="med" len="med"/>
        </a:ln>
      </xdr:spPr>
    </xdr:cxnSp>
    <xdr:clientData/>
  </xdr:twoCellAnchor>
  <xdr:twoCellAnchor>
    <xdr:from>
      <xdr:col>13</xdr:col>
      <xdr:colOff>57150</xdr:colOff>
      <xdr:row>648</xdr:row>
      <xdr:rowOff>104775</xdr:rowOff>
    </xdr:from>
    <xdr:to>
      <xdr:col>15</xdr:col>
      <xdr:colOff>3</xdr:colOff>
      <xdr:row>648</xdr:row>
      <xdr:rowOff>142875</xdr:rowOff>
    </xdr:to>
    <xdr:cxnSp macro="">
      <xdr:nvCxnSpPr>
        <xdr:cNvPr id="49548" name="Straight Arrow Connector 30124">
          <a:extLst>
            <a:ext uri="{FF2B5EF4-FFF2-40B4-BE49-F238E27FC236}">
              <a16:creationId xmlns:a16="http://schemas.microsoft.com/office/drawing/2014/main" id="{00000000-0008-0000-1300-00008CC10000}"/>
            </a:ext>
          </a:extLst>
        </xdr:cNvPr>
        <xdr:cNvCxnSpPr>
          <a:cxnSpLocks noChangeShapeType="1"/>
        </xdr:cNvCxnSpPr>
      </xdr:nvCxnSpPr>
      <xdr:spPr bwMode="auto">
        <a:xfrm flipH="1">
          <a:off x="12439650" y="135359775"/>
          <a:ext cx="2057403" cy="38100"/>
        </a:xfrm>
        <a:prstGeom prst="straightConnector1">
          <a:avLst/>
        </a:prstGeom>
        <a:noFill/>
        <a:ln w="31750" algn="ctr">
          <a:solidFill>
            <a:srgbClr val="FF0000"/>
          </a:solidFill>
          <a:round/>
          <a:headEnd/>
          <a:tailEnd type="triangle" w="med" len="med"/>
        </a:ln>
      </xdr:spPr>
    </xdr:cxnSp>
    <xdr:clientData/>
  </xdr:twoCellAnchor>
  <xdr:twoCellAnchor>
    <xdr:from>
      <xdr:col>14</xdr:col>
      <xdr:colOff>95250</xdr:colOff>
      <xdr:row>280</xdr:row>
      <xdr:rowOff>104775</xdr:rowOff>
    </xdr:from>
    <xdr:to>
      <xdr:col>15</xdr:col>
      <xdr:colOff>800100</xdr:colOff>
      <xdr:row>280</xdr:row>
      <xdr:rowOff>123825</xdr:rowOff>
    </xdr:to>
    <xdr:cxnSp macro="">
      <xdr:nvCxnSpPr>
        <xdr:cNvPr id="49556" name="Straight Arrow Connector 32">
          <a:extLst>
            <a:ext uri="{FF2B5EF4-FFF2-40B4-BE49-F238E27FC236}">
              <a16:creationId xmlns:a16="http://schemas.microsoft.com/office/drawing/2014/main" id="{00000000-0008-0000-1300-000094C10000}"/>
            </a:ext>
          </a:extLst>
        </xdr:cNvPr>
        <xdr:cNvCxnSpPr>
          <a:cxnSpLocks noChangeShapeType="1"/>
        </xdr:cNvCxnSpPr>
      </xdr:nvCxnSpPr>
      <xdr:spPr bwMode="auto">
        <a:xfrm flipH="1">
          <a:off x="12039600" y="48301275"/>
          <a:ext cx="1552575" cy="19050"/>
        </a:xfrm>
        <a:prstGeom prst="straightConnector1">
          <a:avLst/>
        </a:prstGeom>
        <a:noFill/>
        <a:ln w="31750" algn="ctr">
          <a:solidFill>
            <a:srgbClr val="FF0000"/>
          </a:solidFill>
          <a:round/>
          <a:headEnd/>
          <a:tailEnd type="arrow" w="med" len="med"/>
        </a:ln>
      </xdr:spPr>
    </xdr:cxnSp>
    <xdr:clientData/>
  </xdr:twoCellAnchor>
  <xdr:twoCellAnchor>
    <xdr:from>
      <xdr:col>13</xdr:col>
      <xdr:colOff>76200</xdr:colOff>
      <xdr:row>776</xdr:row>
      <xdr:rowOff>64558</xdr:rowOff>
    </xdr:from>
    <xdr:to>
      <xdr:col>13</xdr:col>
      <xdr:colOff>793751</xdr:colOff>
      <xdr:row>776</xdr:row>
      <xdr:rowOff>95250</xdr:rowOff>
    </xdr:to>
    <xdr:cxnSp macro="">
      <xdr:nvCxnSpPr>
        <xdr:cNvPr id="49558" name="Straight Arrow Connector 36">
          <a:extLst>
            <a:ext uri="{FF2B5EF4-FFF2-40B4-BE49-F238E27FC236}">
              <a16:creationId xmlns:a16="http://schemas.microsoft.com/office/drawing/2014/main" id="{00000000-0008-0000-1300-000096C10000}"/>
            </a:ext>
          </a:extLst>
        </xdr:cNvPr>
        <xdr:cNvCxnSpPr>
          <a:cxnSpLocks noChangeShapeType="1"/>
        </xdr:cNvCxnSpPr>
      </xdr:nvCxnSpPr>
      <xdr:spPr bwMode="auto">
        <a:xfrm flipH="1">
          <a:off x="12458700" y="160341733"/>
          <a:ext cx="717551" cy="30692"/>
        </a:xfrm>
        <a:prstGeom prst="straightConnector1">
          <a:avLst/>
        </a:prstGeom>
        <a:noFill/>
        <a:ln w="31750" algn="ctr">
          <a:solidFill>
            <a:srgbClr val="FF0000"/>
          </a:solidFill>
          <a:round/>
          <a:headEnd/>
          <a:tailEnd type="arrow" w="med" len="med"/>
        </a:ln>
      </xdr:spPr>
    </xdr:cxnSp>
    <xdr:clientData/>
  </xdr:twoCellAnchor>
  <xdr:twoCellAnchor>
    <xdr:from>
      <xdr:col>13</xdr:col>
      <xdr:colOff>112059</xdr:colOff>
      <xdr:row>483</xdr:row>
      <xdr:rowOff>201706</xdr:rowOff>
    </xdr:from>
    <xdr:to>
      <xdr:col>14</xdr:col>
      <xdr:colOff>963707</xdr:colOff>
      <xdr:row>486</xdr:row>
      <xdr:rowOff>89647</xdr:rowOff>
    </xdr:to>
    <xdr:cxnSp macro="">
      <xdr:nvCxnSpPr>
        <xdr:cNvPr id="34" name="Straight Arrow Connector 31">
          <a:extLst>
            <a:ext uri="{FF2B5EF4-FFF2-40B4-BE49-F238E27FC236}">
              <a16:creationId xmlns:a16="http://schemas.microsoft.com/office/drawing/2014/main" id="{00000000-0008-0000-1300-000022000000}"/>
            </a:ext>
          </a:extLst>
        </xdr:cNvPr>
        <xdr:cNvCxnSpPr>
          <a:cxnSpLocks noChangeShapeType="1"/>
        </xdr:cNvCxnSpPr>
      </xdr:nvCxnSpPr>
      <xdr:spPr bwMode="auto">
        <a:xfrm flipH="1">
          <a:off x="7631206" y="86643882"/>
          <a:ext cx="1703295" cy="414618"/>
        </a:xfrm>
        <a:prstGeom prst="straightConnector1">
          <a:avLst/>
        </a:prstGeom>
        <a:noFill/>
        <a:ln w="31750" algn="ctr">
          <a:solidFill>
            <a:srgbClr val="FF0000"/>
          </a:solidFill>
          <a:round/>
          <a:headEnd/>
          <a:tailEnd type="arrow" w="med" len="med"/>
        </a:ln>
      </xdr:spPr>
    </xdr:cxnSp>
    <xdr:clientData/>
  </xdr:twoCellAnchor>
  <xdr:twoCellAnchor>
    <xdr:from>
      <xdr:col>13</xdr:col>
      <xdr:colOff>104775</xdr:colOff>
      <xdr:row>648</xdr:row>
      <xdr:rowOff>123825</xdr:rowOff>
    </xdr:from>
    <xdr:to>
      <xdr:col>15</xdr:col>
      <xdr:colOff>9525</xdr:colOff>
      <xdr:row>656</xdr:row>
      <xdr:rowOff>0</xdr:rowOff>
    </xdr:to>
    <xdr:cxnSp macro="">
      <xdr:nvCxnSpPr>
        <xdr:cNvPr id="39" name="Straight Arrow Connector 30124">
          <a:extLst>
            <a:ext uri="{FF2B5EF4-FFF2-40B4-BE49-F238E27FC236}">
              <a16:creationId xmlns:a16="http://schemas.microsoft.com/office/drawing/2014/main" id="{00000000-0008-0000-1300-000027000000}"/>
            </a:ext>
          </a:extLst>
        </xdr:cNvPr>
        <xdr:cNvCxnSpPr>
          <a:cxnSpLocks noChangeShapeType="1"/>
        </xdr:cNvCxnSpPr>
      </xdr:nvCxnSpPr>
      <xdr:spPr bwMode="auto">
        <a:xfrm flipH="1">
          <a:off x="12487275" y="135378825"/>
          <a:ext cx="2019300" cy="1171575"/>
        </a:xfrm>
        <a:prstGeom prst="straightConnector1">
          <a:avLst/>
        </a:prstGeom>
        <a:noFill/>
        <a:ln w="31750" algn="ctr">
          <a:solidFill>
            <a:srgbClr val="FF0000"/>
          </a:solidFill>
          <a:round/>
          <a:headEnd/>
          <a:tailEnd type="triangle" w="med" len="med"/>
        </a:ln>
      </xdr:spPr>
    </xdr:cxnSp>
    <xdr:clientData/>
  </xdr:twoCellAnchor>
  <xdr:twoCellAnchor>
    <xdr:from>
      <xdr:col>13</xdr:col>
      <xdr:colOff>28575</xdr:colOff>
      <xdr:row>759</xdr:row>
      <xdr:rowOff>84667</xdr:rowOff>
    </xdr:from>
    <xdr:to>
      <xdr:col>13</xdr:col>
      <xdr:colOff>818094</xdr:colOff>
      <xdr:row>759</xdr:row>
      <xdr:rowOff>95250</xdr:rowOff>
    </xdr:to>
    <xdr:cxnSp macro="">
      <xdr:nvCxnSpPr>
        <xdr:cNvPr id="36" name="Straight Arrow Connector 36">
          <a:extLst>
            <a:ext uri="{FF2B5EF4-FFF2-40B4-BE49-F238E27FC236}">
              <a16:creationId xmlns:a16="http://schemas.microsoft.com/office/drawing/2014/main" id="{00000000-0008-0000-1300-000024000000}"/>
            </a:ext>
          </a:extLst>
        </xdr:cNvPr>
        <xdr:cNvCxnSpPr>
          <a:cxnSpLocks noChangeShapeType="1"/>
        </xdr:cNvCxnSpPr>
      </xdr:nvCxnSpPr>
      <xdr:spPr bwMode="auto">
        <a:xfrm flipH="1">
          <a:off x="12411075" y="157590067"/>
          <a:ext cx="789519" cy="10583"/>
        </a:xfrm>
        <a:prstGeom prst="straightConnector1">
          <a:avLst/>
        </a:prstGeom>
        <a:noFill/>
        <a:ln w="31750" algn="ctr">
          <a:solidFill>
            <a:srgbClr val="FF0000"/>
          </a:solidFill>
          <a:round/>
          <a:headEnd/>
          <a:tailEnd type="arrow" w="med" len="med"/>
        </a:ln>
      </xdr:spPr>
    </xdr:cxnSp>
    <xdr:clientData/>
  </xdr:twoCellAnchor>
  <xdr:twoCellAnchor>
    <xdr:from>
      <xdr:col>13</xdr:col>
      <xdr:colOff>28575</xdr:colOff>
      <xdr:row>741</xdr:row>
      <xdr:rowOff>104775</xdr:rowOff>
    </xdr:from>
    <xdr:to>
      <xdr:col>13</xdr:col>
      <xdr:colOff>807510</xdr:colOff>
      <xdr:row>741</xdr:row>
      <xdr:rowOff>105835</xdr:rowOff>
    </xdr:to>
    <xdr:cxnSp macro="">
      <xdr:nvCxnSpPr>
        <xdr:cNvPr id="38" name="Straight Arrow Connector 36">
          <a:extLst>
            <a:ext uri="{FF2B5EF4-FFF2-40B4-BE49-F238E27FC236}">
              <a16:creationId xmlns:a16="http://schemas.microsoft.com/office/drawing/2014/main" id="{00000000-0008-0000-1300-000026000000}"/>
            </a:ext>
          </a:extLst>
        </xdr:cNvPr>
        <xdr:cNvCxnSpPr>
          <a:cxnSpLocks noChangeShapeType="1"/>
        </xdr:cNvCxnSpPr>
      </xdr:nvCxnSpPr>
      <xdr:spPr bwMode="auto">
        <a:xfrm flipH="1" flipV="1">
          <a:off x="12411075" y="154562175"/>
          <a:ext cx="778935" cy="1060"/>
        </a:xfrm>
        <a:prstGeom prst="straightConnector1">
          <a:avLst/>
        </a:prstGeom>
        <a:noFill/>
        <a:ln w="31750" algn="ctr">
          <a:solidFill>
            <a:srgbClr val="FF0000"/>
          </a:solidFill>
          <a:round/>
          <a:headEnd/>
          <a:tailEnd type="arrow" w="med" len="med"/>
        </a:ln>
      </xdr:spPr>
    </xdr:cxnSp>
    <xdr:clientData/>
  </xdr:twoCellAnchor>
  <xdr:twoCellAnchor>
    <xdr:from>
      <xdr:col>13</xdr:col>
      <xdr:colOff>76200</xdr:colOff>
      <xdr:row>725</xdr:row>
      <xdr:rowOff>105833</xdr:rowOff>
    </xdr:from>
    <xdr:to>
      <xdr:col>13</xdr:col>
      <xdr:colOff>807509</xdr:colOff>
      <xdr:row>725</xdr:row>
      <xdr:rowOff>114300</xdr:rowOff>
    </xdr:to>
    <xdr:cxnSp macro="">
      <xdr:nvCxnSpPr>
        <xdr:cNvPr id="40" name="Straight Arrow Connector 36">
          <a:extLst>
            <a:ext uri="{FF2B5EF4-FFF2-40B4-BE49-F238E27FC236}">
              <a16:creationId xmlns:a16="http://schemas.microsoft.com/office/drawing/2014/main" id="{00000000-0008-0000-1300-000028000000}"/>
            </a:ext>
          </a:extLst>
        </xdr:cNvPr>
        <xdr:cNvCxnSpPr>
          <a:cxnSpLocks noChangeShapeType="1"/>
        </xdr:cNvCxnSpPr>
      </xdr:nvCxnSpPr>
      <xdr:spPr bwMode="auto">
        <a:xfrm flipH="1">
          <a:off x="12458700" y="151715258"/>
          <a:ext cx="731309" cy="8467"/>
        </a:xfrm>
        <a:prstGeom prst="straightConnector1">
          <a:avLst/>
        </a:prstGeom>
        <a:noFill/>
        <a:ln w="31750" algn="ctr">
          <a:solidFill>
            <a:srgbClr val="FF0000"/>
          </a:solidFill>
          <a:round/>
          <a:headEnd/>
          <a:tailEnd type="arrow" w="med" len="med"/>
        </a:ln>
      </xdr:spPr>
    </xdr:cxnSp>
    <xdr:clientData/>
  </xdr:twoCellAnchor>
  <xdr:twoCellAnchor>
    <xdr:from>
      <xdr:col>13</xdr:col>
      <xdr:colOff>104775</xdr:colOff>
      <xdr:row>721</xdr:row>
      <xdr:rowOff>74083</xdr:rowOff>
    </xdr:from>
    <xdr:to>
      <xdr:col>13</xdr:col>
      <xdr:colOff>818094</xdr:colOff>
      <xdr:row>721</xdr:row>
      <xdr:rowOff>104775</xdr:rowOff>
    </xdr:to>
    <xdr:cxnSp macro="">
      <xdr:nvCxnSpPr>
        <xdr:cNvPr id="41" name="Straight Arrow Connector 36">
          <a:extLst>
            <a:ext uri="{FF2B5EF4-FFF2-40B4-BE49-F238E27FC236}">
              <a16:creationId xmlns:a16="http://schemas.microsoft.com/office/drawing/2014/main" id="{00000000-0008-0000-1300-000029000000}"/>
            </a:ext>
          </a:extLst>
        </xdr:cNvPr>
        <xdr:cNvCxnSpPr>
          <a:cxnSpLocks noChangeShapeType="1"/>
        </xdr:cNvCxnSpPr>
      </xdr:nvCxnSpPr>
      <xdr:spPr bwMode="auto">
        <a:xfrm flipH="1">
          <a:off x="12487275" y="151035808"/>
          <a:ext cx="713319" cy="30692"/>
        </a:xfrm>
        <a:prstGeom prst="straightConnector1">
          <a:avLst/>
        </a:prstGeom>
        <a:noFill/>
        <a:ln w="31750" algn="ctr">
          <a:solidFill>
            <a:srgbClr val="FF0000"/>
          </a:solidFill>
          <a:round/>
          <a:headEnd/>
          <a:tailEnd type="arrow" w="med" len="med"/>
        </a:ln>
      </xdr:spPr>
    </xdr:cxnSp>
    <xdr:clientData/>
  </xdr:twoCellAnchor>
  <xdr:twoCellAnchor>
    <xdr:from>
      <xdr:col>13</xdr:col>
      <xdr:colOff>105834</xdr:colOff>
      <xdr:row>871</xdr:row>
      <xdr:rowOff>31750</xdr:rowOff>
    </xdr:from>
    <xdr:to>
      <xdr:col>13</xdr:col>
      <xdr:colOff>629710</xdr:colOff>
      <xdr:row>871</xdr:row>
      <xdr:rowOff>88900</xdr:rowOff>
    </xdr:to>
    <xdr:cxnSp macro="">
      <xdr:nvCxnSpPr>
        <xdr:cNvPr id="44" name="Straight Arrow Connector 28">
          <a:extLst>
            <a:ext uri="{FF2B5EF4-FFF2-40B4-BE49-F238E27FC236}">
              <a16:creationId xmlns:a16="http://schemas.microsoft.com/office/drawing/2014/main" id="{00000000-0008-0000-1300-00002C000000}"/>
            </a:ext>
          </a:extLst>
        </xdr:cNvPr>
        <xdr:cNvCxnSpPr>
          <a:cxnSpLocks noChangeShapeType="1"/>
        </xdr:cNvCxnSpPr>
      </xdr:nvCxnSpPr>
      <xdr:spPr bwMode="auto">
        <a:xfrm flipH="1">
          <a:off x="7588251" y="145161000"/>
          <a:ext cx="523876" cy="57150"/>
        </a:xfrm>
        <a:prstGeom prst="straightConnector1">
          <a:avLst/>
        </a:prstGeom>
        <a:noFill/>
        <a:ln w="9525" algn="ctr">
          <a:solidFill>
            <a:srgbClr val="000000"/>
          </a:solidFill>
          <a:round/>
          <a:headEnd/>
          <a:tailEnd type="triangle" w="med" len="med"/>
        </a:ln>
      </xdr:spPr>
    </xdr:cxnSp>
    <xdr:clientData/>
  </xdr:twoCellAnchor>
  <xdr:twoCellAnchor>
    <xdr:from>
      <xdr:col>13</xdr:col>
      <xdr:colOff>148167</xdr:colOff>
      <xdr:row>668</xdr:row>
      <xdr:rowOff>42334</xdr:rowOff>
    </xdr:from>
    <xdr:to>
      <xdr:col>14</xdr:col>
      <xdr:colOff>963084</xdr:colOff>
      <xdr:row>669</xdr:row>
      <xdr:rowOff>148167</xdr:rowOff>
    </xdr:to>
    <xdr:cxnSp macro="">
      <xdr:nvCxnSpPr>
        <xdr:cNvPr id="48" name="Straight Arrow Connector 30124">
          <a:extLst>
            <a:ext uri="{FF2B5EF4-FFF2-40B4-BE49-F238E27FC236}">
              <a16:creationId xmlns:a16="http://schemas.microsoft.com/office/drawing/2014/main" id="{00000000-0008-0000-1300-000030000000}"/>
            </a:ext>
          </a:extLst>
        </xdr:cNvPr>
        <xdr:cNvCxnSpPr>
          <a:cxnSpLocks noChangeShapeType="1"/>
        </xdr:cNvCxnSpPr>
      </xdr:nvCxnSpPr>
      <xdr:spPr bwMode="auto">
        <a:xfrm flipH="1">
          <a:off x="7630584" y="109272917"/>
          <a:ext cx="1661583" cy="264583"/>
        </a:xfrm>
        <a:prstGeom prst="straightConnector1">
          <a:avLst/>
        </a:prstGeom>
        <a:noFill/>
        <a:ln w="31750" algn="ctr">
          <a:solidFill>
            <a:srgbClr val="FF0000"/>
          </a:solidFill>
          <a:round/>
          <a:headEnd/>
          <a:tailEnd type="triangle" w="med" len="med"/>
        </a:ln>
      </xdr:spPr>
    </xdr:cxnSp>
    <xdr:clientData/>
  </xdr:twoCellAnchor>
  <xdr:twoCellAnchor>
    <xdr:from>
      <xdr:col>13</xdr:col>
      <xdr:colOff>47625</xdr:colOff>
      <xdr:row>891</xdr:row>
      <xdr:rowOff>74084</xdr:rowOff>
    </xdr:from>
    <xdr:to>
      <xdr:col>13</xdr:col>
      <xdr:colOff>793750</xdr:colOff>
      <xdr:row>891</xdr:row>
      <xdr:rowOff>102659</xdr:rowOff>
    </xdr:to>
    <xdr:cxnSp macro="">
      <xdr:nvCxnSpPr>
        <xdr:cNvPr id="42" name="Straight Arrow Connector 28">
          <a:extLst>
            <a:ext uri="{FF2B5EF4-FFF2-40B4-BE49-F238E27FC236}">
              <a16:creationId xmlns:a16="http://schemas.microsoft.com/office/drawing/2014/main" id="{00000000-0008-0000-1300-00002A000000}"/>
            </a:ext>
          </a:extLst>
        </xdr:cNvPr>
        <xdr:cNvCxnSpPr>
          <a:cxnSpLocks noChangeShapeType="1"/>
        </xdr:cNvCxnSpPr>
      </xdr:nvCxnSpPr>
      <xdr:spPr bwMode="auto">
        <a:xfrm flipH="1">
          <a:off x="10641542" y="169883667"/>
          <a:ext cx="746125" cy="28575"/>
        </a:xfrm>
        <a:prstGeom prst="straightConnector1">
          <a:avLst/>
        </a:prstGeom>
        <a:noFill/>
        <a:ln w="9525" algn="ctr">
          <a:solidFill>
            <a:srgbClr val="000000"/>
          </a:solidFill>
          <a:round/>
          <a:headEnd/>
          <a:tailEnd type="triangle" w="med" len="med"/>
        </a:ln>
      </xdr:spPr>
    </xdr:cxnSp>
    <xdr:clientData/>
  </xdr:twoCellAnchor>
  <xdr:twoCellAnchor>
    <xdr:from>
      <xdr:col>13</xdr:col>
      <xdr:colOff>76199</xdr:colOff>
      <xdr:row>697</xdr:row>
      <xdr:rowOff>104775</xdr:rowOff>
    </xdr:from>
    <xdr:to>
      <xdr:col>13</xdr:col>
      <xdr:colOff>653143</xdr:colOff>
      <xdr:row>697</xdr:row>
      <xdr:rowOff>122465</xdr:rowOff>
    </xdr:to>
    <xdr:cxnSp macro="">
      <xdr:nvCxnSpPr>
        <xdr:cNvPr id="37" name="Straight Arrow Connector 28">
          <a:extLst>
            <a:ext uri="{FF2B5EF4-FFF2-40B4-BE49-F238E27FC236}">
              <a16:creationId xmlns:a16="http://schemas.microsoft.com/office/drawing/2014/main" id="{00000000-0008-0000-1300-000025000000}"/>
            </a:ext>
          </a:extLst>
        </xdr:cNvPr>
        <xdr:cNvCxnSpPr>
          <a:cxnSpLocks noChangeShapeType="1"/>
        </xdr:cNvCxnSpPr>
      </xdr:nvCxnSpPr>
      <xdr:spPr bwMode="auto">
        <a:xfrm flipH="1" flipV="1">
          <a:off x="10648949" y="142340239"/>
          <a:ext cx="576944" cy="17690"/>
        </a:xfrm>
        <a:prstGeom prst="straightConnector1">
          <a:avLst/>
        </a:prstGeom>
        <a:noFill/>
        <a:ln w="9525" algn="ctr">
          <a:solidFill>
            <a:srgbClr val="000000"/>
          </a:solidFill>
          <a:round/>
          <a:headEnd/>
          <a:tailEnd type="triangle" w="med" len="med"/>
        </a:ln>
      </xdr:spPr>
    </xdr:cxnSp>
    <xdr:clientData/>
  </xdr:twoCellAnchor>
  <xdr:twoCellAnchor>
    <xdr:from>
      <xdr:col>13</xdr:col>
      <xdr:colOff>137583</xdr:colOff>
      <xdr:row>587</xdr:row>
      <xdr:rowOff>84667</xdr:rowOff>
    </xdr:from>
    <xdr:to>
      <xdr:col>14</xdr:col>
      <xdr:colOff>1026585</xdr:colOff>
      <xdr:row>588</xdr:row>
      <xdr:rowOff>63501</xdr:rowOff>
    </xdr:to>
    <xdr:cxnSp macro="">
      <xdr:nvCxnSpPr>
        <xdr:cNvPr id="51" name="Straight Arrow Connector 30124">
          <a:extLst>
            <a:ext uri="{FF2B5EF4-FFF2-40B4-BE49-F238E27FC236}">
              <a16:creationId xmlns:a16="http://schemas.microsoft.com/office/drawing/2014/main" id="{00000000-0008-0000-1300-000033000000}"/>
            </a:ext>
          </a:extLst>
        </xdr:cNvPr>
        <xdr:cNvCxnSpPr>
          <a:cxnSpLocks noChangeShapeType="1"/>
        </xdr:cNvCxnSpPr>
      </xdr:nvCxnSpPr>
      <xdr:spPr bwMode="auto">
        <a:xfrm flipH="1" flipV="1">
          <a:off x="10731500" y="132217584"/>
          <a:ext cx="1735668" cy="137584"/>
        </a:xfrm>
        <a:prstGeom prst="straightConnector1">
          <a:avLst/>
        </a:prstGeom>
        <a:noFill/>
        <a:ln w="31750" algn="ctr">
          <a:solidFill>
            <a:srgbClr val="FF0000"/>
          </a:solidFill>
          <a:round/>
          <a:headEnd/>
          <a:tailEnd type="triangle" w="med" len="med"/>
        </a:ln>
      </xdr:spPr>
    </xdr:cxnSp>
    <xdr:clientData/>
  </xdr:twoCellAnchor>
  <xdr:twoCellAnchor>
    <xdr:from>
      <xdr:col>13</xdr:col>
      <xdr:colOff>28575</xdr:colOff>
      <xdr:row>751</xdr:row>
      <xdr:rowOff>104775</xdr:rowOff>
    </xdr:from>
    <xdr:to>
      <xdr:col>13</xdr:col>
      <xdr:colOff>807510</xdr:colOff>
      <xdr:row>751</xdr:row>
      <xdr:rowOff>105834</xdr:rowOff>
    </xdr:to>
    <xdr:cxnSp macro="">
      <xdr:nvCxnSpPr>
        <xdr:cNvPr id="43" name="Straight Arrow Connector 36">
          <a:extLst>
            <a:ext uri="{FF2B5EF4-FFF2-40B4-BE49-F238E27FC236}">
              <a16:creationId xmlns:a16="http://schemas.microsoft.com/office/drawing/2014/main" id="{00000000-0008-0000-1300-00002B000000}"/>
            </a:ext>
          </a:extLst>
        </xdr:cNvPr>
        <xdr:cNvCxnSpPr>
          <a:cxnSpLocks noChangeShapeType="1"/>
        </xdr:cNvCxnSpPr>
      </xdr:nvCxnSpPr>
      <xdr:spPr bwMode="auto">
        <a:xfrm flipH="1" flipV="1">
          <a:off x="12411075" y="156257625"/>
          <a:ext cx="778935" cy="1059"/>
        </a:xfrm>
        <a:prstGeom prst="straightConnector1">
          <a:avLst/>
        </a:prstGeom>
        <a:noFill/>
        <a:ln w="31750" algn="ctr">
          <a:solidFill>
            <a:srgbClr val="FF0000"/>
          </a:solidFill>
          <a:round/>
          <a:headEnd/>
          <a:tailEnd type="arrow" w="med" len="med"/>
        </a:ln>
      </xdr:spPr>
    </xdr:cxnSp>
    <xdr:clientData/>
  </xdr:twoCellAnchor>
  <xdr:twoCellAnchor>
    <xdr:from>
      <xdr:col>13</xdr:col>
      <xdr:colOff>47625</xdr:colOff>
      <xdr:row>621</xdr:row>
      <xdr:rowOff>9525</xdr:rowOff>
    </xdr:from>
    <xdr:to>
      <xdr:col>15</xdr:col>
      <xdr:colOff>1</xdr:colOff>
      <xdr:row>623</xdr:row>
      <xdr:rowOff>76202</xdr:rowOff>
    </xdr:to>
    <xdr:cxnSp macro="">
      <xdr:nvCxnSpPr>
        <xdr:cNvPr id="46" name="Straight Arrow Connector 30">
          <a:extLst>
            <a:ext uri="{FF2B5EF4-FFF2-40B4-BE49-F238E27FC236}">
              <a16:creationId xmlns:a16="http://schemas.microsoft.com/office/drawing/2014/main" id="{00000000-0008-0000-1300-00002E000000}"/>
            </a:ext>
          </a:extLst>
        </xdr:cNvPr>
        <xdr:cNvCxnSpPr>
          <a:cxnSpLocks noChangeShapeType="1"/>
        </xdr:cNvCxnSpPr>
      </xdr:nvCxnSpPr>
      <xdr:spPr bwMode="auto">
        <a:xfrm flipH="1" flipV="1">
          <a:off x="12430125" y="125920500"/>
          <a:ext cx="2066926" cy="447677"/>
        </a:xfrm>
        <a:prstGeom prst="straightConnector1">
          <a:avLst/>
        </a:prstGeom>
        <a:noFill/>
        <a:ln w="31750" algn="ctr">
          <a:solidFill>
            <a:srgbClr val="FF0000"/>
          </a:solidFill>
          <a:round/>
          <a:headEnd/>
          <a:tailEnd type="triangle" w="med" len="med"/>
        </a:ln>
      </xdr:spPr>
    </xdr:cxnSp>
    <xdr:clientData/>
  </xdr:twoCellAnchor>
  <xdr:twoCellAnchor>
    <xdr:from>
      <xdr:col>13</xdr:col>
      <xdr:colOff>114300</xdr:colOff>
      <xdr:row>623</xdr:row>
      <xdr:rowOff>133350</xdr:rowOff>
    </xdr:from>
    <xdr:to>
      <xdr:col>15</xdr:col>
      <xdr:colOff>2</xdr:colOff>
      <xdr:row>623</xdr:row>
      <xdr:rowOff>142876</xdr:rowOff>
    </xdr:to>
    <xdr:cxnSp macro="">
      <xdr:nvCxnSpPr>
        <xdr:cNvPr id="47" name="Straight Arrow Connector 30112">
          <a:extLst>
            <a:ext uri="{FF2B5EF4-FFF2-40B4-BE49-F238E27FC236}">
              <a16:creationId xmlns:a16="http://schemas.microsoft.com/office/drawing/2014/main" id="{00000000-0008-0000-1300-00002F000000}"/>
            </a:ext>
          </a:extLst>
        </xdr:cNvPr>
        <xdr:cNvCxnSpPr>
          <a:cxnSpLocks noChangeShapeType="1"/>
        </xdr:cNvCxnSpPr>
      </xdr:nvCxnSpPr>
      <xdr:spPr bwMode="auto">
        <a:xfrm flipH="1" flipV="1">
          <a:off x="12496800" y="126425325"/>
          <a:ext cx="2000252" cy="9526"/>
        </a:xfrm>
        <a:prstGeom prst="straightConnector1">
          <a:avLst/>
        </a:prstGeom>
        <a:noFill/>
        <a:ln w="31750" algn="ctr">
          <a:solidFill>
            <a:srgbClr val="FF0000"/>
          </a:solidFill>
          <a:round/>
          <a:headEnd/>
          <a:tailEnd type="triangle" w="med" len="med"/>
        </a:ln>
      </xdr:spPr>
    </xdr:cxnSp>
    <xdr:clientData/>
  </xdr:twoCellAnchor>
  <xdr:twoCellAnchor>
    <xdr:from>
      <xdr:col>13</xdr:col>
      <xdr:colOff>161925</xdr:colOff>
      <xdr:row>623</xdr:row>
      <xdr:rowOff>180975</xdr:rowOff>
    </xdr:from>
    <xdr:to>
      <xdr:col>15</xdr:col>
      <xdr:colOff>1</xdr:colOff>
      <xdr:row>629</xdr:row>
      <xdr:rowOff>123825</xdr:rowOff>
    </xdr:to>
    <xdr:cxnSp macro="">
      <xdr:nvCxnSpPr>
        <xdr:cNvPr id="49" name="Straight Arrow Connector 30114">
          <a:extLst>
            <a:ext uri="{FF2B5EF4-FFF2-40B4-BE49-F238E27FC236}">
              <a16:creationId xmlns:a16="http://schemas.microsoft.com/office/drawing/2014/main" id="{00000000-0008-0000-1300-000031000000}"/>
            </a:ext>
          </a:extLst>
        </xdr:cNvPr>
        <xdr:cNvCxnSpPr>
          <a:cxnSpLocks noChangeShapeType="1"/>
        </xdr:cNvCxnSpPr>
      </xdr:nvCxnSpPr>
      <xdr:spPr bwMode="auto">
        <a:xfrm flipH="1">
          <a:off x="12544425" y="126472950"/>
          <a:ext cx="1952626" cy="971550"/>
        </a:xfrm>
        <a:prstGeom prst="straightConnector1">
          <a:avLst/>
        </a:prstGeom>
        <a:noFill/>
        <a:ln w="31750" algn="ctr">
          <a:solidFill>
            <a:srgbClr val="FF0000"/>
          </a:solidFill>
          <a:round/>
          <a:headEnd/>
          <a:tailEnd type="triangle" w="med" len="med"/>
        </a:ln>
      </xdr:spPr>
    </xdr:cxnSp>
    <xdr:clientData/>
  </xdr:twoCellAnchor>
  <xdr:twoCellAnchor>
    <xdr:from>
      <xdr:col>13</xdr:col>
      <xdr:colOff>19050</xdr:colOff>
      <xdr:row>624</xdr:row>
      <xdr:rowOff>0</xdr:rowOff>
    </xdr:from>
    <xdr:to>
      <xdr:col>15</xdr:col>
      <xdr:colOff>2</xdr:colOff>
      <xdr:row>632</xdr:row>
      <xdr:rowOff>133350</xdr:rowOff>
    </xdr:to>
    <xdr:cxnSp macro="">
      <xdr:nvCxnSpPr>
        <xdr:cNvPr id="50" name="Straight Arrow Connector 30120">
          <a:extLst>
            <a:ext uri="{FF2B5EF4-FFF2-40B4-BE49-F238E27FC236}">
              <a16:creationId xmlns:a16="http://schemas.microsoft.com/office/drawing/2014/main" id="{00000000-0008-0000-1300-000032000000}"/>
            </a:ext>
          </a:extLst>
        </xdr:cNvPr>
        <xdr:cNvCxnSpPr>
          <a:cxnSpLocks noChangeShapeType="1"/>
        </xdr:cNvCxnSpPr>
      </xdr:nvCxnSpPr>
      <xdr:spPr bwMode="auto">
        <a:xfrm flipH="1">
          <a:off x="12401550" y="126482475"/>
          <a:ext cx="2095502" cy="1457325"/>
        </a:xfrm>
        <a:prstGeom prst="straightConnector1">
          <a:avLst/>
        </a:prstGeom>
        <a:noFill/>
        <a:ln w="31750" algn="ctr">
          <a:solidFill>
            <a:srgbClr val="FF0000"/>
          </a:solidFill>
          <a:round/>
          <a:headEnd/>
          <a:tailEnd type="triangle" w="med" len="med"/>
        </a:ln>
      </xdr:spPr>
    </xdr:cxnSp>
    <xdr:clientData/>
  </xdr:twoCellAnchor>
  <xdr:twoCellAnchor>
    <xdr:from>
      <xdr:col>13</xdr:col>
      <xdr:colOff>44824</xdr:colOff>
      <xdr:row>534</xdr:row>
      <xdr:rowOff>44824</xdr:rowOff>
    </xdr:from>
    <xdr:to>
      <xdr:col>15</xdr:col>
      <xdr:colOff>0</xdr:colOff>
      <xdr:row>534</xdr:row>
      <xdr:rowOff>67235</xdr:rowOff>
    </xdr:to>
    <xdr:cxnSp macro="">
      <xdr:nvCxnSpPr>
        <xdr:cNvPr id="54" name="Straight Arrow Connector 26">
          <a:extLst>
            <a:ext uri="{FF2B5EF4-FFF2-40B4-BE49-F238E27FC236}">
              <a16:creationId xmlns:a16="http://schemas.microsoft.com/office/drawing/2014/main" id="{00000000-0008-0000-1300-000036000000}"/>
            </a:ext>
          </a:extLst>
        </xdr:cNvPr>
        <xdr:cNvCxnSpPr>
          <a:cxnSpLocks noChangeShapeType="1"/>
        </xdr:cNvCxnSpPr>
      </xdr:nvCxnSpPr>
      <xdr:spPr bwMode="auto">
        <a:xfrm flipH="1">
          <a:off x="12472148" y="93165706"/>
          <a:ext cx="2073087" cy="22411"/>
        </a:xfrm>
        <a:prstGeom prst="straightConnector1">
          <a:avLst/>
        </a:prstGeom>
        <a:noFill/>
        <a:ln w="31750" algn="ctr">
          <a:solidFill>
            <a:srgbClr val="FF0000"/>
          </a:solidFill>
          <a:round/>
          <a:headEnd/>
          <a:tailEnd type="arrow" w="med" len="med"/>
        </a:ln>
      </xdr:spPr>
    </xdr:cxnSp>
    <xdr:clientData/>
  </xdr:twoCellAnchor>
  <xdr:twoCellAnchor>
    <xdr:from>
      <xdr:col>13</xdr:col>
      <xdr:colOff>11206</xdr:colOff>
      <xdr:row>483</xdr:row>
      <xdr:rowOff>224118</xdr:rowOff>
    </xdr:from>
    <xdr:to>
      <xdr:col>14</xdr:col>
      <xdr:colOff>885265</xdr:colOff>
      <xdr:row>493</xdr:row>
      <xdr:rowOff>145676</xdr:rowOff>
    </xdr:to>
    <xdr:cxnSp macro="">
      <xdr:nvCxnSpPr>
        <xdr:cNvPr id="53" name="Straight Arrow Connector 31">
          <a:extLst>
            <a:ext uri="{FF2B5EF4-FFF2-40B4-BE49-F238E27FC236}">
              <a16:creationId xmlns:a16="http://schemas.microsoft.com/office/drawing/2014/main" id="{00000000-0008-0000-1300-000035000000}"/>
            </a:ext>
          </a:extLst>
        </xdr:cNvPr>
        <xdr:cNvCxnSpPr>
          <a:cxnSpLocks noChangeShapeType="1"/>
        </xdr:cNvCxnSpPr>
      </xdr:nvCxnSpPr>
      <xdr:spPr bwMode="auto">
        <a:xfrm flipH="1">
          <a:off x="12483353" y="85097471"/>
          <a:ext cx="1860177" cy="1770529"/>
        </a:xfrm>
        <a:prstGeom prst="straightConnector1">
          <a:avLst/>
        </a:prstGeom>
        <a:noFill/>
        <a:ln w="31750" algn="ctr">
          <a:solidFill>
            <a:srgbClr val="FF0000"/>
          </a:solidFill>
          <a:round/>
          <a:headEnd/>
          <a:tailEnd type="arrow" w="med" len="med"/>
        </a:ln>
      </xdr:spPr>
    </xdr:cxnSp>
    <xdr:clientData/>
  </xdr:twoCellAnchor>
  <xdr:twoCellAnchor>
    <xdr:from>
      <xdr:col>13</xdr:col>
      <xdr:colOff>110377</xdr:colOff>
      <xdr:row>896</xdr:row>
      <xdr:rowOff>2490073</xdr:rowOff>
    </xdr:from>
    <xdr:to>
      <xdr:col>13</xdr:col>
      <xdr:colOff>856502</xdr:colOff>
      <xdr:row>896</xdr:row>
      <xdr:rowOff>2518648</xdr:rowOff>
    </xdr:to>
    <xdr:cxnSp macro="">
      <xdr:nvCxnSpPr>
        <xdr:cNvPr id="45" name="Straight Arrow Connector 28">
          <a:extLst>
            <a:ext uri="{FF2B5EF4-FFF2-40B4-BE49-F238E27FC236}">
              <a16:creationId xmlns:a16="http://schemas.microsoft.com/office/drawing/2014/main" id="{00000000-0008-0000-1300-00002D000000}"/>
            </a:ext>
          </a:extLst>
        </xdr:cNvPr>
        <xdr:cNvCxnSpPr>
          <a:cxnSpLocks noChangeShapeType="1"/>
        </xdr:cNvCxnSpPr>
      </xdr:nvCxnSpPr>
      <xdr:spPr bwMode="auto">
        <a:xfrm flipH="1">
          <a:off x="12582524" y="152099808"/>
          <a:ext cx="746125" cy="28575"/>
        </a:xfrm>
        <a:prstGeom prst="straightConnector1">
          <a:avLst/>
        </a:prstGeom>
        <a:noFill/>
        <a:ln w="9525" algn="ctr">
          <a:solidFill>
            <a:srgbClr val="000000"/>
          </a:solidFill>
          <a:round/>
          <a:headEnd/>
          <a:tailEnd type="triangle" w="med" len="med"/>
        </a:ln>
      </xdr:spPr>
    </xdr:cxnSp>
    <xdr:clientData/>
  </xdr:twoCellAnchor>
  <xdr:twoCellAnchor>
    <xdr:from>
      <xdr:col>13</xdr:col>
      <xdr:colOff>1</xdr:colOff>
      <xdr:row>732</xdr:row>
      <xdr:rowOff>8467</xdr:rowOff>
    </xdr:from>
    <xdr:to>
      <xdr:col>13</xdr:col>
      <xdr:colOff>941294</xdr:colOff>
      <xdr:row>732</xdr:row>
      <xdr:rowOff>11206</xdr:rowOff>
    </xdr:to>
    <xdr:cxnSp macro="">
      <xdr:nvCxnSpPr>
        <xdr:cNvPr id="52" name="Straight Arrow Connector 36">
          <a:extLst>
            <a:ext uri="{FF2B5EF4-FFF2-40B4-BE49-F238E27FC236}">
              <a16:creationId xmlns:a16="http://schemas.microsoft.com/office/drawing/2014/main" id="{00000000-0008-0000-1300-000034000000}"/>
            </a:ext>
          </a:extLst>
        </xdr:cNvPr>
        <xdr:cNvCxnSpPr>
          <a:cxnSpLocks noChangeShapeType="1"/>
        </xdr:cNvCxnSpPr>
      </xdr:nvCxnSpPr>
      <xdr:spPr bwMode="auto">
        <a:xfrm flipH="1" flipV="1">
          <a:off x="11340354" y="123855879"/>
          <a:ext cx="941293" cy="2739"/>
        </a:xfrm>
        <a:prstGeom prst="straightConnector1">
          <a:avLst/>
        </a:prstGeom>
        <a:noFill/>
        <a:ln w="31750" algn="ctr">
          <a:solidFill>
            <a:srgbClr val="FF0000"/>
          </a:solidFill>
          <a:round/>
          <a:headEnd/>
          <a:tailEnd type="arrow" w="med" len="med"/>
        </a:ln>
      </xdr:spPr>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31752</xdr:colOff>
      <xdr:row>91</xdr:row>
      <xdr:rowOff>74084</xdr:rowOff>
    </xdr:from>
    <xdr:to>
      <xdr:col>1</xdr:col>
      <xdr:colOff>5746752</xdr:colOff>
      <xdr:row>99</xdr:row>
      <xdr:rowOff>140758</xdr:rowOff>
    </xdr:to>
    <xdr:pic>
      <xdr:nvPicPr>
        <xdr:cNvPr id="3" name="Picture 3" descr="https://www.bdo.nz/getmedia/649b6c2e-6ab0-46ef-9e7c-d9de01c120ea/AccountingJune7.PNG.aspx?width=600&amp;height=127">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402169" y="40661167"/>
          <a:ext cx="5715000" cy="1252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10583</xdr:colOff>
      <xdr:row>108</xdr:row>
      <xdr:rowOff>127000</xdr:rowOff>
    </xdr:from>
    <xdr:to>
      <xdr:col>1</xdr:col>
      <xdr:colOff>5677958</xdr:colOff>
      <xdr:row>119</xdr:row>
      <xdr:rowOff>74084</xdr:rowOff>
    </xdr:to>
    <xdr:pic>
      <xdr:nvPicPr>
        <xdr:cNvPr id="4" name="Picture 2" descr="https://www.bdo.nz/getmedia/49eb15f1-ae6e-48ed-a83b-cdc7999da89d/AccountingJune8.PNG.aspx">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381000" y="39814500"/>
          <a:ext cx="5667375" cy="1576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269875</xdr:colOff>
      <xdr:row>78</xdr:row>
      <xdr:rowOff>63500</xdr:rowOff>
    </xdr:from>
    <xdr:to>
      <xdr:col>1</xdr:col>
      <xdr:colOff>8098446</xdr:colOff>
      <xdr:row>78</xdr:row>
      <xdr:rowOff>4997891</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5"/>
        <a:stretch>
          <a:fillRect/>
        </a:stretch>
      </xdr:blipFill>
      <xdr:spPr>
        <a:xfrm>
          <a:off x="635000" y="30289500"/>
          <a:ext cx="7828571" cy="49343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52916</xdr:colOff>
      <xdr:row>170</xdr:row>
      <xdr:rowOff>137584</xdr:rowOff>
    </xdr:from>
    <xdr:to>
      <xdr:col>2</xdr:col>
      <xdr:colOff>1735666</xdr:colOff>
      <xdr:row>171</xdr:row>
      <xdr:rowOff>74083</xdr:rowOff>
    </xdr:to>
    <xdr:cxnSp macro="">
      <xdr:nvCxnSpPr>
        <xdr:cNvPr id="3" name="Straight Arrow Connector 2">
          <a:extLst>
            <a:ext uri="{FF2B5EF4-FFF2-40B4-BE49-F238E27FC236}">
              <a16:creationId xmlns:a16="http://schemas.microsoft.com/office/drawing/2014/main" id="{00000000-0008-0000-1600-000003000000}"/>
            </a:ext>
          </a:extLst>
        </xdr:cNvPr>
        <xdr:cNvCxnSpPr/>
      </xdr:nvCxnSpPr>
      <xdr:spPr bwMode="auto">
        <a:xfrm>
          <a:off x="8551333" y="71680917"/>
          <a:ext cx="1682750" cy="264583"/>
        </a:xfrm>
        <a:prstGeom prst="straightConnector1">
          <a:avLst/>
        </a:prstGeom>
        <a:solidFill>
          <a:srgbClr val="FFFFFF"/>
        </a:solidFill>
        <a:ln w="15875" cap="flat" cmpd="sng" algn="ctr">
          <a:solidFill>
            <a:srgbClr val="FF0000"/>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2</xdr:col>
          <xdr:colOff>400050</xdr:colOff>
          <xdr:row>177</xdr:row>
          <xdr:rowOff>19050</xdr:rowOff>
        </xdr:from>
        <xdr:to>
          <xdr:col>2</xdr:col>
          <xdr:colOff>1314450</xdr:colOff>
          <xdr:row>181</xdr:row>
          <xdr:rowOff>142875</xdr:rowOff>
        </xdr:to>
        <xdr:sp macro="" textlink="">
          <xdr:nvSpPr>
            <xdr:cNvPr id="97281" name="Object 1" hidden="1">
              <a:extLst>
                <a:ext uri="{63B3BB69-23CF-44E3-9099-C40C66FF867C}">
                  <a14:compatExt spid="_x0000_s97281"/>
                </a:ext>
                <a:ext uri="{FF2B5EF4-FFF2-40B4-BE49-F238E27FC236}">
                  <a16:creationId xmlns:a16="http://schemas.microsoft.com/office/drawing/2014/main" id="{00000000-0008-0000-1600-0000017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5</xdr:col>
      <xdr:colOff>295275</xdr:colOff>
      <xdr:row>7</xdr:row>
      <xdr:rowOff>19050</xdr:rowOff>
    </xdr:from>
    <xdr:ext cx="184731" cy="264560"/>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6162675"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oneCellAnchor>
    <xdr:from>
      <xdr:col>5</xdr:col>
      <xdr:colOff>295275</xdr:colOff>
      <xdr:row>22</xdr:row>
      <xdr:rowOff>19050</xdr:rowOff>
    </xdr:from>
    <xdr:ext cx="184731" cy="264560"/>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6048375" y="451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oneCellAnchor>
    <xdr:from>
      <xdr:col>5</xdr:col>
      <xdr:colOff>295275</xdr:colOff>
      <xdr:row>37</xdr:row>
      <xdr:rowOff>19050</xdr:rowOff>
    </xdr:from>
    <xdr:ext cx="184731" cy="264560"/>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6048375" y="854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oneCellAnchor>
    <xdr:from>
      <xdr:col>5</xdr:col>
      <xdr:colOff>295275</xdr:colOff>
      <xdr:row>52</xdr:row>
      <xdr:rowOff>19050</xdr:rowOff>
    </xdr:from>
    <xdr:ext cx="184731" cy="264560"/>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6048375" y="1257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oneCellAnchor>
    <xdr:from>
      <xdr:col>5</xdr:col>
      <xdr:colOff>295275</xdr:colOff>
      <xdr:row>67</xdr:row>
      <xdr:rowOff>19050</xdr:rowOff>
    </xdr:from>
    <xdr:ext cx="184731" cy="264560"/>
    <xdr:sp macro="" textlink="">
      <xdr:nvSpPr>
        <xdr:cNvPr id="7" name="TextBox 6">
          <a:extLst>
            <a:ext uri="{FF2B5EF4-FFF2-40B4-BE49-F238E27FC236}">
              <a16:creationId xmlns:a16="http://schemas.microsoft.com/office/drawing/2014/main" id="{00000000-0008-0000-1900-000007000000}"/>
            </a:ext>
          </a:extLst>
        </xdr:cNvPr>
        <xdr:cNvSpPr txBox="1"/>
      </xdr:nvSpPr>
      <xdr:spPr>
        <a:xfrm>
          <a:off x="6048375" y="1660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oneCellAnchor>
    <xdr:from>
      <xdr:col>5</xdr:col>
      <xdr:colOff>295275</xdr:colOff>
      <xdr:row>82</xdr:row>
      <xdr:rowOff>19050</xdr:rowOff>
    </xdr:from>
    <xdr:ext cx="184731" cy="264560"/>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6048375" y="2063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oneCellAnchor>
    <xdr:from>
      <xdr:col>5</xdr:col>
      <xdr:colOff>295275</xdr:colOff>
      <xdr:row>97</xdr:row>
      <xdr:rowOff>19050</xdr:rowOff>
    </xdr:from>
    <xdr:ext cx="184731" cy="264560"/>
    <xdr:sp macro="" textlink="">
      <xdr:nvSpPr>
        <xdr:cNvPr id="9" name="TextBox 8">
          <a:extLst>
            <a:ext uri="{FF2B5EF4-FFF2-40B4-BE49-F238E27FC236}">
              <a16:creationId xmlns:a16="http://schemas.microsoft.com/office/drawing/2014/main" id="{00000000-0008-0000-1900-000009000000}"/>
            </a:ext>
          </a:extLst>
        </xdr:cNvPr>
        <xdr:cNvSpPr txBox="1"/>
      </xdr:nvSpPr>
      <xdr:spPr>
        <a:xfrm>
          <a:off x="6048375" y="2466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oneCellAnchor>
    <xdr:from>
      <xdr:col>5</xdr:col>
      <xdr:colOff>295275</xdr:colOff>
      <xdr:row>112</xdr:row>
      <xdr:rowOff>19050</xdr:rowOff>
    </xdr:from>
    <xdr:ext cx="184731" cy="264560"/>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6048375" y="2868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oneCellAnchor>
    <xdr:from>
      <xdr:col>5</xdr:col>
      <xdr:colOff>295275</xdr:colOff>
      <xdr:row>127</xdr:row>
      <xdr:rowOff>19050</xdr:rowOff>
    </xdr:from>
    <xdr:ext cx="184731" cy="264560"/>
    <xdr:sp macro="" textlink="">
      <xdr:nvSpPr>
        <xdr:cNvPr id="11" name="TextBox 10">
          <a:extLst>
            <a:ext uri="{FF2B5EF4-FFF2-40B4-BE49-F238E27FC236}">
              <a16:creationId xmlns:a16="http://schemas.microsoft.com/office/drawing/2014/main" id="{00000000-0008-0000-1900-00000B000000}"/>
            </a:ext>
          </a:extLst>
        </xdr:cNvPr>
        <xdr:cNvSpPr txBox="1"/>
      </xdr:nvSpPr>
      <xdr:spPr>
        <a:xfrm>
          <a:off x="6048375" y="3271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oneCellAnchor>
    <xdr:from>
      <xdr:col>5</xdr:col>
      <xdr:colOff>295275</xdr:colOff>
      <xdr:row>142</xdr:row>
      <xdr:rowOff>19050</xdr:rowOff>
    </xdr:from>
    <xdr:ext cx="184731" cy="264560"/>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6048375" y="3674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oneCellAnchor>
    <xdr:from>
      <xdr:col>5</xdr:col>
      <xdr:colOff>295275</xdr:colOff>
      <xdr:row>157</xdr:row>
      <xdr:rowOff>19050</xdr:rowOff>
    </xdr:from>
    <xdr:ext cx="184731" cy="264560"/>
    <xdr:sp macro="" textlink="">
      <xdr:nvSpPr>
        <xdr:cNvPr id="13" name="TextBox 12">
          <a:extLst>
            <a:ext uri="{FF2B5EF4-FFF2-40B4-BE49-F238E27FC236}">
              <a16:creationId xmlns:a16="http://schemas.microsoft.com/office/drawing/2014/main" id="{00000000-0008-0000-1900-00000D000000}"/>
            </a:ext>
          </a:extLst>
        </xdr:cNvPr>
        <xdr:cNvSpPr txBox="1"/>
      </xdr:nvSpPr>
      <xdr:spPr>
        <a:xfrm>
          <a:off x="6048375" y="407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oneCellAnchor>
    <xdr:from>
      <xdr:col>5</xdr:col>
      <xdr:colOff>295275</xdr:colOff>
      <xdr:row>172</xdr:row>
      <xdr:rowOff>19050</xdr:rowOff>
    </xdr:from>
    <xdr:ext cx="184731" cy="264560"/>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6048375" y="4480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NZ"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icholsonS\AppData\Local\Microsoft\Windows\Temporary%20Internet%20Files\Content.Outlook\NBZG60X7\28401%20Cash%20Flow%20Workpaper%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ducationgovtnz.sharepoint.com/School%20finance/Kiwi%20Park/2021%20Updates/Kiwi%20Park%202021/Single%20Kiwi%20Park%20%20Model%202021/Kiwipark%20Single%20Model%20Draft%202021%20V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nandn\AppData\Local\Microsoft\Windows\Temporary%20Internet%20Files\Content.Outlook\5HYD3Q8A\Kiwi-Park-Mode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melkiau\AppData\Local\Microsoft\Windows\INetCache\Content.Outlook\T7KV21C0\Kiwi-Park-Model-2017%20v4%20%20updated%20post%20OAG%20review.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S%20School%20Finances\National%20Office%20School%20Finance%20Information%202015\TREASURY%20UPLOAD\201516\August%202016\TREASURY_AUG%202016_Worksheet%20working%20FINA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oe.govt.nz\Shares\School%20finance\Kiwi%20Park%20Final%20Workbooks%20and%20%20Guide\2019%20Updates\Kiwi%20Park%202019\KP%20Group\2019%20Kiwi-Park-Group-Model%20Ala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oe.govt.nz\Shares\School%20finance\Kiwi%20Park%20Final%20Workbooks%20and%20%20Guide\2020%20Updates\Kiwi%20Park%202020\Single%20Model%202020\V2%20-%20Draft%20Kiwipark%20Single%20Model%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2. Cashflow"/>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e Kiwi Park Model "/>
      <sheetName val="Data Input -&gt;"/>
      <sheetName val=" School Trial Balance Input"/>
      <sheetName val="Trial Balance Converter"/>
      <sheetName val="Inputs"/>
      <sheetName val="Financial Statements -&gt;"/>
      <sheetName val="Title Page"/>
      <sheetName val="Index Page"/>
      <sheetName val="Statement of Responsibility"/>
      <sheetName val="St of Comprehensive Rev. &amp; Exp."/>
      <sheetName val="St of Ch in net Assets &amp; Equity"/>
      <sheetName val="Statement of Financial Position"/>
      <sheetName val="Statement of Cash Flows"/>
      <sheetName val="St of Accounting Policies"/>
      <sheetName val="Notes &amp; Disclosures"/>
      <sheetName val="Guidance -&gt;"/>
      <sheetName val="Guidance - General"/>
      <sheetName val="Guidance - Specific Disclosures"/>
      <sheetName val="Revenue Types "/>
      <sheetName val="Supporting work papers -&gt;"/>
      <sheetName val="Board FTE Calc"/>
      <sheetName val="Cyclical Maintenance Calc"/>
      <sheetName val="Actual CF Model CY"/>
      <sheetName val="Budget CF Model CY"/>
      <sheetName val="Reporting -&gt;"/>
      <sheetName val="Kiwi Park Data"/>
    </sheetNames>
    <sheetDataSet>
      <sheetData sheetId="0"/>
      <sheetData sheetId="1"/>
      <sheetData sheetId="2"/>
      <sheetData sheetId="3">
        <row r="13">
          <cell r="A13"/>
          <cell r="B13" t="str">
            <v>Revenue &amp; Expenditure</v>
          </cell>
          <cell r="C13" t="str">
            <v>Actual 2021 Amount</v>
          </cell>
          <cell r="D13" t="str">
            <v>Budget 2021 Amount</v>
          </cell>
        </row>
        <row r="14">
          <cell r="A14"/>
          <cell r="B14" t="str">
            <v>1. Government Grants</v>
          </cell>
          <cell r="C14"/>
          <cell r="D14"/>
        </row>
        <row r="15">
          <cell r="A15"/>
          <cell r="B15" t="str">
            <v>Revenue</v>
          </cell>
          <cell r="C15"/>
          <cell r="D15"/>
        </row>
        <row r="16">
          <cell r="A16">
            <v>1120</v>
          </cell>
          <cell r="B16" t="str">
            <v>Operational Grants</v>
          </cell>
          <cell r="C16">
            <v>-533444</v>
          </cell>
          <cell r="D16">
            <v>-566000</v>
          </cell>
        </row>
        <row r="17">
          <cell r="A17">
            <v>1160</v>
          </cell>
          <cell r="B17" t="str">
            <v>Teachers' Salaries Grants</v>
          </cell>
          <cell r="C17">
            <v>-1693887</v>
          </cell>
          <cell r="D17">
            <v>-1670000</v>
          </cell>
        </row>
        <row r="18">
          <cell r="A18">
            <v>1170</v>
          </cell>
          <cell r="B18" t="str">
            <v>Use of Land and Buildings Grants</v>
          </cell>
          <cell r="C18">
            <v>-504191</v>
          </cell>
          <cell r="D18">
            <v>-500000</v>
          </cell>
        </row>
        <row r="19">
          <cell r="A19">
            <v>1191</v>
          </cell>
          <cell r="B19" t="str">
            <v>Resource Teachers Learning and Behaviour Grants</v>
          </cell>
          <cell r="C19">
            <v>-17715</v>
          </cell>
          <cell r="D19">
            <v>0</v>
          </cell>
        </row>
        <row r="20">
          <cell r="A20">
            <v>1190</v>
          </cell>
          <cell r="B20" t="str">
            <v>Other MoE Grants</v>
          </cell>
          <cell r="C20">
            <v>-64641</v>
          </cell>
          <cell r="D20">
            <v>-67000</v>
          </cell>
        </row>
        <row r="21">
          <cell r="A21">
            <v>1190</v>
          </cell>
          <cell r="B21" t="str">
            <v>Establishment Grant</v>
          </cell>
          <cell r="C21">
            <v>0</v>
          </cell>
          <cell r="D21">
            <v>0</v>
          </cell>
        </row>
        <row r="22">
          <cell r="A22">
            <v>1190</v>
          </cell>
          <cell r="B22" t="str">
            <v>Transport Grants</v>
          </cell>
          <cell r="C22">
            <v>0</v>
          </cell>
          <cell r="D22">
            <v>0</v>
          </cell>
        </row>
        <row r="23">
          <cell r="A23">
            <v>1130</v>
          </cell>
          <cell r="B23" t="str">
            <v>Other Government Grants</v>
          </cell>
          <cell r="C23">
            <v>-22000</v>
          </cell>
          <cell r="D23">
            <v>0</v>
          </cell>
        </row>
        <row r="24">
          <cell r="A24"/>
          <cell r="B24"/>
          <cell r="C24"/>
          <cell r="D24"/>
        </row>
        <row r="25">
          <cell r="A25"/>
          <cell r="B25" t="str">
            <v>2. Local Funds</v>
          </cell>
          <cell r="C25"/>
          <cell r="D25"/>
        </row>
        <row r="26">
          <cell r="A26"/>
          <cell r="B26" t="str">
            <v>Revenue</v>
          </cell>
          <cell r="C26"/>
          <cell r="D26"/>
        </row>
        <row r="27">
          <cell r="A27">
            <v>1520</v>
          </cell>
          <cell r="B27" t="str">
            <v>Donations</v>
          </cell>
          <cell r="C27">
            <v>-69913</v>
          </cell>
          <cell r="D27">
            <v>-34000</v>
          </cell>
        </row>
        <row r="28">
          <cell r="A28">
            <v>1530</v>
          </cell>
          <cell r="B28" t="str">
            <v>Fundraising</v>
          </cell>
          <cell r="C28">
            <v>-66990</v>
          </cell>
          <cell r="D28">
            <v>-51000</v>
          </cell>
        </row>
        <row r="29">
          <cell r="A29">
            <v>1571</v>
          </cell>
          <cell r="B29" t="str">
            <v>Bequests &amp; Grants</v>
          </cell>
          <cell r="C29">
            <v>-10932</v>
          </cell>
          <cell r="D29">
            <v>-5000</v>
          </cell>
        </row>
        <row r="30">
          <cell r="A30">
            <v>1570</v>
          </cell>
          <cell r="B30" t="str">
            <v>Other Revenue</v>
          </cell>
          <cell r="C30">
            <v>-24215</v>
          </cell>
          <cell r="D30">
            <v>-8500</v>
          </cell>
        </row>
        <row r="31">
          <cell r="A31">
            <v>1560</v>
          </cell>
          <cell r="B31" t="str">
            <v>Trading</v>
          </cell>
          <cell r="C31">
            <v>-34118</v>
          </cell>
          <cell r="D31">
            <v>-35000</v>
          </cell>
        </row>
        <row r="32">
          <cell r="A32">
            <v>1510</v>
          </cell>
          <cell r="B32" t="str">
            <v>Activities</v>
          </cell>
          <cell r="C32">
            <v>-58406</v>
          </cell>
          <cell r="D32">
            <v>-45000</v>
          </cell>
        </row>
        <row r="33">
          <cell r="A33"/>
          <cell r="B33"/>
          <cell r="C33"/>
          <cell r="D33"/>
        </row>
        <row r="34">
          <cell r="A34"/>
          <cell r="B34" t="str">
            <v>Expenses</v>
          </cell>
          <cell r="C34"/>
          <cell r="D34"/>
        </row>
        <row r="35">
          <cell r="A35">
            <v>2410</v>
          </cell>
          <cell r="B35" t="str">
            <v>Activities</v>
          </cell>
          <cell r="C35">
            <v>73407</v>
          </cell>
          <cell r="D35">
            <v>64000</v>
          </cell>
        </row>
        <row r="36">
          <cell r="A36">
            <v>2440</v>
          </cell>
          <cell r="B36" t="str">
            <v>Trading</v>
          </cell>
          <cell r="C36">
            <v>35741</v>
          </cell>
          <cell r="D36">
            <v>32000</v>
          </cell>
        </row>
        <row r="37">
          <cell r="A37">
            <v>2420</v>
          </cell>
          <cell r="B37" t="str">
            <v>Fundraising (Costs of Raising Funds)</v>
          </cell>
          <cell r="C37">
            <v>1254</v>
          </cell>
          <cell r="D37">
            <v>1000</v>
          </cell>
        </row>
        <row r="38">
          <cell r="A38">
            <v>2445</v>
          </cell>
          <cell r="B38" t="str">
            <v>Transport (Local)</v>
          </cell>
          <cell r="C38">
            <v>20000</v>
          </cell>
          <cell r="D38">
            <v>8000</v>
          </cell>
        </row>
        <row r="39">
          <cell r="A39">
            <v>2430</v>
          </cell>
          <cell r="B39" t="str">
            <v>Other Locally Raised Funds Expenditure</v>
          </cell>
          <cell r="C39">
            <v>4805</v>
          </cell>
          <cell r="D39">
            <v>2000</v>
          </cell>
        </row>
        <row r="40">
          <cell r="A40"/>
          <cell r="B40"/>
          <cell r="C40"/>
          <cell r="D40"/>
        </row>
        <row r="41">
          <cell r="A41"/>
          <cell r="B41" t="str">
            <v>3. Hostel</v>
          </cell>
          <cell r="C41"/>
          <cell r="D41"/>
        </row>
        <row r="42">
          <cell r="A42"/>
          <cell r="B42" t="str">
            <v>Revenue</v>
          </cell>
          <cell r="C42"/>
          <cell r="D42"/>
        </row>
        <row r="43">
          <cell r="A43">
            <v>1410</v>
          </cell>
          <cell r="B43" t="str">
            <v>Hostel Fees</v>
          </cell>
          <cell r="C43">
            <v>-20000</v>
          </cell>
          <cell r="D43">
            <v>-18000</v>
          </cell>
        </row>
        <row r="44">
          <cell r="A44">
            <v>1450</v>
          </cell>
          <cell r="B44" t="str">
            <v>Other Revenue</v>
          </cell>
          <cell r="C44">
            <v>-5000</v>
          </cell>
          <cell r="D44">
            <v>0</v>
          </cell>
        </row>
        <row r="45">
          <cell r="A45">
            <v>1430</v>
          </cell>
          <cell r="B45" t="str">
            <v>Student Contributions</v>
          </cell>
          <cell r="C45">
            <v>-2000</v>
          </cell>
          <cell r="D45">
            <v>-2000</v>
          </cell>
        </row>
        <row r="46">
          <cell r="A46"/>
          <cell r="B46"/>
          <cell r="C46"/>
          <cell r="D46"/>
        </row>
        <row r="47">
          <cell r="A47"/>
          <cell r="B47" t="str">
            <v>Expenditure</v>
          </cell>
          <cell r="C47"/>
          <cell r="D47"/>
        </row>
        <row r="48">
          <cell r="A48">
            <v>2022</v>
          </cell>
          <cell r="B48" t="str">
            <v>Kitchen</v>
          </cell>
          <cell r="C48">
            <v>2000</v>
          </cell>
          <cell r="D48">
            <v>1000</v>
          </cell>
        </row>
        <row r="49">
          <cell r="A49">
            <v>2024</v>
          </cell>
          <cell r="B49" t="str">
            <v>Laundry</v>
          </cell>
          <cell r="C49">
            <v>2000</v>
          </cell>
          <cell r="D49">
            <v>1000</v>
          </cell>
        </row>
        <row r="50">
          <cell r="A50">
            <v>2026</v>
          </cell>
          <cell r="B50" t="str">
            <v>Welfare</v>
          </cell>
          <cell r="C50">
            <v>1000</v>
          </cell>
          <cell r="D50">
            <v>1000</v>
          </cell>
        </row>
        <row r="51">
          <cell r="A51">
            <v>2028</v>
          </cell>
          <cell r="B51" t="str">
            <v>Supervision</v>
          </cell>
          <cell r="C51">
            <v>1000</v>
          </cell>
          <cell r="D51">
            <v>1000</v>
          </cell>
        </row>
        <row r="52">
          <cell r="A52">
            <v>2030</v>
          </cell>
          <cell r="B52" t="str">
            <v>Extra Curricular/Activities</v>
          </cell>
          <cell r="C52">
            <v>2000</v>
          </cell>
          <cell r="D52">
            <v>1000</v>
          </cell>
        </row>
        <row r="53">
          <cell r="A53">
            <v>2032</v>
          </cell>
          <cell r="B53" t="str">
            <v>Administration</v>
          </cell>
          <cell r="C53">
            <v>3000</v>
          </cell>
          <cell r="D53">
            <v>2000</v>
          </cell>
        </row>
        <row r="54">
          <cell r="A54">
            <v>2034</v>
          </cell>
          <cell r="B54" t="str">
            <v>Property</v>
          </cell>
          <cell r="C54">
            <v>3000</v>
          </cell>
          <cell r="D54">
            <v>1000</v>
          </cell>
        </row>
        <row r="55">
          <cell r="A55">
            <v>2036</v>
          </cell>
          <cell r="B55" t="str">
            <v>Student Supplies</v>
          </cell>
          <cell r="C55">
            <v>1000</v>
          </cell>
          <cell r="D55">
            <v>1000</v>
          </cell>
        </row>
        <row r="56">
          <cell r="A56">
            <v>2038</v>
          </cell>
          <cell r="B56" t="str">
            <v>Employee Benefit - Salaries</v>
          </cell>
          <cell r="C56">
            <v>12000</v>
          </cell>
          <cell r="D56">
            <v>11000</v>
          </cell>
        </row>
        <row r="57">
          <cell r="A57"/>
          <cell r="B57"/>
          <cell r="C57"/>
          <cell r="D57"/>
        </row>
        <row r="58">
          <cell r="A58"/>
          <cell r="B58" t="str">
            <v>4. International Students</v>
          </cell>
          <cell r="C58"/>
          <cell r="D58"/>
        </row>
        <row r="59">
          <cell r="A59"/>
          <cell r="B59" t="str">
            <v>Revenue</v>
          </cell>
          <cell r="C59"/>
          <cell r="D59"/>
        </row>
        <row r="60">
          <cell r="A60">
            <v>1473</v>
          </cell>
          <cell r="B60" t="str">
            <v>International Student Fees</v>
          </cell>
          <cell r="C60">
            <v>-30000</v>
          </cell>
          <cell r="D60">
            <v>-15000</v>
          </cell>
        </row>
        <row r="61">
          <cell r="A61"/>
          <cell r="B61"/>
          <cell r="C61"/>
          <cell r="D61"/>
        </row>
        <row r="62">
          <cell r="A62"/>
          <cell r="B62" t="str">
            <v>Expenses</v>
          </cell>
          <cell r="C62"/>
          <cell r="D62"/>
        </row>
        <row r="63">
          <cell r="A63">
            <v>2052</v>
          </cell>
          <cell r="B63" t="str">
            <v>Advertising</v>
          </cell>
          <cell r="C63">
            <v>2000</v>
          </cell>
          <cell r="D63">
            <v>1000</v>
          </cell>
        </row>
        <row r="64">
          <cell r="A64">
            <v>2054</v>
          </cell>
          <cell r="B64" t="str">
            <v>Commissions</v>
          </cell>
          <cell r="C64">
            <v>1500</v>
          </cell>
          <cell r="D64">
            <v>500</v>
          </cell>
        </row>
        <row r="65">
          <cell r="A65">
            <v>2056</v>
          </cell>
          <cell r="B65" t="str">
            <v>Recruitment</v>
          </cell>
          <cell r="C65">
            <v>500</v>
          </cell>
          <cell r="D65">
            <v>0</v>
          </cell>
        </row>
        <row r="66">
          <cell r="A66">
            <v>2058</v>
          </cell>
          <cell r="B66" t="str">
            <v>International Student Levy</v>
          </cell>
          <cell r="C66">
            <v>250</v>
          </cell>
          <cell r="D66">
            <v>125</v>
          </cell>
        </row>
        <row r="67">
          <cell r="A67">
            <v>2060</v>
          </cell>
          <cell r="B67" t="str">
            <v>Employee Benefit - Salaries</v>
          </cell>
          <cell r="C67">
            <v>18750</v>
          </cell>
          <cell r="D67">
            <v>13375</v>
          </cell>
        </row>
        <row r="68">
          <cell r="A68">
            <v>2062</v>
          </cell>
          <cell r="B68" t="str">
            <v>Other Expenses</v>
          </cell>
          <cell r="C68">
            <v>2000</v>
          </cell>
          <cell r="D68">
            <v>0</v>
          </cell>
        </row>
        <row r="69">
          <cell r="A69"/>
          <cell r="B69"/>
          <cell r="C69"/>
          <cell r="D69"/>
        </row>
        <row r="70">
          <cell r="A70"/>
          <cell r="B70" t="str">
            <v>5. Learning Resources</v>
          </cell>
          <cell r="C70"/>
          <cell r="D70"/>
        </row>
        <row r="71">
          <cell r="A71"/>
          <cell r="B71" t="str">
            <v>Expenses</v>
          </cell>
          <cell r="C71"/>
          <cell r="D71"/>
        </row>
        <row r="72">
          <cell r="A72">
            <v>2310</v>
          </cell>
          <cell r="B72" t="str">
            <v>Curricular</v>
          </cell>
          <cell r="C72">
            <v>88206</v>
          </cell>
          <cell r="D72">
            <v>65500</v>
          </cell>
        </row>
        <row r="73">
          <cell r="A73">
            <v>2320</v>
          </cell>
          <cell r="B73" t="str">
            <v>Equipment Repairs</v>
          </cell>
          <cell r="C73">
            <v>1048</v>
          </cell>
          <cell r="D73">
            <v>1000</v>
          </cell>
        </row>
        <row r="74">
          <cell r="A74">
            <v>2325</v>
          </cell>
          <cell r="B74" t="str">
            <v>Information and Communication Technology</v>
          </cell>
          <cell r="C74">
            <v>13096</v>
          </cell>
          <cell r="D74">
            <v>14000</v>
          </cell>
        </row>
        <row r="75">
          <cell r="A75">
            <v>2350</v>
          </cell>
          <cell r="B75" t="str">
            <v>Library Resources</v>
          </cell>
          <cell r="C75">
            <v>709</v>
          </cell>
          <cell r="D75">
            <v>1000</v>
          </cell>
        </row>
        <row r="76">
          <cell r="A76">
            <v>2370</v>
          </cell>
          <cell r="B76" t="str">
            <v>Employee Benefits - Salaries</v>
          </cell>
          <cell r="C76">
            <v>1840338</v>
          </cell>
          <cell r="D76">
            <v>1810000</v>
          </cell>
        </row>
        <row r="77">
          <cell r="A77">
            <v>2380</v>
          </cell>
          <cell r="B77" t="str">
            <v>Staff Development</v>
          </cell>
          <cell r="C77">
            <v>18123</v>
          </cell>
          <cell r="D77">
            <v>20000</v>
          </cell>
        </row>
        <row r="78">
          <cell r="A78"/>
          <cell r="B78"/>
          <cell r="C78"/>
          <cell r="D78"/>
        </row>
        <row r="79">
          <cell r="A79"/>
          <cell r="B79" t="str">
            <v>6. Administration</v>
          </cell>
          <cell r="C79"/>
          <cell r="D79"/>
        </row>
        <row r="80">
          <cell r="A80"/>
          <cell r="B80" t="str">
            <v>Expenses</v>
          </cell>
          <cell r="C80"/>
          <cell r="D80"/>
        </row>
        <row r="81">
          <cell r="A81">
            <v>2120</v>
          </cell>
          <cell r="B81" t="str">
            <v>Audit Fee</v>
          </cell>
          <cell r="C81">
            <v>16391</v>
          </cell>
          <cell r="D81">
            <v>6000</v>
          </cell>
        </row>
        <row r="82">
          <cell r="A82">
            <v>2130</v>
          </cell>
          <cell r="B82" t="str">
            <v>Board Fees</v>
          </cell>
          <cell r="C82">
            <v>4510</v>
          </cell>
          <cell r="D82">
            <v>0</v>
          </cell>
        </row>
        <row r="83">
          <cell r="A83">
            <v>2135</v>
          </cell>
          <cell r="B83" t="str">
            <v>Board Expenses</v>
          </cell>
          <cell r="C83">
            <v>3467</v>
          </cell>
          <cell r="D83">
            <v>3000</v>
          </cell>
        </row>
        <row r="84">
          <cell r="A84">
            <v>2136</v>
          </cell>
          <cell r="B84" t="str">
            <v>Intervention Costs</v>
          </cell>
          <cell r="C84">
            <v>8000</v>
          </cell>
          <cell r="D84">
            <v>0</v>
          </cell>
        </row>
        <row r="85">
          <cell r="A85">
            <v>2140</v>
          </cell>
          <cell r="B85" t="str">
            <v xml:space="preserve">Communication </v>
          </cell>
          <cell r="C85">
            <v>11270</v>
          </cell>
          <cell r="D85">
            <v>12000</v>
          </cell>
        </row>
        <row r="86">
          <cell r="A86">
            <v>2150</v>
          </cell>
          <cell r="B86" t="str">
            <v xml:space="preserve">Consumables </v>
          </cell>
          <cell r="C86">
            <v>14989</v>
          </cell>
          <cell r="D86">
            <v>13500</v>
          </cell>
        </row>
        <row r="87">
          <cell r="A87">
            <v>2170</v>
          </cell>
          <cell r="B87" t="str">
            <v xml:space="preserve">Operating Lease </v>
          </cell>
          <cell r="C87">
            <v>9255</v>
          </cell>
          <cell r="D87">
            <v>11000</v>
          </cell>
        </row>
        <row r="88">
          <cell r="A88">
            <v>2155</v>
          </cell>
          <cell r="B88" t="str">
            <v>Legal Fees</v>
          </cell>
          <cell r="C88">
            <v>2000</v>
          </cell>
          <cell r="D88">
            <v>500</v>
          </cell>
        </row>
        <row r="89">
          <cell r="A89">
            <v>2175</v>
          </cell>
          <cell r="B89" t="str">
            <v>Postage</v>
          </cell>
          <cell r="C89">
            <v>1498</v>
          </cell>
          <cell r="D89">
            <v>1500</v>
          </cell>
        </row>
        <row r="90">
          <cell r="A90">
            <v>2160</v>
          </cell>
          <cell r="B90" t="str">
            <v>Other</v>
          </cell>
          <cell r="C90">
            <v>40378</v>
          </cell>
          <cell r="D90">
            <v>23000</v>
          </cell>
        </row>
        <row r="91">
          <cell r="A91">
            <v>2180</v>
          </cell>
          <cell r="B91" t="str">
            <v>Employee Benefits - Salaries</v>
          </cell>
          <cell r="C91">
            <v>94030</v>
          </cell>
          <cell r="D91">
            <v>103000</v>
          </cell>
        </row>
        <row r="92">
          <cell r="A92">
            <v>2195</v>
          </cell>
          <cell r="B92" t="str">
            <v>Insurance</v>
          </cell>
          <cell r="C92">
            <v>6269</v>
          </cell>
          <cell r="D92">
            <v>6000</v>
          </cell>
        </row>
        <row r="93">
          <cell r="A93">
            <v>2110</v>
          </cell>
          <cell r="B93" t="str">
            <v>Service Providers, Contractors and Consultancy</v>
          </cell>
          <cell r="C93">
            <v>10303</v>
          </cell>
          <cell r="D93">
            <v>15000</v>
          </cell>
        </row>
        <row r="94">
          <cell r="A94"/>
          <cell r="B94"/>
          <cell r="C94"/>
          <cell r="D94"/>
        </row>
        <row r="95">
          <cell r="A95"/>
          <cell r="B95" t="str">
            <v>7. Other Revenue and Expenses</v>
          </cell>
          <cell r="C95"/>
          <cell r="D95"/>
        </row>
        <row r="96">
          <cell r="A96"/>
          <cell r="B96" t="str">
            <v>Revenue</v>
          </cell>
          <cell r="C96"/>
          <cell r="D96"/>
        </row>
        <row r="97">
          <cell r="A97">
            <v>1710</v>
          </cell>
          <cell r="B97" t="str">
            <v>Gain/Loss on Sale of Assets</v>
          </cell>
          <cell r="C97">
            <v>-1000</v>
          </cell>
          <cell r="D97">
            <v>0</v>
          </cell>
        </row>
        <row r="98">
          <cell r="A98">
            <v>1320</v>
          </cell>
          <cell r="B98" t="str">
            <v>Interest Received</v>
          </cell>
          <cell r="C98">
            <v>-9254</v>
          </cell>
          <cell r="D98">
            <v>-5000</v>
          </cell>
        </row>
        <row r="99">
          <cell r="A99">
            <v>1330</v>
          </cell>
          <cell r="B99" t="str">
            <v>Other Investment Income</v>
          </cell>
          <cell r="C99">
            <v>0</v>
          </cell>
          <cell r="D99">
            <v>0</v>
          </cell>
        </row>
        <row r="100">
          <cell r="A100">
            <v>1720</v>
          </cell>
          <cell r="B100" t="str">
            <v>Other Revenue</v>
          </cell>
          <cell r="C100">
            <v>-2000</v>
          </cell>
          <cell r="D100">
            <v>0</v>
          </cell>
        </row>
        <row r="101">
          <cell r="A101">
            <v>1703</v>
          </cell>
          <cell r="B101" t="str">
            <v>Use of Land and Buildings Integrated</v>
          </cell>
          <cell r="C101">
            <v>0</v>
          </cell>
          <cell r="D101">
            <v>0</v>
          </cell>
        </row>
        <row r="102">
          <cell r="A102"/>
          <cell r="B102"/>
          <cell r="C102"/>
          <cell r="D102"/>
        </row>
        <row r="103">
          <cell r="A103"/>
          <cell r="B103" t="str">
            <v>Expenses</v>
          </cell>
          <cell r="C103"/>
          <cell r="D103"/>
        </row>
        <row r="104">
          <cell r="A104">
            <v>2090</v>
          </cell>
          <cell r="B104" t="str">
            <v>Finance Costs</v>
          </cell>
          <cell r="C104">
            <v>10665</v>
          </cell>
          <cell r="D104">
            <v>9000</v>
          </cell>
        </row>
        <row r="105">
          <cell r="A105">
            <v>2084</v>
          </cell>
          <cell r="B105" t="str">
            <v>Impairment of PPE</v>
          </cell>
          <cell r="C105">
            <v>3000</v>
          </cell>
          <cell r="D105">
            <v>0</v>
          </cell>
        </row>
        <row r="106">
          <cell r="A106">
            <v>2070</v>
          </cell>
          <cell r="B106" t="str">
            <v>Loss on Disposal of Assets</v>
          </cell>
          <cell r="C106">
            <v>3257</v>
          </cell>
          <cell r="D106">
            <v>0</v>
          </cell>
        </row>
        <row r="107">
          <cell r="A107">
            <v>2076</v>
          </cell>
          <cell r="B107" t="str">
            <v xml:space="preserve">Amortisation </v>
          </cell>
          <cell r="C107">
            <v>800</v>
          </cell>
          <cell r="D107">
            <v>500</v>
          </cell>
        </row>
        <row r="108">
          <cell r="A108">
            <v>2082</v>
          </cell>
          <cell r="B108" t="str">
            <v>Impairment of Accounts Receivable (Trading)</v>
          </cell>
          <cell r="C108">
            <v>5000</v>
          </cell>
          <cell r="D108">
            <v>0</v>
          </cell>
        </row>
        <row r="109">
          <cell r="A109">
            <v>2086</v>
          </cell>
          <cell r="B109" t="str">
            <v>Impairment Loss - Other</v>
          </cell>
          <cell r="C109">
            <v>0</v>
          </cell>
          <cell r="D109">
            <v>0</v>
          </cell>
        </row>
        <row r="110">
          <cell r="A110">
            <v>2185</v>
          </cell>
          <cell r="B110" t="str">
            <v>Transport Expenditure</v>
          </cell>
          <cell r="C110">
            <v>0</v>
          </cell>
          <cell r="D110">
            <v>0</v>
          </cell>
        </row>
        <row r="111">
          <cell r="A111"/>
          <cell r="B111"/>
          <cell r="C111"/>
          <cell r="D111"/>
        </row>
        <row r="112">
          <cell r="A112"/>
          <cell r="B112"/>
          <cell r="C112"/>
          <cell r="D112"/>
        </row>
        <row r="113">
          <cell r="A113"/>
          <cell r="B113" t="str">
            <v>8. Property</v>
          </cell>
          <cell r="C113"/>
          <cell r="D113"/>
        </row>
        <row r="114">
          <cell r="A114"/>
          <cell r="B114" t="str">
            <v>Expenses</v>
          </cell>
          <cell r="C114"/>
          <cell r="D114"/>
        </row>
        <row r="115">
          <cell r="A115">
            <v>2510</v>
          </cell>
          <cell r="B115" t="str">
            <v>Caretaking and Cleaning Consumables</v>
          </cell>
          <cell r="C115">
            <v>1887</v>
          </cell>
          <cell r="D115">
            <v>2000</v>
          </cell>
        </row>
        <row r="116">
          <cell r="A116">
            <v>2520</v>
          </cell>
          <cell r="B116" t="str">
            <v>Consultancy and Contract Services</v>
          </cell>
          <cell r="C116">
            <v>33470</v>
          </cell>
          <cell r="D116">
            <v>36000</v>
          </cell>
        </row>
        <row r="117">
          <cell r="A117">
            <v>2530</v>
          </cell>
          <cell r="B117" t="str">
            <v>Cyclical Maintenance Provision</v>
          </cell>
          <cell r="C117">
            <v>17859</v>
          </cell>
          <cell r="D117">
            <v>18000</v>
          </cell>
        </row>
        <row r="118">
          <cell r="A118">
            <v>2540</v>
          </cell>
          <cell r="B118" t="str">
            <v>Grounds</v>
          </cell>
          <cell r="C118">
            <v>4811</v>
          </cell>
          <cell r="D118">
            <v>4000</v>
          </cell>
        </row>
        <row r="119">
          <cell r="A119">
            <v>2550</v>
          </cell>
          <cell r="B119" t="str">
            <v>Heat, Light and Water</v>
          </cell>
          <cell r="C119">
            <v>20112</v>
          </cell>
          <cell r="D119">
            <v>21000</v>
          </cell>
        </row>
        <row r="120">
          <cell r="A120">
            <v>2575</v>
          </cell>
          <cell r="B120" t="str">
            <v>Rates</v>
          </cell>
          <cell r="C120">
            <v>2507</v>
          </cell>
          <cell r="D120">
            <v>2500</v>
          </cell>
        </row>
        <row r="121">
          <cell r="A121">
            <v>2580</v>
          </cell>
          <cell r="B121" t="str">
            <v>Repairs and Maintenance</v>
          </cell>
          <cell r="C121">
            <v>61664</v>
          </cell>
          <cell r="D121">
            <v>60000</v>
          </cell>
        </row>
        <row r="122">
          <cell r="A122">
            <v>2585</v>
          </cell>
          <cell r="B122" t="str">
            <v>Use of Land and Buildings</v>
          </cell>
          <cell r="C122">
            <v>504191</v>
          </cell>
          <cell r="D122">
            <v>500000</v>
          </cell>
        </row>
        <row r="123">
          <cell r="A123">
            <v>2590</v>
          </cell>
          <cell r="B123" t="str">
            <v>Security</v>
          </cell>
          <cell r="C123">
            <v>7634</v>
          </cell>
          <cell r="D123">
            <v>7500</v>
          </cell>
        </row>
        <row r="124">
          <cell r="A124">
            <v>2570</v>
          </cell>
          <cell r="B124" t="str">
            <v>Employee Benefits - Salaries</v>
          </cell>
          <cell r="C124">
            <v>32787</v>
          </cell>
          <cell r="D124">
            <v>35000</v>
          </cell>
        </row>
        <row r="125">
          <cell r="A125"/>
          <cell r="B125"/>
          <cell r="C125"/>
          <cell r="D125"/>
        </row>
        <row r="126">
          <cell r="A126"/>
          <cell r="B126" t="str">
            <v>9. Depreciation</v>
          </cell>
          <cell r="C126"/>
          <cell r="D126"/>
        </row>
        <row r="127">
          <cell r="A127"/>
          <cell r="B127" t="str">
            <v>Expenses</v>
          </cell>
          <cell r="C127"/>
          <cell r="D127"/>
        </row>
        <row r="128">
          <cell r="A128">
            <v>2210</v>
          </cell>
          <cell r="B128" t="str">
            <v xml:space="preserve">Buildings - School </v>
          </cell>
          <cell r="C128">
            <v>12114</v>
          </cell>
          <cell r="D128">
            <v>13000</v>
          </cell>
        </row>
        <row r="129">
          <cell r="A129">
            <v>2215</v>
          </cell>
          <cell r="B129" t="str">
            <v>Building Improvements - Crown</v>
          </cell>
          <cell r="C129">
            <v>4464</v>
          </cell>
          <cell r="D129">
            <v>5000</v>
          </cell>
        </row>
        <row r="130">
          <cell r="A130">
            <v>2230</v>
          </cell>
          <cell r="B130" t="str">
            <v>Furniture and Equipment</v>
          </cell>
          <cell r="C130">
            <v>19502</v>
          </cell>
          <cell r="D130">
            <v>30100</v>
          </cell>
        </row>
        <row r="131">
          <cell r="A131">
            <v>2220</v>
          </cell>
          <cell r="B131" t="str">
            <v>Information and Communication Technology</v>
          </cell>
          <cell r="C131">
            <v>27722</v>
          </cell>
          <cell r="D131">
            <v>30000</v>
          </cell>
        </row>
        <row r="132">
          <cell r="A132">
            <v>2255</v>
          </cell>
          <cell r="B132" t="str">
            <v>Motor Vehicles</v>
          </cell>
          <cell r="C132">
            <v>5000</v>
          </cell>
          <cell r="D132">
            <v>11000</v>
          </cell>
        </row>
        <row r="133">
          <cell r="A133">
            <v>2253</v>
          </cell>
          <cell r="B133" t="str">
            <v>Textbooks</v>
          </cell>
          <cell r="C133">
            <v>750</v>
          </cell>
          <cell r="D133">
            <v>0</v>
          </cell>
        </row>
        <row r="134">
          <cell r="A134">
            <v>2256</v>
          </cell>
          <cell r="B134" t="str">
            <v>Leased Assets</v>
          </cell>
          <cell r="C134">
            <v>12701</v>
          </cell>
          <cell r="D134">
            <v>10000</v>
          </cell>
        </row>
        <row r="135">
          <cell r="A135">
            <v>2250</v>
          </cell>
          <cell r="B135" t="str">
            <v>Library Resources</v>
          </cell>
          <cell r="C135">
            <v>3009</v>
          </cell>
          <cell r="D135">
            <v>2900</v>
          </cell>
        </row>
        <row r="136">
          <cell r="A136"/>
          <cell r="B136"/>
          <cell r="C136"/>
          <cell r="D136"/>
        </row>
        <row r="137">
          <cell r="A137"/>
          <cell r="B137"/>
          <cell r="C137"/>
          <cell r="D137"/>
        </row>
        <row r="138">
          <cell r="A138"/>
          <cell r="B138" t="str">
            <v>Statement of Financial Position</v>
          </cell>
          <cell r="C138"/>
          <cell r="D138"/>
        </row>
        <row r="139">
          <cell r="A139"/>
          <cell r="B139" t="str">
            <v>10. Cash and Cash Equivalents</v>
          </cell>
          <cell r="C139"/>
          <cell r="D139"/>
        </row>
        <row r="140">
          <cell r="A140"/>
          <cell r="B140" t="str">
            <v>Assets</v>
          </cell>
          <cell r="C140"/>
          <cell r="D140"/>
        </row>
        <row r="141">
          <cell r="A141">
            <v>5109</v>
          </cell>
          <cell r="B141" t="str">
            <v>Cash on Hand</v>
          </cell>
          <cell r="C141">
            <v>193</v>
          </cell>
          <cell r="D141">
            <v>0</v>
          </cell>
        </row>
        <row r="142">
          <cell r="A142">
            <v>5110</v>
          </cell>
          <cell r="B142" t="str">
            <v>Bank Current Account</v>
          </cell>
          <cell r="C142">
            <v>5494</v>
          </cell>
          <cell r="D142">
            <v>17000</v>
          </cell>
        </row>
        <row r="143">
          <cell r="A143">
            <v>5115</v>
          </cell>
          <cell r="B143" t="str">
            <v>Bank Call Account</v>
          </cell>
          <cell r="C143">
            <v>1696</v>
          </cell>
          <cell r="D143">
            <v>1000</v>
          </cell>
        </row>
        <row r="144">
          <cell r="A144">
            <v>5120</v>
          </cell>
          <cell r="B144" t="str">
            <v>Short-term Bank Deposits with a Maturity of Three Months or Less</v>
          </cell>
          <cell r="C144">
            <v>245158</v>
          </cell>
          <cell r="D144">
            <v>215217</v>
          </cell>
        </row>
        <row r="145">
          <cell r="A145">
            <v>5210</v>
          </cell>
          <cell r="B145" t="str">
            <v>Bank Overdraft</v>
          </cell>
          <cell r="C145">
            <v>-200</v>
          </cell>
          <cell r="D145">
            <v>0</v>
          </cell>
        </row>
        <row r="146">
          <cell r="A146"/>
          <cell r="B146"/>
          <cell r="C146"/>
          <cell r="D146"/>
        </row>
        <row r="147">
          <cell r="A147"/>
          <cell r="B147" t="str">
            <v>11. Accounts Receivable</v>
          </cell>
          <cell r="C147"/>
          <cell r="D147"/>
        </row>
        <row r="148">
          <cell r="A148"/>
          <cell r="B148" t="str">
            <v>Assets</v>
          </cell>
          <cell r="C148"/>
          <cell r="D148"/>
        </row>
        <row r="149">
          <cell r="A149">
            <v>5129</v>
          </cell>
          <cell r="B149" t="str">
            <v>Receivables</v>
          </cell>
          <cell r="C149">
            <v>8535</v>
          </cell>
          <cell r="D149">
            <v>4000</v>
          </cell>
        </row>
        <row r="150">
          <cell r="A150">
            <v>5130</v>
          </cell>
          <cell r="B150" t="str">
            <v>Receivables from the Ministry of Education</v>
          </cell>
          <cell r="C150">
            <v>1000</v>
          </cell>
          <cell r="D150">
            <v>0</v>
          </cell>
        </row>
        <row r="151">
          <cell r="A151">
            <v>5138</v>
          </cell>
          <cell r="B151" t="str">
            <v>Provision for Uncollectibility</v>
          </cell>
          <cell r="C151">
            <v>-5000</v>
          </cell>
          <cell r="D151">
            <v>0</v>
          </cell>
        </row>
        <row r="152">
          <cell r="A152">
            <v>5132</v>
          </cell>
          <cell r="B152" t="str">
            <v>Interest Receivable</v>
          </cell>
          <cell r="C152">
            <v>786</v>
          </cell>
          <cell r="D152">
            <v>1000</v>
          </cell>
        </row>
        <row r="153">
          <cell r="A153">
            <v>5133</v>
          </cell>
          <cell r="B153" t="str">
            <v>Banking Staffing Underuse</v>
          </cell>
          <cell r="C153">
            <v>0</v>
          </cell>
          <cell r="D153">
            <v>0</v>
          </cell>
        </row>
        <row r="154">
          <cell r="A154">
            <v>5134</v>
          </cell>
          <cell r="B154" t="str">
            <v>Teacher Salaries Grant Receivable</v>
          </cell>
          <cell r="C154">
            <v>118175</v>
          </cell>
          <cell r="D154">
            <v>119000</v>
          </cell>
        </row>
        <row r="155">
          <cell r="A155"/>
          <cell r="B155"/>
          <cell r="C155"/>
          <cell r="D155"/>
        </row>
        <row r="156">
          <cell r="A156"/>
          <cell r="B156" t="str">
            <v>12. Other Current Assets</v>
          </cell>
          <cell r="C156"/>
          <cell r="D156"/>
        </row>
        <row r="157">
          <cell r="A157"/>
          <cell r="B157" t="str">
            <v>Assets</v>
          </cell>
          <cell r="C157"/>
          <cell r="D157"/>
        </row>
        <row r="158">
          <cell r="A158">
            <v>5137</v>
          </cell>
          <cell r="B158" t="str">
            <v>Prepayments</v>
          </cell>
          <cell r="C158">
            <v>9388</v>
          </cell>
          <cell r="D158">
            <v>9000</v>
          </cell>
        </row>
        <row r="159">
          <cell r="A159">
            <v>5135</v>
          </cell>
          <cell r="B159" t="str">
            <v>GST Receivable</v>
          </cell>
          <cell r="C159">
            <v>12737</v>
          </cell>
          <cell r="D159">
            <v>10000</v>
          </cell>
        </row>
        <row r="160">
          <cell r="A160"/>
          <cell r="B160"/>
          <cell r="C160"/>
          <cell r="D160"/>
        </row>
        <row r="161">
          <cell r="A161"/>
          <cell r="B161" t="str">
            <v>13. Inventories</v>
          </cell>
          <cell r="C161"/>
          <cell r="D161"/>
        </row>
        <row r="162">
          <cell r="A162"/>
          <cell r="B162" t="str">
            <v>Assets</v>
          </cell>
          <cell r="C162"/>
          <cell r="D162"/>
        </row>
        <row r="163">
          <cell r="A163">
            <v>5142</v>
          </cell>
          <cell r="B163" t="str">
            <v xml:space="preserve">Stationery </v>
          </cell>
          <cell r="C163">
            <v>1202</v>
          </cell>
          <cell r="D163">
            <v>1000</v>
          </cell>
        </row>
        <row r="164">
          <cell r="A164">
            <v>5144</v>
          </cell>
          <cell r="B164" t="str">
            <v>School Uniforms</v>
          </cell>
          <cell r="C164">
            <v>20000</v>
          </cell>
          <cell r="D164">
            <v>25000</v>
          </cell>
        </row>
        <row r="165">
          <cell r="A165">
            <v>5141</v>
          </cell>
          <cell r="B165" t="str">
            <v>Canteen</v>
          </cell>
          <cell r="C165">
            <v>4679</v>
          </cell>
          <cell r="D165">
            <v>0</v>
          </cell>
        </row>
        <row r="166">
          <cell r="A166"/>
          <cell r="B166"/>
          <cell r="C166"/>
          <cell r="D166"/>
        </row>
        <row r="167">
          <cell r="A167"/>
          <cell r="B167" t="str">
            <v>14. Investments</v>
          </cell>
          <cell r="C167"/>
          <cell r="D167"/>
        </row>
        <row r="168">
          <cell r="A168"/>
          <cell r="B168" t="str">
            <v>Assets</v>
          </cell>
          <cell r="C168"/>
          <cell r="D168"/>
        </row>
        <row r="169">
          <cell r="A169">
            <v>5150</v>
          </cell>
          <cell r="B169" t="str">
            <v>Short-term Deposits with Maturities Between Three Months and One Year</v>
          </cell>
          <cell r="C169">
            <v>171684</v>
          </cell>
          <cell r="D169">
            <v>150000</v>
          </cell>
        </row>
        <row r="170">
          <cell r="A170"/>
          <cell r="B170"/>
          <cell r="C170"/>
          <cell r="D170"/>
        </row>
        <row r="171">
          <cell r="A171"/>
          <cell r="B171" t="str">
            <v>15.1. Property, Plant and Equipment - Cost</v>
          </cell>
          <cell r="C171"/>
          <cell r="D171"/>
        </row>
        <row r="172">
          <cell r="A172"/>
          <cell r="B172" t="str">
            <v>Assets</v>
          </cell>
          <cell r="C172"/>
          <cell r="D172"/>
        </row>
        <row r="173">
          <cell r="A173">
            <v>5770</v>
          </cell>
          <cell r="B173" t="str">
            <v>Land - School</v>
          </cell>
          <cell r="C173">
            <v>101000</v>
          </cell>
          <cell r="D173">
            <v>101000</v>
          </cell>
        </row>
        <row r="174">
          <cell r="A174">
            <v>5762</v>
          </cell>
          <cell r="B174" t="str">
            <v xml:space="preserve">Buildings - School </v>
          </cell>
          <cell r="C174">
            <v>154974</v>
          </cell>
          <cell r="D174">
            <v>160000</v>
          </cell>
        </row>
        <row r="175">
          <cell r="A175">
            <v>5602</v>
          </cell>
          <cell r="B175" t="str">
            <v>Building improvements - Crown</v>
          </cell>
          <cell r="C175">
            <v>110220</v>
          </cell>
          <cell r="D175">
            <v>100000</v>
          </cell>
        </row>
        <row r="176">
          <cell r="A176">
            <v>5722</v>
          </cell>
          <cell r="B176" t="str">
            <v>Furniture and Equipment</v>
          </cell>
          <cell r="C176">
            <v>484202</v>
          </cell>
          <cell r="D176">
            <v>449012</v>
          </cell>
        </row>
        <row r="177">
          <cell r="A177">
            <v>5712</v>
          </cell>
          <cell r="B177" t="str">
            <v>Information and Communication Technology</v>
          </cell>
          <cell r="C177">
            <v>157144</v>
          </cell>
          <cell r="D177">
            <v>163000</v>
          </cell>
        </row>
        <row r="178">
          <cell r="A178">
            <v>5752</v>
          </cell>
          <cell r="B178" t="str">
            <v>Motor Vehicles</v>
          </cell>
          <cell r="C178">
            <v>20000</v>
          </cell>
          <cell r="D178">
            <v>55000</v>
          </cell>
        </row>
        <row r="179">
          <cell r="A179">
            <v>5612</v>
          </cell>
          <cell r="B179" t="str">
            <v>Textbooks</v>
          </cell>
          <cell r="C179">
            <v>2000</v>
          </cell>
          <cell r="D179">
            <v>1000</v>
          </cell>
        </row>
        <row r="180">
          <cell r="A180">
            <v>5622</v>
          </cell>
          <cell r="B180" t="str">
            <v>Leased Assets</v>
          </cell>
          <cell r="C180">
            <v>53768</v>
          </cell>
          <cell r="D180">
            <v>44000</v>
          </cell>
        </row>
        <row r="181">
          <cell r="A181">
            <v>5732</v>
          </cell>
          <cell r="B181" t="str">
            <v>Library Resources</v>
          </cell>
          <cell r="C181">
            <v>56101</v>
          </cell>
          <cell r="D181">
            <v>50000</v>
          </cell>
        </row>
        <row r="182">
          <cell r="A182"/>
          <cell r="B182"/>
          <cell r="C182"/>
          <cell r="D182"/>
        </row>
        <row r="183">
          <cell r="A183"/>
          <cell r="B183" t="str">
            <v>15.2. Property, Plant and Equipment - Accumulated Depreciation</v>
          </cell>
          <cell r="C183"/>
          <cell r="D183"/>
        </row>
        <row r="184">
          <cell r="A184"/>
          <cell r="B184" t="str">
            <v>Assets</v>
          </cell>
          <cell r="C184"/>
          <cell r="D184"/>
        </row>
        <row r="185">
          <cell r="A185">
            <v>5764</v>
          </cell>
          <cell r="B185" t="str">
            <v xml:space="preserve">Buildings - School </v>
          </cell>
          <cell r="C185">
            <v>-57491</v>
          </cell>
          <cell r="D185">
            <v>-119000</v>
          </cell>
        </row>
        <row r="186">
          <cell r="A186">
            <v>5603</v>
          </cell>
          <cell r="B186" t="str">
            <v>Building Improvements - Crown</v>
          </cell>
          <cell r="C186">
            <v>-79388</v>
          </cell>
          <cell r="D186">
            <v>-80000</v>
          </cell>
        </row>
        <row r="187">
          <cell r="A187">
            <v>5724</v>
          </cell>
          <cell r="B187" t="str">
            <v>Furniture and Equipment</v>
          </cell>
          <cell r="C187">
            <v>-321958</v>
          </cell>
          <cell r="D187">
            <v>-345512</v>
          </cell>
        </row>
        <row r="188">
          <cell r="A188">
            <v>5714</v>
          </cell>
          <cell r="B188" t="str">
            <v>Information and Communication Technology</v>
          </cell>
          <cell r="C188">
            <v>-116322</v>
          </cell>
          <cell r="D188">
            <v>-120000</v>
          </cell>
        </row>
        <row r="189">
          <cell r="A189">
            <v>5754</v>
          </cell>
          <cell r="B189" t="str">
            <v>Motor Vehicles</v>
          </cell>
          <cell r="C189">
            <v>-10000</v>
          </cell>
          <cell r="D189">
            <v>-11000</v>
          </cell>
        </row>
        <row r="190">
          <cell r="A190">
            <v>5614</v>
          </cell>
          <cell r="B190" t="str">
            <v xml:space="preserve">Textbooks </v>
          </cell>
          <cell r="C190">
            <v>-750</v>
          </cell>
          <cell r="D190">
            <v>0</v>
          </cell>
        </row>
        <row r="191">
          <cell r="A191">
            <v>5624</v>
          </cell>
          <cell r="B191" t="str">
            <v>Leased Assets</v>
          </cell>
          <cell r="C191">
            <v>-13001</v>
          </cell>
          <cell r="D191">
            <v>-13000</v>
          </cell>
        </row>
        <row r="192">
          <cell r="A192">
            <v>5734</v>
          </cell>
          <cell r="B192" t="str">
            <v>Library Resources</v>
          </cell>
          <cell r="C192">
            <v>-41920</v>
          </cell>
          <cell r="D192">
            <v>-42000</v>
          </cell>
        </row>
        <row r="193">
          <cell r="A193"/>
          <cell r="B193"/>
          <cell r="C193"/>
          <cell r="D193"/>
        </row>
        <row r="194">
          <cell r="A194"/>
          <cell r="B194" t="str">
            <v>16. Intangible Assets</v>
          </cell>
          <cell r="C194"/>
          <cell r="D194"/>
        </row>
        <row r="195">
          <cell r="A195"/>
          <cell r="B195" t="str">
            <v>Assets</v>
          </cell>
          <cell r="C195"/>
          <cell r="D195"/>
        </row>
        <row r="196">
          <cell r="A196">
            <v>5812</v>
          </cell>
          <cell r="B196" t="str">
            <v>Intangible Assets - Cost</v>
          </cell>
          <cell r="C196">
            <v>8000</v>
          </cell>
          <cell r="D196">
            <v>6000</v>
          </cell>
        </row>
        <row r="197">
          <cell r="A197">
            <v>5814</v>
          </cell>
          <cell r="B197" t="str">
            <v>Intangible Assets - Accumulated Amortisation</v>
          </cell>
          <cell r="C197">
            <v>-800</v>
          </cell>
          <cell r="D197">
            <v>-500</v>
          </cell>
        </row>
        <row r="198">
          <cell r="A198"/>
          <cell r="B198"/>
          <cell r="C198"/>
          <cell r="D198"/>
        </row>
        <row r="199">
          <cell r="A199"/>
          <cell r="B199" t="str">
            <v>17. Other Non-current Assets</v>
          </cell>
          <cell r="C199"/>
          <cell r="D199"/>
        </row>
        <row r="200">
          <cell r="A200"/>
          <cell r="B200" t="str">
            <v>Assets</v>
          </cell>
          <cell r="C200"/>
          <cell r="D200"/>
        </row>
        <row r="201">
          <cell r="A201">
            <v>5562</v>
          </cell>
          <cell r="B201" t="str">
            <v>Long-term Deposits with Maturities Greater Than One Year</v>
          </cell>
          <cell r="C201">
            <v>129201</v>
          </cell>
          <cell r="D201">
            <v>60000</v>
          </cell>
        </row>
        <row r="202">
          <cell r="A202">
            <v>5564</v>
          </cell>
          <cell r="B202" t="str">
            <v>Other Non-Cash Investments</v>
          </cell>
          <cell r="C202">
            <v>0</v>
          </cell>
          <cell r="D202">
            <v>0</v>
          </cell>
        </row>
        <row r="203">
          <cell r="A203"/>
          <cell r="B203"/>
          <cell r="C203"/>
          <cell r="D203"/>
        </row>
        <row r="204">
          <cell r="A204"/>
          <cell r="B204" t="str">
            <v>18. Accounts Payable</v>
          </cell>
          <cell r="C204"/>
          <cell r="D204"/>
        </row>
        <row r="205">
          <cell r="A205"/>
          <cell r="B205" t="str">
            <v>Liabilities</v>
          </cell>
          <cell r="C205"/>
          <cell r="D205"/>
        </row>
        <row r="206">
          <cell r="A206">
            <v>5217</v>
          </cell>
          <cell r="B206" t="str">
            <v>Operating Creditors</v>
          </cell>
          <cell r="C206">
            <v>-17599</v>
          </cell>
          <cell r="D206">
            <v>-19000</v>
          </cell>
        </row>
        <row r="207">
          <cell r="A207">
            <v>5218</v>
          </cell>
          <cell r="B207" t="str">
            <v>Accruals</v>
          </cell>
          <cell r="C207">
            <v>-41829</v>
          </cell>
          <cell r="D207">
            <v>-20000</v>
          </cell>
        </row>
        <row r="208">
          <cell r="A208">
            <v>5219</v>
          </cell>
          <cell r="B208" t="str">
            <v>Capital Accruals for PPE items</v>
          </cell>
          <cell r="C208">
            <v>-2000</v>
          </cell>
          <cell r="D208">
            <v>-5000</v>
          </cell>
        </row>
        <row r="209">
          <cell r="A209">
            <v>5224</v>
          </cell>
          <cell r="B209" t="str">
            <v>Banking Staffing Overuse</v>
          </cell>
          <cell r="C209">
            <v>-3000</v>
          </cell>
          <cell r="D209">
            <v>-5000</v>
          </cell>
        </row>
        <row r="210">
          <cell r="A210">
            <v>5222</v>
          </cell>
          <cell r="B210" t="str">
            <v xml:space="preserve">Employee Entitlements - Salaries </v>
          </cell>
          <cell r="C210">
            <v>-89858</v>
          </cell>
          <cell r="D210">
            <v>-89000</v>
          </cell>
        </row>
        <row r="211">
          <cell r="A211">
            <v>5277</v>
          </cell>
          <cell r="B211" t="str">
            <v>Employee Entitlements - Leave Accrual</v>
          </cell>
          <cell r="C211">
            <v>-5000</v>
          </cell>
          <cell r="D211">
            <v>-10000</v>
          </cell>
        </row>
        <row r="212">
          <cell r="A212"/>
          <cell r="B212"/>
          <cell r="C212"/>
          <cell r="D212"/>
        </row>
        <row r="213">
          <cell r="A213"/>
          <cell r="B213" t="str">
            <v>19. Borrowings</v>
          </cell>
          <cell r="C213"/>
          <cell r="D213"/>
        </row>
        <row r="214">
          <cell r="A214"/>
          <cell r="B214" t="str">
            <v>Liabilities</v>
          </cell>
          <cell r="C214"/>
          <cell r="D214"/>
        </row>
        <row r="215">
          <cell r="A215">
            <v>5247</v>
          </cell>
          <cell r="B215" t="str">
            <v>Borrowing (Due in One Year)</v>
          </cell>
          <cell r="C215">
            <v>-39000</v>
          </cell>
          <cell r="D215">
            <v>-42000</v>
          </cell>
        </row>
        <row r="216">
          <cell r="A216">
            <v>5930</v>
          </cell>
          <cell r="B216" t="str">
            <v>Borrowing (Due Beyond One Year)</v>
          </cell>
          <cell r="C216">
            <v>-11000</v>
          </cell>
          <cell r="D216">
            <v>-10000</v>
          </cell>
        </row>
        <row r="217">
          <cell r="A217"/>
          <cell r="B217"/>
          <cell r="C217"/>
          <cell r="D217"/>
        </row>
        <row r="218">
          <cell r="A218"/>
          <cell r="B218" t="str">
            <v>20. Revenue Received in Advance</v>
          </cell>
          <cell r="C218"/>
          <cell r="D218"/>
        </row>
        <row r="219">
          <cell r="A219"/>
          <cell r="B219" t="str">
            <v>Liabilities</v>
          </cell>
          <cell r="C219"/>
          <cell r="D219"/>
        </row>
        <row r="220">
          <cell r="A220">
            <v>5240</v>
          </cell>
          <cell r="B220" t="str">
            <v>Grants in Advance - Ministry</v>
          </cell>
          <cell r="C220">
            <v>-100000</v>
          </cell>
          <cell r="D220">
            <v>0</v>
          </cell>
        </row>
        <row r="221">
          <cell r="A221">
            <v>5227</v>
          </cell>
          <cell r="B221" t="str">
            <v xml:space="preserve">International Student Fees </v>
          </cell>
          <cell r="C221">
            <v>-30000</v>
          </cell>
          <cell r="D221">
            <v>-20000</v>
          </cell>
        </row>
        <row r="222">
          <cell r="A222">
            <v>5228</v>
          </cell>
          <cell r="B222" t="str">
            <v xml:space="preserve">Hostel Fees </v>
          </cell>
          <cell r="C222">
            <v>-20000</v>
          </cell>
          <cell r="D222">
            <v>-10000</v>
          </cell>
        </row>
        <row r="223">
          <cell r="A223">
            <v>5230</v>
          </cell>
          <cell r="B223" t="str">
            <v>Other</v>
          </cell>
          <cell r="C223">
            <v>-4005</v>
          </cell>
          <cell r="D223">
            <v>-4000</v>
          </cell>
        </row>
        <row r="224">
          <cell r="A224"/>
          <cell r="B224"/>
          <cell r="C224"/>
          <cell r="D224"/>
        </row>
        <row r="225">
          <cell r="A225"/>
          <cell r="B225" t="str">
            <v>21. Other Liabilities</v>
          </cell>
          <cell r="C225"/>
          <cell r="D225"/>
        </row>
        <row r="226">
          <cell r="A226"/>
          <cell r="B226" t="str">
            <v>Liabilities</v>
          </cell>
          <cell r="C226"/>
          <cell r="D226"/>
        </row>
        <row r="227">
          <cell r="A227">
            <v>5223</v>
          </cell>
          <cell r="B227" t="str">
            <v>GST Payable</v>
          </cell>
          <cell r="C227">
            <v>0</v>
          </cell>
          <cell r="D227">
            <v>0</v>
          </cell>
        </row>
        <row r="228">
          <cell r="A228"/>
          <cell r="B228"/>
          <cell r="C228"/>
          <cell r="D228"/>
        </row>
        <row r="229">
          <cell r="A229"/>
          <cell r="B229" t="str">
            <v>22. Provision for Cyclical Maintenance</v>
          </cell>
          <cell r="C229"/>
          <cell r="D229"/>
        </row>
        <row r="230">
          <cell r="A230"/>
          <cell r="B230" t="str">
            <v>Liabilities</v>
          </cell>
          <cell r="C230"/>
          <cell r="D230"/>
        </row>
        <row r="231">
          <cell r="A231">
            <v>5270</v>
          </cell>
          <cell r="B231" t="str">
            <v>Cyclical Maintenance - Current</v>
          </cell>
          <cell r="C231">
            <v>-70000</v>
          </cell>
          <cell r="D231">
            <v>-70000</v>
          </cell>
        </row>
        <row r="232">
          <cell r="A232">
            <v>5920</v>
          </cell>
          <cell r="B232" t="str">
            <v>Cyclical Maintenance - Term</v>
          </cell>
          <cell r="C232">
            <v>-69076</v>
          </cell>
          <cell r="D232">
            <v>-69217</v>
          </cell>
        </row>
        <row r="233">
          <cell r="A233"/>
          <cell r="B233"/>
          <cell r="C233"/>
          <cell r="D233"/>
        </row>
        <row r="234">
          <cell r="A234"/>
          <cell r="B234" t="str">
            <v>23. Painting Contract Liability</v>
          </cell>
          <cell r="C234"/>
          <cell r="D234"/>
        </row>
        <row r="235">
          <cell r="A235"/>
          <cell r="B235" t="str">
            <v>Liabilities</v>
          </cell>
          <cell r="C235"/>
          <cell r="D235"/>
        </row>
        <row r="236">
          <cell r="A236">
            <v>5245</v>
          </cell>
          <cell r="B236" t="str">
            <v>PMS Current Liability</v>
          </cell>
          <cell r="C236">
            <v>-16905</v>
          </cell>
          <cell r="D236">
            <v>-16000</v>
          </cell>
        </row>
        <row r="237">
          <cell r="A237">
            <v>5925</v>
          </cell>
          <cell r="B237" t="str">
            <v>PMS Non Current Liability</v>
          </cell>
          <cell r="C237">
            <v>-57620</v>
          </cell>
          <cell r="D237">
            <v>-50000</v>
          </cell>
        </row>
        <row r="238">
          <cell r="A238"/>
          <cell r="B238"/>
          <cell r="C238"/>
          <cell r="D238"/>
        </row>
        <row r="239">
          <cell r="A239"/>
          <cell r="B239" t="str">
            <v>24. Finance Lease Liability</v>
          </cell>
          <cell r="C239"/>
          <cell r="D239"/>
        </row>
        <row r="240">
          <cell r="A240"/>
          <cell r="B240" t="str">
            <v>Liabilities</v>
          </cell>
          <cell r="C240"/>
          <cell r="D240"/>
        </row>
        <row r="241">
          <cell r="A241">
            <v>8310</v>
          </cell>
          <cell r="B241" t="str">
            <v>No Later than One Year</v>
          </cell>
          <cell r="C241">
            <v>-13918</v>
          </cell>
          <cell r="D241">
            <v>-14000</v>
          </cell>
        </row>
        <row r="242">
          <cell r="A242">
            <v>8320</v>
          </cell>
          <cell r="B242" t="str">
            <v>Later than One Year and no Later than Five Years</v>
          </cell>
          <cell r="C242">
            <v>-22572</v>
          </cell>
          <cell r="D242">
            <v>-24000</v>
          </cell>
        </row>
        <row r="243">
          <cell r="A243">
            <v>8330</v>
          </cell>
          <cell r="B243" t="str">
            <v>Later than Five Years</v>
          </cell>
          <cell r="C243">
            <v>-19951</v>
          </cell>
          <cell r="D243">
            <v>0</v>
          </cell>
        </row>
        <row r="244">
          <cell r="A244"/>
          <cell r="B244"/>
          <cell r="C244"/>
          <cell r="D244"/>
        </row>
        <row r="245">
          <cell r="A245"/>
          <cell r="B245" t="str">
            <v>25. Funds Held in Trust</v>
          </cell>
          <cell r="C245"/>
          <cell r="D245"/>
        </row>
        <row r="246">
          <cell r="A246"/>
          <cell r="B246" t="str">
            <v>Liabilities</v>
          </cell>
          <cell r="C246"/>
          <cell r="D246"/>
        </row>
        <row r="247">
          <cell r="A247">
            <v>5241</v>
          </cell>
          <cell r="B247" t="str">
            <v>Funds Held in Trust on Behalf of Third Parties - Current</v>
          </cell>
          <cell r="C247">
            <v>-25000</v>
          </cell>
          <cell r="D247">
            <v>-15000</v>
          </cell>
        </row>
        <row r="248">
          <cell r="A248">
            <v>5890</v>
          </cell>
          <cell r="B248" t="str">
            <v>Funds Held in Trust on Behalf of Third Parties - Non-current</v>
          </cell>
          <cell r="C248">
            <v>-5000</v>
          </cell>
          <cell r="D248">
            <v>-5000</v>
          </cell>
        </row>
        <row r="249">
          <cell r="A249"/>
          <cell r="B249"/>
          <cell r="C249"/>
          <cell r="D249"/>
        </row>
        <row r="250">
          <cell r="A250"/>
          <cell r="B250" t="str">
            <v>26. Funds Held for Capital Works Projects</v>
          </cell>
          <cell r="C250"/>
          <cell r="D250"/>
        </row>
        <row r="251">
          <cell r="A251"/>
          <cell r="B251" t="str">
            <v>Liabilities</v>
          </cell>
          <cell r="C251"/>
          <cell r="D251"/>
        </row>
        <row r="252">
          <cell r="A252">
            <v>5260</v>
          </cell>
          <cell r="B252" t="str">
            <v>Kowhai</v>
          </cell>
          <cell r="C252">
            <v>-350</v>
          </cell>
          <cell r="D252">
            <v>0</v>
          </cell>
        </row>
        <row r="253">
          <cell r="A253">
            <v>5260</v>
          </cell>
          <cell r="B253" t="str">
            <v>Rimu Roof</v>
          </cell>
          <cell r="C253">
            <v>-250</v>
          </cell>
          <cell r="D253">
            <v>0</v>
          </cell>
        </row>
        <row r="254">
          <cell r="A254">
            <v>5260</v>
          </cell>
          <cell r="B254" t="str">
            <v>Electrical Switchboard</v>
          </cell>
          <cell r="C254">
            <v>-400</v>
          </cell>
          <cell r="D254">
            <v>0</v>
          </cell>
        </row>
        <row r="255">
          <cell r="A255">
            <v>5260</v>
          </cell>
          <cell r="B255" t="str">
            <v>New 5YA Plan</v>
          </cell>
          <cell r="C255">
            <v>-3541</v>
          </cell>
          <cell r="D255">
            <v>-4000</v>
          </cell>
        </row>
        <row r="256">
          <cell r="A256"/>
          <cell r="B256"/>
          <cell r="C256"/>
          <cell r="D256"/>
        </row>
        <row r="257">
          <cell r="A257"/>
          <cell r="B257" t="str">
            <v>27. Funds for RTLB Services</v>
          </cell>
          <cell r="C257"/>
          <cell r="D257"/>
        </row>
        <row r="258">
          <cell r="A258"/>
          <cell r="B258" t="str">
            <v>Liabilities</v>
          </cell>
          <cell r="C258"/>
          <cell r="D258"/>
        </row>
        <row r="259">
          <cell r="A259">
            <v>5262</v>
          </cell>
          <cell r="B259" t="str">
            <v>RTLB Funds Held at Year End</v>
          </cell>
          <cell r="C259">
            <v>-11000</v>
          </cell>
          <cell r="D259">
            <v>-10000</v>
          </cell>
        </row>
        <row r="260">
          <cell r="A260"/>
          <cell r="B260"/>
          <cell r="C260"/>
          <cell r="D260"/>
        </row>
        <row r="261">
          <cell r="A261"/>
          <cell r="B261" t="str">
            <v>28. Funds Held on Behalf Cluster</v>
          </cell>
          <cell r="C261"/>
          <cell r="D261"/>
        </row>
        <row r="262">
          <cell r="A262"/>
          <cell r="B262" t="str">
            <v>Liabilities</v>
          </cell>
          <cell r="C262"/>
          <cell r="D262"/>
        </row>
        <row r="263">
          <cell r="A263">
            <v>5261</v>
          </cell>
          <cell r="B263" t="str">
            <v>Cluster Funds Held at Year End</v>
          </cell>
          <cell r="C263">
            <v>-2000</v>
          </cell>
          <cell r="D263">
            <v>0</v>
          </cell>
        </row>
        <row r="264">
          <cell r="A264"/>
          <cell r="B264"/>
          <cell r="C264"/>
          <cell r="D264"/>
        </row>
        <row r="265">
          <cell r="A265"/>
          <cell r="B265" t="str">
            <v>29. Equity</v>
          </cell>
          <cell r="C265"/>
          <cell r="D265"/>
        </row>
        <row r="266">
          <cell r="A266"/>
          <cell r="B266" t="str">
            <v>Equity</v>
          </cell>
          <cell r="C266"/>
          <cell r="D266"/>
        </row>
        <row r="267">
          <cell r="A267">
            <v>3220</v>
          </cell>
          <cell r="B267" t="str">
            <v>Contribution from Owner F&amp;E TY</v>
          </cell>
          <cell r="C267">
            <v>-12000</v>
          </cell>
          <cell r="D267">
            <v>0</v>
          </cell>
        </row>
        <row r="268">
          <cell r="A268">
            <v>3200</v>
          </cell>
          <cell r="B268" t="str">
            <v>Equity b/f</v>
          </cell>
          <cell r="C268">
            <v>-533920</v>
          </cell>
          <cell r="D268">
            <v>-523000</v>
          </cell>
        </row>
        <row r="269">
          <cell r="A269">
            <v>3202</v>
          </cell>
          <cell r="B269" t="str">
            <v>Other Equity Reserves</v>
          </cell>
          <cell r="C269">
            <v>0</v>
          </cell>
          <cell r="D269">
            <v>0</v>
          </cell>
        </row>
        <row r="270">
          <cell r="A270"/>
          <cell r="B270"/>
          <cell r="C270"/>
          <cell r="D270"/>
        </row>
        <row r="271">
          <cell r="C271"/>
          <cell r="D271"/>
        </row>
        <row r="272">
          <cell r="C272"/>
          <cell r="D272"/>
        </row>
        <row r="273">
          <cell r="C273"/>
          <cell r="D273"/>
        </row>
      </sheetData>
      <sheetData sheetId="4">
        <row r="2">
          <cell r="B2" t="str">
            <v>Kiwi Park School</v>
          </cell>
          <cell r="D2">
            <v>6</v>
          </cell>
          <cell r="F2" t="str">
            <v>State</v>
          </cell>
        </row>
        <row r="3">
          <cell r="B3">
            <v>2021</v>
          </cell>
          <cell r="D3" t="str">
            <v>Yes</v>
          </cell>
          <cell r="F3" t="str">
            <v>No</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e Kiwi Park Model "/>
      <sheetName val="Inputs"/>
      <sheetName val="Title Page"/>
      <sheetName val="Index Page"/>
      <sheetName val="Statement of Responsibility"/>
      <sheetName val="St of Comprehensive Rev. &amp; Exp."/>
      <sheetName val="St of Ch in net Assets &amp; Equity"/>
      <sheetName val="Statement of Financial Position"/>
      <sheetName val="Statement of Cash Flows"/>
      <sheetName val="St of Accounting Policies"/>
      <sheetName val="Notes &amp; Disclosures"/>
      <sheetName val="Guidance - General"/>
      <sheetName val="Guidance - Specific Disclosures"/>
      <sheetName val="Revenue Types"/>
      <sheetName val="Board FTE Calc"/>
      <sheetName val="Cyclical Maintenance Calc"/>
      <sheetName val="Actual CF Model CY"/>
      <sheetName val="Budget CF Model CY"/>
      <sheetName val="Trial Balance Converter"/>
      <sheetName val="TB Converter - School TB"/>
      <sheetName val="Budget Converter"/>
      <sheetName val="Budget Converter TB"/>
      <sheetName val="Kiwi Park Data"/>
      <sheetName val="Sheet1"/>
    </sheetNames>
    <sheetDataSet>
      <sheetData sheetId="0"/>
      <sheetData sheetId="1">
        <row r="2">
          <cell r="B2" t="str">
            <v>Kiwi Park School</v>
          </cell>
        </row>
        <row r="4">
          <cell r="B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t="str">
            <v>Cyclical Maintenance Provision Instructions</v>
          </cell>
        </row>
      </sheetData>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e Kiwi Park Model "/>
      <sheetName val="Inputs"/>
      <sheetName val="Title Page"/>
      <sheetName val="Index Page"/>
      <sheetName val="Statement of Responsibility"/>
      <sheetName val="St of Comprehensive Rev. &amp; Exp."/>
      <sheetName val="St of Ch in net Assets &amp; Equity"/>
      <sheetName val="Statement of Financial Position"/>
      <sheetName val="Statement of Cash Flows"/>
      <sheetName val="St of Accounting Policies"/>
      <sheetName val="Notes &amp; Disclosures"/>
      <sheetName val="Guidance - General"/>
      <sheetName val="Guidance - Specific Disclosures"/>
      <sheetName val="Revenue Types"/>
      <sheetName val="Board FTE Calc"/>
      <sheetName val="Actual CF Model CY"/>
      <sheetName val="Budget CF Model CY"/>
      <sheetName val="Trial Balance Converter"/>
      <sheetName val="TB Converter - School TB"/>
      <sheetName val="Kiwi Park Data"/>
      <sheetName val="Sheet1"/>
    </sheetNames>
    <sheetDataSet>
      <sheetData sheetId="0" refreshError="1"/>
      <sheetData sheetId="1">
        <row r="1">
          <cell r="A1" t="str">
            <v>Update these values first</v>
          </cell>
        </row>
        <row r="2">
          <cell r="B2" t="str">
            <v>Adventure Park</v>
          </cell>
        </row>
        <row r="4">
          <cell r="B4">
            <v>443</v>
          </cell>
        </row>
      </sheetData>
      <sheetData sheetId="2" refreshError="1"/>
      <sheetData sheetId="3" refreshError="1"/>
      <sheetData sheetId="4" refreshError="1"/>
      <sheetData sheetId="5" refreshError="1"/>
      <sheetData sheetId="6" refreshError="1"/>
      <sheetData sheetId="7" refreshError="1"/>
      <sheetData sheetId="8">
        <row r="45">
          <cell r="D45">
            <v>91585</v>
          </cell>
        </row>
      </sheetData>
      <sheetData sheetId="9" refreshError="1"/>
      <sheetData sheetId="10" refreshError="1"/>
      <sheetData sheetId="11" refreshError="1"/>
      <sheetData sheetId="12" refreshError="1"/>
      <sheetData sheetId="13" refreshError="1"/>
      <sheetData sheetId="14" refreshError="1"/>
      <sheetData sheetId="15">
        <row r="130">
          <cell r="E130">
            <v>205.07</v>
          </cell>
        </row>
      </sheetData>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Instructions"/>
      <sheetName val="Control"/>
      <sheetName val="Validation Rules Check"/>
      <sheetName val="1.50.0"/>
      <sheetName val="1.50.1"/>
      <sheetName val="1.51.0"/>
      <sheetName val="1.51.1"/>
      <sheetName val="1.51.2"/>
      <sheetName val="1.51.3"/>
      <sheetName val="1.51.5"/>
      <sheetName val="1.51.6"/>
      <sheetName val="1.51.7"/>
      <sheetName val="1.52.0"/>
      <sheetName val="1.54.0"/>
      <sheetName val="1.56.0"/>
      <sheetName val="PY 1.50.0"/>
      <sheetName val="PY 1.50.1"/>
      <sheetName val="PY 1.51.0"/>
      <sheetName val="PY 1.51.1"/>
      <sheetName val="PY 1.51.2"/>
      <sheetName val="PY 1.51.3"/>
      <sheetName val="PY 1.51.5"/>
      <sheetName val="PY 1.51.6"/>
      <sheetName val="PY 1.51.7"/>
      <sheetName val="PY 1.52.0"/>
      <sheetName val="PY 1.54.0"/>
      <sheetName val="PY 1.56.0"/>
      <sheetName val="Cashflow"/>
      <sheetName val="Land&amp;Build-Ian Dennis Data"/>
      <sheetName val="assets"/>
      <sheetName val="Fids Data"/>
      <sheetName val="Mapping to Fids Codes"/>
      <sheetName val="P1"/>
      <sheetName val="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e Kiwi Park Model "/>
      <sheetName val="GROUP Inputs"/>
      <sheetName val="Eliminations"/>
      <sheetName val="PARENT Inputs"/>
      <sheetName val="Subsidiary Inputs"/>
      <sheetName val="Title Page"/>
      <sheetName val="Index Page"/>
      <sheetName val=" Statement of Responsibility"/>
      <sheetName val="St of Comprehensive Rev. &amp; Exp."/>
      <sheetName val="St of Ch in net Assets &amp; Equity"/>
      <sheetName val="Statement of Financial Position"/>
      <sheetName val="Statement of Cash Flows"/>
      <sheetName val="St of Accounting Policies"/>
      <sheetName val="Notes &amp; Disclosures"/>
      <sheetName val="Guidance - General"/>
      <sheetName val="Guidance - Specific Disclosures"/>
      <sheetName val="Revenue Types"/>
      <sheetName val="Board FTE Calc"/>
      <sheetName val="Cyclical Maintenance Calc"/>
      <sheetName val="PARENT Actual CF Model CY"/>
      <sheetName val="PARENT Budget CF Model CY"/>
      <sheetName val="GROUP Actual CF Model CY"/>
      <sheetName val="GROUP Budget CF Model CY"/>
      <sheetName val="Trial Balance Converter"/>
      <sheetName val="School Trial Balance Input"/>
      <sheetName val="Kiwi Park Data"/>
      <sheetName val="Sheet1"/>
    </sheetNames>
    <sheetDataSet>
      <sheetData sheetId="0" refreshError="1"/>
      <sheetData sheetId="1">
        <row r="3">
          <cell r="B3">
            <v>2019</v>
          </cell>
        </row>
      </sheetData>
      <sheetData sheetId="2" refreshError="1"/>
      <sheetData sheetId="3">
        <row r="118">
          <cell r="E118">
            <v>0</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e Kiwi Park Model "/>
      <sheetName val="Data Input -&gt;"/>
      <sheetName val=" School Trial Balance Input"/>
      <sheetName val="Trial Balance Converter"/>
      <sheetName val="Inputs"/>
      <sheetName val="Financial Statements -&gt;"/>
      <sheetName val="Title Page"/>
      <sheetName val="Index Page"/>
      <sheetName val="Statement of Responsibility"/>
      <sheetName val="St of Comprehensive Rev. &amp; Exp."/>
      <sheetName val="St of Ch in net Assets &amp; Equity"/>
      <sheetName val="Statement of Financial Position"/>
      <sheetName val="Statement of Cash Flows"/>
      <sheetName val="St of Accounting Policies"/>
      <sheetName val="Notes &amp; Disclosures"/>
      <sheetName val="Guidance -&gt;"/>
      <sheetName val="Guidance - General"/>
      <sheetName val="Guidance - Specific Disclosures"/>
      <sheetName val="Revenue Types"/>
      <sheetName val="Supporting work papers -&gt;"/>
      <sheetName val="Board FTE Calc"/>
      <sheetName val="Cyclical Maintenance Calc"/>
      <sheetName val="Actual CF Model CY"/>
      <sheetName val="Budget CF Model CY"/>
      <sheetName val="Budget Converter"/>
      <sheetName val="Budget Converter TB"/>
      <sheetName val="Reporting -&gt;"/>
      <sheetName val="Kiwi Park Data"/>
      <sheetName val="Sheet1"/>
    </sheetNames>
    <sheetDataSet>
      <sheetData sheetId="0"/>
      <sheetData sheetId="1"/>
      <sheetData sheetId="2"/>
      <sheetData sheetId="3">
        <row r="13">
          <cell r="A13">
            <v>0</v>
          </cell>
          <cell r="B13" t="str">
            <v>Revenue &amp; Expenditure</v>
          </cell>
          <cell r="C13" t="str">
            <v>Actual 2020 Amount</v>
          </cell>
          <cell r="D13" t="str">
            <v>Budget 2020 Amount</v>
          </cell>
        </row>
        <row r="14">
          <cell r="A14">
            <v>0</v>
          </cell>
          <cell r="B14" t="str">
            <v>1. Government Grants</v>
          </cell>
          <cell r="C14">
            <v>0</v>
          </cell>
          <cell r="D14">
            <v>0</v>
          </cell>
        </row>
        <row r="15">
          <cell r="A15">
            <v>0</v>
          </cell>
          <cell r="B15" t="str">
            <v>Revenue</v>
          </cell>
          <cell r="C15">
            <v>0</v>
          </cell>
          <cell r="D15">
            <v>0</v>
          </cell>
        </row>
        <row r="16">
          <cell r="A16">
            <v>1120</v>
          </cell>
          <cell r="B16" t="str">
            <v>Operational Grants</v>
          </cell>
          <cell r="C16">
            <v>-533444</v>
          </cell>
          <cell r="D16">
            <v>-566000</v>
          </cell>
        </row>
        <row r="17">
          <cell r="A17">
            <v>1160</v>
          </cell>
          <cell r="B17" t="str">
            <v>Teachers' Salaries Grants</v>
          </cell>
          <cell r="C17">
            <v>-1693887</v>
          </cell>
          <cell r="D17">
            <v>-1670000</v>
          </cell>
        </row>
        <row r="18">
          <cell r="A18">
            <v>1170</v>
          </cell>
          <cell r="B18" t="str">
            <v>Use of Land and Buildings Grants</v>
          </cell>
          <cell r="C18">
            <v>-404191</v>
          </cell>
          <cell r="D18">
            <v>-400000</v>
          </cell>
        </row>
        <row r="19">
          <cell r="A19">
            <v>1191</v>
          </cell>
          <cell r="B19" t="str">
            <v>Resource Teachers Learning and Behaviour Grants</v>
          </cell>
          <cell r="C19">
            <v>-17715</v>
          </cell>
          <cell r="D19">
            <v>0</v>
          </cell>
        </row>
        <row r="20">
          <cell r="A20">
            <v>1190</v>
          </cell>
          <cell r="B20" t="str">
            <v>Other MoE Grants</v>
          </cell>
          <cell r="C20">
            <v>-64641</v>
          </cell>
          <cell r="D20">
            <v>-67000</v>
          </cell>
        </row>
        <row r="21">
          <cell r="A21">
            <v>1190</v>
          </cell>
          <cell r="B21" t="str">
            <v>Establishment Grant</v>
          </cell>
          <cell r="C21">
            <v>0</v>
          </cell>
          <cell r="D21">
            <v>0</v>
          </cell>
        </row>
        <row r="22">
          <cell r="A22">
            <v>1190</v>
          </cell>
          <cell r="B22" t="str">
            <v>Transport Grants</v>
          </cell>
          <cell r="C22">
            <v>0</v>
          </cell>
          <cell r="D22">
            <v>0</v>
          </cell>
        </row>
        <row r="23">
          <cell r="A23">
            <v>1130</v>
          </cell>
          <cell r="B23" t="str">
            <v>Other Government Grants</v>
          </cell>
          <cell r="C23">
            <v>-22000</v>
          </cell>
          <cell r="D23">
            <v>0</v>
          </cell>
        </row>
        <row r="24">
          <cell r="A24">
            <v>0</v>
          </cell>
          <cell r="B24">
            <v>0</v>
          </cell>
          <cell r="C24">
            <v>0</v>
          </cell>
          <cell r="D24">
            <v>0</v>
          </cell>
        </row>
        <row r="25">
          <cell r="A25">
            <v>0</v>
          </cell>
          <cell r="B25" t="str">
            <v>2. Local Funds</v>
          </cell>
          <cell r="C25">
            <v>0</v>
          </cell>
          <cell r="D25">
            <v>0</v>
          </cell>
        </row>
        <row r="26">
          <cell r="A26">
            <v>0</v>
          </cell>
          <cell r="B26" t="str">
            <v>Revenue</v>
          </cell>
          <cell r="C26">
            <v>0</v>
          </cell>
          <cell r="D26">
            <v>0</v>
          </cell>
        </row>
        <row r="27">
          <cell r="A27">
            <v>1520</v>
          </cell>
          <cell r="B27" t="str">
            <v>Donations</v>
          </cell>
          <cell r="C27">
            <v>-69913</v>
          </cell>
          <cell r="D27">
            <v>-34000</v>
          </cell>
        </row>
        <row r="28">
          <cell r="A28">
            <v>1530</v>
          </cell>
          <cell r="B28" t="str">
            <v>Fundraising</v>
          </cell>
          <cell r="C28">
            <v>-66990</v>
          </cell>
          <cell r="D28">
            <v>-51000</v>
          </cell>
        </row>
        <row r="29">
          <cell r="A29">
            <v>1571</v>
          </cell>
          <cell r="B29" t="str">
            <v>Bequests &amp; Grants</v>
          </cell>
          <cell r="C29">
            <v>-10932</v>
          </cell>
          <cell r="D29">
            <v>-5000</v>
          </cell>
        </row>
        <row r="30">
          <cell r="A30">
            <v>1570</v>
          </cell>
          <cell r="B30" t="str">
            <v>Other Revenue</v>
          </cell>
          <cell r="C30">
            <v>-24215</v>
          </cell>
          <cell r="D30">
            <v>-8500</v>
          </cell>
        </row>
        <row r="31">
          <cell r="A31">
            <v>1560</v>
          </cell>
          <cell r="B31" t="str">
            <v>Trading</v>
          </cell>
          <cell r="C31">
            <v>-34118</v>
          </cell>
          <cell r="D31">
            <v>-35000</v>
          </cell>
        </row>
        <row r="32">
          <cell r="A32">
            <v>1510</v>
          </cell>
          <cell r="B32" t="str">
            <v>Activities</v>
          </cell>
          <cell r="C32">
            <v>-58406</v>
          </cell>
          <cell r="D32">
            <v>-45000</v>
          </cell>
        </row>
        <row r="33">
          <cell r="A33">
            <v>0</v>
          </cell>
          <cell r="B33">
            <v>0</v>
          </cell>
          <cell r="C33">
            <v>0</v>
          </cell>
          <cell r="D33">
            <v>0</v>
          </cell>
        </row>
        <row r="34">
          <cell r="A34">
            <v>0</v>
          </cell>
          <cell r="B34" t="str">
            <v>Expenses</v>
          </cell>
          <cell r="C34">
            <v>0</v>
          </cell>
          <cell r="D34">
            <v>0</v>
          </cell>
        </row>
        <row r="35">
          <cell r="A35">
            <v>2410</v>
          </cell>
          <cell r="B35" t="str">
            <v>Activities</v>
          </cell>
          <cell r="C35">
            <v>73407</v>
          </cell>
          <cell r="D35">
            <v>64000</v>
          </cell>
        </row>
        <row r="36">
          <cell r="A36">
            <v>2440</v>
          </cell>
          <cell r="B36" t="str">
            <v>Trading</v>
          </cell>
          <cell r="C36">
            <v>35741</v>
          </cell>
          <cell r="D36">
            <v>32000</v>
          </cell>
        </row>
        <row r="37">
          <cell r="A37">
            <v>2420</v>
          </cell>
          <cell r="B37" t="str">
            <v>Fundraising (Costs of Raising Funds)</v>
          </cell>
          <cell r="C37">
            <v>1254</v>
          </cell>
          <cell r="D37">
            <v>1000</v>
          </cell>
        </row>
        <row r="38">
          <cell r="A38">
            <v>2445</v>
          </cell>
          <cell r="B38" t="str">
            <v>Transport (Local)</v>
          </cell>
          <cell r="C38">
            <v>20000</v>
          </cell>
          <cell r="D38">
            <v>8000</v>
          </cell>
        </row>
        <row r="39">
          <cell r="A39">
            <v>2430</v>
          </cell>
          <cell r="B39" t="str">
            <v>Other Locally Raised Funds Expenditure</v>
          </cell>
          <cell r="C39">
            <v>4805</v>
          </cell>
          <cell r="D39">
            <v>2000</v>
          </cell>
        </row>
        <row r="40">
          <cell r="A40">
            <v>0</v>
          </cell>
          <cell r="B40">
            <v>0</v>
          </cell>
          <cell r="C40">
            <v>0</v>
          </cell>
          <cell r="D40">
            <v>0</v>
          </cell>
        </row>
        <row r="41">
          <cell r="A41">
            <v>0</v>
          </cell>
          <cell r="B41" t="str">
            <v>3. Hostel</v>
          </cell>
          <cell r="C41">
            <v>0</v>
          </cell>
          <cell r="D41">
            <v>0</v>
          </cell>
        </row>
        <row r="42">
          <cell r="A42">
            <v>0</v>
          </cell>
          <cell r="B42" t="str">
            <v>Revenue</v>
          </cell>
          <cell r="C42">
            <v>0</v>
          </cell>
          <cell r="D42">
            <v>0</v>
          </cell>
        </row>
        <row r="43">
          <cell r="A43">
            <v>1410</v>
          </cell>
          <cell r="B43" t="str">
            <v>Hostel Fees</v>
          </cell>
          <cell r="C43">
            <v>-20000</v>
          </cell>
          <cell r="D43">
            <v>-18000</v>
          </cell>
        </row>
        <row r="44">
          <cell r="A44">
            <v>1450</v>
          </cell>
          <cell r="B44" t="str">
            <v>Other Revenue</v>
          </cell>
          <cell r="C44">
            <v>-5000</v>
          </cell>
          <cell r="D44">
            <v>0</v>
          </cell>
        </row>
        <row r="45">
          <cell r="A45">
            <v>1430</v>
          </cell>
          <cell r="B45" t="str">
            <v>Student Contributions</v>
          </cell>
          <cell r="C45">
            <v>-2000</v>
          </cell>
          <cell r="D45">
            <v>-2000</v>
          </cell>
        </row>
        <row r="46">
          <cell r="A46">
            <v>0</v>
          </cell>
          <cell r="B46">
            <v>0</v>
          </cell>
          <cell r="C46">
            <v>0</v>
          </cell>
          <cell r="D46">
            <v>0</v>
          </cell>
        </row>
        <row r="47">
          <cell r="A47">
            <v>0</v>
          </cell>
          <cell r="B47" t="str">
            <v>Expenditure</v>
          </cell>
          <cell r="C47">
            <v>0</v>
          </cell>
          <cell r="D47">
            <v>0</v>
          </cell>
        </row>
        <row r="48">
          <cell r="A48">
            <v>2022</v>
          </cell>
          <cell r="B48" t="str">
            <v>Kitchen</v>
          </cell>
          <cell r="C48">
            <v>2000</v>
          </cell>
          <cell r="D48">
            <v>1000</v>
          </cell>
        </row>
        <row r="49">
          <cell r="A49">
            <v>2024</v>
          </cell>
          <cell r="B49" t="str">
            <v>Laundry</v>
          </cell>
          <cell r="C49">
            <v>2000</v>
          </cell>
          <cell r="D49">
            <v>1000</v>
          </cell>
        </row>
        <row r="50">
          <cell r="A50">
            <v>2026</v>
          </cell>
          <cell r="B50" t="str">
            <v>Welfare</v>
          </cell>
          <cell r="C50">
            <v>1000</v>
          </cell>
          <cell r="D50">
            <v>1000</v>
          </cell>
        </row>
        <row r="51">
          <cell r="A51">
            <v>2028</v>
          </cell>
          <cell r="B51" t="str">
            <v>Supervision</v>
          </cell>
          <cell r="C51">
            <v>1000</v>
          </cell>
          <cell r="D51">
            <v>1000</v>
          </cell>
        </row>
        <row r="52">
          <cell r="A52">
            <v>2030</v>
          </cell>
          <cell r="B52" t="str">
            <v>Extra Curricular/Activities</v>
          </cell>
          <cell r="C52">
            <v>2000</v>
          </cell>
          <cell r="D52">
            <v>1000</v>
          </cell>
        </row>
        <row r="53">
          <cell r="A53">
            <v>2032</v>
          </cell>
          <cell r="B53" t="str">
            <v>Administration</v>
          </cell>
          <cell r="C53">
            <v>3000</v>
          </cell>
          <cell r="D53">
            <v>2000</v>
          </cell>
        </row>
        <row r="54">
          <cell r="A54">
            <v>2034</v>
          </cell>
          <cell r="B54" t="str">
            <v>Property</v>
          </cell>
          <cell r="C54">
            <v>3000</v>
          </cell>
          <cell r="D54">
            <v>1000</v>
          </cell>
        </row>
        <row r="55">
          <cell r="A55">
            <v>2036</v>
          </cell>
          <cell r="B55" t="str">
            <v>Student Supplies</v>
          </cell>
          <cell r="C55">
            <v>1000</v>
          </cell>
          <cell r="D55">
            <v>1000</v>
          </cell>
        </row>
        <row r="56">
          <cell r="A56">
            <v>2038</v>
          </cell>
          <cell r="B56" t="str">
            <v>Employee Benefit - Salaries</v>
          </cell>
          <cell r="C56">
            <v>12000</v>
          </cell>
          <cell r="D56">
            <v>11000</v>
          </cell>
        </row>
        <row r="57">
          <cell r="A57">
            <v>0</v>
          </cell>
          <cell r="B57">
            <v>0</v>
          </cell>
          <cell r="C57">
            <v>0</v>
          </cell>
          <cell r="D57">
            <v>0</v>
          </cell>
        </row>
        <row r="58">
          <cell r="A58">
            <v>0</v>
          </cell>
          <cell r="B58" t="str">
            <v>4. International Students</v>
          </cell>
          <cell r="C58">
            <v>0</v>
          </cell>
          <cell r="D58">
            <v>0</v>
          </cell>
        </row>
        <row r="59">
          <cell r="A59">
            <v>0</v>
          </cell>
          <cell r="B59" t="str">
            <v>Revenue</v>
          </cell>
          <cell r="C59">
            <v>0</v>
          </cell>
          <cell r="D59">
            <v>0</v>
          </cell>
        </row>
        <row r="60">
          <cell r="A60">
            <v>1473</v>
          </cell>
          <cell r="B60" t="str">
            <v>International Student Fees</v>
          </cell>
          <cell r="C60">
            <v>-30000</v>
          </cell>
          <cell r="D60">
            <v>-15000</v>
          </cell>
        </row>
        <row r="61">
          <cell r="A61">
            <v>0</v>
          </cell>
          <cell r="B61">
            <v>0</v>
          </cell>
          <cell r="C61">
            <v>0</v>
          </cell>
          <cell r="D61">
            <v>0</v>
          </cell>
        </row>
        <row r="62">
          <cell r="A62">
            <v>0</v>
          </cell>
          <cell r="B62" t="str">
            <v>Expenses</v>
          </cell>
          <cell r="C62">
            <v>0</v>
          </cell>
          <cell r="D62">
            <v>0</v>
          </cell>
        </row>
        <row r="63">
          <cell r="A63">
            <v>2052</v>
          </cell>
          <cell r="B63" t="str">
            <v>Advertising</v>
          </cell>
          <cell r="C63">
            <v>2000</v>
          </cell>
          <cell r="D63">
            <v>1000</v>
          </cell>
        </row>
        <row r="64">
          <cell r="A64">
            <v>2054</v>
          </cell>
          <cell r="B64" t="str">
            <v>Commissions</v>
          </cell>
          <cell r="C64">
            <v>1500</v>
          </cell>
          <cell r="D64">
            <v>500</v>
          </cell>
        </row>
        <row r="65">
          <cell r="A65">
            <v>2056</v>
          </cell>
          <cell r="B65" t="str">
            <v>Recruitment</v>
          </cell>
          <cell r="C65">
            <v>500</v>
          </cell>
          <cell r="D65">
            <v>0</v>
          </cell>
        </row>
        <row r="66">
          <cell r="A66">
            <v>2058</v>
          </cell>
          <cell r="B66" t="str">
            <v>International Student Levy</v>
          </cell>
          <cell r="C66">
            <v>250</v>
          </cell>
          <cell r="D66">
            <v>125</v>
          </cell>
        </row>
        <row r="67">
          <cell r="A67">
            <v>2060</v>
          </cell>
          <cell r="B67" t="str">
            <v>Employee Benefit - Salaries</v>
          </cell>
          <cell r="C67">
            <v>18750</v>
          </cell>
          <cell r="D67">
            <v>13375</v>
          </cell>
        </row>
        <row r="68">
          <cell r="A68">
            <v>2062</v>
          </cell>
          <cell r="B68" t="str">
            <v>Other Expenses</v>
          </cell>
          <cell r="C68">
            <v>2000</v>
          </cell>
          <cell r="D68">
            <v>0</v>
          </cell>
        </row>
        <row r="69">
          <cell r="A69">
            <v>0</v>
          </cell>
          <cell r="B69">
            <v>0</v>
          </cell>
          <cell r="C69">
            <v>0</v>
          </cell>
          <cell r="D69">
            <v>0</v>
          </cell>
        </row>
        <row r="70">
          <cell r="A70">
            <v>0</v>
          </cell>
          <cell r="B70" t="str">
            <v>5. Learning Resources</v>
          </cell>
          <cell r="C70">
            <v>0</v>
          </cell>
          <cell r="D70">
            <v>0</v>
          </cell>
        </row>
        <row r="71">
          <cell r="A71">
            <v>0</v>
          </cell>
          <cell r="B71" t="str">
            <v>Expenses</v>
          </cell>
          <cell r="C71">
            <v>0</v>
          </cell>
          <cell r="D71">
            <v>0</v>
          </cell>
        </row>
        <row r="72">
          <cell r="A72">
            <v>2310</v>
          </cell>
          <cell r="B72" t="str">
            <v>Curricular</v>
          </cell>
          <cell r="C72">
            <v>88206</v>
          </cell>
          <cell r="D72">
            <v>65500</v>
          </cell>
        </row>
        <row r="73">
          <cell r="A73">
            <v>2320</v>
          </cell>
          <cell r="B73" t="str">
            <v>Equipment Repairs</v>
          </cell>
          <cell r="C73">
            <v>1048</v>
          </cell>
          <cell r="D73">
            <v>1000</v>
          </cell>
        </row>
        <row r="74">
          <cell r="A74">
            <v>2325</v>
          </cell>
          <cell r="B74" t="str">
            <v>Information and Communication Technology</v>
          </cell>
          <cell r="C74">
            <v>13096</v>
          </cell>
          <cell r="D74">
            <v>14000</v>
          </cell>
        </row>
        <row r="75">
          <cell r="A75">
            <v>2350</v>
          </cell>
          <cell r="B75" t="str">
            <v>Library Resources</v>
          </cell>
          <cell r="C75">
            <v>709</v>
          </cell>
          <cell r="D75">
            <v>1000</v>
          </cell>
        </row>
        <row r="76">
          <cell r="A76">
            <v>2370</v>
          </cell>
          <cell r="B76" t="str">
            <v>Employee Benefits - Salaries</v>
          </cell>
          <cell r="C76">
            <v>1840338</v>
          </cell>
          <cell r="D76">
            <v>1810000</v>
          </cell>
        </row>
        <row r="77">
          <cell r="A77">
            <v>2380</v>
          </cell>
          <cell r="B77" t="str">
            <v>Staff Development</v>
          </cell>
          <cell r="C77">
            <v>18123</v>
          </cell>
          <cell r="D77">
            <v>20000</v>
          </cell>
        </row>
        <row r="78">
          <cell r="A78">
            <v>0</v>
          </cell>
          <cell r="B78">
            <v>0</v>
          </cell>
          <cell r="C78">
            <v>0</v>
          </cell>
          <cell r="D78">
            <v>0</v>
          </cell>
        </row>
        <row r="79">
          <cell r="A79">
            <v>0</v>
          </cell>
          <cell r="B79" t="str">
            <v>6. Administration</v>
          </cell>
          <cell r="C79">
            <v>0</v>
          </cell>
          <cell r="D79">
            <v>0</v>
          </cell>
        </row>
        <row r="80">
          <cell r="A80">
            <v>0</v>
          </cell>
          <cell r="B80" t="str">
            <v>Expenses</v>
          </cell>
          <cell r="C80">
            <v>0</v>
          </cell>
          <cell r="D80">
            <v>0</v>
          </cell>
        </row>
        <row r="81">
          <cell r="A81">
            <v>2120</v>
          </cell>
          <cell r="B81" t="str">
            <v>Audit Fee</v>
          </cell>
          <cell r="C81">
            <v>16391</v>
          </cell>
          <cell r="D81">
            <v>6000</v>
          </cell>
        </row>
        <row r="82">
          <cell r="A82">
            <v>2130</v>
          </cell>
          <cell r="B82" t="str">
            <v>Board of Trustees Fees</v>
          </cell>
          <cell r="C82">
            <v>4510</v>
          </cell>
          <cell r="D82">
            <v>0</v>
          </cell>
        </row>
        <row r="83">
          <cell r="A83">
            <v>2135</v>
          </cell>
          <cell r="B83" t="str">
            <v>Board of Trustees Expenses</v>
          </cell>
          <cell r="C83">
            <v>3467</v>
          </cell>
          <cell r="D83">
            <v>3000</v>
          </cell>
        </row>
        <row r="84">
          <cell r="A84">
            <v>2136</v>
          </cell>
          <cell r="B84" t="str">
            <v>Intervention Costs</v>
          </cell>
          <cell r="C84">
            <v>8000</v>
          </cell>
          <cell r="D84">
            <v>0</v>
          </cell>
        </row>
        <row r="85">
          <cell r="A85">
            <v>2140</v>
          </cell>
          <cell r="B85" t="str">
            <v xml:space="preserve">Communication </v>
          </cell>
          <cell r="C85">
            <v>11270</v>
          </cell>
          <cell r="D85">
            <v>12000</v>
          </cell>
        </row>
        <row r="86">
          <cell r="A86">
            <v>2150</v>
          </cell>
          <cell r="B86" t="str">
            <v xml:space="preserve">Consumables </v>
          </cell>
          <cell r="C86">
            <v>14989</v>
          </cell>
          <cell r="D86">
            <v>13500</v>
          </cell>
        </row>
        <row r="87">
          <cell r="A87">
            <v>2170</v>
          </cell>
          <cell r="B87" t="str">
            <v xml:space="preserve">Operating Lease </v>
          </cell>
          <cell r="C87">
            <v>9255</v>
          </cell>
          <cell r="D87">
            <v>11000</v>
          </cell>
        </row>
        <row r="88">
          <cell r="A88">
            <v>2155</v>
          </cell>
          <cell r="B88" t="str">
            <v>Legal Fees</v>
          </cell>
          <cell r="C88">
            <v>2000</v>
          </cell>
          <cell r="D88">
            <v>500</v>
          </cell>
        </row>
        <row r="89">
          <cell r="A89">
            <v>2175</v>
          </cell>
          <cell r="B89" t="str">
            <v>Postage</v>
          </cell>
          <cell r="C89">
            <v>1498</v>
          </cell>
          <cell r="D89">
            <v>1500</v>
          </cell>
        </row>
        <row r="90">
          <cell r="A90">
            <v>2160</v>
          </cell>
          <cell r="B90" t="str">
            <v>Other</v>
          </cell>
          <cell r="C90">
            <v>23549</v>
          </cell>
          <cell r="D90">
            <v>23000</v>
          </cell>
        </row>
        <row r="91">
          <cell r="A91">
            <v>2180</v>
          </cell>
          <cell r="B91" t="str">
            <v>Employee Benefits - Salaries</v>
          </cell>
          <cell r="C91">
            <v>94030</v>
          </cell>
          <cell r="D91">
            <v>103000</v>
          </cell>
        </row>
        <row r="92">
          <cell r="A92">
            <v>2195</v>
          </cell>
          <cell r="B92" t="str">
            <v>Insurance</v>
          </cell>
          <cell r="C92">
            <v>6269</v>
          </cell>
          <cell r="D92">
            <v>6000</v>
          </cell>
        </row>
        <row r="93">
          <cell r="A93">
            <v>2110</v>
          </cell>
          <cell r="B93" t="str">
            <v>Service Providers, Contractors and Consultancy</v>
          </cell>
          <cell r="C93">
            <v>10303</v>
          </cell>
          <cell r="D93">
            <v>15000</v>
          </cell>
        </row>
        <row r="94">
          <cell r="A94">
            <v>0</v>
          </cell>
          <cell r="B94">
            <v>0</v>
          </cell>
          <cell r="C94">
            <v>0</v>
          </cell>
          <cell r="D94">
            <v>0</v>
          </cell>
        </row>
        <row r="95">
          <cell r="A95">
            <v>0</v>
          </cell>
          <cell r="B95" t="str">
            <v>7. Other Revenue and Expenses</v>
          </cell>
          <cell r="C95">
            <v>0</v>
          </cell>
          <cell r="D95">
            <v>0</v>
          </cell>
        </row>
        <row r="96">
          <cell r="A96">
            <v>0</v>
          </cell>
          <cell r="B96" t="str">
            <v>Revenue</v>
          </cell>
          <cell r="C96">
            <v>0</v>
          </cell>
          <cell r="D96">
            <v>0</v>
          </cell>
        </row>
        <row r="97">
          <cell r="A97">
            <v>1710</v>
          </cell>
          <cell r="B97" t="str">
            <v>Gain/Loss on Sale of Assets</v>
          </cell>
          <cell r="C97">
            <v>-1000</v>
          </cell>
          <cell r="D97">
            <v>0</v>
          </cell>
        </row>
        <row r="98">
          <cell r="A98">
            <v>1320</v>
          </cell>
          <cell r="B98" t="str">
            <v>Interest Received</v>
          </cell>
          <cell r="C98">
            <v>-9254</v>
          </cell>
          <cell r="D98">
            <v>-5000</v>
          </cell>
        </row>
        <row r="99">
          <cell r="A99">
            <v>1330</v>
          </cell>
          <cell r="B99" t="str">
            <v>Other Investment Income</v>
          </cell>
          <cell r="C99">
            <v>0</v>
          </cell>
          <cell r="D99">
            <v>0</v>
          </cell>
        </row>
        <row r="100">
          <cell r="A100">
            <v>1720</v>
          </cell>
          <cell r="B100" t="str">
            <v>Other Revenue</v>
          </cell>
          <cell r="C100">
            <v>-2000</v>
          </cell>
          <cell r="D100">
            <v>0</v>
          </cell>
        </row>
        <row r="101">
          <cell r="A101">
            <v>1703</v>
          </cell>
          <cell r="B101" t="str">
            <v>Use of Land and Buildings Integrated</v>
          </cell>
          <cell r="C101">
            <v>-100000</v>
          </cell>
          <cell r="D101">
            <v>-100000</v>
          </cell>
        </row>
        <row r="102">
          <cell r="A102">
            <v>0</v>
          </cell>
          <cell r="B102">
            <v>0</v>
          </cell>
          <cell r="C102">
            <v>0</v>
          </cell>
          <cell r="D102">
            <v>0</v>
          </cell>
        </row>
        <row r="103">
          <cell r="A103">
            <v>0</v>
          </cell>
          <cell r="B103" t="str">
            <v>Expenses</v>
          </cell>
          <cell r="C103">
            <v>0</v>
          </cell>
          <cell r="D103">
            <v>0</v>
          </cell>
        </row>
        <row r="104">
          <cell r="A104">
            <v>2090</v>
          </cell>
          <cell r="B104" t="str">
            <v>Finance Costs</v>
          </cell>
          <cell r="C104">
            <v>10665</v>
          </cell>
          <cell r="D104">
            <v>9000</v>
          </cell>
        </row>
        <row r="105">
          <cell r="A105">
            <v>2084</v>
          </cell>
          <cell r="B105" t="str">
            <v>Impairment of PPE</v>
          </cell>
          <cell r="C105">
            <v>3000</v>
          </cell>
          <cell r="D105">
            <v>0</v>
          </cell>
        </row>
        <row r="106">
          <cell r="A106">
            <v>2070</v>
          </cell>
          <cell r="B106" t="str">
            <v>Loss on Disposal of Assets</v>
          </cell>
          <cell r="C106">
            <v>3257</v>
          </cell>
          <cell r="D106">
            <v>0</v>
          </cell>
        </row>
        <row r="107">
          <cell r="A107">
            <v>2076</v>
          </cell>
          <cell r="B107" t="str">
            <v xml:space="preserve">Amortisation </v>
          </cell>
          <cell r="C107">
            <v>800</v>
          </cell>
          <cell r="D107">
            <v>500</v>
          </cell>
        </row>
        <row r="108">
          <cell r="A108">
            <v>2082</v>
          </cell>
          <cell r="B108" t="str">
            <v>Impairment of Accounts Receivable (Trading)</v>
          </cell>
          <cell r="C108">
            <v>5000</v>
          </cell>
          <cell r="D108">
            <v>0</v>
          </cell>
        </row>
        <row r="109">
          <cell r="A109">
            <v>2086</v>
          </cell>
          <cell r="B109" t="str">
            <v>Impairment Loss - Other</v>
          </cell>
          <cell r="C109">
            <v>0</v>
          </cell>
          <cell r="D109">
            <v>0</v>
          </cell>
        </row>
        <row r="110">
          <cell r="A110">
            <v>2185</v>
          </cell>
          <cell r="B110" t="str">
            <v>Transport Expenditure</v>
          </cell>
          <cell r="C110">
            <v>0</v>
          </cell>
          <cell r="D110">
            <v>0</v>
          </cell>
        </row>
        <row r="111">
          <cell r="A111">
            <v>0</v>
          </cell>
          <cell r="B111">
            <v>0</v>
          </cell>
          <cell r="C111">
            <v>0</v>
          </cell>
          <cell r="D111">
            <v>0</v>
          </cell>
        </row>
        <row r="112">
          <cell r="A112">
            <v>0</v>
          </cell>
          <cell r="B112">
            <v>0</v>
          </cell>
          <cell r="C112">
            <v>0</v>
          </cell>
          <cell r="D112">
            <v>0</v>
          </cell>
        </row>
        <row r="113">
          <cell r="A113">
            <v>0</v>
          </cell>
          <cell r="B113" t="str">
            <v>8. Property</v>
          </cell>
          <cell r="C113">
            <v>0</v>
          </cell>
          <cell r="D113">
            <v>0</v>
          </cell>
        </row>
        <row r="114">
          <cell r="A114">
            <v>0</v>
          </cell>
          <cell r="B114" t="str">
            <v>Expenses</v>
          </cell>
          <cell r="C114">
            <v>0</v>
          </cell>
          <cell r="D114">
            <v>0</v>
          </cell>
        </row>
        <row r="115">
          <cell r="A115">
            <v>2510</v>
          </cell>
          <cell r="B115" t="str">
            <v>Caretaking and Cleaning Consumables</v>
          </cell>
          <cell r="C115">
            <v>1887</v>
          </cell>
          <cell r="D115">
            <v>2000</v>
          </cell>
        </row>
        <row r="116">
          <cell r="A116">
            <v>2520</v>
          </cell>
          <cell r="B116" t="str">
            <v>Consultancy and Contract Services</v>
          </cell>
          <cell r="C116">
            <v>33470</v>
          </cell>
          <cell r="D116">
            <v>36000</v>
          </cell>
        </row>
        <row r="117">
          <cell r="A117">
            <v>2530</v>
          </cell>
          <cell r="B117" t="str">
            <v>Cyclical Maintenance Provision</v>
          </cell>
          <cell r="C117">
            <v>17859</v>
          </cell>
          <cell r="D117">
            <v>18000</v>
          </cell>
        </row>
        <row r="118">
          <cell r="A118">
            <v>2540</v>
          </cell>
          <cell r="B118" t="str">
            <v>Grounds</v>
          </cell>
          <cell r="C118">
            <v>4811</v>
          </cell>
          <cell r="D118">
            <v>4000</v>
          </cell>
        </row>
        <row r="119">
          <cell r="A119">
            <v>2550</v>
          </cell>
          <cell r="B119" t="str">
            <v>Heat, Light and Water</v>
          </cell>
          <cell r="C119">
            <v>20112</v>
          </cell>
          <cell r="D119">
            <v>21000</v>
          </cell>
        </row>
        <row r="120">
          <cell r="A120">
            <v>2575</v>
          </cell>
          <cell r="B120" t="str">
            <v>Rates</v>
          </cell>
          <cell r="C120">
            <v>2507</v>
          </cell>
          <cell r="D120">
            <v>2500</v>
          </cell>
        </row>
        <row r="121">
          <cell r="A121">
            <v>2580</v>
          </cell>
          <cell r="B121" t="str">
            <v>Repairs and Maintenance</v>
          </cell>
          <cell r="C121">
            <v>61664</v>
          </cell>
          <cell r="D121">
            <v>60000</v>
          </cell>
        </row>
        <row r="122">
          <cell r="A122">
            <v>2585</v>
          </cell>
          <cell r="B122" t="str">
            <v>Use of Land and Buildings</v>
          </cell>
          <cell r="C122">
            <v>504191</v>
          </cell>
          <cell r="D122">
            <v>500000</v>
          </cell>
        </row>
        <row r="123">
          <cell r="A123">
            <v>2590</v>
          </cell>
          <cell r="B123" t="str">
            <v>Security</v>
          </cell>
          <cell r="C123">
            <v>7634</v>
          </cell>
          <cell r="D123">
            <v>7500</v>
          </cell>
        </row>
        <row r="124">
          <cell r="A124">
            <v>2570</v>
          </cell>
          <cell r="B124" t="str">
            <v>Employee Benefits - Salaries</v>
          </cell>
          <cell r="C124">
            <v>32787</v>
          </cell>
          <cell r="D124">
            <v>35000</v>
          </cell>
        </row>
        <row r="125">
          <cell r="A125">
            <v>0</v>
          </cell>
          <cell r="B125">
            <v>0</v>
          </cell>
          <cell r="C125">
            <v>0</v>
          </cell>
          <cell r="D125">
            <v>0</v>
          </cell>
        </row>
        <row r="126">
          <cell r="A126">
            <v>0</v>
          </cell>
          <cell r="B126" t="str">
            <v>9. Depreciation</v>
          </cell>
          <cell r="C126">
            <v>0</v>
          </cell>
          <cell r="D126">
            <v>0</v>
          </cell>
        </row>
        <row r="127">
          <cell r="A127">
            <v>0</v>
          </cell>
          <cell r="B127" t="str">
            <v>Expenses</v>
          </cell>
          <cell r="C127">
            <v>0</v>
          </cell>
          <cell r="D127">
            <v>0</v>
          </cell>
        </row>
        <row r="128">
          <cell r="A128">
            <v>2210</v>
          </cell>
          <cell r="B128" t="str">
            <v xml:space="preserve">Buildings - School </v>
          </cell>
          <cell r="C128">
            <v>12114</v>
          </cell>
          <cell r="D128">
            <v>13000</v>
          </cell>
        </row>
        <row r="129">
          <cell r="A129">
            <v>2215</v>
          </cell>
          <cell r="B129" t="str">
            <v>Building Improvements - Crown</v>
          </cell>
          <cell r="C129">
            <v>4464</v>
          </cell>
          <cell r="D129">
            <v>5000</v>
          </cell>
        </row>
        <row r="130">
          <cell r="A130">
            <v>2230</v>
          </cell>
          <cell r="B130" t="str">
            <v>Furniture and Equipment</v>
          </cell>
          <cell r="C130">
            <v>23352</v>
          </cell>
          <cell r="D130">
            <v>24100</v>
          </cell>
        </row>
        <row r="131">
          <cell r="A131">
            <v>2220</v>
          </cell>
          <cell r="B131" t="str">
            <v>Information and Communication Technology</v>
          </cell>
          <cell r="C131">
            <v>34701</v>
          </cell>
          <cell r="D131">
            <v>36000</v>
          </cell>
        </row>
        <row r="132">
          <cell r="A132">
            <v>2255</v>
          </cell>
          <cell r="B132" t="str">
            <v>Motor Vehicles</v>
          </cell>
          <cell r="C132">
            <v>11000</v>
          </cell>
          <cell r="D132">
            <v>11000</v>
          </cell>
        </row>
        <row r="133">
          <cell r="A133">
            <v>2253</v>
          </cell>
          <cell r="B133" t="str">
            <v>Textbooks</v>
          </cell>
          <cell r="C133">
            <v>750</v>
          </cell>
          <cell r="D133">
            <v>0</v>
          </cell>
        </row>
        <row r="134">
          <cell r="A134">
            <v>2256</v>
          </cell>
          <cell r="B134" t="str">
            <v>Leased Assets</v>
          </cell>
          <cell r="C134">
            <v>12701</v>
          </cell>
          <cell r="D134">
            <v>10000</v>
          </cell>
        </row>
        <row r="135">
          <cell r="A135">
            <v>2250</v>
          </cell>
          <cell r="B135" t="str">
            <v>Library Resources</v>
          </cell>
          <cell r="C135">
            <v>3009</v>
          </cell>
          <cell r="D135">
            <v>2900</v>
          </cell>
        </row>
        <row r="136">
          <cell r="A136">
            <v>0</v>
          </cell>
          <cell r="B136">
            <v>0</v>
          </cell>
          <cell r="C136">
            <v>0</v>
          </cell>
          <cell r="D136">
            <v>0</v>
          </cell>
        </row>
        <row r="137">
          <cell r="A137">
            <v>0</v>
          </cell>
          <cell r="B137">
            <v>0</v>
          </cell>
          <cell r="C137">
            <v>0</v>
          </cell>
          <cell r="D137">
            <v>0</v>
          </cell>
        </row>
        <row r="138">
          <cell r="A138">
            <v>0</v>
          </cell>
          <cell r="B138" t="str">
            <v>Statement of Financial Position</v>
          </cell>
          <cell r="C138">
            <v>0</v>
          </cell>
          <cell r="D138">
            <v>0</v>
          </cell>
        </row>
        <row r="139">
          <cell r="A139">
            <v>0</v>
          </cell>
          <cell r="B139" t="str">
            <v>10. Cash and Cash Equivalents</v>
          </cell>
          <cell r="C139">
            <v>0</v>
          </cell>
          <cell r="D139">
            <v>0</v>
          </cell>
        </row>
        <row r="140">
          <cell r="A140">
            <v>0</v>
          </cell>
          <cell r="B140" t="str">
            <v>Assets</v>
          </cell>
          <cell r="C140">
            <v>0</v>
          </cell>
          <cell r="D140">
            <v>0</v>
          </cell>
        </row>
        <row r="141">
          <cell r="A141">
            <v>5109</v>
          </cell>
          <cell r="B141" t="str">
            <v>Cash on Hand</v>
          </cell>
          <cell r="C141">
            <v>193</v>
          </cell>
          <cell r="D141">
            <v>0</v>
          </cell>
        </row>
        <row r="142">
          <cell r="A142">
            <v>5110</v>
          </cell>
          <cell r="B142" t="str">
            <v>Bank Current Account</v>
          </cell>
          <cell r="C142">
            <v>5494</v>
          </cell>
          <cell r="D142">
            <v>17000</v>
          </cell>
        </row>
        <row r="143">
          <cell r="A143">
            <v>5115</v>
          </cell>
          <cell r="B143" t="str">
            <v>Bank Call Account</v>
          </cell>
          <cell r="C143">
            <v>1696</v>
          </cell>
          <cell r="D143">
            <v>1000</v>
          </cell>
        </row>
        <row r="144">
          <cell r="A144">
            <v>5120</v>
          </cell>
          <cell r="B144" t="str">
            <v>Short-term Bank Deposits with a Maturity of Three Months or Less</v>
          </cell>
          <cell r="C144">
            <v>245158</v>
          </cell>
          <cell r="D144">
            <v>215217</v>
          </cell>
        </row>
        <row r="145">
          <cell r="A145">
            <v>5210</v>
          </cell>
          <cell r="B145" t="str">
            <v>Bank Overdraft</v>
          </cell>
          <cell r="C145">
            <v>-200</v>
          </cell>
          <cell r="D145">
            <v>0</v>
          </cell>
        </row>
        <row r="146">
          <cell r="A146">
            <v>0</v>
          </cell>
          <cell r="B146">
            <v>0</v>
          </cell>
          <cell r="C146">
            <v>0</v>
          </cell>
          <cell r="D146">
            <v>0</v>
          </cell>
        </row>
        <row r="147">
          <cell r="A147">
            <v>0</v>
          </cell>
          <cell r="B147" t="str">
            <v>11. Accounts Receivable</v>
          </cell>
          <cell r="C147">
            <v>0</v>
          </cell>
          <cell r="D147">
            <v>0</v>
          </cell>
        </row>
        <row r="148">
          <cell r="A148">
            <v>0</v>
          </cell>
          <cell r="B148" t="str">
            <v>Assets</v>
          </cell>
          <cell r="C148">
            <v>0</v>
          </cell>
          <cell r="D148">
            <v>0</v>
          </cell>
        </row>
        <row r="149">
          <cell r="A149">
            <v>5129</v>
          </cell>
          <cell r="B149" t="str">
            <v>Receivables</v>
          </cell>
          <cell r="C149">
            <v>8535</v>
          </cell>
          <cell r="D149">
            <v>4000</v>
          </cell>
        </row>
        <row r="150">
          <cell r="A150">
            <v>5130</v>
          </cell>
          <cell r="B150" t="str">
            <v>Receivables from the Ministry of Education</v>
          </cell>
          <cell r="C150">
            <v>1000</v>
          </cell>
          <cell r="D150">
            <v>0</v>
          </cell>
        </row>
        <row r="151">
          <cell r="A151">
            <v>5138</v>
          </cell>
          <cell r="B151" t="str">
            <v>Provision for Uncollectibility</v>
          </cell>
          <cell r="C151">
            <v>-5000</v>
          </cell>
          <cell r="D151">
            <v>0</v>
          </cell>
        </row>
        <row r="152">
          <cell r="A152">
            <v>5132</v>
          </cell>
          <cell r="B152" t="str">
            <v>Interest Receivable</v>
          </cell>
          <cell r="C152">
            <v>786</v>
          </cell>
          <cell r="D152">
            <v>1000</v>
          </cell>
        </row>
        <row r="153">
          <cell r="A153">
            <v>5133</v>
          </cell>
          <cell r="B153" t="str">
            <v>Banking Staffing Underuse</v>
          </cell>
          <cell r="C153">
            <v>0</v>
          </cell>
          <cell r="D153">
            <v>0</v>
          </cell>
        </row>
        <row r="154">
          <cell r="A154">
            <v>5134</v>
          </cell>
          <cell r="B154" t="str">
            <v>Teacher Salaries Grant Receivable</v>
          </cell>
          <cell r="C154">
            <v>118175</v>
          </cell>
          <cell r="D154">
            <v>119000</v>
          </cell>
        </row>
        <row r="155">
          <cell r="A155">
            <v>0</v>
          </cell>
          <cell r="B155">
            <v>0</v>
          </cell>
          <cell r="C155">
            <v>0</v>
          </cell>
          <cell r="D155">
            <v>0</v>
          </cell>
        </row>
        <row r="156">
          <cell r="A156">
            <v>0</v>
          </cell>
          <cell r="B156" t="str">
            <v>12. Other Current Assets</v>
          </cell>
          <cell r="C156">
            <v>0</v>
          </cell>
          <cell r="D156">
            <v>0</v>
          </cell>
        </row>
        <row r="157">
          <cell r="A157">
            <v>0</v>
          </cell>
          <cell r="B157" t="str">
            <v>Assets</v>
          </cell>
          <cell r="C157">
            <v>0</v>
          </cell>
          <cell r="D157">
            <v>0</v>
          </cell>
        </row>
        <row r="158">
          <cell r="A158">
            <v>5137</v>
          </cell>
          <cell r="B158" t="str">
            <v>Prepayments</v>
          </cell>
          <cell r="C158">
            <v>9388</v>
          </cell>
          <cell r="D158">
            <v>9000</v>
          </cell>
        </row>
        <row r="159">
          <cell r="A159">
            <v>5135</v>
          </cell>
          <cell r="B159" t="str">
            <v>GST Receivable</v>
          </cell>
          <cell r="C159">
            <v>12737</v>
          </cell>
          <cell r="D159">
            <v>10000</v>
          </cell>
        </row>
        <row r="160">
          <cell r="A160">
            <v>0</v>
          </cell>
          <cell r="B160">
            <v>0</v>
          </cell>
          <cell r="C160">
            <v>0</v>
          </cell>
          <cell r="D160">
            <v>0</v>
          </cell>
        </row>
        <row r="161">
          <cell r="A161">
            <v>0</v>
          </cell>
          <cell r="B161" t="str">
            <v>13. Inventories</v>
          </cell>
          <cell r="C161">
            <v>0</v>
          </cell>
          <cell r="D161">
            <v>0</v>
          </cell>
        </row>
        <row r="162">
          <cell r="A162">
            <v>0</v>
          </cell>
          <cell r="B162" t="str">
            <v>Assets</v>
          </cell>
          <cell r="C162">
            <v>0</v>
          </cell>
          <cell r="D162">
            <v>0</v>
          </cell>
        </row>
        <row r="163">
          <cell r="A163">
            <v>5142</v>
          </cell>
          <cell r="B163" t="str">
            <v xml:space="preserve">Stationery </v>
          </cell>
          <cell r="C163">
            <v>1202</v>
          </cell>
          <cell r="D163">
            <v>1000</v>
          </cell>
        </row>
        <row r="164">
          <cell r="A164">
            <v>5144</v>
          </cell>
          <cell r="B164" t="str">
            <v>School Uniforms</v>
          </cell>
          <cell r="C164">
            <v>20000</v>
          </cell>
          <cell r="D164">
            <v>25000</v>
          </cell>
        </row>
        <row r="165">
          <cell r="A165">
            <v>5141</v>
          </cell>
          <cell r="B165" t="str">
            <v>Canteen</v>
          </cell>
          <cell r="C165">
            <v>4679</v>
          </cell>
          <cell r="D165">
            <v>0</v>
          </cell>
        </row>
        <row r="166">
          <cell r="A166">
            <v>0</v>
          </cell>
          <cell r="B166">
            <v>0</v>
          </cell>
          <cell r="C166">
            <v>0</v>
          </cell>
          <cell r="D166">
            <v>0</v>
          </cell>
        </row>
        <row r="167">
          <cell r="A167">
            <v>0</v>
          </cell>
          <cell r="B167" t="str">
            <v>14. Investments</v>
          </cell>
          <cell r="C167">
            <v>0</v>
          </cell>
          <cell r="D167">
            <v>0</v>
          </cell>
        </row>
        <row r="168">
          <cell r="A168">
            <v>0</v>
          </cell>
          <cell r="B168" t="str">
            <v>Assets</v>
          </cell>
          <cell r="C168">
            <v>0</v>
          </cell>
          <cell r="D168">
            <v>0</v>
          </cell>
        </row>
        <row r="169">
          <cell r="A169">
            <v>5150</v>
          </cell>
          <cell r="B169" t="str">
            <v>Short-term Deposits with Maturities Between Three Months and One Year</v>
          </cell>
          <cell r="C169">
            <v>171684</v>
          </cell>
          <cell r="D169">
            <v>150000</v>
          </cell>
        </row>
        <row r="170">
          <cell r="A170">
            <v>0</v>
          </cell>
          <cell r="B170">
            <v>0</v>
          </cell>
          <cell r="C170">
            <v>0</v>
          </cell>
          <cell r="D170">
            <v>0</v>
          </cell>
        </row>
        <row r="171">
          <cell r="A171">
            <v>0</v>
          </cell>
          <cell r="B171" t="str">
            <v>15.1. Property, Plant and Equipment - Cost</v>
          </cell>
          <cell r="C171">
            <v>0</v>
          </cell>
          <cell r="D171">
            <v>0</v>
          </cell>
        </row>
        <row r="172">
          <cell r="A172">
            <v>0</v>
          </cell>
          <cell r="B172" t="str">
            <v>Assets</v>
          </cell>
          <cell r="C172">
            <v>0</v>
          </cell>
          <cell r="D172">
            <v>0</v>
          </cell>
        </row>
        <row r="173">
          <cell r="A173">
            <v>5770</v>
          </cell>
          <cell r="B173" t="str">
            <v>Land - School</v>
          </cell>
          <cell r="C173">
            <v>101000</v>
          </cell>
          <cell r="D173">
            <v>101000</v>
          </cell>
        </row>
        <row r="174">
          <cell r="A174">
            <v>5762</v>
          </cell>
          <cell r="B174" t="str">
            <v xml:space="preserve">Buildings - School </v>
          </cell>
          <cell r="C174">
            <v>159968</v>
          </cell>
          <cell r="D174">
            <v>160000</v>
          </cell>
        </row>
        <row r="175">
          <cell r="A175">
            <v>5602</v>
          </cell>
          <cell r="B175" t="str">
            <v>Building improvements - Crown</v>
          </cell>
          <cell r="C175">
            <v>110220</v>
          </cell>
          <cell r="D175">
            <v>100000</v>
          </cell>
        </row>
        <row r="176">
          <cell r="A176">
            <v>5722</v>
          </cell>
          <cell r="B176" t="str">
            <v>Furniture and Equipment</v>
          </cell>
          <cell r="C176">
            <v>442782</v>
          </cell>
          <cell r="D176">
            <v>451000</v>
          </cell>
        </row>
        <row r="177">
          <cell r="A177">
            <v>5712</v>
          </cell>
          <cell r="B177" t="str">
            <v>Information and Communication Technology</v>
          </cell>
          <cell r="C177">
            <v>158790</v>
          </cell>
          <cell r="D177">
            <v>163000</v>
          </cell>
        </row>
        <row r="178">
          <cell r="A178">
            <v>5752</v>
          </cell>
          <cell r="B178" t="str">
            <v>Motor Vehicles</v>
          </cell>
          <cell r="C178">
            <v>60000</v>
          </cell>
          <cell r="D178">
            <v>55000</v>
          </cell>
        </row>
        <row r="179">
          <cell r="A179">
            <v>5612</v>
          </cell>
          <cell r="B179" t="str">
            <v>Textbooks</v>
          </cell>
          <cell r="C179">
            <v>2000</v>
          </cell>
          <cell r="D179">
            <v>1000</v>
          </cell>
        </row>
        <row r="180">
          <cell r="A180">
            <v>5622</v>
          </cell>
          <cell r="B180" t="str">
            <v>Leased Assets</v>
          </cell>
          <cell r="C180">
            <v>54068</v>
          </cell>
          <cell r="D180">
            <v>44000</v>
          </cell>
        </row>
        <row r="181">
          <cell r="A181">
            <v>5732</v>
          </cell>
          <cell r="B181" t="str">
            <v>Library Resources</v>
          </cell>
          <cell r="C181">
            <v>56275</v>
          </cell>
          <cell r="D181">
            <v>50000</v>
          </cell>
        </row>
        <row r="182">
          <cell r="A182">
            <v>0</v>
          </cell>
          <cell r="B182">
            <v>0</v>
          </cell>
          <cell r="C182">
            <v>0</v>
          </cell>
          <cell r="D182">
            <v>0</v>
          </cell>
        </row>
        <row r="183">
          <cell r="A183">
            <v>0</v>
          </cell>
          <cell r="B183" t="str">
            <v>15.2. Property, Plant and Equipment - Accumulated Depreciation</v>
          </cell>
          <cell r="C183">
            <v>0</v>
          </cell>
          <cell r="D183">
            <v>0</v>
          </cell>
        </row>
        <row r="184">
          <cell r="A184">
            <v>0</v>
          </cell>
          <cell r="B184" t="str">
            <v>Assets</v>
          </cell>
          <cell r="C184">
            <v>0</v>
          </cell>
          <cell r="D184">
            <v>0</v>
          </cell>
        </row>
        <row r="185">
          <cell r="A185">
            <v>5764</v>
          </cell>
          <cell r="B185" t="str">
            <v xml:space="preserve">Buildings - School </v>
          </cell>
          <cell r="C185">
            <v>-62485</v>
          </cell>
          <cell r="D185">
            <v>-119000</v>
          </cell>
        </row>
        <row r="186">
          <cell r="A186">
            <v>5603</v>
          </cell>
          <cell r="B186" t="str">
            <v>Building Improvements - Crown</v>
          </cell>
          <cell r="C186">
            <v>-79388</v>
          </cell>
          <cell r="D186">
            <v>-80000</v>
          </cell>
        </row>
        <row r="187">
          <cell r="A187">
            <v>5724</v>
          </cell>
          <cell r="B187" t="str">
            <v>Furniture and Equipment</v>
          </cell>
          <cell r="C187">
            <v>-339034</v>
          </cell>
          <cell r="D187">
            <v>-347500</v>
          </cell>
        </row>
        <row r="188">
          <cell r="A188">
            <v>5714</v>
          </cell>
          <cell r="B188" t="str">
            <v>Information and Communication Technology</v>
          </cell>
          <cell r="C188">
            <v>-120301</v>
          </cell>
          <cell r="D188">
            <v>-120000</v>
          </cell>
        </row>
        <row r="189">
          <cell r="A189">
            <v>5754</v>
          </cell>
          <cell r="B189" t="str">
            <v>Motor Vehicles</v>
          </cell>
          <cell r="C189">
            <v>-11000</v>
          </cell>
          <cell r="D189">
            <v>-11000</v>
          </cell>
        </row>
        <row r="190">
          <cell r="A190">
            <v>5614</v>
          </cell>
          <cell r="B190" t="str">
            <v>Textbooks</v>
          </cell>
          <cell r="C190">
            <v>-750</v>
          </cell>
          <cell r="D190">
            <v>0</v>
          </cell>
        </row>
        <row r="191">
          <cell r="A191">
            <v>5624</v>
          </cell>
          <cell r="B191" t="str">
            <v>Leased Assets</v>
          </cell>
          <cell r="C191">
            <v>-13301</v>
          </cell>
          <cell r="D191">
            <v>-13000</v>
          </cell>
        </row>
        <row r="192">
          <cell r="A192">
            <v>5734</v>
          </cell>
          <cell r="B192" t="str">
            <v>Library Resources</v>
          </cell>
          <cell r="C192">
            <v>-42094</v>
          </cell>
          <cell r="D192">
            <v>-42000</v>
          </cell>
        </row>
        <row r="193">
          <cell r="A193">
            <v>0</v>
          </cell>
          <cell r="B193">
            <v>0</v>
          </cell>
          <cell r="C193">
            <v>0</v>
          </cell>
          <cell r="D193">
            <v>0</v>
          </cell>
        </row>
        <row r="194">
          <cell r="A194">
            <v>0</v>
          </cell>
          <cell r="B194" t="str">
            <v>16. Intangible Assets</v>
          </cell>
          <cell r="C194">
            <v>0</v>
          </cell>
          <cell r="D194">
            <v>0</v>
          </cell>
        </row>
        <row r="195">
          <cell r="A195">
            <v>0</v>
          </cell>
          <cell r="B195" t="str">
            <v>Assets</v>
          </cell>
          <cell r="C195">
            <v>0</v>
          </cell>
          <cell r="D195">
            <v>0</v>
          </cell>
        </row>
        <row r="196">
          <cell r="A196">
            <v>5812</v>
          </cell>
          <cell r="B196" t="str">
            <v>Intangible Assets - Cost</v>
          </cell>
          <cell r="C196">
            <v>8000</v>
          </cell>
          <cell r="D196">
            <v>6000</v>
          </cell>
        </row>
        <row r="197">
          <cell r="A197">
            <v>5814</v>
          </cell>
          <cell r="B197" t="str">
            <v>Intangible Assets - Accumulated Amortisation</v>
          </cell>
          <cell r="C197">
            <v>-800</v>
          </cell>
          <cell r="D197">
            <v>-500</v>
          </cell>
        </row>
        <row r="198">
          <cell r="A198">
            <v>0</v>
          </cell>
          <cell r="B198">
            <v>0</v>
          </cell>
          <cell r="C198">
            <v>0</v>
          </cell>
          <cell r="D198">
            <v>0</v>
          </cell>
        </row>
        <row r="199">
          <cell r="A199">
            <v>0</v>
          </cell>
          <cell r="B199" t="str">
            <v>17. Other Non-current Assets</v>
          </cell>
          <cell r="C199">
            <v>0</v>
          </cell>
          <cell r="D199">
            <v>0</v>
          </cell>
        </row>
        <row r="200">
          <cell r="A200">
            <v>0</v>
          </cell>
          <cell r="B200" t="str">
            <v>Assets</v>
          </cell>
          <cell r="C200">
            <v>0</v>
          </cell>
          <cell r="D200">
            <v>0</v>
          </cell>
        </row>
        <row r="201">
          <cell r="A201">
            <v>5562</v>
          </cell>
          <cell r="B201" t="str">
            <v>Long-term Deposits with Maturities Greater Than One Year</v>
          </cell>
          <cell r="C201">
            <v>129201</v>
          </cell>
          <cell r="D201">
            <v>60000</v>
          </cell>
        </row>
        <row r="202">
          <cell r="A202">
            <v>5564</v>
          </cell>
          <cell r="B202" t="str">
            <v>Coop Shares</v>
          </cell>
          <cell r="C202">
            <v>0</v>
          </cell>
          <cell r="D202">
            <v>0</v>
          </cell>
        </row>
        <row r="203">
          <cell r="A203">
            <v>0</v>
          </cell>
          <cell r="B203">
            <v>0</v>
          </cell>
          <cell r="C203">
            <v>0</v>
          </cell>
          <cell r="D203">
            <v>0</v>
          </cell>
        </row>
        <row r="204">
          <cell r="A204">
            <v>0</v>
          </cell>
          <cell r="B204" t="str">
            <v>18. Accounts Payable</v>
          </cell>
          <cell r="C204">
            <v>0</v>
          </cell>
          <cell r="D204">
            <v>0</v>
          </cell>
        </row>
        <row r="205">
          <cell r="A205">
            <v>0</v>
          </cell>
          <cell r="B205" t="str">
            <v>Liabilities</v>
          </cell>
          <cell r="C205">
            <v>0</v>
          </cell>
          <cell r="D205">
            <v>0</v>
          </cell>
        </row>
        <row r="206">
          <cell r="A206">
            <v>5217</v>
          </cell>
          <cell r="B206" t="str">
            <v>Operating Creditors</v>
          </cell>
          <cell r="C206">
            <v>-17599</v>
          </cell>
          <cell r="D206">
            <v>-19000</v>
          </cell>
        </row>
        <row r="207">
          <cell r="A207">
            <v>5218</v>
          </cell>
          <cell r="B207" t="str">
            <v>Accruals</v>
          </cell>
          <cell r="C207">
            <v>-20000</v>
          </cell>
          <cell r="D207">
            <v>-20000</v>
          </cell>
        </row>
        <row r="208">
          <cell r="A208">
            <v>5219</v>
          </cell>
          <cell r="B208" t="str">
            <v>Capital Accruals for PPE items</v>
          </cell>
          <cell r="C208">
            <v>-2000</v>
          </cell>
          <cell r="D208">
            <v>-5000</v>
          </cell>
        </row>
        <row r="209">
          <cell r="A209">
            <v>5224</v>
          </cell>
          <cell r="B209" t="str">
            <v>Banking Staffing Overuse</v>
          </cell>
          <cell r="C209">
            <v>-3000</v>
          </cell>
          <cell r="D209">
            <v>-5000</v>
          </cell>
        </row>
        <row r="210">
          <cell r="A210">
            <v>5222</v>
          </cell>
          <cell r="B210" t="str">
            <v xml:space="preserve">Employee Entitlements - Salaries </v>
          </cell>
          <cell r="C210">
            <v>-89858</v>
          </cell>
          <cell r="D210">
            <v>-89000</v>
          </cell>
        </row>
        <row r="211">
          <cell r="A211">
            <v>5277</v>
          </cell>
          <cell r="B211" t="str">
            <v>Employee Entitlements - Leave Accrual</v>
          </cell>
          <cell r="C211">
            <v>-5000</v>
          </cell>
          <cell r="D211">
            <v>-10000</v>
          </cell>
        </row>
        <row r="212">
          <cell r="A212">
            <v>0</v>
          </cell>
          <cell r="B212">
            <v>0</v>
          </cell>
          <cell r="C212">
            <v>0</v>
          </cell>
          <cell r="D212">
            <v>0</v>
          </cell>
        </row>
        <row r="213">
          <cell r="A213">
            <v>0</v>
          </cell>
          <cell r="B213" t="str">
            <v>19. Borrowings</v>
          </cell>
          <cell r="C213">
            <v>0</v>
          </cell>
          <cell r="D213">
            <v>0</v>
          </cell>
        </row>
        <row r="214">
          <cell r="A214">
            <v>0</v>
          </cell>
          <cell r="B214" t="str">
            <v>Liabilities</v>
          </cell>
          <cell r="C214">
            <v>0</v>
          </cell>
          <cell r="D214">
            <v>0</v>
          </cell>
        </row>
        <row r="215">
          <cell r="A215">
            <v>5247</v>
          </cell>
          <cell r="B215" t="str">
            <v>Borrowing (Due in One Year)</v>
          </cell>
          <cell r="C215">
            <v>-39000</v>
          </cell>
          <cell r="D215">
            <v>-42000</v>
          </cell>
        </row>
        <row r="216">
          <cell r="A216">
            <v>5930</v>
          </cell>
          <cell r="B216" t="str">
            <v>Borrowing (Due Beyond One Year)</v>
          </cell>
          <cell r="C216">
            <v>-11000</v>
          </cell>
          <cell r="D216">
            <v>-10000</v>
          </cell>
        </row>
        <row r="217">
          <cell r="A217">
            <v>0</v>
          </cell>
          <cell r="B217">
            <v>0</v>
          </cell>
          <cell r="C217">
            <v>0</v>
          </cell>
          <cell r="D217">
            <v>0</v>
          </cell>
        </row>
        <row r="218">
          <cell r="A218">
            <v>0</v>
          </cell>
          <cell r="B218" t="str">
            <v>20. Revenue Received in Advance</v>
          </cell>
          <cell r="C218">
            <v>0</v>
          </cell>
          <cell r="D218">
            <v>0</v>
          </cell>
        </row>
        <row r="219">
          <cell r="A219">
            <v>0</v>
          </cell>
          <cell r="B219" t="str">
            <v>Liabilities</v>
          </cell>
          <cell r="C219">
            <v>0</v>
          </cell>
          <cell r="D219">
            <v>0</v>
          </cell>
        </row>
        <row r="220">
          <cell r="A220">
            <v>5240</v>
          </cell>
          <cell r="B220" t="str">
            <v>Grants in Advance - Ministry</v>
          </cell>
          <cell r="C220">
            <v>-100000</v>
          </cell>
          <cell r="D220">
            <v>0</v>
          </cell>
        </row>
        <row r="221">
          <cell r="A221">
            <v>5227</v>
          </cell>
          <cell r="B221" t="str">
            <v xml:space="preserve">International Student Fees </v>
          </cell>
          <cell r="C221">
            <v>-30000</v>
          </cell>
          <cell r="D221">
            <v>-20000</v>
          </cell>
        </row>
        <row r="222">
          <cell r="A222">
            <v>5228</v>
          </cell>
          <cell r="B222" t="str">
            <v xml:space="preserve">Hostel Fees </v>
          </cell>
          <cell r="C222">
            <v>-20000</v>
          </cell>
          <cell r="D222">
            <v>-10000</v>
          </cell>
        </row>
        <row r="223">
          <cell r="A223">
            <v>5230</v>
          </cell>
          <cell r="B223" t="str">
            <v>Other</v>
          </cell>
          <cell r="C223">
            <v>-4005</v>
          </cell>
          <cell r="D223">
            <v>-4000</v>
          </cell>
        </row>
        <row r="224">
          <cell r="A224">
            <v>0</v>
          </cell>
          <cell r="B224">
            <v>0</v>
          </cell>
          <cell r="C224">
            <v>0</v>
          </cell>
          <cell r="D224">
            <v>0</v>
          </cell>
        </row>
        <row r="225">
          <cell r="A225">
            <v>0</v>
          </cell>
          <cell r="B225" t="str">
            <v>21. Other Liabilities</v>
          </cell>
          <cell r="C225">
            <v>0</v>
          </cell>
          <cell r="D225">
            <v>0</v>
          </cell>
        </row>
        <row r="226">
          <cell r="A226">
            <v>0</v>
          </cell>
          <cell r="B226" t="str">
            <v>Liabilities</v>
          </cell>
          <cell r="C226">
            <v>0</v>
          </cell>
          <cell r="D226">
            <v>0</v>
          </cell>
        </row>
        <row r="227">
          <cell r="A227">
            <v>5223</v>
          </cell>
          <cell r="B227" t="str">
            <v>GST Payable</v>
          </cell>
          <cell r="C227">
            <v>0</v>
          </cell>
          <cell r="D227">
            <v>0</v>
          </cell>
        </row>
        <row r="228">
          <cell r="A228">
            <v>0</v>
          </cell>
          <cell r="B228">
            <v>0</v>
          </cell>
          <cell r="C228">
            <v>0</v>
          </cell>
          <cell r="D228">
            <v>0</v>
          </cell>
        </row>
        <row r="229">
          <cell r="A229">
            <v>0</v>
          </cell>
          <cell r="B229" t="str">
            <v>22. Provision for Cyclical Maintenance</v>
          </cell>
          <cell r="C229">
            <v>0</v>
          </cell>
          <cell r="D229">
            <v>0</v>
          </cell>
        </row>
        <row r="230">
          <cell r="A230">
            <v>0</v>
          </cell>
          <cell r="B230" t="str">
            <v>Liabilities</v>
          </cell>
          <cell r="C230">
            <v>0</v>
          </cell>
          <cell r="D230">
            <v>0</v>
          </cell>
        </row>
        <row r="231">
          <cell r="A231">
            <v>5270</v>
          </cell>
          <cell r="B231" t="str">
            <v>Cyclical Maintenance - Current</v>
          </cell>
          <cell r="C231">
            <v>-70000</v>
          </cell>
          <cell r="D231">
            <v>-70000</v>
          </cell>
        </row>
        <row r="232">
          <cell r="A232">
            <v>5920</v>
          </cell>
          <cell r="B232" t="str">
            <v>Cyclical Maintenance - Term</v>
          </cell>
          <cell r="C232">
            <v>-69076</v>
          </cell>
          <cell r="D232">
            <v>-69217</v>
          </cell>
        </row>
        <row r="233">
          <cell r="A233">
            <v>0</v>
          </cell>
          <cell r="B233">
            <v>0</v>
          </cell>
          <cell r="C233">
            <v>0</v>
          </cell>
          <cell r="D233">
            <v>0</v>
          </cell>
        </row>
        <row r="234">
          <cell r="A234">
            <v>0</v>
          </cell>
          <cell r="B234" t="str">
            <v>23. Painting Contract Liability</v>
          </cell>
          <cell r="C234">
            <v>0</v>
          </cell>
          <cell r="D234">
            <v>0</v>
          </cell>
        </row>
        <row r="235">
          <cell r="A235">
            <v>0</v>
          </cell>
          <cell r="B235" t="str">
            <v>Liabilities</v>
          </cell>
          <cell r="C235">
            <v>0</v>
          </cell>
          <cell r="D235">
            <v>0</v>
          </cell>
        </row>
        <row r="236">
          <cell r="A236">
            <v>5245</v>
          </cell>
          <cell r="B236" t="str">
            <v>PMS Current Liability</v>
          </cell>
          <cell r="C236">
            <v>-16905</v>
          </cell>
          <cell r="D236">
            <v>-16000</v>
          </cell>
        </row>
        <row r="237">
          <cell r="A237">
            <v>5925</v>
          </cell>
          <cell r="B237" t="str">
            <v>PMS Non Current Liability</v>
          </cell>
          <cell r="C237">
            <v>-57620</v>
          </cell>
          <cell r="D237">
            <v>-50000</v>
          </cell>
        </row>
        <row r="238">
          <cell r="A238">
            <v>0</v>
          </cell>
          <cell r="B238">
            <v>0</v>
          </cell>
          <cell r="C238">
            <v>0</v>
          </cell>
          <cell r="D238">
            <v>0</v>
          </cell>
        </row>
        <row r="239">
          <cell r="A239">
            <v>0</v>
          </cell>
          <cell r="B239" t="str">
            <v>24. Finance Lease Liability</v>
          </cell>
          <cell r="C239">
            <v>0</v>
          </cell>
          <cell r="D239">
            <v>0</v>
          </cell>
        </row>
        <row r="240">
          <cell r="A240">
            <v>0</v>
          </cell>
          <cell r="B240" t="str">
            <v>Liabilities</v>
          </cell>
          <cell r="C240">
            <v>0</v>
          </cell>
          <cell r="D240">
            <v>0</v>
          </cell>
        </row>
        <row r="241">
          <cell r="A241">
            <v>8310</v>
          </cell>
          <cell r="B241" t="str">
            <v>No Later than One Year</v>
          </cell>
          <cell r="C241">
            <v>-13918</v>
          </cell>
          <cell r="D241">
            <v>-14000</v>
          </cell>
        </row>
        <row r="242">
          <cell r="A242">
            <v>8320</v>
          </cell>
          <cell r="B242" t="str">
            <v>Later than One Year and no Later than Five Years</v>
          </cell>
          <cell r="C242">
            <v>-22572</v>
          </cell>
          <cell r="D242">
            <v>-24000</v>
          </cell>
        </row>
        <row r="243">
          <cell r="A243">
            <v>8330</v>
          </cell>
          <cell r="B243" t="str">
            <v>Later than Five Years</v>
          </cell>
          <cell r="C243">
            <v>-19951</v>
          </cell>
          <cell r="D243">
            <v>0</v>
          </cell>
        </row>
        <row r="244">
          <cell r="A244">
            <v>0</v>
          </cell>
          <cell r="B244">
            <v>0</v>
          </cell>
          <cell r="C244">
            <v>0</v>
          </cell>
          <cell r="D244">
            <v>0</v>
          </cell>
        </row>
        <row r="245">
          <cell r="A245">
            <v>0</v>
          </cell>
          <cell r="B245" t="str">
            <v>25. Funds Held in Trust</v>
          </cell>
          <cell r="C245">
            <v>0</v>
          </cell>
          <cell r="D245">
            <v>0</v>
          </cell>
        </row>
        <row r="246">
          <cell r="A246">
            <v>0</v>
          </cell>
          <cell r="B246" t="str">
            <v>Liabilities</v>
          </cell>
          <cell r="C246">
            <v>0</v>
          </cell>
          <cell r="D246">
            <v>0</v>
          </cell>
        </row>
        <row r="247">
          <cell r="A247">
            <v>5241</v>
          </cell>
          <cell r="B247" t="str">
            <v>Funds Held in Trust on Behalf of Third Parties - Current</v>
          </cell>
          <cell r="C247">
            <v>-25000</v>
          </cell>
          <cell r="D247">
            <v>-15000</v>
          </cell>
        </row>
        <row r="248">
          <cell r="A248">
            <v>5890</v>
          </cell>
          <cell r="B248" t="str">
            <v>Funds Held in Trust on Behalf of Third Parties - Non-current</v>
          </cell>
          <cell r="C248">
            <v>-5000</v>
          </cell>
          <cell r="D248">
            <v>-5000</v>
          </cell>
        </row>
        <row r="249">
          <cell r="A249">
            <v>0</v>
          </cell>
          <cell r="B249">
            <v>0</v>
          </cell>
          <cell r="C249">
            <v>0</v>
          </cell>
          <cell r="D249">
            <v>0</v>
          </cell>
        </row>
        <row r="250">
          <cell r="A250">
            <v>0</v>
          </cell>
          <cell r="B250" t="str">
            <v>26. Funds Held for Capital Works Projects</v>
          </cell>
          <cell r="C250">
            <v>0</v>
          </cell>
          <cell r="D250">
            <v>0</v>
          </cell>
        </row>
        <row r="251">
          <cell r="A251">
            <v>0</v>
          </cell>
          <cell r="B251" t="str">
            <v>Liabilities</v>
          </cell>
          <cell r="C251">
            <v>0</v>
          </cell>
          <cell r="D251">
            <v>0</v>
          </cell>
        </row>
        <row r="252">
          <cell r="A252">
            <v>5260</v>
          </cell>
          <cell r="B252" t="str">
            <v>ILE Project</v>
          </cell>
          <cell r="C252">
            <v>-350</v>
          </cell>
          <cell r="D252">
            <v>0</v>
          </cell>
        </row>
        <row r="253">
          <cell r="A253">
            <v>5260</v>
          </cell>
          <cell r="B253" t="str">
            <v>GYM Upgrade</v>
          </cell>
          <cell r="C253">
            <v>-250</v>
          </cell>
          <cell r="D253">
            <v>0</v>
          </cell>
        </row>
        <row r="254">
          <cell r="A254">
            <v>5260</v>
          </cell>
          <cell r="B254" t="str">
            <v>Performing Arts</v>
          </cell>
          <cell r="C254">
            <v>-400</v>
          </cell>
          <cell r="D254">
            <v>0</v>
          </cell>
        </row>
        <row r="255">
          <cell r="A255">
            <v>5260</v>
          </cell>
          <cell r="B255" t="str">
            <v>5YP</v>
          </cell>
          <cell r="C255">
            <v>-3541</v>
          </cell>
          <cell r="D255">
            <v>-4000</v>
          </cell>
        </row>
        <row r="256">
          <cell r="A256">
            <v>0</v>
          </cell>
          <cell r="B256">
            <v>0</v>
          </cell>
          <cell r="C256">
            <v>0</v>
          </cell>
          <cell r="D256">
            <v>0</v>
          </cell>
        </row>
        <row r="257">
          <cell r="A257">
            <v>0</v>
          </cell>
          <cell r="B257" t="str">
            <v>27. Funds for RTLB Services</v>
          </cell>
          <cell r="C257">
            <v>0</v>
          </cell>
          <cell r="D257">
            <v>0</v>
          </cell>
        </row>
        <row r="258">
          <cell r="A258">
            <v>0</v>
          </cell>
          <cell r="B258" t="str">
            <v>Liabilities</v>
          </cell>
          <cell r="C258">
            <v>0</v>
          </cell>
          <cell r="D258">
            <v>0</v>
          </cell>
        </row>
        <row r="259">
          <cell r="A259">
            <v>5262</v>
          </cell>
          <cell r="B259" t="str">
            <v>RTLB Funds Held at Year End</v>
          </cell>
          <cell r="C259">
            <v>-11000</v>
          </cell>
          <cell r="D259">
            <v>-10000</v>
          </cell>
        </row>
        <row r="260">
          <cell r="A260">
            <v>0</v>
          </cell>
          <cell r="B260">
            <v>0</v>
          </cell>
          <cell r="C260">
            <v>0</v>
          </cell>
          <cell r="D260">
            <v>0</v>
          </cell>
        </row>
        <row r="261">
          <cell r="A261">
            <v>0</v>
          </cell>
          <cell r="B261" t="str">
            <v>28. Funds Held on Behalf Cluster</v>
          </cell>
          <cell r="C261">
            <v>0</v>
          </cell>
          <cell r="D261">
            <v>0</v>
          </cell>
        </row>
        <row r="262">
          <cell r="A262">
            <v>0</v>
          </cell>
          <cell r="B262" t="str">
            <v>Liabilities</v>
          </cell>
          <cell r="C262">
            <v>0</v>
          </cell>
          <cell r="D262">
            <v>0</v>
          </cell>
        </row>
        <row r="263">
          <cell r="A263">
            <v>5261</v>
          </cell>
          <cell r="B263" t="str">
            <v>Cluster Funds Held at Year End</v>
          </cell>
          <cell r="C263">
            <v>-2000</v>
          </cell>
          <cell r="D263">
            <v>0</v>
          </cell>
        </row>
        <row r="264">
          <cell r="A264">
            <v>0</v>
          </cell>
          <cell r="B264">
            <v>0</v>
          </cell>
          <cell r="C264">
            <v>0</v>
          </cell>
          <cell r="D264">
            <v>0</v>
          </cell>
        </row>
        <row r="265">
          <cell r="A265">
            <v>0</v>
          </cell>
          <cell r="B265" t="str">
            <v>29. Equity</v>
          </cell>
          <cell r="C265">
            <v>0</v>
          </cell>
          <cell r="D265">
            <v>0</v>
          </cell>
        </row>
        <row r="266">
          <cell r="A266">
            <v>0</v>
          </cell>
          <cell r="B266" t="str">
            <v>Equity</v>
          </cell>
          <cell r="C266">
            <v>0</v>
          </cell>
          <cell r="D266">
            <v>0</v>
          </cell>
        </row>
        <row r="267">
          <cell r="A267">
            <v>3220</v>
          </cell>
          <cell r="B267" t="str">
            <v>Contribution from Owner F&amp;E</v>
          </cell>
          <cell r="C267">
            <v>-12000</v>
          </cell>
          <cell r="D267">
            <v>0</v>
          </cell>
        </row>
        <row r="268">
          <cell r="A268">
            <v>3200</v>
          </cell>
          <cell r="B268" t="str">
            <v>Equity b/f</v>
          </cell>
          <cell r="C268">
            <v>-533920</v>
          </cell>
          <cell r="D268">
            <v>-523000</v>
          </cell>
        </row>
        <row r="269">
          <cell r="A269">
            <v>3202</v>
          </cell>
          <cell r="B269" t="str">
            <v>Other Equity Reserves</v>
          </cell>
          <cell r="C269">
            <v>0</v>
          </cell>
          <cell r="D269">
            <v>0</v>
          </cell>
        </row>
        <row r="270">
          <cell r="A270">
            <v>0</v>
          </cell>
          <cell r="B270">
            <v>0</v>
          </cell>
          <cell r="C270">
            <v>0</v>
          </cell>
          <cell r="D270">
            <v>0</v>
          </cell>
        </row>
        <row r="271">
          <cell r="C271">
            <v>0</v>
          </cell>
          <cell r="D271">
            <v>0</v>
          </cell>
        </row>
        <row r="272">
          <cell r="C272">
            <v>0</v>
          </cell>
          <cell r="D272">
            <v>0</v>
          </cell>
        </row>
        <row r="273">
          <cell r="C273">
            <v>0</v>
          </cell>
          <cell r="D27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persons/person.xml><?xml version="1.0" encoding="utf-8"?>
<personList xmlns="http://schemas.microsoft.com/office/spreadsheetml/2018/threadedcomments" xmlns:x="http://schemas.openxmlformats.org/spreadsheetml/2006/main">
  <person displayName="Chad Britton" id="{47B830F7-3177-4CEB-AAD8-D419D8992223}" userId="S::BrittonC@moe.govt.nz::f5eaf71a-a56b-442d-8f03-4dd5d3aaac0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4" displayName="Table4" ref="B5:K17" totalsRowShown="0" headerRowDxfId="239" dataDxfId="238" headerRowCellStyle="Normal 5">
  <tableColumns count="10">
    <tableColumn id="1" xr3:uid="{00000000-0010-0000-0000-000001000000}" name="Board Member" dataDxfId="237"/>
    <tableColumn id="2" xr3:uid="{00000000-0010-0000-0000-000002000000}" name="Meeting times - (as per minutes)" dataDxfId="236" dataCellStyle="Normal 5"/>
    <tableColumn id="3" xr3:uid="{00000000-0010-0000-0000-000003000000}" name="Preparation for meetings in hours" dataDxfId="235" dataCellStyle="Normal 5"/>
    <tableColumn id="4" xr3:uid="{00000000-0010-0000-0000-000004000000}" name="Meetings with the Principal - Presiding Member" dataDxfId="234" dataCellStyle="Normal 5"/>
    <tableColumn id="5" xr3:uid="{00000000-0010-0000-0000-000005000000}" name="Finance Committee" dataDxfId="233"/>
    <tableColumn id="6" xr3:uid="{00000000-0010-0000-0000-000006000000}" name="HR - interviews, principal appraisal etc" dataDxfId="232"/>
    <tableColumn id="7" xr3:uid="{00000000-0010-0000-0000-000007000000}" name="Property meetings" dataDxfId="231"/>
    <tableColumn id="8" xr3:uid="{00000000-0010-0000-0000-000008000000}" name="Suspension, Stand-downs, Exclusions" dataDxfId="230"/>
    <tableColumn id="9" xr3:uid="{00000000-0010-0000-0000-000009000000}" name="HR" dataDxfId="229"/>
    <tableColumn id="10" xr3:uid="{00000000-0010-0000-0000-00000A000000}" name="Total" dataDxfId="228">
      <calculatedColumnFormula>SUM(C6:J6)</calculatedColumnFormula>
    </tableColumn>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e456789101112" displayName="Table456789101112" ref="B125:K137" totalsRowShown="0" headerRowDxfId="123" dataDxfId="122" headerRowCellStyle="Normal 5">
  <tableColumns count="10">
    <tableColumn id="1" xr3:uid="{00000000-0010-0000-0900-000001000000}" name="Board Member" dataDxfId="121"/>
    <tableColumn id="2" xr3:uid="{00000000-0010-0000-0900-000002000000}" name="Meeting times_x000a_- (as per minutes)" dataDxfId="120" dataCellStyle="Normal 5"/>
    <tableColumn id="3" xr3:uid="{00000000-0010-0000-0900-000003000000}" name="Preparation_x000a_for meetings in hours" dataDxfId="119" dataCellStyle="Normal 5"/>
    <tableColumn id="4" xr3:uid="{00000000-0010-0000-0900-000004000000}" name="Meetings with_x000a_the Principal _x000a_- Presiding Member" dataDxfId="118" dataCellStyle="Normal 5"/>
    <tableColumn id="5" xr3:uid="{00000000-0010-0000-0900-000005000000}" name="Finance_x000a_Committee" dataDxfId="117"/>
    <tableColumn id="6" xr3:uid="{00000000-0010-0000-0900-000006000000}" name="HR - interviews,_x000a_principal appraisal etc" dataDxfId="116"/>
    <tableColumn id="7" xr3:uid="{00000000-0010-0000-0900-000007000000}" name="Property_x000a_meetings" dataDxfId="115"/>
    <tableColumn id="8" xr3:uid="{00000000-0010-0000-0900-000008000000}" name="Suspension_x000a_Stand-downs_x000a_Exclusions" dataDxfId="114"/>
    <tableColumn id="9" xr3:uid="{00000000-0010-0000-0900-000009000000}" name="HR" dataDxfId="113"/>
    <tableColumn id="10" xr3:uid="{00000000-0010-0000-0900-00000A000000}" name="Total" dataDxfId="112">
      <calculatedColumnFormula>SUM(C126:J126)</calculatedColumnFormula>
    </tableColumn>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able45678910111213" displayName="Table45678910111213" ref="B140:K152" totalsRowShown="0" headerRowDxfId="111" dataDxfId="110" headerRowCellStyle="Normal 5">
  <tableColumns count="10">
    <tableColumn id="1" xr3:uid="{00000000-0010-0000-0A00-000001000000}" name="Board Member" dataDxfId="109"/>
    <tableColumn id="2" xr3:uid="{00000000-0010-0000-0A00-000002000000}" name="Meeting times_x000a_- (as per minutes)" dataDxfId="108" dataCellStyle="Normal 5"/>
    <tableColumn id="3" xr3:uid="{00000000-0010-0000-0A00-000003000000}" name="Preparation_x000a_for meetings in hours" dataDxfId="107" dataCellStyle="Normal 5"/>
    <tableColumn id="4" xr3:uid="{00000000-0010-0000-0A00-000004000000}" name="Meetings with_x000a_the Principal _x000a_- Presiding Member" dataDxfId="106" dataCellStyle="Normal 5"/>
    <tableColumn id="5" xr3:uid="{00000000-0010-0000-0A00-000005000000}" name="Finance_x000a_Committee" dataDxfId="105"/>
    <tableColumn id="6" xr3:uid="{00000000-0010-0000-0A00-000006000000}" name="HR - interviews,_x000a_principal appraisal etc" dataDxfId="104"/>
    <tableColumn id="7" xr3:uid="{00000000-0010-0000-0A00-000007000000}" name="Property_x000a_meetings" dataDxfId="103"/>
    <tableColumn id="8" xr3:uid="{00000000-0010-0000-0A00-000008000000}" name="Suspension_x000a_Stand-downs_x000a_Exclusions" dataDxfId="102"/>
    <tableColumn id="9" xr3:uid="{00000000-0010-0000-0A00-000009000000}" name="HR" dataDxfId="101"/>
    <tableColumn id="10" xr3:uid="{00000000-0010-0000-0A00-00000A000000}" name="Total" dataDxfId="100">
      <calculatedColumnFormula>SUM(C141:J141)</calculatedColumnFormula>
    </tableColumn>
  </tableColumns>
  <tableStyleInfo name="TableStyleLight16"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B000000}" name="Table4567891011121314" displayName="Table4567891011121314" ref="B155:K167" totalsRowShown="0" headerRowDxfId="99" dataDxfId="98" headerRowCellStyle="Normal 5">
  <tableColumns count="10">
    <tableColumn id="1" xr3:uid="{00000000-0010-0000-0B00-000001000000}" name="Board Member" dataDxfId="97"/>
    <tableColumn id="2" xr3:uid="{00000000-0010-0000-0B00-000002000000}" name="Meeting times_x000a_- (as per minutes)" dataDxfId="96" dataCellStyle="Normal 5"/>
    <tableColumn id="3" xr3:uid="{00000000-0010-0000-0B00-000003000000}" name="Preparation_x000a_for meetings in hours" dataDxfId="95" dataCellStyle="Normal 5"/>
    <tableColumn id="4" xr3:uid="{00000000-0010-0000-0B00-000004000000}" name="Meetings with_x000a_the Principal _x000a_- Presiding Member" dataDxfId="94" dataCellStyle="Normal 5"/>
    <tableColumn id="5" xr3:uid="{00000000-0010-0000-0B00-000005000000}" name="Finance_x000a_Committee" dataDxfId="93"/>
    <tableColumn id="6" xr3:uid="{00000000-0010-0000-0B00-000006000000}" name="HR - interviews,_x000a_principal appraisal etc" dataDxfId="92"/>
    <tableColumn id="7" xr3:uid="{00000000-0010-0000-0B00-000007000000}" name="Property_x000a_meetings" dataDxfId="91"/>
    <tableColumn id="8" xr3:uid="{00000000-0010-0000-0B00-000008000000}" name="Suspension_x000a_Stand-downs_x000a_Exclusions" dataDxfId="90"/>
    <tableColumn id="9" xr3:uid="{00000000-0010-0000-0B00-000009000000}" name="HR" dataDxfId="89"/>
    <tableColumn id="10" xr3:uid="{00000000-0010-0000-0B00-00000A000000}" name="Total" dataDxfId="88">
      <calculatedColumnFormula>SUM(C156:J156)</calculatedColumnFormula>
    </tableColumn>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C000000}" name="Table456789101112131415" displayName="Table456789101112131415" ref="B170:K182" totalsRowShown="0" headerRowDxfId="87" dataDxfId="86" headerRowCellStyle="Normal 5">
  <tableColumns count="10">
    <tableColumn id="1" xr3:uid="{00000000-0010-0000-0C00-000001000000}" name="Board Member" dataDxfId="85"/>
    <tableColumn id="2" xr3:uid="{00000000-0010-0000-0C00-000002000000}" name="Meeting times_x000a_- (as per minutes)" dataDxfId="84" dataCellStyle="Normal 5"/>
    <tableColumn id="3" xr3:uid="{00000000-0010-0000-0C00-000003000000}" name="Preparation_x000a_for meetings in hours" dataDxfId="83" dataCellStyle="Normal 5"/>
    <tableColumn id="4" xr3:uid="{00000000-0010-0000-0C00-000004000000}" name="Meetings with_x000a_the Principal _x000a_- Presiding Member" dataDxfId="82" dataCellStyle="Normal 5"/>
    <tableColumn id="5" xr3:uid="{00000000-0010-0000-0C00-000005000000}" name="Finance_x000a_Committee" dataDxfId="81"/>
    <tableColumn id="6" xr3:uid="{00000000-0010-0000-0C00-000006000000}" name="HR - interviews,_x000a_principal appraisal etc" dataDxfId="80"/>
    <tableColumn id="7" xr3:uid="{00000000-0010-0000-0C00-000007000000}" name="Property_x000a_meetings" dataDxfId="79"/>
    <tableColumn id="8" xr3:uid="{00000000-0010-0000-0C00-000008000000}" name="Suspension_x000a_Stand-downs_x000a_Exclusions" dataDxfId="78"/>
    <tableColumn id="9" xr3:uid="{00000000-0010-0000-0C00-000009000000}" name="HR" dataDxfId="77"/>
    <tableColumn id="10" xr3:uid="{00000000-0010-0000-0C00-00000A000000}" name="Total" dataDxfId="76">
      <calculatedColumnFormula>SUM(C171:J171)</calculatedColumnFormula>
    </tableColumn>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2" displayName="Table2" ref="B188:P197" totalsRowShown="0" headerRowDxfId="227" dataDxfId="225" headerRowBorderDxfId="226" tableBorderDxfId="224" totalsRowBorderDxfId="223">
  <tableColumns count="15">
    <tableColumn id="1" xr3:uid="{00000000-0010-0000-0100-000001000000}" name="Column1" dataDxfId="222"/>
    <tableColumn id="2" xr3:uid="{00000000-0010-0000-0100-000002000000}" name="Jan" dataDxfId="221"/>
    <tableColumn id="3" xr3:uid="{00000000-0010-0000-0100-000003000000}" name="Feb" dataDxfId="220"/>
    <tableColumn id="4" xr3:uid="{00000000-0010-0000-0100-000004000000}" name="Mar" dataDxfId="219"/>
    <tableColumn id="5" xr3:uid="{00000000-0010-0000-0100-000005000000}" name="Apr" dataDxfId="218"/>
    <tableColumn id="6" xr3:uid="{00000000-0010-0000-0100-000006000000}" name="May" dataDxfId="217"/>
    <tableColumn id="7" xr3:uid="{00000000-0010-0000-0100-000007000000}" name="Jun" dataDxfId="216"/>
    <tableColumn id="8" xr3:uid="{00000000-0010-0000-0100-000008000000}" name="Jul" dataDxfId="215"/>
    <tableColumn id="9" xr3:uid="{00000000-0010-0000-0100-000009000000}" name="Aug" dataDxfId="214"/>
    <tableColumn id="10" xr3:uid="{00000000-0010-0000-0100-00000A000000}" name="Sep" dataDxfId="213"/>
    <tableColumn id="11" xr3:uid="{00000000-0010-0000-0100-00000B000000}" name="Oct" dataDxfId="212"/>
    <tableColumn id="12" xr3:uid="{00000000-0010-0000-0100-00000C000000}" name="Nov" dataDxfId="211"/>
    <tableColumn id="13" xr3:uid="{00000000-0010-0000-0100-00000D000000}" name="Dec" dataDxfId="210"/>
    <tableColumn id="14" xr3:uid="{00000000-0010-0000-0100-00000E000000}" name="Total hours" dataDxfId="209"/>
    <tableColumn id="15" xr3:uid="{00000000-0010-0000-0100-00000F000000}" name="FTE" dataDxfId="208">
      <calculatedColumnFormula>IF(O189=0,0,O189/1840)</calculatedColumnFormula>
    </tableColumn>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45" displayName="Table45" ref="B20:K32" totalsRowShown="0" headerRowDxfId="207" dataDxfId="206" headerRowCellStyle="Normal 5">
  <tableColumns count="10">
    <tableColumn id="1" xr3:uid="{00000000-0010-0000-0200-000001000000}" name="Board Member" dataDxfId="205"/>
    <tableColumn id="2" xr3:uid="{00000000-0010-0000-0200-000002000000}" name="Meeting times_x000a_- (as per minutes)" dataDxfId="204" dataCellStyle="Normal 5"/>
    <tableColumn id="3" xr3:uid="{00000000-0010-0000-0200-000003000000}" name="Preparation_x000a_for meetings in hours" dataDxfId="203" dataCellStyle="Normal 5"/>
    <tableColumn id="4" xr3:uid="{00000000-0010-0000-0200-000004000000}" name="Meetings with_x000a_the Principal _x000a_- Presiding Member" dataDxfId="202" dataCellStyle="Normal 5"/>
    <tableColumn id="5" xr3:uid="{00000000-0010-0000-0200-000005000000}" name="Finance_x000a_Committee" dataDxfId="201"/>
    <tableColumn id="6" xr3:uid="{00000000-0010-0000-0200-000006000000}" name="HR - interviews,_x000a_principal appraisal etc" dataDxfId="200"/>
    <tableColumn id="7" xr3:uid="{00000000-0010-0000-0200-000007000000}" name="Property_x000a_meetings" dataDxfId="199"/>
    <tableColumn id="8" xr3:uid="{00000000-0010-0000-0200-000008000000}" name="Suspension_x000a_Stand-downs_x000a_Exclusions" dataDxfId="198"/>
    <tableColumn id="9" xr3:uid="{00000000-0010-0000-0200-000009000000}" name="HR" dataDxfId="197"/>
    <tableColumn id="10" xr3:uid="{00000000-0010-0000-0200-00000A000000}" name="Total" dataDxfId="196">
      <calculatedColumnFormula>SUM(C21:J21)</calculatedColumnFormula>
    </tableColumn>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456" displayName="Table456" ref="B35:K47" totalsRowShown="0" headerRowDxfId="195" dataDxfId="194" headerRowCellStyle="Normal 5">
  <tableColumns count="10">
    <tableColumn id="1" xr3:uid="{00000000-0010-0000-0300-000001000000}" name="Board Member" dataDxfId="193"/>
    <tableColumn id="2" xr3:uid="{00000000-0010-0000-0300-000002000000}" name="Meeting times_x000a_- (as per minutes)" dataDxfId="192" dataCellStyle="Normal 5"/>
    <tableColumn id="3" xr3:uid="{00000000-0010-0000-0300-000003000000}" name="Preparation_x000a_for meetings in hours" dataDxfId="191" dataCellStyle="Normal 5"/>
    <tableColumn id="4" xr3:uid="{00000000-0010-0000-0300-000004000000}" name="Meetings with_x000a_the Principal _x000a_- Presiding Member" dataDxfId="190" dataCellStyle="Normal 5"/>
    <tableColumn id="5" xr3:uid="{00000000-0010-0000-0300-000005000000}" name="Finance_x000a_Committee" dataDxfId="189"/>
    <tableColumn id="6" xr3:uid="{00000000-0010-0000-0300-000006000000}" name="HR - interviews,_x000a_principal appraisal etc" dataDxfId="188"/>
    <tableColumn id="7" xr3:uid="{00000000-0010-0000-0300-000007000000}" name="Property_x000a_meetings" dataDxfId="187"/>
    <tableColumn id="8" xr3:uid="{00000000-0010-0000-0300-000008000000}" name="Suspension_x000a_Stand-downs_x000a_Exclusions" dataDxfId="186"/>
    <tableColumn id="9" xr3:uid="{00000000-0010-0000-0300-000009000000}" name="HR" dataDxfId="185"/>
    <tableColumn id="10" xr3:uid="{00000000-0010-0000-0300-00000A000000}" name="Total" dataDxfId="184">
      <calculatedColumnFormula>SUM(C36:J36)</calculatedColumnFormula>
    </tableColumn>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4567" displayName="Table4567" ref="B50:K62" totalsRowShown="0" headerRowDxfId="183" dataDxfId="182" headerRowCellStyle="Normal 5">
  <tableColumns count="10">
    <tableColumn id="1" xr3:uid="{00000000-0010-0000-0400-000001000000}" name="Board Member" dataDxfId="181"/>
    <tableColumn id="2" xr3:uid="{00000000-0010-0000-0400-000002000000}" name="Meeting times_x000a_- (as per minutes)" dataDxfId="180" dataCellStyle="Normal 5"/>
    <tableColumn id="3" xr3:uid="{00000000-0010-0000-0400-000003000000}" name="Preparation_x000a_for meetings in hours" dataDxfId="179" dataCellStyle="Normal 5"/>
    <tableColumn id="4" xr3:uid="{00000000-0010-0000-0400-000004000000}" name="Meetings with_x000a_the Principal _x000a_- Presiding Member" dataDxfId="178" dataCellStyle="Normal 5"/>
    <tableColumn id="5" xr3:uid="{00000000-0010-0000-0400-000005000000}" name="Finance_x000a_Committee" dataDxfId="177"/>
    <tableColumn id="6" xr3:uid="{00000000-0010-0000-0400-000006000000}" name="HR - interviews,_x000a_principal appraisal etc" dataDxfId="176"/>
    <tableColumn id="7" xr3:uid="{00000000-0010-0000-0400-000007000000}" name="Property_x000a_meetings" dataDxfId="175"/>
    <tableColumn id="8" xr3:uid="{00000000-0010-0000-0400-000008000000}" name="Suspension_x000a_Stand-downs_x000a_Exclusions" dataDxfId="174"/>
    <tableColumn id="9" xr3:uid="{00000000-0010-0000-0400-000009000000}" name="HR" dataDxfId="173"/>
    <tableColumn id="10" xr3:uid="{00000000-0010-0000-0400-00000A000000}" name="Total" dataDxfId="172">
      <calculatedColumnFormula>SUM(C51:J51)</calculatedColumnFormula>
    </tableColumn>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45678" displayName="Table45678" ref="B65:K77" totalsRowShown="0" headerRowDxfId="171" dataDxfId="170" headerRowCellStyle="Normal 5">
  <tableColumns count="10">
    <tableColumn id="1" xr3:uid="{00000000-0010-0000-0500-000001000000}" name="Board Member" dataDxfId="169"/>
    <tableColumn id="2" xr3:uid="{00000000-0010-0000-0500-000002000000}" name="Meeting times_x000a_- (as per minutes)" dataDxfId="168" dataCellStyle="Normal 5"/>
    <tableColumn id="3" xr3:uid="{00000000-0010-0000-0500-000003000000}" name="Preparation_x000a_for meetings in hours" dataDxfId="167" dataCellStyle="Normal 5"/>
    <tableColumn id="4" xr3:uid="{00000000-0010-0000-0500-000004000000}" name="Meetings with_x000a_the Principal _x000a_- Presiding Member" dataDxfId="166" dataCellStyle="Normal 5"/>
    <tableColumn id="5" xr3:uid="{00000000-0010-0000-0500-000005000000}" name="Finance_x000a_Committee" dataDxfId="165"/>
    <tableColumn id="6" xr3:uid="{00000000-0010-0000-0500-000006000000}" name="HR - interviews,_x000a_principal appraisal etc" dataDxfId="164"/>
    <tableColumn id="7" xr3:uid="{00000000-0010-0000-0500-000007000000}" name="Property_x000a_meetings" dataDxfId="163"/>
    <tableColumn id="8" xr3:uid="{00000000-0010-0000-0500-000008000000}" name="Suspension_x000a_Stand-downs_x000a_Exclusions" dataDxfId="162"/>
    <tableColumn id="9" xr3:uid="{00000000-0010-0000-0500-000009000000}" name="HR" dataDxfId="161"/>
    <tableColumn id="10" xr3:uid="{00000000-0010-0000-0500-00000A000000}" name="Total" dataDxfId="160">
      <calculatedColumnFormula>SUM(C66:J66)</calculatedColumnFormula>
    </tableColumn>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456789" displayName="Table456789" ref="B80:K92" totalsRowShown="0" headerRowDxfId="159" dataDxfId="158" headerRowCellStyle="Normal 5">
  <tableColumns count="10">
    <tableColumn id="1" xr3:uid="{00000000-0010-0000-0600-000001000000}" name="Board Member" dataDxfId="157"/>
    <tableColumn id="2" xr3:uid="{00000000-0010-0000-0600-000002000000}" name="Meeting times_x000a_- (as per minutes)" dataDxfId="156" dataCellStyle="Normal 5"/>
    <tableColumn id="3" xr3:uid="{00000000-0010-0000-0600-000003000000}" name="Preparation_x000a_for meetings in hours" dataDxfId="155" dataCellStyle="Normal 5"/>
    <tableColumn id="4" xr3:uid="{00000000-0010-0000-0600-000004000000}" name="Meetings with_x000a_the Principal _x000a_- Presiding Member" dataDxfId="154" dataCellStyle="Normal 5"/>
    <tableColumn id="5" xr3:uid="{00000000-0010-0000-0600-000005000000}" name="Finance_x000a_Committee" dataDxfId="153"/>
    <tableColumn id="6" xr3:uid="{00000000-0010-0000-0600-000006000000}" name="HR - interviews,_x000a_principal appraisal etc" dataDxfId="152"/>
    <tableColumn id="7" xr3:uid="{00000000-0010-0000-0600-000007000000}" name="Property_x000a_meetings" dataDxfId="151"/>
    <tableColumn id="8" xr3:uid="{00000000-0010-0000-0600-000008000000}" name="Suspension_x000a_Stand-downs_x000a_Exclusions" dataDxfId="150"/>
    <tableColumn id="9" xr3:uid="{00000000-0010-0000-0600-000009000000}" name="HR" dataDxfId="149"/>
    <tableColumn id="10" xr3:uid="{00000000-0010-0000-0600-00000A000000}" name="Total" dataDxfId="148">
      <calculatedColumnFormula>SUM(C81:J81)</calculatedColumnFormula>
    </tableColumn>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e45678910" displayName="Table45678910" ref="B95:K107" totalsRowShown="0" headerRowDxfId="147" dataDxfId="146" headerRowCellStyle="Normal 5">
  <tableColumns count="10">
    <tableColumn id="1" xr3:uid="{00000000-0010-0000-0700-000001000000}" name="Board Member" dataDxfId="145"/>
    <tableColumn id="2" xr3:uid="{00000000-0010-0000-0700-000002000000}" name="Meeting times_x000a_- (as per minutes)" dataDxfId="144" dataCellStyle="Normal 5"/>
    <tableColumn id="3" xr3:uid="{00000000-0010-0000-0700-000003000000}" name="Preparation_x000a_for meetings in hours" dataDxfId="143" dataCellStyle="Normal 5"/>
    <tableColumn id="4" xr3:uid="{00000000-0010-0000-0700-000004000000}" name="Meetings with_x000a_the Principal _x000a_- Presiding Member" dataDxfId="142" dataCellStyle="Normal 5"/>
    <tableColumn id="5" xr3:uid="{00000000-0010-0000-0700-000005000000}" name="Finance_x000a_Committee" dataDxfId="141"/>
    <tableColumn id="6" xr3:uid="{00000000-0010-0000-0700-000006000000}" name="HR - interviews,_x000a_principal appraisal etc" dataDxfId="140"/>
    <tableColumn id="7" xr3:uid="{00000000-0010-0000-0700-000007000000}" name="Property_x000a_meetings" dataDxfId="139"/>
    <tableColumn id="8" xr3:uid="{00000000-0010-0000-0700-000008000000}" name="Suspension_x000a_Stand-downs_x000a_Exclusions" dataDxfId="138"/>
    <tableColumn id="9" xr3:uid="{00000000-0010-0000-0700-000009000000}" name="HR" dataDxfId="137"/>
    <tableColumn id="10" xr3:uid="{00000000-0010-0000-0700-00000A000000}" name="Total" dataDxfId="136">
      <calculatedColumnFormula>SUM(C96:J96)</calculatedColumnFormula>
    </tableColumn>
  </tableColumns>
  <tableStyleInfo name="TableStyleLight1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4567891011" displayName="Table4567891011" ref="B110:K122" totalsRowShown="0" headerRowDxfId="135" dataDxfId="134" headerRowCellStyle="Normal 5">
  <tableColumns count="10">
    <tableColumn id="1" xr3:uid="{00000000-0010-0000-0800-000001000000}" name="Board Member" dataDxfId="133"/>
    <tableColumn id="2" xr3:uid="{00000000-0010-0000-0800-000002000000}" name="Meeting times_x000a_- (as per minutes)" dataDxfId="132" dataCellStyle="Normal 5"/>
    <tableColumn id="3" xr3:uid="{00000000-0010-0000-0800-000003000000}" name="Preparation_x000a_for meetings in hours" dataDxfId="131" dataCellStyle="Normal 5"/>
    <tableColumn id="4" xr3:uid="{00000000-0010-0000-0800-000004000000}" name="Meetings with_x000a_the Principal _x000a_- Presiding Member" dataDxfId="130" dataCellStyle="Normal 5"/>
    <tableColumn id="5" xr3:uid="{00000000-0010-0000-0800-000005000000}" name="Finance_x000a_Committee" dataDxfId="129"/>
    <tableColumn id="6" xr3:uid="{00000000-0010-0000-0800-000006000000}" name="HR - interviews,_x000a_principal appraisal etc" dataDxfId="128"/>
    <tableColumn id="7" xr3:uid="{00000000-0010-0000-0800-000007000000}" name="Property_x000a_meetings" dataDxfId="127"/>
    <tableColumn id="8" xr3:uid="{00000000-0010-0000-0800-000008000000}" name="Suspension_x000a_Stand-downs_x000a_Exclusions" dataDxfId="126"/>
    <tableColumn id="9" xr3:uid="{00000000-0010-0000-0800-000009000000}" name="HR" dataDxfId="125"/>
    <tableColumn id="10" xr3:uid="{00000000-0010-0000-0800-00000A000000}" name="Total" dataDxfId="124">
      <calculatedColumnFormula>SUM(C111:J111)</calculatedColumnFormula>
    </tableColumn>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solidFill>
          <a:srgbClr val="FFFFFF"/>
        </a:solidFill>
        <a:ln w="15875" cap="flat" cmpd="sng" algn="ctr">
          <a:solidFill>
            <a:srgbClr val="FF0000"/>
          </a:solidFill>
          <a:prstDash val="solid"/>
          <a:round/>
          <a:headEnd type="none" w="med" len="med"/>
          <a:tailEnd type="arrow"/>
        </a:ln>
        <a:effectLst/>
      </a:spPr>
      <a:bodyPr/>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2" dT="2021-10-14T00:48:01.12" personId="{47B830F7-3177-4CEB-AAD8-D419D8992223}" id="{1CC7D1B4-3132-44EB-914D-4FE15AFC2880}">
    <text>The reconciliation below checks the movement in Note 26 against the cash flow here, ensure this nets to $0 - refer cell AF
 267</text>
  </threadedComment>
</ThreadedComments>
</file>

<file path=xl/threadedComments/threadedComment2.xml><?xml version="1.0" encoding="utf-8"?>
<ThreadedComments xmlns="http://schemas.microsoft.com/office/spreadsheetml/2018/threadedcomments" xmlns:x="http://schemas.openxmlformats.org/spreadsheetml/2006/main">
  <threadedComment ref="AF2" dT="2021-10-14T00:50:35.05" personId="{47B830F7-3177-4CEB-AAD8-D419D8992223}" id="{664B4444-D02D-4351-8BE2-749150C4C27E}">
    <text>The reconciliation below checks the movement in Note 26 against the cash flow here, ensure this nets to $0 - refer cell AF
 267</text>
  </threadedComment>
</ThreadedComments>
</file>

<file path=xl/threadedComments/threadedComment3.xml><?xml version="1.0" encoding="utf-8"?>
<ThreadedComments xmlns="http://schemas.microsoft.com/office/spreadsheetml/2018/threadedcomments" xmlns:x="http://schemas.openxmlformats.org/spreadsheetml/2006/main">
  <threadedComment ref="AF2" dT="2021-10-14T00:52:22.78" personId="{47B830F7-3177-4CEB-AAD8-D419D8992223}" id="{17AA9B35-30C4-4328-9E0F-D676BA1B5BDB}">
    <text>The reconciliation below checks the movement in Note 26 against the cash flow here, ensure this nets to $0 - refer cell AF
 267</text>
  </threadedComment>
</ThreadedComments>
</file>

<file path=xl/threadedComments/threadedComment4.xml><?xml version="1.0" encoding="utf-8"?>
<ThreadedComments xmlns="http://schemas.microsoft.com/office/spreadsheetml/2018/threadedcomments" xmlns:x="http://schemas.openxmlformats.org/spreadsheetml/2006/main">
  <threadedComment ref="AF2" dT="2021-10-14T00:53:12.80" personId="{47B830F7-3177-4CEB-AAD8-D419D8992223}" id="{0EC7A7E8-6C69-4E48-A24F-5B30047FF2C6}">
    <text>checks the movement in Note 26 against the cash flow here, ensure this nets to $0 - refer cell AF
 267</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1.bin"/><Relationship Id="rId1" Type="http://schemas.openxmlformats.org/officeDocument/2006/relationships/hyperlink" Target="http://www.education.govt.nz/school/running-a-school/school-finances/financial-information-for-schools/financial-reporting/chapter-4-1-financial-reporting-framework"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22.bin"/><Relationship Id="rId4" Type="http://schemas.openxmlformats.org/officeDocument/2006/relationships/comments" Target="../comments4.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3.bin"/><Relationship Id="rId1" Type="http://schemas.openxmlformats.org/officeDocument/2006/relationships/hyperlink" Target="https://www.education.govt.nz/school/funding-and-financials/school-finances/"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education.govt.nz/school/funding-and-financials/school-finances/capital-works-state-integrated-schools/" TargetMode="External"/><Relationship Id="rId13" Type="http://schemas.openxmlformats.org/officeDocument/2006/relationships/image" Target="../media/image4.emf"/><Relationship Id="rId3" Type="http://schemas.openxmlformats.org/officeDocument/2006/relationships/hyperlink" Target="https://www.education.govt.nz/school/digital-technology/your-schools-ict-network/te-mana-tuhono/" TargetMode="External"/><Relationship Id="rId7" Type="http://schemas.openxmlformats.org/officeDocument/2006/relationships/hyperlink" Target="https://www.education.govt.nz/school/funding-and-financials/school-finances/captial-works-state-schools/" TargetMode="External"/><Relationship Id="rId12" Type="http://schemas.openxmlformats.org/officeDocument/2006/relationships/oleObject" Target="../embeddings/oleObject1.bin"/><Relationship Id="rId2" Type="http://schemas.openxmlformats.org/officeDocument/2006/relationships/hyperlink" Target="https://rtlb.tki.org.nz/" TargetMode="External"/><Relationship Id="rId1" Type="http://schemas.openxmlformats.org/officeDocument/2006/relationships/hyperlink" Target="https://www.oag.govt.nz/2019/severance-payments/docs/severance-payments.pdf/view" TargetMode="External"/><Relationship Id="rId6" Type="http://schemas.openxmlformats.org/officeDocument/2006/relationships/hyperlink" Target="https://www.legislation.govt.nz/act/public/2020/0038/latest/LMS262217.html" TargetMode="External"/><Relationship Id="rId11" Type="http://schemas.openxmlformats.org/officeDocument/2006/relationships/vmlDrawing" Target="../drawings/vmlDrawing5.vml"/><Relationship Id="rId5" Type="http://schemas.openxmlformats.org/officeDocument/2006/relationships/hyperlink" Target="http://www.nzqa.govt.nz/providers-partners/education-code-of-practice" TargetMode="External"/><Relationship Id="rId10" Type="http://schemas.openxmlformats.org/officeDocument/2006/relationships/drawing" Target="../drawings/drawing7.xml"/><Relationship Id="rId4" Type="http://schemas.openxmlformats.org/officeDocument/2006/relationships/hyperlink" Target="https://assets.education.govt.nz/public/Uploads/Buy-vs-Lease-Tool-2020.xlsm" TargetMode="External"/><Relationship Id="rId9"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ducation.govt.nz/school/funding-and-financials/resourcing/operational-funding/operational-funding-components/" TargetMode="External"/></Relationships>
</file>

<file path=xl/worksheets/_rels/sheet26.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3" Type="http://schemas.openxmlformats.org/officeDocument/2006/relationships/table" Target="../tables/table1.xml"/><Relationship Id="rId7" Type="http://schemas.openxmlformats.org/officeDocument/2006/relationships/table" Target="../tables/table5.xml"/><Relationship Id="rId12" Type="http://schemas.openxmlformats.org/officeDocument/2006/relationships/table" Target="../tables/table10.xml"/><Relationship Id="rId2" Type="http://schemas.openxmlformats.org/officeDocument/2006/relationships/drawing" Target="../drawings/drawing8.xml"/><Relationship Id="rId1" Type="http://schemas.openxmlformats.org/officeDocument/2006/relationships/printerSettings" Target="../printerSettings/printerSettings26.bin"/><Relationship Id="rId6" Type="http://schemas.openxmlformats.org/officeDocument/2006/relationships/table" Target="../tables/table4.xml"/><Relationship Id="rId11" Type="http://schemas.openxmlformats.org/officeDocument/2006/relationships/table" Target="../tables/table9.xml"/><Relationship Id="rId5" Type="http://schemas.openxmlformats.org/officeDocument/2006/relationships/table" Target="../tables/table3.xml"/><Relationship Id="rId15" Type="http://schemas.openxmlformats.org/officeDocument/2006/relationships/table" Target="../tables/table1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28.bin"/><Relationship Id="rId4" Type="http://schemas.microsoft.com/office/2017/10/relationships/threadedComment" Target="../threadedComments/threadedComment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9.bin"/><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30.bin"/><Relationship Id="rId4" Type="http://schemas.microsoft.com/office/2017/10/relationships/threadedComment" Target="../threadedComments/threadedComment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31.bin"/><Relationship Id="rId4" Type="http://schemas.microsoft.com/office/2017/10/relationships/threadedComment" Target="../threadedComments/threadedComment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education.govt.nz/assets/Documents/School/Running-a-school/Financial-Information-for-Schools-Handbook/Financial-Information-for-Schools-Handbook-2019.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2:S134"/>
  <sheetViews>
    <sheetView tabSelected="1" zoomScaleNormal="100" workbookViewId="0">
      <selection activeCell="B1" sqref="B1"/>
    </sheetView>
  </sheetViews>
  <sheetFormatPr defaultColWidth="9.140625" defaultRowHeight="12.75" x14ac:dyDescent="0.2"/>
  <cols>
    <col min="1" max="1" width="8.85546875" style="137" customWidth="1"/>
    <col min="2" max="2" width="22.85546875" style="137" customWidth="1"/>
    <col min="3" max="3" width="26.7109375" style="137" customWidth="1"/>
    <col min="4" max="4" width="11.140625" style="137" customWidth="1"/>
    <col min="5" max="5" width="11.5703125" style="137" customWidth="1"/>
    <col min="6" max="6" width="16.42578125" style="137" customWidth="1"/>
    <col min="7" max="7" width="15.28515625" style="137" customWidth="1"/>
    <col min="8" max="15" width="9.140625" style="137"/>
    <col min="16" max="16" width="10" style="137" customWidth="1"/>
    <col min="17" max="16384" width="9.140625" style="137"/>
  </cols>
  <sheetData>
    <row r="2" spans="1:19" s="157" customFormat="1" ht="26.25" x14ac:dyDescent="0.35">
      <c r="B2" s="1604" t="s">
        <v>0</v>
      </c>
      <c r="C2" s="1605"/>
      <c r="D2" s="1605"/>
      <c r="E2" s="1605"/>
      <c r="F2" s="1605"/>
      <c r="G2" s="1605"/>
      <c r="H2" s="1605"/>
      <c r="I2" s="1605"/>
      <c r="J2" s="1605"/>
      <c r="K2" s="1605"/>
      <c r="L2" s="1605"/>
      <c r="M2" s="1605"/>
      <c r="N2" s="1605"/>
      <c r="O2" s="1605"/>
      <c r="P2" s="1605"/>
    </row>
    <row r="3" spans="1:19" ht="18" x14ac:dyDescent="0.2">
      <c r="B3" s="156"/>
      <c r="C3" s="156"/>
      <c r="D3" s="156"/>
      <c r="E3" s="156"/>
      <c r="F3" s="156"/>
      <c r="G3" s="156"/>
      <c r="H3" s="156"/>
      <c r="I3" s="156"/>
      <c r="J3" s="156"/>
      <c r="K3" s="156"/>
      <c r="L3" s="156"/>
      <c r="M3" s="156"/>
      <c r="N3" s="156"/>
      <c r="O3" s="156"/>
      <c r="P3" s="156"/>
    </row>
    <row r="4" spans="1:19" ht="18" customHeight="1" x14ac:dyDescent="0.2">
      <c r="B4" s="1612" t="s">
        <v>1</v>
      </c>
      <c r="C4" s="1613"/>
      <c r="D4" s="1613"/>
      <c r="E4" s="1613"/>
      <c r="F4" s="1613"/>
      <c r="G4" s="1613"/>
      <c r="H4" s="1613"/>
      <c r="I4" s="1613"/>
      <c r="J4" s="1613"/>
      <c r="K4" s="1613"/>
      <c r="L4" s="1613"/>
      <c r="M4" s="1613"/>
      <c r="N4" s="1613"/>
      <c r="O4" s="1613"/>
      <c r="P4" s="1614"/>
    </row>
    <row r="5" spans="1:19" ht="18" customHeight="1" x14ac:dyDescent="0.2">
      <c r="B5" s="1615"/>
      <c r="C5" s="1616"/>
      <c r="D5" s="1616"/>
      <c r="E5" s="1616"/>
      <c r="F5" s="1616"/>
      <c r="G5" s="1616"/>
      <c r="H5" s="1616"/>
      <c r="I5" s="1616"/>
      <c r="J5" s="1616"/>
      <c r="K5" s="1616"/>
      <c r="L5" s="1616"/>
      <c r="M5" s="1616"/>
      <c r="N5" s="1616"/>
      <c r="O5" s="1616"/>
      <c r="P5" s="1617"/>
    </row>
    <row r="6" spans="1:19" ht="18" customHeight="1" x14ac:dyDescent="0.2">
      <c r="B6" s="1615"/>
      <c r="C6" s="1616"/>
      <c r="D6" s="1616"/>
      <c r="E6" s="1616"/>
      <c r="F6" s="1616"/>
      <c r="G6" s="1616"/>
      <c r="H6" s="1616"/>
      <c r="I6" s="1616"/>
      <c r="J6" s="1616"/>
      <c r="K6" s="1616"/>
      <c r="L6" s="1616"/>
      <c r="M6" s="1616"/>
      <c r="N6" s="1616"/>
      <c r="O6" s="1616"/>
      <c r="P6" s="1617"/>
    </row>
    <row r="7" spans="1:19" ht="18" customHeight="1" x14ac:dyDescent="0.2">
      <c r="B7" s="1618"/>
      <c r="C7" s="1619"/>
      <c r="D7" s="1619"/>
      <c r="E7" s="1619"/>
      <c r="F7" s="1619"/>
      <c r="G7" s="1619"/>
      <c r="H7" s="1619"/>
      <c r="I7" s="1619"/>
      <c r="J7" s="1619"/>
      <c r="K7" s="1619"/>
      <c r="L7" s="1619"/>
      <c r="M7" s="1619"/>
      <c r="N7" s="1619"/>
      <c r="O7" s="1619"/>
      <c r="P7" s="1620"/>
    </row>
    <row r="9" spans="1:19" ht="23.25" x14ac:dyDescent="0.35">
      <c r="A9" s="158" t="s">
        <v>2</v>
      </c>
      <c r="B9" s="1548" t="s">
        <v>3</v>
      </c>
      <c r="C9" s="1549"/>
      <c r="D9" s="1549"/>
      <c r="E9" s="1549"/>
      <c r="F9" s="1549"/>
      <c r="G9" s="1549"/>
      <c r="H9" s="1549"/>
      <c r="I9" s="1549"/>
      <c r="J9" s="1549"/>
      <c r="K9" s="1549"/>
      <c r="L9" s="1549"/>
      <c r="M9" s="1549"/>
      <c r="N9" s="1549"/>
      <c r="O9" s="1549"/>
      <c r="P9" s="1550"/>
    </row>
    <row r="10" spans="1:19" x14ac:dyDescent="0.2">
      <c r="B10" s="115"/>
      <c r="C10" s="141"/>
      <c r="D10" s="141"/>
      <c r="E10" s="141"/>
      <c r="F10" s="141"/>
      <c r="G10" s="141"/>
      <c r="H10" s="141"/>
      <c r="I10" s="141"/>
      <c r="J10" s="141"/>
      <c r="K10" s="141"/>
      <c r="L10" s="141"/>
      <c r="M10" s="141"/>
      <c r="N10" s="141"/>
      <c r="O10" s="141"/>
      <c r="P10" s="142"/>
    </row>
    <row r="11" spans="1:19" ht="12.75" customHeight="1" x14ac:dyDescent="0.2">
      <c r="B11" s="1606" t="s">
        <v>4</v>
      </c>
      <c r="C11" s="1607"/>
      <c r="D11" s="1607"/>
      <c r="E11" s="1607"/>
      <c r="F11" s="1607"/>
      <c r="G11" s="1607"/>
      <c r="H11" s="1607"/>
      <c r="I11" s="1607"/>
      <c r="J11" s="1607"/>
      <c r="K11" s="1607"/>
      <c r="L11" s="1607"/>
      <c r="M11" s="1607"/>
      <c r="N11" s="1607"/>
      <c r="O11" s="1607"/>
      <c r="P11" s="1608"/>
      <c r="Q11" s="140"/>
      <c r="R11" s="140"/>
      <c r="S11" s="140"/>
    </row>
    <row r="12" spans="1:19" x14ac:dyDescent="0.2">
      <c r="B12" s="1606"/>
      <c r="C12" s="1607"/>
      <c r="D12" s="1607"/>
      <c r="E12" s="1607"/>
      <c r="F12" s="1607"/>
      <c r="G12" s="1607"/>
      <c r="H12" s="1607"/>
      <c r="I12" s="1607"/>
      <c r="J12" s="1607"/>
      <c r="K12" s="1607"/>
      <c r="L12" s="1607"/>
      <c r="M12" s="1607"/>
      <c r="N12" s="1607"/>
      <c r="O12" s="1607"/>
      <c r="P12" s="1608"/>
      <c r="Q12" s="140"/>
      <c r="R12" s="140"/>
      <c r="S12" s="140"/>
    </row>
    <row r="13" spans="1:19" x14ac:dyDescent="0.2">
      <c r="B13" s="1609"/>
      <c r="C13" s="1610"/>
      <c r="D13" s="1610"/>
      <c r="E13" s="1610"/>
      <c r="F13" s="1610"/>
      <c r="G13" s="1610"/>
      <c r="H13" s="1610"/>
      <c r="I13" s="1610"/>
      <c r="J13" s="1610"/>
      <c r="K13" s="1610"/>
      <c r="L13" s="1610"/>
      <c r="M13" s="1610"/>
      <c r="N13" s="1610"/>
      <c r="O13" s="1610"/>
      <c r="P13" s="1611"/>
      <c r="Q13" s="139"/>
      <c r="R13" s="139"/>
      <c r="S13" s="139"/>
    </row>
    <row r="16" spans="1:19" ht="23.25" x14ac:dyDescent="0.35">
      <c r="A16" s="158" t="s">
        <v>5</v>
      </c>
      <c r="B16" s="1548" t="s">
        <v>6</v>
      </c>
      <c r="C16" s="1549"/>
      <c r="D16" s="1549"/>
      <c r="E16" s="1549"/>
      <c r="F16" s="1549"/>
      <c r="G16" s="1549"/>
      <c r="H16" s="1549"/>
      <c r="I16" s="1549"/>
      <c r="J16" s="1549"/>
      <c r="K16" s="1549"/>
      <c r="L16" s="1549"/>
      <c r="M16" s="1549"/>
      <c r="N16" s="1549"/>
      <c r="O16" s="1549"/>
      <c r="P16" s="1550"/>
    </row>
    <row r="17" spans="1:16" x14ac:dyDescent="0.2">
      <c r="B17" s="143"/>
      <c r="C17" s="141"/>
      <c r="D17" s="141"/>
      <c r="E17" s="141"/>
      <c r="F17" s="141"/>
      <c r="G17" s="141"/>
      <c r="H17" s="141"/>
      <c r="I17" s="141"/>
      <c r="J17" s="141"/>
      <c r="K17" s="141"/>
      <c r="L17" s="141"/>
      <c r="M17" s="141"/>
      <c r="N17" s="141"/>
      <c r="O17" s="141"/>
      <c r="P17" s="142"/>
    </row>
    <row r="18" spans="1:16" x14ac:dyDescent="0.2">
      <c r="B18" s="1560"/>
      <c r="C18" s="1561"/>
      <c r="D18" s="1561"/>
      <c r="E18" s="1561"/>
      <c r="F18" s="1561"/>
      <c r="G18" s="1561"/>
      <c r="H18" s="1561"/>
      <c r="I18" s="1561"/>
      <c r="J18" s="1561"/>
      <c r="K18" s="1561"/>
      <c r="L18" s="1561"/>
      <c r="M18" s="1561"/>
      <c r="N18" s="1561"/>
      <c r="O18" s="1561"/>
      <c r="P18" s="1562"/>
    </row>
    <row r="19" spans="1:16" x14ac:dyDescent="0.2">
      <c r="B19" s="179"/>
      <c r="C19" s="1561" t="s">
        <v>7</v>
      </c>
      <c r="D19" s="1561"/>
      <c r="E19" s="1561"/>
      <c r="F19" s="1561"/>
      <c r="G19" s="1561"/>
      <c r="H19" s="1561"/>
      <c r="I19" s="1561"/>
      <c r="J19" s="1561"/>
      <c r="K19" s="1561"/>
      <c r="L19" s="1561"/>
      <c r="M19" s="1561"/>
      <c r="N19" s="1561"/>
      <c r="O19" s="1561"/>
      <c r="P19" s="1562"/>
    </row>
    <row r="20" spans="1:16" x14ac:dyDescent="0.2">
      <c r="B20" s="143"/>
      <c r="C20" s="141"/>
      <c r="D20" s="141"/>
      <c r="E20" s="141"/>
      <c r="F20" s="141"/>
      <c r="G20" s="141"/>
      <c r="H20" s="141"/>
      <c r="I20" s="141"/>
      <c r="J20" s="141"/>
      <c r="K20" s="141"/>
      <c r="L20" s="141"/>
      <c r="M20" s="141"/>
      <c r="N20" s="141"/>
      <c r="O20" s="141"/>
      <c r="P20" s="142"/>
    </row>
    <row r="21" spans="1:16" x14ac:dyDescent="0.2">
      <c r="A21" s="137">
        <v>1</v>
      </c>
      <c r="B21" s="144" t="s">
        <v>8</v>
      </c>
      <c r="C21" s="145"/>
      <c r="D21" s="145"/>
      <c r="E21" s="145"/>
      <c r="F21" s="145"/>
      <c r="G21" s="145"/>
      <c r="H21" s="141"/>
      <c r="I21" s="141"/>
      <c r="J21" s="141"/>
      <c r="K21" s="141"/>
      <c r="L21" s="141"/>
      <c r="M21" s="141"/>
      <c r="N21" s="141"/>
      <c r="O21" s="141"/>
      <c r="P21" s="142"/>
    </row>
    <row r="22" spans="1:16" x14ac:dyDescent="0.2">
      <c r="B22" s="147" t="s">
        <v>9</v>
      </c>
      <c r="C22" s="148" t="s">
        <v>10</v>
      </c>
      <c r="D22" s="141"/>
      <c r="E22" s="141"/>
      <c r="F22" s="141"/>
      <c r="G22" s="141"/>
      <c r="H22" s="141"/>
      <c r="I22" s="141"/>
      <c r="J22" s="141"/>
      <c r="K22" s="141"/>
      <c r="L22" s="141"/>
      <c r="M22" s="141"/>
      <c r="N22" s="141"/>
      <c r="O22" s="141"/>
      <c r="P22" s="142"/>
    </row>
    <row r="23" spans="1:16" x14ac:dyDescent="0.2">
      <c r="B23" s="147" t="s">
        <v>9</v>
      </c>
      <c r="C23" s="148" t="s">
        <v>11</v>
      </c>
      <c r="D23" s="141"/>
      <c r="E23" s="141"/>
      <c r="F23" s="141"/>
      <c r="G23" s="141"/>
      <c r="H23" s="141"/>
      <c r="I23" s="141"/>
      <c r="J23" s="141"/>
      <c r="K23" s="141"/>
      <c r="L23" s="141"/>
      <c r="M23" s="141"/>
      <c r="N23" s="141"/>
      <c r="O23" s="141"/>
      <c r="P23" s="142"/>
    </row>
    <row r="24" spans="1:16" x14ac:dyDescent="0.2">
      <c r="B24" s="147" t="s">
        <v>9</v>
      </c>
      <c r="C24" s="148" t="s">
        <v>12</v>
      </c>
      <c r="D24" s="141"/>
      <c r="E24" s="141"/>
      <c r="F24" s="141"/>
      <c r="G24" s="141"/>
      <c r="H24" s="141"/>
      <c r="I24" s="141"/>
      <c r="J24" s="141"/>
      <c r="K24" s="141"/>
      <c r="L24" s="141"/>
      <c r="M24" s="141"/>
      <c r="N24" s="141"/>
      <c r="O24" s="141"/>
      <c r="P24" s="142"/>
    </row>
    <row r="25" spans="1:16" x14ac:dyDescent="0.2">
      <c r="B25" s="147" t="s">
        <v>9</v>
      </c>
      <c r="C25" s="148" t="s">
        <v>13</v>
      </c>
      <c r="D25" s="141"/>
      <c r="E25" s="141"/>
      <c r="F25" s="141"/>
      <c r="G25" s="141"/>
      <c r="H25" s="141"/>
      <c r="I25" s="141"/>
      <c r="J25" s="141"/>
      <c r="K25" s="141"/>
      <c r="L25" s="141"/>
      <c r="M25" s="141"/>
      <c r="N25" s="141"/>
      <c r="O25" s="141"/>
      <c r="P25" s="142"/>
    </row>
    <row r="26" spans="1:16" x14ac:dyDescent="0.2">
      <c r="B26" s="147" t="s">
        <v>9</v>
      </c>
      <c r="C26" s="148" t="s">
        <v>14</v>
      </c>
      <c r="D26" s="141"/>
      <c r="E26" s="141"/>
      <c r="F26" s="141"/>
      <c r="G26" s="141"/>
      <c r="H26" s="141"/>
      <c r="I26" s="141"/>
      <c r="J26" s="141"/>
      <c r="K26" s="141"/>
      <c r="L26" s="141"/>
      <c r="M26" s="141"/>
      <c r="N26" s="141"/>
      <c r="O26" s="141"/>
      <c r="P26" s="142"/>
    </row>
    <row r="27" spans="1:16" x14ac:dyDescent="0.2">
      <c r="B27" s="147" t="s">
        <v>9</v>
      </c>
      <c r="C27" s="148" t="s">
        <v>15</v>
      </c>
      <c r="D27" s="141"/>
      <c r="E27" s="141"/>
      <c r="F27" s="141"/>
      <c r="G27" s="141"/>
      <c r="H27" s="141"/>
      <c r="I27" s="141"/>
      <c r="J27" s="141"/>
      <c r="K27" s="141"/>
      <c r="L27" s="141"/>
      <c r="M27" s="141"/>
      <c r="N27" s="141"/>
      <c r="O27" s="141"/>
      <c r="P27" s="142"/>
    </row>
    <row r="28" spans="1:16" x14ac:dyDescent="0.2">
      <c r="B28" s="147" t="s">
        <v>9</v>
      </c>
      <c r="C28" s="148" t="s">
        <v>16</v>
      </c>
      <c r="D28" s="252"/>
      <c r="E28" s="141"/>
      <c r="F28" s="141"/>
      <c r="G28" s="141"/>
      <c r="H28" s="141"/>
      <c r="I28" s="141"/>
      <c r="J28" s="141"/>
      <c r="K28" s="141"/>
      <c r="L28" s="141"/>
      <c r="M28" s="141"/>
      <c r="N28" s="141"/>
      <c r="O28" s="141"/>
      <c r="P28" s="142"/>
    </row>
    <row r="29" spans="1:16" x14ac:dyDescent="0.2">
      <c r="B29" s="143"/>
      <c r="C29" s="141"/>
      <c r="D29" s="141"/>
      <c r="E29" s="141"/>
      <c r="F29" s="141"/>
      <c r="G29" s="141"/>
      <c r="H29" s="141"/>
      <c r="I29" s="141"/>
      <c r="J29" s="141"/>
      <c r="K29" s="141"/>
      <c r="L29" s="141"/>
      <c r="M29" s="141"/>
      <c r="N29" s="141"/>
      <c r="O29" s="141"/>
      <c r="P29" s="142"/>
    </row>
    <row r="30" spans="1:16" x14ac:dyDescent="0.2">
      <c r="B30" s="155"/>
      <c r="C30" s="150"/>
      <c r="D30" s="150"/>
      <c r="E30" s="150"/>
      <c r="F30" s="150"/>
      <c r="G30" s="150"/>
      <c r="H30" s="150"/>
      <c r="I30" s="150"/>
      <c r="J30" s="150"/>
      <c r="K30" s="150"/>
      <c r="L30" s="150"/>
      <c r="M30" s="150"/>
      <c r="N30" s="150"/>
      <c r="O30" s="150"/>
      <c r="P30" s="151"/>
    </row>
    <row r="31" spans="1:16" x14ac:dyDescent="0.2">
      <c r="B31" s="141"/>
      <c r="C31" s="141"/>
      <c r="D31" s="141"/>
      <c r="E31" s="141"/>
      <c r="F31" s="141"/>
      <c r="G31" s="141"/>
      <c r="H31" s="141"/>
      <c r="I31" s="141"/>
      <c r="J31" s="141"/>
      <c r="K31" s="141"/>
      <c r="L31" s="141"/>
      <c r="M31" s="141"/>
      <c r="N31" s="141"/>
      <c r="O31" s="141"/>
      <c r="P31" s="141"/>
    </row>
    <row r="32" spans="1:16" x14ac:dyDescent="0.2">
      <c r="B32" s="141"/>
      <c r="C32" s="141"/>
      <c r="D32" s="141"/>
      <c r="E32" s="141"/>
      <c r="F32" s="141"/>
      <c r="G32" s="141"/>
      <c r="H32" s="141"/>
      <c r="I32" s="141"/>
      <c r="J32" s="141"/>
      <c r="K32" s="141"/>
      <c r="L32" s="141"/>
      <c r="M32" s="141"/>
      <c r="N32" s="141"/>
      <c r="O32" s="141"/>
      <c r="P32" s="141"/>
    </row>
    <row r="33" spans="1:19" ht="23.25" x14ac:dyDescent="0.35">
      <c r="A33" s="158" t="s">
        <v>17</v>
      </c>
      <c r="B33" s="1548" t="s">
        <v>18</v>
      </c>
      <c r="C33" s="1549"/>
      <c r="D33" s="1549"/>
      <c r="E33" s="1549"/>
      <c r="F33" s="1549"/>
      <c r="G33" s="1549"/>
      <c r="H33" s="1549"/>
      <c r="I33" s="1549"/>
      <c r="J33" s="1549"/>
      <c r="K33" s="1549"/>
      <c r="L33" s="1549"/>
      <c r="M33" s="1549"/>
      <c r="N33" s="1549"/>
      <c r="O33" s="1549"/>
      <c r="P33" s="1550"/>
    </row>
    <row r="34" spans="1:19" x14ac:dyDescent="0.2">
      <c r="B34" s="1554" t="s">
        <v>19</v>
      </c>
      <c r="C34" s="1555"/>
      <c r="D34" s="1555"/>
      <c r="E34" s="1555"/>
      <c r="F34" s="1555"/>
      <c r="G34" s="1555"/>
      <c r="H34" s="1555"/>
      <c r="I34" s="1555"/>
      <c r="J34" s="1555"/>
      <c r="K34" s="1555"/>
      <c r="L34" s="1555"/>
      <c r="M34" s="1555"/>
      <c r="N34" s="1555"/>
      <c r="O34" s="1555"/>
      <c r="P34" s="1556"/>
    </row>
    <row r="35" spans="1:19" x14ac:dyDescent="0.2">
      <c r="B35" s="1554"/>
      <c r="C35" s="1555"/>
      <c r="D35" s="1555"/>
      <c r="E35" s="1555"/>
      <c r="F35" s="1555"/>
      <c r="G35" s="1555"/>
      <c r="H35" s="1555"/>
      <c r="I35" s="1555"/>
      <c r="J35" s="1555"/>
      <c r="K35" s="1555"/>
      <c r="L35" s="1555"/>
      <c r="M35" s="1555"/>
      <c r="N35" s="1555"/>
      <c r="O35" s="1555"/>
      <c r="P35" s="1556"/>
    </row>
    <row r="36" spans="1:19" x14ac:dyDescent="0.2">
      <c r="B36" s="143"/>
      <c r="C36" s="141"/>
      <c r="D36" s="141"/>
      <c r="E36" s="141"/>
      <c r="F36" s="141"/>
      <c r="G36" s="141"/>
      <c r="H36" s="141"/>
      <c r="I36" s="141"/>
      <c r="J36" s="141"/>
      <c r="K36" s="141"/>
      <c r="L36" s="141"/>
      <c r="M36" s="141"/>
      <c r="N36" s="141"/>
      <c r="O36" s="141"/>
      <c r="P36" s="142"/>
    </row>
    <row r="37" spans="1:19" x14ac:dyDescent="0.2">
      <c r="A37" s="137">
        <v>1</v>
      </c>
      <c r="B37" s="1621" t="s">
        <v>20</v>
      </c>
      <c r="C37" s="1602"/>
      <c r="D37" s="1602"/>
      <c r="E37" s="1602"/>
      <c r="F37" s="1602"/>
      <c r="G37" s="1602"/>
      <c r="H37" s="1602"/>
      <c r="I37" s="1602"/>
      <c r="J37" s="1602"/>
      <c r="K37" s="1602"/>
      <c r="L37" s="1602"/>
      <c r="M37" s="1602"/>
      <c r="N37" s="1602"/>
      <c r="O37" s="1602"/>
      <c r="P37" s="1603"/>
      <c r="Q37" s="138"/>
      <c r="R37" s="138"/>
      <c r="S37" s="138"/>
    </row>
    <row r="38" spans="1:19" x14ac:dyDescent="0.2">
      <c r="B38" s="1621"/>
      <c r="C38" s="1602"/>
      <c r="D38" s="1602"/>
      <c r="E38" s="1602"/>
      <c r="F38" s="1602"/>
      <c r="G38" s="1602"/>
      <c r="H38" s="1602"/>
      <c r="I38" s="1602"/>
      <c r="J38" s="1602"/>
      <c r="K38" s="1602"/>
      <c r="L38" s="1602"/>
      <c r="M38" s="1602"/>
      <c r="N38" s="1602"/>
      <c r="O38" s="1602"/>
      <c r="P38" s="1603"/>
      <c r="Q38" s="138"/>
      <c r="R38" s="138"/>
      <c r="S38" s="138"/>
    </row>
    <row r="39" spans="1:19" x14ac:dyDescent="0.2">
      <c r="B39" s="144"/>
      <c r="C39" s="145"/>
      <c r="D39" s="145"/>
      <c r="E39" s="145"/>
      <c r="F39" s="145"/>
      <c r="G39" s="145"/>
      <c r="H39" s="145"/>
      <c r="I39" s="145"/>
      <c r="J39" s="145"/>
      <c r="K39" s="145"/>
      <c r="L39" s="145"/>
      <c r="M39" s="145"/>
      <c r="N39" s="145"/>
      <c r="O39" s="145"/>
      <c r="P39" s="146"/>
      <c r="Q39" s="138"/>
      <c r="R39" s="138"/>
      <c r="S39" s="138"/>
    </row>
    <row r="40" spans="1:19" x14ac:dyDescent="0.2">
      <c r="A40" s="137">
        <v>2</v>
      </c>
      <c r="B40" s="144" t="s">
        <v>21</v>
      </c>
      <c r="C40" s="1430"/>
      <c r="D40" s="145"/>
      <c r="E40" s="145"/>
      <c r="F40" s="145"/>
      <c r="G40" s="145"/>
      <c r="H40" s="145"/>
      <c r="I40" s="145"/>
      <c r="J40" s="145"/>
      <c r="K40" s="145"/>
      <c r="L40" s="145"/>
      <c r="M40" s="145"/>
      <c r="N40" s="145"/>
      <c r="O40" s="145"/>
      <c r="P40" s="146"/>
      <c r="Q40" s="138"/>
      <c r="R40" s="138"/>
      <c r="S40" s="138"/>
    </row>
    <row r="41" spans="1:19" x14ac:dyDescent="0.2">
      <c r="B41" s="144"/>
      <c r="C41" s="145"/>
      <c r="D41" s="145"/>
      <c r="E41" s="145"/>
      <c r="F41" s="145"/>
      <c r="G41" s="145"/>
      <c r="H41" s="145"/>
      <c r="I41" s="145"/>
      <c r="J41" s="145"/>
      <c r="K41" s="145"/>
      <c r="L41" s="145"/>
      <c r="M41" s="145"/>
      <c r="N41" s="145"/>
      <c r="O41" s="145"/>
      <c r="P41" s="146"/>
      <c r="Q41" s="138"/>
      <c r="R41" s="138"/>
      <c r="S41" s="138"/>
    </row>
    <row r="42" spans="1:19" x14ac:dyDescent="0.2">
      <c r="B42" s="144"/>
      <c r="C42" s="145"/>
      <c r="D42" s="145"/>
      <c r="E42" s="145"/>
      <c r="F42" s="145"/>
      <c r="G42" s="145"/>
      <c r="H42" s="145"/>
      <c r="I42" s="145"/>
      <c r="J42" s="145"/>
      <c r="K42" s="145"/>
      <c r="L42" s="145"/>
      <c r="M42" s="145"/>
      <c r="N42" s="145"/>
      <c r="O42" s="145"/>
      <c r="P42" s="146"/>
      <c r="Q42" s="138"/>
      <c r="R42" s="138"/>
      <c r="S42" s="138"/>
    </row>
    <row r="43" spans="1:19" x14ac:dyDescent="0.2">
      <c r="A43" s="137">
        <v>2</v>
      </c>
      <c r="B43" s="1601" t="str">
        <f>"The "&amp;FY&amp;" Kiwi Park set of accounts also includes a Statement of Cash Flows for the "&amp;FY-1&amp;" year as comparative figures."</f>
        <v>The 2021 Kiwi Park set of accounts also includes a Statement of Cash Flows for the 2020 year as comparative figures.</v>
      </c>
      <c r="C43" s="1592"/>
      <c r="D43" s="1592"/>
      <c r="E43" s="1592"/>
      <c r="F43" s="1592"/>
      <c r="G43" s="1592"/>
      <c r="H43" s="1592"/>
      <c r="I43" s="1592"/>
      <c r="J43" s="1592"/>
      <c r="K43" s="1592"/>
      <c r="L43" s="1592"/>
      <c r="M43" s="1592"/>
      <c r="N43" s="1592"/>
      <c r="O43" s="1592"/>
      <c r="P43" s="1593"/>
      <c r="Q43" s="138"/>
      <c r="R43" s="138"/>
      <c r="S43" s="138"/>
    </row>
    <row r="44" spans="1:19" x14ac:dyDescent="0.2">
      <c r="B44" s="144"/>
      <c r="C44" s="145"/>
      <c r="D44" s="145"/>
      <c r="E44" s="145"/>
      <c r="F44" s="145"/>
      <c r="G44" s="145"/>
      <c r="H44" s="145"/>
      <c r="I44" s="145"/>
      <c r="J44" s="145"/>
      <c r="K44" s="145"/>
      <c r="L44" s="145"/>
      <c r="M44" s="145"/>
      <c r="N44" s="145"/>
      <c r="O44" s="145"/>
      <c r="P44" s="146"/>
      <c r="Q44" s="138"/>
      <c r="R44" s="138"/>
      <c r="S44" s="138"/>
    </row>
    <row r="45" spans="1:19" ht="12.75" customHeight="1" x14ac:dyDescent="0.2">
      <c r="A45" s="137">
        <v>3</v>
      </c>
      <c r="B45" s="1624" t="s">
        <v>22</v>
      </c>
      <c r="C45" s="1594"/>
      <c r="D45" s="1594"/>
      <c r="E45" s="1594"/>
      <c r="F45" s="1594"/>
      <c r="G45" s="1594"/>
      <c r="H45" s="1594"/>
      <c r="I45" s="1594"/>
      <c r="J45" s="1594"/>
      <c r="K45" s="1594"/>
      <c r="L45" s="1594"/>
      <c r="M45" s="1594"/>
      <c r="N45" s="1594"/>
      <c r="O45" s="1594"/>
      <c r="P45" s="1595"/>
      <c r="Q45" s="138"/>
      <c r="R45" s="138"/>
      <c r="S45" s="138"/>
    </row>
    <row r="46" spans="1:19" x14ac:dyDescent="0.2">
      <c r="B46" s="1488"/>
      <c r="C46" s="1485"/>
      <c r="D46" s="1485"/>
      <c r="E46" s="1485"/>
      <c r="F46" s="1485"/>
      <c r="G46" s="1485"/>
      <c r="H46" s="1485"/>
      <c r="I46" s="1485"/>
      <c r="J46" s="1485"/>
      <c r="K46" s="1485"/>
      <c r="L46" s="1485"/>
      <c r="M46" s="1485"/>
      <c r="N46" s="1485"/>
      <c r="O46" s="1485"/>
      <c r="P46" s="1486"/>
      <c r="Q46" s="138"/>
      <c r="R46" s="138"/>
      <c r="S46" s="138"/>
    </row>
    <row r="47" spans="1:19" x14ac:dyDescent="0.2">
      <c r="A47" s="159">
        <v>4</v>
      </c>
      <c r="B47" s="144" t="s">
        <v>23</v>
      </c>
      <c r="C47" s="141"/>
      <c r="D47" s="141"/>
      <c r="E47" s="141"/>
      <c r="F47" s="141"/>
      <c r="G47" s="141"/>
      <c r="H47" s="141"/>
      <c r="I47" s="141"/>
      <c r="J47" s="141"/>
      <c r="K47" s="141"/>
      <c r="L47" s="141"/>
      <c r="M47" s="141"/>
      <c r="N47" s="141"/>
      <c r="O47" s="141"/>
      <c r="P47" s="142"/>
    </row>
    <row r="48" spans="1:19" ht="25.5" customHeight="1" x14ac:dyDescent="0.2">
      <c r="A48" s="159"/>
      <c r="B48" s="1286" t="s">
        <v>24</v>
      </c>
      <c r="C48" s="1287" t="s">
        <v>25</v>
      </c>
      <c r="D48" s="1288"/>
      <c r="E48" s="1288"/>
      <c r="F48" s="1622" t="s">
        <v>26</v>
      </c>
      <c r="G48" s="1622"/>
      <c r="H48" s="1622"/>
      <c r="I48" s="1622"/>
      <c r="J48" s="1622"/>
      <c r="K48" s="1622"/>
      <c r="L48" s="1622"/>
      <c r="M48" s="1622"/>
      <c r="N48" s="1622"/>
      <c r="O48" s="1622"/>
      <c r="P48" s="1623"/>
    </row>
    <row r="49" spans="1:16" x14ac:dyDescent="0.2">
      <c r="A49" s="159"/>
      <c r="B49" s="1286" t="s">
        <v>24</v>
      </c>
      <c r="C49" s="1287" t="s">
        <v>27</v>
      </c>
      <c r="D49" s="1288"/>
      <c r="E49" s="1288"/>
      <c r="F49" s="1622" t="s">
        <v>28</v>
      </c>
      <c r="G49" s="1622"/>
      <c r="H49" s="1622"/>
      <c r="I49" s="1622"/>
      <c r="J49" s="1622"/>
      <c r="K49" s="1622"/>
      <c r="L49" s="1622"/>
      <c r="M49" s="1622"/>
      <c r="N49" s="1622"/>
      <c r="O49" s="1622"/>
      <c r="P49" s="1623"/>
    </row>
    <row r="50" spans="1:16" x14ac:dyDescent="0.2">
      <c r="A50" s="159"/>
      <c r="B50" s="1286" t="s">
        <v>24</v>
      </c>
      <c r="C50" s="1287" t="s">
        <v>29</v>
      </c>
      <c r="D50" s="1288"/>
      <c r="E50" s="1288"/>
      <c r="F50" s="1622" t="s">
        <v>30</v>
      </c>
      <c r="G50" s="1622"/>
      <c r="H50" s="1622"/>
      <c r="I50" s="1622"/>
      <c r="J50" s="1622"/>
      <c r="K50" s="1622"/>
      <c r="L50" s="1622"/>
      <c r="M50" s="1622"/>
      <c r="N50" s="1622"/>
      <c r="O50" s="1622"/>
      <c r="P50" s="1623"/>
    </row>
    <row r="51" spans="1:16" ht="25.5" customHeight="1" x14ac:dyDescent="0.2">
      <c r="A51" s="159"/>
      <c r="B51" s="1286" t="s">
        <v>24</v>
      </c>
      <c r="C51" s="1287" t="s">
        <v>31</v>
      </c>
      <c r="D51" s="1288"/>
      <c r="E51" s="1288"/>
      <c r="F51" s="1622" t="s">
        <v>32</v>
      </c>
      <c r="G51" s="1622"/>
      <c r="H51" s="1622"/>
      <c r="I51" s="1622"/>
      <c r="J51" s="1622"/>
      <c r="K51" s="1622"/>
      <c r="L51" s="1622"/>
      <c r="M51" s="1622"/>
      <c r="N51" s="1622"/>
      <c r="O51" s="1622"/>
      <c r="P51" s="1623"/>
    </row>
    <row r="52" spans="1:16" ht="12.75" customHeight="1" x14ac:dyDescent="0.2">
      <c r="A52" s="159"/>
      <c r="B52" s="1286" t="s">
        <v>24</v>
      </c>
      <c r="C52" s="1287" t="s">
        <v>33</v>
      </c>
      <c r="D52" s="1288"/>
      <c r="E52" s="1288"/>
      <c r="F52" s="1622" t="s">
        <v>34</v>
      </c>
      <c r="G52" s="1622"/>
      <c r="H52" s="1622"/>
      <c r="I52" s="1622"/>
      <c r="J52" s="1622"/>
      <c r="K52" s="1622"/>
      <c r="L52" s="1622"/>
      <c r="M52" s="1622"/>
      <c r="N52" s="1622"/>
      <c r="O52" s="1622"/>
      <c r="P52" s="1623"/>
    </row>
    <row r="53" spans="1:16" ht="12.75" customHeight="1" x14ac:dyDescent="0.2">
      <c r="A53" s="159"/>
      <c r="B53" s="1286" t="s">
        <v>24</v>
      </c>
      <c r="C53" s="1287" t="s">
        <v>35</v>
      </c>
      <c r="D53" s="1288"/>
      <c r="E53" s="1288"/>
      <c r="F53" s="1622" t="s">
        <v>36</v>
      </c>
      <c r="G53" s="1622"/>
      <c r="H53" s="1622"/>
      <c r="I53" s="1622"/>
      <c r="J53" s="1622"/>
      <c r="K53" s="1622"/>
      <c r="L53" s="1622"/>
      <c r="M53" s="1622"/>
      <c r="N53" s="1622"/>
      <c r="O53" s="1622"/>
      <c r="P53" s="1623"/>
    </row>
    <row r="54" spans="1:16" x14ac:dyDescent="0.2">
      <c r="A54" s="159"/>
      <c r="B54" s="211" t="s">
        <v>24</v>
      </c>
      <c r="C54" s="224" t="s">
        <v>37</v>
      </c>
      <c r="D54" s="213"/>
      <c r="E54" s="213"/>
      <c r="F54" s="213" t="s">
        <v>38</v>
      </c>
      <c r="G54" s="213"/>
      <c r="H54" s="213"/>
      <c r="I54" s="213"/>
      <c r="J54" s="213"/>
      <c r="K54" s="213"/>
      <c r="L54" s="213"/>
      <c r="M54" s="213"/>
      <c r="N54" s="213"/>
      <c r="O54" s="213"/>
      <c r="P54" s="253"/>
    </row>
    <row r="55" spans="1:16" x14ac:dyDescent="0.2">
      <c r="A55" s="159"/>
      <c r="B55" s="211" t="s">
        <v>24</v>
      </c>
      <c r="C55" s="224" t="s">
        <v>39</v>
      </c>
      <c r="D55" s="213"/>
      <c r="E55" s="213"/>
      <c r="F55" s="213" t="s">
        <v>38</v>
      </c>
      <c r="G55" s="213"/>
      <c r="H55" s="213"/>
      <c r="I55" s="213"/>
      <c r="J55" s="213"/>
      <c r="K55" s="213"/>
      <c r="L55" s="213"/>
      <c r="M55" s="213"/>
      <c r="N55" s="213"/>
      <c r="O55" s="213"/>
      <c r="P55" s="253"/>
    </row>
    <row r="56" spans="1:16" x14ac:dyDescent="0.2">
      <c r="A56" s="159"/>
      <c r="B56" s="211" t="s">
        <v>24</v>
      </c>
      <c r="C56" s="224" t="s">
        <v>40</v>
      </c>
      <c r="D56" s="213"/>
      <c r="E56" s="213"/>
      <c r="F56" s="213" t="s">
        <v>38</v>
      </c>
      <c r="G56" s="213"/>
      <c r="H56" s="213"/>
      <c r="I56" s="213"/>
      <c r="J56" s="213"/>
      <c r="K56" s="213"/>
      <c r="L56" s="213"/>
      <c r="M56" s="213"/>
      <c r="N56" s="213"/>
      <c r="O56" s="213"/>
      <c r="P56" s="253"/>
    </row>
    <row r="57" spans="1:16" x14ac:dyDescent="0.2">
      <c r="A57" s="159"/>
      <c r="B57" s="211" t="s">
        <v>24</v>
      </c>
      <c r="C57" s="224" t="s">
        <v>35</v>
      </c>
      <c r="D57" s="213"/>
      <c r="E57" s="213"/>
      <c r="F57" s="213" t="s">
        <v>38</v>
      </c>
      <c r="G57" s="213"/>
      <c r="H57" s="213"/>
      <c r="I57" s="213"/>
      <c r="J57" s="213"/>
      <c r="K57" s="213"/>
      <c r="L57" s="213"/>
      <c r="M57" s="213"/>
      <c r="N57" s="213"/>
      <c r="O57" s="213"/>
      <c r="P57" s="253"/>
    </row>
    <row r="58" spans="1:16" ht="28.5" customHeight="1" x14ac:dyDescent="0.2">
      <c r="A58" s="159"/>
      <c r="B58" s="211" t="s">
        <v>24</v>
      </c>
      <c r="C58" s="212" t="s">
        <v>41</v>
      </c>
      <c r="D58" s="213"/>
      <c r="E58" s="213"/>
      <c r="F58" s="213" t="s">
        <v>42</v>
      </c>
      <c r="G58" s="213"/>
      <c r="H58" s="213"/>
      <c r="I58" s="213"/>
      <c r="J58" s="213"/>
      <c r="K58" s="1625" t="s">
        <v>43</v>
      </c>
      <c r="L58" s="1626"/>
      <c r="M58" s="1626"/>
      <c r="N58" s="1626"/>
      <c r="O58" s="1626"/>
      <c r="P58" s="1627"/>
    </row>
    <row r="59" spans="1:16" ht="28.5" customHeight="1" x14ac:dyDescent="0.2">
      <c r="A59" s="159"/>
      <c r="B59" s="211" t="s">
        <v>24</v>
      </c>
      <c r="C59" s="226" t="s">
        <v>44</v>
      </c>
      <c r="D59" s="227"/>
      <c r="E59" s="227"/>
      <c r="F59" s="227" t="s">
        <v>42</v>
      </c>
      <c r="G59" s="227"/>
      <c r="H59" s="227"/>
      <c r="I59" s="227"/>
      <c r="J59" s="227"/>
      <c r="K59" s="1578" t="s">
        <v>43</v>
      </c>
      <c r="L59" s="1579"/>
      <c r="M59" s="1579"/>
      <c r="N59" s="1579"/>
      <c r="O59" s="1579"/>
      <c r="P59" s="1580"/>
    </row>
    <row r="60" spans="1:16" ht="32.25" customHeight="1" x14ac:dyDescent="0.2">
      <c r="A60" s="159"/>
      <c r="B60" s="211" t="s">
        <v>24</v>
      </c>
      <c r="C60" s="212" t="s">
        <v>45</v>
      </c>
      <c r="D60" s="213"/>
      <c r="E60" s="213"/>
      <c r="F60" s="213" t="s">
        <v>42</v>
      </c>
      <c r="G60" s="213"/>
      <c r="H60" s="213"/>
      <c r="I60" s="213"/>
      <c r="J60" s="213"/>
      <c r="K60" s="1545" t="s">
        <v>46</v>
      </c>
      <c r="L60" s="1546"/>
      <c r="M60" s="1546"/>
      <c r="N60" s="1546"/>
      <c r="O60" s="1546"/>
      <c r="P60" s="1547"/>
    </row>
    <row r="61" spans="1:16" x14ac:dyDescent="0.2">
      <c r="A61" s="159"/>
      <c r="B61" s="211" t="s">
        <v>24</v>
      </c>
      <c r="C61" s="226" t="s">
        <v>10</v>
      </c>
      <c r="D61" s="227"/>
      <c r="E61" s="227"/>
      <c r="F61" s="227" t="s">
        <v>47</v>
      </c>
      <c r="G61" s="227"/>
      <c r="H61" s="227"/>
      <c r="I61" s="227"/>
      <c r="J61" s="227"/>
      <c r="K61" s="227"/>
      <c r="L61" s="227"/>
      <c r="M61" s="227"/>
      <c r="N61" s="227"/>
      <c r="O61" s="227"/>
      <c r="P61" s="254"/>
    </row>
    <row r="62" spans="1:16" ht="33" customHeight="1" x14ac:dyDescent="0.2">
      <c r="A62" s="159"/>
      <c r="B62" s="211" t="s">
        <v>24</v>
      </c>
      <c r="C62" s="224" t="s">
        <v>11</v>
      </c>
      <c r="D62" s="1472"/>
      <c r="E62" s="1472"/>
      <c r="F62" s="1545" t="s">
        <v>48</v>
      </c>
      <c r="G62" s="1545"/>
      <c r="H62" s="1545"/>
      <c r="I62" s="1545"/>
      <c r="J62" s="1545"/>
      <c r="K62" s="1545" t="s">
        <v>49</v>
      </c>
      <c r="L62" s="1545"/>
      <c r="M62" s="1545"/>
      <c r="N62" s="1545"/>
      <c r="O62" s="1545"/>
      <c r="P62" s="1583"/>
    </row>
    <row r="63" spans="1:16" x14ac:dyDescent="0.2">
      <c r="A63" s="159"/>
      <c r="B63" s="211" t="s">
        <v>24</v>
      </c>
      <c r="C63" s="226" t="s">
        <v>12</v>
      </c>
      <c r="D63" s="227"/>
      <c r="E63" s="227"/>
      <c r="F63" s="227" t="s">
        <v>50</v>
      </c>
      <c r="G63" s="227"/>
      <c r="H63" s="227"/>
      <c r="I63" s="227"/>
      <c r="J63" s="227"/>
      <c r="K63" s="1563" t="s">
        <v>46</v>
      </c>
      <c r="L63" s="1581"/>
      <c r="M63" s="1581"/>
      <c r="N63" s="1581"/>
      <c r="O63" s="1581"/>
      <c r="P63" s="1582"/>
    </row>
    <row r="64" spans="1:16" ht="27.75" customHeight="1" x14ac:dyDescent="0.2">
      <c r="A64" s="159"/>
      <c r="B64" s="211" t="s">
        <v>24</v>
      </c>
      <c r="C64" s="212" t="s">
        <v>13</v>
      </c>
      <c r="D64" s="213"/>
      <c r="E64" s="213"/>
      <c r="F64" s="1545" t="s">
        <v>48</v>
      </c>
      <c r="G64" s="1545"/>
      <c r="H64" s="1545"/>
      <c r="I64" s="1545"/>
      <c r="J64" s="1545"/>
      <c r="K64" s="1545" t="s">
        <v>49</v>
      </c>
      <c r="L64" s="1545"/>
      <c r="M64" s="1545"/>
      <c r="N64" s="1545"/>
      <c r="O64" s="1545"/>
      <c r="P64" s="1583"/>
    </row>
    <row r="65" spans="1:19" ht="30.75" customHeight="1" x14ac:dyDescent="0.2">
      <c r="A65" s="159"/>
      <c r="B65" s="211" t="s">
        <v>24</v>
      </c>
      <c r="C65" s="226" t="s">
        <v>14</v>
      </c>
      <c r="D65" s="227"/>
      <c r="E65" s="227"/>
      <c r="F65" s="227" t="s">
        <v>51</v>
      </c>
      <c r="G65" s="227"/>
      <c r="H65" s="227"/>
      <c r="I65" s="227"/>
      <c r="J65" s="227"/>
      <c r="K65" s="1563" t="s">
        <v>52</v>
      </c>
      <c r="L65" s="1563"/>
      <c r="M65" s="1563"/>
      <c r="N65" s="1563"/>
      <c r="O65" s="1563"/>
      <c r="P65" s="1564"/>
    </row>
    <row r="66" spans="1:19" x14ac:dyDescent="0.2">
      <c r="B66" s="144"/>
      <c r="C66" s="145"/>
      <c r="D66" s="145"/>
      <c r="E66" s="145"/>
      <c r="F66" s="145"/>
      <c r="G66" s="145"/>
      <c r="H66" s="145"/>
      <c r="I66" s="145"/>
      <c r="J66" s="145"/>
      <c r="K66" s="145"/>
      <c r="L66" s="145"/>
      <c r="M66" s="145"/>
      <c r="N66" s="145"/>
      <c r="O66" s="145"/>
      <c r="P66" s="146"/>
      <c r="Q66" s="138"/>
      <c r="R66" s="138"/>
      <c r="S66" s="138"/>
    </row>
    <row r="67" spans="1:19" x14ac:dyDescent="0.2">
      <c r="A67" s="137">
        <v>5</v>
      </c>
      <c r="B67" s="1601" t="s">
        <v>53</v>
      </c>
      <c r="C67" s="1592"/>
      <c r="D67" s="1592"/>
      <c r="E67" s="1592"/>
      <c r="F67" s="1592"/>
      <c r="G67" s="1592"/>
      <c r="H67" s="1592"/>
      <c r="I67" s="1592"/>
      <c r="J67" s="1592"/>
      <c r="K67" s="1592"/>
      <c r="L67" s="1592"/>
      <c r="M67" s="1592"/>
      <c r="N67" s="1592"/>
      <c r="O67" s="1592"/>
      <c r="P67" s="1593"/>
      <c r="Q67" s="138"/>
      <c r="R67" s="138"/>
      <c r="S67" s="138"/>
    </row>
    <row r="68" spans="1:19" x14ac:dyDescent="0.2">
      <c r="B68" s="1431" t="s">
        <v>9</v>
      </c>
      <c r="C68" s="1432" t="s">
        <v>54</v>
      </c>
      <c r="D68" s="1433"/>
      <c r="E68" s="1483"/>
      <c r="F68" s="1483"/>
      <c r="G68" s="1483"/>
      <c r="H68" s="1483"/>
      <c r="I68" s="1483"/>
      <c r="J68" s="1483"/>
      <c r="K68" s="1483"/>
      <c r="L68" s="1483"/>
      <c r="M68" s="1483"/>
      <c r="N68" s="1483"/>
      <c r="O68" s="1483"/>
      <c r="P68" s="1484"/>
      <c r="Q68" s="138"/>
      <c r="R68" s="138"/>
      <c r="S68" s="138"/>
    </row>
    <row r="69" spans="1:19" x14ac:dyDescent="0.2">
      <c r="B69" s="147" t="s">
        <v>9</v>
      </c>
      <c r="C69" s="148" t="s">
        <v>55</v>
      </c>
      <c r="D69" s="141"/>
      <c r="E69" s="141"/>
      <c r="F69" s="141"/>
      <c r="G69" s="141"/>
      <c r="H69" s="141"/>
      <c r="I69" s="141"/>
      <c r="J69" s="141"/>
      <c r="K69" s="141"/>
      <c r="L69" s="141"/>
      <c r="M69" s="141"/>
      <c r="N69" s="141"/>
      <c r="O69" s="148"/>
      <c r="P69" s="142"/>
    </row>
    <row r="70" spans="1:19" x14ac:dyDescent="0.2">
      <c r="B70" s="147" t="s">
        <v>9</v>
      </c>
      <c r="C70" s="148" t="s">
        <v>56</v>
      </c>
      <c r="D70" s="141"/>
      <c r="E70" s="141"/>
      <c r="F70" s="141"/>
      <c r="G70" s="141"/>
      <c r="H70" s="141"/>
      <c r="I70" s="141"/>
      <c r="J70" s="141"/>
      <c r="K70" s="141"/>
      <c r="L70" s="141"/>
      <c r="M70" s="141"/>
      <c r="N70" s="141"/>
      <c r="O70" s="148"/>
      <c r="P70" s="142"/>
    </row>
    <row r="71" spans="1:19" x14ac:dyDescent="0.2">
      <c r="B71" s="147" t="s">
        <v>9</v>
      </c>
      <c r="C71" s="148" t="s">
        <v>45</v>
      </c>
      <c r="D71" s="141"/>
      <c r="E71" s="141"/>
      <c r="F71" s="141"/>
      <c r="G71" s="141"/>
      <c r="H71" s="141"/>
      <c r="I71" s="141"/>
      <c r="J71" s="141"/>
      <c r="K71" s="141"/>
      <c r="L71" s="141"/>
      <c r="M71" s="141"/>
      <c r="N71" s="141"/>
      <c r="O71" s="148"/>
      <c r="P71" s="142"/>
    </row>
    <row r="72" spans="1:19" x14ac:dyDescent="0.2">
      <c r="B72" s="147" t="s">
        <v>9</v>
      </c>
      <c r="C72" s="148" t="s">
        <v>57</v>
      </c>
      <c r="D72" s="141"/>
      <c r="E72" s="141"/>
      <c r="F72" s="141"/>
      <c r="G72" s="141"/>
      <c r="H72" s="141"/>
      <c r="I72" s="141"/>
      <c r="J72" s="141"/>
      <c r="K72" s="141"/>
      <c r="L72" s="141"/>
      <c r="M72" s="141"/>
      <c r="N72" s="141"/>
      <c r="O72" s="148"/>
      <c r="P72" s="142"/>
    </row>
    <row r="73" spans="1:19" x14ac:dyDescent="0.2">
      <c r="B73" s="147" t="s">
        <v>9</v>
      </c>
      <c r="C73" s="148" t="s">
        <v>58</v>
      </c>
      <c r="D73" s="141"/>
      <c r="E73" s="141"/>
      <c r="F73" s="141"/>
      <c r="G73" s="141"/>
      <c r="H73" s="141"/>
      <c r="I73" s="141"/>
      <c r="J73" s="141"/>
      <c r="K73" s="141"/>
      <c r="L73" s="141"/>
      <c r="M73" s="141"/>
      <c r="N73" s="141"/>
      <c r="O73" s="148"/>
      <c r="P73" s="142"/>
    </row>
    <row r="74" spans="1:19" x14ac:dyDescent="0.2">
      <c r="B74" s="147"/>
      <c r="C74" s="148"/>
      <c r="D74" s="141"/>
      <c r="E74" s="141"/>
      <c r="F74" s="141"/>
      <c r="G74" s="141"/>
      <c r="H74" s="141"/>
      <c r="I74" s="141"/>
      <c r="J74" s="141"/>
      <c r="K74" s="141"/>
      <c r="L74" s="141"/>
      <c r="M74" s="141"/>
      <c r="N74" s="141"/>
      <c r="O74" s="148"/>
      <c r="P74" s="142"/>
    </row>
    <row r="75" spans="1:19" x14ac:dyDescent="0.2">
      <c r="A75" s="137">
        <v>6</v>
      </c>
      <c r="B75" s="1601" t="s">
        <v>59</v>
      </c>
      <c r="C75" s="1592"/>
      <c r="D75" s="1592"/>
      <c r="E75" s="1592"/>
      <c r="F75" s="1592"/>
      <c r="G75" s="1592"/>
      <c r="H75" s="1592"/>
      <c r="I75" s="1592"/>
      <c r="J75" s="1592"/>
      <c r="K75" s="1592"/>
      <c r="L75" s="1592"/>
      <c r="M75" s="1592"/>
      <c r="N75" s="1592"/>
      <c r="O75" s="1592"/>
      <c r="P75" s="1593"/>
    </row>
    <row r="76" spans="1:19" x14ac:dyDescent="0.2">
      <c r="B76" s="250" t="s">
        <v>60</v>
      </c>
      <c r="C76" s="1592" t="s">
        <v>61</v>
      </c>
      <c r="D76" s="1592"/>
      <c r="E76" s="1592"/>
      <c r="F76" s="1592"/>
      <c r="G76" s="1592"/>
      <c r="H76" s="1592"/>
      <c r="I76" s="1592"/>
      <c r="J76" s="1592"/>
      <c r="K76" s="1592"/>
      <c r="L76" s="1592"/>
      <c r="M76" s="1592"/>
      <c r="N76" s="1592"/>
      <c r="O76" s="1592"/>
      <c r="P76" s="1593"/>
    </row>
    <row r="77" spans="1:19" ht="27" customHeight="1" x14ac:dyDescent="0.2">
      <c r="B77" s="1434" t="s">
        <v>62</v>
      </c>
      <c r="C77" s="1576" t="s">
        <v>63</v>
      </c>
      <c r="D77" s="1576"/>
      <c r="E77" s="1576"/>
      <c r="F77" s="1576"/>
      <c r="G77" s="1576"/>
      <c r="H77" s="1576"/>
      <c r="I77" s="1576"/>
      <c r="J77" s="1576"/>
      <c r="K77" s="1576"/>
      <c r="L77" s="1576"/>
      <c r="M77" s="1576"/>
      <c r="N77" s="1576"/>
      <c r="O77" s="1576"/>
      <c r="P77" s="1577"/>
    </row>
    <row r="78" spans="1:19" ht="40.5" customHeight="1" x14ac:dyDescent="0.2">
      <c r="B78" s="1434" t="s">
        <v>64</v>
      </c>
      <c r="C78" s="1576" t="s">
        <v>65</v>
      </c>
      <c r="D78" s="1576"/>
      <c r="E78" s="1576"/>
      <c r="F78" s="1576"/>
      <c r="G78" s="1576"/>
      <c r="H78" s="1576"/>
      <c r="I78" s="1576"/>
      <c r="J78" s="1576"/>
      <c r="K78" s="1576"/>
      <c r="L78" s="1576"/>
      <c r="M78" s="1576"/>
      <c r="N78" s="1576"/>
      <c r="O78" s="1576"/>
      <c r="P78" s="1577"/>
    </row>
    <row r="79" spans="1:19" ht="45.75" customHeight="1" x14ac:dyDescent="0.2">
      <c r="B79" s="250" t="s">
        <v>66</v>
      </c>
      <c r="C79" s="1602" t="s">
        <v>67</v>
      </c>
      <c r="D79" s="1602"/>
      <c r="E79" s="1602"/>
      <c r="F79" s="1602"/>
      <c r="G79" s="1602"/>
      <c r="H79" s="1602"/>
      <c r="I79" s="1602"/>
      <c r="J79" s="1602"/>
      <c r="K79" s="1602"/>
      <c r="L79" s="1602"/>
      <c r="M79" s="1602"/>
      <c r="N79" s="1602"/>
      <c r="O79" s="1602"/>
      <c r="P79" s="1603"/>
    </row>
    <row r="80" spans="1:19" x14ac:dyDescent="0.2">
      <c r="B80" s="250" t="s">
        <v>68</v>
      </c>
      <c r="C80" s="1483" t="s">
        <v>69</v>
      </c>
      <c r="D80" s="1483"/>
      <c r="E80" s="1483"/>
      <c r="F80" s="1483"/>
      <c r="G80" s="1483"/>
      <c r="H80" s="1483"/>
      <c r="I80" s="1483"/>
      <c r="J80" s="1483"/>
      <c r="K80" s="1483"/>
      <c r="L80" s="1483"/>
      <c r="M80" s="1483"/>
      <c r="N80" s="1483"/>
      <c r="O80" s="1483"/>
      <c r="P80" s="1484"/>
    </row>
    <row r="81" spans="1:16" ht="26.25" customHeight="1" x14ac:dyDescent="0.2">
      <c r="B81" s="250"/>
      <c r="C81" s="1565" t="s">
        <v>70</v>
      </c>
      <c r="D81" s="1565"/>
      <c r="E81" s="1565"/>
      <c r="F81" s="1565"/>
      <c r="G81" s="1565"/>
      <c r="H81" s="1565"/>
      <c r="I81" s="1565"/>
      <c r="J81" s="1565"/>
      <c r="K81" s="1565"/>
      <c r="L81" s="1565"/>
      <c r="M81" s="1565"/>
      <c r="N81" s="1565"/>
      <c r="O81" s="1565"/>
      <c r="P81" s="1566"/>
    </row>
    <row r="82" spans="1:16" ht="19.149999999999999" customHeight="1" x14ac:dyDescent="0.2">
      <c r="B82" s="250" t="s">
        <v>71</v>
      </c>
      <c r="C82" s="1594" t="s">
        <v>72</v>
      </c>
      <c r="D82" s="1594"/>
      <c r="E82" s="1594"/>
      <c r="F82" s="1594"/>
      <c r="G82" s="1594"/>
      <c r="H82" s="1594"/>
      <c r="I82" s="1594"/>
      <c r="J82" s="1594"/>
      <c r="K82" s="1594"/>
      <c r="L82" s="1594"/>
      <c r="M82" s="1594"/>
      <c r="N82" s="1594"/>
      <c r="O82" s="1594"/>
      <c r="P82" s="1595"/>
    </row>
    <row r="83" spans="1:16" ht="29.25" customHeight="1" x14ac:dyDescent="0.2">
      <c r="B83" s="250" t="s">
        <v>73</v>
      </c>
      <c r="C83" s="1600" t="s">
        <v>74</v>
      </c>
      <c r="D83" s="1600"/>
      <c r="E83" s="1600"/>
      <c r="F83" s="1600"/>
      <c r="G83" s="1600"/>
      <c r="H83" s="1600"/>
      <c r="I83" s="1600"/>
      <c r="J83" s="1600"/>
      <c r="K83" s="1600"/>
      <c r="L83" s="1600"/>
      <c r="M83" s="1600"/>
      <c r="N83" s="1600"/>
      <c r="O83" s="1600"/>
      <c r="P83" s="1577"/>
    </row>
    <row r="84" spans="1:16" x14ac:dyDescent="0.2">
      <c r="B84" s="228"/>
      <c r="C84" s="1476"/>
      <c r="D84" s="1476"/>
      <c r="E84" s="1476"/>
      <c r="F84" s="1476"/>
      <c r="G84" s="1476"/>
      <c r="H84" s="1476"/>
      <c r="I84" s="1476"/>
      <c r="J84" s="1476"/>
      <c r="K84" s="1476"/>
      <c r="L84" s="1476"/>
      <c r="M84" s="1476"/>
      <c r="N84" s="1476"/>
      <c r="O84" s="1476"/>
      <c r="P84" s="1477"/>
    </row>
    <row r="85" spans="1:16" x14ac:dyDescent="0.2">
      <c r="A85" s="137">
        <v>7</v>
      </c>
      <c r="B85" s="1573" t="s">
        <v>75</v>
      </c>
      <c r="C85" s="1574"/>
      <c r="D85" s="1574"/>
      <c r="E85" s="1574"/>
      <c r="F85" s="1574"/>
      <c r="G85" s="1574"/>
      <c r="H85" s="1574"/>
      <c r="I85" s="1574"/>
      <c r="J85" s="1574"/>
      <c r="K85" s="1574"/>
      <c r="L85" s="1574"/>
      <c r="M85" s="1574"/>
      <c r="N85" s="1574"/>
      <c r="O85" s="1574"/>
      <c r="P85" s="1575"/>
    </row>
    <row r="86" spans="1:16" x14ac:dyDescent="0.2">
      <c r="B86" s="1479"/>
      <c r="C86" s="1480"/>
      <c r="D86" s="1480"/>
      <c r="E86" s="1480"/>
      <c r="F86" s="1480"/>
      <c r="G86" s="1480"/>
      <c r="H86" s="1480"/>
      <c r="I86" s="1480"/>
      <c r="J86" s="1480"/>
      <c r="K86" s="1480"/>
      <c r="L86" s="1480"/>
      <c r="M86" s="1480"/>
      <c r="N86" s="1480"/>
      <c r="O86" s="1480"/>
      <c r="P86" s="1481"/>
    </row>
    <row r="87" spans="1:16" x14ac:dyDescent="0.2">
      <c r="A87" s="137">
        <v>8</v>
      </c>
      <c r="B87" s="1599" t="s">
        <v>76</v>
      </c>
      <c r="C87" s="1576"/>
      <c r="D87" s="1576"/>
      <c r="E87" s="1576"/>
      <c r="F87" s="1576"/>
      <c r="G87" s="1576"/>
      <c r="H87" s="1576"/>
      <c r="I87" s="1576"/>
      <c r="J87" s="1576"/>
      <c r="K87" s="1576"/>
      <c r="L87" s="1576"/>
      <c r="M87" s="1576"/>
      <c r="N87" s="1576"/>
      <c r="O87" s="1576"/>
      <c r="P87" s="1577"/>
    </row>
    <row r="88" spans="1:16" ht="27" customHeight="1" x14ac:dyDescent="0.2">
      <c r="B88" s="1599"/>
      <c r="C88" s="1576"/>
      <c r="D88" s="1576"/>
      <c r="E88" s="1576"/>
      <c r="F88" s="1576"/>
      <c r="G88" s="1576"/>
      <c r="H88" s="1576"/>
      <c r="I88" s="1576"/>
      <c r="J88" s="1576"/>
      <c r="K88" s="1576"/>
      <c r="L88" s="1576"/>
      <c r="M88" s="1576"/>
      <c r="N88" s="1576"/>
      <c r="O88" s="1576"/>
      <c r="P88" s="1577"/>
    </row>
    <row r="89" spans="1:16" x14ac:dyDescent="0.2">
      <c r="B89" s="149"/>
      <c r="C89" s="150"/>
      <c r="D89" s="150"/>
      <c r="E89" s="150"/>
      <c r="F89" s="150"/>
      <c r="G89" s="150"/>
      <c r="H89" s="150"/>
      <c r="I89" s="150"/>
      <c r="J89" s="150"/>
      <c r="K89" s="150"/>
      <c r="L89" s="150"/>
      <c r="M89" s="150"/>
      <c r="N89" s="150"/>
      <c r="O89" s="150"/>
      <c r="P89" s="151"/>
    </row>
    <row r="90" spans="1:16" x14ac:dyDescent="0.2">
      <c r="B90" s="138"/>
    </row>
    <row r="91" spans="1:16" x14ac:dyDescent="0.2">
      <c r="B91" s="138"/>
    </row>
    <row r="92" spans="1:16" ht="23.25" x14ac:dyDescent="0.35">
      <c r="A92" s="158" t="s">
        <v>77</v>
      </c>
      <c r="B92" s="1548" t="s">
        <v>78</v>
      </c>
      <c r="C92" s="1549"/>
      <c r="D92" s="1549"/>
      <c r="E92" s="1549"/>
      <c r="F92" s="1549"/>
      <c r="G92" s="1549"/>
      <c r="H92" s="1549"/>
      <c r="I92" s="1549"/>
      <c r="J92" s="1549"/>
      <c r="K92" s="1549"/>
      <c r="L92" s="1549"/>
      <c r="M92" s="1549"/>
      <c r="N92" s="1549"/>
      <c r="O92" s="1549"/>
      <c r="P92" s="1550"/>
    </row>
    <row r="93" spans="1:16" ht="12.75" customHeight="1" x14ac:dyDescent="0.35">
      <c r="B93" s="152"/>
      <c r="C93" s="153"/>
      <c r="D93" s="153"/>
      <c r="E93" s="153"/>
      <c r="F93" s="153"/>
      <c r="G93" s="153"/>
      <c r="H93" s="153"/>
      <c r="I93" s="153"/>
      <c r="J93" s="153"/>
      <c r="K93" s="153"/>
      <c r="L93" s="153"/>
      <c r="M93" s="153"/>
      <c r="N93" s="153"/>
      <c r="O93" s="153"/>
      <c r="P93" s="154"/>
    </row>
    <row r="94" spans="1:16" ht="12.75" customHeight="1" x14ac:dyDescent="0.2">
      <c r="A94" s="1591">
        <v>1</v>
      </c>
      <c r="B94" s="1596" t="s">
        <v>79</v>
      </c>
      <c r="C94" s="1597"/>
      <c r="D94" s="1597"/>
      <c r="E94" s="1597"/>
      <c r="F94" s="1597"/>
      <c r="G94" s="1597"/>
      <c r="H94" s="1597"/>
      <c r="I94" s="1597"/>
      <c r="J94" s="1597"/>
      <c r="K94" s="1597"/>
      <c r="L94" s="1597"/>
      <c r="M94" s="1597"/>
      <c r="N94" s="1597"/>
      <c r="O94" s="1597"/>
      <c r="P94" s="1598"/>
    </row>
    <row r="95" spans="1:16" ht="12.75" customHeight="1" x14ac:dyDescent="0.2">
      <c r="A95" s="1591"/>
      <c r="B95" s="1596"/>
      <c r="C95" s="1597"/>
      <c r="D95" s="1597"/>
      <c r="E95" s="1597"/>
      <c r="F95" s="1597"/>
      <c r="G95" s="1597"/>
      <c r="H95" s="1597"/>
      <c r="I95" s="1597"/>
      <c r="J95" s="1597"/>
      <c r="K95" s="1597"/>
      <c r="L95" s="1597"/>
      <c r="M95" s="1597"/>
      <c r="N95" s="1597"/>
      <c r="O95" s="1597"/>
      <c r="P95" s="1598"/>
    </row>
    <row r="96" spans="1:16" ht="12.75" customHeight="1" x14ac:dyDescent="0.2">
      <c r="A96" s="1591"/>
      <c r="B96" s="1596"/>
      <c r="C96" s="1597"/>
      <c r="D96" s="1597"/>
      <c r="E96" s="1597"/>
      <c r="F96" s="1597"/>
      <c r="G96" s="1597"/>
      <c r="H96" s="1597"/>
      <c r="I96" s="1597"/>
      <c r="J96" s="1597"/>
      <c r="K96" s="1597"/>
      <c r="L96" s="1597"/>
      <c r="M96" s="1597"/>
      <c r="N96" s="1597"/>
      <c r="O96" s="1597"/>
      <c r="P96" s="1598"/>
    </row>
    <row r="97" spans="1:16" ht="12.75" customHeight="1" x14ac:dyDescent="0.35">
      <c r="B97" s="152"/>
      <c r="C97" s="153"/>
      <c r="D97" s="153"/>
      <c r="E97" s="153"/>
      <c r="F97" s="153"/>
      <c r="G97" s="153"/>
      <c r="H97" s="153"/>
      <c r="I97" s="153"/>
      <c r="J97" s="153"/>
      <c r="K97" s="153"/>
      <c r="L97" s="153"/>
      <c r="M97" s="153"/>
      <c r="N97" s="153"/>
      <c r="O97" s="153"/>
      <c r="P97" s="154"/>
    </row>
    <row r="98" spans="1:16" ht="12.75" customHeight="1" x14ac:dyDescent="0.2">
      <c r="A98" s="137">
        <v>2</v>
      </c>
      <c r="B98" s="1588" t="s">
        <v>80</v>
      </c>
      <c r="C98" s="1589"/>
      <c r="D98" s="1589"/>
      <c r="E98" s="1589"/>
      <c r="F98" s="1589"/>
      <c r="G98" s="1589"/>
      <c r="H98" s="1589"/>
      <c r="I98" s="1589"/>
      <c r="J98" s="1589"/>
      <c r="K98" s="1589"/>
      <c r="L98" s="1589"/>
      <c r="M98" s="1589"/>
      <c r="N98" s="1589"/>
      <c r="O98" s="1589"/>
      <c r="P98" s="1590"/>
    </row>
    <row r="99" spans="1:16" ht="12.75" customHeight="1" x14ac:dyDescent="0.35">
      <c r="B99" s="152"/>
      <c r="C99" s="153"/>
      <c r="D99" s="153"/>
      <c r="E99" s="153"/>
      <c r="F99" s="153"/>
      <c r="G99" s="153"/>
      <c r="H99" s="153"/>
      <c r="I99" s="153"/>
      <c r="J99" s="153"/>
      <c r="K99" s="153"/>
      <c r="L99" s="153"/>
      <c r="M99" s="153"/>
      <c r="N99" s="153"/>
      <c r="O99" s="153"/>
      <c r="P99" s="154"/>
    </row>
    <row r="100" spans="1:16" x14ac:dyDescent="0.2">
      <c r="A100" s="159">
        <v>3</v>
      </c>
      <c r="B100" s="1570" t="s">
        <v>81</v>
      </c>
      <c r="C100" s="1571"/>
      <c r="D100" s="1571"/>
      <c r="E100" s="1571"/>
      <c r="F100" s="1571"/>
      <c r="G100" s="1571"/>
      <c r="H100" s="1571"/>
      <c r="I100" s="1571"/>
      <c r="J100" s="1571"/>
      <c r="K100" s="1571"/>
      <c r="L100" s="1571"/>
      <c r="M100" s="1571"/>
      <c r="N100" s="1571"/>
      <c r="O100" s="1571"/>
      <c r="P100" s="1572"/>
    </row>
    <row r="101" spans="1:16" x14ac:dyDescent="0.2">
      <c r="A101" s="159"/>
      <c r="B101" s="1487"/>
      <c r="C101" s="1483"/>
      <c r="D101" s="1483"/>
      <c r="E101" s="1483"/>
      <c r="F101" s="1483"/>
      <c r="G101" s="1483"/>
      <c r="H101" s="1483"/>
      <c r="I101" s="1483"/>
      <c r="J101" s="1483"/>
      <c r="K101" s="1483"/>
      <c r="L101" s="1483"/>
      <c r="M101" s="1483"/>
      <c r="N101" s="1483"/>
      <c r="O101" s="1483"/>
      <c r="P101" s="1484"/>
    </row>
    <row r="102" spans="1:16" x14ac:dyDescent="0.2">
      <c r="A102" s="159">
        <v>4</v>
      </c>
      <c r="B102" s="1560" t="s">
        <v>82</v>
      </c>
      <c r="C102" s="1561"/>
      <c r="D102" s="1561"/>
      <c r="E102" s="1561"/>
      <c r="F102" s="1561"/>
      <c r="G102" s="1561"/>
      <c r="H102" s="1561"/>
      <c r="I102" s="1561"/>
      <c r="J102" s="1561"/>
      <c r="K102" s="1561"/>
      <c r="L102" s="1561"/>
      <c r="M102" s="1561"/>
      <c r="N102" s="1561"/>
      <c r="O102" s="1561"/>
      <c r="P102" s="1562"/>
    </row>
    <row r="103" spans="1:16" x14ac:dyDescent="0.2">
      <c r="A103" s="159"/>
      <c r="B103" s="1473"/>
      <c r="C103" s="1474"/>
      <c r="D103" s="1474"/>
      <c r="E103" s="1474"/>
      <c r="F103" s="1474"/>
      <c r="G103" s="1474"/>
      <c r="H103" s="1474"/>
      <c r="I103" s="1474"/>
      <c r="J103" s="1474"/>
      <c r="K103" s="1474"/>
      <c r="L103" s="1474"/>
      <c r="M103" s="1474"/>
      <c r="N103" s="1474"/>
      <c r="O103" s="1474"/>
      <c r="P103" s="1475"/>
    </row>
    <row r="104" spans="1:16" x14ac:dyDescent="0.2">
      <c r="A104" s="161">
        <v>5</v>
      </c>
      <c r="B104" s="1567" t="s">
        <v>83</v>
      </c>
      <c r="C104" s="1568"/>
      <c r="D104" s="1568"/>
      <c r="E104" s="1568"/>
      <c r="F104" s="1568"/>
      <c r="G104" s="1568"/>
      <c r="H104" s="1568"/>
      <c r="I104" s="1568"/>
      <c r="J104" s="1568"/>
      <c r="K104" s="1568"/>
      <c r="L104" s="1568"/>
      <c r="M104" s="1568"/>
      <c r="N104" s="1568"/>
      <c r="O104" s="1568"/>
      <c r="P104" s="1569"/>
    </row>
    <row r="105" spans="1:16" x14ac:dyDescent="0.2">
      <c r="A105" s="159"/>
      <c r="B105" s="143"/>
      <c r="C105" s="141"/>
      <c r="D105" s="141"/>
      <c r="E105" s="141"/>
      <c r="F105" s="141"/>
      <c r="G105" s="141"/>
      <c r="H105" s="141"/>
      <c r="I105" s="141"/>
      <c r="J105" s="141"/>
      <c r="K105" s="141"/>
      <c r="L105" s="141"/>
      <c r="M105" s="141"/>
      <c r="N105" s="141"/>
      <c r="O105" s="141"/>
      <c r="P105" s="142"/>
    </row>
    <row r="106" spans="1:16" x14ac:dyDescent="0.2">
      <c r="A106" s="159">
        <v>6</v>
      </c>
      <c r="B106" s="1560" t="s">
        <v>84</v>
      </c>
      <c r="C106" s="1561"/>
      <c r="D106" s="1561"/>
      <c r="E106" s="1561"/>
      <c r="F106" s="1561"/>
      <c r="G106" s="1561"/>
      <c r="H106" s="1561"/>
      <c r="I106" s="1561"/>
      <c r="J106" s="1561"/>
      <c r="K106" s="1561"/>
      <c r="L106" s="1561"/>
      <c r="M106" s="1561"/>
      <c r="N106" s="1561"/>
      <c r="O106" s="1561"/>
      <c r="P106" s="1562"/>
    </row>
    <row r="107" spans="1:16" x14ac:dyDescent="0.2">
      <c r="A107" s="159"/>
      <c r="B107" s="143"/>
      <c r="C107" s="141"/>
      <c r="D107" s="141"/>
      <c r="E107" s="141"/>
      <c r="F107" s="141"/>
      <c r="G107" s="141"/>
      <c r="H107" s="141"/>
      <c r="I107" s="141"/>
      <c r="J107" s="141"/>
      <c r="K107" s="141"/>
      <c r="L107" s="141"/>
      <c r="M107" s="141"/>
      <c r="N107" s="141"/>
      <c r="O107" s="141"/>
      <c r="P107" s="142"/>
    </row>
    <row r="108" spans="1:16" x14ac:dyDescent="0.2">
      <c r="A108" s="159">
        <v>7</v>
      </c>
      <c r="B108" s="1560" t="s">
        <v>85</v>
      </c>
      <c r="C108" s="1561"/>
      <c r="D108" s="1561"/>
      <c r="E108" s="1561"/>
      <c r="F108" s="1561"/>
      <c r="G108" s="1561"/>
      <c r="H108" s="1561"/>
      <c r="I108" s="1561"/>
      <c r="J108" s="1561"/>
      <c r="K108" s="1561"/>
      <c r="L108" s="1561"/>
      <c r="M108" s="1561"/>
      <c r="N108" s="1561"/>
      <c r="O108" s="1561"/>
      <c r="P108" s="1562"/>
    </row>
    <row r="109" spans="1:16" x14ac:dyDescent="0.2">
      <c r="A109" s="159"/>
      <c r="B109" s="155"/>
      <c r="C109" s="150"/>
      <c r="D109" s="150"/>
      <c r="E109" s="150"/>
      <c r="F109" s="150"/>
      <c r="G109" s="150"/>
      <c r="H109" s="150"/>
      <c r="I109" s="150"/>
      <c r="J109" s="150"/>
      <c r="K109" s="150"/>
      <c r="L109" s="150"/>
      <c r="M109" s="150"/>
      <c r="N109" s="150"/>
      <c r="O109" s="150"/>
      <c r="P109" s="151"/>
    </row>
    <row r="111" spans="1:16" ht="23.25" x14ac:dyDescent="0.35">
      <c r="A111" s="158" t="s">
        <v>86</v>
      </c>
      <c r="B111" s="1548" t="s">
        <v>87</v>
      </c>
      <c r="C111" s="1549"/>
      <c r="D111" s="1549"/>
      <c r="E111" s="1549"/>
      <c r="F111" s="1549"/>
      <c r="G111" s="1549"/>
      <c r="H111" s="1549"/>
      <c r="I111" s="1549"/>
      <c r="J111" s="1549"/>
      <c r="K111" s="1549"/>
      <c r="L111" s="1549"/>
      <c r="M111" s="1549"/>
      <c r="N111" s="1549"/>
      <c r="O111" s="1549"/>
      <c r="P111" s="1550"/>
    </row>
    <row r="112" spans="1:16" x14ac:dyDescent="0.2">
      <c r="B112" s="1551" t="s">
        <v>88</v>
      </c>
      <c r="C112" s="1552"/>
      <c r="D112" s="1552"/>
      <c r="E112" s="1552"/>
      <c r="F112" s="1552"/>
      <c r="G112" s="1552"/>
      <c r="H112" s="1552"/>
      <c r="I112" s="1552"/>
      <c r="J112" s="1552"/>
      <c r="K112" s="1552"/>
      <c r="L112" s="1552"/>
      <c r="M112" s="1552"/>
      <c r="N112" s="1552"/>
      <c r="O112" s="1552"/>
      <c r="P112" s="1553"/>
    </row>
    <row r="113" spans="1:16" x14ac:dyDescent="0.2">
      <c r="B113" s="1554"/>
      <c r="C113" s="1555"/>
      <c r="D113" s="1555"/>
      <c r="E113" s="1555"/>
      <c r="F113" s="1555"/>
      <c r="G113" s="1555"/>
      <c r="H113" s="1555"/>
      <c r="I113" s="1555"/>
      <c r="J113" s="1555"/>
      <c r="K113" s="1555"/>
      <c r="L113" s="1555"/>
      <c r="M113" s="1555"/>
      <c r="N113" s="1555"/>
      <c r="O113" s="1555"/>
      <c r="P113" s="1556"/>
    </row>
    <row r="114" spans="1:16" x14ac:dyDescent="0.2">
      <c r="B114" s="1554"/>
      <c r="C114" s="1555"/>
      <c r="D114" s="1555"/>
      <c r="E114" s="1555"/>
      <c r="F114" s="1555"/>
      <c r="G114" s="1555"/>
      <c r="H114" s="1555"/>
      <c r="I114" s="1555"/>
      <c r="J114" s="1555"/>
      <c r="K114" s="1555"/>
      <c r="L114" s="1555"/>
      <c r="M114" s="1555"/>
      <c r="N114" s="1555"/>
      <c r="O114" s="1555"/>
      <c r="P114" s="1556"/>
    </row>
    <row r="115" spans="1:16" x14ac:dyDescent="0.2">
      <c r="B115" s="1557"/>
      <c r="C115" s="1558"/>
      <c r="D115" s="1558"/>
      <c r="E115" s="1558"/>
      <c r="F115" s="1558"/>
      <c r="G115" s="1558"/>
      <c r="H115" s="1558"/>
      <c r="I115" s="1558"/>
      <c r="J115" s="1558"/>
      <c r="K115" s="1558"/>
      <c r="L115" s="1558"/>
      <c r="M115" s="1558"/>
      <c r="N115" s="1558"/>
      <c r="O115" s="1558"/>
      <c r="P115" s="1559"/>
    </row>
    <row r="118" spans="1:16" ht="23.25" x14ac:dyDescent="0.35">
      <c r="A118" s="1311" t="s">
        <v>89</v>
      </c>
      <c r="B118" s="1584" t="s">
        <v>90</v>
      </c>
      <c r="C118" s="1585"/>
      <c r="D118" s="1585"/>
      <c r="E118" s="1585"/>
      <c r="F118" s="1585"/>
      <c r="G118" s="1585"/>
      <c r="H118" s="1585"/>
      <c r="I118" s="1585"/>
      <c r="J118" s="1585"/>
      <c r="K118" s="1585"/>
      <c r="L118" s="1585"/>
      <c r="M118" s="1585"/>
      <c r="N118" s="1585"/>
      <c r="O118" s="1585"/>
      <c r="P118" s="1586"/>
    </row>
    <row r="119" spans="1:16" x14ac:dyDescent="0.2">
      <c r="B119" s="1312"/>
      <c r="C119" s="1313"/>
      <c r="D119" s="1313"/>
      <c r="E119" s="1313"/>
      <c r="F119" s="1313"/>
      <c r="G119" s="1313"/>
      <c r="H119" s="1313"/>
      <c r="I119" s="1313"/>
      <c r="J119" s="1313"/>
      <c r="K119" s="1313"/>
      <c r="L119" s="1313"/>
      <c r="M119" s="1313"/>
      <c r="N119" s="1313"/>
      <c r="O119" s="1313"/>
      <c r="P119" s="1314"/>
    </row>
    <row r="120" spans="1:16" x14ac:dyDescent="0.2">
      <c r="B120" s="1587" t="s">
        <v>91</v>
      </c>
      <c r="C120" s="1541"/>
      <c r="D120" s="1541"/>
      <c r="E120" s="1541"/>
      <c r="F120" s="1541"/>
      <c r="G120" s="1541"/>
      <c r="H120" s="1541"/>
      <c r="I120" s="1541"/>
      <c r="J120" s="1541"/>
      <c r="K120" s="1541"/>
      <c r="L120" s="1541"/>
      <c r="M120" s="1541"/>
      <c r="N120" s="1541"/>
      <c r="O120" s="1541"/>
      <c r="P120" s="1542"/>
    </row>
    <row r="121" spans="1:16" x14ac:dyDescent="0.2">
      <c r="B121" s="1587"/>
      <c r="C121" s="1541"/>
      <c r="D121" s="1541"/>
      <c r="E121" s="1541"/>
      <c r="F121" s="1541"/>
      <c r="G121" s="1541"/>
      <c r="H121" s="1541"/>
      <c r="I121" s="1541"/>
      <c r="J121" s="1541"/>
      <c r="K121" s="1541"/>
      <c r="L121" s="1541"/>
      <c r="M121" s="1541"/>
      <c r="N121" s="1541"/>
      <c r="O121" s="1541"/>
      <c r="P121" s="1542"/>
    </row>
    <row r="122" spans="1:16" x14ac:dyDescent="0.2">
      <c r="B122" s="1587"/>
      <c r="C122" s="1541"/>
      <c r="D122" s="1541"/>
      <c r="E122" s="1541"/>
      <c r="F122" s="1541"/>
      <c r="G122" s="1541"/>
      <c r="H122" s="1541"/>
      <c r="I122" s="1541"/>
      <c r="J122" s="1541"/>
      <c r="K122" s="1541"/>
      <c r="L122" s="1541"/>
      <c r="M122" s="1541"/>
      <c r="N122" s="1541"/>
      <c r="O122" s="1541"/>
      <c r="P122" s="1542"/>
    </row>
    <row r="123" spans="1:16" x14ac:dyDescent="0.2">
      <c r="B123" s="1315" t="s">
        <v>92</v>
      </c>
      <c r="C123" s="141"/>
      <c r="D123" s="141"/>
      <c r="E123" s="141"/>
      <c r="F123" s="141"/>
      <c r="G123" s="141"/>
      <c r="H123" s="141"/>
      <c r="I123" s="141"/>
      <c r="J123" s="141"/>
      <c r="K123" s="141"/>
      <c r="L123" s="141"/>
      <c r="M123" s="141"/>
      <c r="N123" s="141"/>
      <c r="O123" s="141"/>
      <c r="P123" s="142"/>
    </row>
    <row r="124" spans="1:16" x14ac:dyDescent="0.2">
      <c r="B124" s="1316" t="s">
        <v>60</v>
      </c>
      <c r="C124" s="1541" t="s">
        <v>93</v>
      </c>
      <c r="D124" s="1541"/>
      <c r="E124" s="1541"/>
      <c r="F124" s="1541"/>
      <c r="G124" s="1541"/>
      <c r="H124" s="1541"/>
      <c r="I124" s="1541"/>
      <c r="J124" s="1541"/>
      <c r="K124" s="1541"/>
      <c r="L124" s="1541"/>
      <c r="M124" s="1541"/>
      <c r="N124" s="1541"/>
      <c r="O124" s="1541"/>
      <c r="P124" s="1542"/>
    </row>
    <row r="125" spans="1:16" x14ac:dyDescent="0.2">
      <c r="B125" s="1316"/>
      <c r="C125" s="1469"/>
      <c r="D125" s="1469"/>
      <c r="E125" s="1469"/>
      <c r="F125" s="1469"/>
      <c r="G125" s="1469"/>
      <c r="H125" s="1469"/>
      <c r="I125" s="1469"/>
      <c r="J125" s="1469"/>
      <c r="K125" s="1469"/>
      <c r="L125" s="1469"/>
      <c r="M125" s="1469"/>
      <c r="N125" s="1469"/>
      <c r="O125" s="1469"/>
      <c r="P125" s="1470"/>
    </row>
    <row r="126" spans="1:16" ht="12.75" customHeight="1" x14ac:dyDescent="0.2">
      <c r="B126" s="1316" t="s">
        <v>62</v>
      </c>
      <c r="C126" s="1543" t="str" cm="1">
        <f t="array" aca="1" ref="C126" ca="1">" In column B manually select 'Yes' or 'No' in the yellow highlighted cells if your school needs this disclosure – for example, if the prior year comparatives were restated, change cell "&amp;ADDRESS(CELL("row",'Notes &amp; Disclosures'!$B$890),CELL("col",'Notes &amp; Disclosures'!$B$890),4)&amp;" from 'No' to 'Yes'."</f>
        <v xml:space="preserve"> In column B manually select 'Yes' or 'No' in the yellow highlighted cells if your school needs this disclosure – for example, if the prior year comparatives were restated, change cell B890 from 'No' to 'Yes'.</v>
      </c>
      <c r="D126" s="1544"/>
      <c r="E126" s="1544"/>
      <c r="F126" s="1544"/>
      <c r="G126" s="1544"/>
      <c r="H126" s="1544"/>
      <c r="I126" s="1544"/>
      <c r="J126" s="1544"/>
      <c r="K126" s="1544"/>
      <c r="L126" s="1544"/>
      <c r="M126" s="1544"/>
      <c r="N126" s="1544"/>
      <c r="O126" s="1544"/>
      <c r="P126" s="1542"/>
    </row>
    <row r="127" spans="1:16" x14ac:dyDescent="0.2">
      <c r="B127" s="143"/>
      <c r="C127" s="1544"/>
      <c r="D127" s="1544"/>
      <c r="E127" s="1544"/>
      <c r="F127" s="1544"/>
      <c r="G127" s="1544"/>
      <c r="H127" s="1544"/>
      <c r="I127" s="1544"/>
      <c r="J127" s="1544"/>
      <c r="K127" s="1544"/>
      <c r="L127" s="1544"/>
      <c r="M127" s="1544"/>
      <c r="N127" s="1544"/>
      <c r="O127" s="1544"/>
      <c r="P127" s="1542"/>
    </row>
    <row r="128" spans="1:16" x14ac:dyDescent="0.2">
      <c r="B128" s="1316"/>
      <c r="C128" s="136"/>
      <c r="D128" s="1317"/>
      <c r="E128" s="1317"/>
      <c r="F128" s="141"/>
      <c r="G128" s="141"/>
      <c r="H128" s="141"/>
      <c r="I128" s="141"/>
      <c r="J128" s="141"/>
      <c r="K128" s="141"/>
      <c r="L128" s="141"/>
      <c r="M128" s="141"/>
      <c r="N128" s="141"/>
      <c r="O128" s="141"/>
      <c r="P128" s="142"/>
    </row>
    <row r="129" spans="2:16" x14ac:dyDescent="0.2">
      <c r="B129" s="1316" t="s">
        <v>64</v>
      </c>
      <c r="C129" s="136" t="s">
        <v>94</v>
      </c>
      <c r="D129" s="1317"/>
      <c r="E129" s="1317"/>
      <c r="F129" s="141"/>
      <c r="G129" s="141"/>
      <c r="H129" s="141"/>
      <c r="I129" s="141"/>
      <c r="J129" s="141"/>
      <c r="K129" s="141"/>
      <c r="L129" s="141"/>
      <c r="M129" s="141"/>
      <c r="N129" s="141"/>
      <c r="O129" s="141"/>
      <c r="P129" s="142"/>
    </row>
    <row r="130" spans="2:16" x14ac:dyDescent="0.2">
      <c r="B130" s="1316"/>
      <c r="C130" s="136"/>
      <c r="D130" s="1317"/>
      <c r="E130" s="1317"/>
      <c r="F130" s="141"/>
      <c r="G130" s="141"/>
      <c r="H130" s="141"/>
      <c r="I130" s="141"/>
      <c r="J130" s="141"/>
      <c r="K130" s="141"/>
      <c r="L130" s="141"/>
      <c r="M130" s="141"/>
      <c r="N130" s="141"/>
      <c r="O130" s="141"/>
      <c r="P130" s="142"/>
    </row>
    <row r="131" spans="2:16" x14ac:dyDescent="0.2">
      <c r="B131" s="1316" t="s">
        <v>66</v>
      </c>
      <c r="C131" s="136" t="s">
        <v>95</v>
      </c>
      <c r="D131" s="1317"/>
      <c r="E131" s="1317"/>
      <c r="F131" s="141"/>
      <c r="G131" s="141"/>
      <c r="H131" s="141"/>
      <c r="I131" s="141"/>
      <c r="J131" s="141"/>
      <c r="K131" s="141"/>
      <c r="L131" s="141"/>
      <c r="M131" s="141"/>
      <c r="N131" s="141"/>
      <c r="O131" s="141"/>
      <c r="P131" s="142"/>
    </row>
    <row r="132" spans="2:16" x14ac:dyDescent="0.2">
      <c r="B132" s="143"/>
      <c r="C132" s="136"/>
      <c r="D132" s="1317"/>
      <c r="E132" s="1317"/>
      <c r="F132" s="141"/>
      <c r="G132" s="141"/>
      <c r="H132" s="141"/>
      <c r="I132" s="141"/>
      <c r="J132" s="141"/>
      <c r="K132" s="141"/>
      <c r="L132" s="141"/>
      <c r="M132" s="141"/>
      <c r="N132" s="141"/>
      <c r="O132" s="141"/>
      <c r="P132" s="142"/>
    </row>
    <row r="133" spans="2:16" x14ac:dyDescent="0.2">
      <c r="B133" s="1316" t="s">
        <v>68</v>
      </c>
      <c r="C133" s="72" t="s">
        <v>96</v>
      </c>
      <c r="D133" s="141"/>
      <c r="E133" s="141"/>
      <c r="F133" s="141"/>
      <c r="G133" s="141"/>
      <c r="H133" s="141"/>
      <c r="I133" s="141"/>
      <c r="J133" s="141"/>
      <c r="K133" s="141"/>
      <c r="L133" s="141"/>
      <c r="M133" s="141"/>
      <c r="N133" s="141"/>
      <c r="O133" s="141"/>
      <c r="P133" s="142"/>
    </row>
    <row r="134" spans="2:16" x14ac:dyDescent="0.2">
      <c r="B134" s="155"/>
      <c r="C134" s="150"/>
      <c r="D134" s="150"/>
      <c r="E134" s="150"/>
      <c r="F134" s="150"/>
      <c r="G134" s="150"/>
      <c r="H134" s="150"/>
      <c r="I134" s="150"/>
      <c r="J134" s="150"/>
      <c r="K134" s="150"/>
      <c r="L134" s="150"/>
      <c r="M134" s="150"/>
      <c r="N134" s="150"/>
      <c r="O134" s="150"/>
      <c r="P134" s="151"/>
    </row>
  </sheetData>
  <mergeCells count="53">
    <mergeCell ref="F51:P51"/>
    <mergeCell ref="F52:P52"/>
    <mergeCell ref="F53:P53"/>
    <mergeCell ref="B45:P45"/>
    <mergeCell ref="K58:P58"/>
    <mergeCell ref="F48:P48"/>
    <mergeCell ref="F49:P49"/>
    <mergeCell ref="F50:P50"/>
    <mergeCell ref="B2:P2"/>
    <mergeCell ref="B43:P43"/>
    <mergeCell ref="B18:P18"/>
    <mergeCell ref="B9:P9"/>
    <mergeCell ref="B33:P33"/>
    <mergeCell ref="C19:P19"/>
    <mergeCell ref="B16:P16"/>
    <mergeCell ref="B34:P35"/>
    <mergeCell ref="B11:P13"/>
    <mergeCell ref="B4:P7"/>
    <mergeCell ref="B37:P38"/>
    <mergeCell ref="A94:A96"/>
    <mergeCell ref="C77:P77"/>
    <mergeCell ref="F62:J62"/>
    <mergeCell ref="F64:J64"/>
    <mergeCell ref="C76:P76"/>
    <mergeCell ref="C82:P82"/>
    <mergeCell ref="K62:P62"/>
    <mergeCell ref="B94:P96"/>
    <mergeCell ref="B87:P88"/>
    <mergeCell ref="C83:P83"/>
    <mergeCell ref="B75:P75"/>
    <mergeCell ref="B67:P67"/>
    <mergeCell ref="C79:P79"/>
    <mergeCell ref="K59:P59"/>
    <mergeCell ref="K63:P63"/>
    <mergeCell ref="K64:P64"/>
    <mergeCell ref="B118:P118"/>
    <mergeCell ref="B120:P122"/>
    <mergeCell ref="B98:P98"/>
    <mergeCell ref="C124:P124"/>
    <mergeCell ref="C126:P127"/>
    <mergeCell ref="K60:P60"/>
    <mergeCell ref="B111:P111"/>
    <mergeCell ref="B112:P115"/>
    <mergeCell ref="B108:P108"/>
    <mergeCell ref="B106:P106"/>
    <mergeCell ref="K65:P65"/>
    <mergeCell ref="B102:P102"/>
    <mergeCell ref="C81:P81"/>
    <mergeCell ref="B104:P104"/>
    <mergeCell ref="B92:P92"/>
    <mergeCell ref="B100:P100"/>
    <mergeCell ref="B85:P85"/>
    <mergeCell ref="C78:P78"/>
  </mergeCells>
  <hyperlinks>
    <hyperlink ref="C69" location="'GROUP Actual CF Model CY'!A1" display="Actual Cash Flow Model CY" xr:uid="{00000000-0004-0000-0000-000000000000}"/>
    <hyperlink ref="C70" location="'GROUP Budget CF Model CY'!A1" display="Budget Group Cash Flow Model CY" xr:uid="{00000000-0004-0000-0000-000001000000}"/>
    <hyperlink ref="C71" location="'Notes &amp; Disclosures'!A1" display="Notes &amp; Disclosures" xr:uid="{00000000-0004-0000-0000-000002000000}"/>
    <hyperlink ref="C22" location="' Statement of Responsibility'!A1" display="Statement of Responsibility" xr:uid="{00000000-0004-0000-0000-000003000000}"/>
    <hyperlink ref="C23" location="'St of Comprehensive Rev. &amp; Exp.'!Print_Area" display="Statement of Comprehensive Revenue and Expenditure" xr:uid="{00000000-0004-0000-0000-000004000000}"/>
    <hyperlink ref="C24" location="'St of Ch in net Assets &amp; Equity'!Print_Area" display="Statement of Change in net Assets &amp; Equity" xr:uid="{00000000-0004-0000-0000-000005000000}"/>
    <hyperlink ref="C25" location="'Statement of Financial Position'!Print_Area" display="Statement of Financial Position" xr:uid="{00000000-0004-0000-0000-000006000000}"/>
    <hyperlink ref="C26" location="'Statement of Cash Flows'!A1" display="Statement of Cash Flows" xr:uid="{00000000-0004-0000-0000-000007000000}"/>
    <hyperlink ref="C28" location="'Notes &amp; Disclosures'!Print_Area" display="Notes and Disclosures" xr:uid="{00000000-0004-0000-0000-000008000000}"/>
    <hyperlink ref="C58" location="'Budget CF Model CY'!A1" display="Budget Cash Flow Model CY" xr:uid="{00000000-0004-0000-0000-00000A000000}"/>
    <hyperlink ref="C59" location="'Actual CF Model CY'!A1" display="Actual Cash Flow Model CY" xr:uid="{00000000-0004-0000-0000-00000B000000}"/>
    <hyperlink ref="C60" location="'Notes &amp; Disclosures'!A1" display="Notes &amp; Disclosures" xr:uid="{00000000-0004-0000-0000-00000C000000}"/>
    <hyperlink ref="C55" location="'GROUP Inputs'!A1" display="Inputs" xr:uid="{00000000-0004-0000-0000-00000D000000}"/>
    <hyperlink ref="C61" location="'Statement of Responsibility'!Print_Area" display="Statement of Responsibility" xr:uid="{00000000-0004-0000-0000-00000E000000}"/>
    <hyperlink ref="C62" location="'St of Comprehensive Rev. &amp; Exp.'!Print_Area" display="Statement of Comprehensive Revenue and Expenditure" xr:uid="{00000000-0004-0000-0000-00000F000000}"/>
    <hyperlink ref="C63" location="'St of Ch in net Assets &amp; Equity'!Print_Area" display="Statement of Change in net Assets &amp; Equity" xr:uid="{00000000-0004-0000-0000-000010000000}"/>
    <hyperlink ref="C64" location="'Statement of Financial Position'!Print_Area" display="Statement of Financial Position" xr:uid="{00000000-0004-0000-0000-000011000000}"/>
    <hyperlink ref="C65" location="'Statement of Cash Flows'!A1" display="Statement of Cash Flows" xr:uid="{00000000-0004-0000-0000-000012000000}"/>
    <hyperlink ref="C27" location="'St of Accounting Policies'!A1" display="Statement of Accounting Policies" xr:uid="{00000000-0004-0000-0000-000013000000}"/>
    <hyperlink ref="C72" location="'Sch Parent TB Converter'!A1" display="Trial Balance Converter" xr:uid="{00000000-0004-0000-0000-000014000000}"/>
    <hyperlink ref="C54" location="Eliminations!A1" display="Eliminations" xr:uid="{00000000-0004-0000-0000-000015000000}"/>
    <hyperlink ref="C57" location="'Subsidiary Inputs'!A1" display="Subsidiary Inputs" xr:uid="{00000000-0004-0000-0000-000016000000}"/>
    <hyperlink ref="C56" location="'Parent Inputs'!A1" display="Parent Inputs" xr:uid="{00000000-0004-0000-0000-000017000000}"/>
    <hyperlink ref="C73" location="'Cyclical Maintenance Calc'!A1" display="Cyclical Maintenance Provision Instructions" xr:uid="{00000000-0004-0000-0000-000018000000}"/>
    <hyperlink ref="C48" location="'Sch ParentTrial Balance Input'!A1" display="Sch ParentTrial Balance Input" xr:uid="{CD5CFDB2-F351-46E9-A508-8E99CA1A7FD3}"/>
    <hyperlink ref="C49" location="'Sch Parent TB Converter'!A1" display="Sch Parent TB Converter" xr:uid="{0D1A801B-9610-4EA1-8BAF-F4E6E3C910ED}"/>
    <hyperlink ref="C50" location="'Sch PARENT Inputs'!A1" display="Sch PARENT Inputs" xr:uid="{543D76D1-E5BD-457B-9771-61C5F1E5AA8C}"/>
    <hyperlink ref="C51" location="' Subsidiary Trial Balance Input'!A1" display="Subsidiary Trial Balance Input" xr:uid="{56F82BE1-01FD-4A22-B330-78CCEDF2119C}"/>
    <hyperlink ref="C52" location="'Subsidiary TB Converter '!A1" display="Subsidiary TB Converter" xr:uid="{6C048C9A-DA89-47D9-BC8F-67B21D1C91F8}"/>
    <hyperlink ref="C53" location="'Subsidiary Inputs'!A1" display="Subsidiary Inputs" xr:uid="{F5EBE8E3-7532-4CF7-BD82-5D72C34898F5}"/>
    <hyperlink ref="C68" location="'Sch ParentTrial Balance Input'!A1" display="'Sch ParentTrial Balance Input'" xr:uid="{8229C3D0-D240-406A-87E8-7E10EE887460}"/>
  </hyperlinks>
  <pageMargins left="0.74803149606299213" right="0.74803149606299213" top="0.98425196850393704" bottom="0.98425196850393704" header="0.51181102362204722" footer="0.51181102362204722"/>
  <pageSetup paperSize="9" scale="59" fitToHeight="0" orientation="landscape" cellComments="asDisplayed"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tabColor theme="4"/>
    <pageSetUpPr fitToPage="1"/>
  </sheetPr>
  <dimension ref="A1:O299"/>
  <sheetViews>
    <sheetView showGridLines="0" zoomScaleNormal="100" workbookViewId="0">
      <pane xSplit="2" ySplit="8" topLeftCell="C240" activePane="bottomRight" state="frozen"/>
      <selection pane="topRight" activeCell="B97" sqref="B97:P97"/>
      <selection pane="bottomLeft" activeCell="B97" sqref="B97:P97"/>
      <selection pane="bottomRight" activeCell="G253" sqref="G253"/>
    </sheetView>
  </sheetViews>
  <sheetFormatPr defaultColWidth="8.85546875" defaultRowHeight="12.75" x14ac:dyDescent="0.2"/>
  <cols>
    <col min="1" max="1" width="15.42578125" style="897" customWidth="1"/>
    <col min="2" max="2" width="17.140625" style="897" customWidth="1"/>
    <col min="3" max="3" width="53.5703125" style="587" customWidth="1"/>
    <col min="4" max="9" width="20.85546875" style="587" customWidth="1"/>
    <col min="10" max="11" width="10.28515625" style="587" bestFit="1" customWidth="1"/>
    <col min="12" max="16384" width="8.85546875" style="587"/>
  </cols>
  <sheetData>
    <row r="1" spans="1:15" x14ac:dyDescent="0.2">
      <c r="A1" s="287" t="s">
        <v>275</v>
      </c>
      <c r="B1" s="600"/>
    </row>
    <row r="2" spans="1:15" x14ac:dyDescent="0.2">
      <c r="A2" s="961" t="s">
        <v>322</v>
      </c>
      <c r="B2" s="962" t="s">
        <v>363</v>
      </c>
    </row>
    <row r="3" spans="1:15" s="924" customFormat="1" x14ac:dyDescent="0.2">
      <c r="A3" s="963" t="s">
        <v>277</v>
      </c>
      <c r="B3" s="964">
        <v>2021</v>
      </c>
      <c r="C3" s="904"/>
      <c r="K3" s="1630" t="s">
        <v>279</v>
      </c>
      <c r="L3" s="1631"/>
      <c r="M3" s="1631"/>
      <c r="N3" s="1631"/>
      <c r="O3" s="1632"/>
    </row>
    <row r="4" spans="1:15" s="924" customFormat="1" x14ac:dyDescent="0.2">
      <c r="A4" s="963"/>
      <c r="B4" s="964"/>
      <c r="C4" s="901" t="s">
        <v>278</v>
      </c>
      <c r="D4" s="1491" t="str">
        <f>IF(OR(SUBTOTAL(9,D9:D256)=0,ABS(SUBTOTAL(9,D9:D258))&lt;5),"Balances","Does Not Balance")</f>
        <v>Balances</v>
      </c>
      <c r="E4" s="1491" t="str">
        <f>IF(OR(SUBTOTAL(9,E9:E258)=0,ABS(SUBTOTAL(9,E9:E258))&lt;5),"Balances","Does Not Balance")</f>
        <v>Balances</v>
      </c>
      <c r="F4" s="1491" t="str">
        <f>IF(OR(SUBTOTAL(9,F9:F258)=0,ABS(SUBTOTAL(9,F9:F258))&lt;5),"Balances","Does Not Balance")</f>
        <v>Balances</v>
      </c>
      <c r="G4" s="1491" t="str">
        <f>IF(OR(SUBTOTAL(9,G9:G258)=0,ABS(SUBTOTAL(9,G9:G258))&lt;5),"Balances","Does Not Balance")</f>
        <v>Balances</v>
      </c>
      <c r="H4" s="1645" t="s">
        <v>323</v>
      </c>
      <c r="I4" s="1645"/>
      <c r="K4" s="1633" t="s">
        <v>280</v>
      </c>
      <c r="L4" s="1634"/>
      <c r="M4" s="1634"/>
      <c r="N4" s="1634"/>
      <c r="O4" s="1635"/>
    </row>
    <row r="5" spans="1:15" s="924" customFormat="1" x14ac:dyDescent="0.2">
      <c r="A5" s="963"/>
      <c r="B5" s="964"/>
      <c r="C5" s="902"/>
      <c r="D5" s="904"/>
      <c r="E5" s="904"/>
      <c r="F5" s="904"/>
      <c r="G5" s="904"/>
      <c r="H5" s="899"/>
      <c r="I5" s="899"/>
      <c r="K5" s="1636"/>
      <c r="L5" s="1637"/>
      <c r="M5" s="1637"/>
      <c r="N5" s="1637"/>
      <c r="O5" s="1638"/>
    </row>
    <row r="6" spans="1:15" ht="12.75" customHeight="1" x14ac:dyDescent="0.2">
      <c r="D6" s="899">
        <f>FY</f>
        <v>2021</v>
      </c>
      <c r="E6" s="899">
        <f>FY</f>
        <v>2021</v>
      </c>
      <c r="F6" s="899">
        <f>PY</f>
        <v>2020</v>
      </c>
      <c r="G6" s="899">
        <f>FY</f>
        <v>2021</v>
      </c>
      <c r="H6" s="899">
        <f>FY</f>
        <v>2021</v>
      </c>
      <c r="I6" s="899">
        <f>FY</f>
        <v>2021</v>
      </c>
      <c r="K6" s="1639"/>
      <c r="L6" s="1640"/>
      <c r="M6" s="1640"/>
      <c r="N6" s="1640"/>
      <c r="O6" s="1641"/>
    </row>
    <row r="7" spans="1:15" x14ac:dyDescent="0.2">
      <c r="A7" s="899" t="s">
        <v>281</v>
      </c>
      <c r="B7" s="899"/>
      <c r="C7" s="899" t="s">
        <v>98</v>
      </c>
      <c r="D7" s="899" t="s">
        <v>282</v>
      </c>
      <c r="E7" s="899" t="s">
        <v>283</v>
      </c>
      <c r="F7" s="899" t="str">
        <f>D7</f>
        <v>Actual</v>
      </c>
      <c r="G7" s="899" t="s">
        <v>284</v>
      </c>
      <c r="H7" s="899" t="str">
        <f>F7</f>
        <v>Actual</v>
      </c>
      <c r="I7" s="899" t="str">
        <f>E7</f>
        <v>Budget (Unaudited)</v>
      </c>
    </row>
    <row r="8" spans="1:15" ht="12.75" customHeight="1" x14ac:dyDescent="0.2">
      <c r="D8" s="624" t="s">
        <v>285</v>
      </c>
      <c r="E8" s="624" t="s">
        <v>285</v>
      </c>
      <c r="F8" s="624" t="s">
        <v>285</v>
      </c>
      <c r="G8" s="624" t="s">
        <v>285</v>
      </c>
      <c r="H8" s="624" t="s">
        <v>285</v>
      </c>
      <c r="I8" s="624" t="s">
        <v>285</v>
      </c>
    </row>
    <row r="9" spans="1:15" ht="12.75" customHeight="1" x14ac:dyDescent="0.2">
      <c r="A9" s="277"/>
      <c r="B9" s="356"/>
      <c r="C9" s="357" t="s">
        <v>127</v>
      </c>
      <c r="D9" s="602"/>
      <c r="E9" s="783"/>
      <c r="F9" s="783"/>
      <c r="G9" s="783"/>
      <c r="H9" s="783"/>
      <c r="I9" s="783"/>
    </row>
    <row r="10" spans="1:15" ht="12.75" customHeight="1" x14ac:dyDescent="0.2">
      <c r="A10" s="342"/>
      <c r="B10" s="342"/>
      <c r="C10" s="344" t="s">
        <v>128</v>
      </c>
      <c r="D10" s="604"/>
      <c r="E10" s="784"/>
      <c r="F10" s="784"/>
      <c r="G10" s="784"/>
      <c r="H10" s="784"/>
      <c r="I10" s="784"/>
    </row>
    <row r="11" spans="1:15" ht="12.75" customHeight="1" x14ac:dyDescent="0.2">
      <c r="A11" s="280"/>
      <c r="B11" s="280"/>
      <c r="C11" s="909" t="s">
        <v>129</v>
      </c>
      <c r="D11" s="908"/>
      <c r="E11" s="977"/>
      <c r="F11" s="977"/>
      <c r="G11" s="977"/>
      <c r="H11" s="977"/>
      <c r="I11" s="977"/>
    </row>
    <row r="12" spans="1:15" ht="12.75" customHeight="1" x14ac:dyDescent="0.2">
      <c r="A12" s="280">
        <v>1120</v>
      </c>
      <c r="B12" s="280"/>
      <c r="C12" s="338" t="s">
        <v>130</v>
      </c>
      <c r="D12" s="911">
        <f>SUM(Eliminations!C12,'Sch PARENT Inputs'!D12,'Subsidiary Inputs'!E12)</f>
        <v>0</v>
      </c>
      <c r="E12" s="911">
        <f>SUM(Eliminations!D12,'Sch PARENT Inputs'!E12,'Subsidiary Inputs'!F12)</f>
        <v>0</v>
      </c>
      <c r="F12" s="960">
        <f>SUM('Sch PARENT Inputs'!F12,'Subsidiary Inputs'!G12)</f>
        <v>0</v>
      </c>
      <c r="G12" s="960">
        <f>SUM('Sch PARENT Inputs'!G12,'Subsidiary Inputs'!H12)</f>
        <v>0</v>
      </c>
      <c r="H12" s="966">
        <f>ROUND(ABS(D12),0)</f>
        <v>0</v>
      </c>
      <c r="I12" s="966">
        <f>ROUND(ABS(E12),0)</f>
        <v>0</v>
      </c>
    </row>
    <row r="13" spans="1:15" x14ac:dyDescent="0.2">
      <c r="A13" s="280">
        <v>1160</v>
      </c>
      <c r="B13" s="280"/>
      <c r="C13" s="338" t="s">
        <v>131</v>
      </c>
      <c r="D13" s="911">
        <f>SUM(Eliminations!C13,'Sch PARENT Inputs'!D13,'Subsidiary Inputs'!E13)</f>
        <v>0</v>
      </c>
      <c r="E13" s="911">
        <f>SUM(Eliminations!D13,'Sch PARENT Inputs'!E13,'Subsidiary Inputs'!F13)</f>
        <v>0</v>
      </c>
      <c r="F13" s="960">
        <f>SUM('Sch PARENT Inputs'!F13,'Subsidiary Inputs'!G13)</f>
        <v>0</v>
      </c>
      <c r="G13" s="960">
        <f>SUM('Sch PARENT Inputs'!G13,'Subsidiary Inputs'!H13)</f>
        <v>0</v>
      </c>
      <c r="H13" s="966">
        <f t="shared" ref="H13:H18" si="0">ROUND(ABS(D13),0)</f>
        <v>0</v>
      </c>
      <c r="I13" s="966">
        <f t="shared" ref="I13:I18" si="1">ROUND(ABS(E13),0)</f>
        <v>0</v>
      </c>
    </row>
    <row r="14" spans="1:15" x14ac:dyDescent="0.2">
      <c r="A14" s="280">
        <v>1170</v>
      </c>
      <c r="B14" s="280"/>
      <c r="C14" s="338" t="s">
        <v>132</v>
      </c>
      <c r="D14" s="911">
        <f>SUM(Eliminations!C14,'Sch PARENT Inputs'!D14,'Subsidiary Inputs'!E14)</f>
        <v>0</v>
      </c>
      <c r="E14" s="911">
        <f>SUM(Eliminations!D14,'Sch PARENT Inputs'!E14,'Subsidiary Inputs'!F14)</f>
        <v>0</v>
      </c>
      <c r="F14" s="960">
        <f>SUM('Sch PARENT Inputs'!F14,'Subsidiary Inputs'!G14)</f>
        <v>0</v>
      </c>
      <c r="G14" s="960">
        <f>SUM('Sch PARENT Inputs'!G14,'Subsidiary Inputs'!H14)</f>
        <v>0</v>
      </c>
      <c r="H14" s="966">
        <f t="shared" si="0"/>
        <v>0</v>
      </c>
      <c r="I14" s="966">
        <f t="shared" si="1"/>
        <v>0</v>
      </c>
    </row>
    <row r="15" spans="1:15" x14ac:dyDescent="0.2">
      <c r="A15" s="280">
        <v>1190</v>
      </c>
      <c r="B15" s="280"/>
      <c r="C15" s="338" t="s">
        <v>133</v>
      </c>
      <c r="D15" s="911">
        <f>SUM(Eliminations!C16,'Sch PARENT Inputs'!D15,'Subsidiary Inputs'!E15)</f>
        <v>0</v>
      </c>
      <c r="E15" s="911">
        <f>SUM(Eliminations!D16,'Sch PARENT Inputs'!E15,'Subsidiary Inputs'!F15)</f>
        <v>0</v>
      </c>
      <c r="F15" s="960">
        <f>SUM('Sch PARENT Inputs'!F15,'Subsidiary Inputs'!G15)</f>
        <v>0</v>
      </c>
      <c r="G15" s="960">
        <f>SUM('Sch PARENT Inputs'!G15,'Subsidiary Inputs'!H15)</f>
        <v>0</v>
      </c>
      <c r="H15" s="966">
        <f t="shared" si="0"/>
        <v>0</v>
      </c>
      <c r="I15" s="966">
        <f t="shared" si="1"/>
        <v>0</v>
      </c>
    </row>
    <row r="16" spans="1:15" x14ac:dyDescent="0.2">
      <c r="A16" s="280">
        <v>1190</v>
      </c>
      <c r="B16" s="280"/>
      <c r="C16" s="78" t="s">
        <v>134</v>
      </c>
      <c r="D16" s="207">
        <f>SUM(Eliminations!C17,'Sch PARENT Inputs'!D16,'Subsidiary Inputs'!E16)</f>
        <v>0</v>
      </c>
      <c r="E16" s="207">
        <f>SUM(Eliminations!D17,'Sch PARENT Inputs'!E16,'Subsidiary Inputs'!F16)</f>
        <v>0</v>
      </c>
      <c r="F16" s="787">
        <f>SUM('Sch PARENT Inputs'!F16,'Subsidiary Inputs'!G16)</f>
        <v>0</v>
      </c>
      <c r="G16" s="787">
        <f>SUM('Sch PARENT Inputs'!G16,'Subsidiary Inputs'!H16)</f>
        <v>0</v>
      </c>
      <c r="H16" s="1092">
        <f>ROUND(ABS(D16),0)</f>
        <v>0</v>
      </c>
      <c r="I16" s="1092">
        <f>ROUND(ABS(E16),0)</f>
        <v>0</v>
      </c>
    </row>
    <row r="17" spans="1:15" x14ac:dyDescent="0.2">
      <c r="A17" s="280">
        <v>1190</v>
      </c>
      <c r="B17" s="280"/>
      <c r="C17" s="338" t="s">
        <v>101</v>
      </c>
      <c r="D17" s="911">
        <f>SUM(Eliminations!C18,'Sch PARENT Inputs'!D17,'Subsidiary Inputs'!E17)</f>
        <v>0</v>
      </c>
      <c r="E17" s="911">
        <f>SUM(Eliminations!D18,'Sch PARENT Inputs'!E17,'Subsidiary Inputs'!F17)</f>
        <v>0</v>
      </c>
      <c r="F17" s="960">
        <f>SUM('Sch PARENT Inputs'!F17,'Subsidiary Inputs'!G17)</f>
        <v>0</v>
      </c>
      <c r="G17" s="960">
        <f>SUM('Sch PARENT Inputs'!G17,'Subsidiary Inputs'!H17)</f>
        <v>0</v>
      </c>
      <c r="H17" s="966">
        <f t="shared" si="0"/>
        <v>0</v>
      </c>
      <c r="I17" s="966">
        <f t="shared" si="1"/>
        <v>0</v>
      </c>
    </row>
    <row r="18" spans="1:15" x14ac:dyDescent="0.2">
      <c r="A18" s="280">
        <v>1130</v>
      </c>
      <c r="B18" s="280"/>
      <c r="C18" s="338" t="s">
        <v>135</v>
      </c>
      <c r="D18" s="911">
        <f>SUM(Eliminations!C19,'Sch PARENT Inputs'!D18,'Subsidiary Inputs'!E18)</f>
        <v>0</v>
      </c>
      <c r="E18" s="911">
        <f>SUM(Eliminations!D19,'Sch PARENT Inputs'!E18,'Subsidiary Inputs'!F18)</f>
        <v>0</v>
      </c>
      <c r="F18" s="960">
        <f>SUM('Sch PARENT Inputs'!F18,'Subsidiary Inputs'!G18)</f>
        <v>0</v>
      </c>
      <c r="G18" s="960">
        <f>SUM('Sch PARENT Inputs'!G18,'Subsidiary Inputs'!H18)</f>
        <v>0</v>
      </c>
      <c r="H18" s="966">
        <f t="shared" si="0"/>
        <v>0</v>
      </c>
      <c r="I18" s="966">
        <f t="shared" si="1"/>
        <v>0</v>
      </c>
    </row>
    <row r="19" spans="1:15" x14ac:dyDescent="0.2">
      <c r="A19" s="280"/>
      <c r="B19" s="280"/>
      <c r="D19" s="913"/>
      <c r="E19" s="969"/>
      <c r="F19" s="969"/>
      <c r="G19" s="969"/>
      <c r="H19" s="969"/>
      <c r="I19" s="969"/>
    </row>
    <row r="20" spans="1:15" x14ac:dyDescent="0.2">
      <c r="A20" s="342"/>
      <c r="B20" s="342"/>
      <c r="C20" s="344" t="s">
        <v>136</v>
      </c>
      <c r="D20" s="361"/>
      <c r="E20" s="878"/>
      <c r="F20" s="878"/>
      <c r="G20" s="878"/>
      <c r="H20" s="956"/>
      <c r="I20" s="956"/>
    </row>
    <row r="21" spans="1:15" x14ac:dyDescent="0.2">
      <c r="A21" s="280"/>
      <c r="B21" s="280"/>
      <c r="C21" s="909" t="s">
        <v>129</v>
      </c>
      <c r="D21" s="913"/>
      <c r="E21" s="969"/>
      <c r="F21" s="969"/>
      <c r="G21" s="969"/>
      <c r="H21" s="960"/>
      <c r="I21" s="976"/>
    </row>
    <row r="22" spans="1:15" x14ac:dyDescent="0.2">
      <c r="A22" s="280">
        <v>1520</v>
      </c>
      <c r="B22" s="280"/>
      <c r="C22" s="1031" t="s">
        <v>137</v>
      </c>
      <c r="D22" s="911">
        <f>SUM(Eliminations!C23,'Sch PARENT Inputs'!D23,'Subsidiary Inputs'!E22)</f>
        <v>0</v>
      </c>
      <c r="E22" s="911">
        <f>SUM(Eliminations!D23,'Sch PARENT Inputs'!E23,'Subsidiary Inputs'!F22)</f>
        <v>0</v>
      </c>
      <c r="F22" s="960">
        <f>SUM('Sch PARENT Inputs'!F23,'Subsidiary Inputs'!G22)</f>
        <v>0</v>
      </c>
      <c r="G22" s="960">
        <f>SUM('Sch PARENT Inputs'!G23,'Subsidiary Inputs'!H22)</f>
        <v>0</v>
      </c>
      <c r="H22" s="966">
        <f t="shared" ref="H22:H27" si="2">ROUND(ABS(D22),0)</f>
        <v>0</v>
      </c>
      <c r="I22" s="966">
        <f t="shared" ref="I22:I27" si="3">ROUND(ABS(E22),0)</f>
        <v>0</v>
      </c>
    </row>
    <row r="23" spans="1:15" x14ac:dyDescent="0.2">
      <c r="A23" s="280">
        <v>1530</v>
      </c>
      <c r="B23" s="280"/>
      <c r="C23" s="1031" t="s">
        <v>138</v>
      </c>
      <c r="D23" s="911">
        <f>SUM(Eliminations!C24,'Sch PARENT Inputs'!D24,'Subsidiary Inputs'!E23)</f>
        <v>0</v>
      </c>
      <c r="E23" s="911">
        <f>SUM(Eliminations!D24,'Sch PARENT Inputs'!E24,'Subsidiary Inputs'!F23)</f>
        <v>0</v>
      </c>
      <c r="F23" s="960">
        <f>SUM('Sch PARENT Inputs'!F24,'Subsidiary Inputs'!G23)</f>
        <v>0</v>
      </c>
      <c r="G23" s="960">
        <f>SUM('Sch PARENT Inputs'!G24,'Subsidiary Inputs'!H23)</f>
        <v>0</v>
      </c>
      <c r="H23" s="966">
        <f t="shared" si="2"/>
        <v>0</v>
      </c>
      <c r="I23" s="966">
        <f t="shared" si="3"/>
        <v>0</v>
      </c>
    </row>
    <row r="24" spans="1:15" x14ac:dyDescent="0.2">
      <c r="A24" s="280">
        <v>1571</v>
      </c>
      <c r="B24" s="280"/>
      <c r="C24" s="1342" t="s">
        <v>364</v>
      </c>
      <c r="D24" s="911">
        <f>SUM(Eliminations!C25,'Sch PARENT Inputs'!D25,'Subsidiary Inputs'!E24)</f>
        <v>0</v>
      </c>
      <c r="E24" s="911">
        <f>SUM(Eliminations!D25,'Sch PARENT Inputs'!E25,'Subsidiary Inputs'!F24)</f>
        <v>0</v>
      </c>
      <c r="F24" s="960">
        <f>SUM('Sch PARENT Inputs'!F25,'Subsidiary Inputs'!G24)</f>
        <v>0</v>
      </c>
      <c r="G24" s="960">
        <f>SUM('Sch PARENT Inputs'!G25,'Subsidiary Inputs'!H24)</f>
        <v>0</v>
      </c>
      <c r="H24" s="966">
        <f t="shared" si="2"/>
        <v>0</v>
      </c>
      <c r="I24" s="966">
        <f t="shared" si="3"/>
        <v>0</v>
      </c>
    </row>
    <row r="25" spans="1:15" x14ac:dyDescent="0.2">
      <c r="A25" s="280">
        <v>1570</v>
      </c>
      <c r="B25" s="280"/>
      <c r="C25" s="338" t="s">
        <v>140</v>
      </c>
      <c r="D25" s="911">
        <f>SUM(Eliminations!C26,'Sch PARENT Inputs'!D26,'Subsidiary Inputs'!E25)</f>
        <v>0</v>
      </c>
      <c r="E25" s="911">
        <f>SUM(Eliminations!D26,'Sch PARENT Inputs'!E26,'Subsidiary Inputs'!F25)</f>
        <v>0</v>
      </c>
      <c r="F25" s="960">
        <f>SUM('Sch PARENT Inputs'!F26,'Subsidiary Inputs'!G25)</f>
        <v>0</v>
      </c>
      <c r="G25" s="960">
        <f>SUM('Sch PARENT Inputs'!G26,'Subsidiary Inputs'!H25)</f>
        <v>0</v>
      </c>
      <c r="H25" s="966">
        <f t="shared" si="2"/>
        <v>0</v>
      </c>
      <c r="I25" s="966">
        <f t="shared" si="3"/>
        <v>0</v>
      </c>
    </row>
    <row r="26" spans="1:15" x14ac:dyDescent="0.2">
      <c r="A26" s="280">
        <v>1560</v>
      </c>
      <c r="B26" s="280"/>
      <c r="C26" s="917" t="s">
        <v>141</v>
      </c>
      <c r="D26" s="911">
        <f>SUM(Eliminations!C27,'Sch PARENT Inputs'!D27,'Subsidiary Inputs'!E26)</f>
        <v>0</v>
      </c>
      <c r="E26" s="911">
        <f>SUM(Eliminations!D27,'Sch PARENT Inputs'!E27,'Subsidiary Inputs'!F26)</f>
        <v>0</v>
      </c>
      <c r="F26" s="960">
        <f>SUM('Sch PARENT Inputs'!F27,'Subsidiary Inputs'!G26)</f>
        <v>0</v>
      </c>
      <c r="G26" s="960">
        <f>SUM('Sch PARENT Inputs'!G27,'Subsidiary Inputs'!H26)</f>
        <v>0</v>
      </c>
      <c r="H26" s="966">
        <f t="shared" si="2"/>
        <v>0</v>
      </c>
      <c r="I26" s="966">
        <f t="shared" si="3"/>
        <v>0</v>
      </c>
    </row>
    <row r="27" spans="1:15" x14ac:dyDescent="0.2">
      <c r="A27" s="280">
        <v>1510</v>
      </c>
      <c r="B27" s="280"/>
      <c r="C27" s="1343" t="s">
        <v>142</v>
      </c>
      <c r="D27" s="911">
        <f>SUM(Eliminations!C28,'Sch PARENT Inputs'!D28,'Subsidiary Inputs'!E27)</f>
        <v>0</v>
      </c>
      <c r="E27" s="911">
        <f>SUM(Eliminations!D28,'Sch PARENT Inputs'!E28,'Subsidiary Inputs'!F27)</f>
        <v>0</v>
      </c>
      <c r="F27" s="960">
        <f>SUM('Sch PARENT Inputs'!F28,'Subsidiary Inputs'!G27)</f>
        <v>0</v>
      </c>
      <c r="G27" s="960">
        <f>SUM('Sch PARENT Inputs'!G28,'Subsidiary Inputs'!H27)</f>
        <v>0</v>
      </c>
      <c r="H27" s="966">
        <f t="shared" si="2"/>
        <v>0</v>
      </c>
      <c r="I27" s="966">
        <f t="shared" si="3"/>
        <v>0</v>
      </c>
    </row>
    <row r="28" spans="1:15" x14ac:dyDescent="0.2">
      <c r="A28" s="280"/>
      <c r="B28" s="280"/>
      <c r="C28" s="920"/>
      <c r="D28" s="911"/>
      <c r="E28" s="911"/>
      <c r="F28" s="960"/>
      <c r="G28" s="960"/>
      <c r="H28" s="966"/>
      <c r="I28" s="966"/>
    </row>
    <row r="29" spans="1:15" x14ac:dyDescent="0.2">
      <c r="A29" s="280"/>
      <c r="B29" s="280"/>
      <c r="C29" s="921" t="s">
        <v>143</v>
      </c>
      <c r="D29" s="911">
        <f>SUM(Eliminations!C30,'Sch PARENT Inputs'!D31,'Subsidiary Inputs'!E29)</f>
        <v>0</v>
      </c>
      <c r="E29" s="911">
        <f>SUM(Eliminations!D30,'Sch PARENT Inputs'!E31,'Subsidiary Inputs'!F29)</f>
        <v>0</v>
      </c>
      <c r="F29" s="960">
        <f>SUM('Sch PARENT Inputs'!F31,'Subsidiary Inputs'!G29)</f>
        <v>0</v>
      </c>
      <c r="G29" s="960">
        <f>SUM('Sch PARENT Inputs'!G31,'Subsidiary Inputs'!H29)</f>
        <v>0</v>
      </c>
      <c r="H29" s="966"/>
      <c r="I29" s="966"/>
    </row>
    <row r="30" spans="1:15" x14ac:dyDescent="0.2">
      <c r="A30" s="280">
        <v>2410</v>
      </c>
      <c r="B30" s="280"/>
      <c r="C30" s="78" t="s">
        <v>289</v>
      </c>
      <c r="D30" s="207">
        <f>SUM(Eliminations!C31,'Sch PARENT Inputs'!D32,'Subsidiary Inputs'!E30)</f>
        <v>0</v>
      </c>
      <c r="E30" s="207">
        <f>SUM(Eliminations!D31,'Sch PARENT Inputs'!E32,'Subsidiary Inputs'!F30)</f>
        <v>0</v>
      </c>
      <c r="F30" s="787">
        <f>SUM('Sch PARENT Inputs'!F32,'Subsidiary Inputs'!G30)</f>
        <v>0</v>
      </c>
      <c r="G30" s="787">
        <f>SUM('Sch PARENT Inputs'!G32,'Subsidiary Inputs'!H30)</f>
        <v>0</v>
      </c>
      <c r="H30" s="1092">
        <f t="shared" ref="H30:I33" si="4">ROUND(ABS(D30),0)</f>
        <v>0</v>
      </c>
      <c r="I30" s="1092">
        <f t="shared" si="4"/>
        <v>0</v>
      </c>
    </row>
    <row r="31" spans="1:15" s="922" customFormat="1" x14ac:dyDescent="0.2">
      <c r="A31" s="280">
        <v>2440</v>
      </c>
      <c r="B31" s="280"/>
      <c r="C31" s="338" t="s">
        <v>141</v>
      </c>
      <c r="D31" s="911">
        <f>SUM(Eliminations!C32,'Sch PARENT Inputs'!D33,'Subsidiary Inputs'!E31)</f>
        <v>0</v>
      </c>
      <c r="E31" s="911">
        <f>SUM(Eliminations!D32,'Sch PARENT Inputs'!E33,'Subsidiary Inputs'!F31)</f>
        <v>0</v>
      </c>
      <c r="F31" s="960">
        <f>SUM('Sch PARENT Inputs'!F33,'Subsidiary Inputs'!G31)</f>
        <v>0</v>
      </c>
      <c r="G31" s="960">
        <f>SUM('Sch PARENT Inputs'!G33,'Subsidiary Inputs'!H31)</f>
        <v>0</v>
      </c>
      <c r="H31" s="966">
        <f t="shared" si="4"/>
        <v>0</v>
      </c>
      <c r="I31" s="966">
        <f t="shared" si="4"/>
        <v>0</v>
      </c>
      <c r="J31" s="587"/>
      <c r="K31" s="587"/>
      <c r="L31" s="587"/>
      <c r="M31" s="587"/>
      <c r="N31" s="587"/>
      <c r="O31" s="587"/>
    </row>
    <row r="32" spans="1:15" s="922" customFormat="1" x14ac:dyDescent="0.2">
      <c r="A32" s="280">
        <v>2420</v>
      </c>
      <c r="B32" s="280"/>
      <c r="C32" s="1031" t="s">
        <v>145</v>
      </c>
      <c r="D32" s="911">
        <f>SUM(Eliminations!C33,'Sch PARENT Inputs'!D34,'Subsidiary Inputs'!E32)</f>
        <v>0</v>
      </c>
      <c r="E32" s="911">
        <f>SUM(Eliminations!D33,'Sch PARENT Inputs'!E34,'Subsidiary Inputs'!F32)</f>
        <v>0</v>
      </c>
      <c r="F32" s="960">
        <f>SUM('Sch PARENT Inputs'!F34,'Subsidiary Inputs'!G32)</f>
        <v>0</v>
      </c>
      <c r="G32" s="960">
        <f>SUM('Sch PARENT Inputs'!G34,'Subsidiary Inputs'!H32)</f>
        <v>0</v>
      </c>
      <c r="H32" s="966">
        <f t="shared" si="4"/>
        <v>0</v>
      </c>
      <c r="I32" s="966">
        <f t="shared" si="4"/>
        <v>0</v>
      </c>
      <c r="J32" s="587"/>
      <c r="K32" s="587"/>
      <c r="L32" s="587"/>
      <c r="M32" s="587"/>
      <c r="N32" s="587"/>
      <c r="O32" s="587"/>
    </row>
    <row r="33" spans="1:15" s="922" customFormat="1" x14ac:dyDescent="0.2">
      <c r="A33" s="280">
        <v>2430</v>
      </c>
      <c r="B33" s="280"/>
      <c r="C33" s="338" t="s">
        <v>146</v>
      </c>
      <c r="D33" s="911">
        <f>SUM(Eliminations!C35,'Sch PARENT Inputs'!D35,'Subsidiary Inputs'!E33)</f>
        <v>0</v>
      </c>
      <c r="E33" s="911">
        <f>SUM(Eliminations!D35,'Sch PARENT Inputs'!E35,'Subsidiary Inputs'!F33)</f>
        <v>0</v>
      </c>
      <c r="F33" s="960">
        <f>SUM('Sch PARENT Inputs'!F35,'Subsidiary Inputs'!G33)</f>
        <v>0</v>
      </c>
      <c r="G33" s="960">
        <f>SUM('Sch PARENT Inputs'!G35,'Subsidiary Inputs'!H33)</f>
        <v>0</v>
      </c>
      <c r="H33" s="966">
        <f t="shared" si="4"/>
        <v>0</v>
      </c>
      <c r="I33" s="966">
        <f t="shared" si="4"/>
        <v>0</v>
      </c>
      <c r="J33" s="587"/>
      <c r="K33" s="587"/>
      <c r="L33" s="587"/>
      <c r="M33" s="587"/>
      <c r="N33" s="587"/>
      <c r="O33" s="587"/>
    </row>
    <row r="34" spans="1:15" s="922" customFormat="1" x14ac:dyDescent="0.2">
      <c r="A34" s="280"/>
      <c r="B34" s="280"/>
      <c r="C34" s="337"/>
      <c r="D34" s="913"/>
      <c r="E34" s="969"/>
      <c r="F34" s="969"/>
      <c r="G34" s="969"/>
      <c r="H34" s="966"/>
      <c r="I34" s="966"/>
      <c r="J34" s="587"/>
      <c r="K34" s="587"/>
      <c r="L34" s="587"/>
      <c r="M34" s="587"/>
      <c r="N34" s="587"/>
      <c r="O34" s="587"/>
    </row>
    <row r="35" spans="1:15" x14ac:dyDescent="0.2">
      <c r="A35" s="342"/>
      <c r="B35" s="342"/>
      <c r="C35" s="344" t="s">
        <v>147</v>
      </c>
      <c r="D35" s="361"/>
      <c r="E35" s="878"/>
      <c r="F35" s="878"/>
      <c r="G35" s="878"/>
      <c r="H35" s="956"/>
      <c r="I35" s="956"/>
    </row>
    <row r="36" spans="1:15" x14ac:dyDescent="0.2">
      <c r="A36" s="280"/>
      <c r="B36" s="280"/>
      <c r="C36" s="909" t="s">
        <v>129</v>
      </c>
      <c r="D36" s="913"/>
      <c r="E36" s="969"/>
      <c r="F36" s="969"/>
      <c r="G36" s="969"/>
      <c r="H36" s="966"/>
      <c r="I36" s="966"/>
    </row>
    <row r="37" spans="1:15" x14ac:dyDescent="0.2">
      <c r="A37" s="280">
        <v>1410</v>
      </c>
      <c r="B37" s="280"/>
      <c r="C37" s="917" t="s">
        <v>148</v>
      </c>
      <c r="D37" s="911">
        <f>SUM(Eliminations!C39,'Sch PARENT Inputs'!D40,'Subsidiary Inputs'!E37)</f>
        <v>0</v>
      </c>
      <c r="E37" s="911">
        <f>SUM(Eliminations!D39,'Sch PARENT Inputs'!E40,'Subsidiary Inputs'!F37)</f>
        <v>0</v>
      </c>
      <c r="F37" s="960">
        <f>SUM('Sch PARENT Inputs'!F40,'Subsidiary Inputs'!G37)</f>
        <v>0</v>
      </c>
      <c r="G37" s="960">
        <f>SUM('Sch PARENT Inputs'!G40,'Subsidiary Inputs'!H37)</f>
        <v>0</v>
      </c>
      <c r="H37" s="966">
        <f t="shared" ref="H37:I39" si="5">ROUND(ABS(D37),0)</f>
        <v>0</v>
      </c>
      <c r="I37" s="966">
        <f t="shared" si="5"/>
        <v>0</v>
      </c>
    </row>
    <row r="38" spans="1:15" x14ac:dyDescent="0.2">
      <c r="A38" s="280">
        <v>1450</v>
      </c>
      <c r="B38" s="280"/>
      <c r="C38" s="917" t="s">
        <v>140</v>
      </c>
      <c r="D38" s="911">
        <f>SUM(Eliminations!C40,'Sch PARENT Inputs'!D41,'Subsidiary Inputs'!E38)</f>
        <v>0</v>
      </c>
      <c r="E38" s="911">
        <f>SUM(Eliminations!D40,'Sch PARENT Inputs'!E41,'Subsidiary Inputs'!F38)</f>
        <v>0</v>
      </c>
      <c r="F38" s="960">
        <f>SUM('Sch PARENT Inputs'!F41,'Subsidiary Inputs'!G38)</f>
        <v>0</v>
      </c>
      <c r="G38" s="960">
        <f>SUM('Sch PARENT Inputs'!G41,'Subsidiary Inputs'!H38)</f>
        <v>0</v>
      </c>
      <c r="H38" s="966">
        <f t="shared" si="5"/>
        <v>0</v>
      </c>
      <c r="I38" s="966">
        <f t="shared" si="5"/>
        <v>0</v>
      </c>
    </row>
    <row r="39" spans="1:15" x14ac:dyDescent="0.2">
      <c r="A39" s="280">
        <v>1430</v>
      </c>
      <c r="B39" s="280"/>
      <c r="C39" s="917" t="s">
        <v>149</v>
      </c>
      <c r="D39" s="911">
        <f>SUM(Eliminations!C41,'Sch PARENT Inputs'!D42,'Subsidiary Inputs'!E39)</f>
        <v>0</v>
      </c>
      <c r="E39" s="911">
        <f>SUM(Eliminations!D41,'Sch PARENT Inputs'!E42,'Subsidiary Inputs'!F39)</f>
        <v>0</v>
      </c>
      <c r="F39" s="960">
        <f>SUM('Sch PARENT Inputs'!F42,'Subsidiary Inputs'!G39)</f>
        <v>0</v>
      </c>
      <c r="G39" s="960">
        <f>SUM('Sch PARENT Inputs'!G42,'Subsidiary Inputs'!H39)</f>
        <v>0</v>
      </c>
      <c r="H39" s="966">
        <f t="shared" si="5"/>
        <v>0</v>
      </c>
      <c r="I39" s="966">
        <f t="shared" si="5"/>
        <v>0</v>
      </c>
    </row>
    <row r="40" spans="1:15" x14ac:dyDescent="0.2">
      <c r="A40" s="280"/>
      <c r="B40" s="280"/>
      <c r="C40" s="920"/>
      <c r="D40" s="911"/>
      <c r="E40" s="911"/>
      <c r="F40" s="960"/>
      <c r="G40" s="960"/>
      <c r="H40" s="966"/>
      <c r="I40" s="966"/>
    </row>
    <row r="41" spans="1:15" x14ac:dyDescent="0.2">
      <c r="A41" s="280"/>
      <c r="B41" s="280"/>
      <c r="C41" s="909" t="s">
        <v>150</v>
      </c>
      <c r="D41" s="911">
        <f>SUM(Eliminations!C43,'Sch PARENT Inputs'!D45,'Subsidiary Inputs'!E41)</f>
        <v>0</v>
      </c>
      <c r="E41" s="911">
        <f>SUM(Eliminations!D43,'Sch PARENT Inputs'!E45,'Subsidiary Inputs'!F41)</f>
        <v>0</v>
      </c>
      <c r="F41" s="960">
        <f>SUM('Sch PARENT Inputs'!F45,'Subsidiary Inputs'!G41)</f>
        <v>0</v>
      </c>
      <c r="G41" s="960">
        <f>SUM('Sch PARENT Inputs'!G45,'Subsidiary Inputs'!H41)</f>
        <v>0</v>
      </c>
      <c r="H41" s="966"/>
      <c r="I41" s="966"/>
    </row>
    <row r="42" spans="1:15" x14ac:dyDescent="0.2">
      <c r="A42" s="280">
        <v>2024</v>
      </c>
      <c r="B42" s="280"/>
      <c r="C42" s="1441" t="s">
        <v>151</v>
      </c>
      <c r="D42" s="911">
        <f>SUM(Eliminations!C45,'Sch PARENT Inputs'!D46,'Subsidiary Inputs'!E42)</f>
        <v>0</v>
      </c>
      <c r="E42" s="911">
        <f>SUM(Eliminations!D45,'Sch PARENT Inputs'!E46,'Subsidiary Inputs'!F42)</f>
        <v>0</v>
      </c>
      <c r="F42" s="960">
        <f>SUM('Sch PARENT Inputs'!F46,'Subsidiary Inputs'!G42)</f>
        <v>0</v>
      </c>
      <c r="G42" s="960">
        <f>SUM('Sch PARENT Inputs'!G46,'Subsidiary Inputs'!H42)</f>
        <v>0</v>
      </c>
      <c r="H42" s="966">
        <f t="shared" ref="H42:H45" si="6">ROUND(ABS(D42),0)</f>
        <v>0</v>
      </c>
      <c r="I42" s="966">
        <f t="shared" ref="I42:I45" si="7">ROUND(ABS(E42),0)</f>
        <v>0</v>
      </c>
    </row>
    <row r="43" spans="1:15" x14ac:dyDescent="0.2">
      <c r="A43" s="280">
        <v>2032</v>
      </c>
      <c r="B43" s="280"/>
      <c r="C43" s="917" t="s">
        <v>152</v>
      </c>
      <c r="D43" s="911">
        <f>SUM(Eliminations!C49,'Sch PARENT Inputs'!D47,'Subsidiary Inputs'!E43)</f>
        <v>0</v>
      </c>
      <c r="E43" s="911">
        <f>SUM(Eliminations!D49,'Sch PARENT Inputs'!E47,'Subsidiary Inputs'!F43)</f>
        <v>0</v>
      </c>
      <c r="F43" s="960">
        <f>SUM('Sch PARENT Inputs'!F47,'Subsidiary Inputs'!G43)</f>
        <v>0</v>
      </c>
      <c r="G43" s="960">
        <f>SUM('Sch PARENT Inputs'!G47,'Subsidiary Inputs'!H43)</f>
        <v>0</v>
      </c>
      <c r="H43" s="966">
        <f t="shared" si="6"/>
        <v>0</v>
      </c>
      <c r="I43" s="966">
        <f t="shared" si="7"/>
        <v>0</v>
      </c>
    </row>
    <row r="44" spans="1:15" x14ac:dyDescent="0.2">
      <c r="A44" s="280">
        <v>2034</v>
      </c>
      <c r="B44" s="280"/>
      <c r="C44" s="917" t="s">
        <v>153</v>
      </c>
      <c r="D44" s="911">
        <f>SUM(Eliminations!C50,'Sch PARENT Inputs'!D48,'Subsidiary Inputs'!E44)</f>
        <v>0</v>
      </c>
      <c r="E44" s="911">
        <f>SUM(Eliminations!D50,'Sch PARENT Inputs'!E48,'Subsidiary Inputs'!F44)</f>
        <v>0</v>
      </c>
      <c r="F44" s="960">
        <f>SUM('Sch PARENT Inputs'!F48,'Subsidiary Inputs'!G44)</f>
        <v>0</v>
      </c>
      <c r="G44" s="960">
        <f>SUM('Sch PARENT Inputs'!G48,'Subsidiary Inputs'!H44)</f>
        <v>0</v>
      </c>
      <c r="H44" s="966">
        <f t="shared" si="6"/>
        <v>0</v>
      </c>
      <c r="I44" s="966">
        <f t="shared" si="7"/>
        <v>0</v>
      </c>
    </row>
    <row r="45" spans="1:15" x14ac:dyDescent="0.2">
      <c r="A45" s="280">
        <v>2038</v>
      </c>
      <c r="B45" s="280"/>
      <c r="C45" s="917" t="s">
        <v>154</v>
      </c>
      <c r="D45" s="911">
        <f>SUM(Eliminations!C52,'Sch PARENT Inputs'!D49,'Subsidiary Inputs'!E45)</f>
        <v>0</v>
      </c>
      <c r="E45" s="911">
        <f>SUM(Eliminations!D52,'Sch PARENT Inputs'!E49,'Subsidiary Inputs'!F45)</f>
        <v>0</v>
      </c>
      <c r="F45" s="960">
        <f>SUM('Sch PARENT Inputs'!F49,'Subsidiary Inputs'!G45)</f>
        <v>0</v>
      </c>
      <c r="G45" s="960">
        <f>SUM('Sch PARENT Inputs'!G49,'Subsidiary Inputs'!H45)</f>
        <v>0</v>
      </c>
      <c r="H45" s="966">
        <f t="shared" si="6"/>
        <v>0</v>
      </c>
      <c r="I45" s="966">
        <f t="shared" si="7"/>
        <v>0</v>
      </c>
    </row>
    <row r="46" spans="1:15" s="924" customFormat="1" ht="12.75" customHeight="1" x14ac:dyDescent="0.2">
      <c r="A46" s="280"/>
      <c r="B46" s="280"/>
      <c r="C46" s="920"/>
      <c r="D46" s="913"/>
      <c r="E46" s="969"/>
      <c r="F46" s="969"/>
      <c r="G46" s="969"/>
      <c r="H46" s="966"/>
      <c r="I46" s="966"/>
      <c r="J46" s="587"/>
      <c r="K46" s="587"/>
      <c r="L46" s="587"/>
      <c r="M46" s="587"/>
      <c r="N46" s="587"/>
      <c r="O46" s="587"/>
    </row>
    <row r="47" spans="1:15" x14ac:dyDescent="0.2">
      <c r="A47" s="342"/>
      <c r="B47" s="342"/>
      <c r="C47" s="344" t="s">
        <v>155</v>
      </c>
      <c r="D47" s="361"/>
      <c r="E47" s="878"/>
      <c r="F47" s="878"/>
      <c r="G47" s="878"/>
      <c r="H47" s="956"/>
      <c r="I47" s="956"/>
    </row>
    <row r="48" spans="1:15" x14ac:dyDescent="0.2">
      <c r="A48" s="280"/>
      <c r="B48" s="280"/>
      <c r="C48" s="909" t="s">
        <v>129</v>
      </c>
      <c r="D48" s="913"/>
      <c r="E48" s="969"/>
      <c r="F48" s="969"/>
      <c r="G48" s="969"/>
      <c r="H48" s="966"/>
      <c r="I48" s="966"/>
    </row>
    <row r="49" spans="1:15" x14ac:dyDescent="0.2">
      <c r="A49" s="280">
        <v>1473</v>
      </c>
      <c r="B49" s="280"/>
      <c r="C49" s="78" t="s">
        <v>156</v>
      </c>
      <c r="D49" s="207">
        <f>SUM(Eliminations!C56,'Sch PARENT Inputs'!D54,'Subsidiary Inputs'!E49)</f>
        <v>0</v>
      </c>
      <c r="E49" s="207">
        <f>SUM(Eliminations!D56,'Sch PARENT Inputs'!E54,'Subsidiary Inputs'!F49)</f>
        <v>0</v>
      </c>
      <c r="F49" s="960">
        <f>SUM('Sch PARENT Inputs'!F54,'Subsidiary Inputs'!G49)</f>
        <v>0</v>
      </c>
      <c r="G49" s="960">
        <f>SUM('Sch PARENT Inputs'!G54,'Subsidiary Inputs'!H49)</f>
        <v>0</v>
      </c>
      <c r="H49" s="1092">
        <f>ROUND(ABS(D49),0)</f>
        <v>0</v>
      </c>
      <c r="I49" s="1092">
        <f>ROUND(ABS(E49),0)</f>
        <v>0</v>
      </c>
    </row>
    <row r="50" spans="1:15" ht="12.75" customHeight="1" x14ac:dyDescent="0.2">
      <c r="A50" s="280"/>
      <c r="B50" s="280"/>
      <c r="C50" s="920"/>
      <c r="D50" s="913"/>
      <c r="E50" s="969"/>
      <c r="F50" s="969"/>
      <c r="G50" s="969"/>
      <c r="H50" s="966"/>
      <c r="I50" s="966"/>
    </row>
    <row r="51" spans="1:15" x14ac:dyDescent="0.2">
      <c r="A51" s="280"/>
      <c r="B51" s="280"/>
      <c r="C51" s="921" t="s">
        <v>143</v>
      </c>
      <c r="D51" s="913"/>
      <c r="E51" s="969"/>
      <c r="F51" s="969"/>
      <c r="G51" s="969"/>
      <c r="H51" s="966"/>
      <c r="I51" s="966"/>
    </row>
    <row r="52" spans="1:15" x14ac:dyDescent="0.2">
      <c r="A52" s="280">
        <v>2052</v>
      </c>
      <c r="B52" s="280"/>
      <c r="C52" s="1442" t="s">
        <v>157</v>
      </c>
      <c r="D52" s="207">
        <f>SUM(Eliminations!C59,'Sch PARENT Inputs'!D58,'Subsidiary Inputs'!E52)</f>
        <v>0</v>
      </c>
      <c r="E52" s="207">
        <f>SUM(Eliminations!D59,'Sch PARENT Inputs'!E58,'Subsidiary Inputs'!F52)</f>
        <v>0</v>
      </c>
      <c r="F52" s="960">
        <f>SUM('Sch PARENT Inputs'!F58,'Subsidiary Inputs'!G52)</f>
        <v>0</v>
      </c>
      <c r="G52" s="960">
        <f>SUM('Sch PARENT Inputs'!G58,'Subsidiary Inputs'!H52)</f>
        <v>0</v>
      </c>
      <c r="H52" s="966">
        <f t="shared" ref="H52:H54" si="8">ROUND(ABS(D52),0)</f>
        <v>0</v>
      </c>
      <c r="I52" s="966">
        <f t="shared" ref="I52:I54" si="9">ROUND(ABS(E52),0)</f>
        <v>0</v>
      </c>
    </row>
    <row r="53" spans="1:15" x14ac:dyDescent="0.2">
      <c r="A53" s="280">
        <v>2060</v>
      </c>
      <c r="B53" s="280"/>
      <c r="C53" s="338" t="s">
        <v>154</v>
      </c>
      <c r="D53" s="207">
        <f>SUM(Eliminations!C63,'Sch PARENT Inputs'!D59,'Subsidiary Inputs'!E53)</f>
        <v>0</v>
      </c>
      <c r="E53" s="207">
        <f>SUM(Eliminations!D63,'Sch PARENT Inputs'!E59,'Subsidiary Inputs'!F53)</f>
        <v>0</v>
      </c>
      <c r="F53" s="960">
        <f>SUM('Sch PARENT Inputs'!F59,'Subsidiary Inputs'!G53)</f>
        <v>0</v>
      </c>
      <c r="G53" s="960">
        <f>SUM('Sch PARENT Inputs'!G59,'Subsidiary Inputs'!H53)</f>
        <v>0</v>
      </c>
      <c r="H53" s="966">
        <f t="shared" si="8"/>
        <v>0</v>
      </c>
      <c r="I53" s="966">
        <f t="shared" si="9"/>
        <v>0</v>
      </c>
    </row>
    <row r="54" spans="1:15" x14ac:dyDescent="0.2">
      <c r="A54" s="280">
        <v>2062</v>
      </c>
      <c r="B54" s="280"/>
      <c r="C54" s="338" t="s">
        <v>158</v>
      </c>
      <c r="D54" s="207">
        <f>SUM(Eliminations!C64,'Sch PARENT Inputs'!D60,'Subsidiary Inputs'!E54)</f>
        <v>0</v>
      </c>
      <c r="E54" s="207">
        <f>SUM(Eliminations!D64,'Sch PARENT Inputs'!E60,'Subsidiary Inputs'!F54)</f>
        <v>0</v>
      </c>
      <c r="F54" s="960">
        <f>SUM('Sch PARENT Inputs'!F60,'Subsidiary Inputs'!G54)</f>
        <v>0</v>
      </c>
      <c r="G54" s="960">
        <f>SUM('Sch PARENT Inputs'!G60,'Subsidiary Inputs'!H54)</f>
        <v>0</v>
      </c>
      <c r="H54" s="966">
        <f t="shared" si="8"/>
        <v>0</v>
      </c>
      <c r="I54" s="966">
        <f t="shared" si="9"/>
        <v>0</v>
      </c>
    </row>
    <row r="55" spans="1:15" x14ac:dyDescent="0.2">
      <c r="A55" s="280"/>
      <c r="B55" s="280"/>
      <c r="C55" s="337"/>
      <c r="D55" s="913"/>
      <c r="E55" s="969"/>
      <c r="F55" s="969"/>
      <c r="G55" s="969"/>
      <c r="H55" s="966"/>
      <c r="I55" s="966"/>
    </row>
    <row r="56" spans="1:15" x14ac:dyDescent="0.2">
      <c r="A56" s="342"/>
      <c r="B56" s="342"/>
      <c r="C56" s="344" t="s">
        <v>159</v>
      </c>
      <c r="D56" s="361"/>
      <c r="E56" s="878"/>
      <c r="F56" s="878"/>
      <c r="G56" s="878"/>
      <c r="H56" s="956"/>
      <c r="I56" s="956"/>
    </row>
    <row r="57" spans="1:15" x14ac:dyDescent="0.2">
      <c r="A57" s="280"/>
      <c r="B57" s="280"/>
      <c r="C57" s="909" t="s">
        <v>143</v>
      </c>
      <c r="D57" s="913"/>
      <c r="E57" s="969"/>
      <c r="F57" s="969"/>
      <c r="G57" s="969"/>
      <c r="H57" s="966"/>
      <c r="I57" s="966"/>
    </row>
    <row r="58" spans="1:15" x14ac:dyDescent="0.2">
      <c r="A58" s="280">
        <v>2310</v>
      </c>
      <c r="B58" s="280"/>
      <c r="C58" s="338" t="s">
        <v>160</v>
      </c>
      <c r="D58" s="207">
        <f>SUM(Eliminations!C68,'Sch PARENT Inputs'!D65,'Subsidiary Inputs'!E58)</f>
        <v>0</v>
      </c>
      <c r="E58" s="207">
        <f>SUM(Eliminations!D68,'Sch PARENT Inputs'!E65,'Subsidiary Inputs'!F58)</f>
        <v>0</v>
      </c>
      <c r="F58" s="960">
        <f>SUM('Sch PARENT Inputs'!F65,'Subsidiary Inputs'!G58)</f>
        <v>0</v>
      </c>
      <c r="G58" s="960">
        <f>SUM('Sch PARENT Inputs'!G65,'Subsidiary Inputs'!H58)</f>
        <v>0</v>
      </c>
      <c r="H58" s="966">
        <f t="shared" ref="H58:H63" si="10">ROUND(ABS(D58),0)</f>
        <v>0</v>
      </c>
      <c r="I58" s="966">
        <f t="shared" ref="I58:I63" si="11">ROUND(ABS(E58),0)</f>
        <v>0</v>
      </c>
    </row>
    <row r="59" spans="1:15" x14ac:dyDescent="0.2">
      <c r="A59" s="280">
        <v>2320</v>
      </c>
      <c r="B59" s="280"/>
      <c r="C59" s="338" t="s">
        <v>161</v>
      </c>
      <c r="D59" s="207">
        <f>SUM(Eliminations!C69,'Sch PARENT Inputs'!D66,'Subsidiary Inputs'!E59)</f>
        <v>0</v>
      </c>
      <c r="E59" s="207">
        <f>SUM(Eliminations!D69,'Sch PARENT Inputs'!E66,'Subsidiary Inputs'!F59)</f>
        <v>0</v>
      </c>
      <c r="F59" s="960">
        <f>SUM('Sch PARENT Inputs'!F66,'Subsidiary Inputs'!G59)</f>
        <v>0</v>
      </c>
      <c r="G59" s="960">
        <f>SUM('Sch PARENT Inputs'!G66,'Subsidiary Inputs'!H59)</f>
        <v>0</v>
      </c>
      <c r="H59" s="966">
        <f t="shared" si="10"/>
        <v>0</v>
      </c>
      <c r="I59" s="966">
        <f t="shared" si="11"/>
        <v>0</v>
      </c>
    </row>
    <row r="60" spans="1:15" x14ac:dyDescent="0.2">
      <c r="A60" s="280">
        <v>2325</v>
      </c>
      <c r="B60" s="280"/>
      <c r="C60" s="338" t="s">
        <v>162</v>
      </c>
      <c r="D60" s="207">
        <f>SUM(Eliminations!C70,'Sch PARENT Inputs'!D67,'Subsidiary Inputs'!E60)</f>
        <v>0</v>
      </c>
      <c r="E60" s="207">
        <f>SUM(Eliminations!D70,'Sch PARENT Inputs'!E67,'Subsidiary Inputs'!F60)</f>
        <v>0</v>
      </c>
      <c r="F60" s="960">
        <f>SUM('Sch PARENT Inputs'!F67,'Subsidiary Inputs'!G60)</f>
        <v>0</v>
      </c>
      <c r="G60" s="960">
        <f>SUM('Sch PARENT Inputs'!G67,'Subsidiary Inputs'!H60)</f>
        <v>0</v>
      </c>
      <c r="H60" s="966">
        <f t="shared" si="10"/>
        <v>0</v>
      </c>
      <c r="I60" s="966">
        <f t="shared" si="11"/>
        <v>0</v>
      </c>
    </row>
    <row r="61" spans="1:15" x14ac:dyDescent="0.2">
      <c r="A61" s="280">
        <v>2350</v>
      </c>
      <c r="B61" s="280"/>
      <c r="C61" s="338" t="s">
        <v>114</v>
      </c>
      <c r="D61" s="207">
        <f>SUM(Eliminations!C71,'Sch PARENT Inputs'!D68,'Subsidiary Inputs'!E61)</f>
        <v>0</v>
      </c>
      <c r="E61" s="207">
        <f>SUM(Eliminations!D71,'Sch PARENT Inputs'!E68,'Subsidiary Inputs'!F61)</f>
        <v>0</v>
      </c>
      <c r="F61" s="960">
        <f>SUM('Sch PARENT Inputs'!F68,'Subsidiary Inputs'!G61)</f>
        <v>0</v>
      </c>
      <c r="G61" s="960">
        <f>SUM('Sch PARENT Inputs'!G68,'Subsidiary Inputs'!H61)</f>
        <v>0</v>
      </c>
      <c r="H61" s="966">
        <f t="shared" si="10"/>
        <v>0</v>
      </c>
      <c r="I61" s="966">
        <f t="shared" si="11"/>
        <v>0</v>
      </c>
    </row>
    <row r="62" spans="1:15" s="924" customFormat="1" x14ac:dyDescent="0.2">
      <c r="A62" s="280">
        <v>2370</v>
      </c>
      <c r="B62" s="280"/>
      <c r="C62" s="338" t="s">
        <v>163</v>
      </c>
      <c r="D62" s="207">
        <f>SUM(Eliminations!C72,'Sch PARENT Inputs'!D69,'Subsidiary Inputs'!E62)</f>
        <v>0</v>
      </c>
      <c r="E62" s="207">
        <f>SUM(Eliminations!D72,'Sch PARENT Inputs'!E69,'Subsidiary Inputs'!F62)</f>
        <v>0</v>
      </c>
      <c r="F62" s="960">
        <f>SUM('Sch PARENT Inputs'!F69,'Subsidiary Inputs'!G62)</f>
        <v>0</v>
      </c>
      <c r="G62" s="960">
        <f>SUM('Sch PARENT Inputs'!G69,'Subsidiary Inputs'!H62)</f>
        <v>0</v>
      </c>
      <c r="H62" s="966">
        <f t="shared" si="10"/>
        <v>0</v>
      </c>
      <c r="I62" s="966">
        <f t="shared" si="11"/>
        <v>0</v>
      </c>
      <c r="J62" s="587"/>
      <c r="K62" s="587"/>
      <c r="L62" s="587"/>
      <c r="M62" s="587"/>
      <c r="N62" s="587"/>
      <c r="O62" s="587"/>
    </row>
    <row r="63" spans="1:15" x14ac:dyDescent="0.2">
      <c r="A63" s="280">
        <v>2380</v>
      </c>
      <c r="B63" s="280"/>
      <c r="C63" s="338" t="s">
        <v>164</v>
      </c>
      <c r="D63" s="207">
        <f>SUM(Eliminations!C73,'Sch PARENT Inputs'!D70,'Subsidiary Inputs'!E63)</f>
        <v>0</v>
      </c>
      <c r="E63" s="207">
        <f>SUM(Eliminations!D73,'Sch PARENT Inputs'!E70,'Subsidiary Inputs'!F63)</f>
        <v>0</v>
      </c>
      <c r="F63" s="960">
        <f>SUM('Sch PARENT Inputs'!F70,'Subsidiary Inputs'!G63)</f>
        <v>0</v>
      </c>
      <c r="G63" s="960">
        <f>SUM('Sch PARENT Inputs'!G70,'Subsidiary Inputs'!H63)</f>
        <v>0</v>
      </c>
      <c r="H63" s="966">
        <f t="shared" si="10"/>
        <v>0</v>
      </c>
      <c r="I63" s="966">
        <f t="shared" si="11"/>
        <v>0</v>
      </c>
    </row>
    <row r="64" spans="1:15" x14ac:dyDescent="0.2">
      <c r="A64" s="280"/>
      <c r="B64" s="280"/>
      <c r="D64" s="911"/>
      <c r="E64" s="960"/>
      <c r="F64" s="960"/>
      <c r="G64" s="960"/>
      <c r="H64" s="966"/>
      <c r="I64" s="966"/>
    </row>
    <row r="65" spans="1:15" x14ac:dyDescent="0.2">
      <c r="A65" s="342"/>
      <c r="B65" s="342"/>
      <c r="C65" s="344" t="s">
        <v>165</v>
      </c>
      <c r="D65" s="361"/>
      <c r="E65" s="878"/>
      <c r="F65" s="878"/>
      <c r="G65" s="878"/>
      <c r="H65" s="956"/>
      <c r="I65" s="956"/>
    </row>
    <row r="66" spans="1:15" x14ac:dyDescent="0.2">
      <c r="A66" s="280"/>
      <c r="B66" s="280"/>
      <c r="C66" s="909" t="s">
        <v>143</v>
      </c>
      <c r="D66" s="913"/>
      <c r="E66" s="969"/>
      <c r="F66" s="969"/>
      <c r="G66" s="969"/>
      <c r="H66" s="966"/>
      <c r="I66" s="966"/>
    </row>
    <row r="67" spans="1:15" x14ac:dyDescent="0.2">
      <c r="A67" s="280">
        <v>2120</v>
      </c>
      <c r="B67" s="280"/>
      <c r="C67" s="338" t="s">
        <v>166</v>
      </c>
      <c r="D67" s="207">
        <f>SUM(Eliminations!C77,'Sch PARENT Inputs'!D75,'Subsidiary Inputs'!E67)</f>
        <v>0</v>
      </c>
      <c r="E67" s="207">
        <f>SUM(Eliminations!D77,'Sch PARENT Inputs'!E75,'Subsidiary Inputs'!F67)</f>
        <v>0</v>
      </c>
      <c r="F67" s="960">
        <f>SUM('Sch PARENT Inputs'!F75,'Subsidiary Inputs'!G67)</f>
        <v>0</v>
      </c>
      <c r="G67" s="960">
        <f>SUM('Sch PARENT Inputs'!G75,'Subsidiary Inputs'!H67)</f>
        <v>0</v>
      </c>
      <c r="H67" s="966">
        <f t="shared" ref="H67:H78" si="12">ROUND(ABS(D67),0)</f>
        <v>0</v>
      </c>
      <c r="I67" s="966">
        <f t="shared" ref="I67:I78" si="13">ROUND(ABS(E67),0)</f>
        <v>0</v>
      </c>
    </row>
    <row r="68" spans="1:15" x14ac:dyDescent="0.2">
      <c r="A68" s="280">
        <v>2130</v>
      </c>
      <c r="B68" s="280"/>
      <c r="C68" s="338" t="s">
        <v>167</v>
      </c>
      <c r="D68" s="207">
        <f>SUM(Eliminations!C78,'Sch PARENT Inputs'!D76,'Subsidiary Inputs'!E68)</f>
        <v>0</v>
      </c>
      <c r="E68" s="207">
        <f>SUM(Eliminations!D78,'Sch PARENT Inputs'!E76,'Subsidiary Inputs'!F68)</f>
        <v>0</v>
      </c>
      <c r="F68" s="960">
        <f>SUM('Sch PARENT Inputs'!F76,'Subsidiary Inputs'!G68)</f>
        <v>0</v>
      </c>
      <c r="G68" s="960">
        <f>SUM('Sch PARENT Inputs'!G76,'Subsidiary Inputs'!H68)</f>
        <v>0</v>
      </c>
      <c r="H68" s="966">
        <f t="shared" si="12"/>
        <v>0</v>
      </c>
      <c r="I68" s="966">
        <f t="shared" si="13"/>
        <v>0</v>
      </c>
    </row>
    <row r="69" spans="1:15" x14ac:dyDescent="0.2">
      <c r="A69" s="280">
        <v>2135</v>
      </c>
      <c r="B69" s="280"/>
      <c r="C69" s="338" t="s">
        <v>168</v>
      </c>
      <c r="D69" s="207">
        <f>SUM(Eliminations!C79,'Sch PARENT Inputs'!D77,'Subsidiary Inputs'!E69)</f>
        <v>0</v>
      </c>
      <c r="E69" s="207">
        <f>SUM(Eliminations!D79,'Sch PARENT Inputs'!E77,'Subsidiary Inputs'!F69)</f>
        <v>0</v>
      </c>
      <c r="F69" s="960">
        <f>SUM('Sch PARENT Inputs'!F77,'Subsidiary Inputs'!G69)</f>
        <v>0</v>
      </c>
      <c r="G69" s="960">
        <f>SUM('Sch PARENT Inputs'!G77,'Subsidiary Inputs'!H69)</f>
        <v>0</v>
      </c>
      <c r="H69" s="966">
        <f t="shared" si="12"/>
        <v>0</v>
      </c>
      <c r="I69" s="966">
        <f t="shared" si="13"/>
        <v>0</v>
      </c>
    </row>
    <row r="70" spans="1:15" ht="12.75" customHeight="1" x14ac:dyDescent="0.2">
      <c r="A70" s="280">
        <v>2136</v>
      </c>
      <c r="B70" s="280"/>
      <c r="C70" s="78" t="s">
        <v>365</v>
      </c>
      <c r="D70" s="207">
        <f>SUM(Eliminations!C80,'Sch PARENT Inputs'!D78,'Subsidiary Inputs'!E70)</f>
        <v>0</v>
      </c>
      <c r="E70" s="207">
        <f>SUM(Eliminations!D80,'Sch PARENT Inputs'!E78,'Subsidiary Inputs'!F70)</f>
        <v>0</v>
      </c>
      <c r="F70" s="960">
        <f>SUM('Sch PARENT Inputs'!F78,'Subsidiary Inputs'!G70)</f>
        <v>0</v>
      </c>
      <c r="G70" s="960">
        <f>SUM('Sch PARENT Inputs'!G78,'Subsidiary Inputs'!H70)</f>
        <v>0</v>
      </c>
      <c r="H70" s="1092">
        <f t="shared" si="12"/>
        <v>0</v>
      </c>
      <c r="I70" s="1092">
        <f t="shared" si="13"/>
        <v>0</v>
      </c>
    </row>
    <row r="71" spans="1:15" x14ac:dyDescent="0.2">
      <c r="A71" s="280">
        <v>2140</v>
      </c>
      <c r="B71" s="280"/>
      <c r="C71" s="338" t="s">
        <v>169</v>
      </c>
      <c r="D71" s="207">
        <f>SUM(Eliminations!C81,'Sch PARENT Inputs'!D79,'Subsidiary Inputs'!E71)</f>
        <v>0</v>
      </c>
      <c r="E71" s="207">
        <f>SUM(Eliminations!D81,'Sch PARENT Inputs'!E79,'Subsidiary Inputs'!F71)</f>
        <v>0</v>
      </c>
      <c r="F71" s="960">
        <f>SUM('Sch PARENT Inputs'!F79,'Subsidiary Inputs'!G71)</f>
        <v>0</v>
      </c>
      <c r="G71" s="960">
        <f>SUM('Sch PARENT Inputs'!G79,'Subsidiary Inputs'!H71)</f>
        <v>0</v>
      </c>
      <c r="H71" s="966">
        <f t="shared" si="12"/>
        <v>0</v>
      </c>
      <c r="I71" s="966">
        <f t="shared" si="13"/>
        <v>0</v>
      </c>
    </row>
    <row r="72" spans="1:15" x14ac:dyDescent="0.2">
      <c r="A72" s="280">
        <v>2150</v>
      </c>
      <c r="B72" s="280"/>
      <c r="C72" s="338" t="s">
        <v>170</v>
      </c>
      <c r="D72" s="207">
        <f>SUM(Eliminations!C82,'Sch PARENT Inputs'!D80,'Subsidiary Inputs'!E72)</f>
        <v>0</v>
      </c>
      <c r="E72" s="207">
        <f>SUM(Eliminations!D82,'Sch PARENT Inputs'!E80,'Subsidiary Inputs'!F72)</f>
        <v>0</v>
      </c>
      <c r="F72" s="960">
        <f>SUM('Sch PARENT Inputs'!F80,'Subsidiary Inputs'!G72)</f>
        <v>0</v>
      </c>
      <c r="G72" s="960">
        <f>SUM('Sch PARENT Inputs'!G80,'Subsidiary Inputs'!H72)</f>
        <v>0</v>
      </c>
      <c r="H72" s="966">
        <f t="shared" si="12"/>
        <v>0</v>
      </c>
      <c r="I72" s="966">
        <f t="shared" si="13"/>
        <v>0</v>
      </c>
    </row>
    <row r="73" spans="1:15" x14ac:dyDescent="0.2">
      <c r="A73" s="280">
        <v>2170</v>
      </c>
      <c r="B73" s="280"/>
      <c r="C73" s="338" t="s">
        <v>171</v>
      </c>
      <c r="D73" s="207">
        <f>SUM(Eliminations!C83,'Sch PARENT Inputs'!D81,'Subsidiary Inputs'!E73)</f>
        <v>0</v>
      </c>
      <c r="E73" s="207">
        <f>SUM(Eliminations!D83,'Sch PARENT Inputs'!E81,'Subsidiary Inputs'!F73)</f>
        <v>0</v>
      </c>
      <c r="F73" s="960">
        <f>SUM('Sch PARENT Inputs'!F81,'Subsidiary Inputs'!G73)</f>
        <v>0</v>
      </c>
      <c r="G73" s="960">
        <f>SUM('Sch PARENT Inputs'!G81,'Subsidiary Inputs'!H73)</f>
        <v>0</v>
      </c>
      <c r="H73" s="966">
        <f t="shared" si="12"/>
        <v>0</v>
      </c>
      <c r="I73" s="966">
        <f t="shared" si="13"/>
        <v>0</v>
      </c>
    </row>
    <row r="74" spans="1:15" x14ac:dyDescent="0.2">
      <c r="A74" s="280">
        <v>2155</v>
      </c>
      <c r="B74" s="280"/>
      <c r="C74" s="338" t="s">
        <v>172</v>
      </c>
      <c r="D74" s="207">
        <f>SUM(Eliminations!C84,'Sch PARENT Inputs'!D82,'Subsidiary Inputs'!E74)</f>
        <v>0</v>
      </c>
      <c r="E74" s="207">
        <f>SUM(Eliminations!D84,'Sch PARENT Inputs'!E82,'Subsidiary Inputs'!F74)</f>
        <v>0</v>
      </c>
      <c r="F74" s="960">
        <f>SUM('Sch PARENT Inputs'!F82,'Subsidiary Inputs'!G74)</f>
        <v>0</v>
      </c>
      <c r="G74" s="960">
        <f>SUM('Sch PARENT Inputs'!G82,'Subsidiary Inputs'!H74)</f>
        <v>0</v>
      </c>
      <c r="H74" s="966">
        <f t="shared" si="12"/>
        <v>0</v>
      </c>
      <c r="I74" s="966">
        <f t="shared" si="13"/>
        <v>0</v>
      </c>
    </row>
    <row r="75" spans="1:15" x14ac:dyDescent="0.2">
      <c r="A75" s="280">
        <v>2160</v>
      </c>
      <c r="B75" s="280"/>
      <c r="C75" s="338" t="s">
        <v>173</v>
      </c>
      <c r="D75" s="207">
        <f>SUM(Eliminations!C86,'Sch PARENT Inputs'!D83,'Subsidiary Inputs'!E76)</f>
        <v>0</v>
      </c>
      <c r="E75" s="207">
        <f>SUM(Eliminations!D86,'Sch PARENT Inputs'!E83,'Subsidiary Inputs'!F76)</f>
        <v>0</v>
      </c>
      <c r="F75" s="960">
        <f>SUM('Sch PARENT Inputs'!F83,'Subsidiary Inputs'!G76)</f>
        <v>0</v>
      </c>
      <c r="G75" s="960">
        <f>SUM('Sch PARENT Inputs'!G83,'Subsidiary Inputs'!H76)</f>
        <v>0</v>
      </c>
      <c r="H75" s="966">
        <f t="shared" si="12"/>
        <v>0</v>
      </c>
      <c r="I75" s="966">
        <f t="shared" si="13"/>
        <v>0</v>
      </c>
    </row>
    <row r="76" spans="1:15" s="924" customFormat="1" x14ac:dyDescent="0.2">
      <c r="A76" s="280">
        <v>2180</v>
      </c>
      <c r="B76" s="280"/>
      <c r="C76" s="338" t="s">
        <v>163</v>
      </c>
      <c r="D76" s="207">
        <f>SUM(Eliminations!C87,'Sch PARENT Inputs'!D84,'Subsidiary Inputs'!E77)</f>
        <v>0</v>
      </c>
      <c r="E76" s="207">
        <f>SUM(Eliminations!D87,'Sch PARENT Inputs'!E84,'Subsidiary Inputs'!F77)</f>
        <v>0</v>
      </c>
      <c r="F76" s="960">
        <f>SUM('Sch PARENT Inputs'!F84,'Subsidiary Inputs'!G77)</f>
        <v>0</v>
      </c>
      <c r="G76" s="960">
        <f>SUM('Sch PARENT Inputs'!G84,'Subsidiary Inputs'!H77)</f>
        <v>0</v>
      </c>
      <c r="H76" s="966">
        <f t="shared" si="12"/>
        <v>0</v>
      </c>
      <c r="I76" s="966">
        <f t="shared" si="13"/>
        <v>0</v>
      </c>
      <c r="J76" s="587"/>
      <c r="K76" s="587"/>
      <c r="L76" s="587"/>
      <c r="M76" s="587"/>
      <c r="N76" s="587"/>
      <c r="O76" s="587"/>
    </row>
    <row r="77" spans="1:15" s="924" customFormat="1" x14ac:dyDescent="0.2">
      <c r="A77" s="280">
        <v>2195</v>
      </c>
      <c r="B77" s="280"/>
      <c r="C77" s="338" t="s">
        <v>109</v>
      </c>
      <c r="D77" s="207">
        <f>SUM(Eliminations!C88,'Sch PARENT Inputs'!D85,'Subsidiary Inputs'!E78)</f>
        <v>0</v>
      </c>
      <c r="E77" s="207">
        <f>SUM(Eliminations!D88,'Sch PARENT Inputs'!E85,'Subsidiary Inputs'!F78)</f>
        <v>0</v>
      </c>
      <c r="F77" s="960">
        <f>SUM('Sch PARENT Inputs'!F85,'Subsidiary Inputs'!G78)</f>
        <v>0</v>
      </c>
      <c r="G77" s="960">
        <f>SUM('Sch PARENT Inputs'!G85,'Subsidiary Inputs'!H78)</f>
        <v>0</v>
      </c>
      <c r="H77" s="966">
        <f t="shared" si="12"/>
        <v>0</v>
      </c>
      <c r="I77" s="966">
        <f t="shared" si="13"/>
        <v>0</v>
      </c>
      <c r="J77" s="587"/>
      <c r="K77" s="587"/>
      <c r="L77" s="587"/>
      <c r="M77" s="587"/>
      <c r="N77" s="587"/>
      <c r="O77" s="587"/>
    </row>
    <row r="78" spans="1:15" s="924" customFormat="1" x14ac:dyDescent="0.2">
      <c r="A78" s="280">
        <v>2110</v>
      </c>
      <c r="B78" s="280"/>
      <c r="C78" s="338" t="s">
        <v>174</v>
      </c>
      <c r="D78" s="207">
        <f>SUM(Eliminations!C89,'Sch PARENT Inputs'!D86,'Subsidiary Inputs'!E79)</f>
        <v>0</v>
      </c>
      <c r="E78" s="207">
        <f>SUM(Eliminations!D89,'Sch PARENT Inputs'!E86,'Subsidiary Inputs'!F79)</f>
        <v>0</v>
      </c>
      <c r="F78" s="960">
        <f>SUM('Sch PARENT Inputs'!F86,'Subsidiary Inputs'!G79)</f>
        <v>0</v>
      </c>
      <c r="G78" s="960">
        <f>SUM('Sch PARENT Inputs'!G86,'Subsidiary Inputs'!H79)</f>
        <v>0</v>
      </c>
      <c r="H78" s="966">
        <f t="shared" si="12"/>
        <v>0</v>
      </c>
      <c r="I78" s="966">
        <f t="shared" si="13"/>
        <v>0</v>
      </c>
      <c r="J78" s="587"/>
      <c r="K78" s="587"/>
      <c r="L78" s="587"/>
      <c r="M78" s="587"/>
      <c r="N78" s="587"/>
      <c r="O78" s="587"/>
    </row>
    <row r="79" spans="1:15" x14ac:dyDescent="0.2">
      <c r="A79" s="280"/>
      <c r="B79" s="280"/>
      <c r="D79" s="911"/>
      <c r="E79" s="960"/>
      <c r="F79" s="960"/>
      <c r="G79" s="960"/>
      <c r="H79" s="966"/>
      <c r="I79" s="966"/>
    </row>
    <row r="80" spans="1:15" x14ac:dyDescent="0.2">
      <c r="A80" s="342"/>
      <c r="B80" s="342"/>
      <c r="C80" s="344" t="s">
        <v>175</v>
      </c>
      <c r="D80" s="361"/>
      <c r="E80" s="878"/>
      <c r="F80" s="878"/>
      <c r="G80" s="878"/>
      <c r="H80" s="956"/>
      <c r="I80" s="956"/>
    </row>
    <row r="81" spans="1:15" x14ac:dyDescent="0.2">
      <c r="A81" s="280"/>
      <c r="B81" s="280"/>
      <c r="C81" s="909" t="s">
        <v>129</v>
      </c>
      <c r="D81" s="913"/>
      <c r="E81" s="969"/>
      <c r="F81" s="969"/>
      <c r="G81" s="969"/>
      <c r="H81" s="966"/>
      <c r="I81" s="966"/>
    </row>
    <row r="82" spans="1:15" x14ac:dyDescent="0.2">
      <c r="A82" s="280">
        <v>1710</v>
      </c>
      <c r="B82" s="280"/>
      <c r="C82" s="338" t="s">
        <v>354</v>
      </c>
      <c r="D82" s="207">
        <f>SUM(Eliminations!C93,'Sch PARENT Inputs'!D91,'Subsidiary Inputs'!E83)</f>
        <v>0</v>
      </c>
      <c r="E82" s="207">
        <f>SUM(Eliminations!D93,'Sch PARENT Inputs'!E91,'Subsidiary Inputs'!F83)</f>
        <v>0</v>
      </c>
      <c r="F82" s="960">
        <f>SUM('Sch PARENT Inputs'!F91,'Subsidiary Inputs'!G83)</f>
        <v>0</v>
      </c>
      <c r="G82" s="960">
        <f>SUM('Sch PARENT Inputs'!G91,'Subsidiary Inputs'!H83)</f>
        <v>0</v>
      </c>
      <c r="H82" s="966">
        <f t="shared" ref="H82:I86" si="14">ROUND(ABS(D82),0)</f>
        <v>0</v>
      </c>
      <c r="I82" s="966">
        <f t="shared" si="14"/>
        <v>0</v>
      </c>
    </row>
    <row r="83" spans="1:15" x14ac:dyDescent="0.2">
      <c r="A83" s="280">
        <v>1320</v>
      </c>
      <c r="B83" s="280"/>
      <c r="C83" s="338" t="s">
        <v>176</v>
      </c>
      <c r="D83" s="207">
        <f>SUM(Eliminations!C94,'Sch PARENT Inputs'!D92,'Subsidiary Inputs'!E84)</f>
        <v>0</v>
      </c>
      <c r="E83" s="207">
        <f>SUM(Eliminations!D94,'Sch PARENT Inputs'!E92,'Subsidiary Inputs'!F84)</f>
        <v>0</v>
      </c>
      <c r="F83" s="960">
        <f>SUM('Sch PARENT Inputs'!F92,'Subsidiary Inputs'!G84)</f>
        <v>0</v>
      </c>
      <c r="G83" s="960">
        <f>SUM('Sch PARENT Inputs'!G92,'Subsidiary Inputs'!H84)</f>
        <v>0</v>
      </c>
      <c r="H83" s="966">
        <f t="shared" si="14"/>
        <v>0</v>
      </c>
      <c r="I83" s="966">
        <f t="shared" si="14"/>
        <v>0</v>
      </c>
    </row>
    <row r="84" spans="1:15" x14ac:dyDescent="0.2">
      <c r="A84" s="280">
        <v>1330</v>
      </c>
      <c r="B84" s="280"/>
      <c r="C84" s="338" t="s">
        <v>177</v>
      </c>
      <c r="D84" s="207">
        <f>SUM(Eliminations!C95,'Sch PARENT Inputs'!D93,'Subsidiary Inputs'!E85)</f>
        <v>0</v>
      </c>
      <c r="E84" s="207">
        <f>SUM(Eliminations!D95,'Sch PARENT Inputs'!E93,'Subsidiary Inputs'!F85)</f>
        <v>0</v>
      </c>
      <c r="F84" s="960">
        <f>SUM('Sch PARENT Inputs'!F93,'Subsidiary Inputs'!G85)</f>
        <v>0</v>
      </c>
      <c r="G84" s="960">
        <f>SUM('Sch PARENT Inputs'!G93,'Subsidiary Inputs'!H85)</f>
        <v>0</v>
      </c>
      <c r="H84" s="966">
        <f t="shared" si="14"/>
        <v>0</v>
      </c>
      <c r="I84" s="966">
        <f t="shared" si="14"/>
        <v>0</v>
      </c>
    </row>
    <row r="85" spans="1:15" x14ac:dyDescent="0.2">
      <c r="A85" s="280">
        <v>1720</v>
      </c>
      <c r="B85" s="280"/>
      <c r="C85" s="338" t="s">
        <v>140</v>
      </c>
      <c r="D85" s="207">
        <f>SUM(Eliminations!C96,'Sch PARENT Inputs'!D94,'Subsidiary Inputs'!E86)</f>
        <v>0</v>
      </c>
      <c r="E85" s="207">
        <f>SUM(Eliminations!D96,'Sch PARENT Inputs'!E94,'Subsidiary Inputs'!F86)</f>
        <v>0</v>
      </c>
      <c r="F85" s="960">
        <f>SUM('Sch PARENT Inputs'!F94,'Subsidiary Inputs'!G86)</f>
        <v>0</v>
      </c>
      <c r="G85" s="960">
        <f>SUM('Sch PARENT Inputs'!G94,'Subsidiary Inputs'!H86)</f>
        <v>0</v>
      </c>
      <c r="H85" s="966">
        <f t="shared" si="14"/>
        <v>0</v>
      </c>
      <c r="I85" s="966">
        <f t="shared" si="14"/>
        <v>0</v>
      </c>
    </row>
    <row r="86" spans="1:15" x14ac:dyDescent="0.2">
      <c r="A86" s="280">
        <v>1703</v>
      </c>
      <c r="B86" s="280"/>
      <c r="C86" s="338" t="s">
        <v>178</v>
      </c>
      <c r="D86" s="207">
        <f>SUM(Eliminations!C97,'Sch PARENT Inputs'!D95,'Subsidiary Inputs'!E87)</f>
        <v>0</v>
      </c>
      <c r="E86" s="207">
        <f>SUM(Eliminations!D97,'Sch PARENT Inputs'!E95,'Subsidiary Inputs'!F87)</f>
        <v>0</v>
      </c>
      <c r="F86" s="960">
        <f>SUM('Sch PARENT Inputs'!F95,'Subsidiary Inputs'!G87)</f>
        <v>0</v>
      </c>
      <c r="G86" s="960">
        <f>SUM('Sch PARENT Inputs'!G95,'Subsidiary Inputs'!H87)</f>
        <v>0</v>
      </c>
      <c r="H86" s="966">
        <f t="shared" si="14"/>
        <v>0</v>
      </c>
      <c r="I86" s="966">
        <f t="shared" si="14"/>
        <v>0</v>
      </c>
    </row>
    <row r="87" spans="1:15" x14ac:dyDescent="0.2">
      <c r="A87" s="280"/>
      <c r="B87" s="280"/>
      <c r="C87" s="338"/>
      <c r="D87" s="911"/>
      <c r="E87" s="960"/>
      <c r="F87" s="960"/>
      <c r="G87" s="960"/>
      <c r="H87" s="966"/>
      <c r="I87" s="966"/>
    </row>
    <row r="88" spans="1:15" s="924" customFormat="1" x14ac:dyDescent="0.2">
      <c r="A88" s="280"/>
      <c r="B88" s="280"/>
      <c r="C88" s="909" t="s">
        <v>143</v>
      </c>
      <c r="D88" s="913"/>
      <c r="E88" s="969"/>
      <c r="F88" s="969"/>
      <c r="G88" s="969"/>
      <c r="H88" s="966"/>
      <c r="I88" s="966"/>
      <c r="J88" s="587"/>
      <c r="K88" s="587"/>
      <c r="L88" s="587"/>
      <c r="M88" s="587"/>
      <c r="N88" s="587"/>
      <c r="O88" s="587"/>
    </row>
    <row r="89" spans="1:15" x14ac:dyDescent="0.2">
      <c r="A89" s="280">
        <v>2090</v>
      </c>
      <c r="B89" s="280"/>
      <c r="C89" s="338" t="s">
        <v>179</v>
      </c>
      <c r="D89" s="207">
        <f>SUM(Eliminations!C100,'Sch PARENT Inputs'!D99,'Subsidiary Inputs'!E90)</f>
        <v>0</v>
      </c>
      <c r="E89" s="207">
        <f>SUM(Eliminations!D100,'Sch PARENT Inputs'!E99,'Subsidiary Inputs'!F90)</f>
        <v>0</v>
      </c>
      <c r="F89" s="960">
        <f>SUM('Sch PARENT Inputs'!F99,'Subsidiary Inputs'!G90)</f>
        <v>0</v>
      </c>
      <c r="G89" s="960">
        <f>SUM('Sch PARENT Inputs'!G99,'Subsidiary Inputs'!H90)</f>
        <v>0</v>
      </c>
      <c r="H89" s="966">
        <f t="shared" ref="H89:H94" si="15">ROUND(ABS(D89),0)</f>
        <v>0</v>
      </c>
      <c r="I89" s="966">
        <f t="shared" ref="I89:I95" si="16">ROUND(ABS(E89),0)</f>
        <v>0</v>
      </c>
    </row>
    <row r="90" spans="1:15" x14ac:dyDescent="0.2">
      <c r="A90" s="280">
        <v>2084</v>
      </c>
      <c r="B90" s="280"/>
      <c r="C90" s="338" t="s">
        <v>180</v>
      </c>
      <c r="D90" s="207">
        <f>SUM(Eliminations!C101,'Sch PARENT Inputs'!D100,'Subsidiary Inputs'!E91)</f>
        <v>0</v>
      </c>
      <c r="E90" s="207">
        <f>SUM(Eliminations!D101,'Sch PARENT Inputs'!E100,'Subsidiary Inputs'!F91)</f>
        <v>0</v>
      </c>
      <c r="F90" s="960">
        <f>SUM('Sch PARENT Inputs'!F100,'Subsidiary Inputs'!G91)</f>
        <v>0</v>
      </c>
      <c r="G90" s="960">
        <f>SUM('Sch PARENT Inputs'!G100,'Subsidiary Inputs'!H91)</f>
        <v>0</v>
      </c>
      <c r="H90" s="966">
        <f t="shared" si="15"/>
        <v>0</v>
      </c>
      <c r="I90" s="966">
        <f t="shared" si="16"/>
        <v>0</v>
      </c>
    </row>
    <row r="91" spans="1:15" s="922" customFormat="1" x14ac:dyDescent="0.2">
      <c r="A91" s="280">
        <v>2070</v>
      </c>
      <c r="B91" s="280"/>
      <c r="C91" s="338" t="s">
        <v>181</v>
      </c>
      <c r="D91" s="207">
        <f>SUM(Eliminations!C102,'Sch PARENT Inputs'!D101,'Subsidiary Inputs'!E92)</f>
        <v>0</v>
      </c>
      <c r="E91" s="207">
        <f>SUM(Eliminations!D102,'Sch PARENT Inputs'!E101,'Subsidiary Inputs'!F92)</f>
        <v>0</v>
      </c>
      <c r="F91" s="960">
        <f>SUM('Sch PARENT Inputs'!F101,'Subsidiary Inputs'!G92)</f>
        <v>0</v>
      </c>
      <c r="G91" s="960">
        <f>SUM('Sch PARENT Inputs'!G101,'Subsidiary Inputs'!H92)</f>
        <v>0</v>
      </c>
      <c r="H91" s="966">
        <f t="shared" si="15"/>
        <v>0</v>
      </c>
      <c r="I91" s="966">
        <f t="shared" si="16"/>
        <v>0</v>
      </c>
      <c r="J91" s="587"/>
      <c r="K91" s="587"/>
      <c r="L91" s="587"/>
      <c r="M91" s="587"/>
      <c r="N91" s="587"/>
      <c r="O91" s="587"/>
    </row>
    <row r="92" spans="1:15" s="922" customFormat="1" x14ac:dyDescent="0.2">
      <c r="A92" s="280">
        <v>2076</v>
      </c>
      <c r="B92" s="280"/>
      <c r="C92" s="338" t="s">
        <v>182</v>
      </c>
      <c r="D92" s="207">
        <f>SUM(Eliminations!C103,'Sch PARENT Inputs'!D102,'Subsidiary Inputs'!E93)</f>
        <v>0</v>
      </c>
      <c r="E92" s="207">
        <f>SUM(Eliminations!D103,'Sch PARENT Inputs'!E102,'Subsidiary Inputs'!F93)</f>
        <v>0</v>
      </c>
      <c r="F92" s="960">
        <f>SUM('Sch PARENT Inputs'!F102,'Subsidiary Inputs'!G93)</f>
        <v>0</v>
      </c>
      <c r="G92" s="960">
        <f>SUM('Sch PARENT Inputs'!G102,'Subsidiary Inputs'!H93)</f>
        <v>0</v>
      </c>
      <c r="H92" s="966">
        <f>ROUND(ABS(D92),0)</f>
        <v>0</v>
      </c>
      <c r="I92" s="966">
        <f>ROUND(ABS(E92),0)</f>
        <v>0</v>
      </c>
      <c r="J92" s="587"/>
      <c r="K92" s="587"/>
      <c r="L92" s="587"/>
      <c r="M92" s="587"/>
      <c r="N92" s="587"/>
      <c r="O92" s="587"/>
    </row>
    <row r="93" spans="1:15" s="922" customFormat="1" x14ac:dyDescent="0.2">
      <c r="A93" s="280">
        <v>2082</v>
      </c>
      <c r="B93" s="280"/>
      <c r="C93" s="338" t="s">
        <v>183</v>
      </c>
      <c r="D93" s="207">
        <f>SUM(Eliminations!C104,'Sch PARENT Inputs'!D103,'Subsidiary Inputs'!E94)</f>
        <v>0</v>
      </c>
      <c r="E93" s="207">
        <f>SUM(Eliminations!D104,'Sch PARENT Inputs'!E103,'Subsidiary Inputs'!F94)</f>
        <v>0</v>
      </c>
      <c r="F93" s="960">
        <f>SUM('Sch PARENT Inputs'!F103,'Subsidiary Inputs'!G94)</f>
        <v>0</v>
      </c>
      <c r="G93" s="960">
        <f>SUM('Sch PARENT Inputs'!G103,'Subsidiary Inputs'!H94)</f>
        <v>0</v>
      </c>
      <c r="H93" s="966">
        <f t="shared" si="15"/>
        <v>0</v>
      </c>
      <c r="I93" s="966">
        <f t="shared" si="16"/>
        <v>0</v>
      </c>
      <c r="J93" s="587"/>
      <c r="K93" s="587"/>
      <c r="L93" s="587"/>
      <c r="M93" s="587"/>
      <c r="N93" s="587"/>
      <c r="O93" s="587"/>
    </row>
    <row r="94" spans="1:15" s="922" customFormat="1" x14ac:dyDescent="0.2">
      <c r="A94" s="280">
        <v>2086</v>
      </c>
      <c r="B94" s="280"/>
      <c r="C94" s="338" t="s">
        <v>184</v>
      </c>
      <c r="D94" s="207">
        <f>SUM(Eliminations!C105,'Sch PARENT Inputs'!D104,'Subsidiary Inputs'!E95)</f>
        <v>0</v>
      </c>
      <c r="E94" s="207">
        <f>SUM(Eliminations!D105,'Sch PARENT Inputs'!E104,'Subsidiary Inputs'!F95)</f>
        <v>0</v>
      </c>
      <c r="F94" s="960">
        <f>SUM('Sch PARENT Inputs'!F104,'Subsidiary Inputs'!G95)</f>
        <v>0</v>
      </c>
      <c r="G94" s="960">
        <f>SUM('Sch PARENT Inputs'!G104,'Subsidiary Inputs'!H95)</f>
        <v>0</v>
      </c>
      <c r="H94" s="966">
        <f t="shared" si="15"/>
        <v>0</v>
      </c>
      <c r="I94" s="966">
        <f t="shared" si="16"/>
        <v>0</v>
      </c>
      <c r="J94" s="587"/>
      <c r="K94" s="587"/>
      <c r="L94" s="587"/>
      <c r="M94" s="587"/>
      <c r="N94" s="587"/>
      <c r="O94" s="587"/>
    </row>
    <row r="95" spans="1:15" s="924" customFormat="1" x14ac:dyDescent="0.2">
      <c r="A95" s="280">
        <v>2185</v>
      </c>
      <c r="B95" s="280"/>
      <c r="C95" s="338" t="s">
        <v>185</v>
      </c>
      <c r="D95" s="207">
        <f>SUM(Eliminations!C106,'Sch PARENT Inputs'!D105,'Subsidiary Inputs'!E96)</f>
        <v>0</v>
      </c>
      <c r="E95" s="207">
        <f>SUM(Eliminations!D106,'Sch PARENT Inputs'!E105,'Subsidiary Inputs'!F96)</f>
        <v>0</v>
      </c>
      <c r="F95" s="960">
        <f>SUM('Sch PARENT Inputs'!F105,'Subsidiary Inputs'!G96)</f>
        <v>0</v>
      </c>
      <c r="G95" s="960">
        <f>SUM('Sch PARENT Inputs'!G105,'Subsidiary Inputs'!H96)</f>
        <v>0</v>
      </c>
      <c r="H95" s="966">
        <f>ROUND(ABS(D95),0)</f>
        <v>0</v>
      </c>
      <c r="I95" s="966">
        <f t="shared" si="16"/>
        <v>0</v>
      </c>
      <c r="J95" s="587"/>
      <c r="K95" s="587"/>
      <c r="L95" s="587"/>
      <c r="M95" s="587"/>
      <c r="N95" s="587"/>
      <c r="O95" s="587"/>
    </row>
    <row r="96" spans="1:15" s="924" customFormat="1" x14ac:dyDescent="0.2">
      <c r="A96" s="280"/>
      <c r="B96" s="280"/>
      <c r="C96" s="1193"/>
      <c r="D96" s="207"/>
      <c r="E96" s="207"/>
      <c r="F96" s="960"/>
      <c r="G96" s="960"/>
      <c r="H96" s="966"/>
      <c r="I96" s="966"/>
      <c r="J96" s="587"/>
      <c r="K96" s="587"/>
      <c r="L96" s="587"/>
      <c r="M96" s="587"/>
      <c r="N96" s="587"/>
      <c r="O96" s="587"/>
    </row>
    <row r="97" spans="1:15" s="69" customFormat="1" x14ac:dyDescent="0.2">
      <c r="A97" s="280">
        <v>2840</v>
      </c>
      <c r="B97" s="280"/>
      <c r="C97" s="1502" t="s">
        <v>298</v>
      </c>
      <c r="D97" s="207">
        <f>SUM(Eliminations!C108,'Sch PARENT Inputs'!D106,'Subsidiary Inputs'!E98)</f>
        <v>0</v>
      </c>
      <c r="E97" s="207">
        <f>SUM(Eliminations!D108,'Sch PARENT Inputs'!E106,'Subsidiary Inputs'!F98)</f>
        <v>0</v>
      </c>
      <c r="F97" s="960">
        <f>SUM('Sch PARENT Inputs'!F106,'Subsidiary Inputs'!G98)</f>
        <v>0</v>
      </c>
      <c r="G97" s="960">
        <f>SUM('Sch PARENT Inputs'!G106,'Subsidiary Inputs'!H98)</f>
        <v>0</v>
      </c>
      <c r="H97" s="1092">
        <f>ROUND(ABS(D97),0)</f>
        <v>0</v>
      </c>
      <c r="I97" s="1092">
        <f>ROUND(ABS(E97),0)</f>
        <v>0</v>
      </c>
      <c r="J97" s="52"/>
      <c r="K97" s="52"/>
      <c r="L97" s="52"/>
      <c r="M97" s="52"/>
      <c r="N97" s="52"/>
      <c r="O97" s="52"/>
    </row>
    <row r="98" spans="1:15" x14ac:dyDescent="0.2">
      <c r="A98" s="280"/>
      <c r="B98" s="280"/>
      <c r="D98" s="911"/>
      <c r="E98" s="960"/>
      <c r="F98" s="960"/>
      <c r="G98" s="960"/>
      <c r="H98" s="966"/>
      <c r="I98" s="966"/>
    </row>
    <row r="99" spans="1:15" x14ac:dyDescent="0.2">
      <c r="A99" s="342"/>
      <c r="B99" s="342"/>
      <c r="C99" s="344" t="s">
        <v>187</v>
      </c>
      <c r="D99" s="361"/>
      <c r="E99" s="878"/>
      <c r="F99" s="878"/>
      <c r="G99" s="878"/>
      <c r="H99" s="956"/>
      <c r="I99" s="956"/>
    </row>
    <row r="100" spans="1:15" s="924" customFormat="1" x14ac:dyDescent="0.2">
      <c r="A100" s="280"/>
      <c r="B100" s="280"/>
      <c r="C100" s="909" t="s">
        <v>143</v>
      </c>
      <c r="D100" s="913"/>
      <c r="E100" s="969"/>
      <c r="F100" s="969"/>
      <c r="G100" s="969"/>
      <c r="H100" s="966"/>
      <c r="I100" s="966"/>
      <c r="J100" s="587"/>
      <c r="K100" s="587"/>
      <c r="L100" s="587"/>
      <c r="M100" s="587"/>
      <c r="N100" s="587"/>
      <c r="O100" s="587"/>
    </row>
    <row r="101" spans="1:15" x14ac:dyDescent="0.2">
      <c r="A101" s="280">
        <v>2510</v>
      </c>
      <c r="B101" s="280"/>
      <c r="C101" s="338" t="s">
        <v>188</v>
      </c>
      <c r="D101" s="207">
        <f>SUM(Eliminations!C112,'Sch PARENT Inputs'!D111,'Subsidiary Inputs'!E102)</f>
        <v>0</v>
      </c>
      <c r="E101" s="207">
        <f>SUM(Eliminations!D112,'Sch PARENT Inputs'!E111,'Subsidiary Inputs'!F102)</f>
        <v>0</v>
      </c>
      <c r="F101" s="960">
        <f>SUM('Sch PARENT Inputs'!F111,'Subsidiary Inputs'!G102)</f>
        <v>0</v>
      </c>
      <c r="G101" s="960">
        <f>SUM('Sch PARENT Inputs'!G111,'Subsidiary Inputs'!H102)</f>
        <v>0</v>
      </c>
      <c r="H101" s="966">
        <f t="shared" ref="H101:I111" si="17">ROUND(ABS(D101),0)</f>
        <v>0</v>
      </c>
      <c r="I101" s="966">
        <f t="shared" ref="I101:I111" si="18">ROUND(ABS(E101),0)</f>
        <v>0</v>
      </c>
    </row>
    <row r="102" spans="1:15" ht="12.75" customHeight="1" x14ac:dyDescent="0.2">
      <c r="A102" s="280">
        <v>2520</v>
      </c>
      <c r="B102" s="280"/>
      <c r="C102" s="338" t="s">
        <v>189</v>
      </c>
      <c r="D102" s="207">
        <f>SUM(Eliminations!C113,'Sch PARENT Inputs'!D112,'Subsidiary Inputs'!E103)</f>
        <v>0</v>
      </c>
      <c r="E102" s="207">
        <f>SUM(Eliminations!D113,'Sch PARENT Inputs'!E112,'Subsidiary Inputs'!F103)</f>
        <v>0</v>
      </c>
      <c r="F102" s="960">
        <f>SUM('Sch PARENT Inputs'!F112,'Subsidiary Inputs'!G103)</f>
        <v>0</v>
      </c>
      <c r="G102" s="960">
        <f>SUM('Sch PARENT Inputs'!G112,'Subsidiary Inputs'!H103)</f>
        <v>0</v>
      </c>
      <c r="H102" s="966">
        <f t="shared" si="17"/>
        <v>0</v>
      </c>
      <c r="I102" s="966">
        <f t="shared" si="18"/>
        <v>0</v>
      </c>
    </row>
    <row r="103" spans="1:15" x14ac:dyDescent="0.2">
      <c r="A103" s="280">
        <v>2530</v>
      </c>
      <c r="B103" s="280"/>
      <c r="C103" s="338" t="s">
        <v>190</v>
      </c>
      <c r="D103" s="207">
        <f>SUM(Eliminations!C114,'Sch PARENT Inputs'!D113,'Subsidiary Inputs'!E104)</f>
        <v>0</v>
      </c>
      <c r="E103" s="207">
        <f>SUM(Eliminations!D114,'Sch PARENT Inputs'!E113,'Subsidiary Inputs'!F104)</f>
        <v>0</v>
      </c>
      <c r="F103" s="960">
        <f>SUM('Sch PARENT Inputs'!F113,'Subsidiary Inputs'!G104)</f>
        <v>0</v>
      </c>
      <c r="G103" s="960">
        <f>SUM('Sch PARENT Inputs'!G113,'Subsidiary Inputs'!H104)</f>
        <v>0</v>
      </c>
      <c r="H103" s="966">
        <f t="shared" si="17"/>
        <v>0</v>
      </c>
      <c r="I103" s="966">
        <f t="shared" si="18"/>
        <v>0</v>
      </c>
    </row>
    <row r="104" spans="1:15" x14ac:dyDescent="0.2">
      <c r="A104" s="280">
        <v>2540</v>
      </c>
      <c r="B104" s="280"/>
      <c r="C104" s="338" t="s">
        <v>191</v>
      </c>
      <c r="D104" s="207">
        <f>SUM(Eliminations!C115,'Sch PARENT Inputs'!D114,'Subsidiary Inputs'!E105)</f>
        <v>0</v>
      </c>
      <c r="E104" s="207">
        <f>SUM(Eliminations!D115,'Sch PARENT Inputs'!E114,'Subsidiary Inputs'!F105)</f>
        <v>0</v>
      </c>
      <c r="F104" s="960">
        <f>SUM('Sch PARENT Inputs'!F114,'Subsidiary Inputs'!G105)</f>
        <v>0</v>
      </c>
      <c r="G104" s="960">
        <f>SUM('Sch PARENT Inputs'!G114,'Subsidiary Inputs'!H105)</f>
        <v>0</v>
      </c>
      <c r="H104" s="966">
        <f t="shared" si="17"/>
        <v>0</v>
      </c>
      <c r="I104" s="966">
        <f t="shared" si="18"/>
        <v>0</v>
      </c>
    </row>
    <row r="105" spans="1:15" x14ac:dyDescent="0.2">
      <c r="A105" s="280">
        <v>2550</v>
      </c>
      <c r="B105" s="280"/>
      <c r="C105" s="338" t="s">
        <v>192</v>
      </c>
      <c r="D105" s="207">
        <f>SUM(Eliminations!C116,'Sch PARENT Inputs'!D115,'Subsidiary Inputs'!E106)</f>
        <v>0</v>
      </c>
      <c r="E105" s="207">
        <f>SUM(Eliminations!D116,'Sch PARENT Inputs'!E115,'Subsidiary Inputs'!F106)</f>
        <v>0</v>
      </c>
      <c r="F105" s="960">
        <f>SUM('Sch PARENT Inputs'!F115,'Subsidiary Inputs'!G106)</f>
        <v>0</v>
      </c>
      <c r="G105" s="960">
        <f>SUM('Sch PARENT Inputs'!G115,'Subsidiary Inputs'!H106)</f>
        <v>0</v>
      </c>
      <c r="H105" s="966">
        <f t="shared" si="17"/>
        <v>0</v>
      </c>
      <c r="I105" s="966">
        <f t="shared" si="18"/>
        <v>0</v>
      </c>
    </row>
    <row r="106" spans="1:15" s="52" customFormat="1" x14ac:dyDescent="0.2">
      <c r="A106" s="1054">
        <v>2560</v>
      </c>
      <c r="B106" s="1054"/>
      <c r="C106" s="78" t="s">
        <v>193</v>
      </c>
      <c r="D106" s="207">
        <f>SUM(Eliminations!C117,'Sch PARENT Inputs'!D116,'Subsidiary Inputs'!E107)</f>
        <v>0</v>
      </c>
      <c r="E106" s="207">
        <f>SUM(Eliminations!D117,'Sch PARENT Inputs'!E116,'Subsidiary Inputs'!F107)</f>
        <v>0</v>
      </c>
      <c r="F106" s="960">
        <f>SUM('Sch PARENT Inputs'!F116,'Subsidiary Inputs'!G107)</f>
        <v>0</v>
      </c>
      <c r="G106" s="960">
        <f>SUM('Sch PARENT Inputs'!G116,'Subsidiary Inputs'!H107)</f>
        <v>0</v>
      </c>
      <c r="H106" s="966">
        <f t="shared" si="17"/>
        <v>0</v>
      </c>
      <c r="I106" s="966">
        <f t="shared" si="17"/>
        <v>0</v>
      </c>
    </row>
    <row r="107" spans="1:15" x14ac:dyDescent="0.2">
      <c r="A107" s="280">
        <v>2575</v>
      </c>
      <c r="B107" s="280"/>
      <c r="C107" s="338" t="s">
        <v>111</v>
      </c>
      <c r="D107" s="207">
        <f>SUM(Eliminations!C118,'Sch PARENT Inputs'!D117,'Subsidiary Inputs'!E108)</f>
        <v>0</v>
      </c>
      <c r="E107" s="207">
        <f>SUM(Eliminations!D118,'Sch PARENT Inputs'!E117,'Subsidiary Inputs'!F108)</f>
        <v>0</v>
      </c>
      <c r="F107" s="960">
        <f>SUM('Sch PARENT Inputs'!F117,'Subsidiary Inputs'!G108)</f>
        <v>0</v>
      </c>
      <c r="G107" s="960">
        <f>SUM('Sch PARENT Inputs'!G117,'Subsidiary Inputs'!H108)</f>
        <v>0</v>
      </c>
      <c r="H107" s="966">
        <f t="shared" si="17"/>
        <v>0</v>
      </c>
      <c r="I107" s="966">
        <f t="shared" si="18"/>
        <v>0</v>
      </c>
    </row>
    <row r="108" spans="1:15" x14ac:dyDescent="0.2">
      <c r="A108" s="280">
        <v>2580</v>
      </c>
      <c r="B108" s="280"/>
      <c r="C108" s="338" t="s">
        <v>194</v>
      </c>
      <c r="D108" s="207">
        <f>SUM(Eliminations!C119,'Sch PARENT Inputs'!D118,'Subsidiary Inputs'!E109)</f>
        <v>0</v>
      </c>
      <c r="E108" s="207">
        <f>SUM(Eliminations!D119,'Sch PARENT Inputs'!E118,'Subsidiary Inputs'!F109)</f>
        <v>0</v>
      </c>
      <c r="F108" s="960">
        <f>SUM('Sch PARENT Inputs'!F118,'Subsidiary Inputs'!G109)</f>
        <v>0</v>
      </c>
      <c r="G108" s="960">
        <f>SUM('Sch PARENT Inputs'!G118,'Subsidiary Inputs'!H109)</f>
        <v>0</v>
      </c>
      <c r="H108" s="966">
        <f t="shared" si="17"/>
        <v>0</v>
      </c>
      <c r="I108" s="966">
        <f t="shared" si="18"/>
        <v>0</v>
      </c>
    </row>
    <row r="109" spans="1:15" x14ac:dyDescent="0.2">
      <c r="A109" s="280">
        <v>2585</v>
      </c>
      <c r="B109" s="280"/>
      <c r="C109" s="338" t="s">
        <v>112</v>
      </c>
      <c r="D109" s="207">
        <f>SUM(Eliminations!C120,'Sch PARENT Inputs'!D119,'Subsidiary Inputs'!E110)</f>
        <v>0</v>
      </c>
      <c r="E109" s="207">
        <f>SUM(Eliminations!D120,'Sch PARENT Inputs'!E119,'Subsidiary Inputs'!F110)</f>
        <v>0</v>
      </c>
      <c r="F109" s="960">
        <f>SUM('Sch PARENT Inputs'!F119,'Subsidiary Inputs'!G110)</f>
        <v>0</v>
      </c>
      <c r="G109" s="960">
        <f>SUM('Sch PARENT Inputs'!G119,'Subsidiary Inputs'!H110)</f>
        <v>0</v>
      </c>
      <c r="H109" s="966">
        <f t="shared" si="17"/>
        <v>0</v>
      </c>
      <c r="I109" s="966">
        <f t="shared" si="18"/>
        <v>0</v>
      </c>
    </row>
    <row r="110" spans="1:15" x14ac:dyDescent="0.2">
      <c r="A110" s="280">
        <v>2590</v>
      </c>
      <c r="B110" s="280"/>
      <c r="C110" s="338" t="s">
        <v>110</v>
      </c>
      <c r="D110" s="207">
        <f>SUM(Eliminations!C121,'Sch PARENT Inputs'!D120,'Subsidiary Inputs'!E111)</f>
        <v>0</v>
      </c>
      <c r="E110" s="207">
        <f>SUM(Eliminations!D121,'Sch PARENT Inputs'!E120,'Subsidiary Inputs'!F111)</f>
        <v>0</v>
      </c>
      <c r="F110" s="960">
        <f>SUM('Sch PARENT Inputs'!F120,'Subsidiary Inputs'!G111)</f>
        <v>0</v>
      </c>
      <c r="G110" s="960">
        <f>SUM('Sch PARENT Inputs'!G120,'Subsidiary Inputs'!H111)</f>
        <v>0</v>
      </c>
      <c r="H110" s="966">
        <f t="shared" si="17"/>
        <v>0</v>
      </c>
      <c r="I110" s="966">
        <f t="shared" si="18"/>
        <v>0</v>
      </c>
    </row>
    <row r="111" spans="1:15" x14ac:dyDescent="0.2">
      <c r="A111" s="280">
        <v>2570</v>
      </c>
      <c r="B111" s="280"/>
      <c r="C111" s="338" t="s">
        <v>163</v>
      </c>
      <c r="D111" s="207">
        <f>SUM(Eliminations!C122,'Sch PARENT Inputs'!D121,'Subsidiary Inputs'!E112)</f>
        <v>0</v>
      </c>
      <c r="E111" s="207">
        <f>SUM(Eliminations!D122,'Sch PARENT Inputs'!E121,'Subsidiary Inputs'!F112)</f>
        <v>0</v>
      </c>
      <c r="F111" s="960">
        <f>SUM('Sch PARENT Inputs'!F121,'Subsidiary Inputs'!G112)</f>
        <v>0</v>
      </c>
      <c r="G111" s="960">
        <f>SUM('Sch PARENT Inputs'!G121,'Subsidiary Inputs'!H112)</f>
        <v>0</v>
      </c>
      <c r="H111" s="966">
        <f t="shared" si="17"/>
        <v>0</v>
      </c>
      <c r="I111" s="966">
        <f t="shared" si="18"/>
        <v>0</v>
      </c>
    </row>
    <row r="112" spans="1:15" x14ac:dyDescent="0.2">
      <c r="A112" s="280"/>
      <c r="B112" s="280"/>
      <c r="D112" s="911"/>
      <c r="E112" s="960"/>
      <c r="F112" s="960"/>
      <c r="G112" s="960"/>
      <c r="H112" s="966"/>
      <c r="I112" s="966"/>
    </row>
    <row r="113" spans="1:15" x14ac:dyDescent="0.2">
      <c r="A113" s="342"/>
      <c r="B113" s="342"/>
      <c r="C113" s="344" t="s">
        <v>195</v>
      </c>
      <c r="D113" s="361"/>
      <c r="E113" s="878"/>
      <c r="F113" s="878"/>
      <c r="G113" s="878"/>
      <c r="H113" s="956"/>
      <c r="I113" s="956"/>
    </row>
    <row r="114" spans="1:15" x14ac:dyDescent="0.2">
      <c r="A114" s="280"/>
      <c r="B114" s="280"/>
      <c r="C114" s="909" t="s">
        <v>143</v>
      </c>
      <c r="D114" s="911"/>
      <c r="E114" s="960"/>
      <c r="F114" s="960"/>
      <c r="G114" s="960"/>
      <c r="H114" s="966"/>
      <c r="I114" s="966"/>
    </row>
    <row r="115" spans="1:15" x14ac:dyDescent="0.2">
      <c r="A115" s="280">
        <v>2210</v>
      </c>
      <c r="B115" s="280"/>
      <c r="C115" s="338" t="s">
        <v>196</v>
      </c>
      <c r="D115" s="207">
        <f>SUM(Eliminations!C126,'Sch PARENT Inputs'!D126,'Subsidiary Inputs'!E116)</f>
        <v>0</v>
      </c>
      <c r="E115" s="207">
        <f>SUM(Eliminations!D126,'Sch PARENT Inputs'!E126,'Subsidiary Inputs'!F116)</f>
        <v>0</v>
      </c>
      <c r="F115" s="960">
        <f>SUM('Sch PARENT Inputs'!F126,'Subsidiary Inputs'!G116)</f>
        <v>0</v>
      </c>
      <c r="G115" s="960">
        <f>SUM('Sch PARENT Inputs'!G126,'Subsidiary Inputs'!H116)</f>
        <v>0</v>
      </c>
      <c r="H115" s="966">
        <f t="shared" ref="H115:H122" si="19">ROUND(ABS(D115),0)</f>
        <v>0</v>
      </c>
      <c r="I115" s="966">
        <f t="shared" ref="I115:I122" si="20">ROUND(ABS(E115),0)</f>
        <v>0</v>
      </c>
    </row>
    <row r="116" spans="1:15" x14ac:dyDescent="0.2">
      <c r="A116" s="280">
        <v>2215</v>
      </c>
      <c r="B116" s="280"/>
      <c r="C116" s="338" t="s">
        <v>197</v>
      </c>
      <c r="D116" s="207">
        <f>SUM(Eliminations!C127,'Sch PARENT Inputs'!D127,'Subsidiary Inputs'!E117)</f>
        <v>0</v>
      </c>
      <c r="E116" s="207">
        <f>SUM(Eliminations!D127,'Sch PARENT Inputs'!E127,'Subsidiary Inputs'!F117)</f>
        <v>0</v>
      </c>
      <c r="F116" s="960">
        <f>SUM('Sch PARENT Inputs'!F127,'Subsidiary Inputs'!G117)</f>
        <v>0</v>
      </c>
      <c r="G116" s="960">
        <f>SUM('Sch PARENT Inputs'!G127,'Subsidiary Inputs'!H117)</f>
        <v>0</v>
      </c>
      <c r="H116" s="966">
        <f t="shared" si="19"/>
        <v>0</v>
      </c>
      <c r="I116" s="966">
        <f t="shared" si="20"/>
        <v>0</v>
      </c>
    </row>
    <row r="117" spans="1:15" x14ac:dyDescent="0.2">
      <c r="A117" s="280">
        <v>2230</v>
      </c>
      <c r="B117" s="280"/>
      <c r="C117" s="338" t="s">
        <v>198</v>
      </c>
      <c r="D117" s="207">
        <f>SUM(Eliminations!C128,'Sch PARENT Inputs'!D128,'Subsidiary Inputs'!E118)</f>
        <v>0</v>
      </c>
      <c r="E117" s="207">
        <f>SUM(Eliminations!D128,'Sch PARENT Inputs'!E128,'Subsidiary Inputs'!F118)</f>
        <v>0</v>
      </c>
      <c r="F117" s="960">
        <f>SUM('Sch PARENT Inputs'!F128,'Subsidiary Inputs'!G118)</f>
        <v>0</v>
      </c>
      <c r="G117" s="960">
        <f>SUM('Sch PARENT Inputs'!G128,'Subsidiary Inputs'!H118)</f>
        <v>0</v>
      </c>
      <c r="H117" s="966">
        <f t="shared" si="19"/>
        <v>0</v>
      </c>
      <c r="I117" s="966">
        <f t="shared" si="20"/>
        <v>0</v>
      </c>
    </row>
    <row r="118" spans="1:15" x14ac:dyDescent="0.2">
      <c r="A118" s="280">
        <v>2220</v>
      </c>
      <c r="B118" s="280"/>
      <c r="C118" s="338" t="s">
        <v>162</v>
      </c>
      <c r="D118" s="207">
        <f>SUM(Eliminations!C129,'Sch PARENT Inputs'!D129,'Subsidiary Inputs'!E119)</f>
        <v>0</v>
      </c>
      <c r="E118" s="207">
        <f>SUM(Eliminations!D129,'Sch PARENT Inputs'!E129,'Subsidiary Inputs'!F119)</f>
        <v>0</v>
      </c>
      <c r="F118" s="960">
        <f>SUM('Sch PARENT Inputs'!F129,'Subsidiary Inputs'!G119)</f>
        <v>0</v>
      </c>
      <c r="G118" s="960">
        <f>SUM('Sch PARENT Inputs'!G129,'Subsidiary Inputs'!H119)</f>
        <v>0</v>
      </c>
      <c r="H118" s="966">
        <f t="shared" si="19"/>
        <v>0</v>
      </c>
      <c r="I118" s="966">
        <f t="shared" si="20"/>
        <v>0</v>
      </c>
    </row>
    <row r="119" spans="1:15" x14ac:dyDescent="0.2">
      <c r="A119" s="280">
        <v>2255</v>
      </c>
      <c r="B119" s="280"/>
      <c r="C119" s="338" t="s">
        <v>116</v>
      </c>
      <c r="D119" s="207">
        <f>SUM(Eliminations!C130,'Sch PARENT Inputs'!D130,'Subsidiary Inputs'!E120)</f>
        <v>0</v>
      </c>
      <c r="E119" s="207">
        <f>SUM(Eliminations!D130,'Sch PARENT Inputs'!E130,'Subsidiary Inputs'!F120)</f>
        <v>0</v>
      </c>
      <c r="F119" s="960">
        <f>SUM('Sch PARENT Inputs'!F130,'Subsidiary Inputs'!G120)</f>
        <v>0</v>
      </c>
      <c r="G119" s="960">
        <f>SUM('Sch PARENT Inputs'!G130,'Subsidiary Inputs'!H120)</f>
        <v>0</v>
      </c>
      <c r="H119" s="966">
        <f t="shared" si="19"/>
        <v>0</v>
      </c>
      <c r="I119" s="966">
        <f t="shared" si="20"/>
        <v>0</v>
      </c>
    </row>
    <row r="120" spans="1:15" x14ac:dyDescent="0.2">
      <c r="A120" s="280">
        <v>2253</v>
      </c>
      <c r="B120" s="280"/>
      <c r="C120" s="338" t="s">
        <v>117</v>
      </c>
      <c r="D120" s="207">
        <f>SUM(Eliminations!C131,'Sch PARENT Inputs'!D131,'Subsidiary Inputs'!E121)</f>
        <v>0</v>
      </c>
      <c r="E120" s="207">
        <f>SUM(Eliminations!D131,'Sch PARENT Inputs'!E131,'Subsidiary Inputs'!F121)</f>
        <v>0</v>
      </c>
      <c r="F120" s="960">
        <f>SUM('Sch PARENT Inputs'!F131,'Subsidiary Inputs'!G121)</f>
        <v>0</v>
      </c>
      <c r="G120" s="960">
        <f>SUM('Sch PARENT Inputs'!G131,'Subsidiary Inputs'!H121)</f>
        <v>0</v>
      </c>
      <c r="H120" s="966">
        <f t="shared" si="19"/>
        <v>0</v>
      </c>
      <c r="I120" s="966">
        <f t="shared" si="20"/>
        <v>0</v>
      </c>
    </row>
    <row r="121" spans="1:15" x14ac:dyDescent="0.2">
      <c r="A121" s="280">
        <v>2256</v>
      </c>
      <c r="B121" s="280"/>
      <c r="C121" s="338" t="s">
        <v>115</v>
      </c>
      <c r="D121" s="207">
        <f>SUM(Eliminations!C132,'Sch PARENT Inputs'!D132,'Subsidiary Inputs'!E122)</f>
        <v>0</v>
      </c>
      <c r="E121" s="207">
        <f>SUM(Eliminations!D132,'Sch PARENT Inputs'!E132,'Subsidiary Inputs'!F122)</f>
        <v>0</v>
      </c>
      <c r="F121" s="960">
        <f>SUM('Sch PARENT Inputs'!F132,'Subsidiary Inputs'!G122)</f>
        <v>0</v>
      </c>
      <c r="G121" s="960">
        <f>SUM('Sch PARENT Inputs'!G132,'Subsidiary Inputs'!H122)</f>
        <v>0</v>
      </c>
      <c r="H121" s="966">
        <f t="shared" si="19"/>
        <v>0</v>
      </c>
      <c r="I121" s="966">
        <f t="shared" si="20"/>
        <v>0</v>
      </c>
    </row>
    <row r="122" spans="1:15" s="924" customFormat="1" ht="12.75" customHeight="1" x14ac:dyDescent="0.2">
      <c r="A122" s="280">
        <v>2250</v>
      </c>
      <c r="B122" s="280"/>
      <c r="C122" s="338" t="s">
        <v>114</v>
      </c>
      <c r="D122" s="207">
        <f>SUM(Eliminations!C133,'Sch PARENT Inputs'!D133,'Subsidiary Inputs'!E123)</f>
        <v>0</v>
      </c>
      <c r="E122" s="207">
        <f>SUM(Eliminations!D133,'Sch PARENT Inputs'!E133,'Subsidiary Inputs'!F123)</f>
        <v>0</v>
      </c>
      <c r="F122" s="960">
        <f>SUM('Sch PARENT Inputs'!F133,'Subsidiary Inputs'!G123)</f>
        <v>0</v>
      </c>
      <c r="G122" s="960">
        <f>SUM('Sch PARENT Inputs'!G133,'Subsidiary Inputs'!H123)</f>
        <v>0</v>
      </c>
      <c r="H122" s="966">
        <f t="shared" si="19"/>
        <v>0</v>
      </c>
      <c r="I122" s="966">
        <f t="shared" si="20"/>
        <v>0</v>
      </c>
      <c r="J122" s="587"/>
      <c r="K122" s="992" t="s">
        <v>366</v>
      </c>
      <c r="L122" s="992"/>
      <c r="M122" s="992"/>
      <c r="N122" s="992"/>
      <c r="O122" s="992"/>
    </row>
    <row r="123" spans="1:15" x14ac:dyDescent="0.2">
      <c r="A123" s="280"/>
      <c r="B123" s="280"/>
      <c r="C123" s="927"/>
      <c r="D123" s="929"/>
      <c r="E123" s="974"/>
      <c r="F123" s="974"/>
      <c r="G123" s="974"/>
      <c r="H123" s="966"/>
      <c r="I123" s="966"/>
      <c r="K123" s="1203">
        <f>SUM(D12:D122)+'St of Comprehensive Rev. &amp; Exp.'!H49</f>
        <v>0</v>
      </c>
      <c r="L123" s="1203">
        <f>SUM(E12:E122)+'St of Comprehensive Rev. &amp; Exp.'!I49</f>
        <v>0</v>
      </c>
      <c r="M123" s="1203">
        <f>SUM(F12:F122)+'St of Comprehensive Rev. &amp; Exp.'!J49</f>
        <v>0</v>
      </c>
    </row>
    <row r="124" spans="1:15" x14ac:dyDescent="0.2">
      <c r="A124" s="343"/>
      <c r="B124" s="343"/>
      <c r="C124" s="349" t="s">
        <v>13</v>
      </c>
      <c r="D124" s="363"/>
      <c r="E124" s="882"/>
      <c r="F124" s="882"/>
      <c r="G124" s="882"/>
      <c r="H124" s="957"/>
      <c r="I124" s="957"/>
    </row>
    <row r="125" spans="1:15" x14ac:dyDescent="0.2">
      <c r="A125" s="342"/>
      <c r="B125" s="342"/>
      <c r="C125" s="344" t="s">
        <v>199</v>
      </c>
      <c r="D125" s="361"/>
      <c r="E125" s="878"/>
      <c r="F125" s="878"/>
      <c r="G125" s="878"/>
      <c r="H125" s="956"/>
      <c r="I125" s="956"/>
    </row>
    <row r="126" spans="1:15" x14ac:dyDescent="0.2">
      <c r="A126" s="280"/>
      <c r="B126" s="280"/>
      <c r="C126" s="909" t="s">
        <v>200</v>
      </c>
      <c r="D126" s="913"/>
      <c r="E126" s="969"/>
      <c r="F126" s="969"/>
      <c r="G126" s="969"/>
      <c r="H126" s="966"/>
      <c r="I126" s="966"/>
    </row>
    <row r="127" spans="1:15" x14ac:dyDescent="0.2">
      <c r="A127" s="280">
        <v>5109</v>
      </c>
      <c r="B127" s="280"/>
      <c r="C127" s="1442" t="s">
        <v>201</v>
      </c>
      <c r="D127" s="207">
        <f>SUM(Eliminations!C138,'Sch PARENT Inputs'!D139,'Subsidiary Inputs'!E128)</f>
        <v>0</v>
      </c>
      <c r="E127" s="207">
        <f>SUM(Eliminations!D138,'Sch PARENT Inputs'!E139,'Subsidiary Inputs'!F128)</f>
        <v>0</v>
      </c>
      <c r="F127" s="960">
        <f>SUM('Sch PARENT Inputs'!F139,'Subsidiary Inputs'!G128)</f>
        <v>0</v>
      </c>
      <c r="G127" s="960">
        <f>SUM('Sch PARENT Inputs'!G139,'Subsidiary Inputs'!H128)</f>
        <v>0</v>
      </c>
      <c r="H127" s="966">
        <f t="shared" ref="H127:I128" si="21">ROUND(ABS(D127),0)</f>
        <v>0</v>
      </c>
      <c r="I127" s="966">
        <f t="shared" si="21"/>
        <v>0</v>
      </c>
    </row>
    <row r="128" spans="1:15" ht="12.75" customHeight="1" x14ac:dyDescent="0.2">
      <c r="A128" s="280">
        <v>5120</v>
      </c>
      <c r="B128" s="280"/>
      <c r="C128" s="338" t="s">
        <v>202</v>
      </c>
      <c r="D128" s="207">
        <f>SUM(Eliminations!C141,'Sch PARENT Inputs'!D140,'Subsidiary Inputs'!E129)</f>
        <v>0</v>
      </c>
      <c r="E128" s="207">
        <f>SUM(Eliminations!D141,'Sch PARENT Inputs'!E140,'Subsidiary Inputs'!F129)</f>
        <v>0</v>
      </c>
      <c r="F128" s="960">
        <f>SUM('Sch PARENT Inputs'!F140,'Subsidiary Inputs'!G129)</f>
        <v>0</v>
      </c>
      <c r="G128" s="960">
        <f>SUM('Sch PARENT Inputs'!G140,'Subsidiary Inputs'!H129)</f>
        <v>0</v>
      </c>
      <c r="H128" s="966">
        <f t="shared" si="21"/>
        <v>0</v>
      </c>
      <c r="I128" s="966">
        <f t="shared" si="21"/>
        <v>0</v>
      </c>
    </row>
    <row r="129" spans="1:9" ht="12.75" customHeight="1" x14ac:dyDescent="0.2">
      <c r="A129" s="280">
        <v>5210</v>
      </c>
      <c r="B129" s="280"/>
      <c r="C129" s="338" t="s">
        <v>203</v>
      </c>
      <c r="D129" s="207">
        <f>SUM(Eliminations!C142,'Sch PARENT Inputs'!D141,'Subsidiary Inputs'!E130)</f>
        <v>0</v>
      </c>
      <c r="E129" s="207">
        <f>SUM(Eliminations!D142,'Sch PARENT Inputs'!E141,'Subsidiary Inputs'!F130)</f>
        <v>0</v>
      </c>
      <c r="F129" s="960">
        <f>SUM('Sch PARENT Inputs'!F141,'Subsidiary Inputs'!G130)</f>
        <v>0</v>
      </c>
      <c r="G129" s="960">
        <f>SUM('Sch PARENT Inputs'!G141,'Subsidiary Inputs'!H130)</f>
        <v>0</v>
      </c>
      <c r="H129" s="966">
        <f>ROUND(D129,0)</f>
        <v>0</v>
      </c>
      <c r="I129" s="966">
        <f>ROUND(E129,0)</f>
        <v>0</v>
      </c>
    </row>
    <row r="130" spans="1:9" x14ac:dyDescent="0.2">
      <c r="A130" s="280"/>
      <c r="B130" s="280"/>
      <c r="D130" s="913"/>
      <c r="E130" s="969"/>
      <c r="F130" s="969"/>
      <c r="G130" s="969"/>
      <c r="H130" s="966"/>
      <c r="I130" s="966"/>
    </row>
    <row r="131" spans="1:9" ht="12.75" customHeight="1" x14ac:dyDescent="0.2">
      <c r="A131" s="342"/>
      <c r="B131" s="342"/>
      <c r="C131" s="344" t="s">
        <v>204</v>
      </c>
      <c r="D131" s="361"/>
      <c r="E131" s="878"/>
      <c r="F131" s="878"/>
      <c r="G131" s="878"/>
      <c r="H131" s="956"/>
      <c r="I131" s="956"/>
    </row>
    <row r="132" spans="1:9" ht="14.25" customHeight="1" x14ac:dyDescent="0.2">
      <c r="A132" s="280"/>
      <c r="B132" s="280"/>
      <c r="C132" s="909" t="s">
        <v>200</v>
      </c>
      <c r="D132" s="913"/>
      <c r="E132" s="969"/>
      <c r="F132" s="969"/>
      <c r="G132" s="969"/>
      <c r="H132" s="966"/>
      <c r="I132" s="966"/>
    </row>
    <row r="133" spans="1:9" ht="14.25" customHeight="1" x14ac:dyDescent="0.2">
      <c r="A133" s="280">
        <v>5129</v>
      </c>
      <c r="B133" s="280"/>
      <c r="C133" s="338" t="s">
        <v>205</v>
      </c>
      <c r="D133" s="207">
        <f>SUM(Eliminations!C146,'Sch PARENT Inputs'!D146,'Subsidiary Inputs'!E134)</f>
        <v>0</v>
      </c>
      <c r="E133" s="207">
        <f>SUM(Eliminations!D146,'Sch PARENT Inputs'!E146,'Subsidiary Inputs'!F134)</f>
        <v>0</v>
      </c>
      <c r="F133" s="960">
        <f>SUM('Sch PARENT Inputs'!F146,'Subsidiary Inputs'!G134)</f>
        <v>0</v>
      </c>
      <c r="G133" s="960">
        <f>SUM('Sch PARENT Inputs'!G146,'Subsidiary Inputs'!H134)</f>
        <v>0</v>
      </c>
      <c r="H133" s="966">
        <f>ROUND(ABS(D133),0)</f>
        <v>0</v>
      </c>
      <c r="I133" s="966">
        <f>ROUND(ABS(E133),0)</f>
        <v>0</v>
      </c>
    </row>
    <row r="134" spans="1:9" x14ac:dyDescent="0.2">
      <c r="A134" s="280">
        <v>5130</v>
      </c>
      <c r="B134" s="280"/>
      <c r="C134" s="338" t="s">
        <v>206</v>
      </c>
      <c r="D134" s="207">
        <f>SUM(Eliminations!C147,'Sch PARENT Inputs'!D147,'Subsidiary Inputs'!E135)</f>
        <v>0</v>
      </c>
      <c r="E134" s="207">
        <f>SUM(Eliminations!D147,'Sch PARENT Inputs'!E147,'Subsidiary Inputs'!F135)</f>
        <v>0</v>
      </c>
      <c r="F134" s="960">
        <f>SUM('Sch PARENT Inputs'!F147,'Subsidiary Inputs'!G135)</f>
        <v>0</v>
      </c>
      <c r="G134" s="960">
        <f>SUM('Sch PARENT Inputs'!G147,'Subsidiary Inputs'!H135)</f>
        <v>0</v>
      </c>
      <c r="H134" s="966">
        <f>ROUND(ABS(D134),0)</f>
        <v>0</v>
      </c>
      <c r="I134" s="966">
        <f>ROUND(ABS(E134),0)</f>
        <v>0</v>
      </c>
    </row>
    <row r="135" spans="1:9" x14ac:dyDescent="0.2">
      <c r="A135" s="280">
        <v>5138</v>
      </c>
      <c r="B135" s="280"/>
      <c r="C135" s="1031" t="s">
        <v>1696</v>
      </c>
      <c r="D135" s="207">
        <f>SUM(Eliminations!C148,'Sch PARENT Inputs'!D148,'Subsidiary Inputs'!E136)</f>
        <v>0</v>
      </c>
      <c r="E135" s="207">
        <f>SUM(Eliminations!D148,'Sch PARENT Inputs'!E148,'Subsidiary Inputs'!F136)</f>
        <v>0</v>
      </c>
      <c r="F135" s="960">
        <f>SUM('Sch PARENT Inputs'!F148,'Subsidiary Inputs'!G136)</f>
        <v>0</v>
      </c>
      <c r="G135" s="960">
        <f>SUM('Sch PARENT Inputs'!G148,'Subsidiary Inputs'!H136)</f>
        <v>0</v>
      </c>
      <c r="H135" s="966">
        <f>ROUND(D135,0)</f>
        <v>0</v>
      </c>
      <c r="I135" s="966">
        <f>ROUND(E135,0)</f>
        <v>0</v>
      </c>
    </row>
    <row r="136" spans="1:9" x14ac:dyDescent="0.2">
      <c r="A136" s="280">
        <v>5132</v>
      </c>
      <c r="B136" s="280"/>
      <c r="C136" s="338" t="s">
        <v>208</v>
      </c>
      <c r="D136" s="207">
        <f>SUM(Eliminations!C149,'Sch PARENT Inputs'!D149,'Subsidiary Inputs'!E137)</f>
        <v>0</v>
      </c>
      <c r="E136" s="207">
        <f>SUM(Eliminations!D149,'Sch PARENT Inputs'!E149,'Subsidiary Inputs'!F137)</f>
        <v>0</v>
      </c>
      <c r="F136" s="960">
        <f>SUM('Sch PARENT Inputs'!F149,'Subsidiary Inputs'!G137)</f>
        <v>0</v>
      </c>
      <c r="G136" s="960">
        <f>SUM('Sch PARENT Inputs'!G149,'Subsidiary Inputs'!H137)</f>
        <v>0</v>
      </c>
      <c r="H136" s="966">
        <f t="shared" ref="H136:I138" si="22">ROUND(ABS(D136),0)</f>
        <v>0</v>
      </c>
      <c r="I136" s="966">
        <f t="shared" si="22"/>
        <v>0</v>
      </c>
    </row>
    <row r="137" spans="1:9" x14ac:dyDescent="0.2">
      <c r="A137" s="280">
        <v>5133</v>
      </c>
      <c r="B137" s="280"/>
      <c r="C137" s="338" t="s">
        <v>209</v>
      </c>
      <c r="D137" s="207">
        <f>SUM(Eliminations!C150,'Sch PARENT Inputs'!D150,'Subsidiary Inputs'!E138)</f>
        <v>0</v>
      </c>
      <c r="E137" s="207">
        <f>SUM(Eliminations!D150,'Sch PARENT Inputs'!E150,'Subsidiary Inputs'!F138)</f>
        <v>0</v>
      </c>
      <c r="F137" s="960">
        <f>SUM('Sch PARENT Inputs'!F150,'Subsidiary Inputs'!G138)</f>
        <v>0</v>
      </c>
      <c r="G137" s="960">
        <f>SUM('Sch PARENT Inputs'!G150,'Subsidiary Inputs'!H138)</f>
        <v>0</v>
      </c>
      <c r="H137" s="966">
        <f t="shared" si="22"/>
        <v>0</v>
      </c>
      <c r="I137" s="966">
        <f t="shared" si="22"/>
        <v>0</v>
      </c>
    </row>
    <row r="138" spans="1:9" x14ac:dyDescent="0.2">
      <c r="A138" s="280">
        <v>5134</v>
      </c>
      <c r="B138" s="280"/>
      <c r="C138" s="338" t="s">
        <v>210</v>
      </c>
      <c r="D138" s="207">
        <f>SUM(Eliminations!C151,'Sch PARENT Inputs'!D151,'Subsidiary Inputs'!E139)</f>
        <v>0</v>
      </c>
      <c r="E138" s="207">
        <f>SUM(Eliminations!D151,'Sch PARENT Inputs'!E151,'Subsidiary Inputs'!F139)</f>
        <v>0</v>
      </c>
      <c r="F138" s="960">
        <f>SUM('Sch PARENT Inputs'!F151,'Subsidiary Inputs'!G139)</f>
        <v>0</v>
      </c>
      <c r="G138" s="960">
        <f>SUM('Sch PARENT Inputs'!G151,'Subsidiary Inputs'!H139)</f>
        <v>0</v>
      </c>
      <c r="H138" s="966">
        <f t="shared" si="22"/>
        <v>0</v>
      </c>
      <c r="I138" s="966">
        <f t="shared" si="22"/>
        <v>0</v>
      </c>
    </row>
    <row r="139" spans="1:9" x14ac:dyDescent="0.2">
      <c r="A139" s="280"/>
      <c r="B139" s="280"/>
      <c r="D139" s="931"/>
      <c r="E139" s="973"/>
      <c r="F139" s="973"/>
      <c r="G139" s="973"/>
      <c r="H139" s="966"/>
      <c r="I139" s="966"/>
    </row>
    <row r="140" spans="1:9" ht="12.75" customHeight="1" x14ac:dyDescent="0.2">
      <c r="A140" s="342"/>
      <c r="B140" s="342"/>
      <c r="C140" s="344" t="s">
        <v>211</v>
      </c>
      <c r="D140" s="361"/>
      <c r="E140" s="878"/>
      <c r="F140" s="878"/>
      <c r="G140" s="878"/>
      <c r="H140" s="956"/>
      <c r="I140" s="956"/>
    </row>
    <row r="141" spans="1:9" x14ac:dyDescent="0.2">
      <c r="A141" s="280"/>
      <c r="B141" s="280"/>
      <c r="C141" s="909" t="s">
        <v>200</v>
      </c>
      <c r="D141" s="913"/>
      <c r="E141" s="969"/>
      <c r="F141" s="969"/>
      <c r="G141" s="969"/>
      <c r="H141" s="966"/>
      <c r="I141" s="966"/>
    </row>
    <row r="142" spans="1:9" ht="12" customHeight="1" x14ac:dyDescent="0.2">
      <c r="A142" s="280">
        <v>5137</v>
      </c>
      <c r="B142" s="280"/>
      <c r="C142" s="338" t="s">
        <v>212</v>
      </c>
      <c r="D142" s="207">
        <f>SUM(Eliminations!C155,'Sch PARENT Inputs'!D156,'Subsidiary Inputs'!E143)</f>
        <v>0</v>
      </c>
      <c r="E142" s="207">
        <f>SUM(Eliminations!D155,'Sch PARENT Inputs'!E156,'Subsidiary Inputs'!F143)</f>
        <v>0</v>
      </c>
      <c r="F142" s="960">
        <f>SUM('Sch PARENT Inputs'!F156,'Subsidiary Inputs'!G143)</f>
        <v>0</v>
      </c>
      <c r="G142" s="960">
        <f>SUM('Sch PARENT Inputs'!G156,'Subsidiary Inputs'!H143)</f>
        <v>0</v>
      </c>
      <c r="H142" s="966">
        <f>ROUND(ABS(D142),0)</f>
        <v>0</v>
      </c>
      <c r="I142" s="966">
        <f>ROUND(ABS(E142),0)</f>
        <v>0</v>
      </c>
    </row>
    <row r="143" spans="1:9" ht="12" customHeight="1" x14ac:dyDescent="0.2">
      <c r="A143" s="280">
        <v>5135</v>
      </c>
      <c r="B143" s="280"/>
      <c r="C143" s="338" t="s">
        <v>213</v>
      </c>
      <c r="D143" s="207">
        <f>SUM(Eliminations!C156,'Sch PARENT Inputs'!D157,'Subsidiary Inputs'!E144)</f>
        <v>0</v>
      </c>
      <c r="E143" s="207">
        <f>SUM(Eliminations!D156,'Sch PARENT Inputs'!E157,'Subsidiary Inputs'!F144)</f>
        <v>0</v>
      </c>
      <c r="F143" s="960">
        <f>SUM('Sch PARENT Inputs'!F157,'Subsidiary Inputs'!G144)</f>
        <v>0</v>
      </c>
      <c r="G143" s="960">
        <f>SUM('Sch PARENT Inputs'!G157,'Subsidiary Inputs'!H144)</f>
        <v>0</v>
      </c>
      <c r="H143" s="966">
        <f>ROUND(ABS(D143),0)</f>
        <v>0</v>
      </c>
      <c r="I143" s="966">
        <f>ROUND(ABS(E143),0)</f>
        <v>0</v>
      </c>
    </row>
    <row r="144" spans="1:9" x14ac:dyDescent="0.2">
      <c r="A144" s="280"/>
      <c r="B144" s="280"/>
      <c r="D144" s="931"/>
      <c r="E144" s="973"/>
      <c r="F144" s="973"/>
      <c r="G144" s="973"/>
      <c r="H144" s="966"/>
      <c r="I144" s="966"/>
    </row>
    <row r="145" spans="1:15" ht="12" customHeight="1" x14ac:dyDescent="0.2">
      <c r="A145" s="342"/>
      <c r="B145" s="342"/>
      <c r="C145" s="344" t="s">
        <v>214</v>
      </c>
      <c r="D145" s="361"/>
      <c r="E145" s="878"/>
      <c r="F145" s="878"/>
      <c r="G145" s="878"/>
      <c r="H145" s="956"/>
      <c r="I145" s="956"/>
    </row>
    <row r="146" spans="1:15" s="924" customFormat="1" ht="14.25" customHeight="1" x14ac:dyDescent="0.2">
      <c r="A146" s="280"/>
      <c r="B146" s="280"/>
      <c r="C146" s="909" t="s">
        <v>200</v>
      </c>
      <c r="D146" s="931"/>
      <c r="E146" s="973"/>
      <c r="F146" s="973"/>
      <c r="G146" s="973"/>
      <c r="H146" s="966"/>
      <c r="I146" s="966"/>
      <c r="J146" s="587"/>
      <c r="K146" s="587"/>
      <c r="L146" s="587"/>
      <c r="M146" s="587"/>
      <c r="N146" s="587"/>
      <c r="O146" s="587"/>
    </row>
    <row r="147" spans="1:15" s="924" customFormat="1" ht="14.25" customHeight="1" x14ac:dyDescent="0.2">
      <c r="A147" s="280">
        <v>5142</v>
      </c>
      <c r="B147" s="280"/>
      <c r="C147" s="338" t="s">
        <v>215</v>
      </c>
      <c r="D147" s="207">
        <f>SUM(Eliminations!C160,'Sch PARENT Inputs'!D162,'Subsidiary Inputs'!E148)</f>
        <v>0</v>
      </c>
      <c r="E147" s="207">
        <f>SUM(Eliminations!D160,'Sch PARENT Inputs'!E162,'Subsidiary Inputs'!F148)</f>
        <v>0</v>
      </c>
      <c r="F147" s="960">
        <f>SUM('Sch PARENT Inputs'!F162,'Subsidiary Inputs'!G148)</f>
        <v>0</v>
      </c>
      <c r="G147" s="960">
        <f>SUM('Sch PARENT Inputs'!G162,'Subsidiary Inputs'!H148)</f>
        <v>0</v>
      </c>
      <c r="H147" s="966">
        <f t="shared" ref="H147:I149" si="23">ROUND(ABS(D147),0)</f>
        <v>0</v>
      </c>
      <c r="I147" s="966">
        <f t="shared" si="23"/>
        <v>0</v>
      </c>
      <c r="J147" s="587"/>
      <c r="K147" s="587"/>
      <c r="L147" s="587"/>
      <c r="M147" s="587"/>
      <c r="N147" s="587"/>
      <c r="O147" s="587"/>
    </row>
    <row r="148" spans="1:15" ht="12.75" customHeight="1" x14ac:dyDescent="0.2">
      <c r="A148" s="280">
        <v>5144</v>
      </c>
      <c r="B148" s="280"/>
      <c r="C148" s="338" t="s">
        <v>216</v>
      </c>
      <c r="D148" s="207">
        <f>SUM(Eliminations!C161,'Sch PARENT Inputs'!D163,'Subsidiary Inputs'!E149)</f>
        <v>0</v>
      </c>
      <c r="E148" s="207">
        <f>SUM(Eliminations!D161,'Sch PARENT Inputs'!E163,'Subsidiary Inputs'!F149)</f>
        <v>0</v>
      </c>
      <c r="F148" s="960">
        <f>SUM('Sch PARENT Inputs'!F163,'Subsidiary Inputs'!G149)</f>
        <v>0</v>
      </c>
      <c r="G148" s="960">
        <f>SUM('Sch PARENT Inputs'!G163,'Subsidiary Inputs'!H149)</f>
        <v>0</v>
      </c>
      <c r="H148" s="966">
        <f t="shared" si="23"/>
        <v>0</v>
      </c>
      <c r="I148" s="966">
        <f t="shared" si="23"/>
        <v>0</v>
      </c>
    </row>
    <row r="149" spans="1:15" ht="12.75" customHeight="1" x14ac:dyDescent="0.2">
      <c r="A149" s="280">
        <v>5141</v>
      </c>
      <c r="B149" s="280"/>
      <c r="C149" s="338" t="s">
        <v>217</v>
      </c>
      <c r="D149" s="207">
        <f>SUM(Eliminations!C162,'Sch PARENT Inputs'!D164,'Subsidiary Inputs'!E150)</f>
        <v>0</v>
      </c>
      <c r="E149" s="207">
        <f>SUM(Eliminations!D162,'Sch PARENT Inputs'!E164,'Subsidiary Inputs'!F150)</f>
        <v>0</v>
      </c>
      <c r="F149" s="960">
        <f>SUM('Sch PARENT Inputs'!F164,'Subsidiary Inputs'!G150)</f>
        <v>0</v>
      </c>
      <c r="G149" s="960">
        <f>SUM('Sch PARENT Inputs'!G164,'Subsidiary Inputs'!H150)</f>
        <v>0</v>
      </c>
      <c r="H149" s="966">
        <f t="shared" si="23"/>
        <v>0</v>
      </c>
      <c r="I149" s="966">
        <f t="shared" si="23"/>
        <v>0</v>
      </c>
    </row>
    <row r="150" spans="1:15" x14ac:dyDescent="0.2">
      <c r="A150" s="280"/>
      <c r="B150" s="280"/>
      <c r="D150" s="913"/>
      <c r="E150" s="969"/>
      <c r="F150" s="969"/>
      <c r="G150" s="969"/>
      <c r="H150" s="966"/>
      <c r="I150" s="966"/>
    </row>
    <row r="151" spans="1:15" ht="12" customHeight="1" x14ac:dyDescent="0.2">
      <c r="A151" s="342"/>
      <c r="B151" s="342"/>
      <c r="C151" s="344" t="s">
        <v>218</v>
      </c>
      <c r="D151" s="361"/>
      <c r="E151" s="878"/>
      <c r="F151" s="878"/>
      <c r="G151" s="878"/>
      <c r="H151" s="956"/>
      <c r="I151" s="956"/>
    </row>
    <row r="152" spans="1:15" ht="12.75" customHeight="1" x14ac:dyDescent="0.2">
      <c r="A152" s="280"/>
      <c r="B152" s="280"/>
      <c r="C152" s="909" t="s">
        <v>200</v>
      </c>
      <c r="D152" s="931"/>
      <c r="E152" s="973"/>
      <c r="F152" s="973"/>
      <c r="G152" s="973"/>
      <c r="H152" s="966"/>
      <c r="I152" s="966"/>
    </row>
    <row r="153" spans="1:15" ht="12.75" customHeight="1" x14ac:dyDescent="0.2">
      <c r="A153" s="280">
        <v>5150</v>
      </c>
      <c r="B153" s="280"/>
      <c r="C153" s="338" t="s">
        <v>219</v>
      </c>
      <c r="D153" s="207">
        <f>SUM(Eliminations!C166,'Sch PARENT Inputs'!D169,'Subsidiary Inputs'!E154)</f>
        <v>0</v>
      </c>
      <c r="E153" s="207">
        <f>SUM(Eliminations!D166,'Sch PARENT Inputs'!E169,'Subsidiary Inputs'!F154)</f>
        <v>0</v>
      </c>
      <c r="F153" s="960">
        <f>SUM('Sch PARENT Inputs'!F169,'Subsidiary Inputs'!G154)</f>
        <v>0</v>
      </c>
      <c r="G153" s="960">
        <f>SUM('Sch PARENT Inputs'!G169,'Subsidiary Inputs'!H154)</f>
        <v>0</v>
      </c>
      <c r="H153" s="966">
        <f>ROUND(ABS(D153),0)</f>
        <v>0</v>
      </c>
      <c r="I153" s="966">
        <f>ROUND(ABS(E153),0)</f>
        <v>0</v>
      </c>
    </row>
    <row r="154" spans="1:15" x14ac:dyDescent="0.2">
      <c r="A154" s="280"/>
      <c r="B154" s="280"/>
      <c r="D154" s="913"/>
      <c r="E154" s="969"/>
      <c r="F154" s="969"/>
      <c r="G154" s="969"/>
      <c r="H154" s="966"/>
      <c r="I154" s="966"/>
    </row>
    <row r="155" spans="1:15" ht="12.75" customHeight="1" x14ac:dyDescent="0.2">
      <c r="A155" s="342"/>
      <c r="B155" s="342"/>
      <c r="C155" s="344" t="s">
        <v>220</v>
      </c>
      <c r="D155" s="361"/>
      <c r="E155" s="878"/>
      <c r="F155" s="878"/>
      <c r="G155" s="878"/>
      <c r="H155" s="956"/>
      <c r="I155" s="956"/>
    </row>
    <row r="156" spans="1:15" x14ac:dyDescent="0.2">
      <c r="A156" s="280"/>
      <c r="B156" s="280"/>
      <c r="C156" s="909" t="s">
        <v>200</v>
      </c>
      <c r="D156" s="913"/>
      <c r="E156" s="969"/>
      <c r="F156" s="969"/>
      <c r="G156" s="969"/>
      <c r="H156" s="966"/>
      <c r="I156" s="966"/>
    </row>
    <row r="157" spans="1:15" x14ac:dyDescent="0.2">
      <c r="A157" s="280">
        <v>5770</v>
      </c>
      <c r="B157" s="280"/>
      <c r="C157" s="338" t="s">
        <v>221</v>
      </c>
      <c r="D157" s="207">
        <f>SUM(Eliminations!C170,'Sch PARENT Inputs'!D174,'Subsidiary Inputs'!E158)</f>
        <v>0</v>
      </c>
      <c r="E157" s="207">
        <f>SUM(Eliminations!D170,'Sch PARENT Inputs'!E174,'Subsidiary Inputs'!F158)</f>
        <v>0</v>
      </c>
      <c r="F157" s="960">
        <f>SUM('Sch PARENT Inputs'!F174,'Subsidiary Inputs'!G158)</f>
        <v>0</v>
      </c>
      <c r="G157" s="960">
        <f>SUM('Sch PARENT Inputs'!G174,'Subsidiary Inputs'!H158)</f>
        <v>0</v>
      </c>
      <c r="H157" s="966">
        <f t="shared" ref="H157:H165" si="24">ROUND(ABS(D157),0)</f>
        <v>0</v>
      </c>
      <c r="I157" s="966">
        <f t="shared" ref="I157:I165" si="25">ROUND(ABS(E157),0)</f>
        <v>0</v>
      </c>
    </row>
    <row r="158" spans="1:15" ht="12.75" customHeight="1" x14ac:dyDescent="0.2">
      <c r="A158" s="280">
        <v>5762</v>
      </c>
      <c r="B158" s="280"/>
      <c r="C158" s="933" t="s">
        <v>196</v>
      </c>
      <c r="D158" s="207">
        <f>SUM(Eliminations!C171,'Sch PARENT Inputs'!D175,'Subsidiary Inputs'!E159)</f>
        <v>0</v>
      </c>
      <c r="E158" s="207">
        <f>SUM(Eliminations!D171,'Sch PARENT Inputs'!E175,'Subsidiary Inputs'!F159)</f>
        <v>0</v>
      </c>
      <c r="F158" s="960">
        <f>SUM('Sch PARENT Inputs'!F175,'Subsidiary Inputs'!G159)</f>
        <v>0</v>
      </c>
      <c r="G158" s="960">
        <f>SUM('Sch PARENT Inputs'!G175,'Subsidiary Inputs'!H159)</f>
        <v>0</v>
      </c>
      <c r="H158" s="966">
        <f t="shared" si="24"/>
        <v>0</v>
      </c>
      <c r="I158" s="966">
        <f t="shared" si="25"/>
        <v>0</v>
      </c>
    </row>
    <row r="159" spans="1:15" ht="12.75" customHeight="1" x14ac:dyDescent="0.2">
      <c r="A159" s="280">
        <v>5602</v>
      </c>
      <c r="B159" s="280"/>
      <c r="C159" s="933" t="s">
        <v>222</v>
      </c>
      <c r="D159" s="207">
        <f>SUM(Eliminations!C172,'Sch PARENT Inputs'!D176,'Subsidiary Inputs'!E160)</f>
        <v>0</v>
      </c>
      <c r="E159" s="207">
        <f>SUM(Eliminations!D172,'Sch PARENT Inputs'!E176,'Subsidiary Inputs'!F160)</f>
        <v>0</v>
      </c>
      <c r="F159" s="960">
        <f>SUM('Sch PARENT Inputs'!F176,'Subsidiary Inputs'!G160)</f>
        <v>0</v>
      </c>
      <c r="G159" s="960">
        <f>SUM('Sch PARENT Inputs'!G176,'Subsidiary Inputs'!H160)</f>
        <v>0</v>
      </c>
      <c r="H159" s="966">
        <f t="shared" si="24"/>
        <v>0</v>
      </c>
      <c r="I159" s="966">
        <f t="shared" si="25"/>
        <v>0</v>
      </c>
    </row>
    <row r="160" spans="1:15" ht="12.75" customHeight="1" x14ac:dyDescent="0.2">
      <c r="A160" s="280">
        <v>5722</v>
      </c>
      <c r="B160" s="280"/>
      <c r="C160" s="933" t="s">
        <v>198</v>
      </c>
      <c r="D160" s="207">
        <f>SUM(Eliminations!C173,'Sch PARENT Inputs'!D177,'Subsidiary Inputs'!E161)</f>
        <v>0</v>
      </c>
      <c r="E160" s="207">
        <f>SUM(Eliminations!D173,'Sch PARENT Inputs'!E177,'Subsidiary Inputs'!F161)</f>
        <v>0</v>
      </c>
      <c r="F160" s="960">
        <f>SUM('Sch PARENT Inputs'!F177,'Subsidiary Inputs'!G161)</f>
        <v>0</v>
      </c>
      <c r="G160" s="960">
        <f>SUM('Sch PARENT Inputs'!G177,'Subsidiary Inputs'!H161)</f>
        <v>0</v>
      </c>
      <c r="H160" s="966">
        <f t="shared" si="24"/>
        <v>0</v>
      </c>
      <c r="I160" s="966">
        <f t="shared" si="25"/>
        <v>0</v>
      </c>
    </row>
    <row r="161" spans="1:9" ht="12.75" customHeight="1" x14ac:dyDescent="0.2">
      <c r="A161" s="280">
        <v>5712</v>
      </c>
      <c r="B161" s="280"/>
      <c r="C161" s="338" t="s">
        <v>162</v>
      </c>
      <c r="D161" s="207">
        <f>SUM(Eliminations!C174,'Sch PARENT Inputs'!D178,'Subsidiary Inputs'!E162)</f>
        <v>0</v>
      </c>
      <c r="E161" s="207">
        <f>SUM(Eliminations!D174,'Sch PARENT Inputs'!E178,'Subsidiary Inputs'!F162)</f>
        <v>0</v>
      </c>
      <c r="F161" s="960">
        <f>SUM('Sch PARENT Inputs'!F178,'Subsidiary Inputs'!G162)</f>
        <v>0</v>
      </c>
      <c r="G161" s="960">
        <f>SUM('Sch PARENT Inputs'!G178,'Subsidiary Inputs'!H162)</f>
        <v>0</v>
      </c>
      <c r="H161" s="966">
        <f t="shared" si="24"/>
        <v>0</v>
      </c>
      <c r="I161" s="966">
        <f t="shared" si="25"/>
        <v>0</v>
      </c>
    </row>
    <row r="162" spans="1:9" ht="12.75" customHeight="1" x14ac:dyDescent="0.2">
      <c r="A162" s="280">
        <v>5752</v>
      </c>
      <c r="B162" s="280"/>
      <c r="C162" s="338" t="s">
        <v>116</v>
      </c>
      <c r="D162" s="207">
        <f>SUM(Eliminations!C175,'Sch PARENT Inputs'!D179,'Subsidiary Inputs'!E163)</f>
        <v>0</v>
      </c>
      <c r="E162" s="207">
        <f>SUM(Eliminations!D175,'Sch PARENT Inputs'!E179,'Subsidiary Inputs'!F163)</f>
        <v>0</v>
      </c>
      <c r="F162" s="960">
        <f>SUM('Sch PARENT Inputs'!F179,'Subsidiary Inputs'!G163)</f>
        <v>0</v>
      </c>
      <c r="G162" s="960">
        <f>SUM('Sch PARENT Inputs'!G179,'Subsidiary Inputs'!H163)</f>
        <v>0</v>
      </c>
      <c r="H162" s="966">
        <f t="shared" si="24"/>
        <v>0</v>
      </c>
      <c r="I162" s="966">
        <f t="shared" si="25"/>
        <v>0</v>
      </c>
    </row>
    <row r="163" spans="1:9" ht="12.75" customHeight="1" x14ac:dyDescent="0.2">
      <c r="A163" s="280">
        <v>5612</v>
      </c>
      <c r="B163" s="280"/>
      <c r="C163" s="338" t="s">
        <v>117</v>
      </c>
      <c r="D163" s="207">
        <f>SUM(Eliminations!C176,'Sch PARENT Inputs'!D180,'Subsidiary Inputs'!E164)</f>
        <v>0</v>
      </c>
      <c r="E163" s="207">
        <f>SUM(Eliminations!D176,'Sch PARENT Inputs'!E180,'Subsidiary Inputs'!F164)</f>
        <v>0</v>
      </c>
      <c r="F163" s="960">
        <f>SUM('Sch PARENT Inputs'!F180,'Subsidiary Inputs'!G164)</f>
        <v>0</v>
      </c>
      <c r="G163" s="960">
        <f>SUM('Sch PARENT Inputs'!G180,'Subsidiary Inputs'!H164)</f>
        <v>0</v>
      </c>
      <c r="H163" s="966">
        <f t="shared" si="24"/>
        <v>0</v>
      </c>
      <c r="I163" s="966">
        <f t="shared" si="25"/>
        <v>0</v>
      </c>
    </row>
    <row r="164" spans="1:9" ht="12.75" customHeight="1" x14ac:dyDescent="0.2">
      <c r="A164" s="280">
        <v>5622</v>
      </c>
      <c r="B164" s="280"/>
      <c r="C164" s="338" t="s">
        <v>115</v>
      </c>
      <c r="D164" s="207">
        <f>SUM(Eliminations!C177,'Sch PARENT Inputs'!D181,'Subsidiary Inputs'!E165)</f>
        <v>0</v>
      </c>
      <c r="E164" s="207">
        <f>SUM(Eliminations!D177,'Sch PARENT Inputs'!E181,'Subsidiary Inputs'!F165)</f>
        <v>0</v>
      </c>
      <c r="F164" s="960">
        <f>SUM('Sch PARENT Inputs'!F181,'Subsidiary Inputs'!G165)</f>
        <v>0</v>
      </c>
      <c r="G164" s="960">
        <f>SUM('Sch PARENT Inputs'!G181,'Subsidiary Inputs'!H165)</f>
        <v>0</v>
      </c>
      <c r="H164" s="966">
        <f t="shared" si="24"/>
        <v>0</v>
      </c>
      <c r="I164" s="966">
        <f t="shared" si="25"/>
        <v>0</v>
      </c>
    </row>
    <row r="165" spans="1:9" ht="12.75" customHeight="1" x14ac:dyDescent="0.2">
      <c r="A165" s="280">
        <v>5732</v>
      </c>
      <c r="B165" s="280"/>
      <c r="C165" s="338" t="s">
        <v>114</v>
      </c>
      <c r="D165" s="207">
        <f>SUM(Eliminations!C178,'Sch PARENT Inputs'!D182,'Subsidiary Inputs'!E166)</f>
        <v>0</v>
      </c>
      <c r="E165" s="207">
        <f>SUM(Eliminations!D178,'Sch PARENT Inputs'!E182,'Subsidiary Inputs'!F166)</f>
        <v>0</v>
      </c>
      <c r="F165" s="960">
        <f>SUM('Sch PARENT Inputs'!F182,'Subsidiary Inputs'!G166)</f>
        <v>0</v>
      </c>
      <c r="G165" s="960">
        <f>SUM('Sch PARENT Inputs'!G182,'Subsidiary Inputs'!H166)</f>
        <v>0</v>
      </c>
      <c r="H165" s="966">
        <f t="shared" si="24"/>
        <v>0</v>
      </c>
      <c r="I165" s="966">
        <f t="shared" si="25"/>
        <v>0</v>
      </c>
    </row>
    <row r="166" spans="1:9" x14ac:dyDescent="0.2">
      <c r="A166" s="280"/>
      <c r="B166" s="280"/>
      <c r="D166" s="913"/>
      <c r="E166" s="969"/>
      <c r="F166" s="969"/>
      <c r="G166" s="969"/>
      <c r="H166" s="966"/>
      <c r="I166" s="966"/>
    </row>
    <row r="167" spans="1:9" ht="12.75" customHeight="1" x14ac:dyDescent="0.2">
      <c r="A167" s="342"/>
      <c r="B167" s="342"/>
      <c r="C167" s="344" t="s">
        <v>223</v>
      </c>
      <c r="D167" s="361"/>
      <c r="E167" s="878"/>
      <c r="F167" s="878"/>
      <c r="G167" s="878"/>
      <c r="H167" s="956"/>
      <c r="I167" s="956"/>
    </row>
    <row r="168" spans="1:9" ht="12.75" customHeight="1" x14ac:dyDescent="0.2">
      <c r="A168" s="280"/>
      <c r="B168" s="280"/>
      <c r="C168" s="909" t="s">
        <v>200</v>
      </c>
      <c r="D168" s="913"/>
      <c r="E168" s="969"/>
      <c r="F168" s="969"/>
      <c r="G168" s="969"/>
      <c r="H168" s="966"/>
      <c r="I168" s="966"/>
    </row>
    <row r="169" spans="1:9" ht="12.75" customHeight="1" x14ac:dyDescent="0.2">
      <c r="A169" s="280">
        <v>5764</v>
      </c>
      <c r="B169" s="280"/>
      <c r="C169" s="933" t="s">
        <v>196</v>
      </c>
      <c r="D169" s="207">
        <f>SUM(Eliminations!C182,'Sch PARENT Inputs'!D187,'Subsidiary Inputs'!E170)</f>
        <v>0</v>
      </c>
      <c r="E169" s="207">
        <f>SUM(Eliminations!D182,'Sch PARENT Inputs'!E187,'Subsidiary Inputs'!F170)</f>
        <v>0</v>
      </c>
      <c r="F169" s="960">
        <f>SUM('Sch PARENT Inputs'!F187,'Subsidiary Inputs'!G170)</f>
        <v>0</v>
      </c>
      <c r="G169" s="960">
        <f>SUM('Sch PARENT Inputs'!G187,'Subsidiary Inputs'!H170)</f>
        <v>0</v>
      </c>
      <c r="H169" s="966">
        <f t="shared" ref="H169:H176" si="26">ROUND(ABS(D169),0)</f>
        <v>0</v>
      </c>
      <c r="I169" s="966">
        <f t="shared" ref="I169:I176" si="27">ROUND(ABS(E169),0)</f>
        <v>0</v>
      </c>
    </row>
    <row r="170" spans="1:9" ht="12.75" customHeight="1" x14ac:dyDescent="0.2">
      <c r="A170" s="280">
        <v>5603</v>
      </c>
      <c r="B170" s="280"/>
      <c r="C170" s="338" t="s">
        <v>197</v>
      </c>
      <c r="D170" s="911">
        <f>SUM(Eliminations!C183,'Sch PARENT Inputs'!D188,'Subsidiary Inputs'!E171)</f>
        <v>0</v>
      </c>
      <c r="E170" s="960">
        <f>SUM(Eliminations!D183,'Sch PARENT Inputs'!E188,'Subsidiary Inputs'!F171)</f>
        <v>0</v>
      </c>
      <c r="F170" s="960">
        <f>SUM('Sch PARENT Inputs'!F188,'Subsidiary Inputs'!G171)</f>
        <v>0</v>
      </c>
      <c r="G170" s="960">
        <f>SUM('Sch PARENT Inputs'!G188,'Subsidiary Inputs'!H171)</f>
        <v>0</v>
      </c>
      <c r="H170" s="966">
        <f t="shared" si="26"/>
        <v>0</v>
      </c>
      <c r="I170" s="966">
        <f t="shared" si="27"/>
        <v>0</v>
      </c>
    </row>
    <row r="171" spans="1:9" ht="12.75" customHeight="1" x14ac:dyDescent="0.2">
      <c r="A171" s="280">
        <v>5724</v>
      </c>
      <c r="B171" s="280"/>
      <c r="C171" s="338" t="s">
        <v>198</v>
      </c>
      <c r="D171" s="911">
        <f>SUM(Eliminations!C184,'Sch PARENT Inputs'!D189,'Subsidiary Inputs'!E172)</f>
        <v>0</v>
      </c>
      <c r="E171" s="960">
        <f>SUM(Eliminations!D184,'Sch PARENT Inputs'!E189,'Subsidiary Inputs'!F172)</f>
        <v>0</v>
      </c>
      <c r="F171" s="960">
        <f>SUM('Sch PARENT Inputs'!F189,'Subsidiary Inputs'!G172)</f>
        <v>0</v>
      </c>
      <c r="G171" s="960">
        <f>SUM('Sch PARENT Inputs'!G189,'Subsidiary Inputs'!H172)</f>
        <v>0</v>
      </c>
      <c r="H171" s="966">
        <f t="shared" si="26"/>
        <v>0</v>
      </c>
      <c r="I171" s="966">
        <f t="shared" si="27"/>
        <v>0</v>
      </c>
    </row>
    <row r="172" spans="1:9" ht="12.75" customHeight="1" x14ac:dyDescent="0.2">
      <c r="A172" s="280">
        <v>5714</v>
      </c>
      <c r="B172" s="280"/>
      <c r="C172" s="933" t="s">
        <v>162</v>
      </c>
      <c r="D172" s="911">
        <f>SUM(Eliminations!C185,'Sch PARENT Inputs'!D190,'Subsidiary Inputs'!E173)</f>
        <v>0</v>
      </c>
      <c r="E172" s="960">
        <f>SUM(Eliminations!D185,'Sch PARENT Inputs'!E190,'Subsidiary Inputs'!F173)</f>
        <v>0</v>
      </c>
      <c r="F172" s="960">
        <f>SUM('Sch PARENT Inputs'!F190,'Subsidiary Inputs'!G173)</f>
        <v>0</v>
      </c>
      <c r="G172" s="960">
        <f>SUM('Sch PARENT Inputs'!G190,'Subsidiary Inputs'!H173)</f>
        <v>0</v>
      </c>
      <c r="H172" s="966">
        <f t="shared" si="26"/>
        <v>0</v>
      </c>
      <c r="I172" s="966">
        <f t="shared" si="27"/>
        <v>0</v>
      </c>
    </row>
    <row r="173" spans="1:9" ht="12.75" customHeight="1" x14ac:dyDescent="0.2">
      <c r="A173" s="280">
        <v>5754</v>
      </c>
      <c r="B173" s="280"/>
      <c r="C173" s="338" t="s">
        <v>116</v>
      </c>
      <c r="D173" s="911">
        <f>SUM(Eliminations!C186,'Sch PARENT Inputs'!D191,'Subsidiary Inputs'!E174)</f>
        <v>0</v>
      </c>
      <c r="E173" s="960">
        <f>SUM(Eliminations!D186,'Sch PARENT Inputs'!E191,'Subsidiary Inputs'!F174)</f>
        <v>0</v>
      </c>
      <c r="F173" s="960">
        <f>SUM('Sch PARENT Inputs'!F191,'Subsidiary Inputs'!G174)</f>
        <v>0</v>
      </c>
      <c r="G173" s="960">
        <f>SUM('Sch PARENT Inputs'!G191,'Subsidiary Inputs'!H174)</f>
        <v>0</v>
      </c>
      <c r="H173" s="966">
        <f t="shared" si="26"/>
        <v>0</v>
      </c>
      <c r="I173" s="966">
        <f t="shared" si="27"/>
        <v>0</v>
      </c>
    </row>
    <row r="174" spans="1:9" ht="12.75" customHeight="1" x14ac:dyDescent="0.2">
      <c r="A174" s="280">
        <v>5614</v>
      </c>
      <c r="B174" s="280"/>
      <c r="C174" s="338" t="s">
        <v>117</v>
      </c>
      <c r="D174" s="911">
        <f>SUM(Eliminations!C187,'Sch PARENT Inputs'!D192,'Subsidiary Inputs'!E175)</f>
        <v>0</v>
      </c>
      <c r="E174" s="960">
        <f>SUM(Eliminations!D187,'Sch PARENT Inputs'!E192,'Subsidiary Inputs'!F175)</f>
        <v>0</v>
      </c>
      <c r="F174" s="960">
        <f>SUM('Sch PARENT Inputs'!F192,'Subsidiary Inputs'!G175)</f>
        <v>0</v>
      </c>
      <c r="G174" s="960">
        <f>SUM('Sch PARENT Inputs'!G192,'Subsidiary Inputs'!H175)</f>
        <v>0</v>
      </c>
      <c r="H174" s="966">
        <f t="shared" si="26"/>
        <v>0</v>
      </c>
      <c r="I174" s="966">
        <f t="shared" si="27"/>
        <v>0</v>
      </c>
    </row>
    <row r="175" spans="1:9" ht="12.75" customHeight="1" x14ac:dyDescent="0.2">
      <c r="A175" s="280">
        <v>5624</v>
      </c>
      <c r="B175" s="280"/>
      <c r="C175" s="338" t="s">
        <v>115</v>
      </c>
      <c r="D175" s="911">
        <f>SUM(Eliminations!C188,'Sch PARENT Inputs'!D193,'Subsidiary Inputs'!E176)</f>
        <v>0</v>
      </c>
      <c r="E175" s="960">
        <f>SUM(Eliminations!D188,'Sch PARENT Inputs'!E193,'Subsidiary Inputs'!F176)</f>
        <v>0</v>
      </c>
      <c r="F175" s="960">
        <f>SUM('Sch PARENT Inputs'!F193,'Subsidiary Inputs'!G176)</f>
        <v>0</v>
      </c>
      <c r="G175" s="960">
        <f>SUM('Sch PARENT Inputs'!G193,'Subsidiary Inputs'!H176)</f>
        <v>0</v>
      </c>
      <c r="H175" s="966">
        <f t="shared" si="26"/>
        <v>0</v>
      </c>
      <c r="I175" s="966">
        <f t="shared" si="27"/>
        <v>0</v>
      </c>
    </row>
    <row r="176" spans="1:9" x14ac:dyDescent="0.2">
      <c r="A176" s="280">
        <v>5734</v>
      </c>
      <c r="B176" s="280"/>
      <c r="C176" s="338" t="s">
        <v>114</v>
      </c>
      <c r="D176" s="911">
        <f>SUM(Eliminations!C189,'Sch PARENT Inputs'!D194,'Subsidiary Inputs'!E177)</f>
        <v>0</v>
      </c>
      <c r="E176" s="960">
        <f>SUM(Eliminations!D189,'Sch PARENT Inputs'!E194,'Subsidiary Inputs'!F177)</f>
        <v>0</v>
      </c>
      <c r="F176" s="960">
        <f>SUM('Sch PARENT Inputs'!F194,'Subsidiary Inputs'!G177)</f>
        <v>0</v>
      </c>
      <c r="G176" s="960">
        <f>SUM('Sch PARENT Inputs'!G194,'Subsidiary Inputs'!H177)</f>
        <v>0</v>
      </c>
      <c r="H176" s="966">
        <f t="shared" si="26"/>
        <v>0</v>
      </c>
      <c r="I176" s="966">
        <f t="shared" si="27"/>
        <v>0</v>
      </c>
    </row>
    <row r="177" spans="1:9" x14ac:dyDescent="0.2">
      <c r="A177" s="280"/>
      <c r="B177" s="280"/>
      <c r="C177" s="935"/>
      <c r="D177" s="913"/>
      <c r="E177" s="969"/>
      <c r="F177" s="969"/>
      <c r="G177" s="969"/>
      <c r="H177" s="966"/>
      <c r="I177" s="966"/>
    </row>
    <row r="178" spans="1:9" x14ac:dyDescent="0.2">
      <c r="A178" s="342"/>
      <c r="B178" s="342"/>
      <c r="C178" s="344" t="s">
        <v>224</v>
      </c>
      <c r="D178" s="361"/>
      <c r="E178" s="878"/>
      <c r="F178" s="878"/>
      <c r="G178" s="878"/>
      <c r="H178" s="956"/>
      <c r="I178" s="956"/>
    </row>
    <row r="179" spans="1:9" x14ac:dyDescent="0.2">
      <c r="A179" s="280"/>
      <c r="B179" s="280"/>
      <c r="C179" s="909" t="s">
        <v>200</v>
      </c>
      <c r="D179" s="913"/>
      <c r="E179" s="969"/>
      <c r="F179" s="969"/>
      <c r="G179" s="969"/>
      <c r="H179" s="966"/>
      <c r="I179" s="966"/>
    </row>
    <row r="180" spans="1:9" ht="12.75" customHeight="1" x14ac:dyDescent="0.2">
      <c r="A180" s="280">
        <v>5812</v>
      </c>
      <c r="B180" s="280"/>
      <c r="C180" s="936" t="s">
        <v>225</v>
      </c>
      <c r="D180" s="207">
        <f>SUM(Eliminations!C193,'Sch PARENT Inputs'!D199,'Subsidiary Inputs'!E181)</f>
        <v>0</v>
      </c>
      <c r="E180" s="207">
        <f>SUM(Eliminations!D193,'Sch PARENT Inputs'!E199,'Subsidiary Inputs'!F181)</f>
        <v>0</v>
      </c>
      <c r="F180" s="960">
        <f>SUM('Sch PARENT Inputs'!F199,'Subsidiary Inputs'!G181)</f>
        <v>0</v>
      </c>
      <c r="G180" s="960">
        <f>SUM('Sch PARENT Inputs'!G199,'Subsidiary Inputs'!H181)</f>
        <v>0</v>
      </c>
      <c r="H180" s="966">
        <f>ROUND(ABS(D180),0)</f>
        <v>0</v>
      </c>
      <c r="I180" s="966">
        <f>ROUND(ABS(E180),0)</f>
        <v>0</v>
      </c>
    </row>
    <row r="181" spans="1:9" x14ac:dyDescent="0.2">
      <c r="A181" s="280">
        <v>5814</v>
      </c>
      <c r="B181" s="280"/>
      <c r="C181" s="936" t="s">
        <v>226</v>
      </c>
      <c r="D181" s="911">
        <f>SUM(Eliminations!C194,'Sch PARENT Inputs'!D200,'Subsidiary Inputs'!E182)</f>
        <v>0</v>
      </c>
      <c r="E181" s="911">
        <f>SUM(Eliminations!D194,'Sch PARENT Inputs'!E200,'Subsidiary Inputs'!F182)</f>
        <v>0</v>
      </c>
      <c r="F181" s="960">
        <f>SUM('Sch PARENT Inputs'!F200,'Subsidiary Inputs'!G182)</f>
        <v>0</v>
      </c>
      <c r="G181" s="960">
        <f>SUM('Sch PARENT Inputs'!G200,'Subsidiary Inputs'!H182)</f>
        <v>0</v>
      </c>
      <c r="H181" s="966">
        <f>ROUND(ABS(D181),0)</f>
        <v>0</v>
      </c>
      <c r="I181" s="966">
        <f>ROUND(ABS(E181),0)</f>
        <v>0</v>
      </c>
    </row>
    <row r="182" spans="1:9" x14ac:dyDescent="0.2">
      <c r="A182" s="280"/>
      <c r="B182" s="280"/>
      <c r="C182" s="937"/>
      <c r="D182" s="913"/>
      <c r="E182" s="969"/>
      <c r="F182" s="969"/>
      <c r="G182" s="969"/>
      <c r="H182" s="966"/>
      <c r="I182" s="966"/>
    </row>
    <row r="183" spans="1:9" x14ac:dyDescent="0.2">
      <c r="A183" s="342"/>
      <c r="B183" s="342"/>
      <c r="C183" s="344" t="s">
        <v>309</v>
      </c>
      <c r="D183" s="361"/>
      <c r="E183" s="878"/>
      <c r="F183" s="878"/>
      <c r="G183" s="878"/>
      <c r="H183" s="956"/>
      <c r="I183" s="956"/>
    </row>
    <row r="184" spans="1:9" x14ac:dyDescent="0.2">
      <c r="A184" s="280"/>
      <c r="B184" s="280"/>
      <c r="C184" s="909" t="s">
        <v>200</v>
      </c>
      <c r="D184" s="913"/>
      <c r="E184" s="969"/>
      <c r="F184" s="969"/>
      <c r="G184" s="969"/>
      <c r="H184" s="966"/>
      <c r="I184" s="966"/>
    </row>
    <row r="185" spans="1:9" x14ac:dyDescent="0.2">
      <c r="A185" s="280">
        <v>5562</v>
      </c>
      <c r="B185" s="280"/>
      <c r="C185" s="338" t="s">
        <v>228</v>
      </c>
      <c r="D185" s="207">
        <f>SUM(Eliminations!C198,'Sch PARENT Inputs'!D205,'Subsidiary Inputs'!E186)</f>
        <v>0</v>
      </c>
      <c r="E185" s="207">
        <f>SUM(Eliminations!D198,'Sch PARENT Inputs'!E205,'Subsidiary Inputs'!F186)</f>
        <v>0</v>
      </c>
      <c r="F185" s="960">
        <f>SUM('Sch PARENT Inputs'!F205,'Subsidiary Inputs'!G186)</f>
        <v>0</v>
      </c>
      <c r="G185" s="960">
        <f>SUM('Sch PARENT Inputs'!G205,'Subsidiary Inputs'!H186)</f>
        <v>0</v>
      </c>
      <c r="H185" s="966">
        <f t="shared" ref="H185:I188" si="28">ROUND(ABS(D185),0)</f>
        <v>0</v>
      </c>
      <c r="I185" s="966">
        <f t="shared" si="28"/>
        <v>0</v>
      </c>
    </row>
    <row r="186" spans="1:9" x14ac:dyDescent="0.2">
      <c r="A186" s="280">
        <v>5564</v>
      </c>
      <c r="B186" s="280"/>
      <c r="C186" s="338" t="s">
        <v>229</v>
      </c>
      <c r="D186" s="911">
        <f>SUM(Eliminations!C199,'Sch PARENT Inputs'!D206,'Subsidiary Inputs'!E187)</f>
        <v>0</v>
      </c>
      <c r="E186" s="911">
        <f>SUM(Eliminations!D199,'Sch PARENT Inputs'!E206,'Subsidiary Inputs'!F187)</f>
        <v>0</v>
      </c>
      <c r="F186" s="960">
        <f>SUM('Sch PARENT Inputs'!F206,'Subsidiary Inputs'!G187)</f>
        <v>0</v>
      </c>
      <c r="G186" s="960">
        <f>SUM('Sch PARENT Inputs'!G206,'Subsidiary Inputs'!H187)</f>
        <v>0</v>
      </c>
      <c r="H186" s="966">
        <f t="shared" si="28"/>
        <v>0</v>
      </c>
      <c r="I186" s="966">
        <f t="shared" si="28"/>
        <v>0</v>
      </c>
    </row>
    <row r="187" spans="1:9" x14ac:dyDescent="0.2">
      <c r="A187" s="280">
        <v>5566</v>
      </c>
      <c r="B187" s="280"/>
      <c r="C187" s="338" t="s">
        <v>230</v>
      </c>
      <c r="D187" s="911">
        <f>SUM(Eliminations!C200,'Sch PARENT Inputs'!D207,'Subsidiary Inputs'!E188)</f>
        <v>0</v>
      </c>
      <c r="E187" s="911">
        <f>SUM(Eliminations!D200,'Sch PARENT Inputs'!E207,'Subsidiary Inputs'!F188)</f>
        <v>0</v>
      </c>
      <c r="F187" s="960">
        <f>SUM('Sch PARENT Inputs'!F207,'Subsidiary Inputs'!G188)</f>
        <v>0</v>
      </c>
      <c r="G187" s="960">
        <f>SUM('Sch PARENT Inputs'!G207,'Subsidiary Inputs'!H188)</f>
        <v>0</v>
      </c>
      <c r="H187" s="966">
        <f t="shared" si="28"/>
        <v>0</v>
      </c>
      <c r="I187" s="966">
        <f t="shared" si="28"/>
        <v>0</v>
      </c>
    </row>
    <row r="188" spans="1:9" x14ac:dyDescent="0.2">
      <c r="A188" s="280">
        <v>5567</v>
      </c>
      <c r="B188" s="280"/>
      <c r="C188" s="338" t="s">
        <v>231</v>
      </c>
      <c r="D188" s="911">
        <f>SUM(Eliminations!C201,'Sch PARENT Inputs'!D208,'Subsidiary Inputs'!E189)</f>
        <v>0</v>
      </c>
      <c r="E188" s="911">
        <f>SUM(Eliminations!D201,'Sch PARENT Inputs'!E208,'Subsidiary Inputs'!F189)</f>
        <v>0</v>
      </c>
      <c r="F188" s="960">
        <f>SUM('Sch PARENT Inputs'!F208,'Subsidiary Inputs'!G189)</f>
        <v>0</v>
      </c>
      <c r="G188" s="960">
        <f>SUM('Sch PARENT Inputs'!G208,'Subsidiary Inputs'!H189)</f>
        <v>0</v>
      </c>
      <c r="H188" s="966">
        <f t="shared" si="28"/>
        <v>0</v>
      </c>
      <c r="I188" s="966">
        <f t="shared" si="28"/>
        <v>0</v>
      </c>
    </row>
    <row r="189" spans="1:9" x14ac:dyDescent="0.2">
      <c r="A189" s="280"/>
      <c r="B189" s="280"/>
      <c r="D189" s="939"/>
      <c r="E189" s="972"/>
      <c r="F189" s="972"/>
      <c r="G189" s="972"/>
      <c r="H189" s="966"/>
      <c r="I189" s="966"/>
    </row>
    <row r="190" spans="1:9" x14ac:dyDescent="0.2">
      <c r="A190" s="342"/>
      <c r="B190" s="342"/>
      <c r="C190" s="344" t="s">
        <v>232</v>
      </c>
      <c r="D190" s="361"/>
      <c r="E190" s="878"/>
      <c r="F190" s="878"/>
      <c r="G190" s="878"/>
      <c r="H190" s="956"/>
      <c r="I190" s="956"/>
    </row>
    <row r="191" spans="1:9" x14ac:dyDescent="0.2">
      <c r="A191" s="280"/>
      <c r="B191" s="280"/>
      <c r="C191" s="909" t="s">
        <v>233</v>
      </c>
      <c r="D191" s="913"/>
      <c r="E191" s="969"/>
      <c r="F191" s="969"/>
      <c r="G191" s="969"/>
      <c r="H191" s="966"/>
      <c r="I191" s="966"/>
    </row>
    <row r="192" spans="1:9" x14ac:dyDescent="0.2">
      <c r="A192" s="280">
        <v>5217</v>
      </c>
      <c r="B192" s="280"/>
      <c r="C192" s="1031" t="s">
        <v>234</v>
      </c>
      <c r="D192" s="207">
        <f>SUM(Eliminations!C205,'Sch PARENT Inputs'!D213,'Subsidiary Inputs'!E193)</f>
        <v>0</v>
      </c>
      <c r="E192" s="207">
        <f>SUM(Eliminations!D205,'Sch PARENT Inputs'!E213,'Subsidiary Inputs'!F193)</f>
        <v>0</v>
      </c>
      <c r="F192" s="960">
        <f>SUM('Sch PARENT Inputs'!F213,'Subsidiary Inputs'!G193)</f>
        <v>0</v>
      </c>
      <c r="G192" s="960">
        <f>SUM('Sch PARENT Inputs'!G213,'Subsidiary Inputs'!H193)</f>
        <v>0</v>
      </c>
      <c r="H192" s="966">
        <f t="shared" ref="H192:H196" si="29">ROUND(ABS(D192),0)</f>
        <v>0</v>
      </c>
      <c r="I192" s="966">
        <f t="shared" ref="I192:I196" si="30">ROUND(ABS(E192),0)</f>
        <v>0</v>
      </c>
    </row>
    <row r="193" spans="1:9" x14ac:dyDescent="0.2">
      <c r="A193" s="280">
        <v>5218</v>
      </c>
      <c r="B193" s="280"/>
      <c r="C193" s="338" t="s">
        <v>235</v>
      </c>
      <c r="D193" s="911">
        <f>SUM(Eliminations!C206,'Sch PARENT Inputs'!D214,'Subsidiary Inputs'!E194)</f>
        <v>0</v>
      </c>
      <c r="E193" s="911">
        <f>SUM(Eliminations!D206,'Sch PARENT Inputs'!E214,'Subsidiary Inputs'!F194)</f>
        <v>0</v>
      </c>
      <c r="F193" s="960">
        <f>SUM('Sch PARENT Inputs'!F214,'Subsidiary Inputs'!G194)</f>
        <v>0</v>
      </c>
      <c r="G193" s="960">
        <f>SUM('Sch PARENT Inputs'!G214,'Subsidiary Inputs'!H194)</f>
        <v>0</v>
      </c>
      <c r="H193" s="966">
        <f t="shared" si="29"/>
        <v>0</v>
      </c>
      <c r="I193" s="966">
        <f t="shared" si="30"/>
        <v>0</v>
      </c>
    </row>
    <row r="194" spans="1:9" x14ac:dyDescent="0.2">
      <c r="A194" s="280">
        <v>5224</v>
      </c>
      <c r="B194" s="280"/>
      <c r="C194" s="914" t="s">
        <v>236</v>
      </c>
      <c r="D194" s="911">
        <f>SUM(Eliminations!C208,'Sch PARENT Inputs'!D215,'Subsidiary Inputs'!E195)</f>
        <v>0</v>
      </c>
      <c r="E194" s="911">
        <f>SUM(Eliminations!D208,'Sch PARENT Inputs'!E215,'Subsidiary Inputs'!F195)</f>
        <v>0</v>
      </c>
      <c r="F194" s="960">
        <f>SUM('Sch PARENT Inputs'!F215,'Subsidiary Inputs'!G195)</f>
        <v>0</v>
      </c>
      <c r="G194" s="960">
        <f>SUM('Sch PARENT Inputs'!G215,'Subsidiary Inputs'!H195)</f>
        <v>0</v>
      </c>
      <c r="H194" s="966">
        <f t="shared" si="29"/>
        <v>0</v>
      </c>
      <c r="I194" s="966">
        <f t="shared" si="30"/>
        <v>0</v>
      </c>
    </row>
    <row r="195" spans="1:9" x14ac:dyDescent="0.2">
      <c r="A195" s="280">
        <v>5222</v>
      </c>
      <c r="B195" s="280"/>
      <c r="C195" s="338" t="s">
        <v>237</v>
      </c>
      <c r="D195" s="911">
        <f>SUM(Eliminations!C209,'Sch PARENT Inputs'!D216,'Subsidiary Inputs'!E196)</f>
        <v>0</v>
      </c>
      <c r="E195" s="911">
        <f>SUM(Eliminations!D209,'Sch PARENT Inputs'!E216,'Subsidiary Inputs'!F196)</f>
        <v>0</v>
      </c>
      <c r="F195" s="960">
        <f>SUM('Sch PARENT Inputs'!F216,'Subsidiary Inputs'!G196)</f>
        <v>0</v>
      </c>
      <c r="G195" s="960">
        <f>SUM('Sch PARENT Inputs'!G216,'Subsidiary Inputs'!H196)</f>
        <v>0</v>
      </c>
      <c r="H195" s="966">
        <f t="shared" si="29"/>
        <v>0</v>
      </c>
      <c r="I195" s="966">
        <f t="shared" si="30"/>
        <v>0</v>
      </c>
    </row>
    <row r="196" spans="1:9" x14ac:dyDescent="0.2">
      <c r="A196" s="280">
        <v>5277</v>
      </c>
      <c r="B196" s="280"/>
      <c r="C196" s="338" t="s">
        <v>238</v>
      </c>
      <c r="D196" s="911">
        <f>SUM(Eliminations!C210,'Sch PARENT Inputs'!D217,'Subsidiary Inputs'!E197)</f>
        <v>0</v>
      </c>
      <c r="E196" s="911">
        <f>SUM(Eliminations!D210,'Sch PARENT Inputs'!E217,'Subsidiary Inputs'!F197)</f>
        <v>0</v>
      </c>
      <c r="F196" s="960">
        <f>SUM('Sch PARENT Inputs'!F217,'Subsidiary Inputs'!G197)</f>
        <v>0</v>
      </c>
      <c r="G196" s="960">
        <f>SUM('Sch PARENT Inputs'!G217,'Subsidiary Inputs'!H197)</f>
        <v>0</v>
      </c>
      <c r="H196" s="966">
        <f t="shared" si="29"/>
        <v>0</v>
      </c>
      <c r="I196" s="966">
        <f t="shared" si="30"/>
        <v>0</v>
      </c>
    </row>
    <row r="197" spans="1:9" x14ac:dyDescent="0.2">
      <c r="A197" s="280"/>
      <c r="B197" s="280"/>
      <c r="C197" s="922"/>
      <c r="D197" s="913"/>
      <c r="E197" s="969"/>
      <c r="F197" s="969"/>
      <c r="G197" s="969"/>
      <c r="H197" s="966"/>
      <c r="I197" s="966"/>
    </row>
    <row r="198" spans="1:9" x14ac:dyDescent="0.2">
      <c r="A198" s="342"/>
      <c r="B198" s="342"/>
      <c r="C198" s="344" t="s">
        <v>239</v>
      </c>
      <c r="D198" s="361"/>
      <c r="E198" s="878"/>
      <c r="F198" s="878"/>
      <c r="G198" s="878"/>
      <c r="H198" s="956"/>
      <c r="I198" s="956"/>
    </row>
    <row r="199" spans="1:9" x14ac:dyDescent="0.2">
      <c r="A199" s="280"/>
      <c r="B199" s="280"/>
      <c r="C199" s="909" t="s">
        <v>233</v>
      </c>
      <c r="D199" s="913"/>
      <c r="E199" s="969"/>
      <c r="F199" s="969"/>
      <c r="G199" s="969"/>
      <c r="H199" s="966"/>
      <c r="I199" s="966"/>
    </row>
    <row r="200" spans="1:9" ht="12.75" customHeight="1" x14ac:dyDescent="0.2">
      <c r="A200" s="280">
        <v>5247</v>
      </c>
      <c r="B200" s="280"/>
      <c r="C200" s="338" t="s">
        <v>240</v>
      </c>
      <c r="D200" s="207">
        <f>SUM(Eliminations!C214,'Sch PARENT Inputs'!D222,'Subsidiary Inputs'!E201)</f>
        <v>0</v>
      </c>
      <c r="E200" s="207">
        <f>SUM(Eliminations!D214,'Sch PARENT Inputs'!E222,'Subsidiary Inputs'!F201)</f>
        <v>0</v>
      </c>
      <c r="F200" s="960">
        <f>SUM('Sch PARENT Inputs'!F222,'Subsidiary Inputs'!G201)</f>
        <v>0</v>
      </c>
      <c r="G200" s="960">
        <f>SUM('Sch PARENT Inputs'!G222,'Subsidiary Inputs'!H201)</f>
        <v>0</v>
      </c>
      <c r="H200" s="966">
        <f>ROUND(ABS(D200),0)</f>
        <v>0</v>
      </c>
      <c r="I200" s="966">
        <f>ROUND(ABS(E200),0)</f>
        <v>0</v>
      </c>
    </row>
    <row r="201" spans="1:9" ht="14.25" customHeight="1" x14ac:dyDescent="0.2">
      <c r="A201" s="280">
        <v>5930</v>
      </c>
      <c r="B201" s="280"/>
      <c r="C201" s="338" t="s">
        <v>241</v>
      </c>
      <c r="D201" s="911">
        <f>SUM(Eliminations!C215,'Sch PARENT Inputs'!D223,'Subsidiary Inputs'!E202)</f>
        <v>0</v>
      </c>
      <c r="E201" s="911">
        <f>SUM(Eliminations!D215,'Sch PARENT Inputs'!E223,'Subsidiary Inputs'!F202)</f>
        <v>0</v>
      </c>
      <c r="F201" s="960">
        <f>SUM('Sch PARENT Inputs'!F223,'Subsidiary Inputs'!G202)</f>
        <v>0</v>
      </c>
      <c r="G201" s="960">
        <f>SUM('Sch PARENT Inputs'!G223,'Subsidiary Inputs'!H202)</f>
        <v>0</v>
      </c>
      <c r="H201" s="966">
        <f>ROUND(ABS(D201),0)</f>
        <v>0</v>
      </c>
      <c r="I201" s="966">
        <f>ROUND(ABS(E201),0)</f>
        <v>0</v>
      </c>
    </row>
    <row r="202" spans="1:9" x14ac:dyDescent="0.2">
      <c r="A202" s="280"/>
      <c r="B202" s="280"/>
      <c r="C202" s="922"/>
      <c r="D202" s="913"/>
      <c r="E202" s="969"/>
      <c r="F202" s="969"/>
      <c r="G202" s="969"/>
      <c r="H202" s="966"/>
      <c r="I202" s="966"/>
    </row>
    <row r="203" spans="1:9" x14ac:dyDescent="0.2">
      <c r="A203" s="342"/>
      <c r="B203" s="342"/>
      <c r="C203" s="344" t="s">
        <v>242</v>
      </c>
      <c r="D203" s="361"/>
      <c r="E203" s="878"/>
      <c r="F203" s="878"/>
      <c r="G203" s="878"/>
      <c r="H203" s="956"/>
      <c r="I203" s="956"/>
    </row>
    <row r="204" spans="1:9" x14ac:dyDescent="0.2">
      <c r="A204" s="280"/>
      <c r="B204" s="280"/>
      <c r="C204" s="909" t="s">
        <v>233</v>
      </c>
      <c r="D204" s="913"/>
      <c r="E204" s="969"/>
      <c r="F204" s="969"/>
      <c r="G204" s="969"/>
      <c r="H204" s="966"/>
      <c r="I204" s="966"/>
    </row>
    <row r="205" spans="1:9" x14ac:dyDescent="0.2">
      <c r="A205" s="280">
        <v>5240</v>
      </c>
      <c r="B205" s="280"/>
      <c r="C205" s="338" t="s">
        <v>243</v>
      </c>
      <c r="D205" s="207">
        <f>SUM(Eliminations!C219,'Sch PARENT Inputs'!D228,'Subsidiary Inputs'!E206)</f>
        <v>0</v>
      </c>
      <c r="E205" s="207">
        <f>SUM(Eliminations!D219,'Sch PARENT Inputs'!E228,'Subsidiary Inputs'!F206)</f>
        <v>0</v>
      </c>
      <c r="F205" s="960">
        <f>SUM('Sch PARENT Inputs'!F228,'Subsidiary Inputs'!G206)</f>
        <v>0</v>
      </c>
      <c r="G205" s="960">
        <f>SUM('Sch PARENT Inputs'!G228,'Subsidiary Inputs'!H206)</f>
        <v>0</v>
      </c>
      <c r="H205" s="966">
        <f t="shared" ref="H205:I208" si="31">ROUND(ABS(D205),0)</f>
        <v>0</v>
      </c>
      <c r="I205" s="966">
        <f t="shared" si="31"/>
        <v>0</v>
      </c>
    </row>
    <row r="206" spans="1:9" x14ac:dyDescent="0.2">
      <c r="A206" s="280">
        <v>5227</v>
      </c>
      <c r="B206" s="280"/>
      <c r="C206" s="338" t="s">
        <v>244</v>
      </c>
      <c r="D206" s="911">
        <f>SUM(Eliminations!C220,'Sch PARENT Inputs'!D229,'Subsidiary Inputs'!E207)</f>
        <v>0</v>
      </c>
      <c r="E206" s="911">
        <f>SUM(Eliminations!D220,'Sch PARENT Inputs'!E229,'Subsidiary Inputs'!F207)</f>
        <v>0</v>
      </c>
      <c r="F206" s="960">
        <f>SUM('Sch PARENT Inputs'!F229,'Subsidiary Inputs'!G207)</f>
        <v>0</v>
      </c>
      <c r="G206" s="960">
        <f>SUM('Sch PARENT Inputs'!G229,'Subsidiary Inputs'!H207)</f>
        <v>0</v>
      </c>
      <c r="H206" s="966">
        <f t="shared" si="31"/>
        <v>0</v>
      </c>
      <c r="I206" s="966">
        <f t="shared" si="31"/>
        <v>0</v>
      </c>
    </row>
    <row r="207" spans="1:9" x14ac:dyDescent="0.2">
      <c r="A207" s="280">
        <v>5228</v>
      </c>
      <c r="B207" s="280"/>
      <c r="C207" s="338" t="s">
        <v>245</v>
      </c>
      <c r="D207" s="911">
        <f>SUM(Eliminations!C221,'Sch PARENT Inputs'!D230,'Subsidiary Inputs'!E208)</f>
        <v>0</v>
      </c>
      <c r="E207" s="911">
        <f>SUM(Eliminations!D221,'Sch PARENT Inputs'!E230,'Subsidiary Inputs'!F208)</f>
        <v>0</v>
      </c>
      <c r="F207" s="960">
        <f>SUM('Sch PARENT Inputs'!F230,'Subsidiary Inputs'!G208)</f>
        <v>0</v>
      </c>
      <c r="G207" s="960">
        <f>SUM('Sch PARENT Inputs'!G230,'Subsidiary Inputs'!H208)</f>
        <v>0</v>
      </c>
      <c r="H207" s="966">
        <f t="shared" si="31"/>
        <v>0</v>
      </c>
      <c r="I207" s="966">
        <f t="shared" si="31"/>
        <v>0</v>
      </c>
    </row>
    <row r="208" spans="1:9" x14ac:dyDescent="0.2">
      <c r="A208" s="280">
        <v>5230</v>
      </c>
      <c r="B208" s="280"/>
      <c r="C208" s="338" t="s">
        <v>173</v>
      </c>
      <c r="D208" s="911">
        <f>SUM(Eliminations!C222,'Sch PARENT Inputs'!D231,'Subsidiary Inputs'!E209)</f>
        <v>0</v>
      </c>
      <c r="E208" s="911">
        <f>SUM(Eliminations!D222,'Sch PARENT Inputs'!E231,'Subsidiary Inputs'!F209)</f>
        <v>0</v>
      </c>
      <c r="F208" s="960">
        <f>SUM('Sch PARENT Inputs'!F231,'Subsidiary Inputs'!G209)</f>
        <v>0</v>
      </c>
      <c r="G208" s="960">
        <f>SUM('Sch PARENT Inputs'!G231,'Subsidiary Inputs'!H209)</f>
        <v>0</v>
      </c>
      <c r="H208" s="966">
        <f t="shared" si="31"/>
        <v>0</v>
      </c>
      <c r="I208" s="966">
        <f t="shared" si="31"/>
        <v>0</v>
      </c>
    </row>
    <row r="209" spans="1:15" x14ac:dyDescent="0.2">
      <c r="A209" s="280"/>
      <c r="B209" s="280"/>
      <c r="C209" s="922"/>
      <c r="D209" s="913"/>
      <c r="E209" s="969"/>
      <c r="F209" s="969"/>
      <c r="G209" s="969"/>
      <c r="H209" s="966"/>
      <c r="I209" s="966"/>
    </row>
    <row r="210" spans="1:15" x14ac:dyDescent="0.2">
      <c r="A210" s="342"/>
      <c r="B210" s="342"/>
      <c r="C210" s="344" t="s">
        <v>246</v>
      </c>
      <c r="D210" s="361"/>
      <c r="E210" s="878"/>
      <c r="F210" s="878"/>
      <c r="G210" s="878"/>
      <c r="H210" s="956"/>
      <c r="I210" s="956"/>
    </row>
    <row r="211" spans="1:15" x14ac:dyDescent="0.2">
      <c r="A211" s="280"/>
      <c r="B211" s="280"/>
      <c r="C211" s="909" t="s">
        <v>233</v>
      </c>
      <c r="D211" s="913"/>
      <c r="E211" s="969"/>
      <c r="F211" s="969"/>
      <c r="G211" s="969"/>
      <c r="H211" s="966"/>
      <c r="I211" s="966"/>
    </row>
    <row r="212" spans="1:15" ht="13.5" customHeight="1" x14ac:dyDescent="0.2">
      <c r="A212" s="280">
        <v>5223</v>
      </c>
      <c r="B212" s="280"/>
      <c r="C212" s="338" t="s">
        <v>247</v>
      </c>
      <c r="D212" s="207">
        <f>SUM(Eliminations!C226,'Sch PARENT Inputs'!D235,'Subsidiary Inputs'!E213)</f>
        <v>0</v>
      </c>
      <c r="E212" s="207">
        <f>SUM(Eliminations!D226,'Sch PARENT Inputs'!E235,'Subsidiary Inputs'!F213)</f>
        <v>0</v>
      </c>
      <c r="F212" s="960">
        <f>SUM('Sch PARENT Inputs'!F235,'Subsidiary Inputs'!G213)</f>
        <v>0</v>
      </c>
      <c r="G212" s="960">
        <f>SUM('Sch PARENT Inputs'!G235,'Subsidiary Inputs'!H213)</f>
        <v>0</v>
      </c>
      <c r="H212" s="966">
        <f>ROUND(ABS(D212),0)</f>
        <v>0</v>
      </c>
      <c r="I212" s="966">
        <f>ROUND(ABS(E212),0)</f>
        <v>0</v>
      </c>
    </row>
    <row r="213" spans="1:15" ht="12.75" customHeight="1" x14ac:dyDescent="0.2">
      <c r="A213" s="280"/>
      <c r="B213" s="280"/>
      <c r="D213" s="896"/>
      <c r="E213" s="965"/>
      <c r="F213" s="965"/>
      <c r="G213" s="965"/>
      <c r="H213" s="966"/>
      <c r="I213" s="966"/>
    </row>
    <row r="214" spans="1:15" x14ac:dyDescent="0.2">
      <c r="A214" s="342"/>
      <c r="B214" s="342"/>
      <c r="C214" s="344" t="s">
        <v>248</v>
      </c>
      <c r="D214" s="361"/>
      <c r="E214" s="878"/>
      <c r="F214" s="878"/>
      <c r="G214" s="878"/>
      <c r="H214" s="956"/>
      <c r="I214" s="956"/>
    </row>
    <row r="215" spans="1:15" x14ac:dyDescent="0.2">
      <c r="A215" s="280"/>
      <c r="B215" s="280"/>
      <c r="C215" s="909" t="s">
        <v>233</v>
      </c>
      <c r="D215" s="913"/>
      <c r="E215" s="969"/>
      <c r="F215" s="969"/>
      <c r="G215" s="969"/>
      <c r="H215" s="966"/>
      <c r="I215" s="966"/>
    </row>
    <row r="216" spans="1:15" s="924" customFormat="1" x14ac:dyDescent="0.2">
      <c r="A216" s="280">
        <v>5270</v>
      </c>
      <c r="B216" s="280"/>
      <c r="C216" s="338" t="s">
        <v>249</v>
      </c>
      <c r="D216" s="207">
        <f>SUM(Eliminations!C230,'Sch PARENT Inputs'!D239,'Subsidiary Inputs'!E217)</f>
        <v>0</v>
      </c>
      <c r="E216" s="207">
        <f>SUM(Eliminations!D230,'Sch PARENT Inputs'!E239,'Subsidiary Inputs'!F217)</f>
        <v>0</v>
      </c>
      <c r="F216" s="960">
        <f>SUM('Sch PARENT Inputs'!F239,'Subsidiary Inputs'!G217)</f>
        <v>0</v>
      </c>
      <c r="G216" s="960">
        <f>SUM('Sch PARENT Inputs'!G239,'Subsidiary Inputs'!H217)</f>
        <v>0</v>
      </c>
      <c r="H216" s="966">
        <f>ROUND(ABS(D216),0)</f>
        <v>0</v>
      </c>
      <c r="I216" s="966">
        <f>ROUND(ABS(E216),0)</f>
        <v>0</v>
      </c>
      <c r="J216" s="587"/>
      <c r="K216" s="587"/>
      <c r="L216" s="587"/>
      <c r="M216" s="587"/>
      <c r="N216" s="587"/>
      <c r="O216" s="587"/>
    </row>
    <row r="217" spans="1:15" ht="12.75" customHeight="1" x14ac:dyDescent="0.2">
      <c r="A217" s="280">
        <v>5920</v>
      </c>
      <c r="B217" s="280"/>
      <c r="C217" s="338" t="s">
        <v>250</v>
      </c>
      <c r="D217" s="911">
        <f>SUM(Eliminations!C231,'Sch PARENT Inputs'!D240,'Subsidiary Inputs'!E218)</f>
        <v>0</v>
      </c>
      <c r="E217" s="960">
        <f>SUM(Eliminations!D231,'Sch PARENT Inputs'!E240,'Subsidiary Inputs'!F218)</f>
        <v>0</v>
      </c>
      <c r="F217" s="960">
        <f>SUM('Sch PARENT Inputs'!F240,'Subsidiary Inputs'!G218)</f>
        <v>0</v>
      </c>
      <c r="G217" s="960">
        <f>SUM('Sch PARENT Inputs'!G240,'Subsidiary Inputs'!H218)</f>
        <v>0</v>
      </c>
      <c r="H217" s="966">
        <f>ROUND(ABS(D217),0)</f>
        <v>0</v>
      </c>
      <c r="I217" s="966">
        <f>ROUND(ABS(E217),0)</f>
        <v>0</v>
      </c>
    </row>
    <row r="218" spans="1:15" s="924" customFormat="1" x14ac:dyDescent="0.2">
      <c r="A218" s="280"/>
      <c r="B218" s="280"/>
      <c r="C218" s="872"/>
      <c r="D218" s="944"/>
      <c r="E218" s="971"/>
      <c r="F218" s="971"/>
      <c r="G218" s="971"/>
      <c r="H218" s="966"/>
      <c r="I218" s="966"/>
      <c r="J218" s="587"/>
      <c r="K218" s="587"/>
      <c r="L218" s="587"/>
      <c r="M218" s="587"/>
      <c r="N218" s="587"/>
      <c r="O218" s="587"/>
    </row>
    <row r="219" spans="1:15" x14ac:dyDescent="0.2">
      <c r="A219" s="342"/>
      <c r="B219" s="342"/>
      <c r="C219" s="344" t="s">
        <v>251</v>
      </c>
      <c r="D219" s="361"/>
      <c r="E219" s="878"/>
      <c r="F219" s="878"/>
      <c r="G219" s="878"/>
      <c r="H219" s="956"/>
      <c r="I219" s="956"/>
    </row>
    <row r="220" spans="1:15" x14ac:dyDescent="0.2">
      <c r="A220" s="280"/>
      <c r="B220" s="280"/>
      <c r="C220" s="909" t="s">
        <v>233</v>
      </c>
      <c r="D220" s="913"/>
      <c r="E220" s="969"/>
      <c r="F220" s="969"/>
      <c r="G220" s="969"/>
      <c r="H220" s="966"/>
      <c r="I220" s="966"/>
    </row>
    <row r="221" spans="1:15" s="924" customFormat="1" x14ac:dyDescent="0.2">
      <c r="A221" s="280">
        <v>5245</v>
      </c>
      <c r="B221" s="280"/>
      <c r="C221" s="338" t="s">
        <v>252</v>
      </c>
      <c r="D221" s="207">
        <f>SUM(Eliminations!C235,'Sch PARENT Inputs'!D244,'Subsidiary Inputs'!E222)</f>
        <v>0</v>
      </c>
      <c r="E221" s="207">
        <f>SUM(Eliminations!D235,'Sch PARENT Inputs'!E244,'Subsidiary Inputs'!F222)</f>
        <v>0</v>
      </c>
      <c r="F221" s="960">
        <f>SUM('Sch PARENT Inputs'!F244,'Subsidiary Inputs'!G222)</f>
        <v>0</v>
      </c>
      <c r="G221" s="960">
        <f>SUM('Sch PARENT Inputs'!G244,'Subsidiary Inputs'!H222)</f>
        <v>0</v>
      </c>
      <c r="H221" s="966">
        <f>ROUND(ABS(D221),0)</f>
        <v>0</v>
      </c>
      <c r="I221" s="966">
        <f>ROUND(ABS(E221),0)</f>
        <v>0</v>
      </c>
      <c r="J221" s="587"/>
      <c r="K221" s="587"/>
      <c r="L221" s="587"/>
      <c r="M221" s="587"/>
      <c r="N221" s="587"/>
      <c r="O221" s="587"/>
    </row>
    <row r="222" spans="1:15" ht="12.75" customHeight="1" x14ac:dyDescent="0.2">
      <c r="A222" s="280">
        <v>5925</v>
      </c>
      <c r="B222" s="280"/>
      <c r="C222" s="338" t="s">
        <v>253</v>
      </c>
      <c r="D222" s="911">
        <f>SUM(Eliminations!C236,'Sch PARENT Inputs'!D245,'Subsidiary Inputs'!E223)</f>
        <v>0</v>
      </c>
      <c r="E222" s="960">
        <f>SUM(Eliminations!D236,'Sch PARENT Inputs'!E245,'Subsidiary Inputs'!F223)</f>
        <v>0</v>
      </c>
      <c r="F222" s="960">
        <f>SUM('Sch PARENT Inputs'!F245,'Subsidiary Inputs'!G223)</f>
        <v>0</v>
      </c>
      <c r="G222" s="960">
        <f>SUM('Sch PARENT Inputs'!G245,'Subsidiary Inputs'!H223)</f>
        <v>0</v>
      </c>
      <c r="H222" s="966">
        <f>ROUND(ABS(D222),0)</f>
        <v>0</v>
      </c>
      <c r="I222" s="966">
        <f>ROUND(ABS(E222),0)</f>
        <v>0</v>
      </c>
    </row>
    <row r="223" spans="1:15" s="924" customFormat="1" x14ac:dyDescent="0.2">
      <c r="A223" s="280"/>
      <c r="B223" s="280"/>
      <c r="C223" s="872"/>
      <c r="D223" s="944"/>
      <c r="E223" s="971"/>
      <c r="F223" s="971"/>
      <c r="G223" s="971"/>
      <c r="H223" s="966"/>
      <c r="I223" s="966"/>
      <c r="J223" s="587"/>
      <c r="K223" s="587"/>
      <c r="L223" s="587"/>
      <c r="M223" s="587"/>
      <c r="N223" s="587"/>
      <c r="O223" s="587"/>
    </row>
    <row r="224" spans="1:15" x14ac:dyDescent="0.2">
      <c r="A224" s="342"/>
      <c r="B224" s="342"/>
      <c r="C224" s="344" t="s">
        <v>254</v>
      </c>
      <c r="D224" s="361"/>
      <c r="E224" s="878"/>
      <c r="F224" s="878"/>
      <c r="G224" s="878"/>
      <c r="H224" s="956"/>
      <c r="I224" s="956"/>
    </row>
    <row r="225" spans="1:15" x14ac:dyDescent="0.2">
      <c r="A225" s="280"/>
      <c r="B225" s="280"/>
      <c r="C225" s="909" t="s">
        <v>233</v>
      </c>
      <c r="D225" s="913"/>
      <c r="E225" s="969"/>
      <c r="F225" s="969"/>
      <c r="G225" s="969"/>
      <c r="H225" s="966"/>
      <c r="I225" s="966"/>
    </row>
    <row r="226" spans="1:15" s="924" customFormat="1" x14ac:dyDescent="0.2">
      <c r="A226" s="280">
        <v>8310</v>
      </c>
      <c r="B226" s="280"/>
      <c r="C226" s="338" t="s">
        <v>255</v>
      </c>
      <c r="D226" s="207">
        <f>SUM(Eliminations!C240,'Sch PARENT Inputs'!D249,'Subsidiary Inputs'!E227)</f>
        <v>0</v>
      </c>
      <c r="E226" s="207">
        <f>SUM(Eliminations!D240,'Sch PARENT Inputs'!E249,'Subsidiary Inputs'!F227)</f>
        <v>0</v>
      </c>
      <c r="F226" s="960">
        <f>SUM('Sch PARENT Inputs'!F249,'Subsidiary Inputs'!G227)</f>
        <v>0</v>
      </c>
      <c r="G226" s="960">
        <f>SUM('Sch PARENT Inputs'!G249,'Subsidiary Inputs'!H227)</f>
        <v>0</v>
      </c>
      <c r="H226" s="966">
        <f t="shared" ref="H226:I228" si="32">ROUND(ABS(D226),0)</f>
        <v>0</v>
      </c>
      <c r="I226" s="966">
        <f t="shared" si="32"/>
        <v>0</v>
      </c>
      <c r="J226" s="587"/>
      <c r="K226" s="587"/>
      <c r="L226" s="587"/>
      <c r="M226" s="587"/>
      <c r="N226" s="587"/>
      <c r="O226" s="587"/>
    </row>
    <row r="227" spans="1:15" s="924" customFormat="1" x14ac:dyDescent="0.2">
      <c r="A227" s="280">
        <v>8320</v>
      </c>
      <c r="B227" s="280"/>
      <c r="C227" s="338" t="s">
        <v>256</v>
      </c>
      <c r="D227" s="207">
        <f>SUM(Eliminations!C241,'Sch PARENT Inputs'!D250,'Subsidiary Inputs'!E228)</f>
        <v>0</v>
      </c>
      <c r="E227" s="207">
        <f>SUM(Eliminations!D241,'Sch PARENT Inputs'!E250,'Subsidiary Inputs'!F228)</f>
        <v>0</v>
      </c>
      <c r="F227" s="960">
        <f>SUM('Sch PARENT Inputs'!F250,'Subsidiary Inputs'!G228)</f>
        <v>0</v>
      </c>
      <c r="G227" s="960">
        <f>SUM('Sch PARENT Inputs'!G250,'Subsidiary Inputs'!H228)</f>
        <v>0</v>
      </c>
      <c r="H227" s="966">
        <f t="shared" si="32"/>
        <v>0</v>
      </c>
      <c r="I227" s="966">
        <f t="shared" si="32"/>
        <v>0</v>
      </c>
      <c r="J227" s="587"/>
      <c r="K227" s="587"/>
      <c r="L227" s="587"/>
      <c r="M227" s="587"/>
      <c r="N227" s="587"/>
      <c r="O227" s="587"/>
    </row>
    <row r="228" spans="1:15" x14ac:dyDescent="0.2">
      <c r="A228" s="280">
        <v>8330</v>
      </c>
      <c r="B228" s="280"/>
      <c r="C228" s="338" t="s">
        <v>257</v>
      </c>
      <c r="D228" s="207">
        <f>SUM(Eliminations!C242,'Sch PARENT Inputs'!D251,'Subsidiary Inputs'!E229)</f>
        <v>0</v>
      </c>
      <c r="E228" s="207">
        <f>SUM(Eliminations!D242,'Sch PARENT Inputs'!E251,'Subsidiary Inputs'!F229)</f>
        <v>0</v>
      </c>
      <c r="F228" s="960">
        <f>SUM('Sch PARENT Inputs'!F251,'Subsidiary Inputs'!G229)</f>
        <v>0</v>
      </c>
      <c r="G228" s="960">
        <f>SUM('Sch PARENT Inputs'!G251,'Subsidiary Inputs'!H229)</f>
        <v>0</v>
      </c>
      <c r="H228" s="966">
        <f t="shared" si="32"/>
        <v>0</v>
      </c>
      <c r="I228" s="966">
        <f t="shared" si="32"/>
        <v>0</v>
      </c>
    </row>
    <row r="229" spans="1:15" x14ac:dyDescent="0.2">
      <c r="A229" s="280"/>
      <c r="B229" s="280"/>
      <c r="C229" s="338"/>
      <c r="D229" s="942"/>
      <c r="E229" s="970"/>
      <c r="F229" s="970"/>
      <c r="G229" s="970"/>
      <c r="H229" s="966"/>
      <c r="I229" s="966"/>
    </row>
    <row r="230" spans="1:15" x14ac:dyDescent="0.2">
      <c r="A230" s="342"/>
      <c r="B230" s="342"/>
      <c r="C230" s="344" t="s">
        <v>258</v>
      </c>
      <c r="D230" s="361"/>
      <c r="E230" s="878"/>
      <c r="F230" s="878"/>
      <c r="G230" s="878"/>
      <c r="H230" s="956"/>
      <c r="I230" s="956"/>
    </row>
    <row r="231" spans="1:15" x14ac:dyDescent="0.2">
      <c r="A231" s="280"/>
      <c r="B231" s="280"/>
      <c r="C231" s="909" t="s">
        <v>233</v>
      </c>
      <c r="D231" s="913"/>
      <c r="E231" s="969"/>
      <c r="F231" s="969"/>
      <c r="G231" s="969"/>
      <c r="H231" s="966"/>
      <c r="I231" s="966"/>
    </row>
    <row r="232" spans="1:15" x14ac:dyDescent="0.2">
      <c r="A232" s="280">
        <v>5241</v>
      </c>
      <c r="B232" s="280"/>
      <c r="C232" s="338" t="s">
        <v>259</v>
      </c>
      <c r="D232" s="207">
        <f>SUM(Eliminations!C246,'Sch PARENT Inputs'!D255,'Subsidiary Inputs'!E233)</f>
        <v>0</v>
      </c>
      <c r="E232" s="207">
        <f>SUM(Eliminations!D246,'Sch PARENT Inputs'!E255,'Subsidiary Inputs'!F233)</f>
        <v>0</v>
      </c>
      <c r="F232" s="960">
        <f>SUM('Sch PARENT Inputs'!F255,'Subsidiary Inputs'!G233)</f>
        <v>0</v>
      </c>
      <c r="G232" s="960">
        <f>SUM('Sch PARENT Inputs'!G255,'Subsidiary Inputs'!H233)</f>
        <v>0</v>
      </c>
      <c r="H232" s="966">
        <f>ROUND(ABS(D232),0)</f>
        <v>0</v>
      </c>
      <c r="I232" s="966">
        <f>ROUND(ABS(E232),0)</f>
        <v>0</v>
      </c>
    </row>
    <row r="233" spans="1:15" x14ac:dyDescent="0.2">
      <c r="A233" s="280">
        <v>5890</v>
      </c>
      <c r="B233" s="280"/>
      <c r="C233" s="338" t="s">
        <v>260</v>
      </c>
      <c r="D233" s="207">
        <f>SUM(Eliminations!C247,'Sch PARENT Inputs'!D256,'Subsidiary Inputs'!E234)</f>
        <v>0</v>
      </c>
      <c r="E233" s="207">
        <f>SUM(Eliminations!D247,'Sch PARENT Inputs'!E256,'Subsidiary Inputs'!F234)</f>
        <v>0</v>
      </c>
      <c r="F233" s="960">
        <f>SUM('Sch PARENT Inputs'!F256,'Subsidiary Inputs'!G234)</f>
        <v>0</v>
      </c>
      <c r="G233" s="960">
        <f>SUM('Sch PARENT Inputs'!G256,'Subsidiary Inputs'!H234)</f>
        <v>0</v>
      </c>
      <c r="H233" s="966">
        <f>ROUND(ABS(D233),0)</f>
        <v>0</v>
      </c>
      <c r="I233" s="966">
        <f>ROUND(ABS(E233),0)</f>
        <v>0</v>
      </c>
    </row>
    <row r="234" spans="1:15" ht="12.75" customHeight="1" x14ac:dyDescent="0.2">
      <c r="A234" s="280"/>
      <c r="B234" s="280"/>
      <c r="D234" s="911"/>
      <c r="E234" s="960"/>
      <c r="F234" s="960"/>
      <c r="G234" s="960"/>
      <c r="H234" s="966"/>
      <c r="I234" s="966"/>
    </row>
    <row r="235" spans="1:15" x14ac:dyDescent="0.2">
      <c r="A235" s="342"/>
      <c r="B235" s="342"/>
      <c r="C235" s="344" t="s">
        <v>261</v>
      </c>
      <c r="D235" s="361"/>
      <c r="E235" s="878"/>
      <c r="F235" s="878"/>
      <c r="G235" s="878"/>
      <c r="H235" s="956"/>
      <c r="I235" s="956"/>
    </row>
    <row r="236" spans="1:15" x14ac:dyDescent="0.2">
      <c r="A236" s="280"/>
      <c r="B236" s="280"/>
      <c r="C236" s="909" t="s">
        <v>233</v>
      </c>
      <c r="D236" s="913"/>
      <c r="E236" s="969"/>
      <c r="F236" s="969"/>
      <c r="G236" s="969"/>
      <c r="H236" s="966"/>
      <c r="I236" s="966"/>
    </row>
    <row r="237" spans="1:15" ht="12.75" customHeight="1" x14ac:dyDescent="0.2">
      <c r="A237" s="280">
        <v>5260</v>
      </c>
      <c r="B237" s="280"/>
      <c r="C237" s="945" t="s">
        <v>262</v>
      </c>
      <c r="D237" s="207">
        <f>SUM(Eliminations!C251,'Sch PARENT Inputs'!D260,'Subsidiary Inputs'!E238)</f>
        <v>0</v>
      </c>
      <c r="E237" s="207">
        <f>SUM(Eliminations!D251,'Sch PARENT Inputs'!E260,'Subsidiary Inputs'!F238)</f>
        <v>0</v>
      </c>
      <c r="F237" s="960">
        <f>SUM('Sch PARENT Inputs'!F260,'Subsidiary Inputs'!G238)</f>
        <v>0</v>
      </c>
      <c r="G237" s="960">
        <f>SUM('Sch PARENT Inputs'!G260,'Subsidiary Inputs'!H238)</f>
        <v>0</v>
      </c>
      <c r="H237" s="1092">
        <f t="shared" ref="H237:I240" si="33">ROUND(-D237,0)</f>
        <v>0</v>
      </c>
      <c r="I237" s="1092">
        <f t="shared" si="33"/>
        <v>0</v>
      </c>
    </row>
    <row r="238" spans="1:15" ht="12.75" customHeight="1" x14ac:dyDescent="0.2">
      <c r="A238" s="280">
        <v>5260</v>
      </c>
      <c r="B238" s="280"/>
      <c r="C238" s="945" t="s">
        <v>318</v>
      </c>
      <c r="D238" s="207">
        <f>SUM(Eliminations!C252,'Sch PARENT Inputs'!D261,'Subsidiary Inputs'!E239)</f>
        <v>0</v>
      </c>
      <c r="E238" s="207">
        <f>SUM(Eliminations!D252,'Sch PARENT Inputs'!E261,'Subsidiary Inputs'!F239)</f>
        <v>0</v>
      </c>
      <c r="F238" s="960">
        <f>SUM('Sch PARENT Inputs'!F261,'Subsidiary Inputs'!G239)</f>
        <v>0</v>
      </c>
      <c r="G238" s="960">
        <f>SUM('Sch PARENT Inputs'!G261,'Subsidiary Inputs'!H239)</f>
        <v>0</v>
      </c>
      <c r="H238" s="1092">
        <f t="shared" si="33"/>
        <v>0</v>
      </c>
      <c r="I238" s="1092">
        <f t="shared" si="33"/>
        <v>0</v>
      </c>
    </row>
    <row r="239" spans="1:15" ht="12.75" customHeight="1" x14ac:dyDescent="0.2">
      <c r="A239" s="280">
        <v>5260</v>
      </c>
      <c r="B239" s="280"/>
      <c r="C239" s="945" t="s">
        <v>319</v>
      </c>
      <c r="D239" s="207">
        <f>SUM(Eliminations!C253,'Sch PARENT Inputs'!D262,'Subsidiary Inputs'!E240)</f>
        <v>0</v>
      </c>
      <c r="E239" s="207">
        <f>SUM(Eliminations!D253,'Sch PARENT Inputs'!E262,'Subsidiary Inputs'!F240)</f>
        <v>0</v>
      </c>
      <c r="F239" s="960">
        <f>SUM('Sch PARENT Inputs'!F262,'Subsidiary Inputs'!G240)</f>
        <v>0</v>
      </c>
      <c r="G239" s="960">
        <f>SUM('Sch PARENT Inputs'!G262,'Subsidiary Inputs'!H240)</f>
        <v>0</v>
      </c>
      <c r="H239" s="1092">
        <f t="shared" si="33"/>
        <v>0</v>
      </c>
      <c r="I239" s="1092">
        <f t="shared" si="33"/>
        <v>0</v>
      </c>
    </row>
    <row r="240" spans="1:15" x14ac:dyDescent="0.2">
      <c r="A240" s="280">
        <v>5260</v>
      </c>
      <c r="B240" s="280"/>
      <c r="C240" s="945" t="s">
        <v>367</v>
      </c>
      <c r="D240" s="207">
        <f>SUM(Eliminations!C254,'Sch PARENT Inputs'!D263,'Subsidiary Inputs'!E241)</f>
        <v>0</v>
      </c>
      <c r="E240" s="207">
        <f>SUM(Eliminations!D254,'Sch PARENT Inputs'!E263,'Subsidiary Inputs'!F241)</f>
        <v>0</v>
      </c>
      <c r="F240" s="960">
        <f>SUM('Sch PARENT Inputs'!F263,'Subsidiary Inputs'!G241)</f>
        <v>0</v>
      </c>
      <c r="G240" s="960">
        <f>SUM('Sch PARENT Inputs'!G263,'Subsidiary Inputs'!H241)</f>
        <v>0</v>
      </c>
      <c r="H240" s="1092">
        <f t="shared" si="33"/>
        <v>0</v>
      </c>
      <c r="I240" s="1092">
        <f t="shared" si="33"/>
        <v>0</v>
      </c>
    </row>
    <row r="241" spans="1:15" x14ac:dyDescent="0.2">
      <c r="A241" s="280"/>
      <c r="B241" s="280"/>
      <c r="D241" s="911"/>
      <c r="E241" s="960"/>
      <c r="F241" s="960"/>
      <c r="G241" s="960"/>
      <c r="H241" s="966"/>
      <c r="I241" s="966"/>
    </row>
    <row r="242" spans="1:15" x14ac:dyDescent="0.2">
      <c r="A242" s="342"/>
      <c r="B242" s="342"/>
      <c r="C242" s="344" t="s">
        <v>266</v>
      </c>
      <c r="D242" s="361"/>
      <c r="E242" s="878"/>
      <c r="F242" s="878"/>
      <c r="G242" s="878"/>
      <c r="H242" s="956"/>
      <c r="I242" s="956"/>
    </row>
    <row r="243" spans="1:15" x14ac:dyDescent="0.2">
      <c r="A243" s="280"/>
      <c r="B243" s="280"/>
      <c r="C243" s="909" t="s">
        <v>233</v>
      </c>
      <c r="D243" s="913"/>
      <c r="E243" s="969"/>
      <c r="F243" s="969"/>
      <c r="G243" s="969"/>
      <c r="H243" s="966"/>
      <c r="I243" s="966"/>
    </row>
    <row r="244" spans="1:15" ht="12.75" customHeight="1" x14ac:dyDescent="0.2">
      <c r="A244" s="280">
        <v>5262</v>
      </c>
      <c r="B244" s="280"/>
      <c r="C244" s="338" t="s">
        <v>267</v>
      </c>
      <c r="D244" s="207">
        <f>SUM(Eliminations!C258,'Sch PARENT Inputs'!D267,'Subsidiary Inputs'!E245)</f>
        <v>0</v>
      </c>
      <c r="E244" s="207">
        <f>SUM(Eliminations!D258,'Sch PARENT Inputs'!E267,'Subsidiary Inputs'!F245)</f>
        <v>0</v>
      </c>
      <c r="F244" s="960">
        <f>SUM('Sch PARENT Inputs'!F267,'Subsidiary Inputs'!G245)</f>
        <v>0</v>
      </c>
      <c r="G244" s="960">
        <f>SUM('Sch PARENT Inputs'!G267,'Subsidiary Inputs'!H245)</f>
        <v>0</v>
      </c>
      <c r="H244" s="966">
        <f>ROUND(ABS(D244),0)</f>
        <v>0</v>
      </c>
      <c r="I244" s="966">
        <f>ROUND(ABS(E244),0)</f>
        <v>0</v>
      </c>
    </row>
    <row r="245" spans="1:15" x14ac:dyDescent="0.2">
      <c r="A245" s="280"/>
      <c r="B245" s="280"/>
      <c r="C245" s="940"/>
      <c r="D245" s="911"/>
      <c r="E245" s="960"/>
      <c r="F245" s="960"/>
      <c r="G245" s="960"/>
      <c r="H245" s="966"/>
      <c r="I245" s="966"/>
    </row>
    <row r="246" spans="1:15" x14ac:dyDescent="0.2">
      <c r="A246" s="342"/>
      <c r="B246" s="342"/>
      <c r="C246" s="344" t="s">
        <v>268</v>
      </c>
      <c r="D246" s="361"/>
      <c r="E246" s="878"/>
      <c r="F246" s="878"/>
      <c r="G246" s="878"/>
      <c r="H246" s="956"/>
      <c r="I246" s="956"/>
    </row>
    <row r="247" spans="1:15" x14ac:dyDescent="0.2">
      <c r="A247" s="280"/>
      <c r="B247" s="280"/>
      <c r="C247" s="909" t="s">
        <v>233</v>
      </c>
      <c r="D247" s="913"/>
      <c r="E247" s="969"/>
      <c r="F247" s="969"/>
      <c r="G247" s="969"/>
      <c r="H247" s="966"/>
      <c r="I247" s="966"/>
    </row>
    <row r="248" spans="1:15" ht="12.75" customHeight="1" x14ac:dyDescent="0.2">
      <c r="A248" s="280">
        <v>5261</v>
      </c>
      <c r="B248" s="280"/>
      <c r="C248" s="338" t="s">
        <v>269</v>
      </c>
      <c r="D248" s="207">
        <f>SUM(Eliminations!C262,'Sch PARENT Inputs'!D271,'Subsidiary Inputs'!E249)</f>
        <v>0</v>
      </c>
      <c r="E248" s="207">
        <f>SUM(Eliminations!D262,'Sch PARENT Inputs'!E271,'Subsidiary Inputs'!F249)</f>
        <v>0</v>
      </c>
      <c r="F248" s="960">
        <f>SUM('Sch PARENT Inputs'!F271,'Subsidiary Inputs'!G249)</f>
        <v>0</v>
      </c>
      <c r="G248" s="960">
        <f>SUM('Sch PARENT Inputs'!G271,'Subsidiary Inputs'!H249)</f>
        <v>0</v>
      </c>
      <c r="H248" s="966">
        <f>ROUND(ABS(D248),0)</f>
        <v>0</v>
      </c>
      <c r="I248" s="966">
        <f>ROUND(ABS(E248),0)</f>
        <v>0</v>
      </c>
    </row>
    <row r="249" spans="1:15" s="922" customFormat="1" x14ac:dyDescent="0.2">
      <c r="A249" s="280"/>
      <c r="B249" s="280"/>
      <c r="C249" s="338"/>
      <c r="D249" s="911"/>
      <c r="E249" s="960"/>
      <c r="F249" s="960"/>
      <c r="G249" s="960"/>
      <c r="H249" s="966"/>
      <c r="I249" s="966"/>
      <c r="J249" s="587"/>
      <c r="K249" s="587"/>
      <c r="L249" s="587"/>
      <c r="M249" s="587"/>
      <c r="N249" s="587"/>
      <c r="O249" s="587"/>
    </row>
    <row r="250" spans="1:15" ht="12.75" customHeight="1" x14ac:dyDescent="0.2">
      <c r="A250" s="342"/>
      <c r="B250" s="342"/>
      <c r="C250" s="344" t="s">
        <v>270</v>
      </c>
      <c r="D250" s="361"/>
      <c r="E250" s="878"/>
      <c r="F250" s="878"/>
      <c r="G250" s="878"/>
      <c r="H250" s="956"/>
      <c r="I250" s="956"/>
    </row>
    <row r="251" spans="1:15" ht="12.75" customHeight="1" x14ac:dyDescent="0.2">
      <c r="A251" s="280"/>
      <c r="B251" s="280"/>
      <c r="C251" s="909" t="s">
        <v>271</v>
      </c>
      <c r="D251" s="913"/>
      <c r="E251" s="969"/>
      <c r="F251" s="969"/>
      <c r="G251" s="969"/>
      <c r="H251" s="966"/>
      <c r="I251" s="966"/>
    </row>
    <row r="252" spans="1:15" ht="12.75" customHeight="1" x14ac:dyDescent="0.2">
      <c r="A252" s="280">
        <v>3220</v>
      </c>
      <c r="B252" s="280"/>
      <c r="C252" s="338" t="s">
        <v>272</v>
      </c>
      <c r="D252" s="207">
        <f>SUM(Eliminations!C266,'Sch PARENT Inputs'!D275,'Subsidiary Inputs'!E253)</f>
        <v>0</v>
      </c>
      <c r="E252" s="207">
        <f>SUM(Eliminations!D266,'Sch PARENT Inputs'!E275,'Subsidiary Inputs'!F253)</f>
        <v>0</v>
      </c>
      <c r="F252" s="960">
        <f>SUM('Sch PARENT Inputs'!F275,'Subsidiary Inputs'!G253)</f>
        <v>0</v>
      </c>
      <c r="G252" s="960">
        <f>SUM('Sch PARENT Inputs'!G275,'Subsidiary Inputs'!H253)</f>
        <v>0</v>
      </c>
      <c r="H252" s="966">
        <f t="shared" ref="H252:I254" si="34">ROUND(ABS(D252),0)</f>
        <v>0</v>
      </c>
      <c r="I252" s="966">
        <f t="shared" si="34"/>
        <v>0</v>
      </c>
    </row>
    <row r="253" spans="1:15" ht="12.75" customHeight="1" x14ac:dyDescent="0.2">
      <c r="A253" s="280">
        <v>3200</v>
      </c>
      <c r="B253" s="280"/>
      <c r="C253" s="338" t="s">
        <v>368</v>
      </c>
      <c r="D253" s="207">
        <f>SUM(Eliminations!C267,'Sch PARENT Inputs'!D276,'Subsidiary Inputs'!E254)</f>
        <v>0</v>
      </c>
      <c r="E253" s="207">
        <f>SUM(Eliminations!D267,'Sch PARENT Inputs'!E276,'Subsidiary Inputs'!F254)</f>
        <v>0</v>
      </c>
      <c r="F253" s="960">
        <f>SUM('Sch PARENT Inputs'!F276,'Subsidiary Inputs'!G254)</f>
        <v>0</v>
      </c>
      <c r="G253" s="960">
        <f>SUM('Sch PARENT Inputs'!G276,'Subsidiary Inputs'!H254)</f>
        <v>0</v>
      </c>
      <c r="H253" s="966">
        <f t="shared" si="34"/>
        <v>0</v>
      </c>
      <c r="I253" s="966">
        <f t="shared" si="34"/>
        <v>0</v>
      </c>
    </row>
    <row r="254" spans="1:15" ht="12.75" customHeight="1" x14ac:dyDescent="0.2">
      <c r="A254" s="280">
        <v>3230</v>
      </c>
      <c r="B254" s="280"/>
      <c r="C254" s="338" t="s">
        <v>118</v>
      </c>
      <c r="D254" s="207">
        <f>SUM(Eliminations!C268,'Sch PARENT Inputs'!D277,'Subsidiary Inputs'!E255)</f>
        <v>0</v>
      </c>
      <c r="E254" s="207">
        <f>SUM(Eliminations!D268,'Sch PARENT Inputs'!E277,'Subsidiary Inputs'!F255)</f>
        <v>0</v>
      </c>
      <c r="F254" s="960">
        <f>SUM('Sch PARENT Inputs'!F277,'Subsidiary Inputs'!G255)</f>
        <v>0</v>
      </c>
      <c r="G254" s="960">
        <f>SUM('Sch PARENT Inputs'!G277,'Subsidiary Inputs'!H255)</f>
        <v>0</v>
      </c>
      <c r="H254" s="966">
        <f t="shared" si="34"/>
        <v>0</v>
      </c>
      <c r="I254" s="966">
        <f t="shared" si="34"/>
        <v>0</v>
      </c>
    </row>
    <row r="255" spans="1:15" ht="12.75" customHeight="1" x14ac:dyDescent="0.2">
      <c r="A255" s="280"/>
      <c r="B255" s="280"/>
      <c r="C255" s="338"/>
      <c r="D255" s="911"/>
      <c r="E255" s="960"/>
      <c r="F255" s="960"/>
      <c r="G255" s="960"/>
      <c r="H255" s="966"/>
      <c r="I255" s="966"/>
    </row>
    <row r="256" spans="1:15" x14ac:dyDescent="0.2">
      <c r="A256" s="689"/>
      <c r="B256" s="280"/>
      <c r="C256" s="338"/>
      <c r="D256" s="911">
        <f>SUM(Eliminations!C271,'Sch PARENT Inputs'!D279,'Subsidiary Inputs'!E258)</f>
        <v>0</v>
      </c>
      <c r="E256" s="911">
        <f>SUM(Eliminations!D271,'Sch PARENT Inputs'!E279,'Subsidiary Inputs'!F258)</f>
        <v>0</v>
      </c>
      <c r="F256" s="960">
        <f>SUM('Sch PARENT Inputs'!F279,'Subsidiary Inputs'!G258)</f>
        <v>0</v>
      </c>
      <c r="G256" s="960">
        <f>SUM('Sch PARENT Inputs'!G279,'Subsidiary Inputs'!H258)</f>
        <v>0</v>
      </c>
      <c r="H256" s="966">
        <f>ROUND(ABS(D256),0)</f>
        <v>0</v>
      </c>
      <c r="I256" s="966">
        <f>ROUND(ABS(E256),0)</f>
        <v>0</v>
      </c>
    </row>
    <row r="257" spans="1:9" x14ac:dyDescent="0.2">
      <c r="B257" s="342"/>
      <c r="C257" s="344"/>
      <c r="D257" s="361"/>
      <c r="E257" s="878"/>
      <c r="F257" s="878"/>
      <c r="G257" s="878"/>
      <c r="H257" s="956"/>
      <c r="I257" s="956"/>
    </row>
    <row r="258" spans="1:9" x14ac:dyDescent="0.2">
      <c r="B258" s="955"/>
      <c r="D258" s="896"/>
      <c r="E258" s="965"/>
      <c r="F258" s="965"/>
      <c r="G258" s="965"/>
      <c r="H258" s="966"/>
      <c r="I258" s="966"/>
    </row>
    <row r="259" spans="1:9" x14ac:dyDescent="0.2">
      <c r="B259" s="967"/>
      <c r="C259" s="358" t="s">
        <v>313</v>
      </c>
      <c r="D259" s="284">
        <f>SUBTOTAL(9,D12:D258)</f>
        <v>0</v>
      </c>
      <c r="E259" s="284">
        <f>SUBTOTAL(9,E12:E258)</f>
        <v>0</v>
      </c>
      <c r="F259" s="284">
        <f>SUBTOTAL(9,F12:F258)</f>
        <v>0</v>
      </c>
      <c r="G259" s="284">
        <f>SUBTOTAL(9,G12:G258)</f>
        <v>0</v>
      </c>
      <c r="H259" s="968"/>
      <c r="I259" s="968"/>
    </row>
    <row r="260" spans="1:9" x14ac:dyDescent="0.2">
      <c r="D260" s="576"/>
      <c r="E260" s="576"/>
      <c r="F260" s="576"/>
      <c r="G260" s="576"/>
      <c r="H260" s="576"/>
    </row>
    <row r="261" spans="1:9" x14ac:dyDescent="0.2">
      <c r="D261" s="576"/>
      <c r="E261" s="576"/>
      <c r="F261" s="576"/>
      <c r="G261" s="576"/>
      <c r="H261" s="576"/>
    </row>
    <row r="262" spans="1:9" x14ac:dyDescent="0.2">
      <c r="D262" s="576"/>
      <c r="E262" s="576"/>
      <c r="F262" s="576"/>
      <c r="G262" s="576"/>
      <c r="H262" s="576"/>
    </row>
    <row r="263" spans="1:9" x14ac:dyDescent="0.2">
      <c r="D263" s="576"/>
      <c r="E263" s="576"/>
      <c r="F263" s="576"/>
      <c r="G263" s="576"/>
      <c r="H263" s="576"/>
    </row>
    <row r="264" spans="1:9" x14ac:dyDescent="0.2">
      <c r="D264" s="576"/>
      <c r="E264" s="576"/>
      <c r="F264" s="576"/>
      <c r="G264" s="576"/>
      <c r="H264" s="576"/>
    </row>
    <row r="265" spans="1:9" x14ac:dyDescent="0.2">
      <c r="D265" s="576"/>
      <c r="E265" s="576"/>
      <c r="F265" s="576"/>
      <c r="G265" s="576"/>
      <c r="H265" s="576"/>
    </row>
    <row r="266" spans="1:9" x14ac:dyDescent="0.2">
      <c r="D266" s="576"/>
      <c r="E266" s="576"/>
      <c r="F266" s="576"/>
      <c r="G266" s="576"/>
      <c r="H266" s="576"/>
    </row>
    <row r="267" spans="1:9" x14ac:dyDescent="0.2">
      <c r="D267" s="576"/>
      <c r="E267" s="576"/>
      <c r="F267" s="576"/>
      <c r="G267" s="576"/>
      <c r="H267" s="576"/>
    </row>
    <row r="268" spans="1:9" x14ac:dyDescent="0.2">
      <c r="D268" s="576"/>
      <c r="E268" s="576"/>
      <c r="F268" s="576"/>
      <c r="G268" s="576"/>
      <c r="H268" s="576"/>
    </row>
    <row r="269" spans="1:9" x14ac:dyDescent="0.2">
      <c r="A269" s="587"/>
      <c r="B269" s="587"/>
      <c r="D269" s="576"/>
      <c r="E269" s="576"/>
      <c r="F269" s="576"/>
      <c r="G269" s="576"/>
      <c r="H269" s="576"/>
    </row>
    <row r="270" spans="1:9" x14ac:dyDescent="0.2">
      <c r="A270" s="587"/>
      <c r="B270" s="587"/>
      <c r="D270" s="576"/>
      <c r="E270" s="576"/>
      <c r="F270" s="576"/>
      <c r="G270" s="576"/>
      <c r="H270" s="576"/>
    </row>
    <row r="271" spans="1:9" x14ac:dyDescent="0.2">
      <c r="A271" s="587"/>
      <c r="B271" s="587"/>
      <c r="D271" s="576"/>
      <c r="E271" s="576"/>
      <c r="F271" s="576"/>
      <c r="G271" s="576"/>
      <c r="H271" s="576"/>
    </row>
    <row r="272" spans="1:9" x14ac:dyDescent="0.2">
      <c r="A272" s="587"/>
      <c r="B272" s="587"/>
      <c r="D272" s="576"/>
      <c r="E272" s="576"/>
      <c r="F272" s="576"/>
      <c r="G272" s="576"/>
      <c r="H272" s="576"/>
    </row>
    <row r="273" spans="1:8" x14ac:dyDescent="0.2">
      <c r="A273" s="587"/>
      <c r="B273" s="587"/>
      <c r="D273" s="576"/>
      <c r="E273" s="576"/>
      <c r="F273" s="576"/>
      <c r="G273" s="576"/>
      <c r="H273" s="576"/>
    </row>
    <row r="274" spans="1:8" x14ac:dyDescent="0.2">
      <c r="A274" s="587"/>
      <c r="B274" s="587"/>
      <c r="D274" s="576"/>
      <c r="E274" s="576"/>
      <c r="F274" s="576"/>
      <c r="G274" s="576"/>
      <c r="H274" s="576"/>
    </row>
    <row r="275" spans="1:8" x14ac:dyDescent="0.2">
      <c r="A275" s="587"/>
      <c r="B275" s="587"/>
      <c r="D275" s="576"/>
      <c r="E275" s="576"/>
      <c r="F275" s="576"/>
      <c r="G275" s="576"/>
      <c r="H275" s="576"/>
    </row>
    <row r="276" spans="1:8" x14ac:dyDescent="0.2">
      <c r="A276" s="587"/>
      <c r="B276" s="587"/>
      <c r="D276" s="576"/>
      <c r="E276" s="576"/>
      <c r="F276" s="576"/>
      <c r="G276" s="576"/>
      <c r="H276" s="576"/>
    </row>
    <row r="277" spans="1:8" x14ac:dyDescent="0.2">
      <c r="A277" s="587"/>
      <c r="B277" s="587"/>
      <c r="D277" s="576"/>
      <c r="E277" s="576"/>
      <c r="F277" s="576"/>
      <c r="G277" s="576"/>
      <c r="H277" s="576"/>
    </row>
    <row r="278" spans="1:8" x14ac:dyDescent="0.2">
      <c r="A278" s="587"/>
      <c r="B278" s="587"/>
      <c r="D278" s="576"/>
      <c r="E278" s="576"/>
      <c r="F278" s="576"/>
      <c r="G278" s="576"/>
      <c r="H278" s="576"/>
    </row>
    <row r="279" spans="1:8" x14ac:dyDescent="0.2">
      <c r="A279" s="587"/>
      <c r="B279" s="587"/>
      <c r="D279" s="576"/>
      <c r="E279" s="576"/>
      <c r="F279" s="576"/>
      <c r="G279" s="576"/>
      <c r="H279" s="576"/>
    </row>
    <row r="280" spans="1:8" x14ac:dyDescent="0.2">
      <c r="A280" s="587"/>
      <c r="B280" s="587"/>
      <c r="D280" s="576"/>
      <c r="E280" s="576"/>
      <c r="F280" s="576"/>
      <c r="G280" s="576"/>
      <c r="H280" s="576"/>
    </row>
    <row r="281" spans="1:8" x14ac:dyDescent="0.2">
      <c r="A281" s="587"/>
      <c r="B281" s="587"/>
      <c r="D281" s="576"/>
      <c r="E281" s="576"/>
      <c r="F281" s="576"/>
      <c r="G281" s="576"/>
      <c r="H281" s="576"/>
    </row>
    <row r="282" spans="1:8" x14ac:dyDescent="0.2">
      <c r="A282" s="587"/>
      <c r="B282" s="587"/>
      <c r="D282" s="576"/>
      <c r="E282" s="576"/>
      <c r="F282" s="576"/>
      <c r="G282" s="576"/>
      <c r="H282" s="576"/>
    </row>
    <row r="283" spans="1:8" x14ac:dyDescent="0.2">
      <c r="A283" s="587"/>
      <c r="B283" s="587"/>
      <c r="D283" s="576"/>
      <c r="E283" s="576"/>
      <c r="F283" s="576"/>
      <c r="G283" s="576"/>
      <c r="H283" s="576"/>
    </row>
    <row r="284" spans="1:8" x14ac:dyDescent="0.2">
      <c r="A284" s="587"/>
      <c r="B284" s="587"/>
      <c r="D284" s="576"/>
      <c r="E284" s="576"/>
      <c r="F284" s="576"/>
      <c r="G284" s="576"/>
      <c r="H284" s="576"/>
    </row>
    <row r="299" spans="1:2" ht="12.75" customHeight="1" x14ac:dyDescent="0.2">
      <c r="A299" s="587"/>
      <c r="B299" s="587"/>
    </row>
  </sheetData>
  <mergeCells count="3">
    <mergeCell ref="H4:I4"/>
    <mergeCell ref="K3:O3"/>
    <mergeCell ref="K4:O6"/>
  </mergeCells>
  <conditionalFormatting sqref="D4:G4">
    <cfRule type="containsText" dxfId="28" priority="9" operator="containsText" text="Does Not">
      <formula>NOT(ISERROR(SEARCH("Does Not",D4)))</formula>
    </cfRule>
    <cfRule type="containsText" dxfId="27" priority="10" operator="containsText" text="Balances">
      <formula>NOT(ISERROR(SEARCH("Balances",D4)))</formula>
    </cfRule>
  </conditionalFormatting>
  <conditionalFormatting sqref="H4">
    <cfRule type="containsText" dxfId="26" priority="1" operator="containsText" text="Does Not">
      <formula>NOT(ISERROR(SEARCH("Does Not",H4)))</formula>
    </cfRule>
    <cfRule type="containsText" dxfId="25" priority="2" operator="containsText" text="Balances">
      <formula>NOT(ISERROR(SEARCH("Balances",H4)))</formula>
    </cfRule>
  </conditionalFormatting>
  <printOptions headings="1"/>
  <pageMargins left="0.70866141732283472" right="0.70866141732283472" top="0.74803149606299213" bottom="0.74803149606299213" header="0.31496062992125984" footer="0.31496062992125984"/>
  <pageSetup paperSize="8" scale="94" fitToHeight="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00FF"/>
  </sheetPr>
  <dimension ref="A1"/>
  <sheetViews>
    <sheetView showGridLines="0" workbookViewId="0">
      <selection activeCell="Q28" sqref="Q28"/>
    </sheetView>
  </sheetViews>
  <sheetFormatPr defaultColWidth="9.140625" defaultRowHeight="12.75" x14ac:dyDescent="0.2"/>
  <cols>
    <col min="1" max="16384" width="9.140625" style="269"/>
  </cols>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tabColor rgb="FFFF0000"/>
  </sheetPr>
  <dimension ref="A1:T45"/>
  <sheetViews>
    <sheetView zoomScale="90" zoomScaleNormal="90" workbookViewId="0">
      <selection activeCell="G43" sqref="G43"/>
    </sheetView>
  </sheetViews>
  <sheetFormatPr defaultColWidth="9.140625" defaultRowHeight="12.75" x14ac:dyDescent="0.2"/>
  <cols>
    <col min="1" max="1" width="3.5703125" style="475" customWidth="1"/>
    <col min="2" max="3" width="9.140625" style="475"/>
    <col min="4" max="4" width="9.140625" style="475" customWidth="1"/>
    <col min="5" max="5" width="11.5703125" style="475" customWidth="1"/>
    <col min="6" max="8" width="9.140625" style="475"/>
    <col min="9" max="9" width="12.5703125" style="475" bestFit="1" customWidth="1"/>
    <col min="10" max="16384" width="9.140625" style="475"/>
  </cols>
  <sheetData>
    <row r="1" spans="1:13" x14ac:dyDescent="0.2">
      <c r="A1" s="480"/>
      <c r="B1" s="480"/>
      <c r="C1" s="480"/>
      <c r="D1" s="480"/>
      <c r="E1" s="480"/>
      <c r="F1" s="480"/>
      <c r="G1" s="480"/>
      <c r="H1" s="480"/>
      <c r="I1" s="480"/>
      <c r="J1" s="480"/>
      <c r="K1" s="480"/>
      <c r="L1" s="480"/>
      <c r="M1" s="480"/>
    </row>
    <row r="2" spans="1:13" x14ac:dyDescent="0.2">
      <c r="A2" s="480"/>
      <c r="B2" s="480"/>
      <c r="C2" s="480"/>
      <c r="D2" s="480"/>
      <c r="E2" s="480"/>
      <c r="F2" s="480"/>
      <c r="G2" s="480"/>
      <c r="H2" s="480"/>
      <c r="I2" s="480"/>
      <c r="J2" s="480"/>
      <c r="K2" s="480"/>
      <c r="L2" s="480"/>
      <c r="M2" s="480"/>
    </row>
    <row r="3" spans="1:13" x14ac:dyDescent="0.2">
      <c r="A3" s="480"/>
      <c r="B3" s="480"/>
      <c r="C3" s="480"/>
      <c r="D3" s="480"/>
      <c r="E3" s="480"/>
      <c r="F3" s="480"/>
      <c r="G3" s="480"/>
      <c r="H3" s="480"/>
      <c r="I3" s="480"/>
      <c r="J3" s="480"/>
      <c r="K3" s="480"/>
      <c r="L3" s="480"/>
      <c r="M3" s="480"/>
    </row>
    <row r="4" spans="1:13" ht="12.75" customHeight="1" x14ac:dyDescent="0.2">
      <c r="A4" s="480"/>
      <c r="B4" s="1655" t="str">
        <f>UPPER(SchoolName)</f>
        <v>KIWI PARK SCHOOL</v>
      </c>
      <c r="C4" s="1655"/>
      <c r="D4" s="1655"/>
      <c r="E4" s="1655"/>
      <c r="F4" s="1655"/>
      <c r="G4" s="1655"/>
      <c r="H4" s="1655"/>
      <c r="I4" s="1655"/>
      <c r="J4" s="1655"/>
      <c r="K4" s="1655"/>
      <c r="L4" s="1655"/>
      <c r="M4" s="1655"/>
    </row>
    <row r="5" spans="1:13" ht="12.75" customHeight="1" x14ac:dyDescent="0.2">
      <c r="A5" s="480"/>
      <c r="B5" s="1655"/>
      <c r="C5" s="1655"/>
      <c r="D5" s="1655"/>
      <c r="E5" s="1655"/>
      <c r="F5" s="1655"/>
      <c r="G5" s="1655"/>
      <c r="H5" s="1655"/>
      <c r="I5" s="1655"/>
      <c r="J5" s="1655"/>
      <c r="K5" s="1655"/>
      <c r="L5" s="1655"/>
      <c r="M5" s="1655"/>
    </row>
    <row r="6" spans="1:13" ht="12.75" customHeight="1" x14ac:dyDescent="0.2">
      <c r="A6" s="480"/>
      <c r="B6" s="1655"/>
      <c r="C6" s="1655"/>
      <c r="D6" s="1655"/>
      <c r="E6" s="1655"/>
      <c r="F6" s="1655"/>
      <c r="G6" s="1655"/>
      <c r="H6" s="1655"/>
      <c r="I6" s="1655"/>
      <c r="J6" s="1655"/>
      <c r="K6" s="1655"/>
      <c r="L6" s="1655"/>
      <c r="M6" s="1655"/>
    </row>
    <row r="7" spans="1:13" ht="33.75" x14ac:dyDescent="0.2">
      <c r="A7" s="480"/>
      <c r="B7" s="1494"/>
      <c r="C7" s="1494"/>
      <c r="D7" s="1494"/>
      <c r="E7" s="1494"/>
      <c r="F7" s="1494"/>
      <c r="G7" s="1494"/>
      <c r="H7" s="1494"/>
      <c r="I7" s="1494"/>
      <c r="J7" s="1494"/>
      <c r="K7" s="1494"/>
      <c r="L7" s="480"/>
      <c r="M7" s="480"/>
    </row>
    <row r="8" spans="1:13" x14ac:dyDescent="0.2">
      <c r="A8" s="480"/>
      <c r="B8" s="480"/>
      <c r="C8" s="480"/>
      <c r="D8" s="480"/>
      <c r="E8" s="480"/>
      <c r="F8" s="480"/>
      <c r="G8" s="480"/>
      <c r="H8" s="480"/>
      <c r="I8" s="480"/>
      <c r="J8" s="480"/>
      <c r="K8" s="480"/>
      <c r="L8" s="480"/>
      <c r="M8" s="480"/>
    </row>
    <row r="9" spans="1:13" ht="12.75" customHeight="1" x14ac:dyDescent="0.2">
      <c r="A9" s="480"/>
      <c r="B9" s="1656" t="s">
        <v>369</v>
      </c>
      <c r="C9" s="1656"/>
      <c r="D9" s="1656"/>
      <c r="E9" s="1656"/>
      <c r="F9" s="1656"/>
      <c r="G9" s="1656"/>
      <c r="H9" s="1656"/>
      <c r="I9" s="1656"/>
      <c r="J9" s="1656"/>
      <c r="K9" s="1656"/>
      <c r="L9" s="1656"/>
      <c r="M9" s="1656"/>
    </row>
    <row r="10" spans="1:13" ht="12.75" customHeight="1" x14ac:dyDescent="0.2">
      <c r="A10" s="480"/>
      <c r="B10" s="1656"/>
      <c r="C10" s="1656"/>
      <c r="D10" s="1656"/>
      <c r="E10" s="1656"/>
      <c r="F10" s="1656"/>
      <c r="G10" s="1656"/>
      <c r="H10" s="1656"/>
      <c r="I10" s="1656"/>
      <c r="J10" s="1656"/>
      <c r="K10" s="1656"/>
      <c r="L10" s="1656"/>
      <c r="M10" s="1656"/>
    </row>
    <row r="11" spans="1:13" ht="26.25" x14ac:dyDescent="0.4">
      <c r="A11" s="480"/>
      <c r="B11" s="1495"/>
      <c r="C11" s="1495"/>
      <c r="D11" s="1495"/>
      <c r="E11" s="1495"/>
      <c r="F11" s="1495"/>
      <c r="G11" s="1495"/>
      <c r="H11" s="1495"/>
      <c r="I11" s="1495"/>
      <c r="J11" s="1495"/>
      <c r="K11" s="1495"/>
      <c r="L11" s="480"/>
      <c r="M11" s="480"/>
    </row>
    <row r="12" spans="1:13" x14ac:dyDescent="0.2">
      <c r="A12" s="480"/>
      <c r="B12" s="480"/>
      <c r="C12" s="480"/>
      <c r="D12" s="480"/>
      <c r="E12" s="480"/>
      <c r="F12" s="480"/>
      <c r="G12" s="480"/>
      <c r="H12" s="480"/>
      <c r="I12" s="480"/>
      <c r="J12" s="480"/>
      <c r="K12" s="480"/>
      <c r="L12" s="480"/>
      <c r="M12" s="480"/>
    </row>
    <row r="13" spans="1:13" ht="12.75" customHeight="1" x14ac:dyDescent="0.2">
      <c r="A13" s="480"/>
      <c r="B13" s="1656" t="str">
        <f>"FOR THE YEAR ENDED 31 DECEMBER "&amp;FY</f>
        <v>FOR THE YEAR ENDED 31 DECEMBER 2021</v>
      </c>
      <c r="C13" s="1656"/>
      <c r="D13" s="1656"/>
      <c r="E13" s="1656"/>
      <c r="F13" s="1656"/>
      <c r="G13" s="1656"/>
      <c r="H13" s="1656"/>
      <c r="I13" s="1656"/>
      <c r="J13" s="1656"/>
      <c r="K13" s="1656"/>
      <c r="L13" s="1656"/>
      <c r="M13" s="1656"/>
    </row>
    <row r="14" spans="1:13" ht="12.75" customHeight="1" x14ac:dyDescent="0.2">
      <c r="A14" s="480"/>
      <c r="B14" s="1656"/>
      <c r="C14" s="1656"/>
      <c r="D14" s="1656"/>
      <c r="E14" s="1656"/>
      <c r="F14" s="1656"/>
      <c r="G14" s="1656"/>
      <c r="H14" s="1656"/>
      <c r="I14" s="1656"/>
      <c r="J14" s="1656"/>
      <c r="K14" s="1656"/>
      <c r="L14" s="1656"/>
      <c r="M14" s="1656"/>
    </row>
    <row r="15" spans="1:13" x14ac:dyDescent="0.2">
      <c r="A15" s="480"/>
      <c r="B15" s="480"/>
      <c r="C15" s="480"/>
      <c r="D15" s="480"/>
      <c r="E15" s="858"/>
      <c r="F15" s="480"/>
      <c r="G15" s="480"/>
      <c r="H15" s="480"/>
      <c r="I15" s="480"/>
      <c r="J15" s="480"/>
      <c r="K15" s="480"/>
      <c r="L15" s="480"/>
      <c r="M15" s="480"/>
    </row>
    <row r="16" spans="1:13" x14ac:dyDescent="0.2">
      <c r="A16" s="480"/>
      <c r="B16" s="480"/>
      <c r="C16" s="858" t="s">
        <v>370</v>
      </c>
      <c r="D16" s="480"/>
      <c r="F16" s="480"/>
      <c r="G16" s="480"/>
      <c r="H16" s="480"/>
      <c r="I16" s="480"/>
      <c r="J16" s="480"/>
      <c r="K16" s="480"/>
      <c r="L16" s="480"/>
      <c r="M16" s="480"/>
    </row>
    <row r="17" spans="1:20" x14ac:dyDescent="0.2">
      <c r="A17" s="480"/>
      <c r="B17" s="480"/>
      <c r="C17" s="610"/>
      <c r="D17" s="610"/>
      <c r="E17" s="610"/>
      <c r="F17" s="610"/>
      <c r="G17" s="610"/>
      <c r="H17" s="480"/>
      <c r="I17" s="480"/>
      <c r="J17" s="480"/>
      <c r="K17" s="480"/>
      <c r="L17" s="480"/>
      <c r="M17" s="480"/>
    </row>
    <row r="18" spans="1:20" ht="15" x14ac:dyDescent="0.25">
      <c r="A18" s="480"/>
      <c r="B18" s="480"/>
      <c r="C18" s="853" t="s">
        <v>371</v>
      </c>
      <c r="D18" s="659"/>
      <c r="E18" s="659" t="s">
        <v>372</v>
      </c>
      <c r="F18" s="610"/>
      <c r="G18" s="610"/>
      <c r="H18" s="480"/>
      <c r="I18" s="480"/>
      <c r="J18" s="480"/>
      <c r="K18" s="480"/>
      <c r="L18" s="480"/>
      <c r="M18" s="480"/>
    </row>
    <row r="19" spans="1:20" ht="15" x14ac:dyDescent="0.25">
      <c r="A19" s="480"/>
      <c r="B19" s="480"/>
      <c r="C19" s="854"/>
      <c r="D19" s="659"/>
      <c r="E19" s="659"/>
      <c r="F19" s="610"/>
      <c r="G19" s="610"/>
      <c r="H19" s="480"/>
      <c r="I19" s="480"/>
      <c r="J19" s="480"/>
      <c r="K19" s="480"/>
      <c r="L19" s="480"/>
      <c r="M19" s="480"/>
    </row>
    <row r="20" spans="1:20" ht="15" x14ac:dyDescent="0.25">
      <c r="A20" s="480"/>
      <c r="B20" s="480"/>
      <c r="C20" s="854" t="s">
        <v>373</v>
      </c>
      <c r="D20" s="659"/>
      <c r="E20" s="659"/>
      <c r="F20" s="610"/>
      <c r="G20" s="610"/>
      <c r="H20" s="480"/>
      <c r="I20" s="480"/>
      <c r="J20" s="480"/>
      <c r="K20" s="480"/>
      <c r="L20" s="480"/>
      <c r="M20" s="480"/>
    </row>
    <row r="21" spans="1:20" ht="15" x14ac:dyDescent="0.25">
      <c r="A21" s="480"/>
      <c r="B21" s="480"/>
      <c r="C21" s="854"/>
      <c r="D21" s="659"/>
      <c r="E21" s="659"/>
      <c r="F21" s="610"/>
      <c r="G21" s="610"/>
      <c r="H21" s="480"/>
      <c r="I21" s="480"/>
      <c r="J21" s="480"/>
      <c r="K21" s="480"/>
      <c r="L21" s="480"/>
      <c r="M21" s="480"/>
    </row>
    <row r="22" spans="1:20" ht="15" x14ac:dyDescent="0.25">
      <c r="A22" s="480"/>
      <c r="B22" s="480"/>
      <c r="C22" s="853" t="s">
        <v>374</v>
      </c>
      <c r="D22" s="659"/>
      <c r="E22" s="659"/>
      <c r="F22" s="610"/>
      <c r="G22" s="610"/>
      <c r="H22" s="480"/>
      <c r="I22" s="480"/>
      <c r="J22" s="480"/>
      <c r="K22" s="480"/>
      <c r="L22" s="480"/>
      <c r="M22" s="480"/>
    </row>
    <row r="23" spans="1:20" x14ac:dyDescent="0.2">
      <c r="A23" s="480"/>
      <c r="B23" s="480"/>
      <c r="C23" s="855"/>
      <c r="D23" s="659"/>
      <c r="E23" s="659"/>
      <c r="F23" s="610"/>
      <c r="G23" s="610"/>
      <c r="H23" s="480"/>
      <c r="I23" s="480"/>
      <c r="J23" s="480"/>
      <c r="K23" s="480"/>
      <c r="L23" s="480"/>
      <c r="M23" s="480"/>
    </row>
    <row r="24" spans="1:20" x14ac:dyDescent="0.2">
      <c r="A24" s="480"/>
      <c r="B24" s="480"/>
      <c r="C24" s="856" t="s">
        <v>375</v>
      </c>
      <c r="D24" s="659"/>
      <c r="E24" s="659"/>
      <c r="F24" s="610"/>
      <c r="G24" s="610"/>
      <c r="H24" s="480"/>
      <c r="I24" s="480"/>
      <c r="J24" s="480"/>
      <c r="K24" s="480"/>
      <c r="L24" s="480"/>
      <c r="M24" s="480"/>
    </row>
    <row r="25" spans="1:20" x14ac:dyDescent="0.2">
      <c r="A25" s="480"/>
      <c r="B25" s="480"/>
      <c r="C25" s="855"/>
      <c r="D25" s="659"/>
      <c r="E25" s="659"/>
      <c r="F25" s="610"/>
      <c r="G25" s="610"/>
      <c r="H25" s="480"/>
      <c r="I25" s="480"/>
      <c r="J25" s="480"/>
      <c r="K25" s="480"/>
      <c r="L25" s="480"/>
      <c r="M25" s="480"/>
    </row>
    <row r="26" spans="1:20" ht="15" x14ac:dyDescent="0.25">
      <c r="A26" s="480"/>
      <c r="B26" s="480"/>
      <c r="C26" s="853" t="s">
        <v>376</v>
      </c>
      <c r="D26" s="659"/>
      <c r="E26" s="659"/>
      <c r="F26" s="476"/>
      <c r="G26" s="476"/>
      <c r="H26" s="480"/>
      <c r="I26" s="480"/>
      <c r="J26" s="480"/>
      <c r="K26" s="480"/>
      <c r="L26" s="480"/>
      <c r="M26" s="480"/>
    </row>
    <row r="27" spans="1:20" x14ac:dyDescent="0.2">
      <c r="A27" s="480"/>
      <c r="B27" s="480"/>
      <c r="C27" s="855"/>
      <c r="D27" s="659"/>
      <c r="E27" s="659"/>
      <c r="F27" s="476"/>
      <c r="G27" s="476"/>
      <c r="H27" s="480"/>
      <c r="I27" s="480"/>
      <c r="J27" s="480"/>
      <c r="K27" s="480"/>
      <c r="L27" s="480"/>
      <c r="M27" s="480"/>
    </row>
    <row r="28" spans="1:20" ht="15" x14ac:dyDescent="0.25">
      <c r="A28" s="480"/>
      <c r="B28" s="480"/>
      <c r="C28" s="853" t="s">
        <v>377</v>
      </c>
      <c r="D28" s="659"/>
      <c r="E28" s="659"/>
      <c r="F28" s="476"/>
      <c r="G28" s="476"/>
      <c r="H28" s="480"/>
      <c r="I28" s="480"/>
      <c r="J28" s="480"/>
      <c r="K28" s="480"/>
      <c r="L28" s="480"/>
      <c r="M28" s="480"/>
    </row>
    <row r="29" spans="1:20" x14ac:dyDescent="0.2">
      <c r="A29" s="480"/>
      <c r="B29" s="480"/>
      <c r="C29" s="659"/>
      <c r="D29" s="659"/>
      <c r="E29" s="659"/>
      <c r="F29" s="476"/>
      <c r="G29" s="476"/>
      <c r="H29" s="480"/>
      <c r="I29" s="480"/>
      <c r="J29" s="480"/>
      <c r="K29" s="480"/>
      <c r="L29" s="480"/>
      <c r="M29" s="480"/>
    </row>
    <row r="30" spans="1:20" ht="15" x14ac:dyDescent="0.25">
      <c r="A30" s="480"/>
      <c r="B30" s="480"/>
      <c r="C30" s="854" t="s">
        <v>378</v>
      </c>
      <c r="D30" s="857"/>
      <c r="E30" s="857"/>
      <c r="F30" s="476"/>
      <c r="G30" s="476"/>
      <c r="H30" s="480"/>
      <c r="I30" s="480"/>
      <c r="J30" s="480"/>
      <c r="K30" s="480"/>
      <c r="L30" s="480"/>
      <c r="M30" s="480"/>
      <c r="N30" s="477" t="s">
        <v>379</v>
      </c>
      <c r="O30" s="478"/>
      <c r="P30" s="478"/>
      <c r="Q30" s="478"/>
      <c r="R30" s="478"/>
      <c r="S30" s="479"/>
    </row>
    <row r="31" spans="1:20" ht="15" x14ac:dyDescent="0.25">
      <c r="C31" s="854"/>
      <c r="D31" s="857"/>
      <c r="E31" s="857"/>
      <c r="F31" s="476"/>
      <c r="G31" s="476"/>
    </row>
    <row r="32" spans="1:20" ht="15" x14ac:dyDescent="0.25">
      <c r="B32" s="443"/>
      <c r="C32" s="1194" t="s">
        <v>380</v>
      </c>
      <c r="D32" s="1194" t="s">
        <v>381</v>
      </c>
      <c r="E32" s="1195"/>
      <c r="F32" s="1194" t="s">
        <v>382</v>
      </c>
      <c r="G32" s="1196"/>
      <c r="H32" s="1196"/>
      <c r="I32" s="1197"/>
      <c r="J32" s="1197" t="s">
        <v>383</v>
      </c>
      <c r="K32" s="1198"/>
      <c r="L32" s="1195"/>
      <c r="M32" s="443"/>
      <c r="N32" s="1646" t="s">
        <v>384</v>
      </c>
      <c r="O32" s="1647"/>
      <c r="P32" s="1647"/>
      <c r="Q32" s="1647"/>
      <c r="R32" s="1647"/>
      <c r="S32" s="1647"/>
      <c r="T32" s="1648"/>
    </row>
    <row r="33" spans="3:20" ht="14.25" x14ac:dyDescent="0.2">
      <c r="C33" s="857"/>
      <c r="D33" s="857" t="s">
        <v>385</v>
      </c>
      <c r="E33" s="857"/>
      <c r="F33" s="476"/>
      <c r="G33" s="476"/>
      <c r="N33" s="1649"/>
      <c r="O33" s="1650"/>
      <c r="P33" s="1650"/>
      <c r="Q33" s="1650"/>
      <c r="R33" s="1650"/>
      <c r="S33" s="1650"/>
      <c r="T33" s="1651"/>
    </row>
    <row r="34" spans="3:20" ht="14.25" x14ac:dyDescent="0.2">
      <c r="C34" s="857"/>
      <c r="D34" s="857" t="s">
        <v>386</v>
      </c>
      <c r="E34" s="857"/>
      <c r="F34" s="476"/>
      <c r="G34" s="476"/>
      <c r="N34" s="1649"/>
      <c r="O34" s="1650"/>
      <c r="P34" s="1650"/>
      <c r="Q34" s="1650"/>
      <c r="R34" s="1650"/>
      <c r="S34" s="1650"/>
      <c r="T34" s="1651"/>
    </row>
    <row r="35" spans="3:20" ht="14.25" x14ac:dyDescent="0.2">
      <c r="C35" s="857"/>
      <c r="D35" s="857" t="s">
        <v>387</v>
      </c>
      <c r="E35" s="857"/>
      <c r="F35" s="476"/>
      <c r="G35" s="476"/>
      <c r="N35" s="1652"/>
      <c r="O35" s="1653"/>
      <c r="P35" s="1653"/>
      <c r="Q35" s="1653"/>
      <c r="R35" s="1653"/>
      <c r="S35" s="1653"/>
      <c r="T35" s="1654"/>
    </row>
    <row r="36" spans="3:20" ht="14.25" x14ac:dyDescent="0.2">
      <c r="C36" s="857"/>
      <c r="D36" s="857" t="s">
        <v>387</v>
      </c>
      <c r="E36" s="857"/>
      <c r="F36" s="476"/>
      <c r="G36" s="476"/>
    </row>
    <row r="37" spans="3:20" ht="14.25" x14ac:dyDescent="0.2">
      <c r="C37" s="857"/>
      <c r="D37" s="857" t="s">
        <v>387</v>
      </c>
      <c r="E37" s="857"/>
      <c r="F37" s="476"/>
      <c r="G37" s="476"/>
    </row>
    <row r="38" spans="3:20" ht="14.25" x14ac:dyDescent="0.2">
      <c r="C38" s="857"/>
      <c r="D38" s="857" t="s">
        <v>387</v>
      </c>
      <c r="E38" s="857"/>
      <c r="F38" s="476"/>
      <c r="G38" s="476"/>
    </row>
    <row r="39" spans="3:20" ht="14.25" x14ac:dyDescent="0.2">
      <c r="C39" s="857"/>
      <c r="D39" s="857" t="s">
        <v>387</v>
      </c>
      <c r="E39" s="857"/>
      <c r="F39" s="476"/>
      <c r="G39" s="476"/>
    </row>
    <row r="40" spans="3:20" ht="14.25" x14ac:dyDescent="0.2">
      <c r="C40" s="857"/>
      <c r="D40" s="857" t="s">
        <v>387</v>
      </c>
      <c r="E40" s="857"/>
      <c r="F40" s="476"/>
      <c r="G40" s="476"/>
    </row>
    <row r="41" spans="3:20" ht="14.25" x14ac:dyDescent="0.2">
      <c r="C41" s="857"/>
      <c r="D41" s="857" t="s">
        <v>388</v>
      </c>
      <c r="E41" s="857"/>
      <c r="F41" s="476"/>
      <c r="G41" s="476"/>
    </row>
    <row r="42" spans="3:20" ht="14.25" x14ac:dyDescent="0.2">
      <c r="C42" s="857"/>
      <c r="D42" s="857"/>
      <c r="E42" s="857"/>
      <c r="F42" s="476"/>
      <c r="G42" s="476"/>
    </row>
    <row r="43" spans="3:20" ht="15" x14ac:dyDescent="0.25">
      <c r="C43" s="854" t="s">
        <v>389</v>
      </c>
      <c r="D43" s="857"/>
      <c r="E43" s="857"/>
      <c r="F43" s="476"/>
      <c r="G43" s="476"/>
    </row>
    <row r="44" spans="3:20" ht="14.25" x14ac:dyDescent="0.2">
      <c r="C44" s="857"/>
      <c r="D44" s="857"/>
      <c r="E44" s="857"/>
      <c r="F44" s="476"/>
      <c r="G44" s="476"/>
    </row>
    <row r="45" spans="3:20" ht="15" x14ac:dyDescent="0.25">
      <c r="C45" s="854"/>
      <c r="D45" s="857"/>
      <c r="E45" s="857"/>
      <c r="F45" s="476"/>
      <c r="G45" s="476"/>
    </row>
  </sheetData>
  <mergeCells count="4">
    <mergeCell ref="N32:T35"/>
    <mergeCell ref="B4:M6"/>
    <mergeCell ref="B9:M10"/>
    <mergeCell ref="B13:M14"/>
  </mergeCells>
  <pageMargins left="0.39370078740157483" right="0.39370078740157483" top="0.74803149606299213" bottom="0.74803149606299213" header="0.31496062992125984" footer="0.31496062992125984"/>
  <pageSetup paperSize="9" scale="7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rgb="FFFF0000"/>
  </sheetPr>
  <dimension ref="A1:P42"/>
  <sheetViews>
    <sheetView zoomScale="90" zoomScaleNormal="90" workbookViewId="0">
      <selection activeCell="G43" sqref="G43"/>
    </sheetView>
  </sheetViews>
  <sheetFormatPr defaultColWidth="9.140625" defaultRowHeight="12.75" x14ac:dyDescent="0.2"/>
  <cols>
    <col min="1" max="1" width="2.42578125" style="476" customWidth="1"/>
    <col min="2" max="2" width="15.42578125" style="476" customWidth="1"/>
    <col min="3" max="3" width="68.5703125" style="476" customWidth="1"/>
    <col min="4" max="16384" width="9.140625" style="476"/>
  </cols>
  <sheetData>
    <row r="1" spans="1:11" x14ac:dyDescent="0.2">
      <c r="A1" s="610"/>
      <c r="B1" s="610"/>
      <c r="C1" s="610"/>
      <c r="D1" s="610"/>
      <c r="E1" s="610"/>
      <c r="F1" s="610"/>
      <c r="G1" s="610"/>
      <c r="H1" s="610"/>
      <c r="I1" s="610"/>
      <c r="J1" s="610"/>
      <c r="K1" s="610"/>
    </row>
    <row r="2" spans="1:11" x14ac:dyDescent="0.2">
      <c r="A2" s="610"/>
      <c r="B2" s="610"/>
      <c r="C2" s="610"/>
      <c r="D2" s="610"/>
      <c r="E2" s="610"/>
      <c r="F2" s="610"/>
      <c r="G2" s="610"/>
      <c r="H2" s="610"/>
      <c r="I2" s="610"/>
      <c r="J2" s="610"/>
      <c r="K2" s="610"/>
    </row>
    <row r="3" spans="1:11" x14ac:dyDescent="0.2">
      <c r="A3" s="610"/>
      <c r="B3" s="610"/>
      <c r="C3" s="610"/>
      <c r="D3" s="610"/>
      <c r="E3" s="610"/>
      <c r="F3" s="610"/>
      <c r="G3" s="610"/>
      <c r="H3" s="610"/>
      <c r="I3" s="610"/>
      <c r="J3" s="610"/>
      <c r="K3" s="610"/>
    </row>
    <row r="4" spans="1:11" ht="30" customHeight="1" x14ac:dyDescent="0.2">
      <c r="A4" s="610"/>
      <c r="B4" s="1199"/>
      <c r="C4" s="1494" t="str">
        <f>UPPER(SchoolName)</f>
        <v>KIWI PARK SCHOOL</v>
      </c>
      <c r="D4" s="1199"/>
      <c r="E4" s="1199"/>
      <c r="F4" s="1199"/>
      <c r="G4" s="1199"/>
      <c r="H4" s="1199"/>
      <c r="I4" s="1199"/>
      <c r="J4" s="610"/>
      <c r="K4" s="610"/>
    </row>
    <row r="5" spans="1:11" ht="12.75" customHeight="1" x14ac:dyDescent="0.2">
      <c r="A5" s="610"/>
      <c r="B5" s="1199"/>
      <c r="C5" s="1199"/>
      <c r="D5" s="1199"/>
      <c r="E5" s="1199"/>
      <c r="F5" s="1199"/>
      <c r="G5" s="1199"/>
      <c r="H5" s="1199"/>
      <c r="I5" s="1199"/>
      <c r="J5" s="610"/>
      <c r="K5" s="610"/>
    </row>
    <row r="6" spans="1:11" ht="12.75" customHeight="1" x14ac:dyDescent="0.2">
      <c r="A6" s="610"/>
      <c r="B6" s="1199"/>
      <c r="C6" s="1199"/>
      <c r="D6" s="1199"/>
      <c r="E6" s="1199"/>
      <c r="F6" s="1199"/>
      <c r="G6" s="1199"/>
      <c r="H6" s="1199"/>
      <c r="I6" s="1199"/>
      <c r="J6" s="610"/>
      <c r="K6" s="610"/>
    </row>
    <row r="7" spans="1:11" x14ac:dyDescent="0.2">
      <c r="A7" s="610"/>
      <c r="B7" s="610"/>
      <c r="C7" s="610"/>
      <c r="D7" s="610"/>
      <c r="E7" s="610"/>
      <c r="F7" s="610"/>
      <c r="G7" s="610"/>
      <c r="H7" s="610"/>
      <c r="I7" s="610"/>
      <c r="J7" s="610"/>
      <c r="K7" s="610"/>
    </row>
    <row r="8" spans="1:11" x14ac:dyDescent="0.2">
      <c r="A8" s="610"/>
      <c r="B8" s="610"/>
      <c r="C8" s="610"/>
      <c r="D8" s="610"/>
      <c r="E8" s="610"/>
      <c r="F8" s="610"/>
      <c r="G8" s="610"/>
      <c r="H8" s="610"/>
      <c r="I8" s="610"/>
      <c r="J8" s="610"/>
      <c r="K8" s="610"/>
    </row>
    <row r="9" spans="1:11" ht="18" x14ac:dyDescent="0.2">
      <c r="A9" s="610"/>
      <c r="B9" s="1200"/>
      <c r="C9" s="1191" t="str">
        <f>"Group Annual Report - For the year ended 31 December "&amp;FY</f>
        <v>Group Annual Report - For the year ended 31 December 2021</v>
      </c>
      <c r="D9" s="1200"/>
      <c r="E9" s="1200"/>
      <c r="F9" s="1200"/>
      <c r="G9" s="1200"/>
      <c r="H9" s="1200"/>
      <c r="I9" s="1200"/>
      <c r="J9" s="610"/>
      <c r="K9" s="610"/>
    </row>
    <row r="10" spans="1:11" x14ac:dyDescent="0.2">
      <c r="A10" s="610"/>
      <c r="B10" s="610"/>
      <c r="C10" s="610"/>
      <c r="D10" s="610"/>
      <c r="E10" s="610"/>
      <c r="F10" s="610"/>
      <c r="G10" s="610"/>
      <c r="H10" s="610"/>
      <c r="I10" s="610"/>
      <c r="J10" s="610"/>
      <c r="K10" s="610"/>
    </row>
    <row r="11" spans="1:11" x14ac:dyDescent="0.2">
      <c r="A11" s="610"/>
      <c r="B11" s="610"/>
      <c r="C11" s="610"/>
      <c r="D11" s="610"/>
      <c r="E11" s="610"/>
      <c r="F11" s="610"/>
      <c r="G11" s="610"/>
      <c r="H11" s="610"/>
      <c r="I11" s="610"/>
      <c r="J11" s="610"/>
      <c r="K11" s="610"/>
    </row>
    <row r="12" spans="1:11" x14ac:dyDescent="0.2">
      <c r="A12" s="610"/>
      <c r="B12" s="610"/>
      <c r="C12" s="610"/>
      <c r="D12" s="610"/>
      <c r="E12" s="610"/>
      <c r="F12" s="610"/>
      <c r="G12" s="610"/>
      <c r="H12" s="610"/>
      <c r="I12" s="610"/>
      <c r="J12" s="610"/>
      <c r="K12" s="610"/>
    </row>
    <row r="13" spans="1:11" x14ac:dyDescent="0.2">
      <c r="A13" s="610"/>
      <c r="B13" s="610"/>
      <c r="C13" s="610"/>
      <c r="D13" s="610"/>
      <c r="E13" s="610"/>
      <c r="F13" s="610"/>
      <c r="G13" s="610"/>
      <c r="H13" s="610"/>
      <c r="I13" s="610"/>
      <c r="J13" s="610"/>
      <c r="K13" s="610"/>
    </row>
    <row r="14" spans="1:11" ht="12.75" customHeight="1" x14ac:dyDescent="0.2">
      <c r="A14" s="610"/>
      <c r="B14" s="1201"/>
      <c r="C14" s="1201" t="s">
        <v>390</v>
      </c>
      <c r="D14" s="1201"/>
      <c r="E14" s="1201"/>
      <c r="F14" s="1201"/>
      <c r="G14" s="1201"/>
      <c r="H14" s="1201"/>
      <c r="I14" s="1201"/>
      <c r="J14" s="610"/>
      <c r="K14" s="610"/>
    </row>
    <row r="15" spans="1:11" ht="12.75" customHeight="1" x14ac:dyDescent="0.2">
      <c r="A15" s="610"/>
      <c r="B15" s="1201"/>
      <c r="C15" s="1201"/>
      <c r="D15" s="1201"/>
      <c r="E15" s="1201"/>
      <c r="F15" s="1201"/>
      <c r="G15" s="1201"/>
      <c r="H15" s="1201"/>
      <c r="I15" s="1201"/>
      <c r="J15" s="610"/>
      <c r="K15" s="610"/>
    </row>
    <row r="16" spans="1:11" ht="12.75" customHeight="1" x14ac:dyDescent="0.2">
      <c r="A16" s="610"/>
      <c r="B16" s="1201"/>
      <c r="C16" s="1201"/>
      <c r="D16" s="1201"/>
      <c r="E16" s="1201"/>
      <c r="F16" s="1201"/>
      <c r="G16" s="1201"/>
      <c r="H16" s="1201"/>
      <c r="I16" s="1201"/>
      <c r="J16" s="610"/>
      <c r="K16" s="610"/>
    </row>
    <row r="17" spans="1:16" ht="12.75" customHeight="1" x14ac:dyDescent="0.2">
      <c r="A17" s="610"/>
      <c r="B17" s="557"/>
      <c r="C17" s="557"/>
      <c r="D17" s="557"/>
      <c r="E17" s="557"/>
      <c r="F17" s="557"/>
      <c r="G17" s="557"/>
      <c r="H17" s="557"/>
      <c r="I17" s="557"/>
      <c r="J17" s="610"/>
      <c r="K17" s="610"/>
    </row>
    <row r="18" spans="1:16" ht="12.75" customHeight="1" x14ac:dyDescent="0.2">
      <c r="A18" s="610"/>
      <c r="B18" s="557"/>
      <c r="C18" s="557"/>
      <c r="D18" s="557"/>
      <c r="E18" s="557"/>
      <c r="F18" s="557"/>
      <c r="G18" s="557"/>
      <c r="H18" s="557"/>
      <c r="I18" s="557"/>
      <c r="J18" s="610"/>
      <c r="K18" s="610"/>
    </row>
    <row r="19" spans="1:16" ht="12.75" customHeight="1" x14ac:dyDescent="0.2">
      <c r="B19" s="481"/>
      <c r="C19" s="481"/>
      <c r="D19" s="481"/>
      <c r="E19" s="481"/>
      <c r="F19" s="481"/>
      <c r="G19" s="481"/>
      <c r="H19" s="481"/>
      <c r="I19" s="481"/>
    </row>
    <row r="20" spans="1:16" ht="20.25" customHeight="1" x14ac:dyDescent="0.2">
      <c r="B20" s="483" t="s">
        <v>391</v>
      </c>
      <c r="C20" s="1192" t="s">
        <v>392</v>
      </c>
      <c r="D20" s="482"/>
      <c r="E20" s="482"/>
      <c r="F20" s="482"/>
      <c r="G20" s="482"/>
      <c r="H20" s="482"/>
      <c r="I20" s="482"/>
      <c r="L20" s="1657" t="s">
        <v>393</v>
      </c>
      <c r="M20" s="1658"/>
      <c r="N20" s="1658"/>
      <c r="O20" s="1658"/>
      <c r="P20" s="1659"/>
    </row>
    <row r="21" spans="1:16" ht="12.75" customHeight="1" x14ac:dyDescent="0.2">
      <c r="B21" s="484"/>
      <c r="C21" s="1202"/>
      <c r="D21" s="484"/>
      <c r="E21" s="484"/>
      <c r="F21" s="484"/>
      <c r="G21" s="484"/>
      <c r="H21" s="484"/>
      <c r="I21" s="484"/>
      <c r="L21" s="1660"/>
      <c r="M21" s="1661"/>
      <c r="N21" s="1661"/>
      <c r="O21" s="1661"/>
      <c r="P21" s="1662"/>
    </row>
    <row r="22" spans="1:16" ht="12.75" customHeight="1" x14ac:dyDescent="0.2">
      <c r="B22" s="484"/>
      <c r="C22" s="1192" t="s">
        <v>394</v>
      </c>
      <c r="D22" s="484"/>
      <c r="E22" s="484"/>
      <c r="F22" s="484"/>
      <c r="G22" s="484"/>
      <c r="H22" s="484"/>
      <c r="I22" s="484"/>
      <c r="L22" s="1660"/>
      <c r="M22" s="1661"/>
      <c r="N22" s="1661"/>
      <c r="O22" s="1661"/>
      <c r="P22" s="1662"/>
    </row>
    <row r="23" spans="1:16" ht="12.75" customHeight="1" x14ac:dyDescent="0.2">
      <c r="B23" s="484"/>
      <c r="C23" s="1202"/>
      <c r="D23" s="484"/>
      <c r="E23" s="484"/>
      <c r="F23" s="484"/>
      <c r="G23" s="484"/>
      <c r="H23" s="484"/>
      <c r="I23" s="484"/>
      <c r="L23" s="1660"/>
      <c r="M23" s="1661"/>
      <c r="N23" s="1661"/>
      <c r="O23" s="1661"/>
      <c r="P23" s="1662"/>
    </row>
    <row r="24" spans="1:16" ht="15" x14ac:dyDescent="0.2">
      <c r="B24" s="611">
        <v>1</v>
      </c>
      <c r="C24" s="1189" t="s">
        <v>395</v>
      </c>
      <c r="D24" s="1190"/>
      <c r="E24" s="1190"/>
      <c r="F24" s="1190"/>
      <c r="G24" s="1190"/>
      <c r="H24" s="1190"/>
      <c r="I24" s="1190"/>
      <c r="L24" s="1660"/>
      <c r="M24" s="1661"/>
      <c r="N24" s="1661"/>
      <c r="O24" s="1661"/>
      <c r="P24" s="1662"/>
    </row>
    <row r="25" spans="1:16" ht="15" x14ac:dyDescent="0.2">
      <c r="B25" s="612"/>
      <c r="C25" s="1189"/>
      <c r="D25" s="1190"/>
      <c r="E25" s="1190"/>
      <c r="F25" s="1190"/>
      <c r="G25" s="1190"/>
      <c r="H25" s="1190"/>
      <c r="I25" s="1190"/>
      <c r="L25" s="1660"/>
      <c r="M25" s="1661"/>
      <c r="N25" s="1661"/>
      <c r="O25" s="1661"/>
      <c r="P25" s="1662"/>
    </row>
    <row r="26" spans="1:16" ht="15" x14ac:dyDescent="0.2">
      <c r="B26" s="611">
        <v>2</v>
      </c>
      <c r="C26" s="1189" t="s">
        <v>396</v>
      </c>
      <c r="D26" s="1190"/>
      <c r="E26" s="1190"/>
      <c r="F26" s="1190"/>
      <c r="G26" s="1190"/>
      <c r="H26" s="1190"/>
      <c r="I26" s="1190"/>
      <c r="L26" s="1663"/>
      <c r="M26" s="1664"/>
      <c r="N26" s="1664"/>
      <c r="O26" s="1664"/>
      <c r="P26" s="1665"/>
    </row>
    <row r="27" spans="1:16" ht="15" x14ac:dyDescent="0.2">
      <c r="B27" s="612"/>
      <c r="C27" s="1189"/>
      <c r="D27" s="1190"/>
      <c r="E27" s="1190"/>
      <c r="F27" s="1190"/>
      <c r="G27" s="1190"/>
      <c r="H27" s="1190"/>
      <c r="I27" s="1190"/>
    </row>
    <row r="28" spans="1:16" ht="15" x14ac:dyDescent="0.2">
      <c r="B28" s="611">
        <v>3</v>
      </c>
      <c r="C28" s="1189" t="s">
        <v>397</v>
      </c>
      <c r="D28" s="1190"/>
      <c r="E28" s="1190"/>
      <c r="F28" s="1190"/>
      <c r="G28" s="1190"/>
      <c r="H28" s="1190"/>
      <c r="I28" s="1190"/>
    </row>
    <row r="29" spans="1:16" ht="15" x14ac:dyDescent="0.2">
      <c r="B29" s="612"/>
      <c r="C29" s="1189"/>
      <c r="D29" s="1190"/>
      <c r="E29" s="1190"/>
      <c r="F29" s="1190"/>
      <c r="G29" s="1190"/>
      <c r="H29" s="1190"/>
      <c r="I29" s="1190"/>
    </row>
    <row r="30" spans="1:16" ht="15" x14ac:dyDescent="0.2">
      <c r="B30" s="611">
        <v>4</v>
      </c>
      <c r="C30" s="1189" t="s">
        <v>398</v>
      </c>
      <c r="D30" s="1190"/>
      <c r="E30" s="1190"/>
      <c r="F30" s="1190"/>
      <c r="G30" s="1190"/>
      <c r="H30" s="1190"/>
      <c r="I30" s="1190"/>
    </row>
    <row r="31" spans="1:16" ht="15" x14ac:dyDescent="0.2">
      <c r="B31" s="612"/>
      <c r="C31" s="1189"/>
      <c r="D31" s="1190"/>
      <c r="E31" s="1190"/>
      <c r="F31" s="1190"/>
      <c r="G31" s="1190"/>
      <c r="H31" s="1190"/>
      <c r="I31" s="1190"/>
    </row>
    <row r="32" spans="1:16" ht="15" x14ac:dyDescent="0.2">
      <c r="B32" s="611">
        <v>5</v>
      </c>
      <c r="C32" s="1189" t="s">
        <v>399</v>
      </c>
      <c r="D32" s="1190"/>
      <c r="E32" s="1190"/>
      <c r="F32" s="1190"/>
      <c r="G32" s="1190"/>
      <c r="H32" s="1190"/>
      <c r="I32" s="1190"/>
    </row>
    <row r="33" spans="2:9" ht="15" x14ac:dyDescent="0.2">
      <c r="B33" s="612"/>
      <c r="C33" s="1189"/>
      <c r="D33" s="1190"/>
      <c r="E33" s="1190"/>
      <c r="F33" s="1190"/>
      <c r="G33" s="1190"/>
      <c r="H33" s="1190"/>
      <c r="I33" s="1190"/>
    </row>
    <row r="34" spans="2:9" ht="15" x14ac:dyDescent="0.2">
      <c r="B34" s="1357" t="s">
        <v>1703</v>
      </c>
      <c r="C34" s="1189" t="s">
        <v>400</v>
      </c>
      <c r="D34" s="1189"/>
      <c r="E34" s="1189"/>
      <c r="F34" s="1189"/>
      <c r="G34" s="1189"/>
      <c r="H34" s="1189"/>
      <c r="I34" s="1189"/>
    </row>
    <row r="35" spans="2:9" ht="15" x14ac:dyDescent="0.2">
      <c r="B35" s="611"/>
      <c r="C35" s="1189"/>
      <c r="D35" s="1189"/>
      <c r="E35" s="1189"/>
      <c r="F35" s="1189"/>
      <c r="G35" s="1189"/>
      <c r="H35" s="1189"/>
      <c r="I35" s="1189"/>
    </row>
    <row r="36" spans="2:9" ht="15.75" x14ac:dyDescent="0.2">
      <c r="B36" s="612"/>
      <c r="C36" s="1192" t="s">
        <v>401</v>
      </c>
      <c r="D36" s="1189"/>
      <c r="E36" s="1189"/>
      <c r="F36" s="1189"/>
      <c r="G36" s="1189"/>
      <c r="H36" s="1189"/>
      <c r="I36" s="1189"/>
    </row>
    <row r="37" spans="2:9" ht="15" x14ac:dyDescent="0.2">
      <c r="B37" s="612"/>
      <c r="C37" s="1189"/>
      <c r="D37" s="1189"/>
      <c r="E37" s="1189"/>
      <c r="F37" s="1189"/>
      <c r="G37" s="1189"/>
      <c r="H37" s="1189"/>
      <c r="I37" s="1189"/>
    </row>
    <row r="38" spans="2:9" ht="15" x14ac:dyDescent="0.2">
      <c r="B38" s="612"/>
      <c r="C38" s="1189" t="s">
        <v>402</v>
      </c>
    </row>
    <row r="39" spans="2:9" ht="15" x14ac:dyDescent="0.2">
      <c r="B39" s="612"/>
      <c r="C39" s="1190"/>
      <c r="D39" s="1190"/>
      <c r="E39" s="1190"/>
      <c r="F39" s="1190"/>
      <c r="G39" s="1190"/>
      <c r="H39" s="1190"/>
      <c r="I39" s="1190"/>
    </row>
    <row r="40" spans="2:9" ht="15" x14ac:dyDescent="0.2">
      <c r="B40" s="612"/>
      <c r="C40" s="1190" t="s">
        <v>403</v>
      </c>
      <c r="D40" s="1190"/>
      <c r="E40" s="1190"/>
      <c r="F40" s="1190"/>
      <c r="G40" s="1190"/>
      <c r="H40" s="1190"/>
      <c r="I40" s="1190"/>
    </row>
    <row r="41" spans="2:9" x14ac:dyDescent="0.2">
      <c r="B41" s="612"/>
    </row>
    <row r="42" spans="2:9" ht="15" x14ac:dyDescent="0.2">
      <c r="B42" s="612"/>
      <c r="C42" s="1190"/>
      <c r="D42" s="1190"/>
      <c r="E42" s="1190"/>
      <c r="F42" s="1190"/>
      <c r="G42" s="1190"/>
      <c r="H42" s="1190"/>
      <c r="I42" s="1190"/>
    </row>
  </sheetData>
  <mergeCells count="1">
    <mergeCell ref="L20:P26"/>
  </mergeCells>
  <hyperlinks>
    <hyperlink ref="B24" location="'Statement of Responsibility'!A1" display="'Statement of Responsibility'!A1" xr:uid="{00000000-0004-0000-0C00-000000000000}"/>
    <hyperlink ref="B26" location="'St of Comprehensive Rev. &amp; Exp.'!A1" display="'St of Comprehensive Rev. &amp; Exp.'!A1" xr:uid="{00000000-0004-0000-0C00-000001000000}"/>
    <hyperlink ref="B28" location="'St of Ch in net Assets &amp; Equity'!A1" display="'St of Ch in net Assets &amp; Equity'!A1" xr:uid="{00000000-0004-0000-0C00-000002000000}"/>
    <hyperlink ref="B30" location="'Statement of Financial Position'!A1" display="'Statement of Financial Position'!A1" xr:uid="{00000000-0004-0000-0C00-000003000000}"/>
    <hyperlink ref="B32" location="'Statement of Cash Flows'!A1" display="'Statement of Cash Flows'!A1" xr:uid="{00000000-0004-0000-0C00-000004000000}"/>
    <hyperlink ref="B34" location="'St of Accounting Policies'!A1" display=" 6 - 24" xr:uid="{00000000-0004-0000-0C00-000005000000}"/>
  </hyperlinks>
  <pageMargins left="0.39370078740157483" right="0.39370078740157483" top="0.47244094488188981" bottom="0.74803149606299213" header="0.31496062992125984" footer="0.31496062992125984"/>
  <pageSetup paperSize="9" scale="9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tabColor rgb="FFFF0000"/>
  </sheetPr>
  <dimension ref="A1:K622"/>
  <sheetViews>
    <sheetView zoomScale="90" zoomScaleNormal="90" workbookViewId="0">
      <selection activeCell="G43" sqref="G43"/>
    </sheetView>
  </sheetViews>
  <sheetFormatPr defaultColWidth="9.140625" defaultRowHeight="12.75" x14ac:dyDescent="0.2"/>
  <cols>
    <col min="1" max="1" width="17.140625" style="476" bestFit="1" customWidth="1"/>
    <col min="2" max="2" width="2.85546875" style="476" customWidth="1"/>
    <col min="3" max="13" width="10" style="476" customWidth="1"/>
    <col min="14" max="16384" width="9.140625" style="476"/>
  </cols>
  <sheetData>
    <row r="1" spans="1:11" x14ac:dyDescent="0.2">
      <c r="B1" s="610"/>
      <c r="C1" s="610"/>
      <c r="D1" s="610"/>
      <c r="E1" s="610"/>
      <c r="F1" s="610"/>
      <c r="G1" s="610"/>
      <c r="H1" s="610"/>
      <c r="I1" s="610"/>
      <c r="J1" s="610"/>
      <c r="K1" s="610"/>
    </row>
    <row r="2" spans="1:11" ht="23.25" x14ac:dyDescent="0.35">
      <c r="B2" s="486"/>
      <c r="C2" s="487" t="str">
        <f>SchoolName</f>
        <v>Kiwi Park School</v>
      </c>
      <c r="D2" s="488"/>
      <c r="E2" s="488"/>
      <c r="F2" s="488"/>
      <c r="G2" s="610"/>
      <c r="H2" s="610"/>
      <c r="I2" s="610"/>
      <c r="J2" s="610"/>
      <c r="K2" s="610"/>
    </row>
    <row r="3" spans="1:11" x14ac:dyDescent="0.2">
      <c r="B3" s="610"/>
      <c r="C3" s="610"/>
      <c r="D3" s="610"/>
      <c r="E3" s="610"/>
      <c r="F3" s="610"/>
      <c r="G3" s="610"/>
      <c r="H3" s="610"/>
      <c r="I3" s="610"/>
      <c r="J3" s="610"/>
      <c r="K3" s="610"/>
    </row>
    <row r="4" spans="1:11" ht="23.25" x14ac:dyDescent="0.35">
      <c r="A4" s="476" t="s">
        <v>404</v>
      </c>
      <c r="B4" s="610"/>
      <c r="C4" s="489" t="s">
        <v>10</v>
      </c>
      <c r="D4" s="610"/>
      <c r="E4" s="610"/>
      <c r="F4" s="610"/>
      <c r="G4" s="610"/>
      <c r="H4" s="610"/>
      <c r="I4" s="610"/>
      <c r="J4" s="610"/>
      <c r="K4" s="610"/>
    </row>
    <row r="5" spans="1:11" x14ac:dyDescent="0.2">
      <c r="B5" s="610"/>
      <c r="C5" s="610"/>
      <c r="D5" s="610"/>
      <c r="E5" s="610"/>
      <c r="F5" s="610"/>
      <c r="G5" s="610"/>
      <c r="H5" s="610"/>
      <c r="I5" s="610"/>
      <c r="J5" s="610"/>
      <c r="K5" s="610"/>
    </row>
    <row r="6" spans="1:11" ht="18" x14ac:dyDescent="0.25">
      <c r="B6" s="610"/>
      <c r="C6" s="490" t="str">
        <f>"For the year ended 31 December "&amp;FY</f>
        <v>For the year ended 31 December 2021</v>
      </c>
      <c r="D6" s="610"/>
      <c r="E6" s="610"/>
      <c r="F6" s="610"/>
      <c r="G6" s="610"/>
      <c r="H6" s="610"/>
      <c r="I6" s="610"/>
      <c r="J6" s="610"/>
      <c r="K6" s="610"/>
    </row>
    <row r="7" spans="1:11" x14ac:dyDescent="0.2">
      <c r="B7" s="610"/>
      <c r="C7" s="610"/>
      <c r="D7" s="610"/>
      <c r="E7" s="610"/>
      <c r="F7" s="610"/>
      <c r="G7" s="610"/>
      <c r="H7" s="610"/>
      <c r="I7" s="610"/>
      <c r="J7" s="610"/>
      <c r="K7" s="610"/>
    </row>
    <row r="8" spans="1:11" x14ac:dyDescent="0.2">
      <c r="B8" s="610"/>
      <c r="C8" s="610"/>
      <c r="D8" s="610"/>
      <c r="E8" s="610"/>
      <c r="F8" s="610"/>
      <c r="G8" s="610"/>
      <c r="H8" s="610"/>
      <c r="I8" s="610"/>
      <c r="J8" s="610"/>
      <c r="K8" s="610"/>
    </row>
    <row r="9" spans="1:11" x14ac:dyDescent="0.2">
      <c r="C9" s="1666" t="s">
        <v>405</v>
      </c>
      <c r="D9" s="1666"/>
      <c r="E9" s="1666"/>
      <c r="F9" s="1666"/>
      <c r="G9" s="1666"/>
      <c r="H9" s="1666"/>
      <c r="I9" s="1666"/>
      <c r="J9" s="1666"/>
      <c r="K9" s="1666"/>
    </row>
    <row r="10" spans="1:11" x14ac:dyDescent="0.2">
      <c r="C10" s="1666"/>
      <c r="D10" s="1666"/>
      <c r="E10" s="1666"/>
      <c r="F10" s="1666"/>
      <c r="G10" s="1666"/>
      <c r="H10" s="1666"/>
      <c r="I10" s="1666"/>
      <c r="J10" s="1666"/>
      <c r="K10" s="1666"/>
    </row>
    <row r="12" spans="1:11" x14ac:dyDescent="0.2">
      <c r="C12" s="1666" t="s">
        <v>406</v>
      </c>
      <c r="D12" s="1666"/>
      <c r="E12" s="1666"/>
      <c r="F12" s="1666"/>
      <c r="G12" s="1666"/>
      <c r="H12" s="1666"/>
      <c r="I12" s="1666"/>
      <c r="J12" s="1666"/>
      <c r="K12" s="1666"/>
    </row>
    <row r="13" spans="1:11" x14ac:dyDescent="0.2">
      <c r="C13" s="1666"/>
      <c r="D13" s="1666"/>
      <c r="E13" s="1666"/>
      <c r="F13" s="1666"/>
      <c r="G13" s="1666"/>
      <c r="H13" s="1666"/>
      <c r="I13" s="1666"/>
      <c r="J13" s="1666"/>
      <c r="K13" s="1666"/>
    </row>
    <row r="14" spans="1:11" x14ac:dyDescent="0.2">
      <c r="C14" s="1666"/>
      <c r="D14" s="1666"/>
      <c r="E14" s="1666"/>
      <c r="F14" s="1666"/>
      <c r="G14" s="1666"/>
      <c r="H14" s="1666"/>
      <c r="I14" s="1666"/>
      <c r="J14" s="1666"/>
      <c r="K14" s="1666"/>
    </row>
    <row r="16" spans="1:11" ht="12.75" customHeight="1" x14ac:dyDescent="0.2">
      <c r="C16" s="1666" t="str">
        <f>"It is the opinion of the Board and management that the consolidated annual financial statements for the financial year ended 31 December "&amp;FY&amp;" fairly reflects the financial position and operations of the group."</f>
        <v>It is the opinion of the Board and management that the consolidated annual financial statements for the financial year ended 31 December 2021 fairly reflects the financial position and operations of the group.</v>
      </c>
      <c r="D16" s="1666"/>
      <c r="E16" s="1666"/>
      <c r="F16" s="1666"/>
      <c r="G16" s="1666"/>
      <c r="H16" s="1666"/>
      <c r="I16" s="1666"/>
      <c r="J16" s="1666"/>
      <c r="K16" s="1666"/>
    </row>
    <row r="17" spans="3:11" x14ac:dyDescent="0.2">
      <c r="C17" s="1666"/>
      <c r="D17" s="1666"/>
      <c r="E17" s="1666"/>
      <c r="F17" s="1666"/>
      <c r="G17" s="1666"/>
      <c r="H17" s="1666"/>
      <c r="I17" s="1666"/>
      <c r="J17" s="1666"/>
      <c r="K17" s="1666"/>
    </row>
    <row r="18" spans="3:11" x14ac:dyDescent="0.2">
      <c r="C18" s="1666"/>
      <c r="D18" s="1666"/>
      <c r="E18" s="1666"/>
      <c r="F18" s="1666"/>
      <c r="G18" s="1666"/>
      <c r="H18" s="1666"/>
      <c r="I18" s="1666"/>
      <c r="J18" s="1666"/>
      <c r="K18" s="1666"/>
    </row>
    <row r="20" spans="3:11" x14ac:dyDescent="0.2">
      <c r="C20" s="476" t="s">
        <v>407</v>
      </c>
    </row>
    <row r="26" spans="3:11" x14ac:dyDescent="0.2">
      <c r="C26" s="485"/>
      <c r="D26" s="485"/>
      <c r="E26" s="485"/>
      <c r="F26" s="485"/>
      <c r="H26" s="485"/>
      <c r="I26" s="485"/>
      <c r="J26" s="485"/>
      <c r="K26" s="485"/>
    </row>
    <row r="27" spans="3:11" x14ac:dyDescent="0.2">
      <c r="C27" s="476" t="s">
        <v>408</v>
      </c>
      <c r="H27" s="476" t="s">
        <v>409</v>
      </c>
    </row>
    <row r="31" spans="3:11" x14ac:dyDescent="0.2">
      <c r="C31" s="485"/>
      <c r="D31" s="485"/>
      <c r="E31" s="485"/>
      <c r="F31" s="485"/>
      <c r="H31" s="485"/>
      <c r="I31" s="485"/>
      <c r="J31" s="485"/>
      <c r="K31" s="485"/>
    </row>
    <row r="32" spans="3:11" x14ac:dyDescent="0.2">
      <c r="C32" s="476" t="s">
        <v>410</v>
      </c>
      <c r="H32" s="476" t="s">
        <v>411</v>
      </c>
    </row>
    <row r="35" spans="3:11" x14ac:dyDescent="0.2">
      <c r="C35" s="485"/>
      <c r="D35" s="485"/>
      <c r="E35" s="485"/>
      <c r="F35" s="485"/>
      <c r="H35" s="485"/>
      <c r="I35" s="485"/>
      <c r="J35" s="485"/>
      <c r="K35" s="485"/>
    </row>
    <row r="36" spans="3:11" x14ac:dyDescent="0.2">
      <c r="C36" s="476" t="s">
        <v>412</v>
      </c>
      <c r="H36" s="476" t="s">
        <v>412</v>
      </c>
    </row>
    <row r="622" spans="9:10" x14ac:dyDescent="0.2">
      <c r="I622" s="613"/>
      <c r="J622" s="613"/>
    </row>
  </sheetData>
  <mergeCells count="3">
    <mergeCell ref="C9:K10"/>
    <mergeCell ref="C12:K14"/>
    <mergeCell ref="C16:K18"/>
  </mergeCells>
  <pageMargins left="0.39370078740157483" right="0.39370078740157483" top="0.74803149606299213" bottom="0.74803149606299213" header="0.31496062992125984" footer="0.31496062992125984"/>
  <pageSetup paperSize="9" scale="88" orientation="portrait" useFirstPageNumber="1" r:id="rId1"/>
  <headerFooter>
    <oddFooter>&amp;R&amp;P</oddFooter>
  </headerFooter>
  <ignoredErrors>
    <ignoredError sqref="C16"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tabColor rgb="FFFF0000"/>
    <pageSetUpPr fitToPage="1"/>
  </sheetPr>
  <dimension ref="A1:EA2437"/>
  <sheetViews>
    <sheetView showGridLines="0" topLeftCell="A19" zoomScale="90" zoomScaleNormal="90" workbookViewId="0">
      <selection activeCell="G43" sqref="G43"/>
    </sheetView>
  </sheetViews>
  <sheetFormatPr defaultColWidth="9.140625" defaultRowHeight="12.75" x14ac:dyDescent="0.2"/>
  <cols>
    <col min="1" max="1" width="19.28515625" style="35" bestFit="1" customWidth="1"/>
    <col min="2" max="2" width="11.7109375" style="35" bestFit="1" customWidth="1"/>
    <col min="3" max="3" width="47.140625" style="7" customWidth="1"/>
    <col min="4" max="4" width="8.7109375" style="7" customWidth="1"/>
    <col min="5" max="7" width="12.7109375" style="7" customWidth="1"/>
    <col min="8" max="8" width="18.42578125" style="7" customWidth="1"/>
    <col min="9" max="9" width="12.7109375" style="7" customWidth="1"/>
    <col min="10" max="10" width="16.42578125" style="7" customWidth="1"/>
    <col min="11" max="11" width="12.7109375" style="7" customWidth="1"/>
    <col min="12" max="12" width="28.140625" style="7" customWidth="1"/>
    <col min="13" max="13" width="13" style="7" customWidth="1"/>
    <col min="14" max="14" width="9.140625" style="7"/>
    <col min="15" max="15" width="23.28515625" style="7" customWidth="1"/>
    <col min="16" max="16" width="11.140625" style="7" bestFit="1" customWidth="1"/>
    <col min="17" max="17" width="11.140625" style="35" bestFit="1" customWidth="1"/>
    <col min="18" max="131" width="9.140625" style="35" customWidth="1"/>
    <col min="132" max="16384" width="9.140625" style="7"/>
  </cols>
  <sheetData>
    <row r="1" spans="1:16" ht="18" x14ac:dyDescent="0.25">
      <c r="B1" s="1210" t="s">
        <v>413</v>
      </c>
      <c r="C1" s="11" t="str">
        <f>SchoolName</f>
        <v>Kiwi Park School</v>
      </c>
      <c r="D1" s="29"/>
      <c r="E1" s="29"/>
      <c r="F1" s="30"/>
      <c r="G1" s="35"/>
      <c r="H1" s="35"/>
      <c r="I1" s="35"/>
      <c r="J1" s="35"/>
      <c r="K1" s="109" t="s">
        <v>414</v>
      </c>
      <c r="L1" s="1277"/>
      <c r="M1" s="1042"/>
      <c r="N1" s="51"/>
      <c r="O1" s="51"/>
      <c r="P1" s="35"/>
    </row>
    <row r="2" spans="1:16" ht="23.25" x14ac:dyDescent="0.35">
      <c r="A2" s="52" t="s">
        <v>415</v>
      </c>
      <c r="B2" s="1385" t="s">
        <v>416</v>
      </c>
      <c r="C2" s="31" t="s">
        <v>11</v>
      </c>
      <c r="D2" s="32"/>
      <c r="E2" s="32"/>
      <c r="F2" s="32"/>
      <c r="G2" s="51"/>
      <c r="H2" s="35"/>
      <c r="I2" s="35"/>
      <c r="J2" s="35"/>
      <c r="K2" s="35"/>
      <c r="L2" s="1277"/>
      <c r="M2" s="35"/>
      <c r="N2" s="35"/>
      <c r="O2" s="51"/>
      <c r="P2" s="35"/>
    </row>
    <row r="3" spans="1:16" ht="18" x14ac:dyDescent="0.25">
      <c r="B3" s="1385" t="s">
        <v>416</v>
      </c>
      <c r="C3" s="33" t="str">
        <f>"For the year ended 31 December "&amp;FY</f>
        <v>For the year ended 31 December 2021</v>
      </c>
      <c r="D3" s="1042"/>
      <c r="E3" s="1042"/>
      <c r="F3" s="1042"/>
      <c r="G3" s="51"/>
      <c r="H3" s="35"/>
      <c r="I3" s="35"/>
      <c r="J3" s="35"/>
      <c r="K3" s="35"/>
      <c r="L3" s="35"/>
      <c r="M3" s="35"/>
      <c r="N3" s="35"/>
      <c r="O3" s="35"/>
      <c r="P3" s="35"/>
    </row>
    <row r="4" spans="1:16" ht="18" x14ac:dyDescent="0.25">
      <c r="B4" s="1385" t="s">
        <v>416</v>
      </c>
      <c r="C4" s="33"/>
      <c r="D4" s="1042"/>
      <c r="E4" s="1042"/>
      <c r="F4" s="1042"/>
      <c r="G4" s="51"/>
      <c r="H4" s="35"/>
      <c r="I4" s="35"/>
      <c r="J4" s="35"/>
      <c r="K4" s="35"/>
      <c r="L4" s="35"/>
      <c r="M4" s="35"/>
      <c r="N4" s="35"/>
      <c r="O4" s="35"/>
      <c r="P4" s="35"/>
    </row>
    <row r="5" spans="1:16" x14ac:dyDescent="0.2">
      <c r="B5" s="1385" t="s">
        <v>416</v>
      </c>
      <c r="C5" s="729"/>
      <c r="D5" s="1401"/>
      <c r="E5" s="1676" t="s">
        <v>417</v>
      </c>
      <c r="F5" s="1676"/>
      <c r="G5" s="1676"/>
      <c r="H5" s="1676" t="s">
        <v>418</v>
      </c>
      <c r="I5" s="1676"/>
      <c r="J5" s="1676"/>
      <c r="K5" s="165"/>
      <c r="L5" s="165"/>
      <c r="M5" s="165"/>
      <c r="N5" s="35"/>
      <c r="O5" s="35"/>
      <c r="P5" s="35"/>
    </row>
    <row r="6" spans="1:16" x14ac:dyDescent="0.2">
      <c r="B6" s="1385" t="s">
        <v>416</v>
      </c>
      <c r="C6" s="52"/>
      <c r="D6" s="703"/>
      <c r="E6" s="177">
        <f>FY</f>
        <v>2021</v>
      </c>
      <c r="F6" s="177">
        <f>FY</f>
        <v>2021</v>
      </c>
      <c r="G6" s="177">
        <f>FY-1</f>
        <v>2020</v>
      </c>
      <c r="H6" s="177">
        <f>FY</f>
        <v>2021</v>
      </c>
      <c r="I6" s="177">
        <f>FY</f>
        <v>2021</v>
      </c>
      <c r="J6" s="177">
        <f>FY-1</f>
        <v>2020</v>
      </c>
      <c r="K6" s="165"/>
      <c r="L6" s="165"/>
      <c r="M6" s="165"/>
      <c r="N6" s="35"/>
      <c r="O6" s="35"/>
      <c r="P6" s="35"/>
    </row>
    <row r="7" spans="1:16" ht="25.5" x14ac:dyDescent="0.2">
      <c r="A7" s="52" t="s">
        <v>419</v>
      </c>
      <c r="B7" s="1385" t="s">
        <v>416</v>
      </c>
      <c r="C7" s="52"/>
      <c r="D7" s="74" t="s">
        <v>420</v>
      </c>
      <c r="E7" s="236" t="s">
        <v>282</v>
      </c>
      <c r="F7" s="236" t="s">
        <v>283</v>
      </c>
      <c r="G7" s="236" t="s">
        <v>282</v>
      </c>
      <c r="H7" s="236" t="s">
        <v>282</v>
      </c>
      <c r="I7" s="236" t="s">
        <v>283</v>
      </c>
      <c r="J7" s="236" t="s">
        <v>282</v>
      </c>
      <c r="K7" s="165"/>
      <c r="L7" s="165"/>
      <c r="M7" s="165"/>
      <c r="N7" s="35"/>
      <c r="O7" s="35"/>
      <c r="P7" s="35"/>
    </row>
    <row r="8" spans="1:16" ht="13.5" thickBot="1" x14ac:dyDescent="0.25">
      <c r="B8" s="1385" t="s">
        <v>416</v>
      </c>
      <c r="C8" s="730"/>
      <c r="D8" s="1402"/>
      <c r="E8" s="731" t="s">
        <v>285</v>
      </c>
      <c r="F8" s="731" t="s">
        <v>285</v>
      </c>
      <c r="G8" s="731" t="s">
        <v>285</v>
      </c>
      <c r="H8" s="731" t="s">
        <v>285</v>
      </c>
      <c r="I8" s="731" t="s">
        <v>285</v>
      </c>
      <c r="J8" s="731" t="s">
        <v>285</v>
      </c>
      <c r="K8" s="165"/>
      <c r="L8" s="165"/>
      <c r="M8" s="165"/>
      <c r="N8" s="35"/>
      <c r="O8" s="35"/>
      <c r="P8" s="35"/>
    </row>
    <row r="9" spans="1:16" x14ac:dyDescent="0.2">
      <c r="B9" s="1385" t="s">
        <v>416</v>
      </c>
      <c r="C9" s="35"/>
      <c r="D9" s="614"/>
      <c r="E9" s="74"/>
      <c r="F9" s="74"/>
      <c r="G9" s="74"/>
      <c r="H9" s="35"/>
      <c r="I9" s="165"/>
      <c r="J9" s="165"/>
      <c r="K9" s="165"/>
      <c r="L9" s="165"/>
      <c r="M9" s="165"/>
      <c r="N9" s="35"/>
      <c r="O9" s="35"/>
      <c r="P9" s="35"/>
    </row>
    <row r="10" spans="1:16" x14ac:dyDescent="0.2">
      <c r="B10" s="1478" t="str">
        <f t="shared" ref="B10:B17" si="0">IF(AND(ROUND($E10,0)=0,ROUND($F10,0)=0,ROUND($G10,0)=0),"No","Yes")</f>
        <v>No</v>
      </c>
      <c r="C10" s="34" t="s">
        <v>129</v>
      </c>
      <c r="D10" s="1042"/>
      <c r="E10" s="288"/>
      <c r="F10" s="288"/>
      <c r="G10" s="288"/>
      <c r="H10" s="35"/>
      <c r="I10" s="165"/>
      <c r="J10" s="165"/>
      <c r="K10" s="165"/>
      <c r="L10" s="859" t="str">
        <f>'Guidance - General'!B71</f>
        <v>Netting of revenues and expenditure</v>
      </c>
      <c r="M10" s="165"/>
      <c r="N10" s="35"/>
      <c r="O10" s="35"/>
      <c r="P10" s="35"/>
    </row>
    <row r="11" spans="1:16" x14ac:dyDescent="0.2">
      <c r="B11" s="1478" t="str">
        <f t="shared" si="0"/>
        <v>No</v>
      </c>
      <c r="C11" s="35" t="s">
        <v>421</v>
      </c>
      <c r="D11" s="99" t="str">
        <f>IF($B11="Yes",'Notes &amp; Disclosures'!$N$2,"")</f>
        <v/>
      </c>
      <c r="E11" s="36">
        <f>SUM('Notes &amp; Disclosures'!H17)</f>
        <v>0</v>
      </c>
      <c r="F11" s="36">
        <f>SUM('Notes &amp; Disclosures'!I17)</f>
        <v>0</v>
      </c>
      <c r="G11" s="36">
        <f>SUM('Notes &amp; Disclosures'!J17)</f>
        <v>0</v>
      </c>
      <c r="H11" s="36">
        <f>SUM('Notes &amp; Disclosures'!K17)</f>
        <v>0</v>
      </c>
      <c r="I11" s="36">
        <f>SUM('Notes &amp; Disclosures'!L17)</f>
        <v>0</v>
      </c>
      <c r="J11" s="36">
        <f>SUM('Notes &amp; Disclosures'!M17)</f>
        <v>0</v>
      </c>
      <c r="K11" s="756"/>
      <c r="L11" s="756"/>
      <c r="M11" s="165"/>
      <c r="N11" s="35"/>
      <c r="O11" s="35"/>
      <c r="P11" s="35"/>
    </row>
    <row r="12" spans="1:16" x14ac:dyDescent="0.2">
      <c r="B12" s="1478" t="str">
        <f t="shared" si="0"/>
        <v>No</v>
      </c>
      <c r="C12" s="35" t="s">
        <v>422</v>
      </c>
      <c r="D12" s="99" t="str">
        <f>IF($B12="Yes",'Notes &amp; Disclosures'!$N$23,"")</f>
        <v/>
      </c>
      <c r="E12" s="36">
        <f>SUM('Notes &amp; Disclosures'!H38)</f>
        <v>0</v>
      </c>
      <c r="F12" s="36">
        <f>SUM('Notes &amp; Disclosures'!I38)</f>
        <v>0</v>
      </c>
      <c r="G12" s="36">
        <f>SUM('Notes &amp; Disclosures'!J38)</f>
        <v>0</v>
      </c>
      <c r="H12" s="36">
        <f>SUM('Notes &amp; Disclosures'!K38)</f>
        <v>0</v>
      </c>
      <c r="I12" s="36">
        <f>SUM('Notes &amp; Disclosures'!L38)</f>
        <v>0</v>
      </c>
      <c r="J12" s="36">
        <f>SUM('Notes &amp; Disclosures'!M38)</f>
        <v>0</v>
      </c>
      <c r="K12" s="756"/>
      <c r="L12" s="756"/>
      <c r="M12" s="165"/>
      <c r="N12" s="35"/>
      <c r="O12" s="35"/>
      <c r="P12" s="35"/>
    </row>
    <row r="13" spans="1:16" x14ac:dyDescent="0.2">
      <c r="B13" s="1478" t="str">
        <f t="shared" si="0"/>
        <v>No</v>
      </c>
      <c r="C13" s="35" t="s">
        <v>423</v>
      </c>
      <c r="D13" s="1042"/>
      <c r="E13" s="190">
        <f>-'Sch PARENT Inputs'!D95</f>
        <v>0</v>
      </c>
      <c r="F13" s="190">
        <f>-'Sch PARENT Inputs'!E95</f>
        <v>0</v>
      </c>
      <c r="G13" s="190">
        <f>-'Sch PARENT Inputs'!F95</f>
        <v>0</v>
      </c>
      <c r="H13" s="190">
        <f>-'GROUP Inputs'!D86</f>
        <v>0</v>
      </c>
      <c r="I13" s="190">
        <f>-'GROUP Inputs'!E86</f>
        <v>0</v>
      </c>
      <c r="J13" s="190">
        <f>-'GROUP Inputs'!F86</f>
        <v>0</v>
      </c>
      <c r="K13" s="756"/>
      <c r="L13" s="756"/>
      <c r="M13" s="165"/>
      <c r="N13" s="35"/>
      <c r="O13" s="35"/>
      <c r="P13" s="35"/>
    </row>
    <row r="14" spans="1:16" x14ac:dyDescent="0.2">
      <c r="A14" s="52" t="s">
        <v>424</v>
      </c>
      <c r="B14" s="1478" t="str">
        <f t="shared" si="0"/>
        <v>No</v>
      </c>
      <c r="C14" s="35" t="s">
        <v>425</v>
      </c>
      <c r="D14" s="1042"/>
      <c r="E14" s="190">
        <f>-'Sch PARENT Inputs'!D92</f>
        <v>0</v>
      </c>
      <c r="F14" s="190">
        <f>-'Sch PARENT Inputs'!E92</f>
        <v>0</v>
      </c>
      <c r="G14" s="190">
        <f>-'Sch PARENT Inputs'!F92</f>
        <v>0</v>
      </c>
      <c r="H14" s="36">
        <f>-'GROUP Inputs'!D83</f>
        <v>0</v>
      </c>
      <c r="I14" s="36">
        <f>-'GROUP Inputs'!E83</f>
        <v>0</v>
      </c>
      <c r="J14" s="36">
        <f>-'GROUP Inputs'!F83</f>
        <v>0</v>
      </c>
      <c r="K14" s="756"/>
      <c r="L14" s="756"/>
      <c r="M14" s="165"/>
      <c r="N14" s="35"/>
      <c r="O14" s="35"/>
      <c r="P14" s="35"/>
    </row>
    <row r="15" spans="1:16" x14ac:dyDescent="0.2">
      <c r="B15" s="1478" t="str">
        <f t="shared" si="0"/>
        <v>No</v>
      </c>
      <c r="C15" s="35" t="s">
        <v>426</v>
      </c>
      <c r="D15" s="1042"/>
      <c r="E15" s="190">
        <f>-'Sch PARENT Inputs'!D91</f>
        <v>0</v>
      </c>
      <c r="F15" s="190">
        <f>-'Sch PARENT Inputs'!E91</f>
        <v>0</v>
      </c>
      <c r="G15" s="190">
        <f>-'Sch PARENT Inputs'!F91</f>
        <v>0</v>
      </c>
      <c r="H15" s="36">
        <f>-'GROUP Inputs'!D82</f>
        <v>0</v>
      </c>
      <c r="I15" s="36">
        <f>-'GROUP Inputs'!E82</f>
        <v>0</v>
      </c>
      <c r="J15" s="36">
        <f>-'GROUP Inputs'!F82</f>
        <v>0</v>
      </c>
      <c r="K15" s="756"/>
      <c r="L15" s="756"/>
      <c r="M15" s="165"/>
      <c r="N15" s="35"/>
      <c r="O15" s="35"/>
      <c r="P15" s="35"/>
    </row>
    <row r="16" spans="1:16" x14ac:dyDescent="0.2">
      <c r="B16" s="1478" t="str">
        <f t="shared" si="0"/>
        <v>No</v>
      </c>
      <c r="C16" s="35" t="s">
        <v>427</v>
      </c>
      <c r="D16" s="99" t="str">
        <f>IF($B16="Yes",'Notes &amp; Disclosures'!$N$62,"")</f>
        <v/>
      </c>
      <c r="E16" s="36">
        <f>SUM('Notes &amp; Disclosures'!H83)</f>
        <v>0</v>
      </c>
      <c r="F16" s="36">
        <f>SUM('Notes &amp; Disclosures'!I83)</f>
        <v>0</v>
      </c>
      <c r="G16" s="36">
        <f>SUM('Notes &amp; Disclosures'!J83)</f>
        <v>0</v>
      </c>
      <c r="H16" s="36">
        <f>SUM('Notes &amp; Disclosures'!K83)</f>
        <v>0</v>
      </c>
      <c r="I16" s="36">
        <f>SUM('Notes &amp; Disclosures'!L83)</f>
        <v>0</v>
      </c>
      <c r="J16" s="36">
        <f>SUM('Notes &amp; Disclosures'!M83)</f>
        <v>0</v>
      </c>
      <c r="K16" s="756"/>
      <c r="L16" s="756"/>
      <c r="M16" s="165"/>
      <c r="N16" s="35"/>
      <c r="O16" s="35"/>
      <c r="P16" s="35"/>
    </row>
    <row r="17" spans="1:17" x14ac:dyDescent="0.2">
      <c r="B17" s="1478" t="str">
        <f t="shared" si="0"/>
        <v>No</v>
      </c>
      <c r="C17" s="35" t="s">
        <v>428</v>
      </c>
      <c r="D17" s="99" t="str">
        <f>IF($B17="Yes",'Notes &amp; Disclosures'!$N$94,"")</f>
        <v/>
      </c>
      <c r="E17" s="36">
        <f>SUM('Notes &amp; Disclosures'!H109)</f>
        <v>0</v>
      </c>
      <c r="F17" s="36">
        <f>SUM('Notes &amp; Disclosures'!I109)</f>
        <v>0</v>
      </c>
      <c r="G17" s="36">
        <f>SUM('Notes &amp; Disclosures'!J109)</f>
        <v>0</v>
      </c>
      <c r="H17" s="36">
        <f>SUM('Notes &amp; Disclosures'!K109)</f>
        <v>0</v>
      </c>
      <c r="I17" s="36">
        <f>SUM('Notes &amp; Disclosures'!L109)</f>
        <v>0</v>
      </c>
      <c r="J17" s="36">
        <f>SUM('Notes &amp; Disclosures'!M109)</f>
        <v>0</v>
      </c>
      <c r="K17" s="756"/>
      <c r="L17" s="756"/>
      <c r="M17" s="165"/>
      <c r="N17" s="35"/>
      <c r="O17" s="35"/>
      <c r="P17" s="35"/>
    </row>
    <row r="18" spans="1:17" x14ac:dyDescent="0.2">
      <c r="A18" s="52" t="s">
        <v>429</v>
      </c>
      <c r="B18" s="1385" t="s">
        <v>416</v>
      </c>
      <c r="C18" s="35" t="s">
        <v>140</v>
      </c>
      <c r="D18" s="1042"/>
      <c r="E18" s="190">
        <f>-'Sch PARENT Inputs'!D94</f>
        <v>0</v>
      </c>
      <c r="F18" s="190">
        <f>-'Sch PARENT Inputs'!E94</f>
        <v>0</v>
      </c>
      <c r="G18" s="190">
        <f>-'Sch PARENT Inputs'!F94</f>
        <v>0</v>
      </c>
      <c r="H18" s="36">
        <f>-'GROUP Inputs'!D85</f>
        <v>0</v>
      </c>
      <c r="I18" s="36">
        <f>-'GROUP Inputs'!E85</f>
        <v>0</v>
      </c>
      <c r="J18" s="36">
        <f>-'GROUP Inputs'!F85</f>
        <v>0</v>
      </c>
      <c r="K18" s="756"/>
      <c r="L18" s="1679" t="s">
        <v>430</v>
      </c>
      <c r="M18" s="1680"/>
      <c r="N18" s="1681"/>
      <c r="O18" s="1679" t="s">
        <v>431</v>
      </c>
      <c r="P18" s="1680"/>
      <c r="Q18" s="1681"/>
    </row>
    <row r="19" spans="1:17" x14ac:dyDescent="0.2">
      <c r="B19" s="1385" t="s">
        <v>416</v>
      </c>
      <c r="C19" s="39"/>
      <c r="D19" s="1042"/>
      <c r="E19" s="37"/>
      <c r="F19" s="37"/>
      <c r="G19" s="37"/>
      <c r="H19" s="37"/>
      <c r="I19" s="37"/>
      <c r="J19" s="37"/>
      <c r="K19" s="756"/>
      <c r="L19" s="1682"/>
      <c r="M19" s="1683"/>
      <c r="N19" s="1684"/>
      <c r="O19" s="1682"/>
      <c r="P19" s="1683"/>
      <c r="Q19" s="1684"/>
    </row>
    <row r="20" spans="1:17" x14ac:dyDescent="0.2">
      <c r="A20" s="52" t="s">
        <v>424</v>
      </c>
      <c r="B20" s="1385" t="s">
        <v>416</v>
      </c>
      <c r="C20" s="1055" t="s">
        <v>432</v>
      </c>
      <c r="D20" s="1042"/>
      <c r="E20" s="75">
        <f t="shared" ref="E20:J20" si="1">SUM(E11:E19)</f>
        <v>0</v>
      </c>
      <c r="F20" s="75">
        <f t="shared" si="1"/>
        <v>0</v>
      </c>
      <c r="G20" s="75">
        <f t="shared" si="1"/>
        <v>0</v>
      </c>
      <c r="H20" s="75">
        <f t="shared" si="1"/>
        <v>0</v>
      </c>
      <c r="I20" s="75">
        <f t="shared" si="1"/>
        <v>0</v>
      </c>
      <c r="J20" s="75">
        <f t="shared" si="1"/>
        <v>0</v>
      </c>
      <c r="K20" s="756"/>
      <c r="L20" s="1682"/>
      <c r="M20" s="1683"/>
      <c r="N20" s="1684"/>
      <c r="O20" s="1682"/>
      <c r="P20" s="1683"/>
      <c r="Q20" s="1684"/>
    </row>
    <row r="21" spans="1:17" x14ac:dyDescent="0.2">
      <c r="B21" s="1385" t="s">
        <v>416</v>
      </c>
      <c r="C21" s="35"/>
      <c r="D21" s="1042"/>
      <c r="E21" s="37"/>
      <c r="F21" s="37"/>
      <c r="G21" s="37"/>
      <c r="H21" s="37"/>
      <c r="I21" s="37"/>
      <c r="J21" s="37"/>
      <c r="K21" s="756"/>
      <c r="L21" s="1407">
        <v>2021</v>
      </c>
      <c r="M21" s="1408" t="s">
        <v>433</v>
      </c>
      <c r="N21" s="1409">
        <v>2020</v>
      </c>
      <c r="O21" s="1407">
        <v>2021</v>
      </c>
      <c r="P21" s="1408" t="s">
        <v>433</v>
      </c>
      <c r="Q21" s="1409">
        <v>2020</v>
      </c>
    </row>
    <row r="22" spans="1:17" x14ac:dyDescent="0.2">
      <c r="A22" s="52" t="s">
        <v>434</v>
      </c>
      <c r="B22" s="1478" t="str">
        <f t="shared" ref="B22:B34" si="2">IF(AND(ROUND($E22,0)=0,ROUND($F22,0)=0,ROUND($G22,0)=0),"No","Yes")</f>
        <v>No</v>
      </c>
      <c r="C22" s="34" t="s">
        <v>143</v>
      </c>
      <c r="D22" s="1042"/>
      <c r="E22" s="37"/>
      <c r="F22" s="37"/>
      <c r="G22" s="37"/>
      <c r="H22" s="37"/>
      <c r="I22" s="37"/>
      <c r="J22" s="37"/>
      <c r="K22" s="756"/>
      <c r="L22" s="1204">
        <f>(SUBTOTAL(9,'Sch PARENT Inputs'!D11:D135))+E49</f>
        <v>0</v>
      </c>
      <c r="M22" s="1205">
        <f>(SUBTOTAL(9,'Sch PARENT Inputs'!E11:E135))+F49</f>
        <v>0</v>
      </c>
      <c r="N22" s="1205">
        <f>(SUBTOTAL(9,'Sch PARENT Inputs'!F11:F135))+G49</f>
        <v>0</v>
      </c>
      <c r="O22" s="1205">
        <f>(SUBTOTAL(9,'GROUP Inputs'!D11:D123))+H49</f>
        <v>0</v>
      </c>
      <c r="P22" s="1205">
        <f>(SUBTOTAL(9,'GROUP Inputs'!E11:E123))+I49</f>
        <v>0</v>
      </c>
      <c r="Q22" s="1206">
        <f>(SUBTOTAL(9,'GROUP Inputs'!F11:F123))+J49</f>
        <v>0</v>
      </c>
    </row>
    <row r="23" spans="1:17" x14ac:dyDescent="0.2">
      <c r="B23" s="1478" t="str">
        <f t="shared" si="2"/>
        <v>No</v>
      </c>
      <c r="C23" s="39" t="s">
        <v>435</v>
      </c>
      <c r="D23" s="99" t="str">
        <f>IF($B23="Yes",'Notes &amp; Disclosures'!$N$23,"")</f>
        <v/>
      </c>
      <c r="E23" s="40">
        <f>SUM('Notes &amp; Disclosures'!H46)</f>
        <v>0</v>
      </c>
      <c r="F23" s="40">
        <f>SUM('Notes &amp; Disclosures'!I46)</f>
        <v>0</v>
      </c>
      <c r="G23" s="40">
        <f>SUM('Notes &amp; Disclosures'!J46)</f>
        <v>0</v>
      </c>
      <c r="H23" s="40">
        <f>SUM('Notes &amp; Disclosures'!K46)</f>
        <v>0</v>
      </c>
      <c r="I23" s="40">
        <f>SUM('Notes &amp; Disclosures'!L46)</f>
        <v>0</v>
      </c>
      <c r="J23" s="40">
        <f>SUM('Notes &amp; Disclosures'!M46)</f>
        <v>0</v>
      </c>
      <c r="K23" s="756"/>
      <c r="L23" s="1207"/>
      <c r="M23" s="1208"/>
      <c r="N23" s="1208"/>
      <c r="O23" s="1208"/>
      <c r="P23" s="1208"/>
      <c r="Q23" s="1209"/>
    </row>
    <row r="24" spans="1:17" x14ac:dyDescent="0.2">
      <c r="B24" s="1478" t="str">
        <f t="shared" si="2"/>
        <v>No</v>
      </c>
      <c r="C24" s="39" t="s">
        <v>436</v>
      </c>
      <c r="D24" s="99" t="str">
        <f>IF($B24="Yes",'Notes &amp; Disclosures'!$N$62,"")</f>
        <v/>
      </c>
      <c r="E24" s="43">
        <f>SUM('Notes &amp; Disclosures'!H90)</f>
        <v>0</v>
      </c>
      <c r="F24" s="43">
        <f>SUM('Notes &amp; Disclosures'!I90)</f>
        <v>0</v>
      </c>
      <c r="G24" s="43">
        <f>SUM('Notes &amp; Disclosures'!J90)</f>
        <v>0</v>
      </c>
      <c r="H24" s="43">
        <f>SUM('Notes &amp; Disclosures'!K90)</f>
        <v>0</v>
      </c>
      <c r="I24" s="43">
        <f>SUM('Notes &amp; Disclosures'!L90)</f>
        <v>0</v>
      </c>
      <c r="J24" s="43">
        <f>SUM('Notes &amp; Disclosures'!M90)</f>
        <v>0</v>
      </c>
      <c r="K24" s="756"/>
      <c r="L24" s="165"/>
      <c r="M24" s="165"/>
      <c r="N24" s="35"/>
      <c r="O24" s="35"/>
      <c r="P24" s="35"/>
    </row>
    <row r="25" spans="1:17" x14ac:dyDescent="0.2">
      <c r="B25" s="1478" t="str">
        <f t="shared" si="2"/>
        <v>No</v>
      </c>
      <c r="C25" s="39" t="s">
        <v>428</v>
      </c>
      <c r="D25" s="99" t="str">
        <f>IF($B25="Yes",'Notes &amp; Disclosures'!$N$94,"")</f>
        <v/>
      </c>
      <c r="E25" s="40">
        <f>SUM('Notes &amp; Disclosures'!H116)</f>
        <v>0</v>
      </c>
      <c r="F25" s="40">
        <f>SUM('Notes &amp; Disclosures'!I116)</f>
        <v>0</v>
      </c>
      <c r="G25" s="40">
        <f>SUM('Notes &amp; Disclosures'!J116)</f>
        <v>0</v>
      </c>
      <c r="H25" s="40">
        <f>SUM('Notes &amp; Disclosures'!K116)</f>
        <v>0</v>
      </c>
      <c r="I25" s="40">
        <f>SUM('Notes &amp; Disclosures'!L116)</f>
        <v>0</v>
      </c>
      <c r="J25" s="40">
        <f>SUM('Notes &amp; Disclosures'!M116)</f>
        <v>0</v>
      </c>
      <c r="K25" s="756"/>
      <c r="L25" s="165"/>
      <c r="M25" s="165"/>
      <c r="N25" s="35"/>
      <c r="O25" s="35"/>
      <c r="P25" s="35"/>
    </row>
    <row r="26" spans="1:17" x14ac:dyDescent="0.2">
      <c r="B26" s="1478" t="str">
        <f t="shared" si="2"/>
        <v>No</v>
      </c>
      <c r="C26" s="35" t="s">
        <v>437</v>
      </c>
      <c r="D26" s="99" t="str">
        <f>IF($B26="Yes",'Notes &amp; Disclosures'!$N$121,"")</f>
        <v/>
      </c>
      <c r="E26" s="40">
        <f>SUM('Notes &amp; Disclosures'!H135)</f>
        <v>0</v>
      </c>
      <c r="F26" s="40">
        <f>SUM('Notes &amp; Disclosures'!I135)</f>
        <v>0</v>
      </c>
      <c r="G26" s="40">
        <f>SUM('Notes &amp; Disclosures'!J135)</f>
        <v>0</v>
      </c>
      <c r="H26" s="40">
        <f>SUM('Notes &amp; Disclosures'!K135)</f>
        <v>0</v>
      </c>
      <c r="I26" s="40">
        <f>SUM('Notes &amp; Disclosures'!L135)</f>
        <v>0</v>
      </c>
      <c r="J26" s="40">
        <f>SUM('Notes &amp; Disclosures'!M135)</f>
        <v>0</v>
      </c>
      <c r="K26" s="756"/>
      <c r="L26" s="165"/>
      <c r="M26" s="165"/>
      <c r="N26" s="35"/>
      <c r="O26" s="35"/>
      <c r="P26" s="35"/>
    </row>
    <row r="27" spans="1:17" ht="12.75" customHeight="1" x14ac:dyDescent="0.2">
      <c r="B27" s="1478" t="str">
        <f t="shared" si="2"/>
        <v>No</v>
      </c>
      <c r="C27" s="35" t="s">
        <v>152</v>
      </c>
      <c r="D27" s="99" t="str">
        <f>IF($B27="Yes",'Notes &amp; Disclosures'!$N$144,"")</f>
        <v/>
      </c>
      <c r="E27" s="40">
        <f>SUM('Notes &amp; Disclosures'!H164)</f>
        <v>0</v>
      </c>
      <c r="F27" s="40">
        <f>SUM('Notes &amp; Disclosures'!I164)</f>
        <v>0</v>
      </c>
      <c r="G27" s="40">
        <f>SUM('Notes &amp; Disclosures'!J164)</f>
        <v>0</v>
      </c>
      <c r="H27" s="40">
        <f>SUM('Notes &amp; Disclosures'!K164)</f>
        <v>0</v>
      </c>
      <c r="I27" s="40">
        <f>SUM('Notes &amp; Disclosures'!L164)</f>
        <v>0</v>
      </c>
      <c r="J27" s="40">
        <f>SUM('Notes &amp; Disclosures'!M164)</f>
        <v>0</v>
      </c>
      <c r="K27" s="756"/>
      <c r="L27" s="165"/>
      <c r="M27" s="165"/>
      <c r="N27" s="35"/>
      <c r="O27" s="35"/>
      <c r="P27" s="35"/>
    </row>
    <row r="28" spans="1:17" x14ac:dyDescent="0.2">
      <c r="A28" s="52" t="s">
        <v>438</v>
      </c>
      <c r="B28" s="1478" t="str">
        <f t="shared" si="2"/>
        <v>No</v>
      </c>
      <c r="C28" s="39" t="s">
        <v>439</v>
      </c>
      <c r="D28" s="32"/>
      <c r="E28" s="190">
        <f>'Sch PARENT Inputs'!D99</f>
        <v>0</v>
      </c>
      <c r="F28" s="190">
        <f>'Sch PARENT Inputs'!E99</f>
        <v>0</v>
      </c>
      <c r="G28" s="190">
        <f>'Sch PARENT Inputs'!F99</f>
        <v>0</v>
      </c>
      <c r="H28" s="40">
        <f>'GROUP Inputs'!D89</f>
        <v>0</v>
      </c>
      <c r="I28" s="40">
        <f>'GROUP Inputs'!E89</f>
        <v>0</v>
      </c>
      <c r="J28" s="40">
        <f>'GROUP Inputs'!F89</f>
        <v>0</v>
      </c>
      <c r="K28" s="756"/>
      <c r="L28" s="165"/>
      <c r="M28" s="165"/>
      <c r="N28" s="35"/>
      <c r="O28" s="35"/>
      <c r="P28" s="35"/>
    </row>
    <row r="29" spans="1:17" x14ac:dyDescent="0.2">
      <c r="B29" s="1478" t="str">
        <f t="shared" si="2"/>
        <v>No</v>
      </c>
      <c r="C29" s="39" t="s">
        <v>153</v>
      </c>
      <c r="D29" s="99" t="str">
        <f>IF($B29="Yes",'Notes &amp; Disclosures'!$N$165,"")</f>
        <v/>
      </c>
      <c r="E29" s="40">
        <f>SUM('Notes &amp; Disclosures'!H183)</f>
        <v>0</v>
      </c>
      <c r="F29" s="40">
        <f>SUM('Notes &amp; Disclosures'!I183)</f>
        <v>0</v>
      </c>
      <c r="G29" s="40">
        <f>SUM('Notes &amp; Disclosures'!J183)</f>
        <v>0</v>
      </c>
      <c r="H29" s="40">
        <f>SUM('Notes &amp; Disclosures'!K183)</f>
        <v>0</v>
      </c>
      <c r="I29" s="40">
        <f>SUM('Notes &amp; Disclosures'!L183)</f>
        <v>0</v>
      </c>
      <c r="J29" s="40">
        <f>SUM('Notes &amp; Disclosures'!M183)</f>
        <v>0</v>
      </c>
      <c r="K29" s="756"/>
      <c r="L29" s="165"/>
      <c r="M29" s="165"/>
      <c r="N29" s="35"/>
      <c r="O29" s="35"/>
      <c r="P29" s="35"/>
    </row>
    <row r="30" spans="1:17" x14ac:dyDescent="0.2">
      <c r="B30" s="1478" t="str">
        <f t="shared" si="2"/>
        <v>No</v>
      </c>
      <c r="C30" s="39" t="s">
        <v>440</v>
      </c>
      <c r="D30" s="1345" t="str">
        <f>IF($B30="Yes",'Notes &amp; Disclosures'!$N$271,"")</f>
        <v/>
      </c>
      <c r="E30" s="1346">
        <f>-'Notes &amp; Disclosures'!L321</f>
        <v>0</v>
      </c>
      <c r="F30" s="40">
        <f>SUM('Sch PARENT Inputs'!E126:E133)</f>
        <v>0</v>
      </c>
      <c r="G30" s="40">
        <f>SUM('Sch PARENT Inputs'!F126:F133)</f>
        <v>0</v>
      </c>
      <c r="H30" s="40">
        <f>-'Notes &amp; Disclosures'!L287</f>
        <v>0</v>
      </c>
      <c r="I30" s="40">
        <f>SUM('GROUP Inputs'!E115:E122)</f>
        <v>0</v>
      </c>
      <c r="J30" s="40">
        <f>SUM('GROUP Inputs'!F115:F122)</f>
        <v>0</v>
      </c>
      <c r="K30" s="756"/>
      <c r="L30" s="165"/>
      <c r="M30" s="165"/>
      <c r="N30" s="35"/>
      <c r="O30" s="35"/>
      <c r="P30" s="35"/>
    </row>
    <row r="31" spans="1:17" x14ac:dyDescent="0.2">
      <c r="B31" s="1478" t="str">
        <f t="shared" si="2"/>
        <v>No</v>
      </c>
      <c r="C31" s="39" t="s">
        <v>441</v>
      </c>
      <c r="D31" s="99" t="str">
        <f>IF($B31="Yes",'Notes &amp; Disclosures'!$N$271,"")</f>
        <v/>
      </c>
      <c r="E31" s="190">
        <f>'Sch PARENT Inputs'!D100</f>
        <v>0</v>
      </c>
      <c r="F31" s="190">
        <f>'Sch PARENT Inputs'!E100</f>
        <v>0</v>
      </c>
      <c r="G31" s="190">
        <f>'Sch PARENT Inputs'!F100</f>
        <v>0</v>
      </c>
      <c r="H31" s="40">
        <f>'GROUP Inputs'!D90</f>
        <v>0</v>
      </c>
      <c r="I31" s="40">
        <f>'GROUP Inputs'!E90</f>
        <v>0</v>
      </c>
      <c r="J31" s="40">
        <f>'GROUP Inputs'!F90</f>
        <v>0</v>
      </c>
      <c r="K31" s="756"/>
      <c r="L31" s="165"/>
      <c r="M31" s="165"/>
      <c r="N31" s="35"/>
      <c r="O31" s="35"/>
      <c r="P31" s="35"/>
    </row>
    <row r="32" spans="1:17" x14ac:dyDescent="0.2">
      <c r="B32" s="1478" t="str">
        <f t="shared" si="2"/>
        <v>No</v>
      </c>
      <c r="C32" s="39" t="s">
        <v>442</v>
      </c>
      <c r="D32" s="32"/>
      <c r="E32" s="190">
        <f>'Sch PARENT Inputs'!D101</f>
        <v>0</v>
      </c>
      <c r="F32" s="190">
        <f>'Sch PARENT Inputs'!E101</f>
        <v>0</v>
      </c>
      <c r="G32" s="190">
        <f>'Sch PARENT Inputs'!F101</f>
        <v>0</v>
      </c>
      <c r="H32" s="40">
        <f>'GROUP Inputs'!D91</f>
        <v>0</v>
      </c>
      <c r="I32" s="40">
        <f>'GROUP Inputs'!E91</f>
        <v>0</v>
      </c>
      <c r="J32" s="40">
        <f>'GROUP Inputs'!F91</f>
        <v>0</v>
      </c>
      <c r="K32" s="756"/>
      <c r="L32" s="495" t="str">
        <f>'Guidance - Specific Disclosures'!A25</f>
        <v>[S8]</v>
      </c>
      <c r="M32" s="165"/>
      <c r="N32" s="35"/>
      <c r="O32" s="35"/>
      <c r="P32" s="35"/>
    </row>
    <row r="33" spans="1:131" x14ac:dyDescent="0.2">
      <c r="B33" s="1478" t="str">
        <f t="shared" si="2"/>
        <v>No</v>
      </c>
      <c r="C33" s="39" t="s">
        <v>443</v>
      </c>
      <c r="D33" s="32"/>
      <c r="E33" s="190">
        <f>'Sch PARENT Inputs'!D103</f>
        <v>0</v>
      </c>
      <c r="F33" s="190">
        <f>'Sch PARENT Inputs'!E103</f>
        <v>0</v>
      </c>
      <c r="G33" s="190">
        <f>'Sch PARENT Inputs'!F103</f>
        <v>0</v>
      </c>
      <c r="H33" s="40">
        <f>'GROUP Inputs'!D93</f>
        <v>0</v>
      </c>
      <c r="I33" s="40">
        <f>'GROUP Inputs'!E93</f>
        <v>0</v>
      </c>
      <c r="J33" s="40">
        <f>'GROUP Inputs'!F93</f>
        <v>0</v>
      </c>
      <c r="K33" s="756"/>
      <c r="L33" s="165"/>
      <c r="M33" s="165"/>
      <c r="N33" s="35"/>
      <c r="O33" s="35"/>
      <c r="P33" s="35"/>
    </row>
    <row r="34" spans="1:131" x14ac:dyDescent="0.2">
      <c r="B34" s="1478" t="str">
        <f t="shared" si="2"/>
        <v>No</v>
      </c>
      <c r="C34" s="39" t="s">
        <v>444</v>
      </c>
      <c r="D34" s="99" t="str">
        <f>IF($B34="Yes",'Notes &amp; Disclosures'!$N$344,"")</f>
        <v/>
      </c>
      <c r="E34" s="190">
        <f>'Sch PARENT Inputs'!D102</f>
        <v>0</v>
      </c>
      <c r="F34" s="190">
        <f>'Sch PARENT Inputs'!E102</f>
        <v>0</v>
      </c>
      <c r="G34" s="190">
        <f>'Sch PARENT Inputs'!F102</f>
        <v>0</v>
      </c>
      <c r="H34" s="40">
        <f>'GROUP Inputs'!D92</f>
        <v>0</v>
      </c>
      <c r="I34" s="40">
        <f>'GROUP Inputs'!E92</f>
        <v>0</v>
      </c>
      <c r="J34" s="40">
        <f>'GROUP Inputs'!F92</f>
        <v>0</v>
      </c>
      <c r="K34" s="756"/>
      <c r="L34" s="165"/>
      <c r="M34" s="165"/>
      <c r="N34" s="35"/>
      <c r="O34" s="35"/>
      <c r="P34" s="35"/>
    </row>
    <row r="35" spans="1:131" x14ac:dyDescent="0.2">
      <c r="B35" s="1385" t="s">
        <v>416</v>
      </c>
      <c r="C35" s="39" t="s">
        <v>445</v>
      </c>
      <c r="D35" s="32"/>
      <c r="E35" s="190">
        <f>'Sch PARENT Inputs'!D105</f>
        <v>0</v>
      </c>
      <c r="F35" s="190">
        <f>'Sch PARENT Inputs'!E105</f>
        <v>0</v>
      </c>
      <c r="G35" s="190">
        <f>'Sch PARENT Inputs'!F105</f>
        <v>0</v>
      </c>
      <c r="H35" s="40">
        <f>'GROUP Inputs'!D95</f>
        <v>0</v>
      </c>
      <c r="I35" s="40">
        <f>'GROUP Inputs'!E95</f>
        <v>0</v>
      </c>
      <c r="J35" s="40">
        <f>'GROUP Inputs'!F95</f>
        <v>0</v>
      </c>
      <c r="K35" s="756"/>
      <c r="L35" s="165"/>
      <c r="M35" s="165"/>
      <c r="N35" s="35"/>
      <c r="O35" s="35"/>
      <c r="P35" s="35"/>
    </row>
    <row r="36" spans="1:131" x14ac:dyDescent="0.2">
      <c r="B36" s="1385" t="s">
        <v>416</v>
      </c>
      <c r="C36" s="35"/>
      <c r="D36" s="44"/>
      <c r="E36" s="41"/>
      <c r="F36" s="41"/>
      <c r="G36" s="41"/>
      <c r="H36" s="41"/>
      <c r="I36" s="41"/>
      <c r="J36" s="41"/>
      <c r="K36" s="756"/>
      <c r="L36" s="165"/>
      <c r="M36" s="165"/>
      <c r="N36" s="35"/>
      <c r="O36" s="35"/>
      <c r="P36" s="35"/>
    </row>
    <row r="37" spans="1:131" x14ac:dyDescent="0.2">
      <c r="A37" s="52" t="s">
        <v>429</v>
      </c>
      <c r="B37" s="1385" t="s">
        <v>416</v>
      </c>
      <c r="C37" s="1056" t="s">
        <v>446</v>
      </c>
      <c r="D37" s="32"/>
      <c r="E37" s="45">
        <f t="shared" ref="E37:J37" si="3">SUM(E23:E36)</f>
        <v>0</v>
      </c>
      <c r="F37" s="45">
        <f t="shared" si="3"/>
        <v>0</v>
      </c>
      <c r="G37" s="45">
        <f t="shared" si="3"/>
        <v>0</v>
      </c>
      <c r="H37" s="45">
        <f t="shared" si="3"/>
        <v>0</v>
      </c>
      <c r="I37" s="45">
        <f t="shared" si="3"/>
        <v>0</v>
      </c>
      <c r="J37" s="45">
        <f t="shared" si="3"/>
        <v>0</v>
      </c>
      <c r="K37" s="756"/>
      <c r="L37" s="165"/>
      <c r="M37" s="35"/>
      <c r="N37" s="35"/>
      <c r="O37" s="35"/>
      <c r="P37" s="35"/>
    </row>
    <row r="38" spans="1:131" x14ac:dyDescent="0.2">
      <c r="B38" s="1385" t="s">
        <v>416</v>
      </c>
      <c r="C38" s="39"/>
      <c r="D38" s="32"/>
      <c r="E38" s="41"/>
      <c r="F38" s="41"/>
      <c r="G38" s="41"/>
      <c r="H38" s="41"/>
      <c r="I38" s="41"/>
      <c r="J38" s="41"/>
      <c r="K38" s="756"/>
      <c r="L38" s="165"/>
      <c r="M38" s="35"/>
      <c r="N38" s="35"/>
      <c r="O38" s="35"/>
      <c r="P38" s="35"/>
    </row>
    <row r="39" spans="1:131" x14ac:dyDescent="0.2">
      <c r="A39" s="52" t="s">
        <v>447</v>
      </c>
      <c r="B39" s="1385" t="s">
        <v>416</v>
      </c>
      <c r="C39" s="46" t="s">
        <v>448</v>
      </c>
      <c r="D39" s="205"/>
      <c r="E39" s="41">
        <f t="shared" ref="E39:J39" si="4">SUM(E20-E37)</f>
        <v>0</v>
      </c>
      <c r="F39" s="41">
        <f t="shared" si="4"/>
        <v>0</v>
      </c>
      <c r="G39" s="41">
        <f t="shared" si="4"/>
        <v>0</v>
      </c>
      <c r="H39" s="41">
        <f t="shared" si="4"/>
        <v>0</v>
      </c>
      <c r="I39" s="41">
        <f t="shared" si="4"/>
        <v>0</v>
      </c>
      <c r="J39" s="41">
        <f t="shared" si="4"/>
        <v>0</v>
      </c>
      <c r="K39" s="756"/>
      <c r="L39" s="35"/>
      <c r="M39" s="35"/>
      <c r="N39" s="35"/>
      <c r="O39" s="35"/>
      <c r="P39" s="35"/>
    </row>
    <row r="40" spans="1:131" x14ac:dyDescent="0.2">
      <c r="B40" s="1385" t="s">
        <v>416</v>
      </c>
      <c r="C40" s="46"/>
      <c r="D40" s="42"/>
      <c r="E40" s="206"/>
      <c r="F40" s="56"/>
      <c r="G40" s="56"/>
      <c r="H40" s="206"/>
      <c r="I40" s="56"/>
      <c r="J40" s="56"/>
      <c r="K40" s="756"/>
      <c r="L40" s="1293" t="s">
        <v>449</v>
      </c>
      <c r="M40" s="1294"/>
      <c r="N40" s="1294"/>
      <c r="O40" s="1294"/>
      <c r="P40" s="1294"/>
      <c r="Q40" s="1295"/>
    </row>
    <row r="41" spans="1:131" s="35" customFormat="1" ht="12.75" customHeight="1" x14ac:dyDescent="0.2">
      <c r="B41" s="1385" t="s">
        <v>416</v>
      </c>
      <c r="D41" s="32"/>
      <c r="E41" s="48"/>
      <c r="F41" s="49"/>
      <c r="G41" s="49"/>
      <c r="H41" s="49"/>
      <c r="I41" s="49"/>
      <c r="J41" s="49"/>
      <c r="K41" s="756"/>
      <c r="L41" s="1368" t="s">
        <v>450</v>
      </c>
      <c r="M41" s="1369"/>
      <c r="N41" s="1369"/>
      <c r="O41" s="1369"/>
      <c r="P41" s="1369"/>
      <c r="Q41" s="1370"/>
    </row>
    <row r="42" spans="1:131" s="35" customFormat="1" x14ac:dyDescent="0.2">
      <c r="B42" s="1385" t="s">
        <v>416</v>
      </c>
      <c r="C42" s="46" t="s">
        <v>186</v>
      </c>
      <c r="D42" s="32"/>
      <c r="E42" s="48"/>
      <c r="F42" s="49"/>
      <c r="G42" s="49"/>
      <c r="H42" s="49"/>
      <c r="I42" s="49"/>
      <c r="J42" s="49"/>
      <c r="K42" s="756"/>
      <c r="L42" s="1296" t="s">
        <v>451</v>
      </c>
      <c r="M42" s="1291"/>
      <c r="N42" s="1291"/>
      <c r="O42" s="1291"/>
      <c r="P42" s="1291"/>
      <c r="Q42" s="1297"/>
    </row>
    <row r="43" spans="1:131" s="35" customFormat="1" x14ac:dyDescent="0.2">
      <c r="A43" s="35" t="s">
        <v>452</v>
      </c>
      <c r="B43" s="1385" t="s">
        <v>416</v>
      </c>
      <c r="C43" s="1045" t="s">
        <v>453</v>
      </c>
      <c r="D43" s="32"/>
      <c r="E43" s="48"/>
      <c r="F43" s="49"/>
      <c r="G43" s="49"/>
      <c r="H43" s="49"/>
      <c r="I43" s="49"/>
      <c r="J43" s="49"/>
      <c r="K43" s="756"/>
      <c r="L43" s="1289" t="s">
        <v>454</v>
      </c>
      <c r="M43" s="992"/>
      <c r="N43" s="992"/>
      <c r="O43" s="992"/>
      <c r="P43" s="992"/>
      <c r="Q43" s="1290"/>
    </row>
    <row r="44" spans="1:131" s="35" customFormat="1" ht="15" x14ac:dyDescent="0.35">
      <c r="A44" s="35" t="s">
        <v>455</v>
      </c>
      <c r="B44" s="1385" t="s">
        <v>416</v>
      </c>
      <c r="C44" s="39" t="s">
        <v>456</v>
      </c>
      <c r="D44" s="32"/>
      <c r="E44" s="48">
        <f>-'Sch PARENT Inputs'!D106</f>
        <v>0</v>
      </c>
      <c r="F44" s="48">
        <f>'Sch PARENT Inputs'!E106</f>
        <v>0</v>
      </c>
      <c r="G44" s="48">
        <f>'Sch PARENT Inputs'!F106</f>
        <v>0</v>
      </c>
      <c r="H44" s="49">
        <f>-'GROUP Inputs'!D97</f>
        <v>0</v>
      </c>
      <c r="I44" s="49">
        <f>-'GROUP Inputs'!E97</f>
        <v>0</v>
      </c>
      <c r="J44" s="49">
        <f>-'GROUP Inputs'!F97</f>
        <v>0</v>
      </c>
      <c r="K44" s="756"/>
      <c r="L44" s="1298" t="s">
        <v>457</v>
      </c>
      <c r="M44" s="615"/>
      <c r="N44" s="615"/>
      <c r="O44" s="615"/>
      <c r="P44" s="615"/>
      <c r="Q44" s="616"/>
    </row>
    <row r="45" spans="1:131" s="35" customFormat="1" ht="12.75" customHeight="1" x14ac:dyDescent="0.35">
      <c r="B45" s="1385" t="s">
        <v>416</v>
      </c>
      <c r="D45" s="32"/>
      <c r="E45" s="1039"/>
      <c r="F45" s="1039"/>
      <c r="G45" s="1039"/>
      <c r="H45" s="1040"/>
      <c r="I45" s="1040"/>
      <c r="J45" s="1040"/>
      <c r="K45" s="756"/>
      <c r="L45" s="181" t="s">
        <v>458</v>
      </c>
      <c r="M45" s="615"/>
      <c r="N45" s="615"/>
      <c r="O45" s="615"/>
      <c r="P45" s="615"/>
      <c r="Q45" s="616"/>
    </row>
    <row r="46" spans="1:131" s="35" customFormat="1" ht="12.75" customHeight="1" x14ac:dyDescent="0.2">
      <c r="A46" s="52" t="s">
        <v>459</v>
      </c>
      <c r="B46" s="1385" t="s">
        <v>416</v>
      </c>
      <c r="C46" s="1055" t="s">
        <v>460</v>
      </c>
      <c r="D46" s="32"/>
      <c r="E46" s="48">
        <f t="shared" ref="E46:J46" si="5">SUM(E44:E45)</f>
        <v>0</v>
      </c>
      <c r="F46" s="48">
        <f t="shared" si="5"/>
        <v>0</v>
      </c>
      <c r="G46" s="48">
        <f t="shared" si="5"/>
        <v>0</v>
      </c>
      <c r="H46" s="48">
        <f t="shared" si="5"/>
        <v>0</v>
      </c>
      <c r="I46" s="48">
        <f t="shared" si="5"/>
        <v>0</v>
      </c>
      <c r="J46" s="48">
        <f t="shared" si="5"/>
        <v>0</v>
      </c>
      <c r="K46" s="756"/>
      <c r="L46" s="1677" t="s">
        <v>461</v>
      </c>
      <c r="M46" s="1678"/>
      <c r="N46" s="1678"/>
      <c r="O46" s="1678"/>
      <c r="P46" s="615"/>
      <c r="Q46" s="616"/>
    </row>
    <row r="47" spans="1:131" s="35" customFormat="1" x14ac:dyDescent="0.2">
      <c r="B47" s="1385" t="s">
        <v>416</v>
      </c>
      <c r="C47" s="39"/>
      <c r="D47" s="32"/>
      <c r="E47" s="48"/>
      <c r="F47" s="48"/>
      <c r="G47" s="48"/>
      <c r="H47" s="49"/>
      <c r="I47" s="49"/>
      <c r="J47" s="49"/>
      <c r="K47" s="756"/>
      <c r="L47" s="1677" t="s">
        <v>462</v>
      </c>
      <c r="M47" s="1678"/>
      <c r="N47" s="1678"/>
      <c r="O47" s="1678"/>
      <c r="P47" s="615"/>
      <c r="Q47" s="616"/>
    </row>
    <row r="48" spans="1:131" x14ac:dyDescent="0.2">
      <c r="B48" s="1385" t="s">
        <v>416</v>
      </c>
      <c r="C48" s="46"/>
      <c r="D48" s="32"/>
      <c r="E48" s="48"/>
      <c r="F48" s="49"/>
      <c r="G48" s="49"/>
      <c r="H48" s="48"/>
      <c r="I48" s="49"/>
      <c r="J48" s="49"/>
      <c r="K48" s="756"/>
      <c r="L48" s="181" t="s">
        <v>453</v>
      </c>
      <c r="M48" s="615"/>
      <c r="N48" s="615"/>
      <c r="O48" s="615"/>
      <c r="P48" s="615"/>
      <c r="Q48" s="616"/>
      <c r="BG48" s="1448"/>
      <c r="BH48" s="1448"/>
      <c r="BI48" s="1448"/>
      <c r="BJ48" s="1448"/>
      <c r="BK48" s="1448"/>
      <c r="BL48" s="1448"/>
      <c r="BM48" s="1448"/>
      <c r="BN48" s="1448"/>
      <c r="BO48" s="1448"/>
      <c r="BP48" s="1448"/>
      <c r="BQ48" s="1448"/>
      <c r="BR48" s="1448"/>
      <c r="BS48" s="1448"/>
      <c r="BT48" s="1448"/>
      <c r="BU48" s="1448"/>
      <c r="BV48" s="1448"/>
      <c r="BW48" s="1448"/>
      <c r="BX48" s="1448"/>
      <c r="BY48" s="1448"/>
      <c r="BZ48" s="1448"/>
      <c r="CA48" s="1448"/>
      <c r="CB48" s="1448"/>
      <c r="CC48" s="1448"/>
      <c r="CD48" s="1448"/>
      <c r="CE48" s="1448"/>
      <c r="CF48" s="1448"/>
      <c r="CG48" s="1448"/>
      <c r="CH48" s="1448"/>
      <c r="CI48" s="1448"/>
      <c r="CJ48" s="1448"/>
      <c r="CK48" s="1448"/>
      <c r="CL48" s="1448"/>
      <c r="CM48" s="1448"/>
      <c r="CN48" s="1448"/>
      <c r="CO48" s="1448"/>
      <c r="CP48" s="1448"/>
      <c r="CQ48" s="1448"/>
      <c r="CR48" s="1448"/>
      <c r="CS48" s="1448"/>
      <c r="CT48" s="1448"/>
      <c r="CU48" s="1448"/>
      <c r="CV48" s="1448"/>
      <c r="CW48" s="1448"/>
      <c r="CX48" s="1448"/>
      <c r="CY48" s="1448"/>
      <c r="CZ48" s="1448"/>
      <c r="DA48" s="1448"/>
      <c r="DB48" s="1448"/>
      <c r="DC48" s="1448"/>
      <c r="DD48" s="1448"/>
      <c r="DE48" s="1448"/>
      <c r="DF48" s="1448"/>
      <c r="DG48" s="1448"/>
      <c r="DH48" s="1448"/>
      <c r="DI48" s="1448"/>
      <c r="DJ48" s="1448"/>
      <c r="DK48" s="1448"/>
      <c r="DL48" s="1448"/>
      <c r="DM48" s="1448"/>
      <c r="DN48" s="1448"/>
      <c r="DO48" s="1448"/>
      <c r="DP48" s="1448"/>
      <c r="DQ48" s="1448"/>
      <c r="DR48" s="1448"/>
      <c r="DS48" s="1448"/>
      <c r="DT48" s="1448"/>
      <c r="DU48" s="1448"/>
      <c r="DV48" s="1448"/>
      <c r="DW48" s="1448"/>
      <c r="DX48" s="1448"/>
      <c r="DY48" s="1448"/>
      <c r="DZ48" s="1448"/>
      <c r="EA48" s="1448"/>
    </row>
    <row r="49" spans="1:131" ht="13.5" thickBot="1" x14ac:dyDescent="0.25">
      <c r="A49" s="35" t="s">
        <v>463</v>
      </c>
      <c r="B49" s="1210" t="s">
        <v>416</v>
      </c>
      <c r="C49" s="46" t="s">
        <v>464</v>
      </c>
      <c r="D49" s="70"/>
      <c r="E49" s="180">
        <f t="shared" ref="E49:J49" si="6">+E39+E46</f>
        <v>0</v>
      </c>
      <c r="F49" s="180">
        <f t="shared" si="6"/>
        <v>0</v>
      </c>
      <c r="G49" s="180">
        <f t="shared" si="6"/>
        <v>0</v>
      </c>
      <c r="H49" s="180">
        <f t="shared" si="6"/>
        <v>0</v>
      </c>
      <c r="I49" s="180">
        <f t="shared" si="6"/>
        <v>0</v>
      </c>
      <c r="J49" s="180">
        <f t="shared" si="6"/>
        <v>0</v>
      </c>
      <c r="K49" s="756"/>
      <c r="L49" s="1041" t="s">
        <v>465</v>
      </c>
      <c r="M49" s="615"/>
      <c r="N49" s="615"/>
      <c r="O49" s="615"/>
      <c r="P49" s="615"/>
      <c r="Q49" s="616"/>
      <c r="BG49" s="1448"/>
      <c r="BH49" s="1448"/>
      <c r="BI49" s="1448"/>
      <c r="BJ49" s="1448"/>
      <c r="BK49" s="1448"/>
      <c r="BL49" s="1448"/>
      <c r="BM49" s="1448"/>
      <c r="BN49" s="1448"/>
      <c r="BO49" s="1448"/>
      <c r="BP49" s="1448"/>
      <c r="BQ49" s="1448"/>
      <c r="BR49" s="1448"/>
      <c r="BS49" s="1448"/>
      <c r="BT49" s="1448"/>
      <c r="BU49" s="1448"/>
      <c r="BV49" s="1448"/>
      <c r="BW49" s="1448"/>
      <c r="BX49" s="1448"/>
      <c r="BY49" s="1448"/>
      <c r="BZ49" s="1448"/>
      <c r="CA49" s="1448"/>
      <c r="CB49" s="1448"/>
      <c r="CC49" s="1448"/>
      <c r="CD49" s="1448"/>
      <c r="CE49" s="1448"/>
      <c r="CF49" s="1448"/>
      <c r="CG49" s="1448"/>
      <c r="CH49" s="1448"/>
      <c r="CI49" s="1448"/>
      <c r="CJ49" s="1448"/>
      <c r="CK49" s="1448"/>
      <c r="CL49" s="1448"/>
      <c r="CM49" s="1448"/>
      <c r="CN49" s="1448"/>
      <c r="CO49" s="1448"/>
      <c r="CP49" s="1448"/>
      <c r="CQ49" s="1448"/>
      <c r="CR49" s="1448"/>
      <c r="CS49" s="1448"/>
      <c r="CT49" s="1448"/>
      <c r="CU49" s="1448"/>
      <c r="CV49" s="1448"/>
      <c r="CW49" s="1448"/>
      <c r="CX49" s="1448"/>
      <c r="CY49" s="1448"/>
      <c r="CZ49" s="1448"/>
      <c r="DA49" s="1448"/>
      <c r="DB49" s="1448"/>
      <c r="DC49" s="1448"/>
      <c r="DD49" s="1448"/>
      <c r="DE49" s="1448"/>
      <c r="DF49" s="1448"/>
      <c r="DG49" s="1448"/>
      <c r="DH49" s="1448"/>
      <c r="DI49" s="1448"/>
      <c r="DJ49" s="1448"/>
      <c r="DK49" s="1448"/>
      <c r="DL49" s="1448"/>
      <c r="DM49" s="1448"/>
      <c r="DN49" s="1448"/>
      <c r="DO49" s="1448"/>
      <c r="DP49" s="1448"/>
      <c r="DQ49" s="1448"/>
      <c r="DR49" s="1448"/>
      <c r="DS49" s="1448"/>
      <c r="DT49" s="1448"/>
      <c r="DU49" s="1448"/>
      <c r="DV49" s="1448"/>
      <c r="DW49" s="1448"/>
      <c r="DX49" s="1448"/>
      <c r="DY49" s="1448"/>
      <c r="DZ49" s="1448"/>
      <c r="EA49" s="1448"/>
    </row>
    <row r="50" spans="1:131" ht="13.5" thickTop="1" x14ac:dyDescent="0.2">
      <c r="B50" s="1210" t="s">
        <v>416</v>
      </c>
      <c r="C50" s="46"/>
      <c r="D50" s="32"/>
      <c r="E50" s="48"/>
      <c r="F50" s="49"/>
      <c r="G50" s="49"/>
      <c r="H50" s="48"/>
      <c r="I50" s="49"/>
      <c r="J50" s="49"/>
      <c r="K50" s="756"/>
      <c r="L50" s="182" t="s">
        <v>456</v>
      </c>
      <c r="M50" s="615"/>
      <c r="N50" s="615"/>
      <c r="O50" s="615"/>
      <c r="P50" s="615"/>
      <c r="Q50" s="616"/>
      <c r="BG50" s="1448"/>
      <c r="BH50" s="1448"/>
      <c r="BI50" s="1448"/>
      <c r="BJ50" s="1448"/>
      <c r="BK50" s="1448"/>
      <c r="BL50" s="1448"/>
      <c r="BM50" s="1448"/>
      <c r="BN50" s="1448"/>
      <c r="BO50" s="1448"/>
      <c r="BP50" s="1448"/>
      <c r="BQ50" s="1448"/>
      <c r="BR50" s="1448"/>
      <c r="BS50" s="1448"/>
      <c r="BT50" s="1448"/>
      <c r="BU50" s="1448"/>
      <c r="BV50" s="1448"/>
      <c r="BW50" s="1448"/>
      <c r="BX50" s="1448"/>
      <c r="BY50" s="1448"/>
      <c r="BZ50" s="1448"/>
      <c r="CA50" s="1448"/>
      <c r="CB50" s="1448"/>
      <c r="CC50" s="1448"/>
      <c r="CD50" s="1448"/>
      <c r="CE50" s="1448"/>
      <c r="CF50" s="1448"/>
      <c r="CG50" s="1448"/>
      <c r="CH50" s="1448"/>
      <c r="CI50" s="1448"/>
      <c r="CJ50" s="1448"/>
      <c r="CK50" s="1448"/>
      <c r="CL50" s="1448"/>
      <c r="CM50" s="1448"/>
      <c r="CN50" s="1448"/>
      <c r="CO50" s="1448"/>
      <c r="CP50" s="1448"/>
      <c r="CQ50" s="1448"/>
      <c r="CR50" s="1448"/>
      <c r="CS50" s="1448"/>
      <c r="CT50" s="1448"/>
      <c r="CU50" s="1448"/>
      <c r="CV50" s="1448"/>
      <c r="CW50" s="1448"/>
      <c r="CX50" s="1448"/>
      <c r="CY50" s="1448"/>
      <c r="CZ50" s="1448"/>
      <c r="DA50" s="1448"/>
      <c r="DB50" s="1448"/>
      <c r="DC50" s="1448"/>
      <c r="DD50" s="1448"/>
      <c r="DE50" s="1448"/>
      <c r="DF50" s="1448"/>
      <c r="DG50" s="1448"/>
      <c r="DH50" s="1448"/>
      <c r="DI50" s="1448"/>
      <c r="DJ50" s="1448"/>
      <c r="DK50" s="1448"/>
      <c r="DL50" s="1448"/>
      <c r="DM50" s="1448"/>
      <c r="DN50" s="1448"/>
      <c r="DO50" s="1448"/>
      <c r="DP50" s="1448"/>
      <c r="DQ50" s="1448"/>
      <c r="DR50" s="1448"/>
      <c r="DS50" s="1448"/>
      <c r="DT50" s="1448"/>
      <c r="DU50" s="1448"/>
      <c r="DV50" s="1448"/>
      <c r="DW50" s="1448"/>
      <c r="DX50" s="1448"/>
      <c r="DY50" s="1448"/>
      <c r="DZ50" s="1448"/>
      <c r="EA50" s="1448"/>
    </row>
    <row r="51" spans="1:131" x14ac:dyDescent="0.2">
      <c r="B51" s="1210" t="s">
        <v>416</v>
      </c>
      <c r="C51" s="50"/>
      <c r="D51" s="50"/>
      <c r="E51" s="50"/>
      <c r="F51" s="50"/>
      <c r="G51" s="50"/>
      <c r="H51" s="572"/>
      <c r="I51" s="35"/>
      <c r="J51" s="572"/>
      <c r="K51" s="35"/>
      <c r="L51" s="182"/>
      <c r="M51" s="615"/>
      <c r="N51" s="615"/>
      <c r="O51" s="615"/>
      <c r="P51" s="615"/>
      <c r="Q51" s="616"/>
      <c r="BG51" s="1448"/>
      <c r="BH51" s="1448"/>
      <c r="BI51" s="1448"/>
      <c r="BJ51" s="1448"/>
      <c r="BK51" s="1448"/>
      <c r="BL51" s="1448"/>
      <c r="BM51" s="1448"/>
      <c r="BN51" s="1448"/>
      <c r="BO51" s="1448"/>
      <c r="BP51" s="1448"/>
      <c r="BQ51" s="1448"/>
      <c r="BR51" s="1448"/>
      <c r="BS51" s="1448"/>
      <c r="BT51" s="1448"/>
      <c r="BU51" s="1448"/>
      <c r="BV51" s="1448"/>
      <c r="BW51" s="1448"/>
      <c r="BX51" s="1448"/>
      <c r="BY51" s="1448"/>
      <c r="BZ51" s="1448"/>
      <c r="CA51" s="1448"/>
      <c r="CB51" s="1448"/>
      <c r="CC51" s="1448"/>
      <c r="CD51" s="1448"/>
      <c r="CE51" s="1448"/>
      <c r="CF51" s="1448"/>
      <c r="CG51" s="1448"/>
      <c r="CH51" s="1448"/>
      <c r="CI51" s="1448"/>
      <c r="CJ51" s="1448"/>
      <c r="CK51" s="1448"/>
      <c r="CL51" s="1448"/>
      <c r="CM51" s="1448"/>
      <c r="CN51" s="1448"/>
      <c r="CO51" s="1448"/>
      <c r="CP51" s="1448"/>
      <c r="CQ51" s="1448"/>
      <c r="CR51" s="1448"/>
      <c r="CS51" s="1448"/>
      <c r="CT51" s="1448"/>
      <c r="CU51" s="1448"/>
      <c r="CV51" s="1448"/>
      <c r="CW51" s="1448"/>
      <c r="CX51" s="1448"/>
      <c r="CY51" s="1448"/>
      <c r="CZ51" s="1448"/>
      <c r="DA51" s="1448"/>
      <c r="DB51" s="1448"/>
      <c r="DC51" s="1448"/>
      <c r="DD51" s="1448"/>
      <c r="DE51" s="1448"/>
      <c r="DF51" s="1448"/>
      <c r="DG51" s="1448"/>
      <c r="DH51" s="1448"/>
      <c r="DI51" s="1448"/>
      <c r="DJ51" s="1448"/>
      <c r="DK51" s="1448"/>
      <c r="DL51" s="1448"/>
      <c r="DM51" s="1448"/>
      <c r="DN51" s="1448"/>
      <c r="DO51" s="1448"/>
      <c r="DP51" s="1448"/>
      <c r="DQ51" s="1448"/>
      <c r="DR51" s="1448"/>
      <c r="DS51" s="1448"/>
      <c r="DT51" s="1448"/>
      <c r="DU51" s="1448"/>
      <c r="DV51" s="1448"/>
      <c r="DW51" s="1448"/>
      <c r="DX51" s="1448"/>
      <c r="DY51" s="1448"/>
      <c r="DZ51" s="1448"/>
      <c r="EA51" s="1448"/>
    </row>
    <row r="52" spans="1:131" ht="13.5" customHeight="1" x14ac:dyDescent="0.2">
      <c r="B52" s="1210" t="s">
        <v>416</v>
      </c>
      <c r="C52" s="1544" t="s">
        <v>466</v>
      </c>
      <c r="D52" s="1544"/>
      <c r="E52" s="1544"/>
      <c r="F52" s="1544"/>
      <c r="G52" s="1544"/>
      <c r="H52" s="1544"/>
      <c r="I52" s="1544"/>
      <c r="J52" s="1544"/>
      <c r="K52" s="35"/>
      <c r="L52" s="182"/>
      <c r="M52" s="615"/>
      <c r="N52" s="615"/>
      <c r="O52" s="615"/>
      <c r="P52" s="615"/>
      <c r="Q52" s="616"/>
      <c r="BG52" s="1448"/>
      <c r="BH52" s="1448"/>
      <c r="BI52" s="1448"/>
      <c r="BJ52" s="1448"/>
      <c r="BK52" s="1448"/>
      <c r="BL52" s="1448"/>
      <c r="BM52" s="1448"/>
      <c r="BN52" s="1448"/>
      <c r="BO52" s="1448"/>
      <c r="BP52" s="1448"/>
      <c r="BQ52" s="1448"/>
      <c r="BR52" s="1448"/>
      <c r="BS52" s="1448"/>
      <c r="BT52" s="1448"/>
      <c r="BU52" s="1448"/>
      <c r="BV52" s="1448"/>
      <c r="BW52" s="1448"/>
      <c r="BX52" s="1448"/>
      <c r="BY52" s="1448"/>
      <c r="BZ52" s="1448"/>
      <c r="CA52" s="1448"/>
      <c r="CB52" s="1448"/>
      <c r="CC52" s="1448"/>
      <c r="CD52" s="1448"/>
      <c r="CE52" s="1448"/>
      <c r="CF52" s="1448"/>
      <c r="CG52" s="1448"/>
      <c r="CH52" s="1448"/>
      <c r="CI52" s="1448"/>
      <c r="CJ52" s="1448"/>
      <c r="CK52" s="1448"/>
      <c r="CL52" s="1448"/>
      <c r="CM52" s="1448"/>
      <c r="CN52" s="1448"/>
      <c r="CO52" s="1448"/>
      <c r="CP52" s="1448"/>
      <c r="CQ52" s="1448"/>
      <c r="CR52" s="1448"/>
      <c r="CS52" s="1448"/>
      <c r="CT52" s="1448"/>
      <c r="CU52" s="1448"/>
      <c r="CV52" s="1448"/>
      <c r="CW52" s="1448"/>
      <c r="CX52" s="1448"/>
      <c r="CY52" s="1448"/>
      <c r="CZ52" s="1448"/>
      <c r="DA52" s="1448"/>
      <c r="DB52" s="1448"/>
      <c r="DC52" s="1448"/>
      <c r="DD52" s="1448"/>
      <c r="DE52" s="1448"/>
      <c r="DF52" s="1448"/>
      <c r="DG52" s="1448"/>
      <c r="DH52" s="1448"/>
      <c r="DI52" s="1448"/>
      <c r="DJ52" s="1448"/>
      <c r="DK52" s="1448"/>
      <c r="DL52" s="1448"/>
      <c r="DM52" s="1448"/>
      <c r="DN52" s="1448"/>
      <c r="DO52" s="1448"/>
      <c r="DP52" s="1448"/>
      <c r="DQ52" s="1448"/>
      <c r="DR52" s="1448"/>
      <c r="DS52" s="1448"/>
      <c r="DT52" s="1448"/>
      <c r="DU52" s="1448"/>
      <c r="DV52" s="1448"/>
      <c r="DW52" s="1448"/>
      <c r="DX52" s="1448"/>
      <c r="DY52" s="1448"/>
      <c r="DZ52" s="1448"/>
      <c r="EA52" s="1448"/>
    </row>
    <row r="53" spans="1:131" x14ac:dyDescent="0.2">
      <c r="B53" s="1210" t="s">
        <v>416</v>
      </c>
      <c r="C53" s="1544"/>
      <c r="D53" s="1544"/>
      <c r="E53" s="1544"/>
      <c r="F53" s="1544"/>
      <c r="G53" s="1544"/>
      <c r="H53" s="1544"/>
      <c r="I53" s="1544"/>
      <c r="J53" s="1544"/>
      <c r="K53" s="35"/>
      <c r="L53" s="263" t="s">
        <v>467</v>
      </c>
      <c r="M53" s="264"/>
      <c r="N53" s="1292">
        <f>SUM(N48:N48)</f>
        <v>0</v>
      </c>
      <c r="O53" s="615"/>
      <c r="P53" s="615"/>
      <c r="Q53" s="616"/>
      <c r="BG53" s="1448"/>
      <c r="BH53" s="1448"/>
      <c r="BI53" s="1448"/>
      <c r="BJ53" s="1448"/>
      <c r="BK53" s="1448"/>
      <c r="BL53" s="1448"/>
      <c r="BM53" s="1448"/>
      <c r="BN53" s="1448"/>
      <c r="BO53" s="1448"/>
      <c r="BP53" s="1448"/>
      <c r="BQ53" s="1448"/>
      <c r="BR53" s="1448"/>
      <c r="BS53" s="1448"/>
      <c r="BT53" s="1448"/>
      <c r="BU53" s="1448"/>
      <c r="BV53" s="1448"/>
      <c r="BW53" s="1448"/>
      <c r="BX53" s="1448"/>
      <c r="BY53" s="1448"/>
      <c r="BZ53" s="1448"/>
      <c r="CA53" s="1448"/>
      <c r="CB53" s="1448"/>
      <c r="CC53" s="1448"/>
      <c r="CD53" s="1448"/>
      <c r="CE53" s="1448"/>
      <c r="CF53" s="1448"/>
      <c r="CG53" s="1448"/>
      <c r="CH53" s="1448"/>
      <c r="CI53" s="1448"/>
      <c r="CJ53" s="1448"/>
      <c r="CK53" s="1448"/>
      <c r="CL53" s="1448"/>
      <c r="CM53" s="1448"/>
      <c r="CN53" s="1448"/>
      <c r="CO53" s="1448"/>
      <c r="CP53" s="1448"/>
      <c r="CQ53" s="1448"/>
      <c r="CR53" s="1448"/>
      <c r="CS53" s="1448"/>
      <c r="CT53" s="1448"/>
      <c r="CU53" s="1448"/>
      <c r="CV53" s="1448"/>
      <c r="CW53" s="1448"/>
      <c r="CX53" s="1448"/>
      <c r="CY53" s="1448"/>
      <c r="CZ53" s="1448"/>
      <c r="DA53" s="1448"/>
      <c r="DB53" s="1448"/>
      <c r="DC53" s="1448"/>
      <c r="DD53" s="1448"/>
      <c r="DE53" s="1448"/>
      <c r="DF53" s="1448"/>
      <c r="DG53" s="1448"/>
      <c r="DH53" s="1448"/>
      <c r="DI53" s="1448"/>
      <c r="DJ53" s="1448"/>
      <c r="DK53" s="1448"/>
      <c r="DL53" s="1448"/>
      <c r="DM53" s="1448"/>
      <c r="DN53" s="1448"/>
      <c r="DO53" s="1448"/>
      <c r="DP53" s="1448"/>
      <c r="DQ53" s="1448"/>
      <c r="DR53" s="1448"/>
      <c r="DS53" s="1448"/>
      <c r="DT53" s="1448"/>
      <c r="DU53" s="1448"/>
      <c r="DV53" s="1448"/>
      <c r="DW53" s="1448"/>
      <c r="DX53" s="1448"/>
      <c r="DY53" s="1448"/>
      <c r="DZ53" s="1448"/>
      <c r="EA53" s="1448"/>
    </row>
    <row r="54" spans="1:131" x14ac:dyDescent="0.2">
      <c r="B54" s="52"/>
      <c r="C54" s="35"/>
      <c r="D54" s="35"/>
      <c r="E54" s="35"/>
      <c r="F54" s="35"/>
      <c r="G54" s="35"/>
      <c r="H54" s="35"/>
      <c r="I54" s="35"/>
      <c r="J54" s="35"/>
      <c r="K54" s="35"/>
      <c r="L54" s="617"/>
      <c r="M54" s="618"/>
      <c r="N54" s="618"/>
      <c r="O54" s="618"/>
      <c r="P54" s="618"/>
      <c r="Q54" s="619"/>
      <c r="BG54" s="1448"/>
      <c r="BH54" s="1448"/>
      <c r="BI54" s="1448"/>
      <c r="BJ54" s="1448"/>
      <c r="BK54" s="1448"/>
      <c r="BL54" s="1448"/>
      <c r="BM54" s="1448"/>
      <c r="BN54" s="1448"/>
      <c r="BO54" s="1448"/>
      <c r="BP54" s="1448"/>
      <c r="BQ54" s="1448"/>
      <c r="BR54" s="1448"/>
      <c r="BS54" s="1448"/>
      <c r="BT54" s="1448"/>
      <c r="BU54" s="1448"/>
      <c r="BV54" s="1448"/>
      <c r="BW54" s="1448"/>
      <c r="BX54" s="1448"/>
      <c r="BY54" s="1448"/>
      <c r="BZ54" s="1448"/>
      <c r="CA54" s="1448"/>
      <c r="CB54" s="1448"/>
      <c r="CC54" s="1448"/>
      <c r="CD54" s="1448"/>
      <c r="CE54" s="1448"/>
      <c r="CF54" s="1448"/>
      <c r="CG54" s="1448"/>
      <c r="CH54" s="1448"/>
      <c r="CI54" s="1448"/>
      <c r="CJ54" s="1448"/>
      <c r="CK54" s="1448"/>
      <c r="CL54" s="1448"/>
      <c r="CM54" s="1448"/>
      <c r="CN54" s="1448"/>
      <c r="CO54" s="1448"/>
      <c r="CP54" s="1448"/>
      <c r="CQ54" s="1448"/>
      <c r="CR54" s="1448"/>
      <c r="CS54" s="1448"/>
      <c r="CT54" s="1448"/>
      <c r="CU54" s="1448"/>
      <c r="CV54" s="1448"/>
      <c r="CW54" s="1448"/>
      <c r="CX54" s="1448"/>
      <c r="CY54" s="1448"/>
      <c r="CZ54" s="1448"/>
      <c r="DA54" s="1448"/>
      <c r="DB54" s="1448"/>
      <c r="DC54" s="1448"/>
      <c r="DD54" s="1448"/>
      <c r="DE54" s="1448"/>
      <c r="DF54" s="1448"/>
      <c r="DG54" s="1448"/>
      <c r="DH54" s="1448"/>
      <c r="DI54" s="1448"/>
      <c r="DJ54" s="1448"/>
      <c r="DK54" s="1448"/>
      <c r="DL54" s="1448"/>
      <c r="DM54" s="1448"/>
      <c r="DN54" s="1448"/>
      <c r="DO54" s="1448"/>
      <c r="DP54" s="1448"/>
      <c r="DQ54" s="1448"/>
      <c r="DR54" s="1448"/>
      <c r="DS54" s="1448"/>
      <c r="DT54" s="1448"/>
      <c r="DU54" s="1448"/>
      <c r="DV54" s="1448"/>
      <c r="DW54" s="1448"/>
      <c r="DX54" s="1448"/>
      <c r="DY54" s="1448"/>
      <c r="DZ54" s="1448"/>
      <c r="EA54" s="1448"/>
    </row>
    <row r="55" spans="1:131" s="35" customFormat="1" x14ac:dyDescent="0.2"/>
    <row r="56" spans="1:131" s="35" customFormat="1" ht="12.75" customHeight="1" x14ac:dyDescent="0.2"/>
    <row r="57" spans="1:131" s="35" customFormat="1" ht="12.75" customHeight="1" x14ac:dyDescent="0.2">
      <c r="L57" s="1667" t="s">
        <v>468</v>
      </c>
      <c r="M57" s="1668"/>
      <c r="N57" s="1668"/>
      <c r="O57" s="1668"/>
      <c r="P57" s="1669"/>
    </row>
    <row r="58" spans="1:131" s="35" customFormat="1" x14ac:dyDescent="0.2">
      <c r="L58" s="1670"/>
      <c r="M58" s="1671"/>
      <c r="N58" s="1671"/>
      <c r="O58" s="1671"/>
      <c r="P58" s="1672"/>
    </row>
    <row r="59" spans="1:131" s="35" customFormat="1" x14ac:dyDescent="0.2">
      <c r="L59" s="1673"/>
      <c r="M59" s="1674"/>
      <c r="N59" s="1674"/>
      <c r="O59" s="1674"/>
      <c r="P59" s="1675"/>
    </row>
    <row r="60" spans="1:131" s="35" customFormat="1" x14ac:dyDescent="0.2"/>
    <row r="61" spans="1:131" s="35" customFormat="1" x14ac:dyDescent="0.2"/>
    <row r="62" spans="1:131" s="35" customFormat="1" x14ac:dyDescent="0.2">
      <c r="L62" s="805"/>
      <c r="M62" s="805"/>
    </row>
    <row r="63" spans="1:131" s="35" customFormat="1" x14ac:dyDescent="0.2"/>
    <row r="64" spans="1:131" s="35" customFormat="1" x14ac:dyDescent="0.2"/>
    <row r="65" s="35" customFormat="1" x14ac:dyDescent="0.2"/>
    <row r="66" s="35" customFormat="1" x14ac:dyDescent="0.2"/>
    <row r="67" s="35" customFormat="1" x14ac:dyDescent="0.2"/>
    <row r="68" s="35" customFormat="1" x14ac:dyDescent="0.2"/>
    <row r="69" s="35" customFormat="1" x14ac:dyDescent="0.2"/>
    <row r="70" s="35" customFormat="1" x14ac:dyDescent="0.2"/>
    <row r="71" s="35" customFormat="1" x14ac:dyDescent="0.2"/>
    <row r="72" s="35" customFormat="1" x14ac:dyDescent="0.2"/>
    <row r="73" s="35" customFormat="1" x14ac:dyDescent="0.2"/>
    <row r="74" s="35" customFormat="1" x14ac:dyDescent="0.2"/>
    <row r="75" s="35" customFormat="1" x14ac:dyDescent="0.2"/>
    <row r="76" s="35" customFormat="1" x14ac:dyDescent="0.2"/>
    <row r="77" s="35" customFormat="1" x14ac:dyDescent="0.2"/>
    <row r="78" s="35" customFormat="1" x14ac:dyDescent="0.2"/>
    <row r="79" s="35" customFormat="1" x14ac:dyDescent="0.2"/>
    <row r="80" s="35" customFormat="1" x14ac:dyDescent="0.2"/>
    <row r="81" s="35" customFormat="1" x14ac:dyDescent="0.2"/>
    <row r="82" s="35" customFormat="1" x14ac:dyDescent="0.2"/>
    <row r="83" s="35" customFormat="1" x14ac:dyDescent="0.2"/>
    <row r="84" s="35" customFormat="1" x14ac:dyDescent="0.2"/>
    <row r="85" s="35" customFormat="1" x14ac:dyDescent="0.2"/>
    <row r="86" s="35" customFormat="1" x14ac:dyDescent="0.2"/>
    <row r="87" s="35" customFormat="1" x14ac:dyDescent="0.2"/>
    <row r="88" s="35" customFormat="1" x14ac:dyDescent="0.2"/>
    <row r="89" s="35" customFormat="1" x14ac:dyDescent="0.2"/>
    <row r="90" s="35" customFormat="1" x14ac:dyDescent="0.2"/>
    <row r="91" s="35" customFormat="1" x14ac:dyDescent="0.2"/>
    <row r="92" s="35" customFormat="1" x14ac:dyDescent="0.2"/>
    <row r="93" s="35" customFormat="1" x14ac:dyDescent="0.2"/>
    <row r="94" s="35" customFormat="1" x14ac:dyDescent="0.2"/>
    <row r="95" s="35" customFormat="1" x14ac:dyDescent="0.2"/>
    <row r="96" s="35" customFormat="1" x14ac:dyDescent="0.2"/>
    <row r="97" s="35" customFormat="1" x14ac:dyDescent="0.2"/>
    <row r="98" s="35" customFormat="1" x14ac:dyDescent="0.2"/>
    <row r="99" s="35" customFormat="1" x14ac:dyDescent="0.2"/>
    <row r="100" s="35" customFormat="1" x14ac:dyDescent="0.2"/>
    <row r="101" s="35" customFormat="1" x14ac:dyDescent="0.2"/>
    <row r="102" s="35" customFormat="1" x14ac:dyDescent="0.2"/>
    <row r="103" s="35" customFormat="1" x14ac:dyDescent="0.2"/>
    <row r="104" s="35" customFormat="1" x14ac:dyDescent="0.2"/>
    <row r="105" s="35" customFormat="1" x14ac:dyDescent="0.2"/>
    <row r="106" s="35" customFormat="1" x14ac:dyDescent="0.2"/>
    <row r="107" s="35" customFormat="1" x14ac:dyDescent="0.2"/>
    <row r="108" s="35" customFormat="1" x14ac:dyDescent="0.2"/>
    <row r="109" s="35" customFormat="1" x14ac:dyDescent="0.2"/>
    <row r="110" s="35" customFormat="1" x14ac:dyDescent="0.2"/>
    <row r="111" s="35" customFormat="1" x14ac:dyDescent="0.2"/>
    <row r="112" s="35" customFormat="1" x14ac:dyDescent="0.2"/>
    <row r="113" s="35" customFormat="1" x14ac:dyDescent="0.2"/>
    <row r="114" s="35" customFormat="1" x14ac:dyDescent="0.2"/>
    <row r="115" s="35" customFormat="1" x14ac:dyDescent="0.2"/>
    <row r="116" s="35" customFormat="1" x14ac:dyDescent="0.2"/>
    <row r="117" s="35" customFormat="1" x14ac:dyDescent="0.2"/>
    <row r="118" s="35" customFormat="1" x14ac:dyDescent="0.2"/>
    <row r="119" s="35" customFormat="1" x14ac:dyDescent="0.2"/>
    <row r="120" s="35" customFormat="1" x14ac:dyDescent="0.2"/>
    <row r="121" s="35" customFormat="1" x14ac:dyDescent="0.2"/>
    <row r="122" s="35" customFormat="1" x14ac:dyDescent="0.2"/>
    <row r="123" s="35" customFormat="1" x14ac:dyDescent="0.2"/>
    <row r="124" s="35" customFormat="1" x14ac:dyDescent="0.2"/>
    <row r="125" s="35" customFormat="1" x14ac:dyDescent="0.2"/>
    <row r="126" s="35" customFormat="1" x14ac:dyDescent="0.2"/>
    <row r="127" s="35" customFormat="1" x14ac:dyDescent="0.2"/>
    <row r="128" s="35" customFormat="1" x14ac:dyDescent="0.2"/>
    <row r="129" s="35" customFormat="1" x14ac:dyDescent="0.2"/>
    <row r="130" s="35" customFormat="1" x14ac:dyDescent="0.2"/>
    <row r="131" s="35" customFormat="1" x14ac:dyDescent="0.2"/>
    <row r="132" s="35" customFormat="1" x14ac:dyDescent="0.2"/>
    <row r="133" s="35" customFormat="1" x14ac:dyDescent="0.2"/>
    <row r="134" s="35" customFormat="1" x14ac:dyDescent="0.2"/>
    <row r="135" s="35" customFormat="1" x14ac:dyDescent="0.2"/>
    <row r="136" s="35" customFormat="1" x14ac:dyDescent="0.2"/>
    <row r="137" s="35" customFormat="1" x14ac:dyDescent="0.2"/>
    <row r="138" s="35" customFormat="1" x14ac:dyDescent="0.2"/>
    <row r="139" s="35" customFormat="1" x14ac:dyDescent="0.2"/>
    <row r="140" s="35" customFormat="1" x14ac:dyDescent="0.2"/>
    <row r="141" s="35" customFormat="1" x14ac:dyDescent="0.2"/>
    <row r="142" s="35" customFormat="1" x14ac:dyDescent="0.2"/>
    <row r="143" s="35" customFormat="1" x14ac:dyDescent="0.2"/>
    <row r="144" s="35" customFormat="1" x14ac:dyDescent="0.2"/>
    <row r="145" s="35" customFormat="1" x14ac:dyDescent="0.2"/>
    <row r="146" s="35" customFormat="1" x14ac:dyDescent="0.2"/>
    <row r="147" s="35" customFormat="1" x14ac:dyDescent="0.2"/>
    <row r="148" s="35" customFormat="1" x14ac:dyDescent="0.2"/>
    <row r="149" s="35" customFormat="1" x14ac:dyDescent="0.2"/>
    <row r="150" s="35" customFormat="1" x14ac:dyDescent="0.2"/>
    <row r="151" s="35" customFormat="1" x14ac:dyDescent="0.2"/>
    <row r="152" s="35" customFormat="1" x14ac:dyDescent="0.2"/>
    <row r="153" s="35" customFormat="1" x14ac:dyDescent="0.2"/>
    <row r="154" s="35" customFormat="1" x14ac:dyDescent="0.2"/>
    <row r="155" s="35" customFormat="1" x14ac:dyDescent="0.2"/>
    <row r="156" s="35" customFormat="1" x14ac:dyDescent="0.2"/>
    <row r="157" s="35" customFormat="1" x14ac:dyDescent="0.2"/>
    <row r="158" s="35" customFormat="1" x14ac:dyDescent="0.2"/>
    <row r="159" s="35" customFormat="1" x14ac:dyDescent="0.2"/>
    <row r="160" s="35" customFormat="1" x14ac:dyDescent="0.2"/>
    <row r="161" s="35" customFormat="1" x14ac:dyDescent="0.2"/>
    <row r="162" s="35" customFormat="1" x14ac:dyDescent="0.2"/>
    <row r="163" s="35" customFormat="1" x14ac:dyDescent="0.2"/>
    <row r="164" s="35" customFormat="1" x14ac:dyDescent="0.2"/>
    <row r="165" s="35" customFormat="1" x14ac:dyDescent="0.2"/>
    <row r="166" s="35" customFormat="1" x14ac:dyDescent="0.2"/>
    <row r="167" s="35" customFormat="1" x14ac:dyDescent="0.2"/>
    <row r="168" s="35" customFormat="1" x14ac:dyDescent="0.2"/>
    <row r="169" s="35" customFormat="1" x14ac:dyDescent="0.2"/>
    <row r="170" s="35" customFormat="1" x14ac:dyDescent="0.2"/>
    <row r="171" s="35" customFormat="1" x14ac:dyDescent="0.2"/>
    <row r="172" s="35" customFormat="1" x14ac:dyDescent="0.2"/>
    <row r="173" s="35" customFormat="1" x14ac:dyDescent="0.2"/>
    <row r="174" s="35" customFormat="1" x14ac:dyDescent="0.2"/>
    <row r="175" s="35" customFormat="1" x14ac:dyDescent="0.2"/>
    <row r="176" s="35" customFormat="1" x14ac:dyDescent="0.2"/>
    <row r="177" s="35" customFormat="1" x14ac:dyDescent="0.2"/>
    <row r="178" s="35" customFormat="1" x14ac:dyDescent="0.2"/>
    <row r="179" s="35" customFormat="1" x14ac:dyDescent="0.2"/>
    <row r="180" s="35" customFormat="1" x14ac:dyDescent="0.2"/>
    <row r="181" s="35" customFormat="1" x14ac:dyDescent="0.2"/>
    <row r="182" s="35" customFormat="1" x14ac:dyDescent="0.2"/>
    <row r="183" s="35" customFormat="1" x14ac:dyDescent="0.2"/>
    <row r="184" s="35" customFormat="1" x14ac:dyDescent="0.2"/>
    <row r="185" s="35" customFormat="1" x14ac:dyDescent="0.2"/>
    <row r="186" s="35" customFormat="1" x14ac:dyDescent="0.2"/>
    <row r="187" s="35" customFormat="1" x14ac:dyDescent="0.2"/>
    <row r="188" s="35" customFormat="1" x14ac:dyDescent="0.2"/>
    <row r="189" s="35" customFormat="1" x14ac:dyDescent="0.2"/>
    <row r="190" s="35" customFormat="1" x14ac:dyDescent="0.2"/>
    <row r="191" s="35" customFormat="1" x14ac:dyDescent="0.2"/>
    <row r="192" s="35" customFormat="1" x14ac:dyDescent="0.2"/>
    <row r="193" s="35" customFormat="1" x14ac:dyDescent="0.2"/>
    <row r="194" s="35" customFormat="1" x14ac:dyDescent="0.2"/>
    <row r="195" s="35" customFormat="1" x14ac:dyDescent="0.2"/>
    <row r="196" s="35" customFormat="1" x14ac:dyDescent="0.2"/>
    <row r="197" s="35" customFormat="1" x14ac:dyDescent="0.2"/>
    <row r="198" s="35" customFormat="1" x14ac:dyDescent="0.2"/>
    <row r="199" s="35" customFormat="1" x14ac:dyDescent="0.2"/>
    <row r="200" s="35" customFormat="1" x14ac:dyDescent="0.2"/>
    <row r="201" s="35" customFormat="1" x14ac:dyDescent="0.2"/>
    <row r="202" s="35" customFormat="1" x14ac:dyDescent="0.2"/>
    <row r="203" s="35" customFormat="1" x14ac:dyDescent="0.2"/>
    <row r="204" s="35" customFormat="1" x14ac:dyDescent="0.2"/>
    <row r="205" s="35" customFormat="1" x14ac:dyDescent="0.2"/>
    <row r="206" s="35" customFormat="1" x14ac:dyDescent="0.2"/>
    <row r="207" s="35" customFormat="1" x14ac:dyDescent="0.2"/>
    <row r="208" s="35" customFormat="1" x14ac:dyDescent="0.2"/>
    <row r="209" s="35" customFormat="1" x14ac:dyDescent="0.2"/>
    <row r="210" s="35" customFormat="1" x14ac:dyDescent="0.2"/>
    <row r="211" s="35" customFormat="1" x14ac:dyDescent="0.2"/>
    <row r="212" s="35" customFormat="1" x14ac:dyDescent="0.2"/>
    <row r="213" s="35" customFormat="1" x14ac:dyDescent="0.2"/>
    <row r="214" s="35" customFormat="1" x14ac:dyDescent="0.2"/>
    <row r="215" s="35" customFormat="1" x14ac:dyDescent="0.2"/>
    <row r="216" s="35" customFormat="1" x14ac:dyDescent="0.2"/>
    <row r="217" s="35" customFormat="1" x14ac:dyDescent="0.2"/>
    <row r="218" s="35" customFormat="1" x14ac:dyDescent="0.2"/>
    <row r="219" s="35" customFormat="1" x14ac:dyDescent="0.2"/>
    <row r="220" s="35" customFormat="1" x14ac:dyDescent="0.2"/>
    <row r="221" s="35" customFormat="1" x14ac:dyDescent="0.2"/>
    <row r="222" s="35" customFormat="1" x14ac:dyDescent="0.2"/>
    <row r="223" s="35" customFormat="1" x14ac:dyDescent="0.2"/>
    <row r="224" s="35" customFormat="1" x14ac:dyDescent="0.2"/>
    <row r="225" s="35" customFormat="1" x14ac:dyDescent="0.2"/>
    <row r="226" s="35" customFormat="1" x14ac:dyDescent="0.2"/>
    <row r="227" s="35" customFormat="1" x14ac:dyDescent="0.2"/>
    <row r="228" s="35" customFormat="1" x14ac:dyDescent="0.2"/>
    <row r="229" s="35" customFormat="1" x14ac:dyDescent="0.2"/>
    <row r="230" s="35" customFormat="1" x14ac:dyDescent="0.2"/>
    <row r="231" s="35" customFormat="1" x14ac:dyDescent="0.2"/>
    <row r="232" s="35" customFormat="1" x14ac:dyDescent="0.2"/>
    <row r="233" s="35" customFormat="1" x14ac:dyDescent="0.2"/>
    <row r="234" s="35" customFormat="1" x14ac:dyDescent="0.2"/>
    <row r="235" s="35" customFormat="1" x14ac:dyDescent="0.2"/>
    <row r="236" s="35" customFormat="1" x14ac:dyDescent="0.2"/>
    <row r="237" s="35" customFormat="1" x14ac:dyDescent="0.2"/>
    <row r="238" s="35" customFormat="1" x14ac:dyDescent="0.2"/>
    <row r="239" s="35" customFormat="1" x14ac:dyDescent="0.2"/>
    <row r="240" s="35" customFormat="1" x14ac:dyDescent="0.2"/>
    <row r="241" s="35" customFormat="1" x14ac:dyDescent="0.2"/>
    <row r="242" s="35" customFormat="1" x14ac:dyDescent="0.2"/>
    <row r="243" s="35" customFormat="1" x14ac:dyDescent="0.2"/>
    <row r="244" s="35" customFormat="1" x14ac:dyDescent="0.2"/>
    <row r="245" s="35" customFormat="1" x14ac:dyDescent="0.2"/>
    <row r="246" s="35" customFormat="1" x14ac:dyDescent="0.2"/>
    <row r="247" s="35" customFormat="1" x14ac:dyDescent="0.2"/>
    <row r="248" s="35" customFormat="1" x14ac:dyDescent="0.2"/>
    <row r="249" s="35" customFormat="1" x14ac:dyDescent="0.2"/>
    <row r="250" s="35" customFormat="1" x14ac:dyDescent="0.2"/>
    <row r="251" s="35" customFormat="1" x14ac:dyDescent="0.2"/>
    <row r="252" s="35" customFormat="1" x14ac:dyDescent="0.2"/>
    <row r="253" s="35" customFormat="1" x14ac:dyDescent="0.2"/>
    <row r="254" s="35" customFormat="1" x14ac:dyDescent="0.2"/>
    <row r="255" s="35" customFormat="1" x14ac:dyDescent="0.2"/>
    <row r="256" s="35" customFormat="1" x14ac:dyDescent="0.2"/>
    <row r="257" s="35" customFormat="1" x14ac:dyDescent="0.2"/>
    <row r="258" s="35" customFormat="1" x14ac:dyDescent="0.2"/>
    <row r="259" s="35" customFormat="1" x14ac:dyDescent="0.2"/>
    <row r="260" s="35" customFormat="1" x14ac:dyDescent="0.2"/>
    <row r="261" s="35" customFormat="1" x14ac:dyDescent="0.2"/>
    <row r="262" s="35" customFormat="1" x14ac:dyDescent="0.2"/>
    <row r="263" s="35" customFormat="1" x14ac:dyDescent="0.2"/>
    <row r="264" s="35" customFormat="1" x14ac:dyDescent="0.2"/>
    <row r="265" s="35" customFormat="1" x14ac:dyDescent="0.2"/>
    <row r="266" s="35" customFormat="1" x14ac:dyDescent="0.2"/>
    <row r="267" s="35" customFormat="1" x14ac:dyDescent="0.2"/>
    <row r="268" s="35" customFormat="1" x14ac:dyDescent="0.2"/>
    <row r="269" s="35" customFormat="1" x14ac:dyDescent="0.2"/>
    <row r="270" s="35" customFormat="1" x14ac:dyDescent="0.2"/>
    <row r="271" s="35" customFormat="1" x14ac:dyDescent="0.2"/>
    <row r="272" s="35" customFormat="1" x14ac:dyDescent="0.2"/>
    <row r="273" s="35" customFormat="1" x14ac:dyDescent="0.2"/>
    <row r="274" s="35" customFormat="1" x14ac:dyDescent="0.2"/>
    <row r="275" s="35" customFormat="1" x14ac:dyDescent="0.2"/>
    <row r="276" s="35" customFormat="1" x14ac:dyDescent="0.2"/>
    <row r="277" s="35" customFormat="1" x14ac:dyDescent="0.2"/>
    <row r="278" s="35" customFormat="1" x14ac:dyDescent="0.2"/>
    <row r="279" s="35" customFormat="1" x14ac:dyDescent="0.2"/>
    <row r="280" s="35" customFormat="1" x14ac:dyDescent="0.2"/>
    <row r="281" s="35" customFormat="1" x14ac:dyDescent="0.2"/>
    <row r="282" s="35" customFormat="1" x14ac:dyDescent="0.2"/>
    <row r="283" s="35" customFormat="1" x14ac:dyDescent="0.2"/>
    <row r="284" s="35" customFormat="1" x14ac:dyDescent="0.2"/>
    <row r="285" s="35" customFormat="1" x14ac:dyDescent="0.2"/>
    <row r="286" s="35" customFormat="1" x14ac:dyDescent="0.2"/>
    <row r="287" s="35" customFormat="1" x14ac:dyDescent="0.2"/>
    <row r="288" s="35" customFormat="1" x14ac:dyDescent="0.2"/>
    <row r="289" s="35" customFormat="1" x14ac:dyDescent="0.2"/>
    <row r="290" s="35" customFormat="1" x14ac:dyDescent="0.2"/>
    <row r="291" s="35" customFormat="1" x14ac:dyDescent="0.2"/>
    <row r="292" s="35" customFormat="1" x14ac:dyDescent="0.2"/>
    <row r="293" s="35" customFormat="1" x14ac:dyDescent="0.2"/>
    <row r="294" s="35" customFormat="1" x14ac:dyDescent="0.2"/>
    <row r="295" s="35" customFormat="1" x14ac:dyDescent="0.2"/>
    <row r="296" s="35" customFormat="1" x14ac:dyDescent="0.2"/>
    <row r="297" s="35" customFormat="1" x14ac:dyDescent="0.2"/>
    <row r="298" s="35" customFormat="1" x14ac:dyDescent="0.2"/>
    <row r="299" s="35" customFormat="1" x14ac:dyDescent="0.2"/>
    <row r="300" s="35" customFormat="1" x14ac:dyDescent="0.2"/>
    <row r="301" s="35" customFormat="1" x14ac:dyDescent="0.2"/>
    <row r="302" s="35" customFormat="1" x14ac:dyDescent="0.2"/>
    <row r="303" s="35" customFormat="1" x14ac:dyDescent="0.2"/>
    <row r="304" s="35" customFormat="1" x14ac:dyDescent="0.2"/>
    <row r="305" s="35" customFormat="1" x14ac:dyDescent="0.2"/>
    <row r="306" s="35" customFormat="1" x14ac:dyDescent="0.2"/>
    <row r="307" s="35" customFormat="1" x14ac:dyDescent="0.2"/>
    <row r="308" s="35" customFormat="1" x14ac:dyDescent="0.2"/>
    <row r="309" s="35" customFormat="1" x14ac:dyDescent="0.2"/>
    <row r="310" s="35" customFormat="1" x14ac:dyDescent="0.2"/>
    <row r="311" s="35" customFormat="1" x14ac:dyDescent="0.2"/>
    <row r="312" s="35" customFormat="1" x14ac:dyDescent="0.2"/>
    <row r="313" s="35" customFormat="1" x14ac:dyDescent="0.2"/>
    <row r="314" s="35" customFormat="1" x14ac:dyDescent="0.2"/>
    <row r="315" s="35" customFormat="1" x14ac:dyDescent="0.2"/>
    <row r="316" s="35" customFormat="1" x14ac:dyDescent="0.2"/>
    <row r="317" s="35" customFormat="1" x14ac:dyDescent="0.2"/>
    <row r="318" s="35" customFormat="1" x14ac:dyDescent="0.2"/>
    <row r="319" s="35" customFormat="1" x14ac:dyDescent="0.2"/>
    <row r="320" s="35" customFormat="1" x14ac:dyDescent="0.2"/>
    <row r="321" s="35" customFormat="1" x14ac:dyDescent="0.2"/>
    <row r="322" s="35" customFormat="1" x14ac:dyDescent="0.2"/>
    <row r="323" s="35" customFormat="1" x14ac:dyDescent="0.2"/>
    <row r="324" s="35" customFormat="1" x14ac:dyDescent="0.2"/>
    <row r="325" s="35" customFormat="1" x14ac:dyDescent="0.2"/>
    <row r="326" s="35" customFormat="1" x14ac:dyDescent="0.2"/>
    <row r="327" s="35" customFormat="1" x14ac:dyDescent="0.2"/>
    <row r="328" s="35" customFormat="1" x14ac:dyDescent="0.2"/>
    <row r="329" s="35" customFormat="1" x14ac:dyDescent="0.2"/>
    <row r="330" s="35" customFormat="1" x14ac:dyDescent="0.2"/>
    <row r="331" s="35" customFormat="1" x14ac:dyDescent="0.2"/>
    <row r="332" s="35" customFormat="1" x14ac:dyDescent="0.2"/>
    <row r="333" s="35" customFormat="1" x14ac:dyDescent="0.2"/>
    <row r="334" s="35" customFormat="1" x14ac:dyDescent="0.2"/>
    <row r="335" s="35" customFormat="1" x14ac:dyDescent="0.2"/>
    <row r="336" s="35" customFormat="1" x14ac:dyDescent="0.2"/>
    <row r="337" s="35" customFormat="1" x14ac:dyDescent="0.2"/>
    <row r="338" s="35" customFormat="1" x14ac:dyDescent="0.2"/>
    <row r="339" s="35" customFormat="1" x14ac:dyDescent="0.2"/>
    <row r="340" s="35" customFormat="1" x14ac:dyDescent="0.2"/>
    <row r="341" s="35" customFormat="1" x14ac:dyDescent="0.2"/>
    <row r="342" s="35" customFormat="1" x14ac:dyDescent="0.2"/>
    <row r="343" s="35" customFormat="1" x14ac:dyDescent="0.2"/>
    <row r="344" s="35" customFormat="1" x14ac:dyDescent="0.2"/>
    <row r="345" s="35" customFormat="1" x14ac:dyDescent="0.2"/>
    <row r="346" s="35" customFormat="1" x14ac:dyDescent="0.2"/>
    <row r="347" s="35" customFormat="1" x14ac:dyDescent="0.2"/>
    <row r="348" s="35" customFormat="1" x14ac:dyDescent="0.2"/>
    <row r="349" s="35" customFormat="1" x14ac:dyDescent="0.2"/>
    <row r="350" s="35" customFormat="1" x14ac:dyDescent="0.2"/>
    <row r="351" s="35" customFormat="1" x14ac:dyDescent="0.2"/>
    <row r="352" s="35" customFormat="1" x14ac:dyDescent="0.2"/>
    <row r="353" s="35" customFormat="1" x14ac:dyDescent="0.2"/>
    <row r="354" s="35" customFormat="1" x14ac:dyDescent="0.2"/>
    <row r="355" s="35" customFormat="1" x14ac:dyDescent="0.2"/>
    <row r="356" s="35" customFormat="1" x14ac:dyDescent="0.2"/>
    <row r="357" s="35" customFormat="1" x14ac:dyDescent="0.2"/>
    <row r="358" s="35" customFormat="1" x14ac:dyDescent="0.2"/>
    <row r="359" s="35" customFormat="1" x14ac:dyDescent="0.2"/>
    <row r="360" s="35" customFormat="1" x14ac:dyDescent="0.2"/>
    <row r="361" s="35" customFormat="1" x14ac:dyDescent="0.2"/>
    <row r="362" s="35" customFormat="1" x14ac:dyDescent="0.2"/>
    <row r="363" s="35" customFormat="1" x14ac:dyDescent="0.2"/>
    <row r="364" s="35" customFormat="1" x14ac:dyDescent="0.2"/>
    <row r="365" s="35" customFormat="1" x14ac:dyDescent="0.2"/>
    <row r="366" s="35" customFormat="1" x14ac:dyDescent="0.2"/>
    <row r="367" s="35" customFormat="1" x14ac:dyDescent="0.2"/>
    <row r="368" s="35" customFormat="1" x14ac:dyDescent="0.2"/>
    <row r="369" s="35" customFormat="1" x14ac:dyDescent="0.2"/>
    <row r="370" s="35" customFormat="1" x14ac:dyDescent="0.2"/>
    <row r="371" s="35" customFormat="1" x14ac:dyDescent="0.2"/>
    <row r="372" s="35" customFormat="1" x14ac:dyDescent="0.2"/>
    <row r="373" s="35" customFormat="1" x14ac:dyDescent="0.2"/>
    <row r="374" s="35" customFormat="1" x14ac:dyDescent="0.2"/>
    <row r="375" s="35" customFormat="1" x14ac:dyDescent="0.2"/>
    <row r="376" s="35" customFormat="1" x14ac:dyDescent="0.2"/>
    <row r="377" s="35" customFormat="1" x14ac:dyDescent="0.2"/>
    <row r="378" s="35" customFormat="1" x14ac:dyDescent="0.2"/>
    <row r="379" s="35" customFormat="1" x14ac:dyDescent="0.2"/>
    <row r="380" s="35" customFormat="1" x14ac:dyDescent="0.2"/>
    <row r="381" s="35" customFormat="1" x14ac:dyDescent="0.2"/>
    <row r="382" s="35" customFormat="1" x14ac:dyDescent="0.2"/>
    <row r="383" s="35" customFormat="1" x14ac:dyDescent="0.2"/>
    <row r="384" s="35" customFormat="1" x14ac:dyDescent="0.2"/>
    <row r="385" s="35" customFormat="1" x14ac:dyDescent="0.2"/>
    <row r="386" s="35" customFormat="1" x14ac:dyDescent="0.2"/>
    <row r="387" s="35" customFormat="1" x14ac:dyDescent="0.2"/>
    <row r="388" s="35" customFormat="1" x14ac:dyDescent="0.2"/>
    <row r="389" s="35" customFormat="1" x14ac:dyDescent="0.2"/>
    <row r="390" s="35" customFormat="1" x14ac:dyDescent="0.2"/>
    <row r="391" s="35" customFormat="1" x14ac:dyDescent="0.2"/>
    <row r="392" s="35" customFormat="1" x14ac:dyDescent="0.2"/>
    <row r="393" s="35" customFormat="1" x14ac:dyDescent="0.2"/>
    <row r="394" s="35" customFormat="1" x14ac:dyDescent="0.2"/>
    <row r="395" s="35" customFormat="1" x14ac:dyDescent="0.2"/>
    <row r="396" s="35" customFormat="1" x14ac:dyDescent="0.2"/>
    <row r="397" s="35" customFormat="1" x14ac:dyDescent="0.2"/>
    <row r="398" s="35" customFormat="1" x14ac:dyDescent="0.2"/>
    <row r="399" s="35" customFormat="1" x14ac:dyDescent="0.2"/>
    <row r="400" s="35" customFormat="1" x14ac:dyDescent="0.2"/>
    <row r="401" s="35" customFormat="1" x14ac:dyDescent="0.2"/>
    <row r="402" s="35" customFormat="1" x14ac:dyDescent="0.2"/>
    <row r="403" s="35" customFormat="1" x14ac:dyDescent="0.2"/>
    <row r="404" s="35" customFormat="1" x14ac:dyDescent="0.2"/>
    <row r="405" s="35" customFormat="1" x14ac:dyDescent="0.2"/>
    <row r="406" s="35" customFormat="1" x14ac:dyDescent="0.2"/>
    <row r="407" s="35" customFormat="1" x14ac:dyDescent="0.2"/>
    <row r="408" s="35" customFormat="1" x14ac:dyDescent="0.2"/>
    <row r="409" s="35" customFormat="1" x14ac:dyDescent="0.2"/>
    <row r="410" s="35" customFormat="1" x14ac:dyDescent="0.2"/>
    <row r="411" s="35" customFormat="1" x14ac:dyDescent="0.2"/>
    <row r="412" s="35" customFormat="1" x14ac:dyDescent="0.2"/>
    <row r="413" s="35" customFormat="1" x14ac:dyDescent="0.2"/>
    <row r="414" s="35" customFormat="1" x14ac:dyDescent="0.2"/>
    <row r="415" s="35" customFormat="1" x14ac:dyDescent="0.2"/>
    <row r="416" s="35" customFormat="1" x14ac:dyDescent="0.2"/>
    <row r="417" s="35" customFormat="1" x14ac:dyDescent="0.2"/>
    <row r="418" s="35" customFormat="1" x14ac:dyDescent="0.2"/>
    <row r="419" s="35" customFormat="1" x14ac:dyDescent="0.2"/>
    <row r="420" s="35" customFormat="1" x14ac:dyDescent="0.2"/>
    <row r="421" s="35" customFormat="1" x14ac:dyDescent="0.2"/>
    <row r="422" s="35" customFormat="1" x14ac:dyDescent="0.2"/>
    <row r="423" s="35" customFormat="1" x14ac:dyDescent="0.2"/>
    <row r="424" s="35" customFormat="1" x14ac:dyDescent="0.2"/>
    <row r="425" s="35" customFormat="1" x14ac:dyDescent="0.2"/>
    <row r="426" s="35" customFormat="1" x14ac:dyDescent="0.2"/>
    <row r="427" s="35" customFormat="1" x14ac:dyDescent="0.2"/>
    <row r="428" s="35" customFormat="1" x14ac:dyDescent="0.2"/>
    <row r="429" s="35" customFormat="1" x14ac:dyDescent="0.2"/>
    <row r="430" s="35" customFormat="1" x14ac:dyDescent="0.2"/>
    <row r="431" s="35" customFormat="1" x14ac:dyDescent="0.2"/>
    <row r="432" s="35" customFormat="1" x14ac:dyDescent="0.2"/>
    <row r="433" s="35" customFormat="1" x14ac:dyDescent="0.2"/>
    <row r="434" s="35" customFormat="1" x14ac:dyDescent="0.2"/>
    <row r="435" s="35" customFormat="1" x14ac:dyDescent="0.2"/>
    <row r="436" s="35" customFormat="1" x14ac:dyDescent="0.2"/>
    <row r="437" s="35" customFormat="1" x14ac:dyDescent="0.2"/>
    <row r="438" s="35" customFormat="1" x14ac:dyDescent="0.2"/>
    <row r="439" s="35" customFormat="1" x14ac:dyDescent="0.2"/>
    <row r="440" s="35" customFormat="1" x14ac:dyDescent="0.2"/>
    <row r="441" s="35" customFormat="1" x14ac:dyDescent="0.2"/>
    <row r="442" s="35" customFormat="1" x14ac:dyDescent="0.2"/>
    <row r="443" s="35" customFormat="1" x14ac:dyDescent="0.2"/>
    <row r="444" s="35" customFormat="1" x14ac:dyDescent="0.2"/>
    <row r="445" s="35" customFormat="1" x14ac:dyDescent="0.2"/>
    <row r="446" s="35" customFormat="1" x14ac:dyDescent="0.2"/>
    <row r="447" s="35" customFormat="1" x14ac:dyDescent="0.2"/>
    <row r="448" s="35" customFormat="1" x14ac:dyDescent="0.2"/>
    <row r="449" s="35" customFormat="1" x14ac:dyDescent="0.2"/>
    <row r="450" s="35" customFormat="1" x14ac:dyDescent="0.2"/>
    <row r="451" s="35" customFormat="1" x14ac:dyDescent="0.2"/>
    <row r="452" s="35" customFormat="1" x14ac:dyDescent="0.2"/>
    <row r="453" s="35" customFormat="1" x14ac:dyDescent="0.2"/>
    <row r="454" s="35" customFormat="1" x14ac:dyDescent="0.2"/>
    <row r="455" s="35" customFormat="1" x14ac:dyDescent="0.2"/>
    <row r="456" s="35" customFormat="1" x14ac:dyDescent="0.2"/>
    <row r="457" s="35" customFormat="1" x14ac:dyDescent="0.2"/>
    <row r="458" s="35" customFormat="1" x14ac:dyDescent="0.2"/>
    <row r="459" s="35" customFormat="1" x14ac:dyDescent="0.2"/>
    <row r="460" s="35" customFormat="1" x14ac:dyDescent="0.2"/>
    <row r="461" s="35" customFormat="1" x14ac:dyDescent="0.2"/>
    <row r="462" s="35" customFormat="1" x14ac:dyDescent="0.2"/>
    <row r="463" s="35" customFormat="1" x14ac:dyDescent="0.2"/>
    <row r="464" s="35" customFormat="1" x14ac:dyDescent="0.2"/>
    <row r="465" s="35" customFormat="1" x14ac:dyDescent="0.2"/>
    <row r="466" s="35" customFormat="1" x14ac:dyDescent="0.2"/>
    <row r="467" s="35" customFormat="1" x14ac:dyDescent="0.2"/>
    <row r="468" s="35" customFormat="1" x14ac:dyDescent="0.2"/>
    <row r="469" s="35" customFormat="1" x14ac:dyDescent="0.2"/>
    <row r="470" s="35" customFormat="1" x14ac:dyDescent="0.2"/>
    <row r="471" s="35" customFormat="1" x14ac:dyDescent="0.2"/>
    <row r="472" s="35" customFormat="1" x14ac:dyDescent="0.2"/>
    <row r="473" s="35" customFormat="1" x14ac:dyDescent="0.2"/>
    <row r="474" s="35" customFormat="1" x14ac:dyDescent="0.2"/>
    <row r="475" s="35" customFormat="1" x14ac:dyDescent="0.2"/>
    <row r="476" s="35" customFormat="1" x14ac:dyDescent="0.2"/>
    <row r="477" s="35" customFormat="1" x14ac:dyDescent="0.2"/>
    <row r="478" s="35" customFormat="1" x14ac:dyDescent="0.2"/>
    <row r="479" s="35" customFormat="1" x14ac:dyDescent="0.2"/>
    <row r="480" s="35" customFormat="1" x14ac:dyDescent="0.2"/>
    <row r="481" s="35" customFormat="1" x14ac:dyDescent="0.2"/>
    <row r="482" s="35" customFormat="1" x14ac:dyDescent="0.2"/>
    <row r="483" s="35" customFormat="1" x14ac:dyDescent="0.2"/>
    <row r="484" s="35" customFormat="1" x14ac:dyDescent="0.2"/>
    <row r="485" s="35" customFormat="1" x14ac:dyDescent="0.2"/>
    <row r="486" s="35" customFormat="1" x14ac:dyDescent="0.2"/>
    <row r="487" s="35" customFormat="1" x14ac:dyDescent="0.2"/>
    <row r="488" s="35" customFormat="1" x14ac:dyDescent="0.2"/>
    <row r="489" s="35" customFormat="1" x14ac:dyDescent="0.2"/>
    <row r="490" s="35" customFormat="1" x14ac:dyDescent="0.2"/>
    <row r="491" s="35" customFormat="1" x14ac:dyDescent="0.2"/>
    <row r="492" s="35" customFormat="1" x14ac:dyDescent="0.2"/>
    <row r="493" s="35" customFormat="1" x14ac:dyDescent="0.2"/>
    <row r="494" s="35" customFormat="1" x14ac:dyDescent="0.2"/>
    <row r="495" s="35" customFormat="1" x14ac:dyDescent="0.2"/>
    <row r="496" s="35" customFormat="1" x14ac:dyDescent="0.2"/>
    <row r="497" s="35" customFormat="1" x14ac:dyDescent="0.2"/>
    <row r="498" s="35" customFormat="1" x14ac:dyDescent="0.2"/>
    <row r="499" s="35" customFormat="1" x14ac:dyDescent="0.2"/>
    <row r="500" s="35" customFormat="1" x14ac:dyDescent="0.2"/>
    <row r="501" s="35" customFormat="1" x14ac:dyDescent="0.2"/>
    <row r="502" s="35" customFormat="1" x14ac:dyDescent="0.2"/>
    <row r="503" s="35" customFormat="1" x14ac:dyDescent="0.2"/>
    <row r="504" s="35" customFormat="1" x14ac:dyDescent="0.2"/>
    <row r="505" s="35" customFormat="1" x14ac:dyDescent="0.2"/>
    <row r="506" s="35" customFormat="1" x14ac:dyDescent="0.2"/>
    <row r="507" s="35" customFormat="1" x14ac:dyDescent="0.2"/>
    <row r="508" s="35" customFormat="1" x14ac:dyDescent="0.2"/>
    <row r="509" s="35" customFormat="1" x14ac:dyDescent="0.2"/>
    <row r="510" s="35" customFormat="1" x14ac:dyDescent="0.2"/>
    <row r="511" s="35" customFormat="1" x14ac:dyDescent="0.2"/>
    <row r="512" s="35" customFormat="1" x14ac:dyDescent="0.2"/>
    <row r="513" s="35" customFormat="1" x14ac:dyDescent="0.2"/>
    <row r="514" s="35" customFormat="1" x14ac:dyDescent="0.2"/>
    <row r="515" s="35" customFormat="1" x14ac:dyDescent="0.2"/>
    <row r="516" s="35" customFormat="1" x14ac:dyDescent="0.2"/>
    <row r="517" s="35" customFormat="1" x14ac:dyDescent="0.2"/>
    <row r="518" s="35" customFormat="1" x14ac:dyDescent="0.2"/>
    <row r="519" s="35" customFormat="1" x14ac:dyDescent="0.2"/>
    <row r="520" s="35" customFormat="1" x14ac:dyDescent="0.2"/>
    <row r="521" s="35" customFormat="1" x14ac:dyDescent="0.2"/>
    <row r="522" s="35" customFormat="1" x14ac:dyDescent="0.2"/>
    <row r="523" s="35" customFormat="1" x14ac:dyDescent="0.2"/>
    <row r="524" s="35" customFormat="1" x14ac:dyDescent="0.2"/>
    <row r="525" s="35" customFormat="1" x14ac:dyDescent="0.2"/>
    <row r="526" s="35" customFormat="1" x14ac:dyDescent="0.2"/>
    <row r="527" s="35" customFormat="1" x14ac:dyDescent="0.2"/>
    <row r="528" s="35" customFormat="1" x14ac:dyDescent="0.2"/>
    <row r="529" s="35" customFormat="1" x14ac:dyDescent="0.2"/>
    <row r="530" s="35" customFormat="1" x14ac:dyDescent="0.2"/>
    <row r="531" s="35" customFormat="1" x14ac:dyDescent="0.2"/>
    <row r="532" s="35" customFormat="1" x14ac:dyDescent="0.2"/>
    <row r="533" s="35" customFormat="1" x14ac:dyDescent="0.2"/>
    <row r="534" s="35" customFormat="1" x14ac:dyDescent="0.2"/>
    <row r="535" s="35" customFormat="1" x14ac:dyDescent="0.2"/>
    <row r="536" s="35" customFormat="1" x14ac:dyDescent="0.2"/>
    <row r="537" s="35" customFormat="1" x14ac:dyDescent="0.2"/>
    <row r="538" s="35" customFormat="1" x14ac:dyDescent="0.2"/>
    <row r="539" s="35" customFormat="1" x14ac:dyDescent="0.2"/>
    <row r="540" s="35" customFormat="1" x14ac:dyDescent="0.2"/>
    <row r="541" s="35" customFormat="1" x14ac:dyDescent="0.2"/>
    <row r="542" s="35" customFormat="1" x14ac:dyDescent="0.2"/>
    <row r="543" s="35" customFormat="1" x14ac:dyDescent="0.2"/>
    <row r="544" s="35" customFormat="1" x14ac:dyDescent="0.2"/>
    <row r="545" s="35" customFormat="1" x14ac:dyDescent="0.2"/>
    <row r="546" s="35" customFormat="1" x14ac:dyDescent="0.2"/>
    <row r="547" s="35" customFormat="1" x14ac:dyDescent="0.2"/>
    <row r="548" s="35" customFormat="1" x14ac:dyDescent="0.2"/>
    <row r="549" s="35" customFormat="1" x14ac:dyDescent="0.2"/>
    <row r="550" s="35" customFormat="1" x14ac:dyDescent="0.2"/>
    <row r="551" s="35" customFormat="1" x14ac:dyDescent="0.2"/>
    <row r="552" s="35" customFormat="1" x14ac:dyDescent="0.2"/>
    <row r="553" s="35" customFormat="1" x14ac:dyDescent="0.2"/>
    <row r="554" s="35" customFormat="1" x14ac:dyDescent="0.2"/>
    <row r="555" s="35" customFormat="1" x14ac:dyDescent="0.2"/>
    <row r="556" s="35" customFormat="1" x14ac:dyDescent="0.2"/>
    <row r="557" s="35" customFormat="1" x14ac:dyDescent="0.2"/>
    <row r="558" s="35" customFormat="1" x14ac:dyDescent="0.2"/>
    <row r="559" s="35" customFormat="1" x14ac:dyDescent="0.2"/>
    <row r="560" s="35" customFormat="1" x14ac:dyDescent="0.2"/>
    <row r="561" s="35" customFormat="1" x14ac:dyDescent="0.2"/>
    <row r="562" s="35" customFormat="1" x14ac:dyDescent="0.2"/>
    <row r="563" s="35" customFormat="1" x14ac:dyDescent="0.2"/>
    <row r="564" s="35" customFormat="1" x14ac:dyDescent="0.2"/>
    <row r="565" s="35" customFormat="1" x14ac:dyDescent="0.2"/>
    <row r="566" s="35" customFormat="1" x14ac:dyDescent="0.2"/>
    <row r="567" s="35" customFormat="1" x14ac:dyDescent="0.2"/>
    <row r="568" s="35" customFormat="1" x14ac:dyDescent="0.2"/>
    <row r="569" s="35" customFormat="1" x14ac:dyDescent="0.2"/>
    <row r="570" s="35" customFormat="1" x14ac:dyDescent="0.2"/>
    <row r="571" s="35" customFormat="1" x14ac:dyDescent="0.2"/>
    <row r="572" s="35" customFormat="1" x14ac:dyDescent="0.2"/>
    <row r="573" s="35" customFormat="1" x14ac:dyDescent="0.2"/>
    <row r="574" s="35" customFormat="1" x14ac:dyDescent="0.2"/>
    <row r="575" s="35" customFormat="1" x14ac:dyDescent="0.2"/>
    <row r="576" s="35" customFormat="1" x14ac:dyDescent="0.2"/>
    <row r="577" s="35" customFormat="1" x14ac:dyDescent="0.2"/>
    <row r="578" s="35" customFormat="1" x14ac:dyDescent="0.2"/>
    <row r="579" s="35" customFormat="1" x14ac:dyDescent="0.2"/>
    <row r="580" s="35" customFormat="1" x14ac:dyDescent="0.2"/>
    <row r="581" s="35" customFormat="1" x14ac:dyDescent="0.2"/>
    <row r="582" s="35" customFormat="1" x14ac:dyDescent="0.2"/>
    <row r="583" s="35" customFormat="1" x14ac:dyDescent="0.2"/>
    <row r="584" s="35" customFormat="1" x14ac:dyDescent="0.2"/>
    <row r="585" s="35" customFormat="1" x14ac:dyDescent="0.2"/>
    <row r="586" s="35" customFormat="1" x14ac:dyDescent="0.2"/>
    <row r="587" s="35" customFormat="1" x14ac:dyDescent="0.2"/>
    <row r="588" s="35" customFormat="1" x14ac:dyDescent="0.2"/>
    <row r="589" s="35" customFormat="1" x14ac:dyDescent="0.2"/>
    <row r="590" s="35" customFormat="1" x14ac:dyDescent="0.2"/>
    <row r="591" s="35" customFormat="1" x14ac:dyDescent="0.2"/>
    <row r="592" s="35" customFormat="1" x14ac:dyDescent="0.2"/>
    <row r="593" s="35" customFormat="1" x14ac:dyDescent="0.2"/>
    <row r="594" s="35" customFormat="1" x14ac:dyDescent="0.2"/>
    <row r="595" s="35" customFormat="1" x14ac:dyDescent="0.2"/>
    <row r="596" s="35" customFormat="1" x14ac:dyDescent="0.2"/>
    <row r="597" s="35" customFormat="1" x14ac:dyDescent="0.2"/>
    <row r="598" s="35" customFormat="1" x14ac:dyDescent="0.2"/>
    <row r="599" s="35" customFormat="1" x14ac:dyDescent="0.2"/>
    <row r="600" s="35" customFormat="1" x14ac:dyDescent="0.2"/>
    <row r="601" s="35" customFormat="1" x14ac:dyDescent="0.2"/>
    <row r="602" s="35" customFormat="1" x14ac:dyDescent="0.2"/>
    <row r="603" s="35" customFormat="1" x14ac:dyDescent="0.2"/>
    <row r="604" s="35" customFormat="1" x14ac:dyDescent="0.2"/>
    <row r="605" s="35" customFormat="1" x14ac:dyDescent="0.2"/>
    <row r="606" s="35" customFormat="1" x14ac:dyDescent="0.2"/>
    <row r="607" s="35" customFormat="1" x14ac:dyDescent="0.2"/>
    <row r="608" s="35" customFormat="1" x14ac:dyDescent="0.2"/>
    <row r="609" s="35" customFormat="1" x14ac:dyDescent="0.2"/>
    <row r="610" s="35" customFormat="1" x14ac:dyDescent="0.2"/>
    <row r="611" s="35" customFormat="1" x14ac:dyDescent="0.2"/>
    <row r="612" s="35" customFormat="1" x14ac:dyDescent="0.2"/>
    <row r="613" s="35" customFormat="1" x14ac:dyDescent="0.2"/>
    <row r="614" s="35" customFormat="1" x14ac:dyDescent="0.2"/>
    <row r="615" s="35" customFormat="1" x14ac:dyDescent="0.2"/>
    <row r="616" s="35" customFormat="1" x14ac:dyDescent="0.2"/>
    <row r="617" s="35" customFormat="1" x14ac:dyDescent="0.2"/>
    <row r="618" s="35" customFormat="1" x14ac:dyDescent="0.2"/>
    <row r="619" s="35" customFormat="1" x14ac:dyDescent="0.2"/>
    <row r="620" s="35" customFormat="1" x14ac:dyDescent="0.2"/>
    <row r="621" s="35" customFormat="1" x14ac:dyDescent="0.2"/>
    <row r="622" s="35" customFormat="1" x14ac:dyDescent="0.2"/>
    <row r="623" s="35" customFormat="1" x14ac:dyDescent="0.2"/>
    <row r="624" s="35" customFormat="1" x14ac:dyDescent="0.2"/>
    <row r="625" spans="9:10" s="35" customFormat="1" x14ac:dyDescent="0.2"/>
    <row r="626" spans="9:10" s="35" customFormat="1" x14ac:dyDescent="0.2"/>
    <row r="627" spans="9:10" s="35" customFormat="1" x14ac:dyDescent="0.2"/>
    <row r="628" spans="9:10" s="35" customFormat="1" x14ac:dyDescent="0.2"/>
    <row r="629" spans="9:10" s="35" customFormat="1" x14ac:dyDescent="0.2"/>
    <row r="630" spans="9:10" s="35" customFormat="1" x14ac:dyDescent="0.2"/>
    <row r="631" spans="9:10" s="35" customFormat="1" x14ac:dyDescent="0.2"/>
    <row r="632" spans="9:10" s="35" customFormat="1" x14ac:dyDescent="0.2"/>
    <row r="633" spans="9:10" s="35" customFormat="1" x14ac:dyDescent="0.2"/>
    <row r="634" spans="9:10" s="35" customFormat="1" x14ac:dyDescent="0.2"/>
    <row r="635" spans="9:10" s="35" customFormat="1" x14ac:dyDescent="0.2">
      <c r="I635" s="268"/>
      <c r="J635" s="268"/>
    </row>
    <row r="636" spans="9:10" s="35" customFormat="1" x14ac:dyDescent="0.2"/>
    <row r="637" spans="9:10" s="35" customFormat="1" x14ac:dyDescent="0.2"/>
    <row r="638" spans="9:10" s="35" customFormat="1" x14ac:dyDescent="0.2"/>
    <row r="639" spans="9:10" s="35" customFormat="1" x14ac:dyDescent="0.2"/>
    <row r="640" spans="9:10" s="35" customFormat="1" x14ac:dyDescent="0.2"/>
    <row r="641" s="35" customFormat="1" x14ac:dyDescent="0.2"/>
    <row r="642" s="35" customFormat="1" x14ac:dyDescent="0.2"/>
    <row r="643" s="35" customFormat="1" x14ac:dyDescent="0.2"/>
    <row r="644" s="35" customFormat="1" x14ac:dyDescent="0.2"/>
    <row r="645" s="35" customFormat="1" x14ac:dyDescent="0.2"/>
    <row r="646" s="35" customFormat="1" x14ac:dyDescent="0.2"/>
    <row r="647" s="35" customFormat="1" x14ac:dyDescent="0.2"/>
    <row r="648" s="35" customFormat="1" x14ac:dyDescent="0.2"/>
    <row r="649" s="35" customFormat="1" x14ac:dyDescent="0.2"/>
    <row r="650" s="35" customFormat="1" x14ac:dyDescent="0.2"/>
    <row r="651" s="35" customFormat="1" x14ac:dyDescent="0.2"/>
    <row r="652" s="35" customFormat="1" x14ac:dyDescent="0.2"/>
    <row r="653" s="35" customFormat="1" x14ac:dyDescent="0.2"/>
    <row r="654" s="35" customFormat="1" x14ac:dyDescent="0.2"/>
    <row r="655" s="35" customFormat="1" x14ac:dyDescent="0.2"/>
    <row r="656" s="35" customFormat="1" x14ac:dyDescent="0.2"/>
    <row r="657" s="35" customFormat="1" x14ac:dyDescent="0.2"/>
    <row r="658" s="35" customFormat="1" x14ac:dyDescent="0.2"/>
    <row r="659" s="35" customFormat="1" x14ac:dyDescent="0.2"/>
    <row r="660" s="35" customFormat="1" x14ac:dyDescent="0.2"/>
    <row r="661" s="35" customFormat="1" x14ac:dyDescent="0.2"/>
    <row r="662" s="35" customFormat="1" x14ac:dyDescent="0.2"/>
    <row r="663" s="35" customFormat="1" x14ac:dyDescent="0.2"/>
    <row r="664" s="35" customFormat="1" x14ac:dyDescent="0.2"/>
    <row r="665" s="35" customFormat="1" x14ac:dyDescent="0.2"/>
    <row r="666" s="35" customFormat="1" x14ac:dyDescent="0.2"/>
    <row r="667" s="35" customFormat="1" x14ac:dyDescent="0.2"/>
    <row r="668" s="35" customFormat="1" x14ac:dyDescent="0.2"/>
    <row r="669" s="35" customFormat="1" x14ac:dyDescent="0.2"/>
    <row r="670" s="35" customFormat="1" x14ac:dyDescent="0.2"/>
    <row r="671" s="35" customFormat="1" x14ac:dyDescent="0.2"/>
    <row r="672" s="35" customFormat="1" x14ac:dyDescent="0.2"/>
    <row r="673" s="35" customFormat="1" x14ac:dyDescent="0.2"/>
    <row r="674" s="35" customFormat="1" x14ac:dyDescent="0.2"/>
    <row r="675" s="35" customFormat="1" x14ac:dyDescent="0.2"/>
    <row r="676" s="35" customFormat="1" x14ac:dyDescent="0.2"/>
    <row r="677" s="35" customFormat="1" x14ac:dyDescent="0.2"/>
    <row r="678" s="35" customFormat="1" x14ac:dyDescent="0.2"/>
    <row r="679" s="35" customFormat="1" x14ac:dyDescent="0.2"/>
    <row r="680" s="35" customFormat="1" x14ac:dyDescent="0.2"/>
    <row r="681" s="35" customFormat="1" x14ac:dyDescent="0.2"/>
    <row r="682" s="35" customFormat="1" x14ac:dyDescent="0.2"/>
    <row r="683" s="35" customFormat="1" x14ac:dyDescent="0.2"/>
    <row r="684" s="35" customFormat="1" x14ac:dyDescent="0.2"/>
    <row r="685" s="35" customFormat="1" x14ac:dyDescent="0.2"/>
    <row r="686" s="35" customFormat="1" x14ac:dyDescent="0.2"/>
    <row r="687" s="35" customFormat="1" x14ac:dyDescent="0.2"/>
    <row r="688" s="35" customFormat="1" x14ac:dyDescent="0.2"/>
    <row r="689" s="35" customFormat="1" x14ac:dyDescent="0.2"/>
    <row r="690" s="35" customFormat="1" x14ac:dyDescent="0.2"/>
    <row r="691" s="35" customFormat="1" x14ac:dyDescent="0.2"/>
    <row r="692" s="35" customFormat="1" x14ac:dyDescent="0.2"/>
    <row r="693" s="35" customFormat="1" x14ac:dyDescent="0.2"/>
    <row r="694" s="35" customFormat="1" x14ac:dyDescent="0.2"/>
    <row r="695" s="35" customFormat="1" x14ac:dyDescent="0.2"/>
    <row r="696" s="35" customFormat="1" x14ac:dyDescent="0.2"/>
    <row r="697" s="35" customFormat="1" x14ac:dyDescent="0.2"/>
    <row r="698" s="35" customFormat="1" x14ac:dyDescent="0.2"/>
    <row r="699" s="35" customFormat="1" x14ac:dyDescent="0.2"/>
    <row r="700" s="35" customFormat="1" x14ac:dyDescent="0.2"/>
    <row r="701" s="35" customFormat="1" x14ac:dyDescent="0.2"/>
    <row r="702" s="35" customFormat="1" x14ac:dyDescent="0.2"/>
    <row r="703" s="35" customFormat="1" x14ac:dyDescent="0.2"/>
    <row r="704" s="35" customFormat="1" x14ac:dyDescent="0.2"/>
    <row r="705" s="35" customFormat="1" x14ac:dyDescent="0.2"/>
    <row r="706" s="35" customFormat="1" x14ac:dyDescent="0.2"/>
    <row r="707" s="35" customFormat="1" x14ac:dyDescent="0.2"/>
    <row r="708" s="35" customFormat="1" x14ac:dyDescent="0.2"/>
    <row r="709" s="35" customFormat="1" x14ac:dyDescent="0.2"/>
    <row r="710" s="35" customFormat="1" x14ac:dyDescent="0.2"/>
    <row r="711" s="35" customFormat="1" x14ac:dyDescent="0.2"/>
    <row r="712" s="35" customFormat="1" x14ac:dyDescent="0.2"/>
    <row r="713" s="35" customFormat="1" x14ac:dyDescent="0.2"/>
    <row r="714" s="35" customFormat="1" x14ac:dyDescent="0.2"/>
    <row r="715" s="35" customFormat="1" x14ac:dyDescent="0.2"/>
    <row r="716" s="35" customFormat="1" x14ac:dyDescent="0.2"/>
    <row r="717" s="35" customFormat="1" x14ac:dyDescent="0.2"/>
    <row r="718" s="35" customFormat="1" x14ac:dyDescent="0.2"/>
    <row r="719" s="35" customFormat="1" x14ac:dyDescent="0.2"/>
    <row r="720" s="35" customFormat="1" x14ac:dyDescent="0.2"/>
    <row r="721" s="35" customFormat="1" x14ac:dyDescent="0.2"/>
    <row r="722" s="35" customFormat="1" x14ac:dyDescent="0.2"/>
    <row r="723" s="35" customFormat="1" x14ac:dyDescent="0.2"/>
    <row r="724" s="35" customFormat="1" x14ac:dyDescent="0.2"/>
    <row r="725" s="35" customFormat="1" x14ac:dyDescent="0.2"/>
    <row r="726" s="35" customFormat="1" x14ac:dyDescent="0.2"/>
    <row r="727" s="35" customFormat="1" x14ac:dyDescent="0.2"/>
    <row r="728" s="35" customFormat="1" x14ac:dyDescent="0.2"/>
    <row r="729" s="35" customFormat="1" x14ac:dyDescent="0.2"/>
    <row r="730" s="35" customFormat="1" x14ac:dyDescent="0.2"/>
    <row r="731" s="35" customFormat="1" x14ac:dyDescent="0.2"/>
    <row r="732" s="35" customFormat="1" x14ac:dyDescent="0.2"/>
    <row r="733" s="35" customFormat="1" x14ac:dyDescent="0.2"/>
    <row r="734" s="35" customFormat="1" x14ac:dyDescent="0.2"/>
    <row r="735" s="35" customFormat="1" x14ac:dyDescent="0.2"/>
    <row r="736" s="35" customFormat="1" x14ac:dyDescent="0.2"/>
    <row r="737" s="35" customFormat="1" x14ac:dyDescent="0.2"/>
    <row r="738" s="35" customFormat="1" x14ac:dyDescent="0.2"/>
    <row r="739" s="35" customFormat="1" x14ac:dyDescent="0.2"/>
    <row r="740" s="35" customFormat="1" x14ac:dyDescent="0.2"/>
    <row r="741" s="35" customFormat="1" x14ac:dyDescent="0.2"/>
    <row r="742" s="35" customFormat="1" x14ac:dyDescent="0.2"/>
    <row r="743" s="35" customFormat="1" x14ac:dyDescent="0.2"/>
    <row r="744" s="35" customFormat="1" x14ac:dyDescent="0.2"/>
    <row r="745" s="35" customFormat="1" x14ac:dyDescent="0.2"/>
    <row r="746" s="35" customFormat="1" x14ac:dyDescent="0.2"/>
    <row r="747" s="35" customFormat="1" x14ac:dyDescent="0.2"/>
    <row r="748" s="35" customFormat="1" x14ac:dyDescent="0.2"/>
    <row r="749" s="35" customFormat="1" x14ac:dyDescent="0.2"/>
    <row r="750" s="35" customFormat="1" x14ac:dyDescent="0.2"/>
    <row r="751" s="35" customFormat="1" x14ac:dyDescent="0.2"/>
    <row r="752" s="35" customFormat="1" x14ac:dyDescent="0.2"/>
    <row r="753" s="35" customFormat="1" x14ac:dyDescent="0.2"/>
    <row r="754" s="35" customFormat="1" x14ac:dyDescent="0.2"/>
    <row r="755" s="35" customFormat="1" x14ac:dyDescent="0.2"/>
    <row r="756" s="35" customFormat="1" x14ac:dyDescent="0.2"/>
    <row r="757" s="35" customFormat="1" x14ac:dyDescent="0.2"/>
    <row r="758" s="35" customFormat="1" x14ac:dyDescent="0.2"/>
    <row r="759" s="35" customFormat="1" x14ac:dyDescent="0.2"/>
    <row r="760" s="35" customFormat="1" x14ac:dyDescent="0.2"/>
    <row r="761" s="35" customFormat="1" x14ac:dyDescent="0.2"/>
    <row r="762" s="35" customFormat="1" x14ac:dyDescent="0.2"/>
    <row r="763" s="35" customFormat="1" x14ac:dyDescent="0.2"/>
    <row r="764" s="35" customFormat="1" x14ac:dyDescent="0.2"/>
    <row r="765" s="35" customFormat="1" x14ac:dyDescent="0.2"/>
    <row r="766" s="35" customFormat="1" x14ac:dyDescent="0.2"/>
    <row r="767" s="35" customFormat="1" x14ac:dyDescent="0.2"/>
    <row r="768" s="35" customFormat="1" x14ac:dyDescent="0.2"/>
    <row r="769" s="35" customFormat="1" x14ac:dyDescent="0.2"/>
    <row r="770" s="35" customFormat="1" x14ac:dyDescent="0.2"/>
    <row r="771" s="35" customFormat="1" x14ac:dyDescent="0.2"/>
    <row r="772" s="35" customFormat="1" x14ac:dyDescent="0.2"/>
    <row r="773" s="35" customFormat="1" x14ac:dyDescent="0.2"/>
    <row r="774" s="35" customFormat="1" x14ac:dyDescent="0.2"/>
    <row r="775" s="35" customFormat="1" x14ac:dyDescent="0.2"/>
    <row r="776" s="35" customFormat="1" x14ac:dyDescent="0.2"/>
    <row r="777" s="35" customFormat="1" x14ac:dyDescent="0.2"/>
    <row r="778" s="35" customFormat="1" x14ac:dyDescent="0.2"/>
    <row r="779" s="35" customFormat="1" x14ac:dyDescent="0.2"/>
    <row r="780" s="35" customFormat="1" x14ac:dyDescent="0.2"/>
    <row r="781" s="35" customFormat="1" x14ac:dyDescent="0.2"/>
    <row r="782" s="35" customFormat="1" x14ac:dyDescent="0.2"/>
    <row r="783" s="35" customFormat="1" x14ac:dyDescent="0.2"/>
    <row r="784" s="35" customFormat="1" x14ac:dyDescent="0.2"/>
    <row r="785" s="35" customFormat="1" x14ac:dyDescent="0.2"/>
    <row r="786" s="35" customFormat="1" x14ac:dyDescent="0.2"/>
    <row r="787" s="35" customFormat="1" x14ac:dyDescent="0.2"/>
    <row r="788" s="35" customFormat="1" x14ac:dyDescent="0.2"/>
    <row r="789" s="35" customFormat="1" x14ac:dyDescent="0.2"/>
    <row r="790" s="35" customFormat="1" x14ac:dyDescent="0.2"/>
    <row r="791" s="35" customFormat="1" x14ac:dyDescent="0.2"/>
    <row r="792" s="35" customFormat="1" x14ac:dyDescent="0.2"/>
    <row r="793" s="35" customFormat="1" x14ac:dyDescent="0.2"/>
    <row r="794" s="35" customFormat="1" x14ac:dyDescent="0.2"/>
    <row r="795" s="35" customFormat="1" x14ac:dyDescent="0.2"/>
    <row r="796" s="35" customFormat="1" x14ac:dyDescent="0.2"/>
    <row r="797" s="35" customFormat="1" x14ac:dyDescent="0.2"/>
    <row r="798" s="35" customFormat="1" x14ac:dyDescent="0.2"/>
    <row r="799" s="35" customFormat="1" x14ac:dyDescent="0.2"/>
    <row r="800" s="35" customFormat="1" x14ac:dyDescent="0.2"/>
    <row r="801" s="35" customFormat="1" x14ac:dyDescent="0.2"/>
    <row r="802" s="35" customFormat="1" x14ac:dyDescent="0.2"/>
    <row r="803" s="35" customFormat="1" x14ac:dyDescent="0.2"/>
    <row r="804" s="35" customFormat="1" x14ac:dyDescent="0.2"/>
    <row r="805" s="35" customFormat="1" x14ac:dyDescent="0.2"/>
    <row r="806" s="35" customFormat="1" x14ac:dyDescent="0.2"/>
    <row r="807" s="35" customFormat="1" x14ac:dyDescent="0.2"/>
    <row r="808" s="35" customFormat="1" x14ac:dyDescent="0.2"/>
    <row r="809" s="35" customFormat="1" x14ac:dyDescent="0.2"/>
    <row r="810" s="35" customFormat="1" x14ac:dyDescent="0.2"/>
    <row r="811" s="35" customFormat="1" x14ac:dyDescent="0.2"/>
    <row r="812" s="35" customFormat="1" x14ac:dyDescent="0.2"/>
    <row r="813" s="35" customFormat="1" x14ac:dyDescent="0.2"/>
    <row r="814" s="35" customFormat="1" x14ac:dyDescent="0.2"/>
    <row r="815" s="35" customFormat="1" x14ac:dyDescent="0.2"/>
    <row r="816" s="35" customFormat="1" x14ac:dyDescent="0.2"/>
    <row r="817" s="35" customFormat="1" x14ac:dyDescent="0.2"/>
    <row r="818" s="35" customFormat="1" x14ac:dyDescent="0.2"/>
    <row r="819" s="35" customFormat="1" x14ac:dyDescent="0.2"/>
    <row r="820" s="35" customFormat="1" x14ac:dyDescent="0.2"/>
    <row r="821" s="35" customFormat="1" x14ac:dyDescent="0.2"/>
    <row r="822" s="35" customFormat="1" x14ac:dyDescent="0.2"/>
    <row r="823" s="35" customFormat="1" x14ac:dyDescent="0.2"/>
    <row r="824" s="35" customFormat="1" x14ac:dyDescent="0.2"/>
    <row r="825" s="35" customFormat="1" x14ac:dyDescent="0.2"/>
    <row r="826" s="35" customFormat="1" x14ac:dyDescent="0.2"/>
    <row r="827" s="35" customFormat="1" x14ac:dyDescent="0.2"/>
    <row r="828" s="35" customFormat="1" x14ac:dyDescent="0.2"/>
    <row r="829" s="35" customFormat="1" x14ac:dyDescent="0.2"/>
    <row r="830" s="35" customFormat="1" x14ac:dyDescent="0.2"/>
    <row r="831" s="35" customFormat="1" x14ac:dyDescent="0.2"/>
    <row r="832" s="35" customFormat="1" x14ac:dyDescent="0.2"/>
    <row r="833" s="35" customFormat="1" x14ac:dyDescent="0.2"/>
    <row r="834" s="35" customFormat="1" x14ac:dyDescent="0.2"/>
    <row r="835" s="35" customFormat="1" x14ac:dyDescent="0.2"/>
    <row r="836" s="35" customFormat="1" x14ac:dyDescent="0.2"/>
    <row r="837" s="35" customFormat="1" x14ac:dyDescent="0.2"/>
    <row r="838" s="35" customFormat="1" x14ac:dyDescent="0.2"/>
    <row r="839" s="35" customFormat="1" x14ac:dyDescent="0.2"/>
    <row r="840" s="35" customFormat="1" x14ac:dyDescent="0.2"/>
    <row r="841" s="35" customFormat="1" x14ac:dyDescent="0.2"/>
    <row r="842" s="35" customFormat="1" x14ac:dyDescent="0.2"/>
    <row r="843" s="35" customFormat="1" x14ac:dyDescent="0.2"/>
    <row r="844" s="35" customFormat="1" x14ac:dyDescent="0.2"/>
    <row r="845" s="35" customFormat="1" x14ac:dyDescent="0.2"/>
    <row r="846" s="35" customFormat="1" x14ac:dyDescent="0.2"/>
    <row r="847" s="35" customFormat="1" x14ac:dyDescent="0.2"/>
    <row r="848" s="35" customFormat="1" x14ac:dyDescent="0.2"/>
    <row r="849" s="35" customFormat="1" x14ac:dyDescent="0.2"/>
    <row r="850" s="35" customFormat="1" x14ac:dyDescent="0.2"/>
    <row r="851" s="35" customFormat="1" x14ac:dyDescent="0.2"/>
    <row r="852" s="35" customFormat="1" x14ac:dyDescent="0.2"/>
    <row r="853" s="35" customFormat="1" x14ac:dyDescent="0.2"/>
    <row r="854" s="35" customFormat="1" x14ac:dyDescent="0.2"/>
    <row r="855" s="35" customFormat="1" x14ac:dyDescent="0.2"/>
    <row r="856" s="35" customFormat="1" x14ac:dyDescent="0.2"/>
    <row r="857" s="35" customFormat="1" x14ac:dyDescent="0.2"/>
    <row r="858" s="35" customFormat="1" x14ac:dyDescent="0.2"/>
    <row r="859" s="35" customFormat="1" x14ac:dyDescent="0.2"/>
    <row r="860" s="35" customFormat="1" x14ac:dyDescent="0.2"/>
    <row r="861" s="35" customFormat="1" x14ac:dyDescent="0.2"/>
    <row r="862" s="35" customFormat="1" x14ac:dyDescent="0.2"/>
    <row r="863" s="35" customFormat="1" x14ac:dyDescent="0.2"/>
    <row r="864" s="35" customFormat="1" x14ac:dyDescent="0.2"/>
    <row r="865" s="35" customFormat="1" x14ac:dyDescent="0.2"/>
    <row r="866" s="35" customFormat="1" x14ac:dyDescent="0.2"/>
    <row r="867" s="35" customFormat="1" x14ac:dyDescent="0.2"/>
    <row r="868" s="35" customFormat="1" x14ac:dyDescent="0.2"/>
    <row r="869" s="35" customFormat="1" x14ac:dyDescent="0.2"/>
    <row r="870" s="35" customFormat="1" x14ac:dyDescent="0.2"/>
    <row r="871" s="35" customFormat="1" x14ac:dyDescent="0.2"/>
    <row r="872" s="35" customFormat="1" x14ac:dyDescent="0.2"/>
    <row r="873" s="35" customFormat="1" x14ac:dyDescent="0.2"/>
    <row r="874" s="35" customFormat="1" x14ac:dyDescent="0.2"/>
    <row r="875" s="35" customFormat="1" x14ac:dyDescent="0.2"/>
    <row r="876" s="35" customFormat="1" x14ac:dyDescent="0.2"/>
    <row r="877" s="35" customFormat="1" x14ac:dyDescent="0.2"/>
    <row r="878" s="35" customFormat="1" x14ac:dyDescent="0.2"/>
    <row r="879" s="35" customFormat="1" x14ac:dyDescent="0.2"/>
    <row r="880" s="35" customFormat="1" x14ac:dyDescent="0.2"/>
    <row r="881" s="35" customFormat="1" x14ac:dyDescent="0.2"/>
    <row r="882" s="35" customFormat="1" x14ac:dyDescent="0.2"/>
    <row r="883" s="35" customFormat="1" x14ac:dyDescent="0.2"/>
    <row r="884" s="35" customFormat="1" x14ac:dyDescent="0.2"/>
    <row r="885" s="35" customFormat="1" x14ac:dyDescent="0.2"/>
    <row r="886" s="35" customFormat="1" x14ac:dyDescent="0.2"/>
    <row r="887" s="35" customFormat="1" x14ac:dyDescent="0.2"/>
    <row r="888" s="35" customFormat="1" x14ac:dyDescent="0.2"/>
    <row r="889" s="35" customFormat="1" x14ac:dyDescent="0.2"/>
    <row r="890" s="35" customFormat="1" x14ac:dyDescent="0.2"/>
    <row r="891" s="35" customFormat="1" x14ac:dyDescent="0.2"/>
    <row r="892" s="35" customFormat="1" x14ac:dyDescent="0.2"/>
    <row r="893" s="35" customFormat="1" x14ac:dyDescent="0.2"/>
    <row r="894" s="35" customFormat="1" x14ac:dyDescent="0.2"/>
    <row r="895" s="35" customFormat="1" x14ac:dyDescent="0.2"/>
    <row r="896" s="35" customFormat="1" x14ac:dyDescent="0.2"/>
    <row r="897" s="35" customFormat="1" x14ac:dyDescent="0.2"/>
    <row r="898" s="35" customFormat="1" x14ac:dyDescent="0.2"/>
    <row r="899" s="35" customFormat="1" x14ac:dyDescent="0.2"/>
    <row r="900" s="35" customFormat="1" x14ac:dyDescent="0.2"/>
    <row r="901" s="35" customFormat="1" x14ac:dyDescent="0.2"/>
    <row r="902" s="35" customFormat="1" x14ac:dyDescent="0.2"/>
    <row r="903" s="35" customFormat="1" x14ac:dyDescent="0.2"/>
    <row r="904" s="35" customFormat="1" x14ac:dyDescent="0.2"/>
    <row r="905" s="35" customFormat="1" x14ac:dyDescent="0.2"/>
    <row r="906" s="35" customFormat="1" x14ac:dyDescent="0.2"/>
    <row r="907" s="35" customFormat="1" x14ac:dyDescent="0.2"/>
    <row r="908" s="35" customFormat="1" x14ac:dyDescent="0.2"/>
    <row r="909" s="35" customFormat="1" x14ac:dyDescent="0.2"/>
    <row r="910" s="35" customFormat="1" x14ac:dyDescent="0.2"/>
    <row r="911" s="35" customFormat="1" x14ac:dyDescent="0.2"/>
    <row r="912" s="35" customFormat="1" x14ac:dyDescent="0.2"/>
    <row r="913" s="35" customFormat="1" x14ac:dyDescent="0.2"/>
    <row r="914" s="35" customFormat="1" x14ac:dyDescent="0.2"/>
    <row r="915" s="35" customFormat="1" x14ac:dyDescent="0.2"/>
    <row r="916" s="35" customFormat="1" x14ac:dyDescent="0.2"/>
    <row r="917" s="35" customFormat="1" x14ac:dyDescent="0.2"/>
    <row r="918" s="35" customFormat="1" x14ac:dyDescent="0.2"/>
    <row r="919" s="35" customFormat="1" x14ac:dyDescent="0.2"/>
    <row r="920" s="35" customFormat="1" x14ac:dyDescent="0.2"/>
    <row r="921" s="35" customFormat="1" x14ac:dyDescent="0.2"/>
    <row r="922" s="35" customFormat="1" x14ac:dyDescent="0.2"/>
    <row r="923" s="35" customFormat="1" x14ac:dyDescent="0.2"/>
    <row r="924" s="35" customFormat="1" x14ac:dyDescent="0.2"/>
    <row r="925" s="35" customFormat="1" x14ac:dyDescent="0.2"/>
    <row r="926" s="35" customFormat="1" x14ac:dyDescent="0.2"/>
    <row r="927" s="35" customFormat="1" x14ac:dyDescent="0.2"/>
    <row r="928" s="35" customFormat="1" x14ac:dyDescent="0.2"/>
    <row r="929" s="35" customFormat="1" x14ac:dyDescent="0.2"/>
    <row r="930" s="35" customFormat="1" x14ac:dyDescent="0.2"/>
    <row r="931" s="35" customFormat="1" x14ac:dyDescent="0.2"/>
    <row r="932" s="35" customFormat="1" x14ac:dyDescent="0.2"/>
    <row r="933" s="35" customFormat="1" x14ac:dyDescent="0.2"/>
    <row r="934" s="35" customFormat="1" x14ac:dyDescent="0.2"/>
    <row r="935" s="35" customFormat="1" x14ac:dyDescent="0.2"/>
    <row r="936" s="35" customFormat="1" x14ac:dyDescent="0.2"/>
    <row r="937" s="35" customFormat="1" x14ac:dyDescent="0.2"/>
    <row r="938" s="35" customFormat="1" x14ac:dyDescent="0.2"/>
    <row r="939" s="35" customFormat="1" x14ac:dyDescent="0.2"/>
    <row r="940" s="35" customFormat="1" x14ac:dyDescent="0.2"/>
    <row r="941" s="35" customFormat="1" x14ac:dyDescent="0.2"/>
    <row r="942" s="35" customFormat="1" x14ac:dyDescent="0.2"/>
    <row r="943" s="35" customFormat="1" x14ac:dyDescent="0.2"/>
    <row r="944" s="35" customFormat="1" x14ac:dyDescent="0.2"/>
    <row r="945" s="35" customFormat="1" x14ac:dyDescent="0.2"/>
    <row r="946" s="35" customFormat="1" x14ac:dyDescent="0.2"/>
    <row r="947" s="35" customFormat="1" x14ac:dyDescent="0.2"/>
    <row r="948" s="35" customFormat="1" x14ac:dyDescent="0.2"/>
    <row r="949" s="35" customFormat="1" x14ac:dyDescent="0.2"/>
    <row r="950" s="35" customFormat="1" x14ac:dyDescent="0.2"/>
    <row r="951" s="35" customFormat="1" x14ac:dyDescent="0.2"/>
    <row r="952" s="35" customFormat="1" x14ac:dyDescent="0.2"/>
    <row r="953" s="35" customFormat="1" x14ac:dyDescent="0.2"/>
    <row r="954" s="35" customFormat="1" x14ac:dyDescent="0.2"/>
    <row r="955" s="35" customFormat="1" x14ac:dyDescent="0.2"/>
    <row r="956" s="35" customFormat="1" x14ac:dyDescent="0.2"/>
    <row r="957" s="35" customFormat="1" x14ac:dyDescent="0.2"/>
    <row r="958" s="35" customFormat="1" x14ac:dyDescent="0.2"/>
    <row r="959" s="35" customFormat="1" x14ac:dyDescent="0.2"/>
    <row r="960" s="35" customFormat="1" x14ac:dyDescent="0.2"/>
    <row r="961" s="35" customFormat="1" x14ac:dyDescent="0.2"/>
    <row r="962" s="35" customFormat="1" x14ac:dyDescent="0.2"/>
    <row r="963" s="35" customFormat="1" x14ac:dyDescent="0.2"/>
    <row r="964" s="35" customFormat="1" x14ac:dyDescent="0.2"/>
    <row r="965" s="35" customFormat="1" x14ac:dyDescent="0.2"/>
    <row r="966" s="35" customFormat="1" x14ac:dyDescent="0.2"/>
    <row r="967" s="35" customFormat="1" x14ac:dyDescent="0.2"/>
    <row r="968" s="35" customFormat="1" x14ac:dyDescent="0.2"/>
    <row r="969" s="35" customFormat="1" x14ac:dyDescent="0.2"/>
    <row r="970" s="35" customFormat="1" x14ac:dyDescent="0.2"/>
    <row r="971" s="35" customFormat="1" x14ac:dyDescent="0.2"/>
    <row r="972" s="35" customFormat="1" x14ac:dyDescent="0.2"/>
    <row r="973" s="35" customFormat="1" x14ac:dyDescent="0.2"/>
    <row r="974" s="35" customFormat="1" x14ac:dyDescent="0.2"/>
    <row r="975" s="35" customFormat="1" x14ac:dyDescent="0.2"/>
    <row r="976" s="35" customFormat="1" x14ac:dyDescent="0.2"/>
    <row r="977" s="35" customFormat="1" x14ac:dyDescent="0.2"/>
    <row r="978" s="35" customFormat="1" x14ac:dyDescent="0.2"/>
    <row r="979" s="35" customFormat="1" x14ac:dyDescent="0.2"/>
    <row r="980" s="35" customFormat="1" x14ac:dyDescent="0.2"/>
    <row r="981" s="35" customFormat="1" x14ac:dyDescent="0.2"/>
    <row r="982" s="35" customFormat="1" x14ac:dyDescent="0.2"/>
    <row r="983" s="35" customFormat="1" x14ac:dyDescent="0.2"/>
    <row r="984" s="35" customFormat="1" x14ac:dyDescent="0.2"/>
    <row r="985" s="35" customFormat="1" x14ac:dyDescent="0.2"/>
    <row r="986" s="35" customFormat="1" x14ac:dyDescent="0.2"/>
    <row r="987" s="35" customFormat="1" x14ac:dyDescent="0.2"/>
    <row r="988" s="35" customFormat="1" x14ac:dyDescent="0.2"/>
    <row r="989" s="35" customFormat="1" x14ac:dyDescent="0.2"/>
    <row r="990" s="35" customFormat="1" x14ac:dyDescent="0.2"/>
    <row r="991" s="35" customFormat="1" x14ac:dyDescent="0.2"/>
    <row r="992" s="35" customFormat="1" x14ac:dyDescent="0.2"/>
    <row r="993" s="35" customFormat="1" x14ac:dyDescent="0.2"/>
    <row r="994" s="35" customFormat="1" x14ac:dyDescent="0.2"/>
    <row r="995" s="35" customFormat="1" x14ac:dyDescent="0.2"/>
    <row r="996" s="35" customFormat="1" x14ac:dyDescent="0.2"/>
    <row r="997" s="35" customFormat="1" x14ac:dyDescent="0.2"/>
    <row r="998" s="35" customFormat="1" x14ac:dyDescent="0.2"/>
    <row r="999" s="35" customFormat="1" x14ac:dyDescent="0.2"/>
    <row r="1000" s="35" customFormat="1" x14ac:dyDescent="0.2"/>
    <row r="1001" s="35" customFormat="1" x14ac:dyDescent="0.2"/>
    <row r="1002" s="35" customFormat="1" x14ac:dyDescent="0.2"/>
    <row r="1003" s="35" customFormat="1" x14ac:dyDescent="0.2"/>
    <row r="1004" s="35" customFormat="1" x14ac:dyDescent="0.2"/>
    <row r="1005" s="35" customFormat="1" x14ac:dyDescent="0.2"/>
    <row r="1006" s="35" customFormat="1" x14ac:dyDescent="0.2"/>
    <row r="1007" s="35" customFormat="1" x14ac:dyDescent="0.2"/>
    <row r="1008" s="35" customFormat="1" x14ac:dyDescent="0.2"/>
    <row r="1009" s="35" customFormat="1" x14ac:dyDescent="0.2"/>
    <row r="1010" s="35" customFormat="1" x14ac:dyDescent="0.2"/>
    <row r="1011" s="35" customFormat="1" x14ac:dyDescent="0.2"/>
    <row r="1012" s="35" customFormat="1" x14ac:dyDescent="0.2"/>
    <row r="1013" s="35" customFormat="1" x14ac:dyDescent="0.2"/>
    <row r="1014" s="35" customFormat="1" x14ac:dyDescent="0.2"/>
    <row r="1015" s="35" customFormat="1" x14ac:dyDescent="0.2"/>
    <row r="1016" s="35" customFormat="1" x14ac:dyDescent="0.2"/>
    <row r="1017" s="35" customFormat="1" x14ac:dyDescent="0.2"/>
    <row r="1018" s="35" customFormat="1" x14ac:dyDescent="0.2"/>
    <row r="1019" s="35" customFormat="1" x14ac:dyDescent="0.2"/>
    <row r="1020" s="35" customFormat="1" x14ac:dyDescent="0.2"/>
    <row r="1021" s="35" customFormat="1" x14ac:dyDescent="0.2"/>
    <row r="1022" s="35" customFormat="1" x14ac:dyDescent="0.2"/>
    <row r="1023" s="35" customFormat="1" x14ac:dyDescent="0.2"/>
    <row r="1024" s="35" customFormat="1" x14ac:dyDescent="0.2"/>
    <row r="1025" s="35" customFormat="1" x14ac:dyDescent="0.2"/>
    <row r="1026" s="35" customFormat="1" x14ac:dyDescent="0.2"/>
    <row r="1027" s="35" customFormat="1" x14ac:dyDescent="0.2"/>
    <row r="1028" s="35" customFormat="1" x14ac:dyDescent="0.2"/>
    <row r="1029" s="35" customFormat="1" x14ac:dyDescent="0.2"/>
    <row r="1030" s="35" customFormat="1" x14ac:dyDescent="0.2"/>
    <row r="1031" s="35" customFormat="1" x14ac:dyDescent="0.2"/>
    <row r="1032" s="35" customFormat="1" x14ac:dyDescent="0.2"/>
    <row r="1033" s="35" customFormat="1" x14ac:dyDescent="0.2"/>
    <row r="1034" s="35" customFormat="1" x14ac:dyDescent="0.2"/>
    <row r="1035" s="35" customFormat="1" x14ac:dyDescent="0.2"/>
    <row r="1036" s="35" customFormat="1" x14ac:dyDescent="0.2"/>
    <row r="1037" s="35" customFormat="1" x14ac:dyDescent="0.2"/>
    <row r="1038" s="35" customFormat="1" x14ac:dyDescent="0.2"/>
    <row r="1039" s="35" customFormat="1" x14ac:dyDescent="0.2"/>
    <row r="1040" s="35" customFormat="1" x14ac:dyDescent="0.2"/>
    <row r="1041" s="35" customFormat="1" x14ac:dyDescent="0.2"/>
    <row r="1042" s="35" customFormat="1" x14ac:dyDescent="0.2"/>
    <row r="1043" s="35" customFormat="1" x14ac:dyDescent="0.2"/>
    <row r="1044" s="35" customFormat="1" x14ac:dyDescent="0.2"/>
    <row r="1045" s="35" customFormat="1" x14ac:dyDescent="0.2"/>
    <row r="1046" s="35" customFormat="1" x14ac:dyDescent="0.2"/>
    <row r="1047" s="35" customFormat="1" x14ac:dyDescent="0.2"/>
    <row r="1048" s="35" customFormat="1" x14ac:dyDescent="0.2"/>
    <row r="1049" s="35" customFormat="1" x14ac:dyDescent="0.2"/>
    <row r="1050" s="35" customFormat="1" x14ac:dyDescent="0.2"/>
    <row r="1051" s="35" customFormat="1" x14ac:dyDescent="0.2"/>
    <row r="1052" s="35" customFormat="1" x14ac:dyDescent="0.2"/>
    <row r="1053" s="35" customFormat="1" x14ac:dyDescent="0.2"/>
    <row r="1054" s="35" customFormat="1" x14ac:dyDescent="0.2"/>
    <row r="1055" s="35" customFormat="1" x14ac:dyDescent="0.2"/>
    <row r="1056" s="35" customFormat="1" x14ac:dyDescent="0.2"/>
    <row r="1057" s="35" customFormat="1" x14ac:dyDescent="0.2"/>
    <row r="1058" s="35" customFormat="1" x14ac:dyDescent="0.2"/>
    <row r="1059" s="35" customFormat="1" x14ac:dyDescent="0.2"/>
    <row r="1060" s="35" customFormat="1" x14ac:dyDescent="0.2"/>
    <row r="1061" s="35" customFormat="1" x14ac:dyDescent="0.2"/>
    <row r="1062" s="35" customFormat="1" x14ac:dyDescent="0.2"/>
    <row r="1063" s="35" customFormat="1" x14ac:dyDescent="0.2"/>
    <row r="1064" s="35" customFormat="1" x14ac:dyDescent="0.2"/>
    <row r="1065" s="35" customFormat="1" x14ac:dyDescent="0.2"/>
    <row r="1066" s="35" customFormat="1" x14ac:dyDescent="0.2"/>
    <row r="1067" s="35" customFormat="1" x14ac:dyDescent="0.2"/>
    <row r="1068" s="35" customFormat="1" x14ac:dyDescent="0.2"/>
    <row r="1069" s="35" customFormat="1" x14ac:dyDescent="0.2"/>
    <row r="1070" s="35" customFormat="1" x14ac:dyDescent="0.2"/>
    <row r="1071" s="35" customFormat="1" x14ac:dyDescent="0.2"/>
    <row r="1072" s="35" customFormat="1" x14ac:dyDescent="0.2"/>
    <row r="1073" s="35" customFormat="1" x14ac:dyDescent="0.2"/>
    <row r="1074" s="35" customFormat="1" x14ac:dyDescent="0.2"/>
    <row r="1075" s="35" customFormat="1" x14ac:dyDescent="0.2"/>
    <row r="1076" s="35" customFormat="1" x14ac:dyDescent="0.2"/>
    <row r="1077" s="35" customFormat="1" x14ac:dyDescent="0.2"/>
    <row r="1078" s="35" customFormat="1" x14ac:dyDescent="0.2"/>
    <row r="1079" s="35" customFormat="1" x14ac:dyDescent="0.2"/>
    <row r="1080" s="35" customFormat="1" x14ac:dyDescent="0.2"/>
    <row r="1081" s="35" customFormat="1" x14ac:dyDescent="0.2"/>
    <row r="1082" s="35" customFormat="1" x14ac:dyDescent="0.2"/>
    <row r="1083" s="35" customFormat="1" x14ac:dyDescent="0.2"/>
    <row r="1084" s="35" customFormat="1" x14ac:dyDescent="0.2"/>
    <row r="1085" s="35" customFormat="1" x14ac:dyDescent="0.2"/>
    <row r="1086" s="35" customFormat="1" x14ac:dyDescent="0.2"/>
    <row r="1087" s="35" customFormat="1" x14ac:dyDescent="0.2"/>
    <row r="1088" s="35" customFormat="1" x14ac:dyDescent="0.2"/>
    <row r="1089" s="35" customFormat="1" x14ac:dyDescent="0.2"/>
    <row r="1090" s="35" customFormat="1" x14ac:dyDescent="0.2"/>
    <row r="1091" s="35" customFormat="1" x14ac:dyDescent="0.2"/>
    <row r="1092" s="35" customFormat="1" x14ac:dyDescent="0.2"/>
    <row r="1093" s="35" customFormat="1" x14ac:dyDescent="0.2"/>
    <row r="1094" s="35" customFormat="1" x14ac:dyDescent="0.2"/>
    <row r="1095" s="35" customFormat="1" x14ac:dyDescent="0.2"/>
    <row r="1096" s="35" customFormat="1" x14ac:dyDescent="0.2"/>
    <row r="1097" s="35" customFormat="1" x14ac:dyDescent="0.2"/>
    <row r="1098" s="35" customFormat="1" x14ac:dyDescent="0.2"/>
    <row r="1099" s="35" customFormat="1" x14ac:dyDescent="0.2"/>
    <row r="1100" s="35" customFormat="1" x14ac:dyDescent="0.2"/>
    <row r="1101" s="35" customFormat="1" x14ac:dyDescent="0.2"/>
    <row r="1102" s="35" customFormat="1" x14ac:dyDescent="0.2"/>
    <row r="1103" s="35" customFormat="1" x14ac:dyDescent="0.2"/>
    <row r="1104" s="35" customFormat="1" x14ac:dyDescent="0.2"/>
    <row r="1105" s="35" customFormat="1" x14ac:dyDescent="0.2"/>
    <row r="1106" s="35" customFormat="1" x14ac:dyDescent="0.2"/>
    <row r="1107" s="35" customFormat="1" x14ac:dyDescent="0.2"/>
    <row r="1108" s="35" customFormat="1" x14ac:dyDescent="0.2"/>
    <row r="1109" s="35" customFormat="1" x14ac:dyDescent="0.2"/>
    <row r="1110" s="35" customFormat="1" x14ac:dyDescent="0.2"/>
    <row r="1111" s="35" customFormat="1" x14ac:dyDescent="0.2"/>
    <row r="1112" s="35" customFormat="1" x14ac:dyDescent="0.2"/>
    <row r="1113" s="35" customFormat="1" x14ac:dyDescent="0.2"/>
    <row r="1114" s="35" customFormat="1" x14ac:dyDescent="0.2"/>
    <row r="1115" s="35" customFormat="1" x14ac:dyDescent="0.2"/>
    <row r="1116" s="35" customFormat="1" x14ac:dyDescent="0.2"/>
    <row r="1117" s="35" customFormat="1" x14ac:dyDescent="0.2"/>
    <row r="1118" s="35" customFormat="1" x14ac:dyDescent="0.2"/>
    <row r="1119" s="35" customFormat="1" x14ac:dyDescent="0.2"/>
    <row r="1120" s="35" customFormat="1" x14ac:dyDescent="0.2"/>
    <row r="1121" s="35" customFormat="1" x14ac:dyDescent="0.2"/>
    <row r="1122" s="35" customFormat="1" x14ac:dyDescent="0.2"/>
    <row r="1123" s="35" customFormat="1" x14ac:dyDescent="0.2"/>
    <row r="1124" s="35" customFormat="1" x14ac:dyDescent="0.2"/>
    <row r="1125" s="35" customFormat="1" x14ac:dyDescent="0.2"/>
    <row r="1126" s="35" customFormat="1" x14ac:dyDescent="0.2"/>
    <row r="1127" s="35" customFormat="1" x14ac:dyDescent="0.2"/>
    <row r="1128" s="35" customFormat="1" x14ac:dyDescent="0.2"/>
    <row r="1129" s="35" customFormat="1" x14ac:dyDescent="0.2"/>
    <row r="1130" s="35" customFormat="1" x14ac:dyDescent="0.2"/>
    <row r="1131" s="35" customFormat="1" x14ac:dyDescent="0.2"/>
    <row r="1132" s="35" customFormat="1" x14ac:dyDescent="0.2"/>
    <row r="1133" s="35" customFormat="1" x14ac:dyDescent="0.2"/>
    <row r="1134" s="35" customFormat="1" x14ac:dyDescent="0.2"/>
    <row r="1135" s="35" customFormat="1" x14ac:dyDescent="0.2"/>
    <row r="1136" s="35" customFormat="1" x14ac:dyDescent="0.2"/>
    <row r="1137" s="35" customFormat="1" x14ac:dyDescent="0.2"/>
    <row r="1138" s="35" customFormat="1" x14ac:dyDescent="0.2"/>
    <row r="1139" s="35" customFormat="1" x14ac:dyDescent="0.2"/>
    <row r="1140" s="35" customFormat="1" x14ac:dyDescent="0.2"/>
    <row r="1141" s="35" customFormat="1" x14ac:dyDescent="0.2"/>
    <row r="1142" s="35" customFormat="1" x14ac:dyDescent="0.2"/>
    <row r="1143" s="35" customFormat="1" x14ac:dyDescent="0.2"/>
    <row r="1144" s="35" customFormat="1" x14ac:dyDescent="0.2"/>
    <row r="1145" s="35" customFormat="1" x14ac:dyDescent="0.2"/>
    <row r="1146" s="35" customFormat="1" x14ac:dyDescent="0.2"/>
    <row r="1147" s="35" customFormat="1" x14ac:dyDescent="0.2"/>
    <row r="1148" s="35" customFormat="1" x14ac:dyDescent="0.2"/>
    <row r="1149" s="35" customFormat="1" x14ac:dyDescent="0.2"/>
    <row r="1150" s="35" customFormat="1" x14ac:dyDescent="0.2"/>
    <row r="1151" s="35" customFormat="1" x14ac:dyDescent="0.2"/>
    <row r="1152" s="35" customFormat="1" x14ac:dyDescent="0.2"/>
    <row r="1153" s="35" customFormat="1" x14ac:dyDescent="0.2"/>
    <row r="1154" s="35" customFormat="1" x14ac:dyDescent="0.2"/>
    <row r="1155" s="35" customFormat="1" x14ac:dyDescent="0.2"/>
    <row r="1156" s="35" customFormat="1" x14ac:dyDescent="0.2"/>
    <row r="1157" s="35" customFormat="1" x14ac:dyDescent="0.2"/>
    <row r="1158" s="35" customFormat="1" x14ac:dyDescent="0.2"/>
    <row r="1159" s="35" customFormat="1" x14ac:dyDescent="0.2"/>
    <row r="1160" s="35" customFormat="1" x14ac:dyDescent="0.2"/>
    <row r="1161" s="35" customFormat="1" x14ac:dyDescent="0.2"/>
    <row r="1162" s="35" customFormat="1" x14ac:dyDescent="0.2"/>
    <row r="1163" s="35" customFormat="1" x14ac:dyDescent="0.2"/>
    <row r="1164" s="35" customFormat="1" x14ac:dyDescent="0.2"/>
    <row r="1165" s="35" customFormat="1" x14ac:dyDescent="0.2"/>
    <row r="1166" s="35" customFormat="1" x14ac:dyDescent="0.2"/>
    <row r="1167" s="35" customFormat="1" x14ac:dyDescent="0.2"/>
    <row r="1168" s="35" customFormat="1" x14ac:dyDescent="0.2"/>
    <row r="1169" s="35" customFormat="1" x14ac:dyDescent="0.2"/>
    <row r="1170" s="35" customFormat="1" x14ac:dyDescent="0.2"/>
    <row r="1171" s="35" customFormat="1" x14ac:dyDescent="0.2"/>
    <row r="1172" s="35" customFormat="1" x14ac:dyDescent="0.2"/>
    <row r="1173" s="35" customFormat="1" x14ac:dyDescent="0.2"/>
    <row r="1174" s="35" customFormat="1" x14ac:dyDescent="0.2"/>
    <row r="1175" s="35" customFormat="1" x14ac:dyDescent="0.2"/>
    <row r="1176" s="35" customFormat="1" x14ac:dyDescent="0.2"/>
    <row r="1177" s="35" customFormat="1" x14ac:dyDescent="0.2"/>
    <row r="1178" s="35" customFormat="1" x14ac:dyDescent="0.2"/>
    <row r="1179" s="35" customFormat="1" x14ac:dyDescent="0.2"/>
    <row r="1180" s="35" customFormat="1" x14ac:dyDescent="0.2"/>
    <row r="1181" s="35" customFormat="1" x14ac:dyDescent="0.2"/>
    <row r="1182" s="35" customFormat="1" x14ac:dyDescent="0.2"/>
    <row r="1183" s="35" customFormat="1" x14ac:dyDescent="0.2"/>
    <row r="1184" s="35" customFormat="1" x14ac:dyDescent="0.2"/>
    <row r="1185" s="35" customFormat="1" x14ac:dyDescent="0.2"/>
    <row r="1186" s="35" customFormat="1" x14ac:dyDescent="0.2"/>
    <row r="1187" s="35" customFormat="1" x14ac:dyDescent="0.2"/>
    <row r="1188" s="35" customFormat="1" x14ac:dyDescent="0.2"/>
    <row r="1189" s="35" customFormat="1" x14ac:dyDescent="0.2"/>
    <row r="1190" s="35" customFormat="1" x14ac:dyDescent="0.2"/>
    <row r="1191" s="35" customFormat="1" x14ac:dyDescent="0.2"/>
    <row r="1192" s="35" customFormat="1" x14ac:dyDescent="0.2"/>
    <row r="1193" s="35" customFormat="1" x14ac:dyDescent="0.2"/>
    <row r="1194" s="35" customFormat="1" x14ac:dyDescent="0.2"/>
    <row r="1195" s="35" customFormat="1" x14ac:dyDescent="0.2"/>
    <row r="1196" s="35" customFormat="1" x14ac:dyDescent="0.2"/>
    <row r="1197" s="35" customFormat="1" x14ac:dyDescent="0.2"/>
    <row r="1198" s="35" customFormat="1" x14ac:dyDescent="0.2"/>
    <row r="1199" s="35" customFormat="1" x14ac:dyDescent="0.2"/>
    <row r="1200" s="35" customFormat="1" x14ac:dyDescent="0.2"/>
    <row r="1201" s="35" customFormat="1" x14ac:dyDescent="0.2"/>
    <row r="1202" s="35" customFormat="1" x14ac:dyDescent="0.2"/>
    <row r="1203" s="35" customFormat="1" x14ac:dyDescent="0.2"/>
    <row r="1204" s="35" customFormat="1" x14ac:dyDescent="0.2"/>
    <row r="1205" s="35" customFormat="1" x14ac:dyDescent="0.2"/>
    <row r="1206" s="35" customFormat="1" x14ac:dyDescent="0.2"/>
    <row r="1207" s="35" customFormat="1" x14ac:dyDescent="0.2"/>
    <row r="1208" s="35" customFormat="1" x14ac:dyDescent="0.2"/>
    <row r="1209" s="35" customFormat="1" x14ac:dyDescent="0.2"/>
    <row r="1210" s="35" customFormat="1" x14ac:dyDescent="0.2"/>
    <row r="1211" s="35" customFormat="1" x14ac:dyDescent="0.2"/>
    <row r="1212" s="35" customFormat="1" x14ac:dyDescent="0.2"/>
    <row r="1213" s="35" customFormat="1" x14ac:dyDescent="0.2"/>
    <row r="1214" s="35" customFormat="1" x14ac:dyDescent="0.2"/>
    <row r="1215" s="35" customFormat="1" x14ac:dyDescent="0.2"/>
    <row r="1216" s="35" customFormat="1" x14ac:dyDescent="0.2"/>
    <row r="1217" s="35" customFormat="1" x14ac:dyDescent="0.2"/>
    <row r="1218" s="35" customFormat="1" x14ac:dyDescent="0.2"/>
    <row r="1219" s="35" customFormat="1" x14ac:dyDescent="0.2"/>
    <row r="1220" s="35" customFormat="1" x14ac:dyDescent="0.2"/>
    <row r="1221" s="35" customFormat="1" x14ac:dyDescent="0.2"/>
    <row r="1222" s="35" customFormat="1" x14ac:dyDescent="0.2"/>
    <row r="1223" s="35" customFormat="1" x14ac:dyDescent="0.2"/>
    <row r="1224" s="35" customFormat="1" x14ac:dyDescent="0.2"/>
    <row r="1225" s="35" customFormat="1" x14ac:dyDescent="0.2"/>
    <row r="1226" s="35" customFormat="1" x14ac:dyDescent="0.2"/>
    <row r="1227" s="35" customFormat="1" x14ac:dyDescent="0.2"/>
    <row r="1228" s="35" customFormat="1" x14ac:dyDescent="0.2"/>
    <row r="1229" s="35" customFormat="1" x14ac:dyDescent="0.2"/>
    <row r="1230" s="35" customFormat="1" x14ac:dyDescent="0.2"/>
    <row r="1231" s="35" customFormat="1" x14ac:dyDescent="0.2"/>
    <row r="1232" s="35" customFormat="1" x14ac:dyDescent="0.2"/>
    <row r="1233" s="35" customFormat="1" x14ac:dyDescent="0.2"/>
    <row r="1234" s="35" customFormat="1" x14ac:dyDescent="0.2"/>
    <row r="1235" s="35" customFormat="1" x14ac:dyDescent="0.2"/>
    <row r="1236" s="35" customFormat="1" x14ac:dyDescent="0.2"/>
    <row r="1237" s="35" customFormat="1" x14ac:dyDescent="0.2"/>
    <row r="1238" s="35" customFormat="1" x14ac:dyDescent="0.2"/>
    <row r="1239" s="35" customFormat="1" x14ac:dyDescent="0.2"/>
    <row r="1240" s="35" customFormat="1" x14ac:dyDescent="0.2"/>
    <row r="1241" s="35" customFormat="1" x14ac:dyDescent="0.2"/>
    <row r="1242" s="35" customFormat="1" x14ac:dyDescent="0.2"/>
    <row r="1243" s="35" customFormat="1" x14ac:dyDescent="0.2"/>
    <row r="1244" s="35" customFormat="1" x14ac:dyDescent="0.2"/>
    <row r="1245" s="35" customFormat="1" x14ac:dyDescent="0.2"/>
    <row r="1246" s="35" customFormat="1" x14ac:dyDescent="0.2"/>
    <row r="1247" s="35" customFormat="1" x14ac:dyDescent="0.2"/>
    <row r="1248" s="35" customFormat="1" x14ac:dyDescent="0.2"/>
    <row r="1249" s="35" customFormat="1" x14ac:dyDescent="0.2"/>
    <row r="1250" s="35" customFormat="1" x14ac:dyDescent="0.2"/>
    <row r="1251" s="35" customFormat="1" x14ac:dyDescent="0.2"/>
    <row r="1252" s="35" customFormat="1" x14ac:dyDescent="0.2"/>
    <row r="1253" s="35" customFormat="1" x14ac:dyDescent="0.2"/>
    <row r="1254" s="35" customFormat="1" x14ac:dyDescent="0.2"/>
    <row r="1255" s="35" customFormat="1" x14ac:dyDescent="0.2"/>
    <row r="1256" s="35" customFormat="1" x14ac:dyDescent="0.2"/>
    <row r="1257" s="35" customFormat="1" x14ac:dyDescent="0.2"/>
    <row r="1258" s="35" customFormat="1" x14ac:dyDescent="0.2"/>
    <row r="1259" s="35" customFormat="1" x14ac:dyDescent="0.2"/>
    <row r="1260" s="35" customFormat="1" x14ac:dyDescent="0.2"/>
    <row r="1261" s="35" customFormat="1" x14ac:dyDescent="0.2"/>
    <row r="1262" s="35" customFormat="1" x14ac:dyDescent="0.2"/>
    <row r="1263" s="35" customFormat="1" x14ac:dyDescent="0.2"/>
    <row r="1264" s="35" customFormat="1" x14ac:dyDescent="0.2"/>
    <row r="1265" s="35" customFormat="1" x14ac:dyDescent="0.2"/>
    <row r="1266" s="35" customFormat="1" x14ac:dyDescent="0.2"/>
    <row r="1267" s="35" customFormat="1" x14ac:dyDescent="0.2"/>
    <row r="1268" s="35" customFormat="1" x14ac:dyDescent="0.2"/>
    <row r="1269" s="35" customFormat="1" x14ac:dyDescent="0.2"/>
    <row r="1270" s="35" customFormat="1" x14ac:dyDescent="0.2"/>
    <row r="1271" s="35" customFormat="1" x14ac:dyDescent="0.2"/>
    <row r="1272" s="35" customFormat="1" x14ac:dyDescent="0.2"/>
    <row r="1273" s="35" customFormat="1" x14ac:dyDescent="0.2"/>
    <row r="1274" s="35" customFormat="1" x14ac:dyDescent="0.2"/>
    <row r="1275" s="35" customFormat="1" x14ac:dyDescent="0.2"/>
    <row r="1276" s="35" customFormat="1" x14ac:dyDescent="0.2"/>
    <row r="1277" s="35" customFormat="1" x14ac:dyDescent="0.2"/>
    <row r="1278" s="35" customFormat="1" x14ac:dyDescent="0.2"/>
    <row r="1279" s="35" customFormat="1" x14ac:dyDescent="0.2"/>
    <row r="1280" s="35" customFormat="1" x14ac:dyDescent="0.2"/>
    <row r="1281" s="35" customFormat="1" x14ac:dyDescent="0.2"/>
    <row r="1282" s="35" customFormat="1" x14ac:dyDescent="0.2"/>
    <row r="1283" s="35" customFormat="1" x14ac:dyDescent="0.2"/>
    <row r="1284" s="35" customFormat="1" x14ac:dyDescent="0.2"/>
    <row r="1285" s="35" customFormat="1" x14ac:dyDescent="0.2"/>
    <row r="1286" s="35" customFormat="1" x14ac:dyDescent="0.2"/>
    <row r="1287" s="35" customFormat="1" x14ac:dyDescent="0.2"/>
    <row r="1288" s="35" customFormat="1" x14ac:dyDescent="0.2"/>
    <row r="1289" s="35" customFormat="1" x14ac:dyDescent="0.2"/>
    <row r="1290" s="35" customFormat="1" x14ac:dyDescent="0.2"/>
    <row r="1291" s="35" customFormat="1" x14ac:dyDescent="0.2"/>
    <row r="1292" s="35" customFormat="1" x14ac:dyDescent="0.2"/>
    <row r="1293" s="35" customFormat="1" x14ac:dyDescent="0.2"/>
    <row r="1294" s="35" customFormat="1" x14ac:dyDescent="0.2"/>
    <row r="1295" s="35" customFormat="1" x14ac:dyDescent="0.2"/>
    <row r="1296" s="35" customFormat="1" x14ac:dyDescent="0.2"/>
    <row r="1297" s="35" customFormat="1" x14ac:dyDescent="0.2"/>
    <row r="1298" s="35" customFormat="1" x14ac:dyDescent="0.2"/>
    <row r="1299" s="35" customFormat="1" x14ac:dyDescent="0.2"/>
    <row r="1300" s="35" customFormat="1" x14ac:dyDescent="0.2"/>
    <row r="1301" s="35" customFormat="1" x14ac:dyDescent="0.2"/>
    <row r="1302" s="35" customFormat="1" x14ac:dyDescent="0.2"/>
    <row r="1303" s="35" customFormat="1" x14ac:dyDescent="0.2"/>
    <row r="1304" s="35" customFormat="1" x14ac:dyDescent="0.2"/>
    <row r="1305" s="35" customFormat="1" x14ac:dyDescent="0.2"/>
    <row r="1306" s="35" customFormat="1" x14ac:dyDescent="0.2"/>
    <row r="1307" s="35" customFormat="1" x14ac:dyDescent="0.2"/>
    <row r="1308" s="35" customFormat="1" x14ac:dyDescent="0.2"/>
    <row r="1309" s="35" customFormat="1" x14ac:dyDescent="0.2"/>
    <row r="1310" s="35" customFormat="1" x14ac:dyDescent="0.2"/>
    <row r="1311" s="35" customFormat="1" x14ac:dyDescent="0.2"/>
    <row r="1312" s="35" customFormat="1" x14ac:dyDescent="0.2"/>
    <row r="1313" s="35" customFormat="1" x14ac:dyDescent="0.2"/>
    <row r="1314" s="35" customFormat="1" x14ac:dyDescent="0.2"/>
    <row r="1315" s="35" customFormat="1" x14ac:dyDescent="0.2"/>
    <row r="1316" s="35" customFormat="1" x14ac:dyDescent="0.2"/>
    <row r="1317" s="35" customFormat="1" x14ac:dyDescent="0.2"/>
    <row r="1318" s="35" customFormat="1" x14ac:dyDescent="0.2"/>
    <row r="1319" s="35" customFormat="1" x14ac:dyDescent="0.2"/>
    <row r="1320" s="35" customFormat="1" x14ac:dyDescent="0.2"/>
    <row r="1321" s="35" customFormat="1" x14ac:dyDescent="0.2"/>
    <row r="1322" s="35" customFormat="1" x14ac:dyDescent="0.2"/>
    <row r="1323" s="35" customFormat="1" x14ac:dyDescent="0.2"/>
    <row r="1324" s="35" customFormat="1" x14ac:dyDescent="0.2"/>
    <row r="1325" s="35" customFormat="1" x14ac:dyDescent="0.2"/>
    <row r="1326" s="35" customFormat="1" x14ac:dyDescent="0.2"/>
    <row r="1327" s="35" customFormat="1" x14ac:dyDescent="0.2"/>
    <row r="1328" s="35" customFormat="1" x14ac:dyDescent="0.2"/>
    <row r="1329" s="35" customFormat="1" x14ac:dyDescent="0.2"/>
    <row r="1330" s="35" customFormat="1" x14ac:dyDescent="0.2"/>
    <row r="1331" s="35" customFormat="1" x14ac:dyDescent="0.2"/>
    <row r="1332" s="35" customFormat="1" x14ac:dyDescent="0.2"/>
    <row r="1333" s="35" customFormat="1" x14ac:dyDescent="0.2"/>
    <row r="1334" s="35" customFormat="1" x14ac:dyDescent="0.2"/>
    <row r="1335" s="35" customFormat="1" x14ac:dyDescent="0.2"/>
    <row r="1336" s="35" customFormat="1" x14ac:dyDescent="0.2"/>
    <row r="1337" s="35" customFormat="1" x14ac:dyDescent="0.2"/>
    <row r="1338" s="35" customFormat="1" x14ac:dyDescent="0.2"/>
    <row r="1339" s="35" customFormat="1" x14ac:dyDescent="0.2"/>
    <row r="1340" s="35" customFormat="1" x14ac:dyDescent="0.2"/>
    <row r="1341" s="35" customFormat="1" x14ac:dyDescent="0.2"/>
    <row r="1342" s="35" customFormat="1" x14ac:dyDescent="0.2"/>
    <row r="1343" s="35" customFormat="1" x14ac:dyDescent="0.2"/>
    <row r="1344" s="35" customFormat="1" x14ac:dyDescent="0.2"/>
    <row r="1345" s="35" customFormat="1" x14ac:dyDescent="0.2"/>
    <row r="1346" s="35" customFormat="1" x14ac:dyDescent="0.2"/>
    <row r="1347" s="35" customFormat="1" x14ac:dyDescent="0.2"/>
    <row r="1348" s="35" customFormat="1" x14ac:dyDescent="0.2"/>
    <row r="1349" s="35" customFormat="1" x14ac:dyDescent="0.2"/>
    <row r="1350" s="35" customFormat="1" x14ac:dyDescent="0.2"/>
    <row r="1351" s="35" customFormat="1" x14ac:dyDescent="0.2"/>
    <row r="1352" s="35" customFormat="1" x14ac:dyDescent="0.2"/>
    <row r="1353" s="35" customFormat="1" x14ac:dyDescent="0.2"/>
    <row r="1354" s="35" customFormat="1" x14ac:dyDescent="0.2"/>
    <row r="1355" s="35" customFormat="1" x14ac:dyDescent="0.2"/>
    <row r="1356" s="35" customFormat="1" x14ac:dyDescent="0.2"/>
    <row r="1357" s="35" customFormat="1" x14ac:dyDescent="0.2"/>
    <row r="1358" s="35" customFormat="1" x14ac:dyDescent="0.2"/>
    <row r="1359" s="35" customFormat="1" x14ac:dyDescent="0.2"/>
    <row r="1360" s="35" customFormat="1" x14ac:dyDescent="0.2"/>
    <row r="1361" s="35" customFormat="1" x14ac:dyDescent="0.2"/>
    <row r="1362" s="35" customFormat="1" x14ac:dyDescent="0.2"/>
    <row r="1363" s="35" customFormat="1" x14ac:dyDescent="0.2"/>
    <row r="1364" s="35" customFormat="1" x14ac:dyDescent="0.2"/>
    <row r="1365" s="35" customFormat="1" x14ac:dyDescent="0.2"/>
    <row r="1366" s="35" customFormat="1" x14ac:dyDescent="0.2"/>
    <row r="1367" s="35" customFormat="1" x14ac:dyDescent="0.2"/>
    <row r="1368" s="35" customFormat="1" x14ac:dyDescent="0.2"/>
    <row r="1369" s="35" customFormat="1" x14ac:dyDescent="0.2"/>
    <row r="1370" s="35" customFormat="1" x14ac:dyDescent="0.2"/>
    <row r="1371" s="35" customFormat="1" x14ac:dyDescent="0.2"/>
    <row r="1372" s="35" customFormat="1" x14ac:dyDescent="0.2"/>
    <row r="1373" s="35" customFormat="1" x14ac:dyDescent="0.2"/>
    <row r="1374" s="35" customFormat="1" x14ac:dyDescent="0.2"/>
    <row r="1375" s="35" customFormat="1" x14ac:dyDescent="0.2"/>
    <row r="1376" s="35" customFormat="1" x14ac:dyDescent="0.2"/>
    <row r="1377" s="35" customFormat="1" x14ac:dyDescent="0.2"/>
    <row r="1378" s="35" customFormat="1" x14ac:dyDescent="0.2"/>
    <row r="1379" s="35" customFormat="1" x14ac:dyDescent="0.2"/>
    <row r="1380" s="35" customFormat="1" x14ac:dyDescent="0.2"/>
    <row r="1381" s="35" customFormat="1" x14ac:dyDescent="0.2"/>
    <row r="1382" s="35" customFormat="1" x14ac:dyDescent="0.2"/>
    <row r="1383" s="35" customFormat="1" x14ac:dyDescent="0.2"/>
    <row r="1384" s="35" customFormat="1" x14ac:dyDescent="0.2"/>
    <row r="1385" s="35" customFormat="1" x14ac:dyDescent="0.2"/>
    <row r="1386" s="35" customFormat="1" x14ac:dyDescent="0.2"/>
    <row r="1387" s="35" customFormat="1" x14ac:dyDescent="0.2"/>
    <row r="1388" s="35" customFormat="1" x14ac:dyDescent="0.2"/>
    <row r="1389" s="35" customFormat="1" x14ac:dyDescent="0.2"/>
    <row r="1390" s="35" customFormat="1" x14ac:dyDescent="0.2"/>
    <row r="1391" s="35" customFormat="1" x14ac:dyDescent="0.2"/>
    <row r="1392" s="35" customFormat="1" x14ac:dyDescent="0.2"/>
    <row r="1393" s="35" customFormat="1" x14ac:dyDescent="0.2"/>
    <row r="1394" s="35" customFormat="1" x14ac:dyDescent="0.2"/>
    <row r="1395" s="35" customFormat="1" x14ac:dyDescent="0.2"/>
    <row r="1396" s="35" customFormat="1" x14ac:dyDescent="0.2"/>
    <row r="1397" s="35" customFormat="1" x14ac:dyDescent="0.2"/>
    <row r="1398" s="35" customFormat="1" x14ac:dyDescent="0.2"/>
    <row r="1399" s="35" customFormat="1" x14ac:dyDescent="0.2"/>
    <row r="1400" s="35" customFormat="1" x14ac:dyDescent="0.2"/>
    <row r="1401" s="35" customFormat="1" x14ac:dyDescent="0.2"/>
    <row r="1402" s="35" customFormat="1" x14ac:dyDescent="0.2"/>
    <row r="1403" s="35" customFormat="1" x14ac:dyDescent="0.2"/>
    <row r="1404" s="35" customFormat="1" x14ac:dyDescent="0.2"/>
    <row r="1405" s="35" customFormat="1" x14ac:dyDescent="0.2"/>
    <row r="1406" s="35" customFormat="1" x14ac:dyDescent="0.2"/>
    <row r="1407" s="35" customFormat="1" x14ac:dyDescent="0.2"/>
    <row r="1408" s="35" customFormat="1" x14ac:dyDescent="0.2"/>
    <row r="1409" s="35" customFormat="1" x14ac:dyDescent="0.2"/>
    <row r="1410" s="35" customFormat="1" x14ac:dyDescent="0.2"/>
    <row r="1411" s="35" customFormat="1" x14ac:dyDescent="0.2"/>
    <row r="1412" s="35" customFormat="1" x14ac:dyDescent="0.2"/>
    <row r="1413" s="35" customFormat="1" x14ac:dyDescent="0.2"/>
    <row r="1414" s="35" customFormat="1" x14ac:dyDescent="0.2"/>
    <row r="1415" s="35" customFormat="1" x14ac:dyDescent="0.2"/>
    <row r="1416" s="35" customFormat="1" x14ac:dyDescent="0.2"/>
    <row r="1417" s="35" customFormat="1" x14ac:dyDescent="0.2"/>
    <row r="1418" s="35" customFormat="1" x14ac:dyDescent="0.2"/>
    <row r="1419" s="35" customFormat="1" x14ac:dyDescent="0.2"/>
    <row r="1420" s="35" customFormat="1" x14ac:dyDescent="0.2"/>
    <row r="1421" s="35" customFormat="1" x14ac:dyDescent="0.2"/>
    <row r="1422" s="35" customFormat="1" x14ac:dyDescent="0.2"/>
    <row r="1423" s="35" customFormat="1" x14ac:dyDescent="0.2"/>
    <row r="1424" s="35" customFormat="1" x14ac:dyDescent="0.2"/>
    <row r="1425" s="35" customFormat="1" x14ac:dyDescent="0.2"/>
    <row r="1426" s="35" customFormat="1" x14ac:dyDescent="0.2"/>
    <row r="1427" s="35" customFormat="1" x14ac:dyDescent="0.2"/>
    <row r="1428" s="35" customFormat="1" x14ac:dyDescent="0.2"/>
    <row r="1429" s="35" customFormat="1" x14ac:dyDescent="0.2"/>
    <row r="1430" s="35" customFormat="1" x14ac:dyDescent="0.2"/>
    <row r="1431" s="35" customFormat="1" x14ac:dyDescent="0.2"/>
    <row r="1432" s="35" customFormat="1" x14ac:dyDescent="0.2"/>
    <row r="1433" s="35" customFormat="1" x14ac:dyDescent="0.2"/>
    <row r="1434" s="35" customFormat="1" x14ac:dyDescent="0.2"/>
    <row r="1435" s="35" customFormat="1" x14ac:dyDescent="0.2"/>
    <row r="1436" s="35" customFormat="1" x14ac:dyDescent="0.2"/>
    <row r="1437" s="35" customFormat="1" x14ac:dyDescent="0.2"/>
    <row r="1438" s="35" customFormat="1" x14ac:dyDescent="0.2"/>
    <row r="1439" s="35" customFormat="1" x14ac:dyDescent="0.2"/>
    <row r="1440" s="35" customFormat="1" x14ac:dyDescent="0.2"/>
    <row r="1441" s="35" customFormat="1" x14ac:dyDescent="0.2"/>
    <row r="1442" s="35" customFormat="1" x14ac:dyDescent="0.2"/>
    <row r="1443" s="35" customFormat="1" x14ac:dyDescent="0.2"/>
    <row r="1444" s="35" customFormat="1" x14ac:dyDescent="0.2"/>
    <row r="1445" s="35" customFormat="1" x14ac:dyDescent="0.2"/>
    <row r="1446" s="35" customFormat="1" x14ac:dyDescent="0.2"/>
    <row r="1447" s="35" customFormat="1" x14ac:dyDescent="0.2"/>
    <row r="1448" s="35" customFormat="1" x14ac:dyDescent="0.2"/>
    <row r="1449" s="35" customFormat="1" x14ac:dyDescent="0.2"/>
    <row r="1450" s="35" customFormat="1" x14ac:dyDescent="0.2"/>
    <row r="1451" s="35" customFormat="1" x14ac:dyDescent="0.2"/>
    <row r="1452" s="35" customFormat="1" x14ac:dyDescent="0.2"/>
    <row r="1453" s="35" customFormat="1" x14ac:dyDescent="0.2"/>
    <row r="1454" s="35" customFormat="1" x14ac:dyDescent="0.2"/>
    <row r="1455" s="35" customFormat="1" x14ac:dyDescent="0.2"/>
    <row r="1456" s="35" customFormat="1" x14ac:dyDescent="0.2"/>
    <row r="1457" s="35" customFormat="1" x14ac:dyDescent="0.2"/>
    <row r="1458" s="35" customFormat="1" x14ac:dyDescent="0.2"/>
    <row r="1459" s="35" customFormat="1" x14ac:dyDescent="0.2"/>
    <row r="1460" s="35" customFormat="1" x14ac:dyDescent="0.2"/>
    <row r="1461" s="35" customFormat="1" x14ac:dyDescent="0.2"/>
    <row r="1462" s="35" customFormat="1" x14ac:dyDescent="0.2"/>
    <row r="1463" s="35" customFormat="1" x14ac:dyDescent="0.2"/>
    <row r="1464" s="35" customFormat="1" x14ac:dyDescent="0.2"/>
    <row r="1465" s="35" customFormat="1" x14ac:dyDescent="0.2"/>
    <row r="1466" s="35" customFormat="1" x14ac:dyDescent="0.2"/>
    <row r="1467" s="35" customFormat="1" x14ac:dyDescent="0.2"/>
    <row r="1468" s="35" customFormat="1" x14ac:dyDescent="0.2"/>
    <row r="1469" s="35" customFormat="1" x14ac:dyDescent="0.2"/>
    <row r="1470" s="35" customFormat="1" x14ac:dyDescent="0.2"/>
    <row r="1471" s="35" customFormat="1" x14ac:dyDescent="0.2"/>
    <row r="1472" s="35" customFormat="1" x14ac:dyDescent="0.2"/>
    <row r="1473" s="35" customFormat="1" x14ac:dyDescent="0.2"/>
    <row r="1474" s="35" customFormat="1" x14ac:dyDescent="0.2"/>
    <row r="1475" s="35" customFormat="1" x14ac:dyDescent="0.2"/>
    <row r="1476" s="35" customFormat="1" x14ac:dyDescent="0.2"/>
    <row r="1477" s="35" customFormat="1" x14ac:dyDescent="0.2"/>
    <row r="1478" s="35" customFormat="1" x14ac:dyDescent="0.2"/>
    <row r="1479" s="35" customFormat="1" x14ac:dyDescent="0.2"/>
    <row r="1480" s="35" customFormat="1" x14ac:dyDescent="0.2"/>
    <row r="1481" s="35" customFormat="1" x14ac:dyDescent="0.2"/>
    <row r="1482" s="35" customFormat="1" x14ac:dyDescent="0.2"/>
    <row r="1483" s="35" customFormat="1" x14ac:dyDescent="0.2"/>
    <row r="1484" s="35" customFormat="1" x14ac:dyDescent="0.2"/>
    <row r="1485" s="35" customFormat="1" x14ac:dyDescent="0.2"/>
    <row r="1486" s="35" customFormat="1" x14ac:dyDescent="0.2"/>
    <row r="1487" s="35" customFormat="1" x14ac:dyDescent="0.2"/>
    <row r="1488" s="35" customFormat="1" x14ac:dyDescent="0.2"/>
    <row r="1489" s="35" customFormat="1" x14ac:dyDescent="0.2"/>
    <row r="1490" s="35" customFormat="1" x14ac:dyDescent="0.2"/>
    <row r="1491" s="35" customFormat="1" x14ac:dyDescent="0.2"/>
    <row r="1492" s="35" customFormat="1" x14ac:dyDescent="0.2"/>
    <row r="1493" s="35" customFormat="1" x14ac:dyDescent="0.2"/>
    <row r="1494" s="35" customFormat="1" x14ac:dyDescent="0.2"/>
    <row r="1495" s="35" customFormat="1" x14ac:dyDescent="0.2"/>
    <row r="1496" s="35" customFormat="1" x14ac:dyDescent="0.2"/>
    <row r="1497" s="35" customFormat="1" x14ac:dyDescent="0.2"/>
    <row r="1498" s="35" customFormat="1" x14ac:dyDescent="0.2"/>
    <row r="1499" s="35" customFormat="1" x14ac:dyDescent="0.2"/>
    <row r="1500" s="35" customFormat="1" x14ac:dyDescent="0.2"/>
    <row r="1501" s="35" customFormat="1" x14ac:dyDescent="0.2"/>
    <row r="1502" s="35" customFormat="1" x14ac:dyDescent="0.2"/>
    <row r="1503" s="35" customFormat="1" x14ac:dyDescent="0.2"/>
    <row r="1504" s="35" customFormat="1" x14ac:dyDescent="0.2"/>
    <row r="1505" s="35" customFormat="1" x14ac:dyDescent="0.2"/>
    <row r="1506" s="35" customFormat="1" x14ac:dyDescent="0.2"/>
    <row r="1507" s="35" customFormat="1" x14ac:dyDescent="0.2"/>
    <row r="1508" s="35" customFormat="1" x14ac:dyDescent="0.2"/>
    <row r="1509" s="35" customFormat="1" x14ac:dyDescent="0.2"/>
    <row r="1510" s="35" customFormat="1" x14ac:dyDescent="0.2"/>
    <row r="1511" s="35" customFormat="1" x14ac:dyDescent="0.2"/>
    <row r="1512" s="35" customFormat="1" x14ac:dyDescent="0.2"/>
    <row r="1513" s="35" customFormat="1" x14ac:dyDescent="0.2"/>
    <row r="1514" s="35" customFormat="1" x14ac:dyDescent="0.2"/>
    <row r="1515" s="35" customFormat="1" x14ac:dyDescent="0.2"/>
    <row r="1516" s="35" customFormat="1" x14ac:dyDescent="0.2"/>
    <row r="1517" s="35" customFormat="1" x14ac:dyDescent="0.2"/>
    <row r="1518" s="35" customFormat="1" x14ac:dyDescent="0.2"/>
    <row r="1519" s="35" customFormat="1" x14ac:dyDescent="0.2"/>
    <row r="1520" s="35" customFormat="1" x14ac:dyDescent="0.2"/>
    <row r="1521" s="35" customFormat="1" x14ac:dyDescent="0.2"/>
    <row r="1522" s="35" customFormat="1" x14ac:dyDescent="0.2"/>
    <row r="1523" s="35" customFormat="1" x14ac:dyDescent="0.2"/>
    <row r="1524" s="35" customFormat="1" x14ac:dyDescent="0.2"/>
    <row r="1525" s="35" customFormat="1" x14ac:dyDescent="0.2"/>
    <row r="1526" s="35" customFormat="1" x14ac:dyDescent="0.2"/>
    <row r="1527" s="35" customFormat="1" x14ac:dyDescent="0.2"/>
    <row r="1528" s="35" customFormat="1" x14ac:dyDescent="0.2"/>
    <row r="1529" s="35" customFormat="1" x14ac:dyDescent="0.2"/>
    <row r="1530" s="35" customFormat="1" x14ac:dyDescent="0.2"/>
    <row r="1531" s="35" customFormat="1" x14ac:dyDescent="0.2"/>
    <row r="1532" s="35" customFormat="1" x14ac:dyDescent="0.2"/>
    <row r="1533" s="35" customFormat="1" x14ac:dyDescent="0.2"/>
    <row r="1534" s="35" customFormat="1" x14ac:dyDescent="0.2"/>
    <row r="1535" s="35" customFormat="1" x14ac:dyDescent="0.2"/>
    <row r="1536" s="35" customFormat="1" x14ac:dyDescent="0.2"/>
    <row r="1537" s="35" customFormat="1" x14ac:dyDescent="0.2"/>
    <row r="1538" s="35" customFormat="1" x14ac:dyDescent="0.2"/>
    <row r="1539" s="35" customFormat="1" x14ac:dyDescent="0.2"/>
    <row r="1540" s="35" customFormat="1" x14ac:dyDescent="0.2"/>
    <row r="1541" s="35" customFormat="1" x14ac:dyDescent="0.2"/>
    <row r="1542" s="35" customFormat="1" x14ac:dyDescent="0.2"/>
    <row r="1543" s="35" customFormat="1" x14ac:dyDescent="0.2"/>
    <row r="1544" s="35" customFormat="1" x14ac:dyDescent="0.2"/>
    <row r="1545" s="35" customFormat="1" x14ac:dyDescent="0.2"/>
    <row r="1546" s="35" customFormat="1" x14ac:dyDescent="0.2"/>
    <row r="1547" s="35" customFormat="1" x14ac:dyDescent="0.2"/>
    <row r="1548" s="35" customFormat="1" x14ac:dyDescent="0.2"/>
    <row r="1549" s="35" customFormat="1" x14ac:dyDescent="0.2"/>
    <row r="1550" s="35" customFormat="1" x14ac:dyDescent="0.2"/>
    <row r="1551" s="35" customFormat="1" x14ac:dyDescent="0.2"/>
    <row r="1552" s="35" customFormat="1" x14ac:dyDescent="0.2"/>
    <row r="1553" s="35" customFormat="1" x14ac:dyDescent="0.2"/>
    <row r="1554" s="35" customFormat="1" x14ac:dyDescent="0.2"/>
    <row r="1555" s="35" customFormat="1" x14ac:dyDescent="0.2"/>
    <row r="1556" s="35" customFormat="1" x14ac:dyDescent="0.2"/>
    <row r="1557" s="35" customFormat="1" x14ac:dyDescent="0.2"/>
    <row r="1558" s="35" customFormat="1" x14ac:dyDescent="0.2"/>
    <row r="1559" s="35" customFormat="1" x14ac:dyDescent="0.2"/>
    <row r="1560" s="35" customFormat="1" x14ac:dyDescent="0.2"/>
    <row r="1561" s="35" customFormat="1" x14ac:dyDescent="0.2"/>
    <row r="1562" s="35" customFormat="1" x14ac:dyDescent="0.2"/>
    <row r="1563" s="35" customFormat="1" x14ac:dyDescent="0.2"/>
    <row r="1564" s="35" customFormat="1" x14ac:dyDescent="0.2"/>
    <row r="1565" s="35" customFormat="1" x14ac:dyDescent="0.2"/>
    <row r="1566" s="35" customFormat="1" x14ac:dyDescent="0.2"/>
    <row r="1567" s="35" customFormat="1" x14ac:dyDescent="0.2"/>
    <row r="1568" s="35" customFormat="1" x14ac:dyDescent="0.2"/>
    <row r="1569" s="35" customFormat="1" x14ac:dyDescent="0.2"/>
    <row r="1570" s="35" customFormat="1" x14ac:dyDescent="0.2"/>
    <row r="1571" s="35" customFormat="1" x14ac:dyDescent="0.2"/>
    <row r="1572" s="35" customFormat="1" x14ac:dyDescent="0.2"/>
    <row r="1573" s="35" customFormat="1" x14ac:dyDescent="0.2"/>
    <row r="1574" s="35" customFormat="1" x14ac:dyDescent="0.2"/>
    <row r="1575" s="35" customFormat="1" x14ac:dyDescent="0.2"/>
    <row r="1576" s="35" customFormat="1" x14ac:dyDescent="0.2"/>
    <row r="1577" s="35" customFormat="1" x14ac:dyDescent="0.2"/>
    <row r="1578" s="35" customFormat="1" x14ac:dyDescent="0.2"/>
    <row r="1579" s="35" customFormat="1" x14ac:dyDescent="0.2"/>
    <row r="1580" s="35" customFormat="1" x14ac:dyDescent="0.2"/>
    <row r="1581" s="35" customFormat="1" x14ac:dyDescent="0.2"/>
    <row r="1582" s="35" customFormat="1" x14ac:dyDescent="0.2"/>
    <row r="1583" s="35" customFormat="1" x14ac:dyDescent="0.2"/>
    <row r="1584" s="35" customFormat="1" x14ac:dyDescent="0.2"/>
    <row r="1585" s="35" customFormat="1" x14ac:dyDescent="0.2"/>
    <row r="1586" s="35" customFormat="1" x14ac:dyDescent="0.2"/>
    <row r="1587" s="35" customFormat="1" x14ac:dyDescent="0.2"/>
    <row r="1588" s="35" customFormat="1" x14ac:dyDescent="0.2"/>
    <row r="1589" s="35" customFormat="1" x14ac:dyDescent="0.2"/>
    <row r="1590" s="35" customFormat="1" x14ac:dyDescent="0.2"/>
    <row r="1591" s="35" customFormat="1" x14ac:dyDescent="0.2"/>
    <row r="1592" s="35" customFormat="1" x14ac:dyDescent="0.2"/>
    <row r="1593" s="35" customFormat="1" x14ac:dyDescent="0.2"/>
    <row r="1594" s="35" customFormat="1" x14ac:dyDescent="0.2"/>
    <row r="1595" s="35" customFormat="1" x14ac:dyDescent="0.2"/>
    <row r="1596" s="35" customFormat="1" x14ac:dyDescent="0.2"/>
    <row r="1597" s="35" customFormat="1" x14ac:dyDescent="0.2"/>
    <row r="1598" s="35" customFormat="1" x14ac:dyDescent="0.2"/>
    <row r="1599" s="35" customFormat="1" x14ac:dyDescent="0.2"/>
    <row r="1600" s="35" customFormat="1" x14ac:dyDescent="0.2"/>
    <row r="1601" s="35" customFormat="1" x14ac:dyDescent="0.2"/>
    <row r="1602" s="35" customFormat="1" x14ac:dyDescent="0.2"/>
    <row r="1603" s="35" customFormat="1" x14ac:dyDescent="0.2"/>
    <row r="1604" s="35" customFormat="1" x14ac:dyDescent="0.2"/>
    <row r="1605" s="35" customFormat="1" x14ac:dyDescent="0.2"/>
    <row r="1606" s="35" customFormat="1" x14ac:dyDescent="0.2"/>
    <row r="1607" s="35" customFormat="1" x14ac:dyDescent="0.2"/>
    <row r="1608" s="35" customFormat="1" x14ac:dyDescent="0.2"/>
    <row r="1609" s="35" customFormat="1" x14ac:dyDescent="0.2"/>
    <row r="1610" s="35" customFormat="1" x14ac:dyDescent="0.2"/>
    <row r="1611" s="35" customFormat="1" x14ac:dyDescent="0.2"/>
    <row r="1612" s="35" customFormat="1" x14ac:dyDescent="0.2"/>
    <row r="1613" s="35" customFormat="1" x14ac:dyDescent="0.2"/>
    <row r="1614" s="35" customFormat="1" x14ac:dyDescent="0.2"/>
    <row r="1615" s="35" customFormat="1" x14ac:dyDescent="0.2"/>
    <row r="1616" s="35" customFormat="1" x14ac:dyDescent="0.2"/>
    <row r="1617" s="35" customFormat="1" x14ac:dyDescent="0.2"/>
    <row r="1618" s="35" customFormat="1" x14ac:dyDescent="0.2"/>
    <row r="1619" s="35" customFormat="1" x14ac:dyDescent="0.2"/>
    <row r="1620" s="35" customFormat="1" x14ac:dyDescent="0.2"/>
    <row r="1621" s="35" customFormat="1" x14ac:dyDescent="0.2"/>
    <row r="1622" s="35" customFormat="1" x14ac:dyDescent="0.2"/>
    <row r="1623" s="35" customFormat="1" x14ac:dyDescent="0.2"/>
    <row r="1624" s="35" customFormat="1" x14ac:dyDescent="0.2"/>
    <row r="1625" s="35" customFormat="1" x14ac:dyDescent="0.2"/>
    <row r="1626" s="35" customFormat="1" x14ac:dyDescent="0.2"/>
    <row r="1627" s="35" customFormat="1" x14ac:dyDescent="0.2"/>
    <row r="1628" s="35" customFormat="1" x14ac:dyDescent="0.2"/>
    <row r="1629" s="35" customFormat="1" x14ac:dyDescent="0.2"/>
    <row r="1630" s="35" customFormat="1" x14ac:dyDescent="0.2"/>
    <row r="1631" s="35" customFormat="1" x14ac:dyDescent="0.2"/>
    <row r="1632" s="35" customFormat="1" x14ac:dyDescent="0.2"/>
    <row r="1633" s="35" customFormat="1" x14ac:dyDescent="0.2"/>
    <row r="1634" s="35" customFormat="1" x14ac:dyDescent="0.2"/>
    <row r="1635" s="35" customFormat="1" x14ac:dyDescent="0.2"/>
    <row r="1636" s="35" customFormat="1" x14ac:dyDescent="0.2"/>
    <row r="1637" s="35" customFormat="1" x14ac:dyDescent="0.2"/>
    <row r="1638" s="35" customFormat="1" x14ac:dyDescent="0.2"/>
    <row r="1639" s="35" customFormat="1" x14ac:dyDescent="0.2"/>
    <row r="1640" s="35" customFormat="1" x14ac:dyDescent="0.2"/>
    <row r="1641" s="35" customFormat="1" x14ac:dyDescent="0.2"/>
    <row r="1642" s="35" customFormat="1" x14ac:dyDescent="0.2"/>
    <row r="1643" s="35" customFormat="1" x14ac:dyDescent="0.2"/>
    <row r="1644" s="35" customFormat="1" x14ac:dyDescent="0.2"/>
    <row r="1645" s="35" customFormat="1" x14ac:dyDescent="0.2"/>
    <row r="1646" s="35" customFormat="1" x14ac:dyDescent="0.2"/>
    <row r="1647" s="35" customFormat="1" x14ac:dyDescent="0.2"/>
    <row r="1648" s="35" customFormat="1" x14ac:dyDescent="0.2"/>
    <row r="1649" s="35" customFormat="1" x14ac:dyDescent="0.2"/>
    <row r="1650" s="35" customFormat="1" x14ac:dyDescent="0.2"/>
    <row r="1651" s="35" customFormat="1" x14ac:dyDescent="0.2"/>
    <row r="1652" s="35" customFormat="1" x14ac:dyDescent="0.2"/>
    <row r="1653" s="35" customFormat="1" x14ac:dyDescent="0.2"/>
    <row r="1654" s="35" customFormat="1" x14ac:dyDescent="0.2"/>
    <row r="1655" s="35" customFormat="1" x14ac:dyDescent="0.2"/>
    <row r="1656" s="35" customFormat="1" x14ac:dyDescent="0.2"/>
    <row r="1657" s="35" customFormat="1" x14ac:dyDescent="0.2"/>
    <row r="1658" s="35" customFormat="1" x14ac:dyDescent="0.2"/>
    <row r="1659" s="35" customFormat="1" x14ac:dyDescent="0.2"/>
    <row r="1660" s="35" customFormat="1" x14ac:dyDescent="0.2"/>
    <row r="1661" s="35" customFormat="1" x14ac:dyDescent="0.2"/>
    <row r="1662" s="35" customFormat="1" x14ac:dyDescent="0.2"/>
    <row r="1663" s="35" customFormat="1" x14ac:dyDescent="0.2"/>
    <row r="1664" s="35" customFormat="1" x14ac:dyDescent="0.2"/>
    <row r="1665" s="35" customFormat="1" x14ac:dyDescent="0.2"/>
    <row r="1666" s="35" customFormat="1" x14ac:dyDescent="0.2"/>
    <row r="1667" s="35" customFormat="1" x14ac:dyDescent="0.2"/>
    <row r="1668" s="35" customFormat="1" x14ac:dyDescent="0.2"/>
    <row r="1669" s="35" customFormat="1" x14ac:dyDescent="0.2"/>
    <row r="1670" s="35" customFormat="1" x14ac:dyDescent="0.2"/>
    <row r="1671" s="35" customFormat="1" x14ac:dyDescent="0.2"/>
    <row r="1672" s="35" customFormat="1" x14ac:dyDescent="0.2"/>
    <row r="1673" s="35" customFormat="1" x14ac:dyDescent="0.2"/>
    <row r="1674" s="35" customFormat="1" x14ac:dyDescent="0.2"/>
    <row r="1675" s="35" customFormat="1" x14ac:dyDescent="0.2"/>
    <row r="1676" s="35" customFormat="1" x14ac:dyDescent="0.2"/>
    <row r="1677" s="35" customFormat="1" x14ac:dyDescent="0.2"/>
    <row r="1678" s="35" customFormat="1" x14ac:dyDescent="0.2"/>
    <row r="1679" s="35" customFormat="1" x14ac:dyDescent="0.2"/>
    <row r="1680" s="35" customFormat="1" x14ac:dyDescent="0.2"/>
    <row r="1681" s="35" customFormat="1" x14ac:dyDescent="0.2"/>
    <row r="1682" s="35" customFormat="1" x14ac:dyDescent="0.2"/>
    <row r="1683" s="35" customFormat="1" x14ac:dyDescent="0.2"/>
    <row r="1684" s="35" customFormat="1" x14ac:dyDescent="0.2"/>
    <row r="1685" s="35" customFormat="1" x14ac:dyDescent="0.2"/>
    <row r="1686" s="35" customFormat="1" x14ac:dyDescent="0.2"/>
    <row r="1687" s="35" customFormat="1" x14ac:dyDescent="0.2"/>
    <row r="1688" s="35" customFormat="1" x14ac:dyDescent="0.2"/>
    <row r="1689" s="35" customFormat="1" x14ac:dyDescent="0.2"/>
    <row r="1690" s="35" customFormat="1" x14ac:dyDescent="0.2"/>
    <row r="1691" s="35" customFormat="1" x14ac:dyDescent="0.2"/>
    <row r="1692" s="35" customFormat="1" x14ac:dyDescent="0.2"/>
    <row r="1693" s="35" customFormat="1" x14ac:dyDescent="0.2"/>
    <row r="1694" s="35" customFormat="1" x14ac:dyDescent="0.2"/>
    <row r="1695" s="35" customFormat="1" x14ac:dyDescent="0.2"/>
    <row r="1696" s="35" customFormat="1" x14ac:dyDescent="0.2"/>
    <row r="1697" s="35" customFormat="1" x14ac:dyDescent="0.2"/>
    <row r="1698" s="35" customFormat="1" x14ac:dyDescent="0.2"/>
    <row r="1699" s="35" customFormat="1" x14ac:dyDescent="0.2"/>
    <row r="1700" s="35" customFormat="1" x14ac:dyDescent="0.2"/>
    <row r="1701" s="35" customFormat="1" x14ac:dyDescent="0.2"/>
    <row r="1702" s="35" customFormat="1" x14ac:dyDescent="0.2"/>
    <row r="1703" s="35" customFormat="1" x14ac:dyDescent="0.2"/>
    <row r="1704" s="35" customFormat="1" x14ac:dyDescent="0.2"/>
    <row r="1705" s="35" customFormat="1" x14ac:dyDescent="0.2"/>
    <row r="1706" s="35" customFormat="1" x14ac:dyDescent="0.2"/>
    <row r="1707" s="35" customFormat="1" x14ac:dyDescent="0.2"/>
    <row r="1708" s="35" customFormat="1" x14ac:dyDescent="0.2"/>
    <row r="1709" s="35" customFormat="1" x14ac:dyDescent="0.2"/>
    <row r="1710" s="35" customFormat="1" x14ac:dyDescent="0.2"/>
    <row r="1711" s="35" customFormat="1" x14ac:dyDescent="0.2"/>
    <row r="1712" s="35" customFormat="1" x14ac:dyDescent="0.2"/>
    <row r="1713" s="35" customFormat="1" x14ac:dyDescent="0.2"/>
    <row r="1714" s="35" customFormat="1" x14ac:dyDescent="0.2"/>
    <row r="1715" s="35" customFormat="1" x14ac:dyDescent="0.2"/>
    <row r="1716" s="35" customFormat="1" x14ac:dyDescent="0.2"/>
    <row r="1717" s="35" customFormat="1" x14ac:dyDescent="0.2"/>
    <row r="1718" s="35" customFormat="1" x14ac:dyDescent="0.2"/>
    <row r="1719" s="35" customFormat="1" x14ac:dyDescent="0.2"/>
    <row r="1720" s="35" customFormat="1" x14ac:dyDescent="0.2"/>
    <row r="1721" s="35" customFormat="1" x14ac:dyDescent="0.2"/>
    <row r="1722" s="35" customFormat="1" x14ac:dyDescent="0.2"/>
    <row r="1723" s="35" customFormat="1" x14ac:dyDescent="0.2"/>
    <row r="1724" s="35" customFormat="1" x14ac:dyDescent="0.2"/>
    <row r="1725" s="35" customFormat="1" x14ac:dyDescent="0.2"/>
    <row r="1726" s="35" customFormat="1" x14ac:dyDescent="0.2"/>
    <row r="1727" s="35" customFormat="1" x14ac:dyDescent="0.2"/>
    <row r="1728" s="35" customFormat="1" x14ac:dyDescent="0.2"/>
    <row r="1729" s="35" customFormat="1" x14ac:dyDescent="0.2"/>
    <row r="1730" s="35" customFormat="1" x14ac:dyDescent="0.2"/>
    <row r="1731" s="35" customFormat="1" x14ac:dyDescent="0.2"/>
    <row r="1732" s="35" customFormat="1" x14ac:dyDescent="0.2"/>
    <row r="1733" s="35" customFormat="1" x14ac:dyDescent="0.2"/>
    <row r="1734" s="35" customFormat="1" x14ac:dyDescent="0.2"/>
    <row r="1735" s="35" customFormat="1" x14ac:dyDescent="0.2"/>
    <row r="1736" s="35" customFormat="1" x14ac:dyDescent="0.2"/>
    <row r="1737" s="35" customFormat="1" x14ac:dyDescent="0.2"/>
    <row r="1738" s="35" customFormat="1" x14ac:dyDescent="0.2"/>
    <row r="1739" s="35" customFormat="1" x14ac:dyDescent="0.2"/>
    <row r="1740" s="35" customFormat="1" x14ac:dyDescent="0.2"/>
    <row r="1741" s="35" customFormat="1" x14ac:dyDescent="0.2"/>
    <row r="1742" s="35" customFormat="1" x14ac:dyDescent="0.2"/>
    <row r="1743" s="35" customFormat="1" x14ac:dyDescent="0.2"/>
    <row r="1744" s="35" customFormat="1" x14ac:dyDescent="0.2"/>
    <row r="1745" s="35" customFormat="1" x14ac:dyDescent="0.2"/>
    <row r="1746" s="35" customFormat="1" x14ac:dyDescent="0.2"/>
    <row r="1747" s="35" customFormat="1" x14ac:dyDescent="0.2"/>
    <row r="1748" s="35" customFormat="1" x14ac:dyDescent="0.2"/>
    <row r="1749" s="35" customFormat="1" x14ac:dyDescent="0.2"/>
    <row r="1750" s="35" customFormat="1" x14ac:dyDescent="0.2"/>
    <row r="1751" s="35" customFormat="1" x14ac:dyDescent="0.2"/>
    <row r="1752" s="35" customFormat="1" x14ac:dyDescent="0.2"/>
    <row r="1753" s="35" customFormat="1" x14ac:dyDescent="0.2"/>
    <row r="1754" s="35" customFormat="1" x14ac:dyDescent="0.2"/>
    <row r="1755" s="35" customFormat="1" x14ac:dyDescent="0.2"/>
    <row r="1756" s="35" customFormat="1" x14ac:dyDescent="0.2"/>
    <row r="1757" s="35" customFormat="1" x14ac:dyDescent="0.2"/>
    <row r="1758" s="35" customFormat="1" x14ac:dyDescent="0.2"/>
    <row r="1759" s="35" customFormat="1" x14ac:dyDescent="0.2"/>
    <row r="1760" s="35" customFormat="1" x14ac:dyDescent="0.2"/>
    <row r="1761" s="35" customFormat="1" x14ac:dyDescent="0.2"/>
    <row r="1762" s="35" customFormat="1" x14ac:dyDescent="0.2"/>
    <row r="1763" s="35" customFormat="1" x14ac:dyDescent="0.2"/>
    <row r="1764" s="35" customFormat="1" x14ac:dyDescent="0.2"/>
    <row r="1765" s="35" customFormat="1" x14ac:dyDescent="0.2"/>
    <row r="1766" s="35" customFormat="1" x14ac:dyDescent="0.2"/>
    <row r="1767" s="35" customFormat="1" x14ac:dyDescent="0.2"/>
    <row r="1768" s="35" customFormat="1" x14ac:dyDescent="0.2"/>
    <row r="1769" s="35" customFormat="1" x14ac:dyDescent="0.2"/>
    <row r="1770" s="35" customFormat="1" x14ac:dyDescent="0.2"/>
    <row r="1771" s="35" customFormat="1" x14ac:dyDescent="0.2"/>
    <row r="1772" s="35" customFormat="1" x14ac:dyDescent="0.2"/>
    <row r="1773" s="35" customFormat="1" x14ac:dyDescent="0.2"/>
    <row r="1774" s="35" customFormat="1" x14ac:dyDescent="0.2"/>
    <row r="1775" s="35" customFormat="1" x14ac:dyDescent="0.2"/>
    <row r="1776" s="35" customFormat="1" x14ac:dyDescent="0.2"/>
    <row r="1777" s="35" customFormat="1" x14ac:dyDescent="0.2"/>
    <row r="1778" s="35" customFormat="1" x14ac:dyDescent="0.2"/>
    <row r="1779" s="35" customFormat="1" x14ac:dyDescent="0.2"/>
    <row r="1780" s="35" customFormat="1" x14ac:dyDescent="0.2"/>
    <row r="1781" s="35" customFormat="1" x14ac:dyDescent="0.2"/>
    <row r="1782" s="35" customFormat="1" x14ac:dyDescent="0.2"/>
    <row r="1783" s="35" customFormat="1" x14ac:dyDescent="0.2"/>
    <row r="1784" s="35" customFormat="1" x14ac:dyDescent="0.2"/>
    <row r="1785" s="35" customFormat="1" x14ac:dyDescent="0.2"/>
    <row r="1786" s="35" customFormat="1" x14ac:dyDescent="0.2"/>
    <row r="1787" s="35" customFormat="1" x14ac:dyDescent="0.2"/>
    <row r="1788" s="35" customFormat="1" x14ac:dyDescent="0.2"/>
    <row r="1789" s="35" customFormat="1" x14ac:dyDescent="0.2"/>
    <row r="1790" s="35" customFormat="1" x14ac:dyDescent="0.2"/>
    <row r="1791" s="35" customFormat="1" x14ac:dyDescent="0.2"/>
    <row r="1792" s="35" customFormat="1" x14ac:dyDescent="0.2"/>
    <row r="1793" s="35" customFormat="1" x14ac:dyDescent="0.2"/>
    <row r="1794" s="35" customFormat="1" x14ac:dyDescent="0.2"/>
    <row r="1795" s="35" customFormat="1" x14ac:dyDescent="0.2"/>
    <row r="1796" s="35" customFormat="1" x14ac:dyDescent="0.2"/>
    <row r="1797" s="35" customFormat="1" x14ac:dyDescent="0.2"/>
    <row r="1798" s="35" customFormat="1" x14ac:dyDescent="0.2"/>
    <row r="1799" s="35" customFormat="1" x14ac:dyDescent="0.2"/>
    <row r="1800" s="35" customFormat="1" x14ac:dyDescent="0.2"/>
    <row r="1801" s="35" customFormat="1" x14ac:dyDescent="0.2"/>
    <row r="1802" s="35" customFormat="1" x14ac:dyDescent="0.2"/>
    <row r="1803" s="35" customFormat="1" x14ac:dyDescent="0.2"/>
    <row r="1804" s="35" customFormat="1" x14ac:dyDescent="0.2"/>
    <row r="1805" s="35" customFormat="1" x14ac:dyDescent="0.2"/>
    <row r="1806" s="35" customFormat="1" x14ac:dyDescent="0.2"/>
    <row r="1807" s="35" customFormat="1" x14ac:dyDescent="0.2"/>
    <row r="1808" s="35" customFormat="1" x14ac:dyDescent="0.2"/>
    <row r="1809" s="35" customFormat="1" x14ac:dyDescent="0.2"/>
    <row r="1810" s="35" customFormat="1" x14ac:dyDescent="0.2"/>
    <row r="1811" s="35" customFormat="1" x14ac:dyDescent="0.2"/>
    <row r="1812" s="35" customFormat="1" x14ac:dyDescent="0.2"/>
    <row r="1813" s="35" customFormat="1" x14ac:dyDescent="0.2"/>
    <row r="1814" s="35" customFormat="1" x14ac:dyDescent="0.2"/>
    <row r="1815" s="35" customFormat="1" x14ac:dyDescent="0.2"/>
    <row r="1816" s="35" customFormat="1" x14ac:dyDescent="0.2"/>
    <row r="1817" s="35" customFormat="1" x14ac:dyDescent="0.2"/>
    <row r="1818" s="35" customFormat="1" x14ac:dyDescent="0.2"/>
    <row r="1819" s="35" customFormat="1" x14ac:dyDescent="0.2"/>
    <row r="1820" s="35" customFormat="1" x14ac:dyDescent="0.2"/>
    <row r="1821" s="35" customFormat="1" x14ac:dyDescent="0.2"/>
    <row r="1822" s="35" customFormat="1" x14ac:dyDescent="0.2"/>
    <row r="1823" s="35" customFormat="1" x14ac:dyDescent="0.2"/>
    <row r="1824" s="35" customFormat="1" x14ac:dyDescent="0.2"/>
    <row r="1825" s="35" customFormat="1" x14ac:dyDescent="0.2"/>
    <row r="1826" s="35" customFormat="1" x14ac:dyDescent="0.2"/>
    <row r="1827" s="35" customFormat="1" x14ac:dyDescent="0.2"/>
    <row r="1828" s="35" customFormat="1" x14ac:dyDescent="0.2"/>
    <row r="1829" s="35" customFormat="1" x14ac:dyDescent="0.2"/>
    <row r="1830" s="35" customFormat="1" x14ac:dyDescent="0.2"/>
    <row r="1831" s="35" customFormat="1" x14ac:dyDescent="0.2"/>
    <row r="1832" s="35" customFormat="1" x14ac:dyDescent="0.2"/>
    <row r="1833" s="35" customFormat="1" x14ac:dyDescent="0.2"/>
    <row r="1834" s="35" customFormat="1" x14ac:dyDescent="0.2"/>
    <row r="1835" s="35" customFormat="1" x14ac:dyDescent="0.2"/>
    <row r="1836" s="35" customFormat="1" x14ac:dyDescent="0.2"/>
    <row r="1837" s="35" customFormat="1" x14ac:dyDescent="0.2"/>
    <row r="1838" s="35" customFormat="1" x14ac:dyDescent="0.2"/>
    <row r="1839" s="35" customFormat="1" x14ac:dyDescent="0.2"/>
    <row r="1840" s="35" customFormat="1" x14ac:dyDescent="0.2"/>
    <row r="1841" s="35" customFormat="1" x14ac:dyDescent="0.2"/>
    <row r="1842" s="35" customFormat="1" x14ac:dyDescent="0.2"/>
    <row r="1843" s="35" customFormat="1" x14ac:dyDescent="0.2"/>
    <row r="1844" s="35" customFormat="1" x14ac:dyDescent="0.2"/>
    <row r="1845" s="35" customFormat="1" x14ac:dyDescent="0.2"/>
    <row r="1846" s="35" customFormat="1" x14ac:dyDescent="0.2"/>
    <row r="1847" s="35" customFormat="1" x14ac:dyDescent="0.2"/>
    <row r="1848" s="35" customFormat="1" x14ac:dyDescent="0.2"/>
    <row r="1849" s="35" customFormat="1" x14ac:dyDescent="0.2"/>
    <row r="1850" s="35" customFormat="1" x14ac:dyDescent="0.2"/>
    <row r="1851" s="35" customFormat="1" x14ac:dyDescent="0.2"/>
    <row r="1852" s="35" customFormat="1" x14ac:dyDescent="0.2"/>
    <row r="1853" s="35" customFormat="1" x14ac:dyDescent="0.2"/>
    <row r="1854" s="35" customFormat="1" x14ac:dyDescent="0.2"/>
    <row r="1855" s="35" customFormat="1" x14ac:dyDescent="0.2"/>
    <row r="1856" s="35" customFormat="1" x14ac:dyDescent="0.2"/>
    <row r="1857" s="35" customFormat="1" x14ac:dyDescent="0.2"/>
    <row r="1858" s="35" customFormat="1" x14ac:dyDescent="0.2"/>
    <row r="1859" s="35" customFormat="1" x14ac:dyDescent="0.2"/>
    <row r="1860" s="35" customFormat="1" x14ac:dyDescent="0.2"/>
    <row r="1861" s="35" customFormat="1" x14ac:dyDescent="0.2"/>
    <row r="1862" s="35" customFormat="1" x14ac:dyDescent="0.2"/>
    <row r="1863" s="35" customFormat="1" x14ac:dyDescent="0.2"/>
    <row r="1864" s="35" customFormat="1" x14ac:dyDescent="0.2"/>
    <row r="1865" s="35" customFormat="1" x14ac:dyDescent="0.2"/>
    <row r="1866" s="35" customFormat="1" x14ac:dyDescent="0.2"/>
    <row r="1867" s="35" customFormat="1" x14ac:dyDescent="0.2"/>
    <row r="1868" s="35" customFormat="1" x14ac:dyDescent="0.2"/>
    <row r="1869" s="35" customFormat="1" x14ac:dyDescent="0.2"/>
    <row r="1870" s="35" customFormat="1" x14ac:dyDescent="0.2"/>
    <row r="1871" s="35" customFormat="1" x14ac:dyDescent="0.2"/>
    <row r="1872" s="35" customFormat="1" x14ac:dyDescent="0.2"/>
    <row r="1873" s="35" customFormat="1" x14ac:dyDescent="0.2"/>
    <row r="1874" s="35" customFormat="1" x14ac:dyDescent="0.2"/>
    <row r="1875" s="35" customFormat="1" x14ac:dyDescent="0.2"/>
    <row r="1876" s="35" customFormat="1" x14ac:dyDescent="0.2"/>
    <row r="1877" s="35" customFormat="1" x14ac:dyDescent="0.2"/>
    <row r="1878" s="35" customFormat="1" x14ac:dyDescent="0.2"/>
    <row r="1879" s="35" customFormat="1" x14ac:dyDescent="0.2"/>
    <row r="1880" s="35" customFormat="1" x14ac:dyDescent="0.2"/>
    <row r="1881" s="35" customFormat="1" x14ac:dyDescent="0.2"/>
    <row r="1882" s="35" customFormat="1" x14ac:dyDescent="0.2"/>
    <row r="1883" s="35" customFormat="1" x14ac:dyDescent="0.2"/>
    <row r="1884" s="35" customFormat="1" x14ac:dyDescent="0.2"/>
    <row r="1885" s="35" customFormat="1" x14ac:dyDescent="0.2"/>
    <row r="1886" s="35" customFormat="1" x14ac:dyDescent="0.2"/>
    <row r="1887" s="35" customFormat="1" x14ac:dyDescent="0.2"/>
    <row r="1888" s="35" customFormat="1" x14ac:dyDescent="0.2"/>
    <row r="1889" s="35" customFormat="1" x14ac:dyDescent="0.2"/>
    <row r="1890" s="35" customFormat="1" x14ac:dyDescent="0.2"/>
    <row r="1891" s="35" customFormat="1" x14ac:dyDescent="0.2"/>
    <row r="1892" s="35" customFormat="1" x14ac:dyDescent="0.2"/>
    <row r="1893" s="35" customFormat="1" x14ac:dyDescent="0.2"/>
    <row r="1894" s="35" customFormat="1" x14ac:dyDescent="0.2"/>
    <row r="1895" s="35" customFormat="1" x14ac:dyDescent="0.2"/>
    <row r="1896" s="35" customFormat="1" x14ac:dyDescent="0.2"/>
    <row r="1897" s="35" customFormat="1" x14ac:dyDescent="0.2"/>
    <row r="1898" s="35" customFormat="1" x14ac:dyDescent="0.2"/>
    <row r="1899" s="35" customFormat="1" x14ac:dyDescent="0.2"/>
    <row r="1900" s="35" customFormat="1" x14ac:dyDescent="0.2"/>
    <row r="1901" s="35" customFormat="1" x14ac:dyDescent="0.2"/>
    <row r="1902" s="35" customFormat="1" x14ac:dyDescent="0.2"/>
    <row r="1903" s="35" customFormat="1" x14ac:dyDescent="0.2"/>
    <row r="1904" s="35" customFormat="1" x14ac:dyDescent="0.2"/>
    <row r="1905" s="35" customFormat="1" x14ac:dyDescent="0.2"/>
    <row r="1906" s="35" customFormat="1" x14ac:dyDescent="0.2"/>
    <row r="1907" s="35" customFormat="1" x14ac:dyDescent="0.2"/>
    <row r="1908" s="35" customFormat="1" x14ac:dyDescent="0.2"/>
    <row r="1909" s="35" customFormat="1" x14ac:dyDescent="0.2"/>
    <row r="1910" s="35" customFormat="1" x14ac:dyDescent="0.2"/>
    <row r="1911" s="35" customFormat="1" x14ac:dyDescent="0.2"/>
    <row r="1912" s="35" customFormat="1" x14ac:dyDescent="0.2"/>
    <row r="1913" s="35" customFormat="1" x14ac:dyDescent="0.2"/>
    <row r="1914" s="35" customFormat="1" x14ac:dyDescent="0.2"/>
    <row r="1915" s="35" customFormat="1" x14ac:dyDescent="0.2"/>
    <row r="1916" s="35" customFormat="1" x14ac:dyDescent="0.2"/>
    <row r="1917" s="35" customFormat="1" x14ac:dyDescent="0.2"/>
    <row r="1918" s="35" customFormat="1" x14ac:dyDescent="0.2"/>
    <row r="1919" s="35" customFormat="1" x14ac:dyDescent="0.2"/>
    <row r="1920" s="35" customFormat="1" x14ac:dyDescent="0.2"/>
    <row r="1921" s="35" customFormat="1" x14ac:dyDescent="0.2"/>
    <row r="1922" s="35" customFormat="1" x14ac:dyDescent="0.2"/>
    <row r="1923" s="35" customFormat="1" x14ac:dyDescent="0.2"/>
    <row r="1924" s="35" customFormat="1" x14ac:dyDescent="0.2"/>
    <row r="1925" s="35" customFormat="1" x14ac:dyDescent="0.2"/>
    <row r="1926" s="35" customFormat="1" x14ac:dyDescent="0.2"/>
    <row r="1927" s="35" customFormat="1" x14ac:dyDescent="0.2"/>
    <row r="1928" s="35" customFormat="1" x14ac:dyDescent="0.2"/>
    <row r="1929" s="35" customFormat="1" x14ac:dyDescent="0.2"/>
    <row r="1930" s="35" customFormat="1" x14ac:dyDescent="0.2"/>
    <row r="1931" s="35" customFormat="1" x14ac:dyDescent="0.2"/>
    <row r="1932" s="35" customFormat="1" x14ac:dyDescent="0.2"/>
    <row r="1933" s="35" customFormat="1" x14ac:dyDescent="0.2"/>
    <row r="1934" s="35" customFormat="1" x14ac:dyDescent="0.2"/>
    <row r="1935" s="35" customFormat="1" x14ac:dyDescent="0.2"/>
    <row r="1936" s="35" customFormat="1" x14ac:dyDescent="0.2"/>
    <row r="1937" s="35" customFormat="1" x14ac:dyDescent="0.2"/>
    <row r="1938" s="35" customFormat="1" x14ac:dyDescent="0.2"/>
    <row r="1939" s="35" customFormat="1" x14ac:dyDescent="0.2"/>
    <row r="1940" s="35" customFormat="1" x14ac:dyDescent="0.2"/>
    <row r="1941" s="35" customFormat="1" x14ac:dyDescent="0.2"/>
    <row r="1942" s="35" customFormat="1" x14ac:dyDescent="0.2"/>
    <row r="1943" s="35" customFormat="1" x14ac:dyDescent="0.2"/>
    <row r="1944" s="35" customFormat="1" x14ac:dyDescent="0.2"/>
    <row r="1945" s="35" customFormat="1" x14ac:dyDescent="0.2"/>
    <row r="1946" s="35" customFormat="1" x14ac:dyDescent="0.2"/>
    <row r="1947" s="35" customFormat="1" x14ac:dyDescent="0.2"/>
    <row r="1948" s="35" customFormat="1" x14ac:dyDescent="0.2"/>
    <row r="1949" s="35" customFormat="1" x14ac:dyDescent="0.2"/>
    <row r="1950" s="35" customFormat="1" x14ac:dyDescent="0.2"/>
    <row r="1951" s="35" customFormat="1" x14ac:dyDescent="0.2"/>
    <row r="1952" s="35" customFormat="1" x14ac:dyDescent="0.2"/>
    <row r="1953" s="35" customFormat="1" x14ac:dyDescent="0.2"/>
    <row r="1954" s="35" customFormat="1" x14ac:dyDescent="0.2"/>
    <row r="1955" s="35" customFormat="1" x14ac:dyDescent="0.2"/>
    <row r="1956" s="35" customFormat="1" x14ac:dyDescent="0.2"/>
    <row r="1957" s="35" customFormat="1" x14ac:dyDescent="0.2"/>
    <row r="1958" s="35" customFormat="1" x14ac:dyDescent="0.2"/>
    <row r="1959" s="35" customFormat="1" x14ac:dyDescent="0.2"/>
    <row r="1960" s="35" customFormat="1" x14ac:dyDescent="0.2"/>
    <row r="1961" s="35" customFormat="1" x14ac:dyDescent="0.2"/>
    <row r="1962" s="35" customFormat="1" x14ac:dyDescent="0.2"/>
    <row r="1963" s="35" customFormat="1" x14ac:dyDescent="0.2"/>
    <row r="1964" s="35" customFormat="1" x14ac:dyDescent="0.2"/>
    <row r="1965" s="35" customFormat="1" x14ac:dyDescent="0.2"/>
    <row r="1966" s="35" customFormat="1" x14ac:dyDescent="0.2"/>
    <row r="1967" s="35" customFormat="1" x14ac:dyDescent="0.2"/>
    <row r="1968" s="35" customFormat="1" x14ac:dyDescent="0.2"/>
    <row r="1969" s="35" customFormat="1" x14ac:dyDescent="0.2"/>
    <row r="1970" s="35" customFormat="1" x14ac:dyDescent="0.2"/>
    <row r="1971" s="35" customFormat="1" x14ac:dyDescent="0.2"/>
    <row r="1972" s="35" customFormat="1" x14ac:dyDescent="0.2"/>
    <row r="1973" s="35" customFormat="1" x14ac:dyDescent="0.2"/>
    <row r="1974" s="35" customFormat="1" x14ac:dyDescent="0.2"/>
    <row r="1975" s="35" customFormat="1" x14ac:dyDescent="0.2"/>
    <row r="1976" s="35" customFormat="1" x14ac:dyDescent="0.2"/>
    <row r="1977" s="35" customFormat="1" x14ac:dyDescent="0.2"/>
    <row r="1978" s="35" customFormat="1" x14ac:dyDescent="0.2"/>
    <row r="1979" s="35" customFormat="1" x14ac:dyDescent="0.2"/>
    <row r="1980" s="35" customFormat="1" x14ac:dyDescent="0.2"/>
    <row r="1981" s="35" customFormat="1" x14ac:dyDescent="0.2"/>
    <row r="1982" s="35" customFormat="1" x14ac:dyDescent="0.2"/>
    <row r="1983" s="35" customFormat="1" x14ac:dyDescent="0.2"/>
    <row r="1984" s="35" customFormat="1" x14ac:dyDescent="0.2"/>
    <row r="1985" s="35" customFormat="1" x14ac:dyDescent="0.2"/>
    <row r="1986" s="35" customFormat="1" x14ac:dyDescent="0.2"/>
    <row r="1987" s="35" customFormat="1" x14ac:dyDescent="0.2"/>
    <row r="1988" s="35" customFormat="1" x14ac:dyDescent="0.2"/>
    <row r="1989" s="35" customFormat="1" x14ac:dyDescent="0.2"/>
    <row r="1990" s="35" customFormat="1" x14ac:dyDescent="0.2"/>
    <row r="1991" s="35" customFormat="1" x14ac:dyDescent="0.2"/>
    <row r="1992" s="35" customFormat="1" x14ac:dyDescent="0.2"/>
    <row r="1993" s="35" customFormat="1" x14ac:dyDescent="0.2"/>
    <row r="1994" s="35" customFormat="1" x14ac:dyDescent="0.2"/>
    <row r="1995" s="35" customFormat="1" x14ac:dyDescent="0.2"/>
    <row r="1996" s="35" customFormat="1" x14ac:dyDescent="0.2"/>
    <row r="1997" s="35" customFormat="1" x14ac:dyDescent="0.2"/>
    <row r="1998" s="35" customFormat="1" x14ac:dyDescent="0.2"/>
    <row r="1999" s="35" customFormat="1" x14ac:dyDescent="0.2"/>
    <row r="2000" s="35" customFormat="1" x14ac:dyDescent="0.2"/>
    <row r="2001" s="35" customFormat="1" x14ac:dyDescent="0.2"/>
    <row r="2002" s="35" customFormat="1" x14ac:dyDescent="0.2"/>
    <row r="2003" s="35" customFormat="1" x14ac:dyDescent="0.2"/>
    <row r="2004" s="35" customFormat="1" x14ac:dyDescent="0.2"/>
    <row r="2005" s="35" customFormat="1" x14ac:dyDescent="0.2"/>
    <row r="2006" s="35" customFormat="1" x14ac:dyDescent="0.2"/>
    <row r="2007" s="35" customFormat="1" x14ac:dyDescent="0.2"/>
    <row r="2008" s="35" customFormat="1" x14ac:dyDescent="0.2"/>
    <row r="2009" s="35" customFormat="1" x14ac:dyDescent="0.2"/>
    <row r="2010" s="35" customFormat="1" x14ac:dyDescent="0.2"/>
    <row r="2011" s="35" customFormat="1" x14ac:dyDescent="0.2"/>
    <row r="2012" s="35" customFormat="1" x14ac:dyDescent="0.2"/>
    <row r="2013" s="35" customFormat="1" x14ac:dyDescent="0.2"/>
    <row r="2014" s="35" customFormat="1" x14ac:dyDescent="0.2"/>
    <row r="2015" s="35" customFormat="1" x14ac:dyDescent="0.2"/>
    <row r="2016" s="35" customFormat="1" x14ac:dyDescent="0.2"/>
    <row r="2017" s="35" customFormat="1" x14ac:dyDescent="0.2"/>
    <row r="2018" s="35" customFormat="1" x14ac:dyDescent="0.2"/>
    <row r="2019" s="35" customFormat="1" x14ac:dyDescent="0.2"/>
    <row r="2020" s="35" customFormat="1" x14ac:dyDescent="0.2"/>
    <row r="2021" s="35" customFormat="1" x14ac:dyDescent="0.2"/>
    <row r="2022" s="35" customFormat="1" x14ac:dyDescent="0.2"/>
    <row r="2023" s="35" customFormat="1" x14ac:dyDescent="0.2"/>
    <row r="2024" s="35" customFormat="1" x14ac:dyDescent="0.2"/>
    <row r="2025" s="35" customFormat="1" x14ac:dyDescent="0.2"/>
    <row r="2026" s="35" customFormat="1" x14ac:dyDescent="0.2"/>
    <row r="2027" s="35" customFormat="1" x14ac:dyDescent="0.2"/>
    <row r="2028" s="35" customFormat="1" x14ac:dyDescent="0.2"/>
    <row r="2029" s="35" customFormat="1" x14ac:dyDescent="0.2"/>
    <row r="2030" s="35" customFormat="1" x14ac:dyDescent="0.2"/>
    <row r="2031" s="35" customFormat="1" x14ac:dyDescent="0.2"/>
    <row r="2032" s="35" customFormat="1" x14ac:dyDescent="0.2"/>
    <row r="2033" s="35" customFormat="1" x14ac:dyDescent="0.2"/>
    <row r="2034" s="35" customFormat="1" x14ac:dyDescent="0.2"/>
    <row r="2035" s="35" customFormat="1" x14ac:dyDescent="0.2"/>
    <row r="2036" s="35" customFormat="1" x14ac:dyDescent="0.2"/>
    <row r="2037" s="35" customFormat="1" x14ac:dyDescent="0.2"/>
    <row r="2038" s="35" customFormat="1" x14ac:dyDescent="0.2"/>
    <row r="2039" s="35" customFormat="1" x14ac:dyDescent="0.2"/>
    <row r="2040" s="35" customFormat="1" x14ac:dyDescent="0.2"/>
    <row r="2041" s="35" customFormat="1" x14ac:dyDescent="0.2"/>
    <row r="2042" s="35" customFormat="1" x14ac:dyDescent="0.2"/>
    <row r="2043" s="35" customFormat="1" x14ac:dyDescent="0.2"/>
    <row r="2044" s="35" customFormat="1" x14ac:dyDescent="0.2"/>
    <row r="2045" s="35" customFormat="1" x14ac:dyDescent="0.2"/>
    <row r="2046" s="35" customFormat="1" x14ac:dyDescent="0.2"/>
    <row r="2047" s="35" customFormat="1" x14ac:dyDescent="0.2"/>
    <row r="2048" s="35" customFormat="1" x14ac:dyDescent="0.2"/>
    <row r="2049" s="35" customFormat="1" x14ac:dyDescent="0.2"/>
    <row r="2050" s="35" customFormat="1" x14ac:dyDescent="0.2"/>
    <row r="2051" s="35" customFormat="1" x14ac:dyDescent="0.2"/>
    <row r="2052" s="35" customFormat="1" x14ac:dyDescent="0.2"/>
    <row r="2053" s="35" customFormat="1" x14ac:dyDescent="0.2"/>
    <row r="2054" s="35" customFormat="1" x14ac:dyDescent="0.2"/>
    <row r="2055" s="35" customFormat="1" x14ac:dyDescent="0.2"/>
    <row r="2056" s="35" customFormat="1" x14ac:dyDescent="0.2"/>
    <row r="2057" s="35" customFormat="1" x14ac:dyDescent="0.2"/>
    <row r="2058" s="35" customFormat="1" x14ac:dyDescent="0.2"/>
    <row r="2059" s="35" customFormat="1" x14ac:dyDescent="0.2"/>
    <row r="2060" s="35" customFormat="1" x14ac:dyDescent="0.2"/>
    <row r="2061" s="35" customFormat="1" x14ac:dyDescent="0.2"/>
    <row r="2062" s="35" customFormat="1" x14ac:dyDescent="0.2"/>
    <row r="2063" s="35" customFormat="1" x14ac:dyDescent="0.2"/>
    <row r="2064" s="35" customFormat="1" x14ac:dyDescent="0.2"/>
    <row r="2065" s="35" customFormat="1" x14ac:dyDescent="0.2"/>
    <row r="2066" s="35" customFormat="1" x14ac:dyDescent="0.2"/>
    <row r="2067" s="35" customFormat="1" x14ac:dyDescent="0.2"/>
    <row r="2068" s="35" customFormat="1" x14ac:dyDescent="0.2"/>
    <row r="2069" s="35" customFormat="1" x14ac:dyDescent="0.2"/>
    <row r="2070" s="35" customFormat="1" x14ac:dyDescent="0.2"/>
    <row r="2071" s="35" customFormat="1" x14ac:dyDescent="0.2"/>
    <row r="2072" s="35" customFormat="1" x14ac:dyDescent="0.2"/>
    <row r="2073" s="35" customFormat="1" x14ac:dyDescent="0.2"/>
    <row r="2074" s="35" customFormat="1" x14ac:dyDescent="0.2"/>
    <row r="2075" s="35" customFormat="1" x14ac:dyDescent="0.2"/>
    <row r="2076" s="35" customFormat="1" x14ac:dyDescent="0.2"/>
    <row r="2077" s="35" customFormat="1" x14ac:dyDescent="0.2"/>
    <row r="2078" s="35" customFormat="1" x14ac:dyDescent="0.2"/>
    <row r="2079" s="35" customFormat="1" x14ac:dyDescent="0.2"/>
    <row r="2080" s="35" customFormat="1" x14ac:dyDescent="0.2"/>
    <row r="2081" s="35" customFormat="1" x14ac:dyDescent="0.2"/>
    <row r="2082" s="35" customFormat="1" x14ac:dyDescent="0.2"/>
    <row r="2083" s="35" customFormat="1" x14ac:dyDescent="0.2"/>
    <row r="2084" s="35" customFormat="1" x14ac:dyDescent="0.2"/>
    <row r="2085" s="35" customFormat="1" x14ac:dyDescent="0.2"/>
    <row r="2086" s="35" customFormat="1" x14ac:dyDescent="0.2"/>
    <row r="2087" s="35" customFormat="1" x14ac:dyDescent="0.2"/>
    <row r="2088" s="35" customFormat="1" x14ac:dyDescent="0.2"/>
    <row r="2089" s="35" customFormat="1" x14ac:dyDescent="0.2"/>
    <row r="2090" s="35" customFormat="1" x14ac:dyDescent="0.2"/>
    <row r="2091" s="35" customFormat="1" x14ac:dyDescent="0.2"/>
    <row r="2092" s="35" customFormat="1" x14ac:dyDescent="0.2"/>
    <row r="2093" s="35" customFormat="1" x14ac:dyDescent="0.2"/>
    <row r="2094" s="35" customFormat="1" x14ac:dyDescent="0.2"/>
    <row r="2095" s="35" customFormat="1" x14ac:dyDescent="0.2"/>
    <row r="2096" s="35" customFormat="1" x14ac:dyDescent="0.2"/>
    <row r="2097" s="35" customFormat="1" x14ac:dyDescent="0.2"/>
    <row r="2098" s="35" customFormat="1" x14ac:dyDescent="0.2"/>
    <row r="2099" s="35" customFormat="1" x14ac:dyDescent="0.2"/>
    <row r="2100" s="35" customFormat="1" x14ac:dyDescent="0.2"/>
    <row r="2101" s="35" customFormat="1" x14ac:dyDescent="0.2"/>
    <row r="2102" s="35" customFormat="1" x14ac:dyDescent="0.2"/>
    <row r="2103" s="35" customFormat="1" x14ac:dyDescent="0.2"/>
    <row r="2104" s="35" customFormat="1" x14ac:dyDescent="0.2"/>
    <row r="2105" s="35" customFormat="1" x14ac:dyDescent="0.2"/>
    <row r="2106" s="35" customFormat="1" x14ac:dyDescent="0.2"/>
    <row r="2107" s="35" customFormat="1" x14ac:dyDescent="0.2"/>
    <row r="2108" s="35" customFormat="1" x14ac:dyDescent="0.2"/>
    <row r="2109" s="35" customFormat="1" x14ac:dyDescent="0.2"/>
    <row r="2110" s="35" customFormat="1" x14ac:dyDescent="0.2"/>
    <row r="2111" s="35" customFormat="1" x14ac:dyDescent="0.2"/>
    <row r="2112" s="35" customFormat="1" x14ac:dyDescent="0.2"/>
    <row r="2113" s="35" customFormat="1" x14ac:dyDescent="0.2"/>
    <row r="2114" s="35" customFormat="1" x14ac:dyDescent="0.2"/>
    <row r="2115" s="35" customFormat="1" x14ac:dyDescent="0.2"/>
    <row r="2116" s="35" customFormat="1" x14ac:dyDescent="0.2"/>
    <row r="2117" s="35" customFormat="1" x14ac:dyDescent="0.2"/>
    <row r="2118" s="35" customFormat="1" x14ac:dyDescent="0.2"/>
    <row r="2119" s="35" customFormat="1" x14ac:dyDescent="0.2"/>
    <row r="2120" s="35" customFormat="1" x14ac:dyDescent="0.2"/>
    <row r="2121" s="35" customFormat="1" x14ac:dyDescent="0.2"/>
    <row r="2122" s="35" customFormat="1" x14ac:dyDescent="0.2"/>
    <row r="2123" s="35" customFormat="1" x14ac:dyDescent="0.2"/>
    <row r="2124" s="35" customFormat="1" x14ac:dyDescent="0.2"/>
    <row r="2125" s="35" customFormat="1" x14ac:dyDescent="0.2"/>
    <row r="2126" s="35" customFormat="1" x14ac:dyDescent="0.2"/>
    <row r="2127" s="35" customFormat="1" x14ac:dyDescent="0.2"/>
    <row r="2128" s="35" customFormat="1" x14ac:dyDescent="0.2"/>
    <row r="2129" s="35" customFormat="1" x14ac:dyDescent="0.2"/>
    <row r="2130" s="35" customFormat="1" x14ac:dyDescent="0.2"/>
    <row r="2131" s="35" customFormat="1" x14ac:dyDescent="0.2"/>
    <row r="2132" s="35" customFormat="1" x14ac:dyDescent="0.2"/>
    <row r="2133" s="35" customFormat="1" x14ac:dyDescent="0.2"/>
    <row r="2134" s="35" customFormat="1" x14ac:dyDescent="0.2"/>
    <row r="2135" s="35" customFormat="1" x14ac:dyDescent="0.2"/>
    <row r="2136" s="35" customFormat="1" x14ac:dyDescent="0.2"/>
    <row r="2137" s="35" customFormat="1" x14ac:dyDescent="0.2"/>
    <row r="2138" s="35" customFormat="1" x14ac:dyDescent="0.2"/>
    <row r="2139" s="35" customFormat="1" x14ac:dyDescent="0.2"/>
    <row r="2140" s="35" customFormat="1" x14ac:dyDescent="0.2"/>
    <row r="2141" s="35" customFormat="1" x14ac:dyDescent="0.2"/>
    <row r="2142" s="35" customFormat="1" x14ac:dyDescent="0.2"/>
    <row r="2143" s="35" customFormat="1" x14ac:dyDescent="0.2"/>
    <row r="2144" s="35" customFormat="1" x14ac:dyDescent="0.2"/>
    <row r="2145" s="35" customFormat="1" x14ac:dyDescent="0.2"/>
    <row r="2146" s="35" customFormat="1" x14ac:dyDescent="0.2"/>
    <row r="2147" s="35" customFormat="1" x14ac:dyDescent="0.2"/>
    <row r="2148" s="35" customFormat="1" x14ac:dyDescent="0.2"/>
    <row r="2149" s="35" customFormat="1" x14ac:dyDescent="0.2"/>
    <row r="2150" s="35" customFormat="1" x14ac:dyDescent="0.2"/>
    <row r="2151" s="35" customFormat="1" x14ac:dyDescent="0.2"/>
    <row r="2152" s="35" customFormat="1" x14ac:dyDescent="0.2"/>
    <row r="2153" s="35" customFormat="1" x14ac:dyDescent="0.2"/>
    <row r="2154" s="35" customFormat="1" x14ac:dyDescent="0.2"/>
    <row r="2155" s="35" customFormat="1" x14ac:dyDescent="0.2"/>
    <row r="2156" s="35" customFormat="1" x14ac:dyDescent="0.2"/>
    <row r="2157" s="35" customFormat="1" x14ac:dyDescent="0.2"/>
    <row r="2158" s="35" customFormat="1" x14ac:dyDescent="0.2"/>
    <row r="2159" s="35" customFormat="1" x14ac:dyDescent="0.2"/>
    <row r="2160" s="35" customFormat="1" x14ac:dyDescent="0.2"/>
    <row r="2161" s="35" customFormat="1" x14ac:dyDescent="0.2"/>
    <row r="2162" s="35" customFormat="1" x14ac:dyDescent="0.2"/>
    <row r="2163" s="35" customFormat="1" x14ac:dyDescent="0.2"/>
    <row r="2164" s="35" customFormat="1" x14ac:dyDescent="0.2"/>
    <row r="2165" s="35" customFormat="1" x14ac:dyDescent="0.2"/>
    <row r="2166" s="35" customFormat="1" x14ac:dyDescent="0.2"/>
    <row r="2167" s="35" customFormat="1" x14ac:dyDescent="0.2"/>
    <row r="2168" s="35" customFormat="1" x14ac:dyDescent="0.2"/>
    <row r="2169" s="35" customFormat="1" x14ac:dyDescent="0.2"/>
    <row r="2170" s="35" customFormat="1" x14ac:dyDescent="0.2"/>
    <row r="2171" s="35" customFormat="1" x14ac:dyDescent="0.2"/>
    <row r="2172" s="35" customFormat="1" x14ac:dyDescent="0.2"/>
    <row r="2173" s="35" customFormat="1" x14ac:dyDescent="0.2"/>
    <row r="2174" s="35" customFormat="1" x14ac:dyDescent="0.2"/>
    <row r="2175" s="35" customFormat="1" x14ac:dyDescent="0.2"/>
    <row r="2176" s="35" customFormat="1" x14ac:dyDescent="0.2"/>
    <row r="2177" s="35" customFormat="1" x14ac:dyDescent="0.2"/>
    <row r="2178" s="35" customFormat="1" x14ac:dyDescent="0.2"/>
    <row r="2179" s="35" customFormat="1" x14ac:dyDescent="0.2"/>
    <row r="2180" s="35" customFormat="1" x14ac:dyDescent="0.2"/>
    <row r="2181" s="35" customFormat="1" x14ac:dyDescent="0.2"/>
    <row r="2182" s="35" customFormat="1" x14ac:dyDescent="0.2"/>
    <row r="2183" s="35" customFormat="1" x14ac:dyDescent="0.2"/>
    <row r="2184" s="35" customFormat="1" x14ac:dyDescent="0.2"/>
    <row r="2185" s="35" customFormat="1" x14ac:dyDescent="0.2"/>
    <row r="2186" s="35" customFormat="1" x14ac:dyDescent="0.2"/>
    <row r="2187" s="35" customFormat="1" x14ac:dyDescent="0.2"/>
    <row r="2188" s="35" customFormat="1" x14ac:dyDescent="0.2"/>
    <row r="2189" s="35" customFormat="1" x14ac:dyDescent="0.2"/>
    <row r="2190" s="35" customFormat="1" x14ac:dyDescent="0.2"/>
    <row r="2191" s="35" customFormat="1" x14ac:dyDescent="0.2"/>
    <row r="2192" s="35" customFormat="1" x14ac:dyDescent="0.2"/>
    <row r="2193" s="35" customFormat="1" x14ac:dyDescent="0.2"/>
    <row r="2194" s="35" customFormat="1" x14ac:dyDescent="0.2"/>
    <row r="2195" s="35" customFormat="1" x14ac:dyDescent="0.2"/>
    <row r="2196" s="35" customFormat="1" x14ac:dyDescent="0.2"/>
    <row r="2197" s="35" customFormat="1" x14ac:dyDescent="0.2"/>
    <row r="2198" s="35" customFormat="1" x14ac:dyDescent="0.2"/>
    <row r="2199" s="35" customFormat="1" x14ac:dyDescent="0.2"/>
    <row r="2200" s="35" customFormat="1" x14ac:dyDescent="0.2"/>
    <row r="2201" s="35" customFormat="1" x14ac:dyDescent="0.2"/>
    <row r="2202" s="35" customFormat="1" x14ac:dyDescent="0.2"/>
    <row r="2203" s="35" customFormat="1" x14ac:dyDescent="0.2"/>
    <row r="2204" s="35" customFormat="1" x14ac:dyDescent="0.2"/>
    <row r="2205" s="35" customFormat="1" x14ac:dyDescent="0.2"/>
    <row r="2206" s="35" customFormat="1" x14ac:dyDescent="0.2"/>
    <row r="2207" s="35" customFormat="1" x14ac:dyDescent="0.2"/>
    <row r="2208" s="35" customFormat="1" x14ac:dyDescent="0.2"/>
    <row r="2209" s="35" customFormat="1" x14ac:dyDescent="0.2"/>
    <row r="2210" s="35" customFormat="1" x14ac:dyDescent="0.2"/>
    <row r="2211" s="35" customFormat="1" x14ac:dyDescent="0.2"/>
    <row r="2212" s="35" customFormat="1" x14ac:dyDescent="0.2"/>
    <row r="2213" s="35" customFormat="1" x14ac:dyDescent="0.2"/>
    <row r="2214" s="35" customFormat="1" x14ac:dyDescent="0.2"/>
    <row r="2215" s="35" customFormat="1" x14ac:dyDescent="0.2"/>
    <row r="2216" s="35" customFormat="1" x14ac:dyDescent="0.2"/>
    <row r="2217" s="35" customFormat="1" x14ac:dyDescent="0.2"/>
    <row r="2218" s="35" customFormat="1" x14ac:dyDescent="0.2"/>
    <row r="2219" s="35" customFormat="1" x14ac:dyDescent="0.2"/>
    <row r="2220" s="35" customFormat="1" x14ac:dyDescent="0.2"/>
    <row r="2221" s="35" customFormat="1" x14ac:dyDescent="0.2"/>
    <row r="2222" s="35" customFormat="1" x14ac:dyDescent="0.2"/>
    <row r="2223" s="35" customFormat="1" x14ac:dyDescent="0.2"/>
    <row r="2224" s="35" customFormat="1" x14ac:dyDescent="0.2"/>
    <row r="2225" s="35" customFormat="1" x14ac:dyDescent="0.2"/>
    <row r="2226" s="35" customFormat="1" x14ac:dyDescent="0.2"/>
    <row r="2227" s="35" customFormat="1" x14ac:dyDescent="0.2"/>
    <row r="2228" s="35" customFormat="1" x14ac:dyDescent="0.2"/>
    <row r="2229" s="35" customFormat="1" x14ac:dyDescent="0.2"/>
    <row r="2230" s="35" customFormat="1" x14ac:dyDescent="0.2"/>
    <row r="2231" s="35" customFormat="1" x14ac:dyDescent="0.2"/>
    <row r="2232" s="35" customFormat="1" x14ac:dyDescent="0.2"/>
    <row r="2233" s="35" customFormat="1" x14ac:dyDescent="0.2"/>
    <row r="2234" s="35" customFormat="1" x14ac:dyDescent="0.2"/>
    <row r="2235" s="35" customFormat="1" x14ac:dyDescent="0.2"/>
    <row r="2236" s="35" customFormat="1" x14ac:dyDescent="0.2"/>
    <row r="2237" s="35" customFormat="1" x14ac:dyDescent="0.2"/>
    <row r="2238" s="35" customFormat="1" x14ac:dyDescent="0.2"/>
    <row r="2239" s="35" customFormat="1" x14ac:dyDescent="0.2"/>
    <row r="2240" s="35" customFormat="1" x14ac:dyDescent="0.2"/>
    <row r="2241" s="35" customFormat="1" x14ac:dyDescent="0.2"/>
    <row r="2242" s="35" customFormat="1" x14ac:dyDescent="0.2"/>
    <row r="2243" s="35" customFormat="1" x14ac:dyDescent="0.2"/>
    <row r="2244" s="35" customFormat="1" x14ac:dyDescent="0.2"/>
    <row r="2245" s="35" customFormat="1" x14ac:dyDescent="0.2"/>
    <row r="2246" s="35" customFormat="1" x14ac:dyDescent="0.2"/>
    <row r="2247" s="35" customFormat="1" x14ac:dyDescent="0.2"/>
    <row r="2248" s="35" customFormat="1" x14ac:dyDescent="0.2"/>
    <row r="2249" s="35" customFormat="1" x14ac:dyDescent="0.2"/>
    <row r="2250" s="35" customFormat="1" x14ac:dyDescent="0.2"/>
    <row r="2251" s="35" customFormat="1" x14ac:dyDescent="0.2"/>
    <row r="2252" s="35" customFormat="1" x14ac:dyDescent="0.2"/>
    <row r="2253" s="35" customFormat="1" x14ac:dyDescent="0.2"/>
    <row r="2254" s="35" customFormat="1" x14ac:dyDescent="0.2"/>
    <row r="2255" s="35" customFormat="1" x14ac:dyDescent="0.2"/>
    <row r="2256" s="35" customFormat="1" x14ac:dyDescent="0.2"/>
    <row r="2257" s="35" customFormat="1" x14ac:dyDescent="0.2"/>
    <row r="2258" s="35" customFormat="1" x14ac:dyDescent="0.2"/>
    <row r="2259" s="35" customFormat="1" x14ac:dyDescent="0.2"/>
    <row r="2260" s="35" customFormat="1" x14ac:dyDescent="0.2"/>
    <row r="2261" s="35" customFormat="1" x14ac:dyDescent="0.2"/>
    <row r="2262" s="35" customFormat="1" x14ac:dyDescent="0.2"/>
    <row r="2263" s="35" customFormat="1" x14ac:dyDescent="0.2"/>
    <row r="2264" s="35" customFormat="1" x14ac:dyDescent="0.2"/>
    <row r="2265" s="35" customFormat="1" x14ac:dyDescent="0.2"/>
    <row r="2266" s="35" customFormat="1" x14ac:dyDescent="0.2"/>
    <row r="2267" s="35" customFormat="1" x14ac:dyDescent="0.2"/>
    <row r="2268" s="35" customFormat="1" x14ac:dyDescent="0.2"/>
    <row r="2269" s="35" customFormat="1" x14ac:dyDescent="0.2"/>
    <row r="2270" s="35" customFormat="1" x14ac:dyDescent="0.2"/>
    <row r="2271" s="35" customFormat="1" x14ac:dyDescent="0.2"/>
    <row r="2272" s="35" customFormat="1" x14ac:dyDescent="0.2"/>
    <row r="2273" s="35" customFormat="1" x14ac:dyDescent="0.2"/>
    <row r="2274" s="35" customFormat="1" x14ac:dyDescent="0.2"/>
    <row r="2275" s="35" customFormat="1" x14ac:dyDescent="0.2"/>
    <row r="2276" s="35" customFormat="1" x14ac:dyDescent="0.2"/>
    <row r="2277" s="35" customFormat="1" x14ac:dyDescent="0.2"/>
    <row r="2278" s="35" customFormat="1" x14ac:dyDescent="0.2"/>
    <row r="2279" s="35" customFormat="1" x14ac:dyDescent="0.2"/>
    <row r="2280" s="35" customFormat="1" x14ac:dyDescent="0.2"/>
    <row r="2281" s="35" customFormat="1" x14ac:dyDescent="0.2"/>
    <row r="2282" s="35" customFormat="1" x14ac:dyDescent="0.2"/>
    <row r="2283" s="35" customFormat="1" x14ac:dyDescent="0.2"/>
    <row r="2284" s="35" customFormat="1" x14ac:dyDescent="0.2"/>
    <row r="2285" s="35" customFormat="1" x14ac:dyDescent="0.2"/>
    <row r="2286" s="35" customFormat="1" x14ac:dyDescent="0.2"/>
    <row r="2287" s="35" customFormat="1" x14ac:dyDescent="0.2"/>
    <row r="2288" s="35" customFormat="1" x14ac:dyDescent="0.2"/>
    <row r="2289" s="35" customFormat="1" x14ac:dyDescent="0.2"/>
    <row r="2290" s="35" customFormat="1" x14ac:dyDescent="0.2"/>
    <row r="2291" s="35" customFormat="1" x14ac:dyDescent="0.2"/>
    <row r="2292" s="35" customFormat="1" x14ac:dyDescent="0.2"/>
    <row r="2293" s="35" customFormat="1" x14ac:dyDescent="0.2"/>
    <row r="2294" s="35" customFormat="1" x14ac:dyDescent="0.2"/>
    <row r="2295" s="35" customFormat="1" x14ac:dyDescent="0.2"/>
    <row r="2296" s="35" customFormat="1" x14ac:dyDescent="0.2"/>
    <row r="2297" s="35" customFormat="1" x14ac:dyDescent="0.2"/>
    <row r="2298" s="35" customFormat="1" x14ac:dyDescent="0.2"/>
    <row r="2299" s="35" customFormat="1" x14ac:dyDescent="0.2"/>
    <row r="2300" s="35" customFormat="1" x14ac:dyDescent="0.2"/>
    <row r="2301" s="35" customFormat="1" x14ac:dyDescent="0.2"/>
    <row r="2302" s="35" customFormat="1" x14ac:dyDescent="0.2"/>
    <row r="2303" s="35" customFormat="1" x14ac:dyDescent="0.2"/>
    <row r="2304" s="35" customFormat="1" x14ac:dyDescent="0.2"/>
    <row r="2305" s="35" customFormat="1" x14ac:dyDescent="0.2"/>
    <row r="2306" s="35" customFormat="1" x14ac:dyDescent="0.2"/>
    <row r="2307" s="35" customFormat="1" x14ac:dyDescent="0.2"/>
    <row r="2308" s="35" customFormat="1" x14ac:dyDescent="0.2"/>
    <row r="2309" s="35" customFormat="1" x14ac:dyDescent="0.2"/>
    <row r="2310" s="35" customFormat="1" x14ac:dyDescent="0.2"/>
    <row r="2311" s="35" customFormat="1" x14ac:dyDescent="0.2"/>
    <row r="2312" s="35" customFormat="1" x14ac:dyDescent="0.2"/>
    <row r="2313" s="35" customFormat="1" x14ac:dyDescent="0.2"/>
    <row r="2314" s="35" customFormat="1" x14ac:dyDescent="0.2"/>
    <row r="2315" s="35" customFormat="1" x14ac:dyDescent="0.2"/>
    <row r="2316" s="35" customFormat="1" x14ac:dyDescent="0.2"/>
    <row r="2317" s="35" customFormat="1" x14ac:dyDescent="0.2"/>
    <row r="2318" s="35" customFormat="1" x14ac:dyDescent="0.2"/>
    <row r="2319" s="35" customFormat="1" x14ac:dyDescent="0.2"/>
    <row r="2320" s="35" customFormat="1" x14ac:dyDescent="0.2"/>
    <row r="2321" s="35" customFormat="1" x14ac:dyDescent="0.2"/>
    <row r="2322" s="35" customFormat="1" x14ac:dyDescent="0.2"/>
    <row r="2323" s="35" customFormat="1" x14ac:dyDescent="0.2"/>
    <row r="2324" s="35" customFormat="1" x14ac:dyDescent="0.2"/>
    <row r="2325" s="35" customFormat="1" x14ac:dyDescent="0.2"/>
    <row r="2326" s="35" customFormat="1" x14ac:dyDescent="0.2"/>
    <row r="2327" s="35" customFormat="1" x14ac:dyDescent="0.2"/>
    <row r="2328" s="35" customFormat="1" x14ac:dyDescent="0.2"/>
    <row r="2329" s="35" customFormat="1" x14ac:dyDescent="0.2"/>
    <row r="2330" s="35" customFormat="1" x14ac:dyDescent="0.2"/>
    <row r="2331" s="35" customFormat="1" x14ac:dyDescent="0.2"/>
    <row r="2332" s="35" customFormat="1" x14ac:dyDescent="0.2"/>
    <row r="2333" s="35" customFormat="1" x14ac:dyDescent="0.2"/>
    <row r="2334" s="35" customFormat="1" x14ac:dyDescent="0.2"/>
    <row r="2335" s="35" customFormat="1" x14ac:dyDescent="0.2"/>
    <row r="2336" s="35" customFormat="1" x14ac:dyDescent="0.2"/>
    <row r="2337" s="35" customFormat="1" x14ac:dyDescent="0.2"/>
    <row r="2338" s="35" customFormat="1" x14ac:dyDescent="0.2"/>
    <row r="2339" s="35" customFormat="1" x14ac:dyDescent="0.2"/>
    <row r="2340" s="35" customFormat="1" x14ac:dyDescent="0.2"/>
    <row r="2341" s="35" customFormat="1" x14ac:dyDescent="0.2"/>
    <row r="2342" s="35" customFormat="1" x14ac:dyDescent="0.2"/>
    <row r="2343" s="35" customFormat="1" x14ac:dyDescent="0.2"/>
    <row r="2344" s="35" customFormat="1" x14ac:dyDescent="0.2"/>
    <row r="2345" s="35" customFormat="1" x14ac:dyDescent="0.2"/>
    <row r="2346" s="35" customFormat="1" x14ac:dyDescent="0.2"/>
    <row r="2347" s="35" customFormat="1" x14ac:dyDescent="0.2"/>
    <row r="2348" s="35" customFormat="1" x14ac:dyDescent="0.2"/>
    <row r="2349" s="35" customFormat="1" x14ac:dyDescent="0.2"/>
    <row r="2350" s="35" customFormat="1" x14ac:dyDescent="0.2"/>
    <row r="2351" s="35" customFormat="1" x14ac:dyDescent="0.2"/>
    <row r="2352" s="35" customFormat="1" x14ac:dyDescent="0.2"/>
    <row r="2353" s="35" customFormat="1" x14ac:dyDescent="0.2"/>
    <row r="2354" s="35" customFormat="1" x14ac:dyDescent="0.2"/>
    <row r="2355" s="35" customFormat="1" x14ac:dyDescent="0.2"/>
    <row r="2356" s="35" customFormat="1" x14ac:dyDescent="0.2"/>
    <row r="2357" s="35" customFormat="1" x14ac:dyDescent="0.2"/>
    <row r="2358" s="35" customFormat="1" x14ac:dyDescent="0.2"/>
    <row r="2359" s="35" customFormat="1" x14ac:dyDescent="0.2"/>
    <row r="2360" s="35" customFormat="1" x14ac:dyDescent="0.2"/>
    <row r="2361" s="35" customFormat="1" x14ac:dyDescent="0.2"/>
    <row r="2362" s="35" customFormat="1" x14ac:dyDescent="0.2"/>
    <row r="2363" s="35" customFormat="1" x14ac:dyDescent="0.2"/>
    <row r="2364" s="35" customFormat="1" x14ac:dyDescent="0.2"/>
    <row r="2365" s="35" customFormat="1" x14ac:dyDescent="0.2"/>
    <row r="2366" s="35" customFormat="1" x14ac:dyDescent="0.2"/>
    <row r="2367" s="35" customFormat="1" x14ac:dyDescent="0.2"/>
    <row r="2368" s="35" customFormat="1" x14ac:dyDescent="0.2"/>
    <row r="2369" s="35" customFormat="1" x14ac:dyDescent="0.2"/>
    <row r="2370" s="35" customFormat="1" x14ac:dyDescent="0.2"/>
    <row r="2371" s="35" customFormat="1" x14ac:dyDescent="0.2"/>
    <row r="2372" s="35" customFormat="1" x14ac:dyDescent="0.2"/>
    <row r="2373" s="35" customFormat="1" x14ac:dyDescent="0.2"/>
    <row r="2374" s="35" customFormat="1" x14ac:dyDescent="0.2"/>
    <row r="2375" s="35" customFormat="1" x14ac:dyDescent="0.2"/>
    <row r="2376" s="35" customFormat="1" x14ac:dyDescent="0.2"/>
    <row r="2377" s="35" customFormat="1" x14ac:dyDescent="0.2"/>
    <row r="2378" s="35" customFormat="1" x14ac:dyDescent="0.2"/>
    <row r="2379" s="35" customFormat="1" x14ac:dyDescent="0.2"/>
    <row r="2380" s="35" customFormat="1" x14ac:dyDescent="0.2"/>
    <row r="2381" s="35" customFormat="1" x14ac:dyDescent="0.2"/>
    <row r="2382" s="35" customFormat="1" x14ac:dyDescent="0.2"/>
    <row r="2383" s="35" customFormat="1" x14ac:dyDescent="0.2"/>
    <row r="2384" s="35" customFormat="1" x14ac:dyDescent="0.2"/>
    <row r="2385" s="35" customFormat="1" x14ac:dyDescent="0.2"/>
    <row r="2386" s="35" customFormat="1" x14ac:dyDescent="0.2"/>
    <row r="2387" s="35" customFormat="1" x14ac:dyDescent="0.2"/>
    <row r="2388" s="35" customFormat="1" x14ac:dyDescent="0.2"/>
    <row r="2389" s="35" customFormat="1" x14ac:dyDescent="0.2"/>
    <row r="2390" s="35" customFormat="1" x14ac:dyDescent="0.2"/>
    <row r="2391" s="35" customFormat="1" x14ac:dyDescent="0.2"/>
    <row r="2392" s="35" customFormat="1" x14ac:dyDescent="0.2"/>
    <row r="2393" s="35" customFormat="1" x14ac:dyDescent="0.2"/>
    <row r="2394" s="35" customFormat="1" x14ac:dyDescent="0.2"/>
    <row r="2395" s="35" customFormat="1" x14ac:dyDescent="0.2"/>
    <row r="2396" s="35" customFormat="1" x14ac:dyDescent="0.2"/>
    <row r="2397" s="35" customFormat="1" x14ac:dyDescent="0.2"/>
    <row r="2398" s="35" customFormat="1" x14ac:dyDescent="0.2"/>
    <row r="2399" s="35" customFormat="1" x14ac:dyDescent="0.2"/>
    <row r="2400" s="35" customFormat="1" x14ac:dyDescent="0.2"/>
    <row r="2401" s="35" customFormat="1" x14ac:dyDescent="0.2"/>
    <row r="2402" s="35" customFormat="1" x14ac:dyDescent="0.2"/>
    <row r="2403" s="35" customFormat="1" x14ac:dyDescent="0.2"/>
    <row r="2404" s="35" customFormat="1" x14ac:dyDescent="0.2"/>
    <row r="2405" s="35" customFormat="1" x14ac:dyDescent="0.2"/>
    <row r="2406" s="35" customFormat="1" x14ac:dyDescent="0.2"/>
    <row r="2407" s="35" customFormat="1" x14ac:dyDescent="0.2"/>
    <row r="2408" s="35" customFormat="1" x14ac:dyDescent="0.2"/>
    <row r="2409" s="35" customFormat="1" x14ac:dyDescent="0.2"/>
    <row r="2410" s="35" customFormat="1" x14ac:dyDescent="0.2"/>
    <row r="2411" s="35" customFormat="1" x14ac:dyDescent="0.2"/>
    <row r="2412" s="35" customFormat="1" x14ac:dyDescent="0.2"/>
    <row r="2413" s="35" customFormat="1" x14ac:dyDescent="0.2"/>
    <row r="2414" s="35" customFormat="1" x14ac:dyDescent="0.2"/>
    <row r="2415" s="35" customFormat="1" x14ac:dyDescent="0.2"/>
    <row r="2416" s="35" customFormat="1" x14ac:dyDescent="0.2"/>
    <row r="2417" s="35" customFormat="1" x14ac:dyDescent="0.2"/>
    <row r="2418" s="35" customFormat="1" x14ac:dyDescent="0.2"/>
    <row r="2419" s="35" customFormat="1" x14ac:dyDescent="0.2"/>
    <row r="2420" s="35" customFormat="1" x14ac:dyDescent="0.2"/>
    <row r="2421" s="35" customFormat="1" x14ac:dyDescent="0.2"/>
    <row r="2422" s="35" customFormat="1" x14ac:dyDescent="0.2"/>
    <row r="2423" s="35" customFormat="1" x14ac:dyDescent="0.2"/>
    <row r="2424" s="35" customFormat="1" x14ac:dyDescent="0.2"/>
    <row r="2425" s="35" customFormat="1" x14ac:dyDescent="0.2"/>
    <row r="2426" s="35" customFormat="1" x14ac:dyDescent="0.2"/>
    <row r="2427" s="35" customFormat="1" x14ac:dyDescent="0.2"/>
    <row r="2428" s="35" customFormat="1" x14ac:dyDescent="0.2"/>
    <row r="2429" s="35" customFormat="1" x14ac:dyDescent="0.2"/>
    <row r="2430" s="35" customFormat="1" x14ac:dyDescent="0.2"/>
    <row r="2431" s="35" customFormat="1" x14ac:dyDescent="0.2"/>
    <row r="2432" s="35" customFormat="1" x14ac:dyDescent="0.2"/>
    <row r="2433" spans="3:16" s="35" customFormat="1" x14ac:dyDescent="0.2"/>
    <row r="2434" spans="3:16" s="35" customFormat="1" x14ac:dyDescent="0.2"/>
    <row r="2435" spans="3:16" s="35" customFormat="1" x14ac:dyDescent="0.2"/>
    <row r="2436" spans="3:16" s="35" customFormat="1" x14ac:dyDescent="0.2">
      <c r="C2436" s="1448"/>
      <c r="D2436" s="1448"/>
      <c r="E2436" s="1448"/>
      <c r="F2436" s="1448"/>
      <c r="G2436" s="1448"/>
      <c r="H2436" s="1448"/>
      <c r="I2436" s="1448"/>
      <c r="J2436" s="1448"/>
      <c r="K2436" s="1448"/>
    </row>
    <row r="2437" spans="3:16" x14ac:dyDescent="0.2">
      <c r="C2437" s="1448"/>
      <c r="D2437" s="1448"/>
      <c r="E2437" s="1448"/>
      <c r="F2437" s="1448"/>
      <c r="G2437" s="1448"/>
      <c r="H2437" s="1448"/>
      <c r="I2437" s="1448"/>
      <c r="J2437" s="1448"/>
      <c r="K2437" s="1448"/>
      <c r="L2437" s="1448"/>
      <c r="M2437" s="1448"/>
      <c r="N2437" s="35"/>
      <c r="O2437" s="35"/>
      <c r="P2437" s="35"/>
    </row>
  </sheetData>
  <autoFilter ref="B1:B53" xr:uid="{00000000-0009-0000-0000-00000E000000}"/>
  <mergeCells count="8">
    <mergeCell ref="L57:P59"/>
    <mergeCell ref="E5:G5"/>
    <mergeCell ref="H5:J5"/>
    <mergeCell ref="L46:O46"/>
    <mergeCell ref="L47:O47"/>
    <mergeCell ref="C52:J53"/>
    <mergeCell ref="L18:N20"/>
    <mergeCell ref="O18:Q20"/>
  </mergeCells>
  <pageMargins left="0.39370078740157483" right="0.39370078740157483" top="0.74803149606299213" bottom="0.74803149606299213" header="0.31496062992125984" footer="0.31496062992125984"/>
  <pageSetup scale="70" firstPageNumber="2" fitToHeight="0" orientation="portrait" cellComments="asDisplayed" useFirstPageNumber="1" r:id="rId1"/>
  <headerFooter>
    <oddFooter>&amp;R&amp;P</oddFooter>
  </headerFooter>
  <ignoredErrors>
    <ignoredError sqref="G6"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FF0000"/>
    <pageSetUpPr fitToPage="1"/>
  </sheetPr>
  <dimension ref="A1:Q54"/>
  <sheetViews>
    <sheetView showGridLines="0" topLeftCell="B1" zoomScale="90" zoomScaleNormal="90" zoomScaleSheetLayoutView="100" workbookViewId="0">
      <selection activeCell="G43" sqref="G43"/>
    </sheetView>
  </sheetViews>
  <sheetFormatPr defaultColWidth="9.140625" defaultRowHeight="12.75" x14ac:dyDescent="0.2"/>
  <cols>
    <col min="1" max="1" width="20.5703125" style="7" bestFit="1" customWidth="1"/>
    <col min="2" max="2" width="4" style="7" customWidth="1"/>
    <col min="3" max="3" width="43" style="7" customWidth="1"/>
    <col min="4" max="4" width="7.28515625" style="7" customWidth="1"/>
    <col min="5" max="5" width="11.140625" style="7" bestFit="1" customWidth="1"/>
    <col min="6" max="6" width="12.7109375" style="620" customWidth="1"/>
    <col min="7" max="8" width="11.140625" style="620" bestFit="1" customWidth="1"/>
    <col min="9" max="9" width="15.42578125" style="620" customWidth="1"/>
    <col min="10" max="10" width="11.140625" style="620" bestFit="1" customWidth="1"/>
    <col min="11" max="11" width="20.140625" style="7" customWidth="1"/>
    <col min="12" max="12" width="11.28515625" style="7" bestFit="1" customWidth="1"/>
    <col min="13" max="13" width="19.7109375" style="7" customWidth="1"/>
    <col min="14" max="14" width="11.28515625" style="7" bestFit="1" customWidth="1"/>
    <col min="15" max="15" width="17.7109375" style="7" customWidth="1"/>
    <col min="16" max="16" width="21.42578125" style="7" customWidth="1"/>
    <col min="17" max="16384" width="9.140625" style="7"/>
  </cols>
  <sheetData>
    <row r="1" spans="1:17" s="15" customFormat="1" ht="18" x14ac:dyDescent="0.25">
      <c r="A1" s="1448" t="s">
        <v>469</v>
      </c>
      <c r="B1" s="1212" t="s">
        <v>470</v>
      </c>
      <c r="C1" s="11" t="str">
        <f>SchoolName</f>
        <v>Kiwi Park School</v>
      </c>
      <c r="D1" s="12"/>
      <c r="E1" s="12"/>
      <c r="F1" s="13"/>
      <c r="G1" s="13"/>
      <c r="H1" s="13"/>
      <c r="I1" s="13"/>
      <c r="J1" s="13"/>
      <c r="K1" s="14"/>
    </row>
    <row r="2" spans="1:17" ht="23.25" x14ac:dyDescent="0.35">
      <c r="A2" s="1448"/>
      <c r="B2" s="1213" t="s">
        <v>416</v>
      </c>
      <c r="C2" s="4" t="s">
        <v>471</v>
      </c>
      <c r="D2" s="1448"/>
      <c r="E2" s="1448"/>
      <c r="F2" s="1496"/>
      <c r="G2" s="1496"/>
      <c r="H2" s="1496"/>
      <c r="I2" s="1496"/>
      <c r="J2" s="1496"/>
      <c r="K2" s="97" t="s">
        <v>414</v>
      </c>
      <c r="L2" s="1277"/>
      <c r="M2" s="1042"/>
      <c r="N2" s="51"/>
      <c r="O2" s="51"/>
      <c r="P2" s="51"/>
      <c r="Q2" s="35"/>
    </row>
    <row r="3" spans="1:17" s="3" customFormat="1" ht="18" x14ac:dyDescent="0.25">
      <c r="A3" s="8"/>
      <c r="B3" s="1213" t="s">
        <v>416</v>
      </c>
      <c r="C3" s="26" t="str">
        <f>"For the year ended 31 December "&amp;FY</f>
        <v>For the year ended 31 December 2021</v>
      </c>
      <c r="L3" s="1277"/>
      <c r="M3" s="35"/>
      <c r="N3" s="35"/>
      <c r="O3" s="51"/>
      <c r="P3" s="51"/>
      <c r="Q3" s="733"/>
    </row>
    <row r="4" spans="1:17" s="3" customFormat="1" ht="18" x14ac:dyDescent="0.25">
      <c r="A4" s="8"/>
      <c r="B4" s="1213" t="s">
        <v>416</v>
      </c>
      <c r="C4" s="26"/>
      <c r="L4" s="1277"/>
      <c r="M4" s="35"/>
      <c r="N4" s="35"/>
      <c r="O4" s="51"/>
      <c r="P4" s="51"/>
      <c r="Q4" s="733"/>
    </row>
    <row r="5" spans="1:17" s="3" customFormat="1" ht="18" x14ac:dyDescent="0.25">
      <c r="A5" s="8"/>
      <c r="B5" s="1213" t="s">
        <v>416</v>
      </c>
      <c r="C5" s="727"/>
      <c r="D5" s="1046" t="s">
        <v>420</v>
      </c>
      <c r="E5" s="1685" t="s">
        <v>417</v>
      </c>
      <c r="F5" s="1685"/>
      <c r="G5" s="1685"/>
      <c r="H5" s="1685" t="s">
        <v>418</v>
      </c>
      <c r="I5" s="1685"/>
      <c r="J5" s="1685"/>
      <c r="L5" s="1277"/>
      <c r="M5" s="35"/>
      <c r="N5" s="35"/>
      <c r="O5" s="51"/>
      <c r="P5" s="51"/>
      <c r="Q5" s="733"/>
    </row>
    <row r="6" spans="1:17" x14ac:dyDescent="0.2">
      <c r="A6" s="1448"/>
      <c r="B6" s="1213" t="s">
        <v>416</v>
      </c>
      <c r="C6" s="90"/>
      <c r="D6" s="622"/>
      <c r="E6" s="177">
        <f>FY</f>
        <v>2021</v>
      </c>
      <c r="F6" s="177">
        <f>FY</f>
        <v>2021</v>
      </c>
      <c r="G6" s="177">
        <f>FY-1</f>
        <v>2020</v>
      </c>
      <c r="H6" s="177">
        <f>FY</f>
        <v>2021</v>
      </c>
      <c r="I6" s="177">
        <f>FY</f>
        <v>2021</v>
      </c>
      <c r="J6" s="177">
        <f>FY-1</f>
        <v>2020</v>
      </c>
      <c r="K6" s="1448"/>
      <c r="L6" s="1448"/>
      <c r="M6" s="1448"/>
      <c r="N6" s="1448"/>
      <c r="O6" s="1448"/>
      <c r="P6" s="1448"/>
      <c r="Q6" s="1448"/>
    </row>
    <row r="7" spans="1:17" s="8" customFormat="1" ht="25.5" x14ac:dyDescent="0.2">
      <c r="A7" s="8" t="s">
        <v>419</v>
      </c>
      <c r="B7" s="1213" t="s">
        <v>416</v>
      </c>
      <c r="D7" s="621"/>
      <c r="E7" s="185" t="s">
        <v>282</v>
      </c>
      <c r="F7" s="186" t="s">
        <v>283</v>
      </c>
      <c r="G7" s="185" t="s">
        <v>282</v>
      </c>
      <c r="H7" s="185" t="s">
        <v>282</v>
      </c>
      <c r="I7" s="186" t="s">
        <v>283</v>
      </c>
      <c r="J7" s="185" t="s">
        <v>282</v>
      </c>
      <c r="K7" s="1448"/>
      <c r="L7" s="1689" t="s">
        <v>472</v>
      </c>
      <c r="M7" s="1690"/>
      <c r="N7" s="1690"/>
      <c r="O7" s="1690"/>
      <c r="P7" s="1691"/>
    </row>
    <row r="8" spans="1:17" ht="12.75" customHeight="1" thickBot="1" x14ac:dyDescent="0.25">
      <c r="A8" s="1448"/>
      <c r="B8" s="1213" t="s">
        <v>416</v>
      </c>
      <c r="C8" s="723"/>
      <c r="D8" s="724"/>
      <c r="E8" s="725" t="s">
        <v>285</v>
      </c>
      <c r="F8" s="724" t="s">
        <v>285</v>
      </c>
      <c r="G8" s="724" t="s">
        <v>285</v>
      </c>
      <c r="H8" s="725" t="s">
        <v>285</v>
      </c>
      <c r="I8" s="724" t="s">
        <v>285</v>
      </c>
      <c r="J8" s="724" t="s">
        <v>285</v>
      </c>
      <c r="K8" s="1448"/>
      <c r="L8" s="1692" t="s">
        <v>473</v>
      </c>
      <c r="M8" s="1693"/>
      <c r="N8" s="1693"/>
      <c r="O8" s="1693"/>
      <c r="P8" s="1694"/>
      <c r="Q8" s="1448"/>
    </row>
    <row r="9" spans="1:17" ht="12.75" customHeight="1" x14ac:dyDescent="0.2">
      <c r="A9" s="1448"/>
      <c r="B9" s="1213" t="s">
        <v>416</v>
      </c>
      <c r="C9" s="1448"/>
      <c r="D9" s="622"/>
      <c r="E9" s="623"/>
      <c r="F9" s="107"/>
      <c r="G9" s="107"/>
      <c r="H9" s="623"/>
      <c r="I9" s="107"/>
      <c r="J9" s="107"/>
      <c r="K9" s="1448"/>
      <c r="L9" s="1692"/>
      <c r="M9" s="1693"/>
      <c r="N9" s="1693"/>
      <c r="O9" s="1693"/>
      <c r="P9" s="1694"/>
      <c r="Q9" s="1448"/>
    </row>
    <row r="10" spans="1:17" x14ac:dyDescent="0.2">
      <c r="A10" s="1448"/>
      <c r="B10" s="1213" t="s">
        <v>416</v>
      </c>
      <c r="C10" s="1448"/>
      <c r="D10" s="622"/>
      <c r="E10" s="624"/>
      <c r="F10" s="625"/>
      <c r="G10" s="107"/>
      <c r="H10" s="107"/>
      <c r="I10" s="107"/>
      <c r="J10" s="107"/>
      <c r="K10" s="1448"/>
      <c r="L10" s="1686" t="s">
        <v>474</v>
      </c>
      <c r="M10" s="1687"/>
      <c r="N10" s="1687"/>
      <c r="O10" s="1687"/>
      <c r="P10" s="1688"/>
      <c r="Q10" s="1448"/>
    </row>
    <row r="11" spans="1:17" x14ac:dyDescent="0.2">
      <c r="A11" s="1448"/>
      <c r="B11" s="1213" t="s">
        <v>416</v>
      </c>
      <c r="C11" s="2" t="s">
        <v>475</v>
      </c>
      <c r="D11" s="626"/>
      <c r="E11" s="54">
        <f>-'Sch PARENT Inputs'!D276</f>
        <v>0</v>
      </c>
      <c r="F11" s="54">
        <f>-'Sch PARENT Inputs'!E276</f>
        <v>0</v>
      </c>
      <c r="G11" s="54">
        <f>-'Sch PARENT Inputs'!F276</f>
        <v>0</v>
      </c>
      <c r="H11" s="54">
        <f>-'GROUP Inputs'!D253</f>
        <v>0</v>
      </c>
      <c r="I11" s="54">
        <f>-'GROUP Inputs'!E253</f>
        <v>0</v>
      </c>
      <c r="J11" s="54">
        <f>-'GROUP Inputs'!F253</f>
        <v>0</v>
      </c>
      <c r="K11" s="1448"/>
      <c r="L11" s="1698" t="s">
        <v>476</v>
      </c>
      <c r="M11" s="1699"/>
      <c r="N11" s="1699"/>
      <c r="O11" s="1699"/>
      <c r="P11" s="1700"/>
      <c r="Q11" s="1448"/>
    </row>
    <row r="12" spans="1:17" x14ac:dyDescent="0.2">
      <c r="A12" s="1448"/>
      <c r="B12" s="1213" t="e">
        <f>#REF!</f>
        <v>#REF!</v>
      </c>
      <c r="C12" s="1448"/>
      <c r="D12" s="626"/>
      <c r="E12" s="718"/>
      <c r="F12" s="54"/>
      <c r="G12" s="54"/>
      <c r="H12" s="718"/>
      <c r="I12" s="54"/>
      <c r="J12" s="54"/>
      <c r="K12" s="1448"/>
      <c r="L12" s="1698"/>
      <c r="M12" s="1699"/>
      <c r="N12" s="1699"/>
      <c r="O12" s="1699"/>
      <c r="P12" s="1700"/>
      <c r="Q12" s="1448"/>
    </row>
    <row r="13" spans="1:17" x14ac:dyDescent="0.2">
      <c r="A13" s="1448" t="s">
        <v>477</v>
      </c>
      <c r="B13" s="1213" t="s">
        <v>416</v>
      </c>
      <c r="C13" s="22" t="s">
        <v>478</v>
      </c>
      <c r="D13" s="70"/>
      <c r="E13" s="56">
        <f>'St of Comprehensive Rev. &amp; Exp.'!E49</f>
        <v>0</v>
      </c>
      <c r="F13" s="56">
        <f>'St of Comprehensive Rev. &amp; Exp.'!F49</f>
        <v>0</v>
      </c>
      <c r="G13" s="56">
        <f>'St of Comprehensive Rev. &amp; Exp.'!G49</f>
        <v>0</v>
      </c>
      <c r="H13" s="56">
        <f>'St of Comprehensive Rev. &amp; Exp.'!H49</f>
        <v>0</v>
      </c>
      <c r="I13" s="56">
        <f>'St of Comprehensive Rev. &amp; Exp.'!I49</f>
        <v>0</v>
      </c>
      <c r="J13" s="56">
        <f>'St of Comprehensive Rev. &amp; Exp.'!J49</f>
        <v>0</v>
      </c>
      <c r="K13" s="1448"/>
      <c r="L13" s="1719" t="s">
        <v>479</v>
      </c>
      <c r="M13" s="1720"/>
      <c r="N13" s="1720"/>
      <c r="O13" s="1720"/>
      <c r="P13" s="1721"/>
      <c r="Q13" s="1448"/>
    </row>
    <row r="14" spans="1:17" x14ac:dyDescent="0.2">
      <c r="A14" s="1448" t="s">
        <v>480</v>
      </c>
      <c r="B14" s="1213" t="str">
        <f>B$18</f>
        <v>Yes</v>
      </c>
      <c r="C14" s="22" t="s">
        <v>481</v>
      </c>
      <c r="D14" s="70"/>
      <c r="E14" s="35"/>
      <c r="F14" s="51"/>
      <c r="G14" s="51"/>
      <c r="H14" s="35"/>
      <c r="I14" s="51"/>
      <c r="J14" s="51"/>
      <c r="K14" s="1448"/>
      <c r="L14" s="1722"/>
      <c r="M14" s="1723"/>
      <c r="N14" s="1723"/>
      <c r="O14" s="1723"/>
      <c r="P14" s="1724"/>
      <c r="Q14" s="1448"/>
    </row>
    <row r="15" spans="1:17" x14ac:dyDescent="0.2">
      <c r="A15" s="1448"/>
      <c r="B15" s="1213" t="str">
        <f>B$18</f>
        <v>Yes</v>
      </c>
      <c r="C15" s="127" t="s">
        <v>482</v>
      </c>
      <c r="D15" s="25"/>
      <c r="E15" s="40">
        <f>-'Sch PARENT Inputs'!D275</f>
        <v>0</v>
      </c>
      <c r="F15" s="40">
        <f>-'Sch PARENT Inputs'!E275</f>
        <v>0</v>
      </c>
      <c r="G15" s="40">
        <f>-'Sch PARENT Inputs'!F275</f>
        <v>0</v>
      </c>
      <c r="H15" s="40">
        <f>-'GROUP Inputs'!D252</f>
        <v>0</v>
      </c>
      <c r="I15" s="40">
        <f>-'GROUP Inputs'!E252</f>
        <v>0</v>
      </c>
      <c r="J15" s="40">
        <f>-'GROUP Inputs'!F252</f>
        <v>0</v>
      </c>
      <c r="K15" s="35"/>
      <c r="L15" s="1448"/>
      <c r="M15" s="1448"/>
      <c r="N15" s="1448"/>
      <c r="O15" s="1448"/>
      <c r="P15" s="1448"/>
      <c r="Q15" s="1448"/>
    </row>
    <row r="16" spans="1:17" x14ac:dyDescent="0.2">
      <c r="A16" s="1448"/>
      <c r="B16" s="1213" t="str">
        <f>B$18</f>
        <v>Yes</v>
      </c>
      <c r="C16" s="127"/>
      <c r="D16" s="25"/>
      <c r="E16" s="40"/>
      <c r="F16" s="40"/>
      <c r="G16" s="40"/>
      <c r="H16" s="40"/>
      <c r="I16" s="40"/>
      <c r="J16" s="40"/>
      <c r="K16" s="1448"/>
      <c r="L16" s="1042"/>
      <c r="M16" s="1042"/>
      <c r="N16" s="1042"/>
      <c r="O16" s="1042"/>
      <c r="P16" s="1042"/>
      <c r="Q16" s="1448"/>
    </row>
    <row r="17" spans="1:16" ht="12.75" customHeight="1" x14ac:dyDescent="0.2">
      <c r="A17" s="1448" t="s">
        <v>483</v>
      </c>
      <c r="B17" s="1213" t="str">
        <f>B$18</f>
        <v>Yes</v>
      </c>
      <c r="C17" s="24" t="s">
        <v>484</v>
      </c>
      <c r="D17" s="44"/>
      <c r="E17" s="866">
        <f>SUM(E11:E15)</f>
        <v>0</v>
      </c>
      <c r="F17" s="866">
        <f t="shared" ref="F17:J17" si="0">SUM(F11:F15)</f>
        <v>0</v>
      </c>
      <c r="G17" s="866">
        <f t="shared" si="0"/>
        <v>0</v>
      </c>
      <c r="H17" s="866">
        <f t="shared" si="0"/>
        <v>0</v>
      </c>
      <c r="I17" s="866">
        <f t="shared" si="0"/>
        <v>0</v>
      </c>
      <c r="J17" s="866">
        <f t="shared" si="0"/>
        <v>0</v>
      </c>
      <c r="K17" s="578"/>
      <c r="L17" s="1701" t="s">
        <v>485</v>
      </c>
      <c r="M17" s="1702"/>
      <c r="N17" s="1702"/>
      <c r="O17" s="1702"/>
      <c r="P17" s="1703"/>
    </row>
    <row r="18" spans="1:16" x14ac:dyDescent="0.2">
      <c r="A18" s="1448"/>
      <c r="B18" s="1211" t="str">
        <f>IF(AND(ROUND($E18,0)=0,ROUND($F18,0)=0,ROUND($G18,0)=0,ROUND($H18,0)=0,ROUND($I18,0)=0,ROUND($J18,0),0),"No","Yes")</f>
        <v>Yes</v>
      </c>
      <c r="C18" s="24"/>
      <c r="D18" s="44"/>
      <c r="E18" s="54"/>
      <c r="F18" s="54"/>
      <c r="G18" s="54"/>
      <c r="H18" s="54"/>
      <c r="I18" s="54"/>
      <c r="J18" s="54"/>
      <c r="K18" s="578"/>
      <c r="L18" s="1704"/>
      <c r="M18" s="1705"/>
      <c r="N18" s="1705"/>
      <c r="O18" s="1705"/>
      <c r="P18" s="1706"/>
    </row>
    <row r="19" spans="1:16" x14ac:dyDescent="0.2">
      <c r="A19" s="1448" t="s">
        <v>486</v>
      </c>
      <c r="B19" s="1213" t="str">
        <f>B$18</f>
        <v>Yes</v>
      </c>
      <c r="C19" s="22" t="s">
        <v>487</v>
      </c>
      <c r="D19" s="25"/>
      <c r="E19" s="718">
        <f>E11+E13+E15-'St of Comprehensive Rev. &amp; Exp.'!E46</f>
        <v>0</v>
      </c>
      <c r="F19" s="718">
        <f>F17-'St of Comprehensive Rev. &amp; Exp.'!F46</f>
        <v>0</v>
      </c>
      <c r="G19" s="718">
        <f>G17-'St of Comprehensive Rev. &amp; Exp.'!G46</f>
        <v>0</v>
      </c>
      <c r="H19" s="718">
        <f>H17-H37</f>
        <v>0</v>
      </c>
      <c r="I19" s="718">
        <f>I17-'St of Comprehensive Rev. &amp; Exp.'!I46</f>
        <v>0</v>
      </c>
      <c r="J19" s="718">
        <f>J17-'St of Comprehensive Rev. &amp; Exp.'!J46</f>
        <v>0</v>
      </c>
      <c r="K19" s="1448"/>
      <c r="L19" s="1704"/>
      <c r="M19" s="1705"/>
      <c r="N19" s="1705"/>
      <c r="O19" s="1705"/>
      <c r="P19" s="1706"/>
    </row>
    <row r="20" spans="1:16" x14ac:dyDescent="0.2">
      <c r="A20" s="1448" t="s">
        <v>488</v>
      </c>
      <c r="B20" s="1213" t="s">
        <v>416</v>
      </c>
      <c r="C20" s="23" t="s">
        <v>489</v>
      </c>
      <c r="D20" s="71"/>
      <c r="E20" s="718">
        <f>'St of Comprehensive Rev. &amp; Exp.'!E46</f>
        <v>0</v>
      </c>
      <c r="F20" s="718">
        <f>'St of Comprehensive Rev. &amp; Exp.'!F46</f>
        <v>0</v>
      </c>
      <c r="G20" s="718">
        <f>'St of Comprehensive Rev. &amp; Exp.'!G46</f>
        <v>0</v>
      </c>
      <c r="H20" s="718">
        <f>'St of Comprehensive Rev. &amp; Exp.'!H46</f>
        <v>0</v>
      </c>
      <c r="I20" s="718">
        <f>'St of Comprehensive Rev. &amp; Exp.'!I46</f>
        <v>0</v>
      </c>
      <c r="J20" s="718">
        <f>'St of Comprehensive Rev. &amp; Exp.'!J46</f>
        <v>0</v>
      </c>
      <c r="K20" s="1448"/>
      <c r="L20" s="1707"/>
      <c r="M20" s="1708"/>
      <c r="N20" s="1708"/>
      <c r="O20" s="1708"/>
      <c r="P20" s="1709"/>
    </row>
    <row r="21" spans="1:16" x14ac:dyDescent="0.2">
      <c r="A21" s="1448"/>
      <c r="B21" s="1213" t="s">
        <v>416</v>
      </c>
      <c r="C21" s="23"/>
      <c r="D21" s="25"/>
      <c r="E21" s="1079"/>
      <c r="F21" s="1080"/>
      <c r="G21" s="1079"/>
      <c r="H21" s="1079"/>
      <c r="I21" s="1080"/>
      <c r="J21" s="1079"/>
      <c r="K21" s="1448"/>
      <c r="L21" s="167"/>
      <c r="M21" s="167"/>
      <c r="N21" s="167"/>
      <c r="O21" s="167"/>
      <c r="P21" s="167"/>
    </row>
    <row r="22" spans="1:16" ht="13.5" thickBot="1" x14ac:dyDescent="0.25">
      <c r="A22" s="1448" t="s">
        <v>483</v>
      </c>
      <c r="B22" s="1213" t="s">
        <v>416</v>
      </c>
      <c r="C22" s="24" t="s">
        <v>484</v>
      </c>
      <c r="D22" s="71"/>
      <c r="E22" s="1081">
        <f t="shared" ref="E22:J22" si="1">SUM(E18:E21)</f>
        <v>0</v>
      </c>
      <c r="F22" s="1081">
        <f t="shared" si="1"/>
        <v>0</v>
      </c>
      <c r="G22" s="1081">
        <f t="shared" si="1"/>
        <v>0</v>
      </c>
      <c r="H22" s="1081">
        <f t="shared" si="1"/>
        <v>0</v>
      </c>
      <c r="I22" s="1081">
        <f t="shared" si="1"/>
        <v>0</v>
      </c>
      <c r="J22" s="1081">
        <f t="shared" si="1"/>
        <v>0</v>
      </c>
      <c r="K22" s="626"/>
      <c r="L22" s="1448"/>
      <c r="M22" s="1448"/>
      <c r="N22" s="1448"/>
      <c r="O22" s="1448"/>
      <c r="P22" s="1448"/>
    </row>
    <row r="23" spans="1:16" ht="18" x14ac:dyDescent="0.2">
      <c r="A23" s="1448"/>
      <c r="B23" s="1213" t="s">
        <v>416</v>
      </c>
      <c r="C23" s="1082"/>
      <c r="D23" s="1083"/>
      <c r="E23" s="1685"/>
      <c r="F23" s="1685"/>
      <c r="G23" s="1685"/>
      <c r="H23" s="1685"/>
      <c r="I23" s="1685"/>
      <c r="J23" s="1685"/>
      <c r="K23" s="722"/>
      <c r="L23" s="1448"/>
      <c r="M23" s="1448"/>
      <c r="N23" s="1448"/>
      <c r="O23" s="1448"/>
      <c r="P23" s="1448"/>
    </row>
    <row r="24" spans="1:16" ht="15.6" customHeight="1" x14ac:dyDescent="0.2">
      <c r="A24" s="1448"/>
      <c r="B24" s="1213" t="s">
        <v>416</v>
      </c>
      <c r="C24" s="1084" t="s">
        <v>490</v>
      </c>
      <c r="D24" s="621"/>
      <c r="E24" s="185"/>
      <c r="F24" s="186"/>
      <c r="G24" s="185"/>
      <c r="H24" s="185"/>
      <c r="I24" s="186"/>
      <c r="J24" s="185"/>
      <c r="K24" s="35"/>
      <c r="L24" s="1710" t="s">
        <v>491</v>
      </c>
      <c r="M24" s="1711"/>
      <c r="N24" s="1711"/>
      <c r="O24" s="1711"/>
      <c r="P24" s="1712"/>
    </row>
    <row r="25" spans="1:16" x14ac:dyDescent="0.2">
      <c r="A25" s="1448"/>
      <c r="B25" s="1213" t="s">
        <v>416</v>
      </c>
      <c r="C25" s="90"/>
      <c r="D25" s="622"/>
      <c r="E25" s="177"/>
      <c r="F25" s="177"/>
      <c r="G25" s="177"/>
      <c r="H25" s="177"/>
      <c r="I25" s="177"/>
      <c r="J25" s="177"/>
      <c r="K25" s="35"/>
      <c r="L25" s="1692"/>
      <c r="M25" s="1693"/>
      <c r="N25" s="1693"/>
      <c r="O25" s="1693"/>
      <c r="P25" s="1694"/>
    </row>
    <row r="26" spans="1:16" x14ac:dyDescent="0.2">
      <c r="A26" s="1448" t="s">
        <v>492</v>
      </c>
      <c r="B26" s="1213" t="s">
        <v>416</v>
      </c>
      <c r="C26" s="34" t="s">
        <v>273</v>
      </c>
      <c r="D26" s="614"/>
      <c r="E26" s="74"/>
      <c r="F26" s="125"/>
      <c r="G26" s="74"/>
      <c r="H26" s="74"/>
      <c r="I26" s="74"/>
      <c r="J26" s="74"/>
      <c r="K26" s="1448"/>
      <c r="L26" s="1713"/>
      <c r="M26" s="1714"/>
      <c r="N26" s="1714"/>
      <c r="O26" s="1714"/>
      <c r="P26" s="1715"/>
    </row>
    <row r="27" spans="1:16" x14ac:dyDescent="0.2">
      <c r="A27" s="1448"/>
      <c r="B27" s="1213" t="s">
        <v>416</v>
      </c>
      <c r="C27" s="35" t="s">
        <v>493</v>
      </c>
      <c r="D27" s="578"/>
      <c r="E27" s="54">
        <f t="shared" ref="E27:J27" si="2">E11</f>
        <v>0</v>
      </c>
      <c r="F27" s="54">
        <f t="shared" si="2"/>
        <v>0</v>
      </c>
      <c r="G27" s="54">
        <f t="shared" si="2"/>
        <v>0</v>
      </c>
      <c r="H27" s="54">
        <f t="shared" si="2"/>
        <v>0</v>
      </c>
      <c r="I27" s="54">
        <f t="shared" si="2"/>
        <v>0</v>
      </c>
      <c r="J27" s="54">
        <f t="shared" si="2"/>
        <v>0</v>
      </c>
      <c r="K27" s="1448"/>
      <c r="L27" s="1448"/>
      <c r="M27" s="1448"/>
      <c r="N27" s="1448"/>
      <c r="O27" s="1448"/>
      <c r="P27" s="1448"/>
    </row>
    <row r="28" spans="1:16" x14ac:dyDescent="0.2">
      <c r="A28" s="1448"/>
      <c r="B28" s="1214" t="s">
        <v>416</v>
      </c>
      <c r="C28" s="35"/>
      <c r="D28" s="35"/>
      <c r="E28" s="35"/>
      <c r="F28" s="51"/>
      <c r="G28" s="51"/>
      <c r="H28" s="51"/>
      <c r="I28" s="51"/>
      <c r="J28" s="51"/>
      <c r="K28" s="1448"/>
      <c r="L28" s="1448"/>
      <c r="M28" s="1448"/>
      <c r="N28" s="1448"/>
      <c r="O28" s="1448"/>
      <c r="P28" s="1448"/>
    </row>
    <row r="29" spans="1:16" ht="12.75" customHeight="1" x14ac:dyDescent="0.2">
      <c r="A29" s="1448"/>
      <c r="B29" s="1211" t="str">
        <f>IF(AND(ROUND($E29,0)=0,ROUND($F29,0)=0,ROUND($G29,0)=0,ROUND($H29,0)=0,ROUND($I29,0)=0,ROUND($J29,0),0),"No","Yes")</f>
        <v>Yes</v>
      </c>
      <c r="C29" s="39" t="s">
        <v>494</v>
      </c>
      <c r="D29" s="70"/>
      <c r="E29" s="56">
        <v>0</v>
      </c>
      <c r="F29" s="56">
        <v>0</v>
      </c>
      <c r="G29" s="56">
        <v>0</v>
      </c>
      <c r="H29" s="56">
        <v>0</v>
      </c>
      <c r="I29" s="56">
        <v>0</v>
      </c>
      <c r="J29" s="56">
        <v>0</v>
      </c>
      <c r="K29" s="1448"/>
      <c r="L29" s="1448"/>
      <c r="M29" s="1448"/>
      <c r="N29" s="1448"/>
      <c r="O29" s="1448"/>
      <c r="P29" s="1448"/>
    </row>
    <row r="30" spans="1:16" x14ac:dyDescent="0.2">
      <c r="A30" s="1448"/>
      <c r="B30" s="1211" t="str">
        <f>IF(AND(ROUND($E30,0)=0,ROUND($F30,0)=0,ROUND($G30,0)=0,ROUND($H30,0)=0,ROUND($I30,0)=0,ROUND($J30,0),0),"No","Yes")</f>
        <v>Yes</v>
      </c>
      <c r="C30" s="39" t="s">
        <v>495</v>
      </c>
      <c r="D30" s="70"/>
      <c r="E30" s="56">
        <f t="shared" ref="E30:J30" si="3">E15</f>
        <v>0</v>
      </c>
      <c r="F30" s="56">
        <f t="shared" si="3"/>
        <v>0</v>
      </c>
      <c r="G30" s="56">
        <f t="shared" si="3"/>
        <v>0</v>
      </c>
      <c r="H30" s="56">
        <f t="shared" si="3"/>
        <v>0</v>
      </c>
      <c r="I30" s="56">
        <f t="shared" si="3"/>
        <v>0</v>
      </c>
      <c r="J30" s="56">
        <f t="shared" si="3"/>
        <v>0</v>
      </c>
      <c r="K30" s="1448"/>
      <c r="L30" s="1448"/>
      <c r="M30" s="1448"/>
      <c r="N30" s="1448"/>
      <c r="O30" s="1448"/>
      <c r="P30" s="1448"/>
    </row>
    <row r="31" spans="1:16" s="167" customFormat="1" x14ac:dyDescent="0.2">
      <c r="B31" s="1214" t="s">
        <v>416</v>
      </c>
      <c r="C31" s="39" t="s">
        <v>496</v>
      </c>
      <c r="D31" s="71"/>
      <c r="E31" s="40">
        <f t="shared" ref="E31:J31" si="4">E13-E37</f>
        <v>0</v>
      </c>
      <c r="F31" s="40">
        <f t="shared" si="4"/>
        <v>0</v>
      </c>
      <c r="G31" s="40">
        <f t="shared" si="4"/>
        <v>0</v>
      </c>
      <c r="H31" s="40">
        <f t="shared" si="4"/>
        <v>0</v>
      </c>
      <c r="I31" s="40">
        <f t="shared" si="4"/>
        <v>0</v>
      </c>
      <c r="J31" s="40">
        <f t="shared" si="4"/>
        <v>0</v>
      </c>
      <c r="L31" s="1716" t="s">
        <v>497</v>
      </c>
      <c r="M31" s="1717"/>
      <c r="N31" s="1717"/>
      <c r="O31" s="1717"/>
      <c r="P31" s="1718"/>
    </row>
    <row r="32" spans="1:16" ht="25.5" customHeight="1" x14ac:dyDescent="0.2">
      <c r="A32" s="1448"/>
      <c r="B32" s="1214" t="s">
        <v>416</v>
      </c>
      <c r="C32" s="1085"/>
      <c r="D32" s="71"/>
      <c r="E32" s="1048"/>
      <c r="F32" s="1048"/>
      <c r="G32" s="1048"/>
      <c r="H32" s="1048"/>
      <c r="I32" s="1048"/>
      <c r="J32" s="1048"/>
      <c r="K32" s="1448"/>
      <c r="L32" s="1448"/>
      <c r="M32" s="1448"/>
      <c r="N32" s="1448"/>
      <c r="O32" s="1448"/>
      <c r="P32" s="1448"/>
    </row>
    <row r="33" spans="1:17" ht="12.75" customHeight="1" thickBot="1" x14ac:dyDescent="0.25">
      <c r="A33" s="1448"/>
      <c r="B33" s="1214" t="s">
        <v>416</v>
      </c>
      <c r="C33" s="39" t="s">
        <v>498</v>
      </c>
      <c r="D33" s="44"/>
      <c r="E33" s="258">
        <f>SUM(E27:E31)</f>
        <v>0</v>
      </c>
      <c r="F33" s="258">
        <f t="shared" ref="F33:J33" si="5">SUM(F27:F31)</f>
        <v>0</v>
      </c>
      <c r="G33" s="258">
        <f t="shared" si="5"/>
        <v>0</v>
      </c>
      <c r="H33" s="258">
        <f t="shared" si="5"/>
        <v>0</v>
      </c>
      <c r="I33" s="258">
        <f t="shared" si="5"/>
        <v>0</v>
      </c>
      <c r="J33" s="258">
        <f t="shared" si="5"/>
        <v>0</v>
      </c>
      <c r="K33" s="1448"/>
      <c r="L33" s="1448"/>
      <c r="M33" s="1448"/>
      <c r="N33" s="1448"/>
      <c r="O33" s="1448"/>
      <c r="P33" s="1448"/>
      <c r="Q33" s="1448"/>
    </row>
    <row r="34" spans="1:17" ht="13.5" thickTop="1" x14ac:dyDescent="0.2">
      <c r="A34" s="1448"/>
      <c r="B34" s="1214" t="s">
        <v>416</v>
      </c>
      <c r="C34" s="90"/>
      <c r="D34" s="622"/>
      <c r="E34" s="177"/>
      <c r="F34" s="177"/>
      <c r="G34" s="177"/>
      <c r="H34" s="177"/>
      <c r="I34" s="177"/>
      <c r="J34" s="177"/>
      <c r="K34" s="1078"/>
      <c r="L34" s="1448"/>
      <c r="M34" s="1448"/>
      <c r="N34" s="1448"/>
      <c r="O34" s="1448"/>
      <c r="P34" s="1448"/>
      <c r="Q34" s="1448"/>
    </row>
    <row r="35" spans="1:17" x14ac:dyDescent="0.2">
      <c r="A35" s="1448" t="s">
        <v>492</v>
      </c>
      <c r="B35" s="1214" t="s">
        <v>416</v>
      </c>
      <c r="C35" s="34" t="s">
        <v>499</v>
      </c>
      <c r="D35" s="35"/>
      <c r="E35" s="578"/>
      <c r="F35" s="578"/>
      <c r="G35" s="52"/>
      <c r="H35" s="52"/>
      <c r="I35" s="52"/>
      <c r="J35" s="52"/>
      <c r="K35" s="1448"/>
      <c r="L35" s="1448"/>
      <c r="M35" s="1448"/>
      <c r="N35" s="1448"/>
      <c r="O35" s="1448"/>
      <c r="P35" s="1448"/>
      <c r="Q35" s="1448"/>
    </row>
    <row r="36" spans="1:17" x14ac:dyDescent="0.2">
      <c r="A36" s="1448"/>
      <c r="B36" s="1214" t="s">
        <v>416</v>
      </c>
      <c r="C36" s="167" t="s">
        <v>493</v>
      </c>
      <c r="D36" s="35"/>
      <c r="E36" s="1079">
        <f>G40</f>
        <v>0</v>
      </c>
      <c r="F36" s="1047">
        <v>0</v>
      </c>
      <c r="G36" s="1047">
        <v>0</v>
      </c>
      <c r="H36" s="1079">
        <f>J40</f>
        <v>0</v>
      </c>
      <c r="I36" s="1047">
        <v>0</v>
      </c>
      <c r="J36" s="1047">
        <v>0</v>
      </c>
      <c r="K36" s="1448"/>
      <c r="L36" s="628"/>
      <c r="M36" s="1448"/>
      <c r="N36" s="1448"/>
      <c r="O36" s="1448"/>
      <c r="P36" s="1448"/>
      <c r="Q36" s="1448"/>
    </row>
    <row r="37" spans="1:17" x14ac:dyDescent="0.2">
      <c r="A37" s="1448" t="s">
        <v>500</v>
      </c>
      <c r="B37" s="1211" t="str">
        <f>IF(AND(ROUND($E37,0)=0,ROUND($F37,0)=0,ROUND($G37,0)=0,ROUND($H37,0)=0,ROUND($I37,0)=0,ROUND($J37,0),0),"No","Yes")</f>
        <v>Yes</v>
      </c>
      <c r="C37" s="35" t="s">
        <v>501</v>
      </c>
      <c r="D37" s="35"/>
      <c r="E37" s="56">
        <f>'St of Comprehensive Rev. &amp; Exp.'!E44</f>
        <v>0</v>
      </c>
      <c r="F37" s="56">
        <f>'St of Comprehensive Rev. &amp; Exp.'!F44</f>
        <v>0</v>
      </c>
      <c r="G37" s="56">
        <f>'St of Comprehensive Rev. &amp; Exp.'!G44</f>
        <v>0</v>
      </c>
      <c r="H37" s="56">
        <f>'St of Comprehensive Rev. &amp; Exp.'!H44</f>
        <v>0</v>
      </c>
      <c r="I37" s="56">
        <f>'St of Comprehensive Rev. &amp; Exp.'!I44</f>
        <v>0</v>
      </c>
      <c r="J37" s="56">
        <f>'St of Comprehensive Rev. &amp; Exp.'!J44</f>
        <v>0</v>
      </c>
      <c r="K37" s="1448"/>
      <c r="L37" s="1448"/>
      <c r="M37" s="1448"/>
      <c r="N37" s="1448"/>
      <c r="O37" s="1448"/>
      <c r="P37" s="1448"/>
      <c r="Q37" s="1448"/>
    </row>
    <row r="38" spans="1:17" ht="12.75" customHeight="1" x14ac:dyDescent="0.2">
      <c r="A38" s="1448" t="s">
        <v>502</v>
      </c>
      <c r="B38" s="1211" t="str">
        <f>IF(AND(ROUND($E38,0)=0,ROUND($F38,0)=0,ROUND($G38,0)=0,ROUND($H38,0)=0,ROUND($I38,0)=0,ROUND($J38,0),0),"No","Yes")</f>
        <v>Yes</v>
      </c>
      <c r="C38" s="35" t="s">
        <v>503</v>
      </c>
      <c r="D38" s="35"/>
      <c r="E38" s="56">
        <v>0</v>
      </c>
      <c r="F38" s="56">
        <v>0</v>
      </c>
      <c r="G38" s="56">
        <v>0</v>
      </c>
      <c r="H38" s="56">
        <v>0</v>
      </c>
      <c r="I38" s="56">
        <v>0</v>
      </c>
      <c r="J38" s="56">
        <v>0</v>
      </c>
      <c r="K38" s="1448"/>
      <c r="L38" s="1679" t="s">
        <v>504</v>
      </c>
      <c r="M38" s="1680"/>
      <c r="N38" s="1681"/>
      <c r="O38" s="1679" t="s">
        <v>505</v>
      </c>
      <c r="P38" s="1680"/>
      <c r="Q38" s="1681"/>
    </row>
    <row r="39" spans="1:17" ht="12.6" customHeight="1" x14ac:dyDescent="0.2">
      <c r="A39" s="1448"/>
      <c r="B39" s="1214" t="s">
        <v>416</v>
      </c>
      <c r="C39" s="35"/>
      <c r="D39" s="35"/>
      <c r="E39" s="1049"/>
      <c r="F39" s="1049"/>
      <c r="G39" s="690"/>
      <c r="H39" s="690"/>
      <c r="I39" s="690"/>
      <c r="J39" s="690"/>
      <c r="K39" s="1448"/>
      <c r="L39" s="1682"/>
      <c r="M39" s="1683"/>
      <c r="N39" s="1684"/>
      <c r="O39" s="1682"/>
      <c r="P39" s="1683"/>
      <c r="Q39" s="1684"/>
    </row>
    <row r="40" spans="1:17" ht="13.5" thickBot="1" x14ac:dyDescent="0.25">
      <c r="A40" s="1448"/>
      <c r="B40" s="1214" t="s">
        <v>416</v>
      </c>
      <c r="C40" s="35" t="s">
        <v>498</v>
      </c>
      <c r="D40" s="35"/>
      <c r="E40" s="198">
        <f t="shared" ref="E40:J40" si="6">SUM(E36:E39)</f>
        <v>0</v>
      </c>
      <c r="F40" s="198">
        <f t="shared" si="6"/>
        <v>0</v>
      </c>
      <c r="G40" s="198">
        <f t="shared" si="6"/>
        <v>0</v>
      </c>
      <c r="H40" s="198">
        <f t="shared" si="6"/>
        <v>0</v>
      </c>
      <c r="I40" s="198">
        <f t="shared" si="6"/>
        <v>0</v>
      </c>
      <c r="J40" s="198">
        <f t="shared" si="6"/>
        <v>0</v>
      </c>
      <c r="K40" s="1448"/>
      <c r="L40" s="1682"/>
      <c r="M40" s="1683"/>
      <c r="N40" s="1684"/>
      <c r="O40" s="1682"/>
      <c r="P40" s="1683"/>
      <c r="Q40" s="1684"/>
    </row>
    <row r="41" spans="1:17" ht="13.5" thickTop="1" x14ac:dyDescent="0.2">
      <c r="A41" s="1448"/>
      <c r="B41" s="1214" t="s">
        <v>416</v>
      </c>
      <c r="C41" s="1448"/>
      <c r="D41" s="1448"/>
      <c r="E41" s="1448"/>
      <c r="F41" s="1496"/>
      <c r="G41" s="1496"/>
      <c r="H41" s="1496"/>
      <c r="I41" s="1496"/>
      <c r="J41" s="1496"/>
      <c r="K41" s="1448"/>
      <c r="L41" s="1407">
        <v>2021</v>
      </c>
      <c r="M41" s="1408" t="s">
        <v>433</v>
      </c>
      <c r="N41" s="1409">
        <v>2020</v>
      </c>
      <c r="O41" s="1407">
        <v>2021</v>
      </c>
      <c r="P41" s="1408" t="s">
        <v>433</v>
      </c>
      <c r="Q41" s="1409">
        <v>2020</v>
      </c>
    </row>
    <row r="42" spans="1:17" x14ac:dyDescent="0.2">
      <c r="A42" s="1448"/>
      <c r="B42" s="1214" t="s">
        <v>416</v>
      </c>
      <c r="C42" s="1448"/>
      <c r="D42" s="1448"/>
      <c r="E42" s="1448"/>
      <c r="F42" s="1496"/>
      <c r="G42" s="1496"/>
      <c r="H42" s="1496"/>
      <c r="I42" s="1496"/>
      <c r="J42" s="1496"/>
      <c r="K42" s="1448"/>
      <c r="L42" s="1204">
        <f>'Statement of Financial Position'!E59</f>
        <v>0</v>
      </c>
      <c r="M42" s="1205">
        <f>'Statement of Financial Position'!F59</f>
        <v>0</v>
      </c>
      <c r="N42" s="1205">
        <f>'Statement of Financial Position'!G59</f>
        <v>0</v>
      </c>
      <c r="O42" s="1205">
        <f>'Statement of Financial Position'!H59</f>
        <v>0</v>
      </c>
      <c r="P42" s="1205">
        <f>'Statement of Financial Position'!I59</f>
        <v>0</v>
      </c>
      <c r="Q42" s="1206">
        <f>'Statement of Financial Position'!J59</f>
        <v>0</v>
      </c>
    </row>
    <row r="43" spans="1:17" ht="13.5" thickBot="1" x14ac:dyDescent="0.25">
      <c r="A43" s="1448"/>
      <c r="B43" s="1214" t="s">
        <v>416</v>
      </c>
      <c r="C43" s="34" t="s">
        <v>506</v>
      </c>
      <c r="D43" s="35"/>
      <c r="E43" s="1050">
        <f t="shared" ref="E43:J43" si="7">E33+E40</f>
        <v>0</v>
      </c>
      <c r="F43" s="1050">
        <f t="shared" si="7"/>
        <v>0</v>
      </c>
      <c r="G43" s="1050">
        <f t="shared" si="7"/>
        <v>0</v>
      </c>
      <c r="H43" s="1050">
        <f t="shared" si="7"/>
        <v>0</v>
      </c>
      <c r="I43" s="1050">
        <f t="shared" si="7"/>
        <v>0</v>
      </c>
      <c r="J43" s="1050">
        <f t="shared" si="7"/>
        <v>0</v>
      </c>
      <c r="K43" s="1448"/>
      <c r="L43" s="1207">
        <f t="shared" ref="L43:Q43" si="8">E43-L42</f>
        <v>0</v>
      </c>
      <c r="M43" s="1208">
        <f t="shared" si="8"/>
        <v>0</v>
      </c>
      <c r="N43" s="1208">
        <f t="shared" si="8"/>
        <v>0</v>
      </c>
      <c r="O43" s="1208">
        <f t="shared" si="8"/>
        <v>0</v>
      </c>
      <c r="P43" s="1208">
        <f t="shared" si="8"/>
        <v>0</v>
      </c>
      <c r="Q43" s="1209">
        <f t="shared" si="8"/>
        <v>0</v>
      </c>
    </row>
    <row r="44" spans="1:17" ht="13.5" thickTop="1" x14ac:dyDescent="0.2">
      <c r="A44" s="1448"/>
      <c r="B44" s="1214" t="s">
        <v>416</v>
      </c>
      <c r="C44" s="167"/>
      <c r="D44" s="167"/>
      <c r="E44" s="167"/>
      <c r="F44" s="167"/>
      <c r="G44" s="167"/>
      <c r="H44" s="167"/>
      <c r="I44" s="167"/>
      <c r="J44" s="167"/>
      <c r="K44" s="1448"/>
      <c r="L44" s="1448"/>
      <c r="M44" s="1448"/>
      <c r="N44" s="1448"/>
      <c r="O44" s="1448"/>
      <c r="P44" s="1448"/>
      <c r="Q44" s="1448"/>
    </row>
    <row r="45" spans="1:17" ht="12.95" customHeight="1" x14ac:dyDescent="0.2">
      <c r="A45" s="1448"/>
      <c r="B45" s="1214" t="s">
        <v>416</v>
      </c>
      <c r="C45" s="1448"/>
      <c r="D45" s="1448"/>
      <c r="E45" s="1448"/>
      <c r="F45" s="1448"/>
      <c r="G45" s="1448"/>
      <c r="H45" s="1448"/>
      <c r="I45" s="1448"/>
      <c r="J45" s="1448"/>
      <c r="K45" s="1448"/>
      <c r="L45" s="1448"/>
      <c r="M45" s="1448"/>
      <c r="N45" s="1448"/>
      <c r="O45" s="1448"/>
      <c r="P45" s="1448"/>
      <c r="Q45" s="1448"/>
    </row>
    <row r="47" spans="1:17" x14ac:dyDescent="0.2">
      <c r="A47" s="1448"/>
      <c r="B47" s="1214" t="s">
        <v>416</v>
      </c>
      <c r="C47" s="1448"/>
      <c r="D47" s="1448"/>
      <c r="E47" s="1448"/>
      <c r="F47" s="1496"/>
      <c r="G47" s="1496"/>
      <c r="H47" s="1496"/>
      <c r="I47" s="1496"/>
      <c r="J47" s="1496"/>
      <c r="K47" s="1448"/>
      <c r="L47" s="1448"/>
      <c r="M47" s="1448"/>
      <c r="N47" s="1448"/>
      <c r="O47" s="1448"/>
      <c r="P47" s="1448"/>
      <c r="Q47" s="1448"/>
    </row>
    <row r="48" spans="1:17" x14ac:dyDescent="0.2">
      <c r="A48" s="1448"/>
      <c r="B48" s="1214" t="s">
        <v>416</v>
      </c>
      <c r="C48" s="1448"/>
      <c r="D48" s="1448"/>
      <c r="E48" s="1448"/>
      <c r="F48" s="1496"/>
      <c r="G48" s="1496"/>
      <c r="H48" s="1496"/>
      <c r="I48" s="1496"/>
      <c r="J48" s="1496"/>
      <c r="K48" s="1448"/>
      <c r="L48" s="1448"/>
      <c r="M48" s="1448"/>
      <c r="N48" s="1448"/>
      <c r="O48" s="1448"/>
      <c r="P48" s="1448"/>
      <c r="Q48" s="1448"/>
    </row>
    <row r="49" spans="2:10" ht="15" customHeight="1" x14ac:dyDescent="0.2">
      <c r="B49" s="1214" t="s">
        <v>416</v>
      </c>
      <c r="C49" s="1725" t="s">
        <v>507</v>
      </c>
      <c r="D49" s="1725"/>
      <c r="E49" s="1725"/>
      <c r="F49" s="1725"/>
      <c r="G49" s="1725"/>
      <c r="H49" s="1725"/>
      <c r="I49" s="1725"/>
      <c r="J49" s="1725"/>
    </row>
    <row r="50" spans="2:10" x14ac:dyDescent="0.2">
      <c r="B50" s="1214" t="s">
        <v>416</v>
      </c>
      <c r="C50" s="1725"/>
      <c r="D50" s="1725"/>
      <c r="E50" s="1725"/>
      <c r="F50" s="1725"/>
      <c r="G50" s="1725"/>
      <c r="H50" s="1725"/>
      <c r="I50" s="1725"/>
      <c r="J50" s="1725"/>
    </row>
    <row r="53" spans="2:10" x14ac:dyDescent="0.2">
      <c r="B53" s="1448"/>
      <c r="C53" s="1695" t="s">
        <v>508</v>
      </c>
      <c r="D53" s="1695"/>
      <c r="E53" s="1695"/>
      <c r="F53" s="1695"/>
      <c r="G53" s="1695"/>
      <c r="H53" s="1695"/>
      <c r="I53" s="1695"/>
      <c r="J53" s="1695"/>
    </row>
    <row r="54" spans="2:10" x14ac:dyDescent="0.2">
      <c r="B54" s="1448"/>
      <c r="C54" s="1696"/>
      <c r="D54" s="1696"/>
      <c r="E54" s="1696"/>
      <c r="F54" s="1697"/>
      <c r="G54" s="1697"/>
      <c r="H54" s="1697"/>
      <c r="I54" s="1697"/>
      <c r="J54" s="1697"/>
    </row>
  </sheetData>
  <autoFilter ref="B1:B50" xr:uid="{00000000-0009-0000-0000-00000F000000}"/>
  <customSheetViews>
    <customSheetView guid="{16158AC0-BDC0-11D7-BABA-AD30328A5118}" showPageBreaks="1" showGridLines="0" printArea="1" showRuler="0">
      <selection activeCell="D25" sqref="D25"/>
      <pageMargins left="0" right="0" top="0" bottom="0" header="0" footer="0"/>
      <printOptions horizontalCentered="1"/>
      <pageSetup paperSize="9" orientation="portrait" verticalDpi="0" r:id="rId1"/>
      <headerFooter alignWithMargins="0"/>
    </customSheetView>
    <customSheetView guid="{2F1C2500-C7E9-11D7-BAB9-00065B3658C6}" showGridLines="0" showRuler="0">
      <selection activeCell="D25" sqref="D25"/>
      <pageMargins left="0" right="0" top="0" bottom="0" header="0" footer="0"/>
      <printOptions horizontalCentered="1"/>
      <pageSetup paperSize="9" orientation="portrait" verticalDpi="0" r:id="rId2"/>
      <headerFooter alignWithMargins="0"/>
    </customSheetView>
  </customSheetViews>
  <mergeCells count="16">
    <mergeCell ref="E23:G23"/>
    <mergeCell ref="H23:J23"/>
    <mergeCell ref="C53:J54"/>
    <mergeCell ref="L11:P12"/>
    <mergeCell ref="L17:P20"/>
    <mergeCell ref="L24:P26"/>
    <mergeCell ref="L31:P31"/>
    <mergeCell ref="L13:P14"/>
    <mergeCell ref="L38:N40"/>
    <mergeCell ref="O38:Q40"/>
    <mergeCell ref="C49:J50"/>
    <mergeCell ref="E5:G5"/>
    <mergeCell ref="H5:J5"/>
    <mergeCell ref="L10:P10"/>
    <mergeCell ref="L7:P7"/>
    <mergeCell ref="L8:P9"/>
  </mergeCells>
  <phoneticPr fontId="13" type="noConversion"/>
  <pageMargins left="0.39370078740157483" right="0.39370078740157483" top="0.74803149606299213" bottom="0.74803149606299213" header="0.31496062992125984" footer="0.31496062992125984"/>
  <pageSetup paperSize="9" scale="79" firstPageNumber="3" orientation="portrait" cellComments="asDisplayed" useFirstPageNumber="1" r:id="rId3"/>
  <headerFooter alignWithMargins="0">
    <oddFooter>&amp;R&amp;P</oddFooter>
  </headerFooter>
  <ignoredErrors>
    <ignoredError sqref="B13:B20" formula="1"/>
  </ignoredError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tabColor rgb="FFFF0000"/>
    <pageSetUpPr fitToPage="1"/>
  </sheetPr>
  <dimension ref="A1:R739"/>
  <sheetViews>
    <sheetView showGridLines="0" zoomScale="90" zoomScaleNormal="90" zoomScaleSheetLayoutView="100" workbookViewId="0">
      <selection activeCell="G43" sqref="G43"/>
    </sheetView>
  </sheetViews>
  <sheetFormatPr defaultColWidth="9.140625" defaultRowHeight="12.75" x14ac:dyDescent="0.2"/>
  <cols>
    <col min="1" max="1" width="20.28515625" style="7" customWidth="1"/>
    <col min="2" max="2" width="2.7109375" style="1220" customWidth="1"/>
    <col min="3" max="3" width="57.5703125" style="7" customWidth="1"/>
    <col min="4" max="4" width="8.7109375" style="9" customWidth="1"/>
    <col min="5" max="5" width="12.7109375" style="620" customWidth="1"/>
    <col min="6" max="7" width="12.7109375" style="630" customWidth="1"/>
    <col min="8" max="8" width="12.42578125" style="7" bestFit="1" customWidth="1"/>
    <col min="9" max="9" width="12.28515625" style="7" bestFit="1" customWidth="1"/>
    <col min="10" max="10" width="13.42578125" style="7" customWidth="1"/>
    <col min="11" max="11" width="17.7109375" style="7" customWidth="1"/>
    <col min="12" max="17" width="13.28515625" style="7" customWidth="1"/>
    <col min="18" max="16384" width="9.140625" style="7"/>
  </cols>
  <sheetData>
    <row r="1" spans="1:18" s="15" customFormat="1" ht="18" x14ac:dyDescent="0.25">
      <c r="A1" s="1448" t="s">
        <v>509</v>
      </c>
      <c r="B1" s="1215" t="s">
        <v>470</v>
      </c>
      <c r="C1" s="11" t="str">
        <f>SchoolName</f>
        <v>Kiwi Park School</v>
      </c>
      <c r="D1" s="12"/>
      <c r="E1" s="12"/>
      <c r="F1" s="16"/>
      <c r="G1" s="16"/>
      <c r="H1" s="14"/>
      <c r="I1" s="14"/>
    </row>
    <row r="2" spans="1:18" ht="23.25" x14ac:dyDescent="0.35">
      <c r="A2" s="1448"/>
      <c r="B2" s="1216" t="s">
        <v>416</v>
      </c>
      <c r="C2" s="21" t="s">
        <v>13</v>
      </c>
      <c r="E2" s="1496"/>
      <c r="H2" s="1448"/>
      <c r="I2" s="98"/>
      <c r="J2" s="5"/>
      <c r="K2" s="231" t="s">
        <v>414</v>
      </c>
      <c r="L2" s="98"/>
      <c r="M2" s="630"/>
      <c r="N2" s="630"/>
      <c r="O2" s="1448"/>
      <c r="P2" s="1448"/>
      <c r="Q2" s="1448"/>
      <c r="R2" s="1448"/>
    </row>
    <row r="3" spans="1:18" s="3" customFormat="1" ht="18" x14ac:dyDescent="0.25">
      <c r="A3" s="8"/>
      <c r="B3" s="1216" t="s">
        <v>416</v>
      </c>
      <c r="C3" s="26" t="str">
        <f>"As at 31 December "&amp;FY</f>
        <v>As at 31 December 2021</v>
      </c>
      <c r="F3" s="17"/>
      <c r="G3" s="17"/>
      <c r="L3" s="1277"/>
      <c r="M3" s="1042"/>
      <c r="N3" s="51"/>
      <c r="O3" s="51"/>
      <c r="P3" s="51"/>
      <c r="Q3" s="733"/>
      <c r="R3" s="733"/>
    </row>
    <row r="4" spans="1:18" s="3" customFormat="1" ht="18" x14ac:dyDescent="0.25">
      <c r="A4" s="8"/>
      <c r="B4" s="1216" t="s">
        <v>416</v>
      </c>
      <c r="C4" s="26"/>
      <c r="F4" s="17"/>
      <c r="G4" s="17"/>
      <c r="L4" s="1277"/>
      <c r="M4" s="35"/>
      <c r="N4" s="35"/>
      <c r="O4" s="51"/>
      <c r="P4" s="51"/>
      <c r="Q4" s="733"/>
      <c r="R4" s="733"/>
    </row>
    <row r="5" spans="1:18" x14ac:dyDescent="0.2">
      <c r="A5" s="1448"/>
      <c r="B5" s="1216" t="s">
        <v>416</v>
      </c>
      <c r="C5" s="720"/>
      <c r="D5" s="1728" t="s">
        <v>420</v>
      </c>
      <c r="E5" s="1685" t="s">
        <v>417</v>
      </c>
      <c r="F5" s="1685"/>
      <c r="G5" s="1685"/>
      <c r="H5" s="1685" t="s">
        <v>418</v>
      </c>
      <c r="I5" s="1685"/>
      <c r="J5" s="1685"/>
      <c r="K5" s="1448"/>
      <c r="L5" s="35"/>
      <c r="M5" s="35"/>
      <c r="N5" s="35"/>
      <c r="O5" s="35"/>
      <c r="P5" s="35"/>
      <c r="Q5" s="35"/>
      <c r="R5" s="35"/>
    </row>
    <row r="6" spans="1:18" s="18" customFormat="1" x14ac:dyDescent="0.2">
      <c r="B6" s="1216" t="s">
        <v>416</v>
      </c>
      <c r="C6" s="721"/>
      <c r="D6" s="1729"/>
      <c r="E6" s="177">
        <f>FY</f>
        <v>2021</v>
      </c>
      <c r="F6" s="177">
        <f>FY</f>
        <v>2021</v>
      </c>
      <c r="G6" s="177">
        <f>FY-1</f>
        <v>2020</v>
      </c>
      <c r="H6" s="177">
        <f>FY</f>
        <v>2021</v>
      </c>
      <c r="I6" s="177">
        <f>FY</f>
        <v>2021</v>
      </c>
      <c r="J6" s="177">
        <f>FY-1</f>
        <v>2020</v>
      </c>
    </row>
    <row r="7" spans="1:18" ht="25.5" x14ac:dyDescent="0.2">
      <c r="A7" s="1448" t="s">
        <v>510</v>
      </c>
      <c r="B7" s="1216" t="s">
        <v>416</v>
      </c>
      <c r="C7" s="722"/>
      <c r="D7" s="1729"/>
      <c r="E7" s="1491" t="s">
        <v>282</v>
      </c>
      <c r="F7" s="1418" t="s">
        <v>283</v>
      </c>
      <c r="G7" s="1418" t="s">
        <v>282</v>
      </c>
      <c r="H7" s="1491" t="s">
        <v>282</v>
      </c>
      <c r="I7" s="1418" t="s">
        <v>283</v>
      </c>
      <c r="J7" s="1418" t="s">
        <v>282</v>
      </c>
      <c r="K7" s="1448"/>
      <c r="L7" s="1448"/>
      <c r="M7" s="1448"/>
      <c r="N7" s="1448"/>
      <c r="O7" s="1448"/>
      <c r="P7" s="1448"/>
      <c r="Q7" s="1448"/>
      <c r="R7" s="1448"/>
    </row>
    <row r="8" spans="1:18" ht="13.5" thickBot="1" x14ac:dyDescent="0.25">
      <c r="A8" s="1448"/>
      <c r="B8" s="1216" t="s">
        <v>416</v>
      </c>
      <c r="C8" s="723"/>
      <c r="D8" s="724"/>
      <c r="E8" s="725" t="s">
        <v>285</v>
      </c>
      <c r="F8" s="726" t="s">
        <v>285</v>
      </c>
      <c r="G8" s="726" t="s">
        <v>285</v>
      </c>
      <c r="H8" s="725" t="s">
        <v>285</v>
      </c>
      <c r="I8" s="726" t="s">
        <v>285</v>
      </c>
      <c r="J8" s="726" t="s">
        <v>285</v>
      </c>
      <c r="K8" s="1448"/>
      <c r="L8" s="1448"/>
      <c r="M8" s="1448"/>
      <c r="N8" s="1448"/>
      <c r="O8" s="1448"/>
      <c r="P8" s="1448"/>
      <c r="Q8" s="1448"/>
      <c r="R8" s="1448"/>
    </row>
    <row r="9" spans="1:18" x14ac:dyDescent="0.2">
      <c r="A9" s="1448"/>
      <c r="B9" s="1216" t="s">
        <v>416</v>
      </c>
      <c r="C9" s="722"/>
      <c r="D9" s="107"/>
      <c r="E9" s="624"/>
      <c r="F9" s="106"/>
      <c r="G9" s="106"/>
      <c r="H9" s="624"/>
      <c r="I9" s="106"/>
      <c r="J9" s="106"/>
      <c r="K9" s="1448"/>
      <c r="L9" s="1448"/>
      <c r="M9" s="1448"/>
      <c r="N9" s="1448"/>
      <c r="O9" s="1448"/>
      <c r="P9" s="1448"/>
      <c r="Q9" s="1448"/>
      <c r="R9" s="1448"/>
    </row>
    <row r="10" spans="1:18" x14ac:dyDescent="0.2">
      <c r="A10" s="1448" t="s">
        <v>511</v>
      </c>
      <c r="B10" s="1216" t="s">
        <v>416</v>
      </c>
      <c r="C10" s="1" t="s">
        <v>512</v>
      </c>
      <c r="E10" s="20"/>
      <c r="F10" s="627"/>
      <c r="G10" s="20"/>
      <c r="H10" s="1448"/>
      <c r="I10" s="1448"/>
      <c r="J10" s="1448"/>
      <c r="K10" s="1448"/>
      <c r="L10" s="1448"/>
      <c r="M10" s="1448"/>
      <c r="N10" s="1448"/>
      <c r="O10" s="1448"/>
      <c r="P10" s="1448"/>
      <c r="Q10" s="1448"/>
      <c r="R10" s="1448"/>
    </row>
    <row r="11" spans="1:18" x14ac:dyDescent="0.2">
      <c r="A11" s="1448" t="s">
        <v>513</v>
      </c>
      <c r="B11" s="1216" t="s">
        <v>416</v>
      </c>
      <c r="C11" s="35" t="s">
        <v>514</v>
      </c>
      <c r="D11" s="99">
        <f>IF($B11="Yes",'Notes &amp; Disclosures'!$N$189,"")</f>
        <v>3</v>
      </c>
      <c r="E11" s="19">
        <f>'Notes &amp; Disclosures'!H200</f>
        <v>0</v>
      </c>
      <c r="F11" s="19">
        <f>'Notes &amp; Disclosures'!I200</f>
        <v>0</v>
      </c>
      <c r="G11" s="19">
        <f>'Notes &amp; Disclosures'!J200</f>
        <v>0</v>
      </c>
      <c r="H11" s="19">
        <f>'Notes &amp; Disclosures'!K200</f>
        <v>0</v>
      </c>
      <c r="I11" s="19">
        <f>'Notes &amp; Disclosures'!L200</f>
        <v>0</v>
      </c>
      <c r="J11" s="19">
        <f>'Notes &amp; Disclosures'!M200</f>
        <v>0</v>
      </c>
      <c r="K11" s="631"/>
      <c r="L11" s="631"/>
      <c r="M11" s="1448"/>
      <c r="N11" s="1448"/>
      <c r="O11" s="1448"/>
      <c r="P11" s="1448"/>
      <c r="Q11" s="1448"/>
      <c r="R11" s="1448"/>
    </row>
    <row r="12" spans="1:18" x14ac:dyDescent="0.2">
      <c r="A12" s="1448" t="s">
        <v>515</v>
      </c>
      <c r="B12" s="1217" t="str">
        <f>IF(AND(ROUND($E12,0)=0,ROUND($F12,0)=0,ROUND($G12,0)=0,ROUND($H12,0)=0,ROUND($I12,0)=0,ROUND($J12,0),0),"No","Yes")</f>
        <v>Yes</v>
      </c>
      <c r="C12" s="35" t="s">
        <v>113</v>
      </c>
      <c r="D12" s="99">
        <f>IF($B12="Yes",'Notes &amp; Disclosures'!$N$218,"")</f>
        <v>4</v>
      </c>
      <c r="E12" s="36">
        <f>SUM('Notes &amp; Disclosures'!$H$232)</f>
        <v>0</v>
      </c>
      <c r="F12" s="36">
        <f>SUM('Notes &amp; Disclosures'!$I$232)</f>
        <v>0</v>
      </c>
      <c r="G12" s="36">
        <f>SUM('Notes &amp; Disclosures'!$J$232)</f>
        <v>0</v>
      </c>
      <c r="H12" s="36">
        <f>SUM('Notes &amp; Disclosures'!$K$232)</f>
        <v>0</v>
      </c>
      <c r="I12" s="36">
        <f>SUM('Notes &amp; Disclosures'!$L$232)</f>
        <v>0</v>
      </c>
      <c r="J12" s="36">
        <f>SUM('Notes &amp; Disclosures'!$M$232)</f>
        <v>0</v>
      </c>
      <c r="K12" s="578"/>
      <c r="L12" s="631"/>
      <c r="M12" s="1448"/>
      <c r="N12" s="1448"/>
      <c r="O12" s="1448"/>
      <c r="P12" s="1448"/>
      <c r="Q12" s="1448"/>
      <c r="R12" s="1448"/>
    </row>
    <row r="13" spans="1:18" x14ac:dyDescent="0.2">
      <c r="A13" s="1448"/>
      <c r="B13" s="1217" t="str">
        <f>IF(AND(ROUND($E13,0)=0,ROUND($F13,0)=0,ROUND($G13,0)=0,ROUND($H13,0)=0,ROUND($I13,0)=0,ROUND($J13,0),0),"No","Yes")</f>
        <v>Yes</v>
      </c>
      <c r="C13" s="35" t="s">
        <v>213</v>
      </c>
      <c r="E13" s="36">
        <f>'Sch PARENT Inputs'!D157</f>
        <v>0</v>
      </c>
      <c r="F13" s="36">
        <f>'Sch PARENT Inputs'!E157</f>
        <v>0</v>
      </c>
      <c r="G13" s="36">
        <f>'Sch PARENT Inputs'!F157</f>
        <v>0</v>
      </c>
      <c r="H13" s="36">
        <f>'GROUP Inputs'!D143</f>
        <v>0</v>
      </c>
      <c r="I13" s="36">
        <f>'GROUP Inputs'!E143</f>
        <v>0</v>
      </c>
      <c r="J13" s="36">
        <f>'GROUP Inputs'!F143</f>
        <v>0</v>
      </c>
      <c r="K13" s="578"/>
      <c r="L13" s="631"/>
      <c r="M13" s="1448"/>
      <c r="N13" s="1448"/>
      <c r="O13" s="1448"/>
      <c r="P13" s="1448"/>
      <c r="Q13" s="1448"/>
      <c r="R13" s="1448"/>
    </row>
    <row r="14" spans="1:18" x14ac:dyDescent="0.2">
      <c r="A14" s="1448" t="s">
        <v>516</v>
      </c>
      <c r="B14" s="1217" t="str">
        <f>IF(AND(ROUND($E14,0)=0,ROUND($F14,0)=0,ROUND($G14,0)=0,ROUND($H14,0)=0,ROUND($I14,0)=0,ROUND($J14,0),0),"No","Yes")</f>
        <v>Yes</v>
      </c>
      <c r="C14" s="35" t="s">
        <v>212</v>
      </c>
      <c r="E14" s="36">
        <f>'Sch PARENT Inputs'!D156</f>
        <v>0</v>
      </c>
      <c r="F14" s="36">
        <f>'Sch PARENT Inputs'!E156</f>
        <v>0</v>
      </c>
      <c r="G14" s="36">
        <f>'Sch PARENT Inputs'!F156</f>
        <v>0</v>
      </c>
      <c r="H14" s="36">
        <f>'GROUP Inputs'!D142</f>
        <v>0</v>
      </c>
      <c r="I14" s="36">
        <f>'GROUP Inputs'!E142</f>
        <v>0</v>
      </c>
      <c r="J14" s="36">
        <f>'GROUP Inputs'!F142</f>
        <v>0</v>
      </c>
      <c r="K14" s="578"/>
      <c r="L14" s="631"/>
      <c r="M14" s="1448"/>
      <c r="N14" s="1448"/>
      <c r="O14" s="1448"/>
      <c r="P14" s="1448"/>
      <c r="Q14" s="1448"/>
      <c r="R14" s="1448"/>
    </row>
    <row r="15" spans="1:18" x14ac:dyDescent="0.2">
      <c r="A15" s="1448" t="s">
        <v>517</v>
      </c>
      <c r="B15" s="1217" t="str">
        <f>IF(AND(ROUND($E15,0)=0,ROUND($F15,0)=0,ROUND($G15,0)=0,ROUND($H15,0)=0,ROUND($I15,0)=0,ROUND($J15,0),0),"No","Yes")</f>
        <v>Yes</v>
      </c>
      <c r="C15" s="35" t="s">
        <v>518</v>
      </c>
      <c r="D15" s="99">
        <f>IF($B15="Yes",'Notes &amp; Disclosures'!$N$239,"")</f>
        <v>5</v>
      </c>
      <c r="E15" s="37">
        <f>SUM('Notes &amp; Disclosures'!$H$250)</f>
        <v>0</v>
      </c>
      <c r="F15" s="37">
        <f>SUM('Notes &amp; Disclosures'!$I$250)</f>
        <v>0</v>
      </c>
      <c r="G15" s="37">
        <f>SUM('Notes &amp; Disclosures'!$J$250)</f>
        <v>0</v>
      </c>
      <c r="H15" s="37">
        <f>SUM('Notes &amp; Disclosures'!$K$250)</f>
        <v>0</v>
      </c>
      <c r="I15" s="37">
        <f>SUM('Notes &amp; Disclosures'!$L$250)</f>
        <v>0</v>
      </c>
      <c r="J15" s="37">
        <f>SUM('Notes &amp; Disclosures'!$M$250)</f>
        <v>0</v>
      </c>
      <c r="K15" s="578"/>
      <c r="L15" s="631"/>
      <c r="M15" s="1448"/>
      <c r="N15" s="1448"/>
      <c r="O15" s="1448"/>
      <c r="P15" s="1448"/>
      <c r="Q15" s="1448"/>
      <c r="R15" s="1448"/>
    </row>
    <row r="16" spans="1:18" x14ac:dyDescent="0.2">
      <c r="A16" s="1448" t="s">
        <v>519</v>
      </c>
      <c r="B16" s="1217" t="str">
        <f>IF(AND(ROUND($E16,0)=0,ROUND($F16,0)=0,ROUND($G16,0)=0,ROUND($H16,0)=0,ROUND($I16,0)=0,ROUND($J16,0),0),"No","Yes")</f>
        <v>Yes</v>
      </c>
      <c r="C16" s="35" t="s">
        <v>520</v>
      </c>
      <c r="D16" s="99">
        <f>IF($B16="Yes",'Notes &amp; Disclosures'!$N$253,"")</f>
        <v>6</v>
      </c>
      <c r="E16" s="37">
        <f>'Notes &amp; Disclosures'!H261</f>
        <v>0</v>
      </c>
      <c r="F16" s="37">
        <f>SUM('Notes &amp; Disclosures'!$I$261)</f>
        <v>0</v>
      </c>
      <c r="G16" s="37">
        <f>SUM('Notes &amp; Disclosures'!$J$261)</f>
        <v>0</v>
      </c>
      <c r="H16" s="37">
        <f>SUM('Notes &amp; Disclosures'!$K$261)</f>
        <v>0</v>
      </c>
      <c r="I16" s="37">
        <f>SUM('Notes &amp; Disclosures'!$L$261)</f>
        <v>0</v>
      </c>
      <c r="J16" s="37">
        <f>SUM('Notes &amp; Disclosures'!$M$261)</f>
        <v>0</v>
      </c>
      <c r="K16" s="578"/>
      <c r="L16" s="631"/>
      <c r="M16" s="1448"/>
      <c r="N16" s="1448"/>
      <c r="O16" s="1448"/>
      <c r="P16" s="1448"/>
      <c r="Q16" s="1448"/>
      <c r="R16" s="1448"/>
    </row>
    <row r="17" spans="1:14" x14ac:dyDescent="0.2">
      <c r="A17" s="1448"/>
      <c r="B17" s="1218" t="s">
        <v>416</v>
      </c>
      <c r="C17" s="35"/>
      <c r="D17" s="633"/>
      <c r="E17" s="37"/>
      <c r="F17" s="37"/>
      <c r="G17" s="37"/>
      <c r="H17" s="37"/>
      <c r="I17" s="37"/>
      <c r="J17" s="37"/>
      <c r="K17" s="578"/>
      <c r="L17" s="631"/>
      <c r="M17" s="1448"/>
      <c r="N17" s="1448"/>
    </row>
    <row r="18" spans="1:14" x14ac:dyDescent="0.2">
      <c r="A18" s="1448" t="s">
        <v>516</v>
      </c>
      <c r="B18" s="1218" t="s">
        <v>416</v>
      </c>
      <c r="C18" s="51"/>
      <c r="E18" s="75">
        <f t="shared" ref="E18:J18" si="0">SUM(E11:E17)</f>
        <v>0</v>
      </c>
      <c r="F18" s="75">
        <f t="shared" si="0"/>
        <v>0</v>
      </c>
      <c r="G18" s="75">
        <f t="shared" si="0"/>
        <v>0</v>
      </c>
      <c r="H18" s="75">
        <f t="shared" si="0"/>
        <v>0</v>
      </c>
      <c r="I18" s="75">
        <f t="shared" si="0"/>
        <v>0</v>
      </c>
      <c r="J18" s="75">
        <f t="shared" si="0"/>
        <v>0</v>
      </c>
      <c r="K18" s="578"/>
      <c r="L18" s="631"/>
      <c r="M18" s="1448"/>
      <c r="N18" s="1448"/>
    </row>
    <row r="19" spans="1:14" x14ac:dyDescent="0.2">
      <c r="A19" s="1448"/>
      <c r="B19" s="1218" t="s">
        <v>416</v>
      </c>
      <c r="C19" s="1448"/>
      <c r="E19" s="37"/>
      <c r="F19" s="37"/>
      <c r="G19" s="37"/>
      <c r="H19" s="37"/>
      <c r="I19" s="37"/>
      <c r="J19" s="37"/>
      <c r="K19" s="578"/>
      <c r="L19" s="631"/>
      <c r="M19" s="1448"/>
      <c r="N19" s="1448"/>
    </row>
    <row r="20" spans="1:14" x14ac:dyDescent="0.2">
      <c r="A20" s="1448" t="s">
        <v>521</v>
      </c>
      <c r="B20" s="1218" t="str">
        <f>B$33</f>
        <v>Yes</v>
      </c>
      <c r="C20" s="1" t="s">
        <v>522</v>
      </c>
      <c r="E20" s="36"/>
      <c r="F20" s="37"/>
      <c r="G20" s="36"/>
      <c r="H20" s="36"/>
      <c r="I20" s="37"/>
      <c r="J20" s="36"/>
      <c r="K20" s="578"/>
      <c r="L20" s="631"/>
      <c r="M20" s="1448"/>
      <c r="N20" s="1448"/>
    </row>
    <row r="21" spans="1:14" x14ac:dyDescent="0.2">
      <c r="A21" s="1448"/>
      <c r="B21" s="1217" t="str">
        <f t="shared" ref="B21:B33" si="1">IF(AND(ROUND($E21,0)=0,ROUND($F21,0)=0,ROUND($G21,0)=0,ROUND($H21,0)=0,ROUND($I21,0)=0,ROUND($J21,0),0),"No","Yes")</f>
        <v>Yes</v>
      </c>
      <c r="C21" s="35" t="s">
        <v>247</v>
      </c>
      <c r="E21" s="36">
        <f>-'Sch PARENT Inputs'!D235</f>
        <v>0</v>
      </c>
      <c r="F21" s="36">
        <f>-'Sch PARENT Inputs'!E235</f>
        <v>0</v>
      </c>
      <c r="G21" s="36">
        <f>-'Sch PARENT Inputs'!F235</f>
        <v>0</v>
      </c>
      <c r="H21" s="36">
        <f>-'GROUP Inputs'!D212</f>
        <v>0</v>
      </c>
      <c r="I21" s="36">
        <f>-'GROUP Inputs'!E212</f>
        <v>0</v>
      </c>
      <c r="J21" s="36">
        <f>-'GROUP Inputs'!F212</f>
        <v>0</v>
      </c>
      <c r="K21" s="578"/>
      <c r="L21" s="631"/>
      <c r="M21" s="1448"/>
      <c r="N21" s="1448"/>
    </row>
    <row r="22" spans="1:14" x14ac:dyDescent="0.2">
      <c r="A22" s="1448" t="s">
        <v>523</v>
      </c>
      <c r="B22" s="1217" t="str">
        <f t="shared" si="1"/>
        <v>Yes</v>
      </c>
      <c r="C22" s="1448" t="s">
        <v>524</v>
      </c>
      <c r="D22" s="99">
        <f>IF($B22="Yes",'Notes &amp; Disclosures'!$N$383,"")</f>
        <v>9</v>
      </c>
      <c r="E22" s="36">
        <f>SUM('Notes &amp; Disclosures'!H396)</f>
        <v>0</v>
      </c>
      <c r="F22" s="36">
        <f>SUM('Notes &amp; Disclosures'!I396)</f>
        <v>0</v>
      </c>
      <c r="G22" s="36">
        <f>SUM('Notes &amp; Disclosures'!J396)</f>
        <v>0</v>
      </c>
      <c r="H22" s="36">
        <f>SUM('Notes &amp; Disclosures'!K396)</f>
        <v>0</v>
      </c>
      <c r="I22" s="36">
        <f>SUM('Notes &amp; Disclosures'!L396)</f>
        <v>0</v>
      </c>
      <c r="J22" s="36">
        <f>SUM('Notes &amp; Disclosures'!M396)</f>
        <v>0</v>
      </c>
      <c r="K22" s="578"/>
      <c r="L22" s="631"/>
      <c r="M22" s="1448"/>
      <c r="N22" s="1448"/>
    </row>
    <row r="23" spans="1:14" ht="12.75" customHeight="1" x14ac:dyDescent="0.2">
      <c r="A23" s="1448" t="s">
        <v>525</v>
      </c>
      <c r="B23" s="1217" t="str">
        <f t="shared" si="1"/>
        <v>Yes</v>
      </c>
      <c r="C23" s="1347" t="s">
        <v>526</v>
      </c>
      <c r="D23" s="99">
        <f>IF($B23="Yes",'Notes &amp; Disclosures'!$N$407,"")</f>
        <v>10</v>
      </c>
      <c r="E23" s="37">
        <f>'Notes &amp; Disclosures'!H414</f>
        <v>0</v>
      </c>
      <c r="F23" s="37">
        <f>'Notes &amp; Disclosures'!I414</f>
        <v>0</v>
      </c>
      <c r="G23" s="37">
        <f>'Notes &amp; Disclosures'!J414</f>
        <v>0</v>
      </c>
      <c r="H23" s="37">
        <f>'Notes &amp; Disclosures'!K414</f>
        <v>0</v>
      </c>
      <c r="I23" s="37">
        <f>'Notes &amp; Disclosures'!L414</f>
        <v>0</v>
      </c>
      <c r="J23" s="37">
        <f>'Notes &amp; Disclosures'!M414</f>
        <v>0</v>
      </c>
      <c r="K23" s="578"/>
      <c r="L23" s="631"/>
      <c r="M23" s="1448"/>
      <c r="N23" s="1448"/>
    </row>
    <row r="24" spans="1:14" x14ac:dyDescent="0.2">
      <c r="A24" s="1448" t="s">
        <v>523</v>
      </c>
      <c r="B24" s="1217" t="str">
        <f t="shared" si="1"/>
        <v>Yes</v>
      </c>
      <c r="C24" s="1448" t="s">
        <v>527</v>
      </c>
      <c r="D24" s="99">
        <f>IF($B24="Yes",'Notes &amp; Disclosures'!$N$424,"")</f>
        <v>11</v>
      </c>
      <c r="E24" s="36">
        <f>SUM('Notes &amp; Disclosures'!H436)</f>
        <v>0</v>
      </c>
      <c r="F24" s="36">
        <f>SUM('Notes &amp; Disclosures'!I436)</f>
        <v>0</v>
      </c>
      <c r="G24" s="36">
        <f>SUM('Notes &amp; Disclosures'!J436)</f>
        <v>0</v>
      </c>
      <c r="H24" s="36">
        <f>SUM('Notes &amp; Disclosures'!K436)</f>
        <v>0</v>
      </c>
      <c r="I24" s="36">
        <f>SUM('Notes &amp; Disclosures'!L436)</f>
        <v>0</v>
      </c>
      <c r="J24" s="36">
        <f>SUM('Notes &amp; Disclosures'!M436)</f>
        <v>0</v>
      </c>
      <c r="K24" s="578"/>
      <c r="L24" s="631"/>
      <c r="M24" s="1448"/>
      <c r="N24" s="1448"/>
    </row>
    <row r="25" spans="1:14" x14ac:dyDescent="0.2">
      <c r="A25" s="1448" t="s">
        <v>528</v>
      </c>
      <c r="B25" s="1217" t="str">
        <f t="shared" si="1"/>
        <v>Yes</v>
      </c>
      <c r="C25" s="1448" t="s">
        <v>529</v>
      </c>
      <c r="D25" s="99">
        <f>IF($B25="Yes",'Notes &amp; Disclosures'!$N$439,"")</f>
        <v>12</v>
      </c>
      <c r="E25" s="37">
        <f>SUM('Notes &amp; Disclosures'!K452)</f>
        <v>0</v>
      </c>
      <c r="F25" s="37">
        <f>SUM('Notes &amp; Disclosures'!L452)</f>
        <v>0</v>
      </c>
      <c r="G25" s="37">
        <f>SUM('Notes &amp; Disclosures'!M452)</f>
        <v>0</v>
      </c>
      <c r="H25" s="37">
        <f>SUM('Notes &amp; Disclosures'!K452)</f>
        <v>0</v>
      </c>
      <c r="I25" s="37">
        <f>SUM('Notes &amp; Disclosures'!L452)</f>
        <v>0</v>
      </c>
      <c r="J25" s="37">
        <f>SUM('Notes &amp; Disclosures'!M452)</f>
        <v>0</v>
      </c>
      <c r="K25" s="578"/>
      <c r="L25" s="631"/>
      <c r="M25" s="1448"/>
      <c r="N25" s="628"/>
    </row>
    <row r="26" spans="1:14" x14ac:dyDescent="0.2">
      <c r="A26" s="1448" t="s">
        <v>525</v>
      </c>
      <c r="B26" s="1217" t="str">
        <f t="shared" si="1"/>
        <v>Yes</v>
      </c>
      <c r="C26" s="268" t="s">
        <v>530</v>
      </c>
      <c r="D26" s="99">
        <f>IF($B26="Yes",'Notes &amp; Disclosures'!$N$459,"")</f>
        <v>13</v>
      </c>
      <c r="E26" s="36">
        <f>SUM('Notes &amp; Disclosures'!H466)</f>
        <v>0</v>
      </c>
      <c r="F26" s="36">
        <f>SUM('Notes &amp; Disclosures'!I466)</f>
        <v>0</v>
      </c>
      <c r="G26" s="36">
        <f>SUM('Notes &amp; Disclosures'!J466)</f>
        <v>0</v>
      </c>
      <c r="H26" s="36">
        <f>SUM('Notes &amp; Disclosures'!K466)</f>
        <v>0</v>
      </c>
      <c r="I26" s="36">
        <f>SUM('Notes &amp; Disclosures'!L466)</f>
        <v>0</v>
      </c>
      <c r="J26" s="36">
        <f>SUM('Notes &amp; Disclosures'!M466)</f>
        <v>0</v>
      </c>
      <c r="K26" s="578"/>
      <c r="L26" s="631"/>
      <c r="M26" s="1448"/>
      <c r="N26" s="1448"/>
    </row>
    <row r="27" spans="1:14" x14ac:dyDescent="0.2">
      <c r="A27" s="1448" t="s">
        <v>525</v>
      </c>
      <c r="B27" s="1217" t="str">
        <f t="shared" si="1"/>
        <v>Yes</v>
      </c>
      <c r="C27" s="268" t="s">
        <v>531</v>
      </c>
      <c r="D27" s="99">
        <f>IF($B27="Yes",'Notes &amp; Disclosures'!$N$477,"")</f>
        <v>14</v>
      </c>
      <c r="E27" s="36">
        <f>-'Sch PARENT Inputs'!D249</f>
        <v>0</v>
      </c>
      <c r="F27" s="36">
        <f>-'Sch PARENT Inputs'!E249</f>
        <v>0</v>
      </c>
      <c r="G27" s="36">
        <f>-'Sch PARENT Inputs'!F249</f>
        <v>0</v>
      </c>
      <c r="H27" s="36">
        <f>-'GROUP Inputs'!D226</f>
        <v>0</v>
      </c>
      <c r="I27" s="36">
        <f>-'GROUP Inputs'!E226</f>
        <v>0</v>
      </c>
      <c r="J27" s="36">
        <f>-'GROUP Inputs'!F226</f>
        <v>0</v>
      </c>
      <c r="K27" s="578"/>
      <c r="L27" s="631"/>
      <c r="M27" s="1448"/>
      <c r="N27" s="1448"/>
    </row>
    <row r="28" spans="1:14" x14ac:dyDescent="0.2">
      <c r="A28" s="1448" t="s">
        <v>525</v>
      </c>
      <c r="B28" s="1217" t="str">
        <f t="shared" si="1"/>
        <v>Yes</v>
      </c>
      <c r="C28" s="1448" t="s">
        <v>532</v>
      </c>
      <c r="D28" s="99">
        <f>IF($B28="Yes",'Notes &amp; Disclosures'!$N$498,"")</f>
        <v>15</v>
      </c>
      <c r="E28" s="36">
        <f>'Notes &amp; Disclosures'!H505</f>
        <v>0</v>
      </c>
      <c r="F28" s="36">
        <f>'Notes &amp; Disclosures'!I505</f>
        <v>0</v>
      </c>
      <c r="G28" s="36">
        <f>'Notes &amp; Disclosures'!J505</f>
        <v>0</v>
      </c>
      <c r="H28" s="36">
        <f>'Notes &amp; Disclosures'!K505</f>
        <v>0</v>
      </c>
      <c r="I28" s="36">
        <f>'Notes &amp; Disclosures'!L505</f>
        <v>0</v>
      </c>
      <c r="J28" s="36">
        <f>'Notes &amp; Disclosures'!M505</f>
        <v>0</v>
      </c>
      <c r="K28" s="578"/>
      <c r="L28" s="631"/>
      <c r="M28" s="1448"/>
      <c r="N28" s="1448"/>
    </row>
    <row r="29" spans="1:14" ht="12.75" customHeight="1" x14ac:dyDescent="0.2">
      <c r="A29" s="1448" t="s">
        <v>525</v>
      </c>
      <c r="B29" s="1217" t="str">
        <f t="shared" si="1"/>
        <v>Yes</v>
      </c>
      <c r="C29" s="27" t="s">
        <v>533</v>
      </c>
      <c r="D29" s="99">
        <f>IF($B29="Yes",'Notes &amp; Disclosures'!$N$514,"")</f>
        <v>16</v>
      </c>
      <c r="E29" s="37">
        <f>-SUM('Sch PARENT Inputs'!D260:D263)</f>
        <v>0</v>
      </c>
      <c r="F29" s="37">
        <f>-SUM('Sch PARENT Inputs'!E260:E263)</f>
        <v>0</v>
      </c>
      <c r="G29" s="37">
        <f>-SUM('Sch PARENT Inputs'!F257:F263)</f>
        <v>0</v>
      </c>
      <c r="H29" s="37">
        <f>-SUM('GROUP Inputs'!D234:D240)</f>
        <v>0</v>
      </c>
      <c r="I29" s="37">
        <f>-SUM('GROUP Inputs'!E237:E240)</f>
        <v>0</v>
      </c>
      <c r="J29" s="37">
        <f>-SUM('GROUP Inputs'!F237:F240)</f>
        <v>0</v>
      </c>
      <c r="K29" s="578"/>
      <c r="L29" s="631"/>
      <c r="M29" s="1448"/>
      <c r="N29" s="1448"/>
    </row>
    <row r="30" spans="1:14" ht="12.75" customHeight="1" x14ac:dyDescent="0.2">
      <c r="A30" s="1448" t="s">
        <v>525</v>
      </c>
      <c r="B30" s="1217" t="str">
        <f t="shared" si="1"/>
        <v>Yes</v>
      </c>
      <c r="C30" s="232" t="s">
        <v>534</v>
      </c>
      <c r="D30" s="99">
        <f>IF($B30="Yes",'Notes &amp; Disclosures'!$N$550,"")</f>
        <v>17</v>
      </c>
      <c r="E30" s="37">
        <f>-'Sch PARENT Inputs'!D267</f>
        <v>0</v>
      </c>
      <c r="F30" s="37">
        <f>-'Sch PARENT Inputs'!E267</f>
        <v>0</v>
      </c>
      <c r="G30" s="37">
        <f>-'Sch PARENT Inputs'!F267</f>
        <v>0</v>
      </c>
      <c r="H30" s="37">
        <f>-'GROUP Inputs'!D244</f>
        <v>0</v>
      </c>
      <c r="I30" s="37">
        <f>-'GROUP Inputs'!E244</f>
        <v>0</v>
      </c>
      <c r="J30" s="37">
        <f>-'GROUP Inputs'!F244</f>
        <v>0</v>
      </c>
      <c r="K30" s="578"/>
      <c r="L30" s="631"/>
      <c r="M30" s="1448"/>
      <c r="N30" s="1448"/>
    </row>
    <row r="31" spans="1:14" ht="12.75" customHeight="1" x14ac:dyDescent="0.2">
      <c r="A31" s="1448" t="s">
        <v>525</v>
      </c>
      <c r="B31" s="1217" t="str">
        <f t="shared" si="1"/>
        <v>Yes</v>
      </c>
      <c r="C31" s="27" t="s">
        <v>535</v>
      </c>
      <c r="D31" s="99">
        <f>IF($B31="Yes",'Notes &amp; Disclosures'!$N$640,"")</f>
        <v>19</v>
      </c>
      <c r="E31" s="37">
        <f>-'Sch PARENT Inputs'!D271</f>
        <v>0</v>
      </c>
      <c r="F31" s="37">
        <f>-'Sch PARENT Inputs'!E271</f>
        <v>0</v>
      </c>
      <c r="G31" s="37">
        <f>-'Sch PARENT Inputs'!F271</f>
        <v>0</v>
      </c>
      <c r="H31" s="37">
        <f>-'GROUP Inputs'!D248</f>
        <v>0</v>
      </c>
      <c r="I31" s="37">
        <f>-'GROUP Inputs'!E248</f>
        <v>0</v>
      </c>
      <c r="J31" s="37">
        <f>-'GROUP Inputs'!F248</f>
        <v>0</v>
      </c>
      <c r="K31" s="578"/>
      <c r="L31" s="631"/>
      <c r="M31" s="1448"/>
      <c r="N31" s="1448"/>
    </row>
    <row r="32" spans="1:14" ht="12.75" customHeight="1" x14ac:dyDescent="0.2">
      <c r="A32" s="1448"/>
      <c r="B32" s="1218" t="str">
        <f>B$33</f>
        <v>Yes</v>
      </c>
      <c r="C32" s="27"/>
      <c r="D32" s="168"/>
      <c r="E32" s="37"/>
      <c r="F32" s="37"/>
      <c r="G32" s="37"/>
      <c r="H32" s="37"/>
      <c r="I32" s="37"/>
      <c r="J32" s="37"/>
      <c r="K32" s="578"/>
      <c r="L32" s="631"/>
      <c r="M32" s="1448"/>
      <c r="N32" s="1448"/>
    </row>
    <row r="33" spans="1:13" ht="12.75" customHeight="1" x14ac:dyDescent="0.2">
      <c r="A33" s="1448" t="s">
        <v>516</v>
      </c>
      <c r="B33" s="1217" t="str">
        <f t="shared" si="1"/>
        <v>Yes</v>
      </c>
      <c r="C33" s="51"/>
      <c r="E33" s="635">
        <f t="shared" ref="E33:J33" si="2">SUM(E21:E32)</f>
        <v>0</v>
      </c>
      <c r="F33" s="635">
        <f t="shared" si="2"/>
        <v>0</v>
      </c>
      <c r="G33" s="635">
        <f t="shared" si="2"/>
        <v>0</v>
      </c>
      <c r="H33" s="635">
        <f t="shared" si="2"/>
        <v>0</v>
      </c>
      <c r="I33" s="635">
        <f t="shared" si="2"/>
        <v>0</v>
      </c>
      <c r="J33" s="635">
        <f t="shared" si="2"/>
        <v>0</v>
      </c>
      <c r="K33" s="631"/>
      <c r="L33" s="631"/>
      <c r="M33" s="1448"/>
    </row>
    <row r="34" spans="1:13" x14ac:dyDescent="0.2">
      <c r="A34" s="1448"/>
      <c r="B34" s="1218" t="str">
        <f>B$33</f>
        <v>Yes</v>
      </c>
      <c r="C34" s="1448"/>
      <c r="E34" s="19"/>
      <c r="F34" s="634"/>
      <c r="G34" s="19"/>
      <c r="H34" s="19"/>
      <c r="I34" s="634"/>
      <c r="J34" s="19"/>
      <c r="K34" s="631"/>
      <c r="L34" s="631"/>
      <c r="M34" s="1448"/>
    </row>
    <row r="35" spans="1:13" s="35" customFormat="1" x14ac:dyDescent="0.2">
      <c r="B35" s="1219" t="s">
        <v>416</v>
      </c>
      <c r="C35" s="34" t="s">
        <v>536</v>
      </c>
      <c r="D35" s="70"/>
      <c r="E35" s="37">
        <f t="shared" ref="E35:J35" si="3">SUM(E18-E33)</f>
        <v>0</v>
      </c>
      <c r="F35" s="37">
        <f t="shared" si="3"/>
        <v>0</v>
      </c>
      <c r="G35" s="37">
        <f t="shared" si="3"/>
        <v>0</v>
      </c>
      <c r="H35" s="37">
        <f t="shared" si="3"/>
        <v>0</v>
      </c>
      <c r="I35" s="37">
        <f t="shared" si="3"/>
        <v>0</v>
      </c>
      <c r="J35" s="37">
        <f t="shared" si="3"/>
        <v>0</v>
      </c>
      <c r="K35" s="578"/>
      <c r="L35" s="631"/>
      <c r="M35" s="1448"/>
    </row>
    <row r="36" spans="1:13" x14ac:dyDescent="0.2">
      <c r="A36" s="1448"/>
      <c r="B36" s="1219" t="s">
        <v>416</v>
      </c>
      <c r="C36" s="1448"/>
      <c r="D36" s="1042"/>
      <c r="E36" s="36"/>
      <c r="F36" s="37"/>
      <c r="G36" s="36"/>
      <c r="H36" s="36"/>
      <c r="I36" s="37"/>
      <c r="J36" s="36"/>
      <c r="K36" s="578"/>
      <c r="L36" s="631"/>
      <c r="M36" s="1448"/>
    </row>
    <row r="37" spans="1:13" x14ac:dyDescent="0.2">
      <c r="A37" s="1448" t="s">
        <v>511</v>
      </c>
      <c r="B37" s="1217" t="str">
        <f>B$42</f>
        <v>Yes</v>
      </c>
      <c r="C37" s="1" t="s">
        <v>537</v>
      </c>
      <c r="D37" s="1042"/>
      <c r="E37" s="36"/>
      <c r="F37" s="718"/>
      <c r="G37" s="718"/>
      <c r="H37" s="36"/>
      <c r="I37" s="718"/>
      <c r="J37" s="718"/>
      <c r="K37" s="578"/>
      <c r="L37" s="631"/>
      <c r="M37" s="1448"/>
    </row>
    <row r="38" spans="1:13" x14ac:dyDescent="0.2">
      <c r="A38" s="1448" t="s">
        <v>519</v>
      </c>
      <c r="B38" s="1217" t="str">
        <f>IF(AND(ROUND($E38,0)=0,ROUND($F38,0)=0,ROUND($G38,0)=0,ROUND($H38,0)=0,ROUND($I38,0)=0,ROUND($J38,0),0),"No","Yes")</f>
        <v>Yes</v>
      </c>
      <c r="C38" s="1448" t="s">
        <v>538</v>
      </c>
      <c r="D38" s="99">
        <f>IF($B38="Yes",'Notes &amp; Disclosures'!$N$253,"")</f>
        <v>6</v>
      </c>
      <c r="E38" s="37">
        <f>SUM('Notes &amp; Disclosures'!H265+'Notes &amp; Disclosures'!H266)</f>
        <v>0</v>
      </c>
      <c r="F38" s="37">
        <f>SUM('Notes &amp; Disclosures'!I265+'Notes &amp; Disclosures'!I266)</f>
        <v>0</v>
      </c>
      <c r="G38" s="37">
        <f>SUM('Notes &amp; Disclosures'!J265+'Notes &amp; Disclosures'!J266)</f>
        <v>0</v>
      </c>
      <c r="H38" s="37">
        <f>SUM('Notes &amp; Disclosures'!K265+'Notes &amp; Disclosures'!K266)</f>
        <v>0</v>
      </c>
      <c r="I38" s="37">
        <f>SUM('Notes &amp; Disclosures'!L265+'Notes &amp; Disclosures'!L266)</f>
        <v>0</v>
      </c>
      <c r="J38" s="37">
        <f>SUM('Notes &amp; Disclosures'!M265+'Notes &amp; Disclosures'!M266)</f>
        <v>0</v>
      </c>
      <c r="K38" s="578"/>
      <c r="L38" s="631"/>
      <c r="M38" s="1448"/>
    </row>
    <row r="39" spans="1:13" x14ac:dyDescent="0.2">
      <c r="A39" s="1448" t="s">
        <v>539</v>
      </c>
      <c r="B39" s="1217" t="str">
        <f>IF(AND(ROUND($E39,0)=0,ROUND($F39,0)=0,ROUND($G39,0)=0,ROUND($H39,0)=0,ROUND($I39,0)=0,ROUND($J39,0),0),"No","Yes")</f>
        <v>Yes</v>
      </c>
      <c r="C39" s="1448" t="s">
        <v>540</v>
      </c>
      <c r="D39" s="99">
        <f>IF($B39="Yes",'Notes &amp; Disclosures'!$N$271,"")</f>
        <v>7</v>
      </c>
      <c r="E39" s="37">
        <f>SUM('Notes &amp; Disclosures'!J339)</f>
        <v>0</v>
      </c>
      <c r="F39" s="37">
        <f>SUBTOTAL(9,'Sch PARENT Inputs'!E174:E194)</f>
        <v>0</v>
      </c>
      <c r="G39" s="37">
        <f>SUM('Notes &amp; Disclosures'!M339)</f>
        <v>0</v>
      </c>
      <c r="H39" s="37">
        <f>SUM('Notes &amp; Disclosures'!J304)</f>
        <v>0</v>
      </c>
      <c r="I39" s="37">
        <f>SUBTOTAL(9,'GROUP Inputs'!E157:E176)</f>
        <v>0</v>
      </c>
      <c r="J39" s="37">
        <f>SUM('Notes &amp; Disclosures'!M304)</f>
        <v>0</v>
      </c>
      <c r="K39" s="578"/>
      <c r="L39" s="631"/>
      <c r="M39" s="1448"/>
    </row>
    <row r="40" spans="1:13" x14ac:dyDescent="0.2">
      <c r="A40" s="1448" t="s">
        <v>541</v>
      </c>
      <c r="B40" s="1217" t="str">
        <f>IF(AND(ROUND($E40,0)=0,ROUND($F40,0)=0,ROUND($G40,0)=0,ROUND($H40,0)=0,ROUND($I40,0)=0,ROUND($J40,0),0),"No","Yes")</f>
        <v>Yes</v>
      </c>
      <c r="C40" s="1448" t="s">
        <v>542</v>
      </c>
      <c r="D40" s="99">
        <f>IF($B40="Yes",'Notes &amp; Disclosures'!$N$344,"")</f>
        <v>8</v>
      </c>
      <c r="E40" s="37">
        <f>SUM('Sch PARENT Inputs'!D199:D200)</f>
        <v>0</v>
      </c>
      <c r="F40" s="37">
        <f>+'Sch PARENT Inputs'!E199+'Sch PARENT Inputs'!E200</f>
        <v>0</v>
      </c>
      <c r="G40" s="37">
        <f>+'Sch PARENT Inputs'!F199+'Sch PARENT Inputs'!F200</f>
        <v>0</v>
      </c>
      <c r="H40" s="37">
        <f>'Notes &amp; Disclosures'!J375</f>
        <v>0</v>
      </c>
      <c r="I40" s="37">
        <f>+'GROUP Inputs'!E180+'GROUP Inputs'!E181</f>
        <v>0</v>
      </c>
      <c r="J40" s="37">
        <f>+'GROUP Inputs'!F180+'GROUP Inputs'!F181</f>
        <v>0</v>
      </c>
      <c r="K40" s="578"/>
      <c r="L40" s="631"/>
      <c r="M40" s="1448"/>
    </row>
    <row r="41" spans="1:13" x14ac:dyDescent="0.2">
      <c r="A41" s="1448"/>
      <c r="B41" s="1217" t="str">
        <f>B$42</f>
        <v>Yes</v>
      </c>
      <c r="C41" s="1448"/>
      <c r="D41" s="1042"/>
      <c r="E41" s="37"/>
      <c r="F41" s="37"/>
      <c r="G41" s="37"/>
      <c r="H41" s="37"/>
      <c r="I41" s="37"/>
      <c r="J41" s="37"/>
      <c r="K41" s="578"/>
      <c r="L41" s="631"/>
      <c r="M41" s="1448"/>
    </row>
    <row r="42" spans="1:13" x14ac:dyDescent="0.2">
      <c r="A42" s="1448" t="s">
        <v>516</v>
      </c>
      <c r="B42" s="1217" t="str">
        <f>IF(AND(ROUND($E42,0)=0,ROUND($F42,0)=0,ROUND($G42,0)=0,ROUND($H42,0)=0,ROUND($I42,0)=0,ROUND($J42,0),0),"No","Yes")</f>
        <v>Yes</v>
      </c>
      <c r="C42" s="51"/>
      <c r="D42" s="1042"/>
      <c r="E42" s="75">
        <f t="shared" ref="E42:J42" si="4">SUM(E38:E41)</f>
        <v>0</v>
      </c>
      <c r="F42" s="75">
        <f t="shared" si="4"/>
        <v>0</v>
      </c>
      <c r="G42" s="75">
        <f t="shared" si="4"/>
        <v>0</v>
      </c>
      <c r="H42" s="75">
        <f t="shared" si="4"/>
        <v>0</v>
      </c>
      <c r="I42" s="75">
        <f t="shared" si="4"/>
        <v>0</v>
      </c>
      <c r="J42" s="75">
        <f t="shared" si="4"/>
        <v>0</v>
      </c>
      <c r="K42" s="578"/>
      <c r="L42" s="631"/>
      <c r="M42" s="1448"/>
    </row>
    <row r="43" spans="1:13" x14ac:dyDescent="0.2">
      <c r="A43" s="1448"/>
      <c r="B43" s="1217" t="str">
        <f>B$42</f>
        <v>Yes</v>
      </c>
      <c r="C43" s="1448"/>
      <c r="D43" s="1042"/>
      <c r="E43" s="718"/>
      <c r="F43" s="718"/>
      <c r="G43" s="718"/>
      <c r="H43" s="718"/>
      <c r="I43" s="718"/>
      <c r="J43" s="718"/>
      <c r="K43" s="578"/>
      <c r="L43" s="631"/>
      <c r="M43" s="1448"/>
    </row>
    <row r="44" spans="1:13" x14ac:dyDescent="0.2">
      <c r="A44" s="1448" t="s">
        <v>521</v>
      </c>
      <c r="B44" s="1217" t="str">
        <f>B$51</f>
        <v>Yes</v>
      </c>
      <c r="C44" s="1" t="s">
        <v>543</v>
      </c>
      <c r="D44" s="1042"/>
      <c r="E44" s="36"/>
      <c r="F44" s="37"/>
      <c r="G44" s="36"/>
      <c r="H44" s="36"/>
      <c r="I44" s="37"/>
      <c r="J44" s="36"/>
      <c r="K44" s="578"/>
      <c r="L44" s="631"/>
      <c r="M44" s="1448"/>
    </row>
    <row r="45" spans="1:13" x14ac:dyDescent="0.2">
      <c r="A45" s="1448" t="s">
        <v>525</v>
      </c>
      <c r="B45" s="1217" t="str">
        <f t="shared" ref="B45:B51" si="5">IF(AND(ROUND($E45,0)=0,ROUND($F45,0)=0,ROUND($G45,0)=0,ROUND($H45,0)=0,ROUND($I45,0)=0,ROUND($J45,0),0),"No","Yes")</f>
        <v>Yes</v>
      </c>
      <c r="C45" s="1448" t="s">
        <v>526</v>
      </c>
      <c r="D45" s="99">
        <f>IF($B45="Yes",'Notes &amp; Disclosures'!$N$407,"")</f>
        <v>10</v>
      </c>
      <c r="E45" s="37">
        <f>SUM('Notes &amp; Disclosures'!H415)</f>
        <v>0</v>
      </c>
      <c r="F45" s="37">
        <f>SUM('Notes &amp; Disclosures'!I415)</f>
        <v>0</v>
      </c>
      <c r="G45" s="37">
        <f>SUM('Notes &amp; Disclosures'!J415)</f>
        <v>0</v>
      </c>
      <c r="H45" s="37">
        <f>SUM('Notes &amp; Disclosures'!K415)</f>
        <v>0</v>
      </c>
      <c r="I45" s="37">
        <f>SUM('Notes &amp; Disclosures'!L415)</f>
        <v>0</v>
      </c>
      <c r="J45" s="37">
        <f>SUM('Notes &amp; Disclosures'!M415)</f>
        <v>0</v>
      </c>
      <c r="K45" s="578"/>
      <c r="L45" s="631"/>
      <c r="M45" s="1448"/>
    </row>
    <row r="46" spans="1:13" x14ac:dyDescent="0.2">
      <c r="A46" s="1448" t="s">
        <v>528</v>
      </c>
      <c r="B46" s="1217" t="str">
        <f t="shared" si="5"/>
        <v>Yes</v>
      </c>
      <c r="C46" s="1448" t="s">
        <v>529</v>
      </c>
      <c r="D46" s="99">
        <f>IF($B46="Yes",'Notes &amp; Disclosures'!$N$439,"")</f>
        <v>12</v>
      </c>
      <c r="E46" s="37">
        <f>SUM('Notes &amp; Disclosures'!K453)</f>
        <v>0</v>
      </c>
      <c r="F46" s="37">
        <f>SUM('Notes &amp; Disclosures'!L453)</f>
        <v>0</v>
      </c>
      <c r="G46" s="37">
        <f>SUM('Notes &amp; Disclosures'!M453)</f>
        <v>0</v>
      </c>
      <c r="H46" s="37">
        <f>SUM('Notes &amp; Disclosures'!K453)</f>
        <v>0</v>
      </c>
      <c r="I46" s="37">
        <f>SUM('Notes &amp; Disclosures'!L453)</f>
        <v>0</v>
      </c>
      <c r="J46" s="37">
        <f>SUM('Notes &amp; Disclosures'!M453)</f>
        <v>0</v>
      </c>
      <c r="K46" s="578"/>
      <c r="L46" s="631"/>
      <c r="M46" s="1448"/>
    </row>
    <row r="47" spans="1:13" x14ac:dyDescent="0.2">
      <c r="A47" s="1448"/>
      <c r="B47" s="1217" t="str">
        <f t="shared" si="5"/>
        <v>Yes</v>
      </c>
      <c r="C47" s="1448" t="s">
        <v>544</v>
      </c>
      <c r="D47" s="99">
        <f>IF($B47="Yes",'Notes &amp; Disclosures'!$N$459,"")</f>
        <v>13</v>
      </c>
      <c r="E47" s="37">
        <f>SUM('Notes &amp; Disclosures'!H467)</f>
        <v>0</v>
      </c>
      <c r="F47" s="37">
        <f>SUM('Notes &amp; Disclosures'!I467)</f>
        <v>0</v>
      </c>
      <c r="G47" s="37">
        <f>SUM('Notes &amp; Disclosures'!J467)</f>
        <v>0</v>
      </c>
      <c r="H47" s="37">
        <f>SUM('Notes &amp; Disclosures'!K467)</f>
        <v>0</v>
      </c>
      <c r="I47" s="37">
        <f>SUM('Notes &amp; Disclosures'!L467)</f>
        <v>0</v>
      </c>
      <c r="J47" s="37">
        <f>SUM('Notes &amp; Disclosures'!M467)</f>
        <v>0</v>
      </c>
      <c r="K47" s="578"/>
      <c r="L47" s="631"/>
      <c r="M47" s="1448"/>
    </row>
    <row r="48" spans="1:13" x14ac:dyDescent="0.2">
      <c r="A48" s="1448"/>
      <c r="B48" s="1217" t="str">
        <f t="shared" si="5"/>
        <v>Yes</v>
      </c>
      <c r="C48" s="167" t="s">
        <v>545</v>
      </c>
      <c r="D48" s="99">
        <f>IF($B48="Yes",'Notes &amp; Disclosures'!$N$477,"")</f>
        <v>14</v>
      </c>
      <c r="E48" s="37">
        <f>-'Sch PARENT Inputs'!D250-'Sch PARENT Inputs'!D251</f>
        <v>0</v>
      </c>
      <c r="F48" s="37">
        <f>-'Sch PARENT Inputs'!E250-'Sch PARENT Inputs'!E251</f>
        <v>0</v>
      </c>
      <c r="G48" s="37">
        <f>-'Sch PARENT Inputs'!F250-'Sch PARENT Inputs'!F251</f>
        <v>0</v>
      </c>
      <c r="H48" s="37">
        <f>-'GROUP Inputs'!D227-'GROUP Inputs'!D228</f>
        <v>0</v>
      </c>
      <c r="I48" s="37">
        <f>-'GROUP Inputs'!E227-'GROUP Inputs'!E228</f>
        <v>0</v>
      </c>
      <c r="J48" s="37">
        <f>-'GROUP Inputs'!F227-'GROUP Inputs'!F228</f>
        <v>0</v>
      </c>
      <c r="K48" s="578"/>
      <c r="L48" s="631"/>
      <c r="M48" s="1448"/>
    </row>
    <row r="49" spans="1:17" x14ac:dyDescent="0.2">
      <c r="A49" s="1448"/>
      <c r="B49" s="1217" t="str">
        <f t="shared" si="5"/>
        <v>Yes</v>
      </c>
      <c r="C49" s="1448" t="s">
        <v>532</v>
      </c>
      <c r="D49" s="99">
        <f>IF($B49="Yes",'Notes &amp; Disclosures'!$N$498,"")</f>
        <v>15</v>
      </c>
      <c r="E49" s="37">
        <f>SUM('Notes &amp; Disclosures'!H506)</f>
        <v>0</v>
      </c>
      <c r="F49" s="37">
        <f>SUM('Notes &amp; Disclosures'!I506)</f>
        <v>0</v>
      </c>
      <c r="G49" s="37">
        <f>SUM('Notes &amp; Disclosures'!J506)</f>
        <v>0</v>
      </c>
      <c r="H49" s="37">
        <f>SUM('Notes &amp; Disclosures'!K506)</f>
        <v>0</v>
      </c>
      <c r="I49" s="37">
        <f>SUM('Notes &amp; Disclosures'!L506)</f>
        <v>0</v>
      </c>
      <c r="J49" s="37">
        <f>SUM('Notes &amp; Disclosures'!M506)</f>
        <v>0</v>
      </c>
      <c r="K49" s="578"/>
      <c r="L49" s="631"/>
      <c r="M49" s="1448"/>
      <c r="N49" s="1448"/>
      <c r="O49" s="1448"/>
      <c r="P49" s="1448"/>
      <c r="Q49" s="1448"/>
    </row>
    <row r="50" spans="1:17" x14ac:dyDescent="0.2">
      <c r="A50" s="1448"/>
      <c r="B50" s="1217" t="str">
        <f>B$51</f>
        <v>Yes</v>
      </c>
      <c r="C50" s="1448"/>
      <c r="D50" s="1042"/>
      <c r="E50" s="37"/>
      <c r="F50" s="37"/>
      <c r="G50" s="37"/>
      <c r="H50" s="37"/>
      <c r="I50" s="37"/>
      <c r="J50" s="37"/>
      <c r="K50" s="578"/>
      <c r="L50" s="631"/>
      <c r="M50" s="1448"/>
      <c r="N50" s="1448"/>
      <c r="O50" s="1448"/>
      <c r="P50" s="1448"/>
      <c r="Q50" s="1448"/>
    </row>
    <row r="51" spans="1:17" x14ac:dyDescent="0.2">
      <c r="A51" s="1448" t="s">
        <v>516</v>
      </c>
      <c r="B51" s="1217" t="str">
        <f t="shared" si="5"/>
        <v>Yes</v>
      </c>
      <c r="C51" s="1448"/>
      <c r="D51" s="1042"/>
      <c r="E51" s="75">
        <f t="shared" ref="E51:J51" si="6">SUM(E45:E50)</f>
        <v>0</v>
      </c>
      <c r="F51" s="75">
        <f t="shared" si="6"/>
        <v>0</v>
      </c>
      <c r="G51" s="75">
        <f t="shared" si="6"/>
        <v>0</v>
      </c>
      <c r="H51" s="75">
        <f t="shared" si="6"/>
        <v>0</v>
      </c>
      <c r="I51" s="75">
        <f t="shared" si="6"/>
        <v>0</v>
      </c>
      <c r="J51" s="75">
        <f t="shared" si="6"/>
        <v>0</v>
      </c>
      <c r="K51" s="578"/>
      <c r="L51" s="631"/>
      <c r="M51" s="1448"/>
      <c r="N51" s="1448"/>
      <c r="O51" s="1448"/>
      <c r="P51" s="1448"/>
      <c r="Q51" s="1448"/>
    </row>
    <row r="52" spans="1:17" x14ac:dyDescent="0.2">
      <c r="A52" s="1448"/>
      <c r="B52" s="1219" t="s">
        <v>416</v>
      </c>
      <c r="C52" s="1448"/>
      <c r="D52" s="1042"/>
      <c r="E52" s="37"/>
      <c r="F52" s="37"/>
      <c r="G52" s="37"/>
      <c r="H52" s="37"/>
      <c r="I52" s="37"/>
      <c r="J52" s="37"/>
      <c r="K52" s="578"/>
      <c r="L52" s="631"/>
      <c r="M52" s="1448"/>
      <c r="N52" s="1448"/>
      <c r="O52" s="1448"/>
      <c r="P52" s="1448"/>
      <c r="Q52" s="1448"/>
    </row>
    <row r="53" spans="1:17" ht="13.5" thickBot="1" x14ac:dyDescent="0.25">
      <c r="A53" s="1448" t="s">
        <v>516</v>
      </c>
      <c r="B53" s="1219" t="s">
        <v>416</v>
      </c>
      <c r="C53" s="1193" t="s">
        <v>546</v>
      </c>
      <c r="D53" s="1042"/>
      <c r="E53" s="867">
        <f t="shared" ref="E53:J53" si="7">E35+E42-E51</f>
        <v>0</v>
      </c>
      <c r="F53" s="867">
        <f t="shared" si="7"/>
        <v>0</v>
      </c>
      <c r="G53" s="867">
        <f t="shared" si="7"/>
        <v>0</v>
      </c>
      <c r="H53" s="867">
        <f t="shared" si="7"/>
        <v>0</v>
      </c>
      <c r="I53" s="867">
        <f t="shared" si="7"/>
        <v>0</v>
      </c>
      <c r="J53" s="867">
        <f t="shared" si="7"/>
        <v>0</v>
      </c>
      <c r="K53" s="578"/>
      <c r="L53" s="631"/>
      <c r="M53" s="1448"/>
      <c r="N53" s="1448"/>
      <c r="O53" s="1448"/>
      <c r="P53" s="1448"/>
      <c r="Q53" s="1448"/>
    </row>
    <row r="54" spans="1:17" ht="13.5" thickTop="1" x14ac:dyDescent="0.2">
      <c r="A54" s="1448"/>
      <c r="B54" s="1219" t="s">
        <v>416</v>
      </c>
      <c r="C54" s="166"/>
      <c r="D54" s="1042"/>
      <c r="E54" s="37"/>
      <c r="F54" s="37"/>
      <c r="G54" s="37"/>
      <c r="H54" s="37"/>
      <c r="I54" s="37"/>
      <c r="J54" s="37"/>
      <c r="K54" s="578"/>
      <c r="L54" s="1679" t="s">
        <v>547</v>
      </c>
      <c r="M54" s="1680"/>
      <c r="N54" s="1681"/>
      <c r="O54" s="1679" t="s">
        <v>548</v>
      </c>
      <c r="P54" s="1680"/>
      <c r="Q54" s="1681"/>
    </row>
    <row r="55" spans="1:17" x14ac:dyDescent="0.2">
      <c r="A55" s="1448" t="s">
        <v>486</v>
      </c>
      <c r="B55" s="1219" t="s">
        <v>416</v>
      </c>
      <c r="C55" s="46" t="s">
        <v>549</v>
      </c>
      <c r="D55" s="1042"/>
      <c r="E55" s="37"/>
      <c r="F55" s="37"/>
      <c r="G55" s="37"/>
      <c r="H55" s="37"/>
      <c r="I55" s="37"/>
      <c r="J55" s="37"/>
      <c r="K55" s="578"/>
      <c r="L55" s="1682"/>
      <c r="M55" s="1683"/>
      <c r="N55" s="1684"/>
      <c r="O55" s="1682"/>
      <c r="P55" s="1683"/>
      <c r="Q55" s="1684"/>
    </row>
    <row r="56" spans="1:17" x14ac:dyDescent="0.2">
      <c r="A56" s="1448" t="s">
        <v>550</v>
      </c>
      <c r="B56" s="1217" t="str">
        <f>IF(AND(ROUND($E56,0)=0,ROUND($F56,0)=0,ROUND($G56,0)=0,ROUND($H56,0)=0,ROUND($I56,0)=0,ROUND($J56,0),0),"No","Yes")</f>
        <v>Yes</v>
      </c>
      <c r="C56" s="39" t="s">
        <v>551</v>
      </c>
      <c r="D56" s="99"/>
      <c r="E56" s="37">
        <f>SUM(-'Sch PARENT Inputs'!D276-'Sch PARENT Inputs'!D275+'St of Comprehensive Rev. &amp; Exp.'!E39)</f>
        <v>0</v>
      </c>
      <c r="F56" s="37">
        <f>SUM(-'Sch PARENT Inputs'!E276-'Sch PARENT Inputs'!E275+'St of Comprehensive Rev. &amp; Exp.'!F39)</f>
        <v>0</v>
      </c>
      <c r="G56" s="37">
        <f>SUM(-'Sch PARENT Inputs'!F276-'Sch PARENT Inputs'!F275+'St of Comprehensive Rev. &amp; Exp.'!G39)</f>
        <v>0</v>
      </c>
      <c r="H56" s="37">
        <f>SUM(-'GROUP Inputs'!D253-'GROUP Inputs'!D252+'St of Comprehensive Rev. &amp; Exp.'!H39)</f>
        <v>0</v>
      </c>
      <c r="I56" s="37">
        <f>SUM(-'GROUP Inputs'!E253-'GROUP Inputs'!E252+'St of Comprehensive Rev. &amp; Exp.'!I39)</f>
        <v>0</v>
      </c>
      <c r="J56" s="37">
        <f>SUM(-'GROUP Inputs'!F253-'GROUP Inputs'!F252+'St of Comprehensive Rev. &amp; Exp.'!J39)</f>
        <v>0</v>
      </c>
      <c r="K56" s="578"/>
      <c r="L56" s="1682"/>
      <c r="M56" s="1683"/>
      <c r="N56" s="1684"/>
      <c r="O56" s="1682"/>
      <c r="P56" s="1683"/>
      <c r="Q56" s="1684"/>
    </row>
    <row r="57" spans="1:17" s="35" customFormat="1" x14ac:dyDescent="0.2">
      <c r="A57" s="35" t="s">
        <v>552</v>
      </c>
      <c r="B57" s="1217" t="str">
        <f>IF(AND(ROUND($E57,0)=0,ROUND($F57,0)=0,ROUND($G57,0)=0,ROUND($H57,0)=0,ROUND($I57,0)=0,ROUND($J57,0),0),"No","Yes")</f>
        <v>Yes</v>
      </c>
      <c r="C57" s="39" t="s">
        <v>499</v>
      </c>
      <c r="D57" s="99"/>
      <c r="E57" s="37">
        <f>'St of Ch in net Assets &amp; Equity'!E40</f>
        <v>0</v>
      </c>
      <c r="F57" s="37">
        <f>'St of Ch in net Assets &amp; Equity'!F40</f>
        <v>0</v>
      </c>
      <c r="G57" s="37">
        <f>'St of Ch in net Assets &amp; Equity'!G40</f>
        <v>0</v>
      </c>
      <c r="H57" s="37">
        <f>'St of Ch in net Assets &amp; Equity'!H40</f>
        <v>0</v>
      </c>
      <c r="I57" s="37">
        <f>'St of Ch in net Assets &amp; Equity'!I40</f>
        <v>0</v>
      </c>
      <c r="J57" s="37">
        <f>'St of Ch in net Assets &amp; Equity'!J40</f>
        <v>0</v>
      </c>
      <c r="K57" s="578"/>
      <c r="L57" s="1397">
        <v>2021</v>
      </c>
      <c r="M57" s="1398" t="s">
        <v>433</v>
      </c>
      <c r="N57" s="1399">
        <v>2020</v>
      </c>
      <c r="O57" s="1397">
        <v>2021</v>
      </c>
      <c r="P57" s="1398" t="s">
        <v>433</v>
      </c>
      <c r="Q57" s="1399">
        <v>2020</v>
      </c>
    </row>
    <row r="58" spans="1:17" x14ac:dyDescent="0.2">
      <c r="A58" s="1448"/>
      <c r="B58" s="1219" t="s">
        <v>416</v>
      </c>
      <c r="C58" s="35"/>
      <c r="D58" s="35"/>
      <c r="E58" s="572"/>
      <c r="F58" s="572"/>
      <c r="G58" s="572"/>
      <c r="H58" s="572"/>
      <c r="I58" s="572"/>
      <c r="J58" s="572"/>
      <c r="K58" s="578"/>
      <c r="L58" s="1204">
        <f>E53-E59</f>
        <v>0</v>
      </c>
      <c r="M58" s="1205">
        <f t="shared" ref="M58:Q58" si="8">F53-F59</f>
        <v>0</v>
      </c>
      <c r="N58" s="1205">
        <f t="shared" si="8"/>
        <v>0</v>
      </c>
      <c r="O58" s="1205">
        <f t="shared" si="8"/>
        <v>0</v>
      </c>
      <c r="P58" s="1205">
        <f t="shared" si="8"/>
        <v>0</v>
      </c>
      <c r="Q58" s="1206">
        <f t="shared" si="8"/>
        <v>0</v>
      </c>
    </row>
    <row r="59" spans="1:17" s="35" customFormat="1" ht="13.5" thickBot="1" x14ac:dyDescent="0.25">
      <c r="A59" s="35" t="s">
        <v>483</v>
      </c>
      <c r="B59" s="1219" t="s">
        <v>416</v>
      </c>
      <c r="C59" s="34" t="s">
        <v>506</v>
      </c>
      <c r="D59" s="1042"/>
      <c r="E59" s="258">
        <f t="shared" ref="E59:J59" si="9">SUM(E56:E58)</f>
        <v>0</v>
      </c>
      <c r="F59" s="258">
        <f t="shared" si="9"/>
        <v>0</v>
      </c>
      <c r="G59" s="258">
        <f t="shared" si="9"/>
        <v>0</v>
      </c>
      <c r="H59" s="258">
        <f t="shared" si="9"/>
        <v>0</v>
      </c>
      <c r="I59" s="258">
        <f t="shared" si="9"/>
        <v>0</v>
      </c>
      <c r="J59" s="258">
        <f t="shared" si="9"/>
        <v>0</v>
      </c>
      <c r="K59" s="578"/>
      <c r="L59" s="1207"/>
      <c r="M59" s="1208"/>
      <c r="N59" s="1208"/>
      <c r="O59" s="1208"/>
      <c r="P59" s="1208"/>
      <c r="Q59" s="1209"/>
    </row>
    <row r="60" spans="1:17" ht="13.5" thickTop="1" x14ac:dyDescent="0.2">
      <c r="A60" s="1448"/>
      <c r="B60" s="1219" t="s">
        <v>416</v>
      </c>
      <c r="C60" s="1448"/>
      <c r="D60" s="1042"/>
      <c r="E60" s="718"/>
      <c r="F60" s="54"/>
      <c r="G60" s="718"/>
      <c r="H60" s="35"/>
      <c r="I60" s="35"/>
      <c r="J60" s="35"/>
      <c r="K60" s="578"/>
      <c r="L60" s="631"/>
      <c r="M60" s="35"/>
      <c r="N60" s="1448"/>
      <c r="O60" s="1448"/>
      <c r="P60" s="1448"/>
      <c r="Q60" s="1448"/>
    </row>
    <row r="61" spans="1:17" x14ac:dyDescent="0.2">
      <c r="A61" s="1448"/>
      <c r="B61" s="1219" t="s">
        <v>416</v>
      </c>
      <c r="C61" s="1448"/>
      <c r="D61" s="1042"/>
      <c r="E61" s="803">
        <f t="shared" ref="E61:J61" si="10">E59-E56</f>
        <v>0</v>
      </c>
      <c r="F61" s="803">
        <f t="shared" si="10"/>
        <v>0</v>
      </c>
      <c r="G61" s="803">
        <f t="shared" si="10"/>
        <v>0</v>
      </c>
      <c r="H61" s="803"/>
      <c r="I61" s="803">
        <f t="shared" si="10"/>
        <v>0</v>
      </c>
      <c r="J61" s="803">
        <f t="shared" si="10"/>
        <v>0</v>
      </c>
      <c r="K61" s="578"/>
      <c r="L61" s="35"/>
      <c r="M61" s="35"/>
      <c r="N61" s="1448"/>
      <c r="O61" s="1448"/>
      <c r="P61" s="1448"/>
      <c r="Q61" s="1448"/>
    </row>
    <row r="62" spans="1:17" ht="12.75" customHeight="1" x14ac:dyDescent="0.2">
      <c r="A62" s="1448"/>
      <c r="B62" s="1219" t="s">
        <v>416</v>
      </c>
      <c r="C62" s="1448"/>
      <c r="E62" s="629"/>
      <c r="F62" s="629"/>
      <c r="G62" s="629"/>
      <c r="H62" s="629"/>
      <c r="I62" s="629"/>
      <c r="J62" s="629"/>
      <c r="K62" s="631"/>
      <c r="L62" s="1727" t="s">
        <v>553</v>
      </c>
      <c r="M62" s="1727"/>
      <c r="N62" s="1727"/>
      <c r="O62" s="1727"/>
      <c r="P62" s="1727"/>
      <c r="Q62" s="1727"/>
    </row>
    <row r="63" spans="1:17" x14ac:dyDescent="0.2">
      <c r="A63" s="1448"/>
      <c r="B63" s="1219" t="s">
        <v>416</v>
      </c>
      <c r="C63" s="1448"/>
      <c r="E63" s="1496"/>
      <c r="H63" s="628"/>
      <c r="I63" s="1448"/>
      <c r="J63" s="1448"/>
      <c r="K63" s="631"/>
      <c r="L63" s="1727"/>
      <c r="M63" s="1727"/>
      <c r="N63" s="1727"/>
      <c r="O63" s="1727"/>
      <c r="P63" s="1727"/>
      <c r="Q63" s="1727"/>
    </row>
    <row r="64" spans="1:17" x14ac:dyDescent="0.2">
      <c r="A64" s="1448"/>
      <c r="B64" s="1219" t="s">
        <v>416</v>
      </c>
      <c r="C64" s="28"/>
      <c r="D64" s="28"/>
      <c r="E64" s="28"/>
      <c r="F64" s="28"/>
      <c r="G64" s="28"/>
      <c r="H64" s="1448"/>
      <c r="I64" s="1448"/>
      <c r="J64" s="1448"/>
      <c r="K64" s="631"/>
      <c r="L64" s="1727"/>
      <c r="M64" s="1727"/>
      <c r="N64" s="1727"/>
      <c r="O64" s="1727"/>
      <c r="P64" s="1727"/>
      <c r="Q64" s="1727"/>
    </row>
    <row r="65" spans="2:18" ht="15" customHeight="1" x14ac:dyDescent="0.2">
      <c r="B65" s="1219" t="s">
        <v>416</v>
      </c>
      <c r="C65" s="1726" t="s">
        <v>554</v>
      </c>
      <c r="D65" s="1726"/>
      <c r="E65" s="1726"/>
      <c r="F65" s="1726"/>
      <c r="G65" s="1726"/>
      <c r="H65" s="1726"/>
      <c r="I65" s="1726"/>
      <c r="J65" s="1726"/>
      <c r="K65" s="631"/>
      <c r="L65" s="1448"/>
      <c r="M65" s="1496"/>
      <c r="N65" s="167"/>
      <c r="O65" s="1448"/>
      <c r="P65" s="1496"/>
      <c r="Q65" s="167"/>
      <c r="R65" s="1448"/>
    </row>
    <row r="66" spans="2:18" ht="15" customHeight="1" x14ac:dyDescent="0.2">
      <c r="B66" s="1219" t="s">
        <v>416</v>
      </c>
      <c r="C66" s="1726"/>
      <c r="D66" s="1726"/>
      <c r="E66" s="1726"/>
      <c r="F66" s="1726"/>
      <c r="G66" s="1726"/>
      <c r="H66" s="1726"/>
      <c r="I66" s="1726"/>
      <c r="J66" s="1726"/>
      <c r="K66" s="631"/>
      <c r="L66" s="628"/>
      <c r="M66" s="628"/>
      <c r="N66" s="628"/>
      <c r="O66" s="628"/>
      <c r="P66" s="628"/>
      <c r="Q66" s="628"/>
      <c r="R66" s="628"/>
    </row>
    <row r="67" spans="2:18" x14ac:dyDescent="0.2">
      <c r="C67" s="1448"/>
      <c r="E67" s="1496"/>
      <c r="H67" s="1448"/>
      <c r="I67" s="1448"/>
      <c r="J67" s="1448"/>
      <c r="K67" s="631"/>
      <c r="L67" s="1448"/>
      <c r="M67" s="1448"/>
      <c r="N67" s="1448"/>
      <c r="O67" s="1448"/>
      <c r="P67" s="1448"/>
      <c r="Q67" s="1448"/>
      <c r="R67" s="1448"/>
    </row>
    <row r="68" spans="2:18" x14ac:dyDescent="0.2">
      <c r="C68" s="1448"/>
      <c r="E68" s="629"/>
      <c r="F68" s="629"/>
      <c r="G68" s="629"/>
      <c r="H68" s="629"/>
      <c r="I68" s="629"/>
      <c r="J68" s="629"/>
      <c r="K68" s="631"/>
      <c r="L68" s="1448"/>
      <c r="M68" s="1448"/>
      <c r="N68" s="1448"/>
      <c r="O68" s="1448"/>
      <c r="P68" s="1448"/>
      <c r="Q68" s="1448"/>
      <c r="R68" s="1448"/>
    </row>
    <row r="69" spans="2:18" s="6" customFormat="1" x14ac:dyDescent="0.2">
      <c r="B69" s="1221"/>
      <c r="C69" s="1448"/>
      <c r="D69" s="9"/>
      <c r="E69" s="1496"/>
      <c r="F69" s="630"/>
      <c r="G69" s="630"/>
      <c r="K69" s="631"/>
    </row>
    <row r="70" spans="2:18" x14ac:dyDescent="0.2">
      <c r="C70" s="1448"/>
      <c r="E70" s="1496"/>
      <c r="H70" s="1448"/>
      <c r="I70" s="1448"/>
      <c r="J70" s="1448"/>
      <c r="K70" s="631"/>
      <c r="L70" s="1448"/>
      <c r="M70" s="1448"/>
      <c r="N70" s="1448"/>
      <c r="O70" s="1448"/>
      <c r="P70" s="1448"/>
      <c r="Q70" s="1448"/>
      <c r="R70" s="1448"/>
    </row>
    <row r="71" spans="2:18" x14ac:dyDescent="0.2">
      <c r="C71" s="1448"/>
      <c r="E71" s="1496"/>
      <c r="H71" s="1448"/>
      <c r="I71" s="1448"/>
      <c r="J71" s="1448"/>
      <c r="K71" s="631"/>
      <c r="L71" s="1448"/>
      <c r="M71" s="1448"/>
      <c r="N71" s="1448"/>
      <c r="O71" s="1448"/>
      <c r="P71" s="1448"/>
      <c r="Q71" s="1448"/>
      <c r="R71" s="1448"/>
    </row>
    <row r="72" spans="2:18" x14ac:dyDescent="0.2">
      <c r="C72" s="1448"/>
      <c r="E72" s="1496"/>
      <c r="H72" s="1448"/>
      <c r="I72" s="1448"/>
      <c r="J72" s="1448"/>
      <c r="K72" s="631"/>
      <c r="L72" s="1448"/>
      <c r="M72" s="1448"/>
      <c r="N72" s="1448"/>
      <c r="O72" s="1448"/>
      <c r="P72" s="1448"/>
      <c r="Q72" s="1448"/>
      <c r="R72" s="1448"/>
    </row>
    <row r="634" spans="4:10" x14ac:dyDescent="0.2">
      <c r="D634" s="1448"/>
      <c r="E634" s="1448"/>
      <c r="F634" s="1448"/>
      <c r="G634" s="1448"/>
      <c r="H634" s="1448"/>
      <c r="I634" s="268"/>
      <c r="J634" s="268"/>
    </row>
    <row r="727" spans="4:10" x14ac:dyDescent="0.2">
      <c r="D727" s="1448"/>
      <c r="E727" s="1448"/>
      <c r="F727" s="1448"/>
      <c r="G727" s="1448"/>
      <c r="H727" s="1448"/>
      <c r="I727" s="35"/>
      <c r="J727" s="35"/>
    </row>
    <row r="728" spans="4:10" x14ac:dyDescent="0.2">
      <c r="D728" s="1448"/>
      <c r="E728" s="1448"/>
      <c r="F728" s="1448"/>
      <c r="G728" s="1448"/>
      <c r="H728" s="1448"/>
      <c r="I728" s="35"/>
      <c r="J728" s="35"/>
    </row>
    <row r="729" spans="4:10" x14ac:dyDescent="0.2">
      <c r="D729" s="1448"/>
      <c r="E729" s="1448"/>
      <c r="F729" s="1448"/>
      <c r="G729" s="1448"/>
      <c r="H729" s="1448"/>
      <c r="I729" s="35"/>
      <c r="J729" s="35"/>
    </row>
    <row r="730" spans="4:10" x14ac:dyDescent="0.2">
      <c r="D730" s="1448"/>
      <c r="E730" s="1448"/>
      <c r="F730" s="1448"/>
      <c r="G730" s="1448"/>
      <c r="H730" s="1448"/>
      <c r="I730" s="35"/>
      <c r="J730" s="35"/>
    </row>
    <row r="731" spans="4:10" x14ac:dyDescent="0.2">
      <c r="D731" s="1448"/>
      <c r="E731" s="1448"/>
      <c r="F731" s="1448"/>
      <c r="G731" s="1448"/>
      <c r="H731" s="1448"/>
      <c r="I731" s="35"/>
      <c r="J731" s="35"/>
    </row>
    <row r="732" spans="4:10" x14ac:dyDescent="0.2">
      <c r="D732" s="1448"/>
      <c r="E732" s="1448"/>
      <c r="F732" s="1448"/>
      <c r="G732" s="1448"/>
      <c r="H732" s="1448"/>
      <c r="I732" s="35"/>
      <c r="J732" s="35"/>
    </row>
    <row r="733" spans="4:10" x14ac:dyDescent="0.2">
      <c r="D733" s="1448"/>
      <c r="E733" s="1448"/>
      <c r="F733" s="1448"/>
      <c r="G733" s="1448"/>
      <c r="H733" s="1448"/>
      <c r="I733" s="35"/>
      <c r="J733" s="35"/>
    </row>
    <row r="734" spans="4:10" x14ac:dyDescent="0.2">
      <c r="D734" s="1448"/>
      <c r="E734" s="1448"/>
      <c r="F734" s="1448"/>
      <c r="G734" s="1448"/>
      <c r="H734" s="1448"/>
      <c r="I734" s="35"/>
      <c r="J734" s="35"/>
    </row>
    <row r="735" spans="4:10" x14ac:dyDescent="0.2">
      <c r="D735" s="1448"/>
      <c r="E735" s="1448"/>
      <c r="F735" s="1448"/>
      <c r="G735" s="1448"/>
      <c r="H735" s="1448"/>
      <c r="I735" s="35"/>
      <c r="J735" s="35"/>
    </row>
    <row r="736" spans="4:10" x14ac:dyDescent="0.2">
      <c r="D736" s="1448"/>
      <c r="E736" s="1448"/>
      <c r="F736" s="1448"/>
      <c r="G736" s="1448"/>
      <c r="H736" s="1448"/>
      <c r="I736" s="35"/>
      <c r="J736" s="35"/>
    </row>
    <row r="737" spans="4:10" x14ac:dyDescent="0.2">
      <c r="D737" s="1448"/>
      <c r="E737" s="1448"/>
      <c r="F737" s="1448"/>
      <c r="G737" s="1448"/>
      <c r="H737" s="1448"/>
      <c r="I737" s="35"/>
      <c r="J737" s="35"/>
    </row>
    <row r="738" spans="4:10" x14ac:dyDescent="0.2">
      <c r="D738" s="1448"/>
      <c r="E738" s="1448"/>
      <c r="F738" s="1448"/>
      <c r="G738" s="1448"/>
      <c r="H738" s="1448"/>
      <c r="I738" s="35"/>
      <c r="J738" s="35"/>
    </row>
    <row r="739" spans="4:10" x14ac:dyDescent="0.2">
      <c r="D739" s="1448"/>
      <c r="E739" s="1448"/>
      <c r="F739" s="1448"/>
      <c r="G739" s="1448"/>
      <c r="H739" s="1448"/>
      <c r="I739" s="35"/>
      <c r="J739" s="35"/>
    </row>
  </sheetData>
  <autoFilter ref="B1:B66" xr:uid="{00000000-0009-0000-0000-000010000000}"/>
  <customSheetViews>
    <customSheetView guid="{16158AC0-BDC0-11D7-BABA-AD30328A5118}" showPageBreaks="1" showGridLines="0" printArea="1" showRuler="0">
      <selection activeCell="F13" sqref="F13"/>
      <pageMargins left="0" right="0" top="0" bottom="0" header="0" footer="0"/>
      <printOptions horizontalCentered="1"/>
      <pageSetup paperSize="9" orientation="portrait" verticalDpi="0" r:id="rId1"/>
      <headerFooter alignWithMargins="0"/>
    </customSheetView>
    <customSheetView guid="{2F1C2500-C7E9-11D7-BAB9-00065B3658C6}" showGridLines="0" showRuler="0">
      <selection activeCell="F13" sqref="F13"/>
      <pageMargins left="0" right="0" top="0" bottom="0" header="0" footer="0"/>
      <printOptions horizontalCentered="1"/>
      <pageSetup paperSize="9" orientation="portrait" verticalDpi="0" r:id="rId2"/>
      <headerFooter alignWithMargins="0"/>
    </customSheetView>
  </customSheetViews>
  <mergeCells count="7">
    <mergeCell ref="C65:J66"/>
    <mergeCell ref="L54:N56"/>
    <mergeCell ref="O54:Q56"/>
    <mergeCell ref="L62:Q64"/>
    <mergeCell ref="D5:D7"/>
    <mergeCell ref="E5:G5"/>
    <mergeCell ref="H5:J5"/>
  </mergeCells>
  <phoneticPr fontId="13" type="noConversion"/>
  <pageMargins left="0.39370078740157483" right="0.39370078740157483" top="0.74803149606299213" bottom="0.74803149606299213" header="0.31496062992125984" footer="0.31496062992125984"/>
  <pageSetup paperSize="9" scale="68" firstPageNumber="4" orientation="portrait" cellComments="asDisplayed" useFirstPageNumber="1" r:id="rId3"/>
  <headerFooter alignWithMargins="0">
    <oddFooter>&amp;R&amp;P</oddFooter>
  </headerFooter>
  <ignoredErrors>
    <ignoredError sqref="B32:B53 G6:G14"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U614"/>
  <sheetViews>
    <sheetView showGridLines="0" topLeftCell="C1" zoomScale="85" zoomScaleNormal="85" zoomScaleSheetLayoutView="100" workbookViewId="0">
      <selection activeCell="J43" sqref="J43"/>
    </sheetView>
  </sheetViews>
  <sheetFormatPr defaultColWidth="9.140625" defaultRowHeight="12.75" x14ac:dyDescent="0.2"/>
  <cols>
    <col min="1" max="1" width="16.5703125" style="7" bestFit="1" customWidth="1"/>
    <col min="2" max="2" width="3" style="1233" customWidth="1"/>
    <col min="3" max="3" width="58.7109375" style="7" customWidth="1"/>
    <col min="4" max="4" width="8.7109375" style="7" customWidth="1"/>
    <col min="5" max="7" width="12.7109375" style="620" customWidth="1"/>
    <col min="8" max="8" width="13.5703125" style="620" customWidth="1"/>
    <col min="9" max="9" width="12.140625" style="620" customWidth="1"/>
    <col min="10" max="10" width="12.7109375" style="620" customWidth="1"/>
    <col min="11" max="11" width="12.7109375" style="51" customWidth="1"/>
    <col min="12" max="14" width="13.42578125" style="7" customWidth="1"/>
    <col min="15" max="15" width="15" style="7" customWidth="1"/>
    <col min="16" max="16" width="14.7109375" style="7" customWidth="1"/>
    <col min="17" max="22" width="13.42578125" style="7" customWidth="1"/>
    <col min="23" max="23" width="9.85546875" style="7" bestFit="1" customWidth="1"/>
    <col min="24" max="24" width="13.85546875" style="7" bestFit="1" customWidth="1"/>
    <col min="25" max="27" width="9.140625" style="7"/>
    <col min="28" max="28" width="9.85546875" style="7" bestFit="1" customWidth="1"/>
    <col min="29" max="16384" width="9.140625" style="7"/>
  </cols>
  <sheetData>
    <row r="1" spans="1:18" x14ac:dyDescent="0.2">
      <c r="A1" s="1448"/>
      <c r="B1" s="1233" t="s">
        <v>470</v>
      </c>
      <c r="C1" s="1448"/>
      <c r="D1" s="1448"/>
      <c r="E1" s="1496"/>
      <c r="F1" s="1496"/>
      <c r="G1" s="1496"/>
      <c r="H1" s="1496"/>
      <c r="I1" s="1496"/>
      <c r="J1" s="1496"/>
      <c r="L1" s="1448"/>
      <c r="M1" s="1448"/>
      <c r="N1" s="1448"/>
      <c r="O1" s="1448"/>
      <c r="P1" s="1448"/>
      <c r="Q1" s="1448"/>
      <c r="R1" s="1448"/>
    </row>
    <row r="2" spans="1:18" s="15" customFormat="1" ht="18" x14ac:dyDescent="0.25">
      <c r="A2" s="1448" t="s">
        <v>555</v>
      </c>
      <c r="B2" s="1234" t="s">
        <v>416</v>
      </c>
      <c r="C2" s="11" t="str">
        <f>SchoolName</f>
        <v>Kiwi Park School</v>
      </c>
      <c r="D2" s="11"/>
      <c r="E2" s="12"/>
      <c r="F2" s="13"/>
      <c r="G2" s="13"/>
      <c r="H2" s="13"/>
      <c r="I2" s="13"/>
      <c r="J2" s="13"/>
      <c r="K2" s="30"/>
      <c r="L2" s="1278"/>
      <c r="M2" s="1277"/>
      <c r="N2" s="1042"/>
      <c r="O2" s="51"/>
      <c r="P2" s="51"/>
      <c r="Q2" s="51"/>
      <c r="R2" s="1278"/>
    </row>
    <row r="3" spans="1:18" ht="23.25" x14ac:dyDescent="0.35">
      <c r="A3" s="1448"/>
      <c r="B3" s="1234" t="s">
        <v>416</v>
      </c>
      <c r="C3" s="4" t="s">
        <v>14</v>
      </c>
      <c r="D3" s="4"/>
      <c r="E3" s="1496"/>
      <c r="F3" s="1496"/>
      <c r="G3" s="1496"/>
      <c r="H3" s="1496"/>
      <c r="I3" s="1496"/>
      <c r="J3" s="1496"/>
      <c r="K3" s="231" t="s">
        <v>414</v>
      </c>
      <c r="L3" s="1279"/>
      <c r="M3" s="1277"/>
      <c r="N3" s="35"/>
      <c r="O3" s="35"/>
      <c r="P3" s="51"/>
      <c r="Q3" s="51"/>
      <c r="R3" s="35"/>
    </row>
    <row r="4" spans="1:18" s="3" customFormat="1" ht="18" customHeight="1" x14ac:dyDescent="0.2">
      <c r="A4" s="8"/>
      <c r="B4" s="1234" t="s">
        <v>416</v>
      </c>
      <c r="C4" s="26" t="str">
        <f>"For the year ended 31 December "&amp;FY</f>
        <v>For the year ended 31 December 2021</v>
      </c>
      <c r="D4" s="26"/>
      <c r="K4" s="733"/>
    </row>
    <row r="5" spans="1:18" s="3" customFormat="1" ht="18" x14ac:dyDescent="0.2">
      <c r="A5" s="8"/>
      <c r="B5" s="1234" t="s">
        <v>416</v>
      </c>
      <c r="C5" s="26"/>
      <c r="D5" s="26"/>
      <c r="K5" s="733"/>
    </row>
    <row r="6" spans="1:18" s="3" customFormat="1" ht="12.75" customHeight="1" x14ac:dyDescent="0.2">
      <c r="A6" s="8"/>
      <c r="B6" s="1234" t="s">
        <v>416</v>
      </c>
      <c r="C6" s="728"/>
      <c r="D6" s="1730" t="s">
        <v>420</v>
      </c>
      <c r="E6" s="1685" t="s">
        <v>417</v>
      </c>
      <c r="F6" s="1685"/>
      <c r="G6" s="1685"/>
      <c r="H6" s="1685" t="s">
        <v>418</v>
      </c>
      <c r="I6" s="1685"/>
      <c r="J6" s="1685"/>
      <c r="K6" s="733"/>
      <c r="M6" s="496" t="str">
        <f>'Guidance - Specific Disclosures'!A16</f>
        <v>[S5]</v>
      </c>
    </row>
    <row r="7" spans="1:18" x14ac:dyDescent="0.2">
      <c r="A7" s="1448"/>
      <c r="B7" s="1234" t="s">
        <v>416</v>
      </c>
      <c r="C7" s="722"/>
      <c r="D7" s="1731"/>
      <c r="E7" s="177">
        <f>+'GROUP Inputs'!$D$6</f>
        <v>2021</v>
      </c>
      <c r="F7" s="177">
        <f>+'GROUP Inputs'!$E$6</f>
        <v>2021</v>
      </c>
      <c r="G7" s="177">
        <f>+'GROUP Inputs'!$F$6</f>
        <v>2020</v>
      </c>
      <c r="H7" s="177">
        <f>+'GROUP Inputs'!$D$6</f>
        <v>2021</v>
      </c>
      <c r="I7" s="177">
        <f>+'GROUP Inputs'!$E$6</f>
        <v>2021</v>
      </c>
      <c r="J7" s="177">
        <f>+'GROUP Inputs'!$F$6</f>
        <v>2020</v>
      </c>
      <c r="K7" s="177"/>
      <c r="L7" s="1448"/>
      <c r="M7" s="1448"/>
      <c r="N7" s="1448"/>
      <c r="O7" s="1448"/>
      <c r="P7" s="1448"/>
      <c r="Q7" s="1448"/>
      <c r="R7" s="1448"/>
    </row>
    <row r="8" spans="1:18" ht="25.5" customHeight="1" x14ac:dyDescent="0.2">
      <c r="A8" s="1448" t="s">
        <v>419</v>
      </c>
      <c r="B8" s="1234" t="s">
        <v>416</v>
      </c>
      <c r="C8" s="722"/>
      <c r="D8" s="1731"/>
      <c r="E8" s="1491" t="s">
        <v>282</v>
      </c>
      <c r="F8" s="1419" t="s">
        <v>283</v>
      </c>
      <c r="G8" s="1419" t="s">
        <v>282</v>
      </c>
      <c r="H8" s="1491" t="s">
        <v>282</v>
      </c>
      <c r="I8" s="1419" t="s">
        <v>283</v>
      </c>
      <c r="J8" s="1419" t="s">
        <v>282</v>
      </c>
      <c r="K8" s="74"/>
      <c r="L8" s="1448"/>
      <c r="M8" s="1448"/>
      <c r="N8" s="1448"/>
      <c r="O8" s="1448"/>
      <c r="P8" s="1448"/>
      <c r="Q8" s="1448"/>
      <c r="R8" s="1448"/>
    </row>
    <row r="9" spans="1:18" ht="13.5" thickBot="1" x14ac:dyDescent="0.25">
      <c r="A9" s="1448"/>
      <c r="B9" s="1234" t="s">
        <v>416</v>
      </c>
      <c r="C9" s="723"/>
      <c r="D9" s="1732"/>
      <c r="E9" s="725" t="s">
        <v>285</v>
      </c>
      <c r="F9" s="724" t="s">
        <v>285</v>
      </c>
      <c r="G9" s="724" t="s">
        <v>285</v>
      </c>
      <c r="H9" s="725" t="s">
        <v>285</v>
      </c>
      <c r="I9" s="724" t="s">
        <v>285</v>
      </c>
      <c r="J9" s="724" t="s">
        <v>285</v>
      </c>
      <c r="K9" s="74"/>
      <c r="L9" s="1448"/>
      <c r="M9" s="1448"/>
      <c r="N9" s="1448"/>
      <c r="O9" s="1448"/>
      <c r="P9" s="1448"/>
      <c r="Q9" s="1448"/>
      <c r="R9" s="1448"/>
    </row>
    <row r="10" spans="1:18" x14ac:dyDescent="0.2">
      <c r="A10" s="1448"/>
      <c r="B10" s="1234" t="s">
        <v>416</v>
      </c>
      <c r="C10" s="1448"/>
      <c r="D10" s="732"/>
      <c r="E10" s="623"/>
      <c r="F10" s="107"/>
      <c r="G10" s="107"/>
      <c r="H10" s="107"/>
      <c r="I10" s="107"/>
      <c r="J10" s="107"/>
      <c r="K10" s="74"/>
      <c r="L10" s="1448"/>
      <c r="M10" s="1448"/>
      <c r="N10" s="1448"/>
      <c r="O10" s="1448"/>
      <c r="P10" s="1448"/>
      <c r="Q10" s="1448"/>
      <c r="R10" s="1448"/>
    </row>
    <row r="11" spans="1:18" x14ac:dyDescent="0.2">
      <c r="A11" s="1448" t="s">
        <v>556</v>
      </c>
      <c r="B11" s="1234" t="s">
        <v>416</v>
      </c>
      <c r="C11" s="1" t="s">
        <v>557</v>
      </c>
      <c r="D11" s="231"/>
      <c r="E11" s="1496"/>
      <c r="F11" s="636"/>
      <c r="G11" s="636"/>
      <c r="H11" s="636"/>
      <c r="I11" s="636"/>
      <c r="J11" s="636"/>
      <c r="K11" s="288"/>
      <c r="L11" s="35"/>
      <c r="M11" s="1448"/>
      <c r="N11" s="1448"/>
      <c r="O11" s="1448"/>
      <c r="P11" s="1448"/>
      <c r="Q11" s="1448"/>
      <c r="R11" s="1448"/>
    </row>
    <row r="12" spans="1:18" x14ac:dyDescent="0.2">
      <c r="A12" s="1448"/>
      <c r="B12" s="1235" t="str">
        <f>IF(AND(ROUND($E12,0)=0,ROUND($F12,0)=0,ROUND($G12,0)=0,ROUND($H12,0)=0,ROUND($I12,0)=0,ROUND($J12,0),0),"No","Yes")</f>
        <v>Yes</v>
      </c>
      <c r="C12" s="35" t="s">
        <v>421</v>
      </c>
      <c r="D12" s="35"/>
      <c r="E12" s="637">
        <f>-'PARENT Actual CF Model CY'!W254</f>
        <v>0</v>
      </c>
      <c r="F12" s="637">
        <f>-'PARENT Budget CF Model CY'!V$256</f>
        <v>0</v>
      </c>
      <c r="G12" s="638"/>
      <c r="H12" s="637">
        <f>-'GROUP Actual CF Model CY'!V$252</f>
        <v>0</v>
      </c>
      <c r="I12" s="637">
        <f>-'GROUP Budget CF Model CY'!V251</f>
        <v>0</v>
      </c>
      <c r="J12" s="638"/>
      <c r="K12" s="637"/>
      <c r="L12" s="35"/>
      <c r="M12" s="497" t="str">
        <f>'Guidance - Specific Disclosures'!A28</f>
        <v>[S9]</v>
      </c>
      <c r="N12" s="1448"/>
      <c r="O12" s="1448"/>
      <c r="P12" s="1448"/>
      <c r="Q12" s="1448"/>
      <c r="R12" s="1448"/>
    </row>
    <row r="13" spans="1:18" x14ac:dyDescent="0.2">
      <c r="A13" s="1448"/>
      <c r="B13" s="1235" t="str">
        <f t="shared" ref="B13:B20" si="0">IF(AND(ROUND($E13,0)=0,ROUND($F13,0)=0,ROUND($G13,0)=0,ROUND($H13,0)=0,ROUND($I13,0)=0,ROUND($J13,0),0),"No","Yes")</f>
        <v>Yes</v>
      </c>
      <c r="C13" s="35" t="s">
        <v>435</v>
      </c>
      <c r="D13" s="35"/>
      <c r="E13" s="637">
        <f>-'PARENT Actual CF Model CY'!X254</f>
        <v>0</v>
      </c>
      <c r="F13" s="637">
        <f>-'PARENT Budget CF Model CY'!W$256</f>
        <v>0</v>
      </c>
      <c r="G13" s="638"/>
      <c r="H13" s="637">
        <f>-'GROUP Actual CF Model CY'!W$252</f>
        <v>0</v>
      </c>
      <c r="I13" s="637">
        <f>-'GROUP Budget CF Model CY'!W251</f>
        <v>0</v>
      </c>
      <c r="J13" s="638"/>
      <c r="K13" s="637"/>
      <c r="L13" s="35"/>
      <c r="M13" s="498" t="str">
        <f>'Guidance - Specific Disclosures'!A31</f>
        <v>[S10]</v>
      </c>
      <c r="N13" s="1448"/>
      <c r="O13" s="1448"/>
      <c r="P13" s="1448"/>
      <c r="Q13" s="1448"/>
      <c r="R13" s="1448"/>
    </row>
    <row r="14" spans="1:18" x14ac:dyDescent="0.2">
      <c r="A14" s="1448"/>
      <c r="B14" s="1235" t="str">
        <f t="shared" si="0"/>
        <v>Yes</v>
      </c>
      <c r="C14" s="35" t="s">
        <v>436</v>
      </c>
      <c r="D14" s="35"/>
      <c r="E14" s="637">
        <f>-'PARENT Actual CF Model CY'!Y254</f>
        <v>0</v>
      </c>
      <c r="F14" s="637">
        <f>-'PARENT Budget CF Model CY'!X$256</f>
        <v>0</v>
      </c>
      <c r="G14" s="638"/>
      <c r="H14" s="637">
        <f>-'GROUP Actual CF Model CY'!X$252</f>
        <v>0</v>
      </c>
      <c r="I14" s="637">
        <f>-'GROUP Budget CF Model CY'!X251</f>
        <v>0</v>
      </c>
      <c r="J14" s="638"/>
      <c r="K14" s="637"/>
      <c r="L14" s="35"/>
      <c r="M14" s="1448"/>
      <c r="N14" s="1448"/>
      <c r="O14" s="1448"/>
      <c r="P14" s="1448"/>
      <c r="Q14" s="1448"/>
      <c r="R14" s="1448"/>
    </row>
    <row r="15" spans="1:18" x14ac:dyDescent="0.2">
      <c r="A15" s="1448"/>
      <c r="B15" s="1235" t="str">
        <f t="shared" si="0"/>
        <v>Yes</v>
      </c>
      <c r="C15" s="35" t="s">
        <v>558</v>
      </c>
      <c r="D15" s="35"/>
      <c r="E15" s="637">
        <f>-'PARENT Actual CF Model CY'!Z254</f>
        <v>0</v>
      </c>
      <c r="F15" s="637">
        <f>-'PARENT Budget CF Model CY'!Y$256</f>
        <v>0</v>
      </c>
      <c r="G15" s="638"/>
      <c r="H15" s="637">
        <f>-'GROUP Actual CF Model CY'!Y$252</f>
        <v>0</v>
      </c>
      <c r="I15" s="637">
        <f>-'GROUP Budget CF Model CY'!Y251</f>
        <v>0</v>
      </c>
      <c r="J15" s="638"/>
      <c r="K15" s="637"/>
      <c r="L15" s="35"/>
      <c r="M15" s="984"/>
      <c r="N15" s="984"/>
      <c r="O15" s="984"/>
      <c r="P15" s="984"/>
      <c r="Q15" s="984"/>
      <c r="R15" s="984"/>
    </row>
    <row r="16" spans="1:18" ht="12.75" customHeight="1" x14ac:dyDescent="0.2">
      <c r="A16" s="1448"/>
      <c r="B16" s="1235" t="str">
        <f t="shared" si="0"/>
        <v>Yes</v>
      </c>
      <c r="C16" s="39" t="s">
        <v>559</v>
      </c>
      <c r="D16" s="39"/>
      <c r="E16" s="637">
        <f>-'PARENT Actual CF Model CY'!AA254</f>
        <v>0</v>
      </c>
      <c r="F16" s="637">
        <f>-'PARENT Budget CF Model CY'!Z$256</f>
        <v>0</v>
      </c>
      <c r="G16" s="638"/>
      <c r="H16" s="637">
        <f>-'GROUP Actual CF Model CY'!Z252</f>
        <v>0</v>
      </c>
      <c r="I16" s="637">
        <f>-'GROUP Budget CF Model CY'!Z251</f>
        <v>0</v>
      </c>
      <c r="J16" s="638"/>
      <c r="K16" s="637"/>
      <c r="L16" s="35"/>
      <c r="M16" s="499" t="str">
        <f>'Guidance - Specific Disclosures'!A10</f>
        <v>[S3]</v>
      </c>
      <c r="N16" s="1448"/>
      <c r="O16" s="1448"/>
      <c r="P16" s="639"/>
      <c r="Q16" s="632"/>
      <c r="R16" s="1448"/>
    </row>
    <row r="17" spans="1:21" ht="12.75" customHeight="1" x14ac:dyDescent="0.2">
      <c r="A17" s="1448"/>
      <c r="B17" s="1235" t="str">
        <f t="shared" si="0"/>
        <v>Yes</v>
      </c>
      <c r="C17" s="35" t="s">
        <v>560</v>
      </c>
      <c r="D17" s="1448"/>
      <c r="E17" s="637">
        <f>-'PARENT Actual CF Model CY'!AB254</f>
        <v>0</v>
      </c>
      <c r="F17" s="637">
        <f>-'PARENT Budget CF Model CY'!AA$256</f>
        <v>0</v>
      </c>
      <c r="G17" s="638"/>
      <c r="H17" s="637">
        <f>-'GROUP Actual CF Model CY'!AA252</f>
        <v>0</v>
      </c>
      <c r="I17" s="637">
        <f>-'GROUP Budget CF Model CY'!AA251</f>
        <v>0</v>
      </c>
      <c r="J17" s="638"/>
      <c r="K17" s="637"/>
      <c r="L17" s="35"/>
      <c r="M17" s="1448"/>
      <c r="N17" s="1448"/>
      <c r="O17" s="1448"/>
      <c r="P17" s="639"/>
      <c r="Q17" s="632"/>
      <c r="R17" s="1448"/>
      <c r="S17" s="1448"/>
      <c r="T17" s="1448"/>
      <c r="U17" s="1448"/>
    </row>
    <row r="18" spans="1:21" ht="12.75" customHeight="1" x14ac:dyDescent="0.2">
      <c r="A18" s="1448"/>
      <c r="B18" s="1235" t="str">
        <f t="shared" si="0"/>
        <v>Yes</v>
      </c>
      <c r="C18" s="35" t="s">
        <v>561</v>
      </c>
      <c r="D18" s="1448"/>
      <c r="E18" s="637">
        <f>-'PARENT Actual CF Model CY'!AC254</f>
        <v>0</v>
      </c>
      <c r="F18" s="637">
        <f>-'PARENT Budget CF Model CY'!AB$256</f>
        <v>0</v>
      </c>
      <c r="G18" s="638"/>
      <c r="H18" s="637">
        <f>-'GROUP Actual CF Model CY'!AB252</f>
        <v>0</v>
      </c>
      <c r="I18" s="637">
        <f>-'GROUP Budget CF Model CY'!AB251</f>
        <v>0</v>
      </c>
      <c r="J18" s="638"/>
      <c r="K18" s="637"/>
      <c r="L18" s="35"/>
      <c r="M18" s="1448"/>
      <c r="N18" s="1448"/>
      <c r="O18" s="1448"/>
      <c r="P18" s="639"/>
      <c r="Q18" s="632"/>
      <c r="R18" s="1448"/>
      <c r="S18" s="1448"/>
      <c r="T18" s="1448"/>
      <c r="U18" s="1448"/>
    </row>
    <row r="19" spans="1:21" ht="12.75" customHeight="1" x14ac:dyDescent="0.2">
      <c r="A19" s="1448" t="s">
        <v>562</v>
      </c>
      <c r="B19" s="1235" t="str">
        <f t="shared" si="0"/>
        <v>Yes</v>
      </c>
      <c r="C19" s="35" t="s">
        <v>563</v>
      </c>
      <c r="D19" s="1448"/>
      <c r="E19" s="637">
        <f>-'PARENT Actual CF Model CY'!AE254</f>
        <v>0</v>
      </c>
      <c r="F19" s="637">
        <f>-'PARENT Budget CF Model CY'!AD$256</f>
        <v>0</v>
      </c>
      <c r="G19" s="638"/>
      <c r="H19" s="637">
        <f>-'GROUP Actual CF Model CY'!AD252</f>
        <v>0</v>
      </c>
      <c r="I19" s="637">
        <f>-'GROUP Budget CF Model CY'!AD251</f>
        <v>0</v>
      </c>
      <c r="J19" s="638"/>
      <c r="K19" s="637"/>
      <c r="L19" s="35"/>
      <c r="M19" s="1448"/>
      <c r="N19" s="1448"/>
      <c r="O19" s="1448"/>
      <c r="P19" s="639"/>
      <c r="Q19" s="632"/>
      <c r="R19" s="1448"/>
      <c r="S19" s="1448"/>
      <c r="T19" s="1448"/>
      <c r="U19" s="1448"/>
    </row>
    <row r="20" spans="1:21" ht="12.75" customHeight="1" x14ac:dyDescent="0.2">
      <c r="A20" s="1448" t="s">
        <v>562</v>
      </c>
      <c r="B20" s="1235" t="str">
        <f t="shared" si="0"/>
        <v>Yes</v>
      </c>
      <c r="C20" s="1448" t="s">
        <v>176</v>
      </c>
      <c r="D20" s="1448"/>
      <c r="E20" s="637">
        <f>-'PARENT Actual CF Model CY'!AF254</f>
        <v>0</v>
      </c>
      <c r="F20" s="637">
        <f>-'PARENT Budget CF Model CY'!AE$256</f>
        <v>0</v>
      </c>
      <c r="G20" s="638"/>
      <c r="H20" s="637">
        <f>-'GROUP Actual CF Model CY'!AE252</f>
        <v>0</v>
      </c>
      <c r="I20" s="637">
        <f>-'GROUP Budget CF Model CY'!AE251</f>
        <v>0</v>
      </c>
      <c r="J20" s="638"/>
      <c r="K20" s="637"/>
      <c r="L20" s="35"/>
      <c r="M20" s="1448"/>
      <c r="N20" s="1448"/>
      <c r="O20" s="1448"/>
      <c r="P20" s="639"/>
      <c r="Q20" s="632"/>
      <c r="R20" s="1448"/>
      <c r="S20" s="1448"/>
      <c r="T20" s="1448"/>
      <c r="U20" s="1448"/>
    </row>
    <row r="21" spans="1:21" x14ac:dyDescent="0.2">
      <c r="A21" s="1448"/>
      <c r="B21" s="1234" t="s">
        <v>416</v>
      </c>
      <c r="C21" s="108"/>
      <c r="D21" s="108"/>
      <c r="E21" s="640"/>
      <c r="F21" s="640"/>
      <c r="G21" s="640"/>
      <c r="H21" s="640"/>
      <c r="I21" s="640"/>
      <c r="J21" s="640"/>
      <c r="K21" s="637"/>
      <c r="L21" s="35"/>
      <c r="M21" s="1448"/>
      <c r="N21" s="1448"/>
      <c r="O21" s="1448"/>
      <c r="P21" s="1448"/>
      <c r="Q21" s="1448"/>
      <c r="R21" s="1448"/>
      <c r="S21" s="1448"/>
      <c r="T21" s="1448"/>
      <c r="U21" s="1448"/>
    </row>
    <row r="22" spans="1:21" x14ac:dyDescent="0.2">
      <c r="A22" s="1448"/>
      <c r="B22" s="1234" t="s">
        <v>416</v>
      </c>
      <c r="C22" s="35" t="s">
        <v>564</v>
      </c>
      <c r="D22" s="1042"/>
      <c r="E22" s="868">
        <f t="shared" ref="E22:J22" si="1">SUM(E12:E21)</f>
        <v>0</v>
      </c>
      <c r="F22" s="868">
        <f t="shared" si="1"/>
        <v>0</v>
      </c>
      <c r="G22" s="868">
        <f t="shared" si="1"/>
        <v>0</v>
      </c>
      <c r="H22" s="868">
        <f t="shared" si="1"/>
        <v>0</v>
      </c>
      <c r="I22" s="868">
        <f t="shared" si="1"/>
        <v>0</v>
      </c>
      <c r="J22" s="868">
        <f t="shared" si="1"/>
        <v>0</v>
      </c>
      <c r="K22" s="645"/>
      <c r="L22" s="35"/>
      <c r="M22" s="1448"/>
      <c r="N22" s="1448"/>
      <c r="O22" s="1448"/>
      <c r="P22" s="1448"/>
      <c r="Q22" s="1448"/>
      <c r="R22" s="1448"/>
      <c r="S22" s="1448"/>
      <c r="T22" s="1448"/>
      <c r="U22" s="1448"/>
    </row>
    <row r="23" spans="1:21" x14ac:dyDescent="0.2">
      <c r="A23" s="1448"/>
      <c r="B23" s="1234" t="s">
        <v>416</v>
      </c>
      <c r="C23" s="1448"/>
      <c r="D23" s="1448"/>
      <c r="E23" s="641"/>
      <c r="F23" s="641"/>
      <c r="G23" s="641"/>
      <c r="H23" s="641"/>
      <c r="I23" s="641"/>
      <c r="J23" s="641"/>
      <c r="K23" s="645"/>
      <c r="L23" s="628"/>
      <c r="M23" s="1448"/>
      <c r="N23" s="1448"/>
      <c r="O23" s="1448"/>
      <c r="P23" s="1448"/>
      <c r="Q23" s="1448"/>
      <c r="R23" s="1448"/>
      <c r="S23" s="1448"/>
      <c r="T23" s="1448"/>
      <c r="U23" s="1448"/>
    </row>
    <row r="24" spans="1:21" ht="12.75" customHeight="1" x14ac:dyDescent="0.2">
      <c r="A24" s="1448" t="s">
        <v>565</v>
      </c>
      <c r="B24" s="1234" t="str">
        <f>$B$30</f>
        <v>Yes</v>
      </c>
      <c r="C24" s="34" t="s">
        <v>566</v>
      </c>
      <c r="D24" s="1"/>
      <c r="E24" s="640"/>
      <c r="F24" s="642"/>
      <c r="G24" s="640"/>
      <c r="H24" s="640"/>
      <c r="I24" s="642"/>
      <c r="J24" s="640"/>
      <c r="K24" s="637"/>
      <c r="L24" s="628"/>
      <c r="M24" s="1448"/>
      <c r="N24" s="1448"/>
      <c r="O24" s="1448"/>
      <c r="P24" s="1448"/>
      <c r="Q24" s="1448"/>
      <c r="R24" s="1448"/>
      <c r="S24" s="1448"/>
      <c r="T24" s="1448"/>
      <c r="U24" s="1448"/>
    </row>
    <row r="25" spans="1:21" ht="12.75" customHeight="1" x14ac:dyDescent="0.2">
      <c r="A25" s="1448"/>
      <c r="B25" s="1235" t="str">
        <f t="shared" ref="B25:B30" si="2">IF(AND(ROUND($E25,0)=0,ROUND($F25,0)=0,ROUND($G25,0)=0,ROUND($H25,0)=0,ROUND($I25,0)=0,ROUND($J25,0),0),"No","Yes")</f>
        <v>Yes</v>
      </c>
      <c r="C25" s="35" t="s">
        <v>567</v>
      </c>
      <c r="D25" s="1448"/>
      <c r="E25" s="637">
        <f>-'PARENT Actual CF Model CY'!AH254</f>
        <v>0</v>
      </c>
      <c r="F25" s="637">
        <f>-'PARENT Budget CF Model CY'!AG$256</f>
        <v>0</v>
      </c>
      <c r="G25" s="638"/>
      <c r="H25" s="637">
        <f>-'GROUP Actual CF Model CY'!AG252</f>
        <v>0</v>
      </c>
      <c r="I25" s="637">
        <f>-'GROUP Budget CF Model CY'!AG251</f>
        <v>0</v>
      </c>
      <c r="J25" s="638"/>
      <c r="K25" s="637"/>
      <c r="L25" s="1448"/>
      <c r="M25" s="639"/>
      <c r="N25" s="632"/>
      <c r="O25" s="1448"/>
      <c r="P25" s="1733" t="s">
        <v>568</v>
      </c>
      <c r="Q25" s="1733"/>
      <c r="R25" s="1733"/>
      <c r="S25" s="1733"/>
      <c r="T25" s="1733"/>
      <c r="U25" s="1733"/>
    </row>
    <row r="26" spans="1:21" ht="12.75" customHeight="1" x14ac:dyDescent="0.2">
      <c r="A26" s="1448"/>
      <c r="B26" s="1235" t="str">
        <f t="shared" si="2"/>
        <v>Yes</v>
      </c>
      <c r="C26" s="35" t="s">
        <v>569</v>
      </c>
      <c r="D26" s="1448"/>
      <c r="E26" s="637">
        <f>-'PARENT Actual CF Model CY'!AI254</f>
        <v>0</v>
      </c>
      <c r="F26" s="637">
        <f>-'PARENT Budget CF Model CY'!AH$256</f>
        <v>0</v>
      </c>
      <c r="G26" s="638"/>
      <c r="H26" s="637">
        <f>-'GROUP Actual CF Model CY'!AH252</f>
        <v>0</v>
      </c>
      <c r="I26" s="637">
        <f>-'GROUP Budget CF Model CY'!AH251</f>
        <v>0</v>
      </c>
      <c r="J26" s="638"/>
      <c r="K26" s="637"/>
      <c r="L26" s="1448"/>
      <c r="M26" s="639"/>
      <c r="N26" s="341" t="s">
        <v>570</v>
      </c>
      <c r="O26" s="341"/>
      <c r="P26" s="1733"/>
      <c r="Q26" s="1733"/>
      <c r="R26" s="1733"/>
      <c r="S26" s="1733"/>
      <c r="T26" s="1733"/>
      <c r="U26" s="1733"/>
    </row>
    <row r="27" spans="1:21" ht="12.75" customHeight="1" x14ac:dyDescent="0.2">
      <c r="A27" s="1448"/>
      <c r="B27" s="1235" t="str">
        <f t="shared" si="2"/>
        <v>Yes</v>
      </c>
      <c r="C27" s="35" t="s">
        <v>571</v>
      </c>
      <c r="D27" s="1448"/>
      <c r="E27" s="637">
        <f>-'PARENT Actual CF Model CY'!AK254</f>
        <v>0</v>
      </c>
      <c r="F27" s="637">
        <f>-'PARENT Budget CF Model CY'!AJ$256</f>
        <v>0</v>
      </c>
      <c r="G27" s="638"/>
      <c r="H27" s="637">
        <f>-'GROUP Actual CF Model CY'!AJ252</f>
        <v>0</v>
      </c>
      <c r="I27" s="637">
        <f>-'GROUP Budget CF Model CY'!AJ251</f>
        <v>0</v>
      </c>
      <c r="J27" s="638"/>
      <c r="K27" s="637"/>
      <c r="L27" s="1448"/>
      <c r="M27" s="639"/>
      <c r="N27" s="632"/>
      <c r="O27" s="1448"/>
      <c r="P27" s="1733"/>
      <c r="Q27" s="1733"/>
      <c r="R27" s="1733"/>
      <c r="S27" s="1733"/>
      <c r="T27" s="1733"/>
      <c r="U27" s="1733"/>
    </row>
    <row r="28" spans="1:21" ht="12.75" customHeight="1" x14ac:dyDescent="0.2">
      <c r="A28" s="1448"/>
      <c r="B28" s="1235" t="str">
        <f t="shared" si="2"/>
        <v>Yes</v>
      </c>
      <c r="C28" s="39" t="s">
        <v>572</v>
      </c>
      <c r="D28" s="1448"/>
      <c r="E28" s="637">
        <f>'PARENT Actual CF Model CY'!AJ254</f>
        <v>0</v>
      </c>
      <c r="F28" s="637">
        <f>-'PARENT Budget CF Model CY'!AI$256</f>
        <v>0</v>
      </c>
      <c r="G28" s="638"/>
      <c r="H28" s="637">
        <f>'GROUP Actual CF Model CY'!AI252</f>
        <v>0</v>
      </c>
      <c r="I28" s="637">
        <f>-'GROUP Budget CF Model CY'!AI251</f>
        <v>0</v>
      </c>
      <c r="J28" s="638"/>
      <c r="K28" s="637"/>
      <c r="L28" s="35"/>
      <c r="M28" s="1448"/>
      <c r="N28" s="1448"/>
      <c r="O28" s="1448"/>
      <c r="P28" s="1733"/>
      <c r="Q28" s="1733"/>
      <c r="R28" s="1733"/>
      <c r="S28" s="1733"/>
      <c r="T28" s="1733"/>
      <c r="U28" s="1733"/>
    </row>
    <row r="29" spans="1:21" ht="12.75" customHeight="1" x14ac:dyDescent="0.2">
      <c r="A29" s="1448"/>
      <c r="B29" s="1234" t="str">
        <f>$B$30</f>
        <v>Yes</v>
      </c>
      <c r="C29" s="23"/>
      <c r="D29" s="23"/>
      <c r="E29" s="102"/>
      <c r="F29" s="103"/>
      <c r="G29" s="102"/>
      <c r="H29" s="102"/>
      <c r="I29" s="103"/>
      <c r="J29" s="102"/>
      <c r="K29" s="734"/>
      <c r="L29" s="1448"/>
      <c r="M29" s="1448"/>
      <c r="N29" s="1448"/>
      <c r="O29" s="1448"/>
      <c r="P29" s="1733"/>
      <c r="Q29" s="1733"/>
      <c r="R29" s="1733"/>
      <c r="S29" s="1733"/>
      <c r="T29" s="1733"/>
      <c r="U29" s="1733"/>
    </row>
    <row r="30" spans="1:21" x14ac:dyDescent="0.2">
      <c r="A30" s="1448"/>
      <c r="B30" s="1235" t="str">
        <f t="shared" si="2"/>
        <v>Yes</v>
      </c>
      <c r="C30" s="1448" t="s">
        <v>573</v>
      </c>
      <c r="D30" s="1448"/>
      <c r="E30" s="104">
        <f t="shared" ref="E30:J30" si="3">SUM(E25:E29)</f>
        <v>0</v>
      </c>
      <c r="F30" s="104">
        <f t="shared" si="3"/>
        <v>0</v>
      </c>
      <c r="G30" s="104">
        <f t="shared" si="3"/>
        <v>0</v>
      </c>
      <c r="H30" s="104">
        <f t="shared" si="3"/>
        <v>0</v>
      </c>
      <c r="I30" s="104">
        <f t="shared" si="3"/>
        <v>0</v>
      </c>
      <c r="J30" s="104">
        <f t="shared" si="3"/>
        <v>0</v>
      </c>
      <c r="K30" s="735"/>
      <c r="L30" s="1448"/>
      <c r="M30" s="1448"/>
      <c r="N30" s="1448"/>
      <c r="O30" s="1448"/>
      <c r="P30" s="1733"/>
      <c r="Q30" s="1733"/>
      <c r="R30" s="1733"/>
      <c r="S30" s="1733"/>
      <c r="T30" s="1733"/>
      <c r="U30" s="1733"/>
    </row>
    <row r="31" spans="1:21" x14ac:dyDescent="0.2">
      <c r="A31" s="1448"/>
      <c r="B31" s="1234" t="str">
        <f>$B$30</f>
        <v>Yes</v>
      </c>
      <c r="C31" s="1448"/>
      <c r="D31" s="1448"/>
      <c r="E31" s="629"/>
      <c r="F31" s="629"/>
      <c r="G31" s="629"/>
      <c r="H31" s="629"/>
      <c r="I31" s="629"/>
      <c r="J31" s="629"/>
      <c r="K31" s="718"/>
      <c r="L31" s="1448"/>
      <c r="M31" s="1448"/>
      <c r="N31" s="1448"/>
      <c r="O31" s="1448"/>
      <c r="P31" s="8"/>
      <c r="Q31" s="8"/>
      <c r="R31" s="8"/>
      <c r="S31" s="8"/>
      <c r="T31" s="8"/>
      <c r="U31" s="8"/>
    </row>
    <row r="32" spans="1:21" x14ac:dyDescent="0.2">
      <c r="A32" s="1448" t="s">
        <v>574</v>
      </c>
      <c r="B32" s="1234" t="str">
        <f>$B$39</f>
        <v>Yes</v>
      </c>
      <c r="C32" s="1" t="s">
        <v>575</v>
      </c>
      <c r="D32" s="1"/>
      <c r="E32" s="640"/>
      <c r="F32" s="642"/>
      <c r="G32" s="640"/>
      <c r="H32" s="640"/>
      <c r="I32" s="642"/>
      <c r="J32" s="640"/>
      <c r="K32" s="637"/>
      <c r="L32" s="1448"/>
      <c r="M32" s="1448"/>
      <c r="N32" s="714"/>
      <c r="O32" s="714"/>
      <c r="P32" s="8"/>
      <c r="Q32" s="8"/>
      <c r="R32" s="8"/>
      <c r="S32" s="8"/>
      <c r="T32" s="8"/>
      <c r="U32" s="8"/>
    </row>
    <row r="33" spans="2:21" x14ac:dyDescent="0.2">
      <c r="B33" s="1235" t="str">
        <f t="shared" ref="B33:B39" si="4">IF(AND(ROUND($E33,0)=0,ROUND($F33,0)=0,ROUND($G33,0)=0,ROUND($H33,0)=0,ROUND($I33,0)=0,ROUND($J33,0),0),"No","Yes")</f>
        <v>Yes</v>
      </c>
      <c r="C33" s="1497" t="s">
        <v>576</v>
      </c>
      <c r="D33" s="1497"/>
      <c r="E33" s="643">
        <f>-'PARENT Actual CF Model CY'!AL254</f>
        <v>0</v>
      </c>
      <c r="F33" s="637">
        <f>-'PARENT Budget CF Model CY'!AK$256</f>
        <v>0</v>
      </c>
      <c r="G33" s="644"/>
      <c r="H33" s="637">
        <f>-'GROUP Actual CF Model CY'!AK$252</f>
        <v>0</v>
      </c>
      <c r="I33" s="643">
        <f>-'GROUP Budget CF Model CY'!AK251</f>
        <v>0</v>
      </c>
      <c r="J33" s="644"/>
      <c r="K33" s="643"/>
      <c r="L33" s="1448"/>
      <c r="M33" s="1448"/>
      <c r="N33" s="714"/>
      <c r="O33" s="714"/>
      <c r="P33" s="8"/>
      <c r="Q33" s="8"/>
      <c r="R33" s="8"/>
      <c r="S33" s="8"/>
      <c r="T33" s="8"/>
      <c r="U33" s="8"/>
    </row>
    <row r="34" spans="2:21" x14ac:dyDescent="0.2">
      <c r="B34" s="1235" t="str">
        <f t="shared" si="4"/>
        <v>Yes</v>
      </c>
      <c r="C34" s="1448" t="s">
        <v>577</v>
      </c>
      <c r="D34" s="1448"/>
      <c r="E34" s="645">
        <f>-'PARENT Actual CF Model CY'!AN254</f>
        <v>0</v>
      </c>
      <c r="F34" s="637">
        <f>-'PARENT Budget CF Model CY'!AM$256</f>
        <v>0</v>
      </c>
      <c r="G34" s="644"/>
      <c r="H34" s="637">
        <f>-'GROUP Actual CF Model CY'!AM$252</f>
        <v>0</v>
      </c>
      <c r="I34" s="645">
        <f>-'GROUP Budget CF Model CY'!AM251</f>
        <v>0</v>
      </c>
      <c r="J34" s="644"/>
      <c r="K34" s="645"/>
      <c r="L34" s="167"/>
      <c r="M34" s="167"/>
      <c r="N34" s="714"/>
      <c r="O34" s="714"/>
      <c r="P34" s="8"/>
      <c r="Q34" s="8"/>
      <c r="R34" s="8"/>
      <c r="S34" s="8"/>
      <c r="T34" s="8"/>
      <c r="U34" s="8"/>
    </row>
    <row r="35" spans="2:21" x14ac:dyDescent="0.2">
      <c r="B35" s="1235" t="str">
        <f t="shared" si="4"/>
        <v>Yes</v>
      </c>
      <c r="C35" s="1448" t="s">
        <v>578</v>
      </c>
      <c r="D35" s="1448"/>
      <c r="E35" s="645">
        <f>-'PARENT Actual CF Model CY'!AO254</f>
        <v>0</v>
      </c>
      <c r="F35" s="637">
        <f>-'PARENT Budget CF Model CY'!AN$256</f>
        <v>0</v>
      </c>
      <c r="G35" s="644"/>
      <c r="H35" s="637">
        <f>-'GROUP Actual CF Model CY'!AN$252</f>
        <v>0</v>
      </c>
      <c r="I35" s="645">
        <f>-'GROUP Budget CF Model CY'!AN251</f>
        <v>0</v>
      </c>
      <c r="J35" s="644"/>
      <c r="K35" s="645"/>
      <c r="L35" s="167"/>
      <c r="M35" s="167"/>
      <c r="N35" s="714"/>
      <c r="O35" s="714"/>
      <c r="P35" s="8"/>
      <c r="Q35" s="8"/>
      <c r="R35" s="8"/>
      <c r="S35" s="8"/>
      <c r="T35" s="8"/>
      <c r="U35" s="8"/>
    </row>
    <row r="36" spans="2:21" x14ac:dyDescent="0.2">
      <c r="B36" s="1235" t="str">
        <f t="shared" si="4"/>
        <v>Yes</v>
      </c>
      <c r="C36" s="35" t="s">
        <v>579</v>
      </c>
      <c r="D36" s="1448"/>
      <c r="E36" s="645">
        <f>-'PARENT Actual CF Model CY'!AM254</f>
        <v>0</v>
      </c>
      <c r="F36" s="637">
        <f>-'PARENT Budget CF Model CY'!AL$256</f>
        <v>0</v>
      </c>
      <c r="G36" s="644"/>
      <c r="H36" s="637">
        <f>-'GROUP Actual CF Model CY'!AL$252</f>
        <v>0</v>
      </c>
      <c r="I36" s="645">
        <f>-'GROUP Budget CF Model CY'!AL251</f>
        <v>0</v>
      </c>
      <c r="J36" s="644"/>
      <c r="K36" s="645"/>
      <c r="L36" s="167"/>
      <c r="M36" s="167"/>
      <c r="N36" s="714"/>
      <c r="O36" s="714"/>
      <c r="P36" s="8"/>
      <c r="Q36" s="8"/>
      <c r="R36" s="8"/>
      <c r="S36" s="8"/>
      <c r="T36" s="8"/>
      <c r="U36" s="8"/>
    </row>
    <row r="37" spans="2:21" ht="12.75" customHeight="1" x14ac:dyDescent="0.2">
      <c r="B37" s="1235" t="str">
        <f t="shared" si="4"/>
        <v>Yes</v>
      </c>
      <c r="C37" s="35" t="s">
        <v>580</v>
      </c>
      <c r="D37" s="99"/>
      <c r="E37" s="637">
        <f>-'PARENT Actual CF Model CY'!AG254</f>
        <v>0</v>
      </c>
      <c r="F37" s="637">
        <f>-'PARENT Budget CF Model CY'!AF$256</f>
        <v>0</v>
      </c>
      <c r="G37" s="644"/>
      <c r="H37" s="637">
        <f>-'GROUP Actual CF Model CY'!AF$252</f>
        <v>0</v>
      </c>
      <c r="I37" s="637">
        <f>-'GROUP Budget CF Model CY'!AF251</f>
        <v>0</v>
      </c>
      <c r="J37" s="644"/>
      <c r="K37" s="637"/>
      <c r="L37" s="35"/>
      <c r="M37" s="1448"/>
      <c r="N37" s="1448"/>
      <c r="O37" s="1448"/>
      <c r="P37" s="8"/>
      <c r="Q37" s="8"/>
      <c r="R37" s="8"/>
      <c r="S37" s="8"/>
      <c r="T37" s="8"/>
      <c r="U37" s="8"/>
    </row>
    <row r="38" spans="2:21" x14ac:dyDescent="0.2">
      <c r="B38" s="1234" t="str">
        <f>$B$39</f>
        <v>Yes</v>
      </c>
      <c r="C38" s="1448"/>
      <c r="D38" s="1448"/>
      <c r="E38" s="641"/>
      <c r="F38" s="641"/>
      <c r="G38" s="641"/>
      <c r="H38" s="641"/>
      <c r="I38" s="641"/>
      <c r="J38" s="641"/>
      <c r="K38" s="645"/>
      <c r="L38" s="167"/>
      <c r="M38" s="704"/>
      <c r="N38" s="714"/>
      <c r="O38" s="714"/>
      <c r="P38" s="714"/>
      <c r="Q38" s="714"/>
      <c r="R38" s="714"/>
      <c r="S38" s="714"/>
      <c r="T38" s="1448"/>
      <c r="U38" s="1448"/>
    </row>
    <row r="39" spans="2:21" x14ac:dyDescent="0.2">
      <c r="B39" s="1235" t="str">
        <f t="shared" si="4"/>
        <v>Yes</v>
      </c>
      <c r="C39" s="1448" t="s">
        <v>581</v>
      </c>
      <c r="D39" s="1448"/>
      <c r="E39" s="105">
        <f t="shared" ref="E39:J39" si="5">SUM(E33:E38)</f>
        <v>0</v>
      </c>
      <c r="F39" s="105">
        <f t="shared" si="5"/>
        <v>0</v>
      </c>
      <c r="G39" s="105">
        <f t="shared" si="5"/>
        <v>0</v>
      </c>
      <c r="H39" s="105">
        <f t="shared" si="5"/>
        <v>0</v>
      </c>
      <c r="I39" s="105">
        <f t="shared" si="5"/>
        <v>0</v>
      </c>
      <c r="J39" s="105">
        <f t="shared" si="5"/>
        <v>0</v>
      </c>
      <c r="K39" s="645"/>
      <c r="L39" s="1448"/>
      <c r="M39" s="628"/>
      <c r="N39" s="203"/>
      <c r="O39" s="203"/>
      <c r="P39" s="714"/>
      <c r="Q39" s="714"/>
      <c r="R39" s="714"/>
      <c r="S39" s="714"/>
      <c r="T39" s="1448"/>
      <c r="U39" s="1448"/>
    </row>
    <row r="40" spans="2:21" x14ac:dyDescent="0.2">
      <c r="B40" s="1234" t="str">
        <f>$B$39</f>
        <v>Yes</v>
      </c>
      <c r="C40" s="1448"/>
      <c r="D40" s="1448"/>
      <c r="E40" s="641"/>
      <c r="F40" s="642"/>
      <c r="G40" s="641"/>
      <c r="H40" s="641"/>
      <c r="I40" s="642"/>
      <c r="J40" s="641"/>
      <c r="K40" s="645"/>
      <c r="L40" s="1448"/>
      <c r="M40" s="1448"/>
      <c r="N40" s="714"/>
      <c r="O40" s="714"/>
      <c r="P40" s="714"/>
      <c r="Q40" s="714"/>
      <c r="R40" s="714"/>
      <c r="S40" s="714"/>
      <c r="T40" s="1448"/>
      <c r="U40" s="1448"/>
    </row>
    <row r="41" spans="2:21" ht="13.5" thickBot="1" x14ac:dyDescent="0.25">
      <c r="B41" s="1234" t="s">
        <v>416</v>
      </c>
      <c r="C41" s="869" t="s">
        <v>582</v>
      </c>
      <c r="D41" s="233"/>
      <c r="E41" s="870">
        <f>E22+E30+E39</f>
        <v>0</v>
      </c>
      <c r="F41" s="870">
        <f t="shared" ref="F41:J41" si="6">F22+F30+F39</f>
        <v>0</v>
      </c>
      <c r="G41" s="870">
        <f t="shared" si="6"/>
        <v>0</v>
      </c>
      <c r="H41" s="870">
        <f t="shared" si="6"/>
        <v>0</v>
      </c>
      <c r="I41" s="870">
        <f t="shared" si="6"/>
        <v>0</v>
      </c>
      <c r="J41" s="870">
        <f t="shared" si="6"/>
        <v>0</v>
      </c>
      <c r="K41" s="736"/>
      <c r="L41" s="167"/>
      <c r="M41" s="628"/>
      <c r="N41" s="203"/>
      <c r="O41" s="714"/>
      <c r="P41" s="714"/>
      <c r="Q41" s="714"/>
      <c r="R41" s="714"/>
      <c r="S41" s="714"/>
      <c r="T41" s="1448"/>
      <c r="U41" s="1448"/>
    </row>
    <row r="42" spans="2:21" ht="13.5" thickTop="1" x14ac:dyDescent="0.2">
      <c r="B42" s="1234" t="s">
        <v>416</v>
      </c>
      <c r="C42" s="10"/>
      <c r="D42" s="1"/>
      <c r="E42" s="640"/>
      <c r="F42" s="640"/>
      <c r="G42" s="640"/>
      <c r="H42" s="640"/>
      <c r="I42" s="640"/>
      <c r="J42" s="640"/>
      <c r="K42" s="637"/>
      <c r="L42" s="1448"/>
      <c r="M42" s="1679" t="s">
        <v>504</v>
      </c>
      <c r="N42" s="1680"/>
      <c r="O42" s="1681"/>
      <c r="P42" s="1679" t="s">
        <v>505</v>
      </c>
      <c r="Q42" s="1680"/>
      <c r="R42" s="1681"/>
      <c r="S42" s="714"/>
      <c r="T42" s="1448"/>
      <c r="U42" s="1448"/>
    </row>
    <row r="43" spans="2:21" x14ac:dyDescent="0.2">
      <c r="B43" s="1234" t="s">
        <v>416</v>
      </c>
      <c r="C43" s="10" t="s">
        <v>583</v>
      </c>
      <c r="D43" s="233">
        <f>'Notes &amp; Disclosures'!$N$189</f>
        <v>3</v>
      </c>
      <c r="E43" s="645">
        <f>SUM('Sch PARENT Inputs'!F139:F141)</f>
        <v>0</v>
      </c>
      <c r="F43" s="225">
        <f>SUM('PARENT Budget CF Model CY'!E122:E124)</f>
        <v>0</v>
      </c>
      <c r="G43" s="225"/>
      <c r="H43" s="645">
        <f>SUM('GROUP Inputs'!F127:F129)</f>
        <v>0</v>
      </c>
      <c r="I43" s="225">
        <f>SUM('GROUP Budget CF Model CY'!E121:E123)</f>
        <v>0</v>
      </c>
      <c r="J43" s="225"/>
      <c r="K43" s="645"/>
      <c r="L43" s="1448"/>
      <c r="M43" s="1682"/>
      <c r="N43" s="1683"/>
      <c r="O43" s="1684"/>
      <c r="P43" s="1682"/>
      <c r="Q43" s="1683"/>
      <c r="R43" s="1684"/>
      <c r="S43" s="714"/>
      <c r="T43" s="1448"/>
      <c r="U43" s="1448"/>
    </row>
    <row r="44" spans="2:21" x14ac:dyDescent="0.2">
      <c r="B44" s="1234" t="s">
        <v>416</v>
      </c>
      <c r="C44" s="10"/>
      <c r="D44" s="232"/>
      <c r="E44" s="641"/>
      <c r="F44" s="642"/>
      <c r="G44" s="641"/>
      <c r="H44" s="641"/>
      <c r="I44" s="642"/>
      <c r="J44" s="641"/>
      <c r="K44" s="645"/>
      <c r="L44" s="35"/>
      <c r="M44" s="1682"/>
      <c r="N44" s="1683"/>
      <c r="O44" s="1684"/>
      <c r="P44" s="1682"/>
      <c r="Q44" s="1683"/>
      <c r="R44" s="1684"/>
      <c r="S44" s="714"/>
      <c r="T44" s="1448"/>
      <c r="U44" s="1448"/>
    </row>
    <row r="45" spans="2:21" ht="13.5" thickBot="1" x14ac:dyDescent="0.25">
      <c r="B45" s="1234" t="s">
        <v>416</v>
      </c>
      <c r="C45" s="869" t="s">
        <v>584</v>
      </c>
      <c r="D45" s="233">
        <f>'Notes &amp; Disclosures'!$N$189</f>
        <v>3</v>
      </c>
      <c r="E45" s="871">
        <f t="shared" ref="E45:J45" si="7">SUM(E41:E44)</f>
        <v>0</v>
      </c>
      <c r="F45" s="871">
        <f t="shared" si="7"/>
        <v>0</v>
      </c>
      <c r="G45" s="871">
        <f t="shared" si="7"/>
        <v>0</v>
      </c>
      <c r="H45" s="871">
        <f t="shared" si="7"/>
        <v>0</v>
      </c>
      <c r="I45" s="871">
        <f t="shared" si="7"/>
        <v>0</v>
      </c>
      <c r="J45" s="871">
        <f t="shared" si="7"/>
        <v>0</v>
      </c>
      <c r="K45" s="735"/>
      <c r="L45" s="35"/>
      <c r="M45" s="1397">
        <v>2021</v>
      </c>
      <c r="N45" s="1398" t="s">
        <v>433</v>
      </c>
      <c r="O45" s="1399">
        <v>2020</v>
      </c>
      <c r="P45" s="1397">
        <v>2021</v>
      </c>
      <c r="Q45" s="1398" t="s">
        <v>433</v>
      </c>
      <c r="R45" s="1399">
        <v>2020</v>
      </c>
      <c r="S45" s="714"/>
      <c r="T45" s="1448"/>
      <c r="U45" s="1448"/>
    </row>
    <row r="46" spans="2:21" ht="13.5" thickBot="1" x14ac:dyDescent="0.25">
      <c r="B46" s="1234" t="s">
        <v>416</v>
      </c>
      <c r="C46" s="1"/>
      <c r="D46" s="1"/>
      <c r="E46" s="646"/>
      <c r="F46" s="646"/>
      <c r="G46" s="646"/>
      <c r="H46" s="646"/>
      <c r="I46" s="646"/>
      <c r="J46" s="646"/>
      <c r="K46" s="55"/>
      <c r="L46" s="35"/>
      <c r="M46" s="647">
        <f>'Statement of Financial Position'!E11</f>
        <v>0</v>
      </c>
      <c r="N46" s="648">
        <f>'Statement of Financial Position'!F11</f>
        <v>0</v>
      </c>
      <c r="O46" s="649">
        <f>'Statement of Financial Position'!G11</f>
        <v>0</v>
      </c>
      <c r="P46" s="647">
        <f>'Statement of Financial Position'!H11</f>
        <v>0</v>
      </c>
      <c r="Q46" s="648">
        <f>'Statement of Financial Position'!I11</f>
        <v>0</v>
      </c>
      <c r="R46" s="649">
        <f>'Statement of Financial Position'!J11</f>
        <v>0</v>
      </c>
      <c r="S46" s="714"/>
      <c r="T46" s="1448"/>
      <c r="U46" s="1448"/>
    </row>
    <row r="47" spans="2:21" ht="13.5" thickTop="1" x14ac:dyDescent="0.2">
      <c r="B47" s="1234" t="s">
        <v>416</v>
      </c>
      <c r="C47" s="1"/>
      <c r="D47" s="1"/>
      <c r="E47" s="1496"/>
      <c r="F47" s="1496"/>
      <c r="G47" s="1496"/>
      <c r="H47" s="1496"/>
      <c r="I47" s="1496"/>
      <c r="J47" s="1496"/>
      <c r="L47" s="35"/>
      <c r="M47" s="650">
        <f>M46-E45</f>
        <v>0</v>
      </c>
      <c r="N47" s="651">
        <f>N46-F45</f>
        <v>0</v>
      </c>
      <c r="O47" s="652">
        <f>O46-G45</f>
        <v>0</v>
      </c>
      <c r="P47" s="650">
        <f>SUM(H45-P46)</f>
        <v>0</v>
      </c>
      <c r="Q47" s="651">
        <f>SUM(I45-Q46)</f>
        <v>0</v>
      </c>
      <c r="R47" s="652">
        <f>SUM(J45-R46)</f>
        <v>0</v>
      </c>
      <c r="S47" s="714"/>
      <c r="T47" s="1448"/>
      <c r="U47" s="1448"/>
    </row>
    <row r="48" spans="2:21" x14ac:dyDescent="0.2">
      <c r="B48" s="1234" t="s">
        <v>416</v>
      </c>
      <c r="C48" s="1"/>
      <c r="D48" s="1"/>
      <c r="E48" s="1496"/>
      <c r="F48" s="1496"/>
      <c r="G48" s="1496"/>
      <c r="H48" s="1496"/>
      <c r="I48" s="1496"/>
      <c r="J48" s="1496"/>
      <c r="L48" s="1448"/>
      <c r="M48" s="1448"/>
      <c r="N48" s="1448"/>
      <c r="O48" s="1448"/>
      <c r="P48" s="1448"/>
      <c r="Q48" s="714"/>
      <c r="R48" s="714"/>
      <c r="S48" s="714"/>
      <c r="T48" s="1448"/>
      <c r="U48" s="1448"/>
    </row>
    <row r="49" spans="2:19" ht="12.75" customHeight="1" x14ac:dyDescent="0.2">
      <c r="B49" s="1234" t="s">
        <v>416</v>
      </c>
      <c r="C49" s="1725" t="s">
        <v>585</v>
      </c>
      <c r="D49" s="1725"/>
      <c r="E49" s="1725"/>
      <c r="F49" s="1725"/>
      <c r="G49" s="1725"/>
      <c r="H49" s="1725"/>
      <c r="I49" s="1725"/>
      <c r="J49" s="1725"/>
      <c r="K49" s="714"/>
      <c r="L49" s="1448"/>
      <c r="M49" s="1448"/>
      <c r="N49" s="1448"/>
      <c r="O49" s="1448"/>
      <c r="P49" s="1448"/>
      <c r="Q49" s="1448"/>
      <c r="R49" s="1448"/>
      <c r="S49" s="1448"/>
    </row>
    <row r="50" spans="2:19" ht="12.75" customHeight="1" x14ac:dyDescent="0.2">
      <c r="B50" s="1234" t="s">
        <v>416</v>
      </c>
      <c r="C50" s="1725"/>
      <c r="D50" s="1725"/>
      <c r="E50" s="1725"/>
      <c r="F50" s="1725"/>
      <c r="G50" s="1725"/>
      <c r="H50" s="1725"/>
      <c r="I50" s="1725"/>
      <c r="J50" s="1725"/>
      <c r="K50" s="714"/>
      <c r="L50" s="1448"/>
      <c r="M50" s="1448"/>
      <c r="N50" s="1448"/>
      <c r="O50" s="1448"/>
      <c r="P50" s="1448"/>
      <c r="Q50" s="1448"/>
      <c r="R50" s="1448"/>
      <c r="S50" s="1448"/>
    </row>
    <row r="51" spans="2:19" x14ac:dyDescent="0.2">
      <c r="B51" s="1234" t="s">
        <v>416</v>
      </c>
      <c r="C51" s="1725"/>
      <c r="D51" s="1725"/>
      <c r="E51" s="1725"/>
      <c r="F51" s="1725"/>
      <c r="G51" s="1725"/>
      <c r="H51" s="1725"/>
      <c r="I51" s="1725"/>
      <c r="J51" s="1725"/>
      <c r="K51" s="714"/>
      <c r="L51" s="1448"/>
      <c r="M51" s="1448"/>
      <c r="N51" s="1448"/>
      <c r="O51" s="1448"/>
      <c r="P51" s="1448"/>
      <c r="Q51" s="714"/>
      <c r="R51" s="714"/>
      <c r="S51" s="714"/>
    </row>
    <row r="52" spans="2:19" ht="12.75" customHeight="1" x14ac:dyDescent="0.2">
      <c r="B52" s="1234" t="s">
        <v>416</v>
      </c>
      <c r="C52" s="1725" t="s">
        <v>586</v>
      </c>
      <c r="D52" s="1725"/>
      <c r="E52" s="1725"/>
      <c r="F52" s="1725"/>
      <c r="G52" s="1725"/>
      <c r="H52" s="1725"/>
      <c r="I52" s="1725"/>
      <c r="J52" s="1725"/>
      <c r="L52" s="1448"/>
      <c r="M52" s="628"/>
      <c r="N52" s="1448"/>
      <c r="O52" s="1448"/>
      <c r="P52" s="1448"/>
      <c r="Q52" s="714"/>
      <c r="R52" s="714"/>
      <c r="S52" s="714"/>
    </row>
    <row r="53" spans="2:19" x14ac:dyDescent="0.2">
      <c r="B53" s="1234" t="s">
        <v>416</v>
      </c>
      <c r="C53" s="1725"/>
      <c r="D53" s="1725"/>
      <c r="E53" s="1725"/>
      <c r="F53" s="1725"/>
      <c r="G53" s="1725"/>
      <c r="H53" s="1725"/>
      <c r="I53" s="1725"/>
      <c r="J53" s="1725"/>
      <c r="L53" s="1448"/>
      <c r="M53" s="1448"/>
      <c r="N53" s="1448"/>
      <c r="O53" s="1448"/>
      <c r="P53" s="1448"/>
      <c r="Q53" s="714"/>
      <c r="R53" s="714"/>
      <c r="S53" s="714"/>
    </row>
    <row r="54" spans="2:19" x14ac:dyDescent="0.2">
      <c r="B54" s="1234" t="s">
        <v>416</v>
      </c>
      <c r="C54" s="1725"/>
      <c r="D54" s="1725"/>
      <c r="E54" s="1725"/>
      <c r="F54" s="1725"/>
      <c r="G54" s="1725"/>
      <c r="H54" s="1725"/>
      <c r="I54" s="1725"/>
      <c r="J54" s="1725"/>
      <c r="L54" s="1448"/>
      <c r="M54" s="1448"/>
      <c r="N54" s="1448"/>
      <c r="O54" s="1448"/>
      <c r="P54" s="1448"/>
      <c r="Q54" s="714"/>
      <c r="R54" s="714"/>
      <c r="S54" s="714"/>
    </row>
    <row r="55" spans="2:19" ht="12.75" customHeight="1" x14ac:dyDescent="0.2">
      <c r="C55" s="1"/>
      <c r="D55" s="1"/>
      <c r="E55" s="1496"/>
      <c r="F55" s="646"/>
      <c r="G55" s="646"/>
      <c r="H55" s="646"/>
      <c r="I55" s="646"/>
      <c r="J55" s="646"/>
      <c r="K55" s="55"/>
      <c r="L55" s="1448"/>
      <c r="M55" s="1448"/>
      <c r="N55" s="1448"/>
      <c r="O55" s="1448"/>
      <c r="P55" s="1448"/>
      <c r="Q55" s="714"/>
      <c r="R55" s="714"/>
      <c r="S55" s="714"/>
    </row>
    <row r="56" spans="2:19" x14ac:dyDescent="0.2">
      <c r="C56" s="1448"/>
      <c r="D56" s="1448"/>
      <c r="E56" s="1496"/>
      <c r="F56" s="1496"/>
      <c r="G56" s="1496"/>
      <c r="H56" s="1496"/>
      <c r="I56" s="1496"/>
      <c r="J56" s="1496"/>
      <c r="L56" s="1448"/>
      <c r="M56" s="1448"/>
      <c r="N56" s="1448"/>
      <c r="O56" s="1448"/>
      <c r="P56" s="1448"/>
      <c r="Q56" s="714"/>
      <c r="R56" s="714"/>
      <c r="S56" s="714"/>
    </row>
    <row r="57" spans="2:19" ht="12.75" customHeight="1" x14ac:dyDescent="0.2">
      <c r="C57" s="176"/>
      <c r="D57" s="176"/>
      <c r="E57" s="1496"/>
      <c r="F57" s="1496"/>
      <c r="G57" s="1496"/>
      <c r="H57" s="1496"/>
      <c r="I57" s="1496"/>
      <c r="J57" s="1496"/>
      <c r="L57" s="1448"/>
      <c r="M57" s="1448"/>
      <c r="N57" s="1448"/>
      <c r="O57" s="1448"/>
      <c r="P57" s="1448"/>
      <c r="Q57" s="714"/>
      <c r="R57" s="714"/>
      <c r="S57" s="714"/>
    </row>
    <row r="58" spans="2:19" ht="27.6" customHeight="1" x14ac:dyDescent="0.2">
      <c r="C58" s="28"/>
      <c r="D58" s="28"/>
      <c r="E58" s="28"/>
      <c r="F58" s="28"/>
      <c r="G58" s="28"/>
      <c r="H58" s="28"/>
      <c r="I58" s="28"/>
      <c r="J58" s="28"/>
      <c r="K58" s="719"/>
      <c r="L58" s="1448"/>
      <c r="M58" s="1448"/>
      <c r="N58" s="1448"/>
      <c r="O58" s="1448"/>
      <c r="P58" s="1448"/>
      <c r="Q58" s="714"/>
      <c r="R58" s="714"/>
      <c r="S58" s="714"/>
    </row>
    <row r="59" spans="2:19" ht="14.25" x14ac:dyDescent="0.2">
      <c r="C59" s="1448"/>
      <c r="D59" s="1448"/>
      <c r="E59" s="160"/>
      <c r="F59" s="160"/>
      <c r="G59" s="160"/>
      <c r="H59" s="160"/>
      <c r="I59" s="160"/>
      <c r="J59" s="160"/>
      <c r="K59" s="737"/>
      <c r="L59" s="1448"/>
      <c r="M59" s="1448"/>
      <c r="N59" s="714"/>
      <c r="O59" s="714"/>
      <c r="P59" s="714"/>
      <c r="Q59" s="714"/>
      <c r="R59" s="714"/>
      <c r="S59" s="714"/>
    </row>
    <row r="60" spans="2:19" ht="21" customHeight="1" x14ac:dyDescent="0.2">
      <c r="C60" s="1448"/>
      <c r="D60" s="1448"/>
      <c r="E60" s="160"/>
      <c r="F60" s="160"/>
      <c r="G60" s="160"/>
      <c r="H60" s="160"/>
      <c r="I60" s="160"/>
      <c r="J60" s="160"/>
      <c r="K60" s="737"/>
      <c r="L60" s="1448"/>
      <c r="M60" s="1448"/>
      <c r="N60" s="714"/>
      <c r="O60" s="714"/>
      <c r="P60" s="714"/>
      <c r="Q60" s="714"/>
      <c r="R60" s="714"/>
      <c r="S60" s="714"/>
    </row>
    <row r="61" spans="2:19" ht="12.75" customHeight="1" x14ac:dyDescent="0.2">
      <c r="C61" s="1448"/>
      <c r="D61" s="1448"/>
      <c r="E61" s="160"/>
      <c r="F61" s="160"/>
      <c r="G61" s="160"/>
      <c r="H61" s="160"/>
      <c r="I61" s="160"/>
      <c r="J61" s="160"/>
      <c r="K61" s="737"/>
      <c r="L61" s="1448"/>
      <c r="M61" s="1448"/>
      <c r="N61" s="714"/>
      <c r="O61" s="714"/>
      <c r="P61" s="714"/>
      <c r="Q61" s="714"/>
      <c r="R61" s="714"/>
      <c r="S61" s="714"/>
    </row>
    <row r="62" spans="2:19" x14ac:dyDescent="0.2">
      <c r="C62" s="1448"/>
      <c r="D62" s="1448"/>
      <c r="E62" s="1496"/>
      <c r="F62" s="1496"/>
      <c r="G62" s="1496"/>
      <c r="H62" s="1496"/>
      <c r="I62" s="1496"/>
      <c r="J62" s="1496"/>
      <c r="L62" s="1448"/>
      <c r="M62" s="1448"/>
      <c r="N62" s="714"/>
      <c r="O62" s="714"/>
      <c r="P62" s="714"/>
      <c r="Q62" s="714"/>
      <c r="R62" s="714"/>
      <c r="S62" s="714"/>
    </row>
    <row r="508" spans="5:15" x14ac:dyDescent="0.2">
      <c r="E508" s="1448"/>
      <c r="F508" s="1448"/>
      <c r="G508" s="1448"/>
      <c r="H508" s="1448"/>
      <c r="I508" s="1448"/>
      <c r="J508" s="1448"/>
      <c r="K508" s="35"/>
      <c r="L508" s="1448"/>
      <c r="M508" s="1448"/>
      <c r="N508" s="1448"/>
      <c r="O508" s="1448"/>
    </row>
    <row r="509" spans="5:15" x14ac:dyDescent="0.2">
      <c r="E509" s="1496"/>
      <c r="F509" s="1496"/>
      <c r="G509" s="1496"/>
      <c r="H509" s="1496"/>
      <c r="I509" s="1496"/>
      <c r="J509" s="1496"/>
      <c r="L509" s="1448"/>
      <c r="M509" s="1448"/>
      <c r="N509" s="268"/>
      <c r="O509" s="268"/>
    </row>
    <row r="601" spans="5:15" x14ac:dyDescent="0.2">
      <c r="E601" s="1448"/>
      <c r="F601" s="1448"/>
      <c r="G601" s="1448"/>
      <c r="H601" s="1448"/>
      <c r="I601" s="1448"/>
      <c r="J601" s="1448"/>
      <c r="K601" s="35"/>
      <c r="L601" s="1448"/>
      <c r="M601" s="1448"/>
      <c r="N601" s="1448"/>
      <c r="O601" s="1448"/>
    </row>
    <row r="602" spans="5:15" x14ac:dyDescent="0.2">
      <c r="E602" s="1448"/>
      <c r="F602" s="1448"/>
      <c r="G602" s="1448"/>
      <c r="H602" s="1448"/>
      <c r="I602" s="1448"/>
      <c r="J602" s="1448"/>
      <c r="K602" s="35"/>
      <c r="L602" s="1448"/>
      <c r="M602" s="1448"/>
      <c r="N602" s="35"/>
      <c r="O602" s="35"/>
    </row>
    <row r="603" spans="5:15" x14ac:dyDescent="0.2">
      <c r="E603" s="1448"/>
      <c r="F603" s="1448"/>
      <c r="G603" s="1448"/>
      <c r="H603" s="1448"/>
      <c r="I603" s="1448"/>
      <c r="J603" s="1448"/>
      <c r="K603" s="35"/>
      <c r="L603" s="1448"/>
      <c r="M603" s="1448"/>
      <c r="N603" s="35"/>
      <c r="O603" s="35"/>
    </row>
    <row r="604" spans="5:15" x14ac:dyDescent="0.2">
      <c r="E604" s="1448"/>
      <c r="F604" s="1448"/>
      <c r="G604" s="1448"/>
      <c r="H604" s="1448"/>
      <c r="I604" s="1448"/>
      <c r="J604" s="1448"/>
      <c r="K604" s="35"/>
      <c r="L604" s="1448"/>
      <c r="M604" s="1448"/>
      <c r="N604" s="35"/>
      <c r="O604" s="35"/>
    </row>
    <row r="605" spans="5:15" x14ac:dyDescent="0.2">
      <c r="E605" s="1448"/>
      <c r="F605" s="1448"/>
      <c r="G605" s="1448"/>
      <c r="H605" s="1448"/>
      <c r="I605" s="1448"/>
      <c r="J605" s="1448"/>
      <c r="K605" s="35"/>
      <c r="L605" s="1448"/>
      <c r="M605" s="1448"/>
      <c r="N605" s="35"/>
      <c r="O605" s="35"/>
    </row>
    <row r="606" spans="5:15" x14ac:dyDescent="0.2">
      <c r="E606" s="1448"/>
      <c r="F606" s="1448"/>
      <c r="G606" s="1448"/>
      <c r="H606" s="1448"/>
      <c r="I606" s="1448"/>
      <c r="J606" s="1448"/>
      <c r="K606" s="35"/>
      <c r="L606" s="1448"/>
      <c r="M606" s="1448"/>
      <c r="N606" s="35"/>
      <c r="O606" s="35"/>
    </row>
    <row r="607" spans="5:15" x14ac:dyDescent="0.2">
      <c r="E607" s="1448"/>
      <c r="F607" s="1448"/>
      <c r="G607" s="1448"/>
      <c r="H607" s="1448"/>
      <c r="I607" s="1448"/>
      <c r="J607" s="1448"/>
      <c r="K607" s="35"/>
      <c r="L607" s="1448"/>
      <c r="M607" s="1448"/>
      <c r="N607" s="35"/>
      <c r="O607" s="35"/>
    </row>
    <row r="608" spans="5:15" x14ac:dyDescent="0.2">
      <c r="E608" s="1448"/>
      <c r="F608" s="1448"/>
      <c r="G608" s="1448"/>
      <c r="H608" s="1448"/>
      <c r="I608" s="1448"/>
      <c r="J608" s="1448"/>
      <c r="K608" s="35"/>
      <c r="L608" s="1448"/>
      <c r="M608" s="1448"/>
      <c r="N608" s="35"/>
      <c r="O608" s="35"/>
    </row>
    <row r="609" spans="5:15" x14ac:dyDescent="0.2">
      <c r="E609" s="1448"/>
      <c r="F609" s="1448"/>
      <c r="G609" s="1448"/>
      <c r="H609" s="1448"/>
      <c r="I609" s="1448"/>
      <c r="J609" s="1448"/>
      <c r="K609" s="35"/>
      <c r="L609" s="1448"/>
      <c r="M609" s="1448"/>
      <c r="N609" s="35"/>
      <c r="O609" s="35"/>
    </row>
    <row r="610" spans="5:15" x14ac:dyDescent="0.2">
      <c r="E610" s="1448"/>
      <c r="F610" s="1448"/>
      <c r="G610" s="1448"/>
      <c r="H610" s="1448"/>
      <c r="I610" s="1448"/>
      <c r="J610" s="1448"/>
      <c r="K610" s="35"/>
      <c r="L610" s="1448"/>
      <c r="M610" s="1448"/>
      <c r="N610" s="35"/>
      <c r="O610" s="35"/>
    </row>
    <row r="611" spans="5:15" x14ac:dyDescent="0.2">
      <c r="E611" s="1448"/>
      <c r="F611" s="1448"/>
      <c r="G611" s="1448"/>
      <c r="H611" s="1448"/>
      <c r="I611" s="1448"/>
      <c r="J611" s="1448"/>
      <c r="K611" s="35"/>
      <c r="L611" s="1448"/>
      <c r="M611" s="1448"/>
      <c r="N611" s="35"/>
      <c r="O611" s="35"/>
    </row>
    <row r="612" spans="5:15" x14ac:dyDescent="0.2">
      <c r="E612" s="1448"/>
      <c r="F612" s="1448"/>
      <c r="G612" s="1448"/>
      <c r="H612" s="1448"/>
      <c r="I612" s="1448"/>
      <c r="J612" s="1448"/>
      <c r="K612" s="35"/>
      <c r="L612" s="1448"/>
      <c r="M612" s="1448"/>
      <c r="N612" s="35"/>
      <c r="O612" s="35"/>
    </row>
    <row r="613" spans="5:15" x14ac:dyDescent="0.2">
      <c r="E613" s="1448"/>
      <c r="F613" s="1448"/>
      <c r="G613" s="1448"/>
      <c r="H613" s="1448"/>
      <c r="I613" s="1448"/>
      <c r="J613" s="1448"/>
      <c r="K613" s="35"/>
      <c r="L613" s="1448"/>
      <c r="M613" s="1448"/>
      <c r="N613" s="35"/>
      <c r="O613" s="35"/>
    </row>
    <row r="614" spans="5:15" x14ac:dyDescent="0.2">
      <c r="E614" s="1496"/>
      <c r="F614" s="1496"/>
      <c r="G614" s="1496"/>
      <c r="H614" s="1496"/>
      <c r="I614" s="1496"/>
      <c r="J614" s="1496"/>
      <c r="L614" s="1448"/>
      <c r="M614" s="1448"/>
      <c r="N614" s="35"/>
      <c r="O614" s="35"/>
    </row>
  </sheetData>
  <autoFilter ref="A1:J54" xr:uid="{00000000-0009-0000-0000-000011000000}"/>
  <mergeCells count="8">
    <mergeCell ref="C49:J51"/>
    <mergeCell ref="C52:J54"/>
    <mergeCell ref="P42:R44"/>
    <mergeCell ref="M42:O44"/>
    <mergeCell ref="D6:D9"/>
    <mergeCell ref="E6:G6"/>
    <mergeCell ref="H6:J6"/>
    <mergeCell ref="P25:U30"/>
  </mergeCells>
  <phoneticPr fontId="0" type="noConversion"/>
  <conditionalFormatting sqref="E25">
    <cfRule type="cellIs" dxfId="24" priority="9" operator="lessThan">
      <formula>0</formula>
    </cfRule>
    <cfRule type="cellIs" dxfId="23" priority="10" operator="lessThan">
      <formula>0</formula>
    </cfRule>
  </conditionalFormatting>
  <conditionalFormatting sqref="E26">
    <cfRule type="cellIs" dxfId="22" priority="8" operator="greaterThan">
      <formula>0</formula>
    </cfRule>
  </conditionalFormatting>
  <conditionalFormatting sqref="E27">
    <cfRule type="cellIs" dxfId="21" priority="7" operator="greaterThan">
      <formula>0</formula>
    </cfRule>
  </conditionalFormatting>
  <conditionalFormatting sqref="E28">
    <cfRule type="cellIs" dxfId="20" priority="6" operator="lessThan">
      <formula>0</formula>
    </cfRule>
  </conditionalFormatting>
  <conditionalFormatting sqref="H25">
    <cfRule type="cellIs" dxfId="19" priority="4" operator="lessThan">
      <formula>0</formula>
    </cfRule>
    <cfRule type="cellIs" dxfId="18" priority="5" operator="lessThan">
      <formula>0</formula>
    </cfRule>
  </conditionalFormatting>
  <conditionalFormatting sqref="H26">
    <cfRule type="cellIs" dxfId="17" priority="3" operator="greaterThan">
      <formula>0</formula>
    </cfRule>
  </conditionalFormatting>
  <conditionalFormatting sqref="H27">
    <cfRule type="cellIs" dxfId="16" priority="2" operator="greaterThan">
      <formula>0</formula>
    </cfRule>
  </conditionalFormatting>
  <conditionalFormatting sqref="H28">
    <cfRule type="cellIs" dxfId="15" priority="1" operator="lessThan">
      <formula>0</formula>
    </cfRule>
  </conditionalFormatting>
  <pageMargins left="0.39370078740157483" right="0.39370078740157483" top="0.74803149606299213" bottom="0.74803149606299213" header="0.31496062992125984" footer="0.31496062992125984"/>
  <pageSetup paperSize="9" scale="67" firstPageNumber="5" orientation="portrait" cellComments="asDisplayed" useFirstPageNumber="1" r:id="rId1"/>
  <headerFooter alignWithMargins="0">
    <oddFooter>&amp;R&amp;P</oddFooter>
  </headerFooter>
  <ignoredErrors>
    <ignoredError sqref="B29:B40"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tabColor rgb="FFFF0000"/>
    <pageSetUpPr fitToPage="1"/>
  </sheetPr>
  <dimension ref="A1:U817"/>
  <sheetViews>
    <sheetView showGridLines="0" topLeftCell="B1" zoomScaleNormal="100" zoomScaleSheetLayoutView="90" workbookViewId="0">
      <selection activeCell="G43" sqref="G43"/>
    </sheetView>
  </sheetViews>
  <sheetFormatPr defaultColWidth="9.140625" defaultRowHeight="12.75" outlineLevelCol="1" x14ac:dyDescent="0.2"/>
  <cols>
    <col min="1" max="1" width="29.85546875" style="654" customWidth="1"/>
    <col min="2" max="2" width="11.5703125" style="654" bestFit="1" customWidth="1"/>
    <col min="3" max="3" width="61.7109375" style="7" customWidth="1"/>
    <col min="4" max="4" width="41.7109375" style="7" customWidth="1"/>
    <col min="5" max="5" width="27.7109375" style="91" customWidth="1"/>
    <col min="6" max="6" width="11.42578125" style="653" customWidth="1"/>
    <col min="7" max="7" width="12.28515625" style="654" customWidth="1"/>
    <col min="8" max="8" width="18" style="654" customWidth="1"/>
    <col min="9" max="15" width="9.140625" style="654" customWidth="1"/>
    <col min="16" max="16" width="9.140625" style="654" hidden="1" customWidth="1" outlineLevel="1"/>
    <col min="17" max="17" width="9.140625" style="654" collapsed="1"/>
    <col min="18" max="16384" width="9.140625" style="654"/>
  </cols>
  <sheetData>
    <row r="1" spans="1:16" x14ac:dyDescent="0.2">
      <c r="B1" s="654" t="s">
        <v>470</v>
      </c>
      <c r="C1" s="1448"/>
      <c r="D1" s="1448"/>
    </row>
    <row r="2" spans="1:16" ht="18" x14ac:dyDescent="0.2">
      <c r="A2" s="654" t="s">
        <v>587</v>
      </c>
      <c r="B2" s="654" t="s">
        <v>416</v>
      </c>
      <c r="C2" s="11" t="str">
        <f>SchoolName</f>
        <v>Kiwi Park School</v>
      </c>
      <c r="D2" s="1448"/>
    </row>
    <row r="3" spans="1:16" ht="18" x14ac:dyDescent="0.2">
      <c r="B3" s="654" t="s">
        <v>416</v>
      </c>
      <c r="C3" s="11" t="s">
        <v>400</v>
      </c>
      <c r="D3" s="1448"/>
    </row>
    <row r="4" spans="1:16" s="863" customFormat="1" ht="18" x14ac:dyDescent="0.2">
      <c r="B4" s="654" t="s">
        <v>416</v>
      </c>
      <c r="C4" s="864" t="str">
        <f>"For the year ended 31 December "&amp;FY</f>
        <v>For the year ended 31 December 2021</v>
      </c>
      <c r="D4" s="1"/>
      <c r="E4" s="91"/>
      <c r="F4" s="865"/>
    </row>
    <row r="5" spans="1:16" ht="18" x14ac:dyDescent="0.2">
      <c r="B5" s="654" t="s">
        <v>416</v>
      </c>
      <c r="C5" s="11"/>
      <c r="D5" s="1448"/>
    </row>
    <row r="6" spans="1:16" x14ac:dyDescent="0.2">
      <c r="B6" s="654" t="s">
        <v>416</v>
      </c>
      <c r="C6" s="2" t="s">
        <v>588</v>
      </c>
      <c r="D6" s="167"/>
      <c r="F6" s="100"/>
    </row>
    <row r="7" spans="1:16" x14ac:dyDescent="0.2">
      <c r="B7" s="654" t="s">
        <v>416</v>
      </c>
      <c r="C7" s="1448"/>
      <c r="D7" s="1448"/>
    </row>
    <row r="8" spans="1:16" ht="12.75" customHeight="1" x14ac:dyDescent="0.2">
      <c r="B8" s="654" t="s">
        <v>416</v>
      </c>
      <c r="C8" s="1448"/>
      <c r="D8" s="1448"/>
      <c r="F8" s="1746" t="s">
        <v>589</v>
      </c>
      <c r="G8" s="1746"/>
      <c r="H8" s="1746"/>
      <c r="I8" s="1746"/>
      <c r="J8" s="1746"/>
      <c r="K8" s="1746"/>
      <c r="L8" s="1746"/>
      <c r="M8" s="1746"/>
    </row>
    <row r="9" spans="1:16" x14ac:dyDescent="0.2">
      <c r="B9" s="654" t="s">
        <v>416</v>
      </c>
      <c r="C9" s="1448"/>
      <c r="D9" s="1448"/>
      <c r="F9" s="1746"/>
      <c r="G9" s="1746"/>
      <c r="H9" s="1746"/>
      <c r="I9" s="1746"/>
      <c r="J9" s="1746"/>
      <c r="K9" s="1746"/>
      <c r="L9" s="1746"/>
      <c r="M9" s="1746"/>
    </row>
    <row r="10" spans="1:16" x14ac:dyDescent="0.2">
      <c r="B10" s="654" t="s">
        <v>590</v>
      </c>
      <c r="C10" s="1747" t="s">
        <v>591</v>
      </c>
      <c r="D10" s="1748"/>
    </row>
    <row r="11" spans="1:16" x14ac:dyDescent="0.2">
      <c r="B11" s="654" t="s">
        <v>590</v>
      </c>
      <c r="C11" s="1747"/>
      <c r="D11" s="1748"/>
    </row>
    <row r="12" spans="1:16" x14ac:dyDescent="0.2">
      <c r="B12" s="654" t="s">
        <v>590</v>
      </c>
      <c r="C12" s="1747"/>
      <c r="D12" s="1748"/>
    </row>
    <row r="13" spans="1:16" ht="72" customHeight="1" x14ac:dyDescent="0.2">
      <c r="B13" s="654" t="s">
        <v>590</v>
      </c>
      <c r="C13" s="1748"/>
      <c r="D13" s="1748"/>
      <c r="F13" s="500" t="str">
        <f>'Guidance - General'!A18</f>
        <v>[G3]</v>
      </c>
    </row>
    <row r="14" spans="1:16" x14ac:dyDescent="0.2">
      <c r="B14" s="654" t="s">
        <v>590</v>
      </c>
      <c r="C14" s="1448"/>
      <c r="D14" s="1448"/>
    </row>
    <row r="15" spans="1:16" ht="12.75" customHeight="1" x14ac:dyDescent="0.2">
      <c r="B15" s="654" t="s">
        <v>590</v>
      </c>
      <c r="C15" s="81"/>
      <c r="D15" s="1448"/>
      <c r="E15" s="92"/>
    </row>
    <row r="16" spans="1:16" x14ac:dyDescent="0.2">
      <c r="B16" s="654" t="s">
        <v>416</v>
      </c>
      <c r="C16" s="83" t="str">
        <f>P16&amp;") Reporting Entity"</f>
        <v>a) Reporting Entity</v>
      </c>
      <c r="D16" s="1448"/>
      <c r="E16" s="93" t="s">
        <v>592</v>
      </c>
      <c r="P16" s="654" t="s">
        <v>593</v>
      </c>
    </row>
    <row r="17" spans="1:16" ht="20.25" customHeight="1" x14ac:dyDescent="0.2">
      <c r="A17" s="654" t="s">
        <v>594</v>
      </c>
      <c r="B17" s="654" t="s">
        <v>416</v>
      </c>
      <c r="C17" s="1544" t="str">
        <f>SchoolName&amp;" is a Crown entity as specified in the Crown Entities Act 2004 and a school as described in the Education and Training Act 2020. The "&amp;SchoolName&amp;" (the 'Group') consists of "&amp;SchoolName&amp;" and its subsidiary trust. The subsidiary is a School Trust ('Trust') which supports the school by raising funds and making donations for the school."</f>
        <v>Kiwi Park School is a Crown entity as specified in the Crown Entities Act 2004 and a school as described in the Education and Training Act 2020. The Kiwi Park School (the 'Group') consists of Kiwi Park School and its subsidiary trust. The subsidiary is a School Trust ('Trust') which supports the school by raising funds and making donations for the school.</v>
      </c>
      <c r="D17" s="1544"/>
      <c r="E17" s="92"/>
      <c r="F17" s="1746" t="s">
        <v>595</v>
      </c>
      <c r="G17" s="1746"/>
      <c r="H17" s="1746"/>
      <c r="I17" s="1746"/>
      <c r="J17" s="1746"/>
      <c r="K17" s="1746"/>
      <c r="L17" s="1746"/>
      <c r="M17" s="1746"/>
      <c r="O17" s="654" t="str">
        <f>SchoolName</f>
        <v>Kiwi Park School</v>
      </c>
    </row>
    <row r="18" spans="1:16" ht="21" customHeight="1" x14ac:dyDescent="0.2">
      <c r="A18" s="654" t="s">
        <v>596</v>
      </c>
      <c r="B18" s="654" t="s">
        <v>416</v>
      </c>
      <c r="C18" s="1544"/>
      <c r="D18" s="1544"/>
      <c r="E18" s="92"/>
      <c r="F18" s="1746"/>
      <c r="G18" s="1746"/>
      <c r="H18" s="1746"/>
      <c r="I18" s="1746"/>
      <c r="J18" s="1746"/>
      <c r="K18" s="1746"/>
      <c r="L18" s="1746"/>
      <c r="M18" s="1746"/>
    </row>
    <row r="19" spans="1:16" x14ac:dyDescent="0.2">
      <c r="C19" s="1471"/>
      <c r="D19" s="1471"/>
      <c r="E19" s="92"/>
      <c r="F19" s="1501"/>
      <c r="G19" s="1501"/>
      <c r="H19" s="1501"/>
      <c r="I19" s="1501"/>
      <c r="J19" s="1501"/>
      <c r="K19" s="1501"/>
      <c r="L19" s="1501"/>
      <c r="M19" s="1501"/>
    </row>
    <row r="20" spans="1:16" x14ac:dyDescent="0.2">
      <c r="A20" s="654" t="s">
        <v>597</v>
      </c>
      <c r="C20" s="1738" t="s">
        <v>598</v>
      </c>
      <c r="D20" s="1738"/>
      <c r="E20" s="92"/>
      <c r="F20" s="1501"/>
      <c r="G20" s="1501"/>
      <c r="H20" s="1501"/>
      <c r="I20" s="1501"/>
      <c r="J20" s="1501"/>
      <c r="K20" s="1501"/>
      <c r="L20" s="1501"/>
      <c r="M20" s="1501"/>
    </row>
    <row r="21" spans="1:16" ht="12.75" customHeight="1" x14ac:dyDescent="0.2">
      <c r="B21" s="654" t="s">
        <v>416</v>
      </c>
      <c r="C21" s="232"/>
      <c r="D21" s="232"/>
      <c r="E21" s="92"/>
      <c r="F21" s="1751" t="s">
        <v>599</v>
      </c>
      <c r="G21" s="1751"/>
      <c r="H21" s="1751"/>
      <c r="I21" s="1751"/>
      <c r="J21" s="1751"/>
      <c r="K21" s="1751"/>
      <c r="L21" s="1751"/>
      <c r="M21" s="1751"/>
      <c r="P21" s="1230"/>
    </row>
    <row r="22" spans="1:16" x14ac:dyDescent="0.2">
      <c r="B22" s="654" t="s">
        <v>416</v>
      </c>
      <c r="C22" s="83" t="str">
        <f>P22&amp;") Basis of Preparation"</f>
        <v>b) Basis of Preparation</v>
      </c>
      <c r="D22" s="1448"/>
      <c r="E22" s="93" t="s">
        <v>414</v>
      </c>
      <c r="F22" s="1751"/>
      <c r="G22" s="1751"/>
      <c r="H22" s="1751"/>
      <c r="I22" s="1751"/>
      <c r="J22" s="1751"/>
      <c r="K22" s="1751"/>
      <c r="L22" s="1751"/>
      <c r="M22" s="1751"/>
      <c r="P22" s="1230" t="str">
        <f>IF(B22="Yes",CHAR(CODE(P16)+1),P16)</f>
        <v>b</v>
      </c>
    </row>
    <row r="23" spans="1:16" x14ac:dyDescent="0.2">
      <c r="B23" s="654" t="s">
        <v>416</v>
      </c>
      <c r="C23" s="85" t="s">
        <v>600</v>
      </c>
      <c r="D23" s="85"/>
      <c r="E23" s="587"/>
      <c r="F23" s="699"/>
      <c r="G23" s="699"/>
      <c r="H23" s="699"/>
      <c r="I23" s="699"/>
      <c r="J23" s="699"/>
      <c r="K23" s="699"/>
      <c r="L23" s="699"/>
      <c r="M23" s="699"/>
    </row>
    <row r="24" spans="1:16" x14ac:dyDescent="0.2">
      <c r="A24" s="167" t="s">
        <v>601</v>
      </c>
      <c r="B24" s="654" t="s">
        <v>416</v>
      </c>
      <c r="C24" s="1749" t="str">
        <f>"The financial reports have been prepared for the period 1 January "&amp;FY&amp;" to 31 December "&amp;FY&amp;" and in accordance with the requirements of the Education and Training Act 2020."</f>
        <v>The financial reports have been prepared for the period 1 January 2021 to 31 December 2021 and in accordance with the requirements of the Education and Training Act 2020.</v>
      </c>
      <c r="D24" s="1749"/>
      <c r="E24" s="93" t="s">
        <v>602</v>
      </c>
      <c r="F24" s="167"/>
      <c r="G24" s="441"/>
      <c r="H24" s="441"/>
      <c r="I24" s="441"/>
      <c r="J24" s="441"/>
      <c r="K24" s="441"/>
      <c r="L24" s="441"/>
      <c r="M24" s="441"/>
    </row>
    <row r="25" spans="1:16" x14ac:dyDescent="0.2">
      <c r="A25" s="167" t="s">
        <v>603</v>
      </c>
      <c r="B25" s="654" t="s">
        <v>416</v>
      </c>
      <c r="C25" s="1749"/>
      <c r="D25" s="1749"/>
      <c r="E25" s="587"/>
      <c r="F25" s="1448"/>
    </row>
    <row r="26" spans="1:16" s="167" customFormat="1" x14ac:dyDescent="0.2">
      <c r="B26" s="654"/>
      <c r="C26" s="984"/>
      <c r="D26" s="984"/>
      <c r="E26" s="587"/>
      <c r="F26" s="655"/>
      <c r="G26" s="654"/>
      <c r="H26" s="654"/>
      <c r="I26" s="654"/>
      <c r="J26" s="654"/>
      <c r="K26" s="654"/>
    </row>
    <row r="27" spans="1:16" s="167" customFormat="1" ht="12.75" customHeight="1" x14ac:dyDescent="0.2">
      <c r="A27" s="167" t="s">
        <v>604</v>
      </c>
      <c r="B27" s="654" t="s">
        <v>416</v>
      </c>
      <c r="C27" s="110" t="s">
        <v>605</v>
      </c>
      <c r="D27" s="100"/>
      <c r="E27" s="587"/>
      <c r="F27" s="655"/>
      <c r="G27" s="654"/>
      <c r="H27" s="654"/>
      <c r="I27" s="654"/>
      <c r="J27" s="654"/>
      <c r="K27" s="654"/>
    </row>
    <row r="28" spans="1:16" s="167" customFormat="1" ht="12.75" customHeight="1" x14ac:dyDescent="0.2">
      <c r="A28" s="167" t="s">
        <v>606</v>
      </c>
      <c r="B28" s="654" t="s">
        <v>416</v>
      </c>
      <c r="C28" s="1643" t="s">
        <v>607</v>
      </c>
      <c r="D28" s="1643"/>
      <c r="E28" s="587"/>
      <c r="F28" s="655"/>
      <c r="G28" s="654"/>
      <c r="H28" s="654"/>
      <c r="I28" s="654"/>
      <c r="J28" s="654"/>
      <c r="K28" s="654"/>
    </row>
    <row r="29" spans="1:16" s="167" customFormat="1" x14ac:dyDescent="0.2">
      <c r="B29" s="654" t="s">
        <v>416</v>
      </c>
      <c r="C29" s="1643"/>
      <c r="D29" s="1643"/>
      <c r="E29" s="587"/>
      <c r="F29" s="655"/>
      <c r="G29" s="654"/>
      <c r="H29" s="654"/>
      <c r="I29" s="654"/>
      <c r="J29" s="654"/>
      <c r="K29" s="654"/>
    </row>
    <row r="30" spans="1:16" s="167" customFormat="1" x14ac:dyDescent="0.2">
      <c r="B30" s="654" t="s">
        <v>416</v>
      </c>
      <c r="C30" s="1643"/>
      <c r="D30" s="1643"/>
      <c r="E30" s="587"/>
      <c r="F30" s="655"/>
      <c r="G30" s="654"/>
      <c r="H30" s="654"/>
      <c r="I30" s="654"/>
      <c r="J30" s="654"/>
      <c r="K30" s="654"/>
    </row>
    <row r="31" spans="1:16" s="167" customFormat="1" x14ac:dyDescent="0.2">
      <c r="B31" s="654" t="s">
        <v>416</v>
      </c>
      <c r="C31" s="110" t="s">
        <v>608</v>
      </c>
      <c r="D31" s="1492"/>
      <c r="E31" s="587"/>
      <c r="F31" s="655"/>
      <c r="G31" s="654"/>
      <c r="H31" s="654"/>
      <c r="I31" s="654"/>
      <c r="J31" s="654"/>
      <c r="K31" s="654"/>
    </row>
    <row r="32" spans="1:16" s="167" customFormat="1" ht="12.75" customHeight="1" x14ac:dyDescent="0.2">
      <c r="A32" s="167" t="s">
        <v>609</v>
      </c>
      <c r="B32" s="654" t="s">
        <v>416</v>
      </c>
      <c r="C32" s="1541" t="s">
        <v>610</v>
      </c>
      <c r="D32" s="1541"/>
      <c r="E32" s="587"/>
      <c r="F32" s="1750" t="s">
        <v>611</v>
      </c>
      <c r="G32" s="1750"/>
      <c r="H32" s="1750"/>
      <c r="I32" s="1750"/>
      <c r="J32" s="1750"/>
      <c r="K32" s="1750"/>
      <c r="L32" s="1750"/>
      <c r="M32" s="1750"/>
    </row>
    <row r="33" spans="1:13" s="167" customFormat="1" x14ac:dyDescent="0.2">
      <c r="B33" s="654" t="s">
        <v>416</v>
      </c>
      <c r="C33" s="1541"/>
      <c r="D33" s="1541"/>
      <c r="E33" s="587"/>
      <c r="F33" s="1750"/>
      <c r="G33" s="1750"/>
      <c r="H33" s="1750"/>
      <c r="I33" s="1750"/>
      <c r="J33" s="1750"/>
      <c r="K33" s="1750"/>
      <c r="L33" s="1750"/>
      <c r="M33" s="1750"/>
    </row>
    <row r="34" spans="1:13" s="167" customFormat="1" x14ac:dyDescent="0.2">
      <c r="B34" s="654" t="s">
        <v>416</v>
      </c>
      <c r="C34" s="1541"/>
      <c r="D34" s="1541"/>
      <c r="E34" s="587"/>
      <c r="F34" s="1750"/>
      <c r="G34" s="1750"/>
      <c r="H34" s="1750"/>
      <c r="I34" s="1750"/>
      <c r="J34" s="1750"/>
      <c r="K34" s="1750"/>
      <c r="L34" s="1750"/>
      <c r="M34" s="1750"/>
    </row>
    <row r="35" spans="1:13" s="167" customFormat="1" ht="12.75" customHeight="1" x14ac:dyDescent="0.2">
      <c r="B35" s="654" t="s">
        <v>416</v>
      </c>
      <c r="C35" s="1513"/>
      <c r="D35" s="1513"/>
      <c r="E35" s="587"/>
      <c r="F35" s="1750"/>
      <c r="G35" s="1750"/>
      <c r="H35" s="1750"/>
      <c r="I35" s="1750"/>
      <c r="J35" s="1750"/>
      <c r="K35" s="1750"/>
      <c r="L35" s="1750"/>
      <c r="M35" s="1750"/>
    </row>
    <row r="36" spans="1:13" s="167" customFormat="1" x14ac:dyDescent="0.2">
      <c r="B36" s="654" t="s">
        <v>416</v>
      </c>
      <c r="C36" s="110" t="s">
        <v>612</v>
      </c>
      <c r="D36" s="1513"/>
      <c r="E36" s="587"/>
      <c r="F36" s="1750"/>
      <c r="G36" s="1750"/>
      <c r="H36" s="1750"/>
      <c r="I36" s="1750"/>
      <c r="J36" s="1750"/>
      <c r="K36" s="1750"/>
      <c r="L36" s="1750"/>
      <c r="M36" s="1750"/>
    </row>
    <row r="37" spans="1:13" s="167" customFormat="1" ht="60" customHeight="1" x14ac:dyDescent="0.2">
      <c r="A37" s="1339" t="s">
        <v>613</v>
      </c>
      <c r="B37" s="1435" t="s">
        <v>416</v>
      </c>
      <c r="C37" s="1745" t="s">
        <v>614</v>
      </c>
      <c r="D37" s="1745"/>
      <c r="E37" s="587"/>
      <c r="F37" s="1340"/>
      <c r="G37" s="1340"/>
      <c r="H37" s="1340"/>
      <c r="I37" s="1340"/>
      <c r="J37" s="1340"/>
      <c r="K37" s="1340"/>
      <c r="L37" s="1340"/>
      <c r="M37" s="1340"/>
    </row>
    <row r="38" spans="1:13" s="167" customFormat="1" ht="38.25" customHeight="1" x14ac:dyDescent="0.2">
      <c r="A38" s="340" t="s">
        <v>615</v>
      </c>
      <c r="B38" s="1435" t="s">
        <v>416</v>
      </c>
      <c r="C38" s="1745" t="s">
        <v>616</v>
      </c>
      <c r="D38" s="1745"/>
      <c r="E38" s="587"/>
      <c r="F38"/>
      <c r="G38"/>
      <c r="H38"/>
      <c r="I38"/>
      <c r="J38"/>
      <c r="K38"/>
      <c r="L38"/>
      <c r="M38"/>
    </row>
    <row r="39" spans="1:13" s="167" customFormat="1" ht="43.5" customHeight="1" x14ac:dyDescent="0.2">
      <c r="A39" s="27" t="s">
        <v>617</v>
      </c>
      <c r="B39" s="1435" t="s">
        <v>416</v>
      </c>
      <c r="C39" s="1745" t="s">
        <v>618</v>
      </c>
      <c r="D39" s="1745"/>
      <c r="E39" s="587"/>
      <c r="F39"/>
      <c r="G39"/>
      <c r="H39"/>
      <c r="I39"/>
      <c r="J39"/>
      <c r="K39"/>
      <c r="L39"/>
      <c r="M39"/>
    </row>
    <row r="40" spans="1:13" s="167" customFormat="1" x14ac:dyDescent="0.2">
      <c r="B40" s="654"/>
      <c r="C40" s="1492"/>
      <c r="D40" s="1492"/>
      <c r="E40" s="587"/>
      <c r="F40"/>
      <c r="G40"/>
      <c r="H40"/>
      <c r="I40"/>
      <c r="J40"/>
      <c r="K40"/>
      <c r="L40"/>
      <c r="M40"/>
    </row>
    <row r="41" spans="1:13" s="167" customFormat="1" x14ac:dyDescent="0.2">
      <c r="A41" s="654" t="s">
        <v>619</v>
      </c>
      <c r="B41" s="654" t="s">
        <v>416</v>
      </c>
      <c r="C41" s="85" t="s">
        <v>620</v>
      </c>
      <c r="D41" s="1448"/>
      <c r="E41" s="92"/>
      <c r="F41"/>
      <c r="G41"/>
      <c r="H41"/>
      <c r="I41"/>
      <c r="J41"/>
      <c r="K41"/>
      <c r="L41"/>
      <c r="M41"/>
    </row>
    <row r="42" spans="1:13" s="167" customFormat="1" x14ac:dyDescent="0.2">
      <c r="A42" s="654" t="s">
        <v>621</v>
      </c>
      <c r="B42" s="654" t="s">
        <v>416</v>
      </c>
      <c r="C42" s="1726" t="s">
        <v>622</v>
      </c>
      <c r="D42" s="1726"/>
      <c r="E42" s="92"/>
      <c r="F42" s="655"/>
      <c r="G42" s="654"/>
      <c r="H42" s="654"/>
      <c r="I42" s="654"/>
      <c r="J42" s="654"/>
      <c r="K42" s="654"/>
    </row>
    <row r="43" spans="1:13" s="167" customFormat="1" x14ac:dyDescent="0.2">
      <c r="A43" s="654" t="s">
        <v>623</v>
      </c>
      <c r="B43" s="654" t="s">
        <v>416</v>
      </c>
      <c r="C43" s="1726"/>
      <c r="D43" s="1726"/>
      <c r="E43" s="92"/>
      <c r="F43" s="655"/>
      <c r="G43" s="654"/>
      <c r="H43" s="654"/>
      <c r="I43" s="654"/>
      <c r="J43" s="654"/>
      <c r="K43" s="654"/>
    </row>
    <row r="44" spans="1:13" x14ac:dyDescent="0.2">
      <c r="B44" s="654" t="s">
        <v>416</v>
      </c>
      <c r="C44" s="1726"/>
      <c r="D44" s="1726"/>
      <c r="E44" s="92"/>
      <c r="F44" s="656"/>
    </row>
    <row r="45" spans="1:13" x14ac:dyDescent="0.2">
      <c r="B45" s="654" t="s">
        <v>416</v>
      </c>
      <c r="C45" s="1726"/>
      <c r="D45" s="1726"/>
      <c r="E45" s="92"/>
      <c r="F45" s="656"/>
    </row>
    <row r="46" spans="1:13" x14ac:dyDescent="0.2">
      <c r="B46" s="654" t="s">
        <v>416</v>
      </c>
      <c r="C46" s="1726"/>
      <c r="D46" s="1726"/>
      <c r="E46" s="92"/>
      <c r="F46" s="656"/>
    </row>
    <row r="47" spans="1:13" x14ac:dyDescent="0.2">
      <c r="B47" s="654" t="s">
        <v>416</v>
      </c>
      <c r="C47" s="1726"/>
      <c r="D47" s="1726"/>
      <c r="E47" s="92"/>
      <c r="F47" s="656"/>
    </row>
    <row r="48" spans="1:13" x14ac:dyDescent="0.2">
      <c r="B48" s="654" t="s">
        <v>416</v>
      </c>
      <c r="C48" s="1726"/>
      <c r="D48" s="1726"/>
      <c r="E48" s="92"/>
      <c r="F48" s="656"/>
    </row>
    <row r="49" spans="1:6" x14ac:dyDescent="0.2">
      <c r="B49" s="654" t="s">
        <v>416</v>
      </c>
      <c r="C49" s="991"/>
      <c r="D49" s="1497"/>
      <c r="E49" s="92"/>
      <c r="F49" s="173"/>
    </row>
    <row r="50" spans="1:6" x14ac:dyDescent="0.2">
      <c r="A50" s="654" t="s">
        <v>621</v>
      </c>
      <c r="B50" s="654" t="s">
        <v>416</v>
      </c>
      <c r="C50" s="86" t="s">
        <v>624</v>
      </c>
      <c r="D50" s="1448"/>
      <c r="E50" s="92"/>
      <c r="F50" s="656"/>
    </row>
    <row r="51" spans="1:6" x14ac:dyDescent="0.2">
      <c r="A51" s="654" t="s">
        <v>623</v>
      </c>
      <c r="B51" s="654" t="s">
        <v>416</v>
      </c>
      <c r="C51" s="1726" t="s">
        <v>625</v>
      </c>
      <c r="D51" s="1726"/>
      <c r="E51" s="92"/>
      <c r="F51" s="656"/>
    </row>
    <row r="52" spans="1:6" x14ac:dyDescent="0.2">
      <c r="B52" s="654" t="s">
        <v>416</v>
      </c>
      <c r="C52" s="1726"/>
      <c r="D52" s="1726"/>
      <c r="E52" s="92"/>
      <c r="F52" s="656"/>
    </row>
    <row r="53" spans="1:6" ht="12.75" customHeight="1" x14ac:dyDescent="0.2">
      <c r="B53" s="654" t="s">
        <v>416</v>
      </c>
      <c r="C53" s="1726"/>
      <c r="D53" s="1726"/>
      <c r="E53" s="92"/>
      <c r="F53" s="656"/>
    </row>
    <row r="54" spans="1:6" ht="12.75" customHeight="1" x14ac:dyDescent="0.2">
      <c r="B54" s="654" t="s">
        <v>416</v>
      </c>
      <c r="C54" s="85" t="s">
        <v>626</v>
      </c>
      <c r="D54" s="1448"/>
      <c r="E54" s="92"/>
      <c r="F54" s="656"/>
    </row>
    <row r="55" spans="1:6" x14ac:dyDescent="0.2">
      <c r="B55" s="654" t="s">
        <v>416</v>
      </c>
      <c r="C55" s="1734" t="s">
        <v>627</v>
      </c>
      <c r="D55" s="1734"/>
      <c r="E55" s="92"/>
      <c r="F55" s="174"/>
    </row>
    <row r="56" spans="1:6" x14ac:dyDescent="0.2">
      <c r="B56" s="654" t="s">
        <v>416</v>
      </c>
      <c r="C56" s="1734"/>
      <c r="D56" s="1734"/>
      <c r="E56" s="92"/>
      <c r="F56" s="174"/>
    </row>
    <row r="57" spans="1:6" ht="12.75" customHeight="1" x14ac:dyDescent="0.2">
      <c r="B57" s="654" t="s">
        <v>416</v>
      </c>
      <c r="C57" s="1734"/>
      <c r="D57" s="1734"/>
      <c r="E57" s="92"/>
      <c r="F57" s="1498"/>
    </row>
    <row r="58" spans="1:6" ht="12.75" customHeight="1" x14ac:dyDescent="0.2">
      <c r="B58" s="654" t="s">
        <v>416</v>
      </c>
      <c r="C58" s="85" t="s">
        <v>628</v>
      </c>
      <c r="D58" s="1448"/>
      <c r="E58" s="92"/>
      <c r="F58" s="1498"/>
    </row>
    <row r="59" spans="1:6" x14ac:dyDescent="0.2">
      <c r="A59" s="654" t="s">
        <v>629</v>
      </c>
      <c r="B59" s="654" t="s">
        <v>416</v>
      </c>
      <c r="C59" s="1744" t="s">
        <v>630</v>
      </c>
      <c r="D59" s="1744"/>
      <c r="E59" s="92"/>
      <c r="F59" s="1498"/>
    </row>
    <row r="60" spans="1:6" x14ac:dyDescent="0.2">
      <c r="B60" s="654" t="s">
        <v>416</v>
      </c>
      <c r="C60" s="1744"/>
      <c r="D60" s="1744"/>
      <c r="E60" s="92"/>
      <c r="F60" s="656"/>
    </row>
    <row r="61" spans="1:6" x14ac:dyDescent="0.2">
      <c r="A61" s="654" t="s">
        <v>631</v>
      </c>
      <c r="B61" s="654" t="s">
        <v>416</v>
      </c>
      <c r="C61" s="86" t="s">
        <v>632</v>
      </c>
      <c r="D61" s="1448"/>
      <c r="E61" s="92"/>
      <c r="F61" s="656"/>
    </row>
    <row r="62" spans="1:6" x14ac:dyDescent="0.2">
      <c r="B62" s="654" t="s">
        <v>416</v>
      </c>
      <c r="C62" s="1544" t="s">
        <v>633</v>
      </c>
      <c r="D62" s="1544"/>
      <c r="E62" s="92"/>
      <c r="F62" s="656"/>
    </row>
    <row r="63" spans="1:6" x14ac:dyDescent="0.2">
      <c r="B63" s="654" t="s">
        <v>416</v>
      </c>
      <c r="C63" s="1544"/>
      <c r="D63" s="1544"/>
      <c r="E63" s="587"/>
      <c r="F63" s="501" t="str">
        <f>'Guidance - General'!A21</f>
        <v>[G4]</v>
      </c>
    </row>
    <row r="64" spans="1:6" ht="12.75" customHeight="1" x14ac:dyDescent="0.2">
      <c r="A64" s="654" t="s">
        <v>634</v>
      </c>
      <c r="B64" s="654" t="s">
        <v>416</v>
      </c>
      <c r="C64" s="86" t="s">
        <v>635</v>
      </c>
      <c r="D64" s="101"/>
      <c r="E64" s="587"/>
      <c r="F64" s="1448"/>
    </row>
    <row r="65" spans="2:15" ht="12.75" customHeight="1" x14ac:dyDescent="0.2">
      <c r="B65" s="654" t="s">
        <v>416</v>
      </c>
      <c r="C65" s="1544" t="s">
        <v>636</v>
      </c>
      <c r="D65" s="1544"/>
      <c r="E65" s="92"/>
      <c r="F65" s="1448"/>
      <c r="L65" s="1448"/>
      <c r="M65" s="1448"/>
      <c r="N65" s="1448"/>
      <c r="O65" s="1448"/>
    </row>
    <row r="66" spans="2:15" x14ac:dyDescent="0.2">
      <c r="B66" s="654" t="s">
        <v>416</v>
      </c>
      <c r="C66" s="1544"/>
      <c r="D66" s="1544"/>
      <c r="E66" s="92"/>
      <c r="F66" s="516" t="str">
        <f>'Guidance - Specific Disclosures'!A46</f>
        <v>[S15]</v>
      </c>
      <c r="L66" s="1448"/>
      <c r="M66" s="1448"/>
      <c r="N66" s="1448"/>
      <c r="O66" s="1448"/>
    </row>
    <row r="67" spans="2:15" x14ac:dyDescent="0.2">
      <c r="B67" s="654" t="s">
        <v>416</v>
      </c>
      <c r="C67" s="1544"/>
      <c r="D67" s="1544"/>
      <c r="E67" s="92"/>
      <c r="F67" s="1448"/>
    </row>
    <row r="68" spans="2:15" x14ac:dyDescent="0.2">
      <c r="B68" s="654" t="s">
        <v>416</v>
      </c>
      <c r="C68" s="232"/>
      <c r="D68" s="232"/>
      <c r="E68" s="92"/>
      <c r="F68" s="1448"/>
    </row>
    <row r="69" spans="2:15" x14ac:dyDescent="0.2">
      <c r="B69" s="654" t="s">
        <v>416</v>
      </c>
      <c r="C69" s="1544" t="s">
        <v>637</v>
      </c>
      <c r="D69" s="1544"/>
      <c r="E69" s="92"/>
      <c r="F69" s="1448"/>
    </row>
    <row r="70" spans="2:15" x14ac:dyDescent="0.2">
      <c r="B70" s="654" t="s">
        <v>416</v>
      </c>
      <c r="C70" s="1544"/>
      <c r="D70" s="1544"/>
      <c r="E70" s="92"/>
      <c r="F70" s="1448"/>
    </row>
    <row r="71" spans="2:15" x14ac:dyDescent="0.2">
      <c r="B71" s="654" t="s">
        <v>416</v>
      </c>
      <c r="C71" s="232"/>
      <c r="D71" s="232"/>
      <c r="E71" s="92"/>
      <c r="F71" s="1448"/>
    </row>
    <row r="72" spans="2:15" x14ac:dyDescent="0.2">
      <c r="B72" s="654" t="s">
        <v>416</v>
      </c>
      <c r="C72" s="1320" t="s">
        <v>638</v>
      </c>
      <c r="D72" s="232"/>
      <c r="E72" s="92"/>
      <c r="F72" s="1448"/>
    </row>
    <row r="73" spans="2:15" ht="12.75" customHeight="1" x14ac:dyDescent="0.2">
      <c r="B73" s="654" t="s">
        <v>416</v>
      </c>
      <c r="C73" s="1544" t="str">
        <f>"A school recognises its obligation to maintain the Ministry’s buildings in a good state of repair as a provision for cyclical maintenance. "&amp;"This provision relates mainly to the painting of the school buildings. The estimate is based on the school’s long term maintenance plan which is prepared as part of its 10 Year Property Planning process. "&amp;"During the year, the Board assesses the reasonableness of its 10 Year Property Plan on which the provision is based. Cyclical maintenance is disclosed at note "&amp;'Notes &amp; Disclosures'!$N$439&amp;"."</f>
        <v>A school recognises its obligation to maintain the Ministry’s buildings in a good state of repair as a provision for cyclical maintenance. This provision relates mainly to the painting of the school buildings. The estimate is based on the school’s long term maintenance plan which is prepared as part of its 10 Year Property Planning process. During the year, the Board assesses the reasonableness of its 10 Year Property Plan on which the provision is based. Cyclical maintenance is disclosed at note 12.</v>
      </c>
      <c r="D73" s="1544"/>
      <c r="E73" s="92"/>
      <c r="F73" s="1448"/>
    </row>
    <row r="74" spans="2:15" x14ac:dyDescent="0.2">
      <c r="B74" s="654" t="s">
        <v>416</v>
      </c>
      <c r="C74" s="1544"/>
      <c r="D74" s="1544"/>
      <c r="E74" s="92"/>
      <c r="F74" s="1448"/>
    </row>
    <row r="75" spans="2:15" x14ac:dyDescent="0.2">
      <c r="B75" s="654" t="s">
        <v>416</v>
      </c>
      <c r="C75" s="1544"/>
      <c r="D75" s="1544"/>
      <c r="E75" s="92"/>
      <c r="F75" s="1448"/>
    </row>
    <row r="76" spans="2:15" x14ac:dyDescent="0.2">
      <c r="B76" s="654" t="s">
        <v>416</v>
      </c>
      <c r="C76" s="1544"/>
      <c r="D76" s="1544"/>
      <c r="E76" s="92"/>
      <c r="F76" s="1448"/>
    </row>
    <row r="77" spans="2:15" x14ac:dyDescent="0.2">
      <c r="B77" s="654" t="s">
        <v>416</v>
      </c>
      <c r="C77" s="1544"/>
      <c r="D77" s="1544"/>
      <c r="E77" s="92"/>
      <c r="F77" s="1448"/>
    </row>
    <row r="78" spans="2:15" x14ac:dyDescent="0.2">
      <c r="B78" s="654" t="s">
        <v>416</v>
      </c>
      <c r="C78" s="232"/>
      <c r="D78" s="232"/>
      <c r="E78" s="92"/>
      <c r="F78" s="1448"/>
    </row>
    <row r="79" spans="2:15" x14ac:dyDescent="0.2">
      <c r="B79" s="654" t="s">
        <v>416</v>
      </c>
      <c r="C79" s="88" t="s">
        <v>639</v>
      </c>
      <c r="D79" s="1448"/>
      <c r="E79" s="1448"/>
      <c r="F79" s="1448"/>
    </row>
    <row r="80" spans="2:15" ht="12.95" customHeight="1" x14ac:dyDescent="0.2">
      <c r="B80" s="654" t="s">
        <v>416</v>
      </c>
      <c r="C80" s="1726" t="str">
        <f>"The Group reviews the estimated useful lives of property, plant and equipment at the end of each reporting date. "&amp;"The Group believes that the estimated useful lives of the property, plant and equipment as disclosed in the significant accounting policies are appropriate to the nature of the property, plant and equipment at reporting date. "&amp;"Property, plant and equipment is disclosed at note "&amp;'Notes &amp; Disclosures'!$N$271&amp;"."</f>
        <v>The Group reviews the estimated useful lives of property, plant and equipment at the end of each reporting date. The Group believes that the estimated useful lives of the property, plant and equipment as disclosed in the significant accounting policies are appropriate to the nature of the property, plant and equipment at reporting date. Property, plant and equipment is disclosed at note 7.</v>
      </c>
      <c r="D80" s="1726"/>
      <c r="E80" s="92"/>
      <c r="F80" s="27"/>
    </row>
    <row r="81" spans="1:13" x14ac:dyDescent="0.2">
      <c r="B81" s="654" t="s">
        <v>416</v>
      </c>
      <c r="C81" s="1726"/>
      <c r="D81" s="1726"/>
      <c r="E81" s="92"/>
      <c r="F81" s="1448"/>
    </row>
    <row r="82" spans="1:13" x14ac:dyDescent="0.2">
      <c r="B82" s="654" t="s">
        <v>416</v>
      </c>
      <c r="C82" s="1726"/>
      <c r="D82" s="1726"/>
      <c r="E82" s="92"/>
      <c r="F82" s="1448"/>
    </row>
    <row r="83" spans="1:13" x14ac:dyDescent="0.2">
      <c r="B83" s="654" t="s">
        <v>416</v>
      </c>
      <c r="C83" s="1726"/>
      <c r="D83" s="1726"/>
      <c r="E83" s="92"/>
      <c r="F83" s="1448"/>
    </row>
    <row r="84" spans="1:13" x14ac:dyDescent="0.2">
      <c r="B84" s="654" t="s">
        <v>416</v>
      </c>
      <c r="C84" s="1726"/>
      <c r="D84" s="1726"/>
      <c r="E84" s="92"/>
      <c r="F84" s="1448"/>
    </row>
    <row r="85" spans="1:13" x14ac:dyDescent="0.2">
      <c r="A85" s="654" t="s">
        <v>640</v>
      </c>
      <c r="B85" s="654" t="s">
        <v>416</v>
      </c>
      <c r="C85" s="86" t="s">
        <v>641</v>
      </c>
      <c r="D85" s="1497"/>
      <c r="E85" s="92"/>
      <c r="F85" s="1448"/>
    </row>
    <row r="86" spans="1:13" x14ac:dyDescent="0.2">
      <c r="B86" s="654" t="s">
        <v>416</v>
      </c>
      <c r="C86" s="81" t="s">
        <v>642</v>
      </c>
      <c r="D86" s="1497"/>
      <c r="E86" s="92"/>
      <c r="F86" s="1448"/>
    </row>
    <row r="87" spans="1:13" x14ac:dyDescent="0.2">
      <c r="B87" s="654" t="s">
        <v>416</v>
      </c>
      <c r="C87" s="81"/>
      <c r="D87" s="1497"/>
      <c r="E87" s="92"/>
      <c r="F87" s="1448"/>
    </row>
    <row r="88" spans="1:13" x14ac:dyDescent="0.2">
      <c r="B88" s="654" t="s">
        <v>416</v>
      </c>
      <c r="C88" s="88" t="s">
        <v>643</v>
      </c>
      <c r="D88" s="1448"/>
      <c r="F88" s="1448"/>
    </row>
    <row r="89" spans="1:13" x14ac:dyDescent="0.2">
      <c r="A89" s="654" t="s">
        <v>644</v>
      </c>
      <c r="B89" s="654" t="s">
        <v>416</v>
      </c>
      <c r="C89" s="1736" t="s">
        <v>645</v>
      </c>
      <c r="D89" s="1736"/>
      <c r="E89" s="92"/>
      <c r="F89" s="1348" t="s">
        <v>646</v>
      </c>
      <c r="G89" s="1349"/>
      <c r="H89" s="1349"/>
      <c r="I89" s="1349"/>
      <c r="J89" s="1349"/>
      <c r="K89" s="1349"/>
      <c r="L89" s="1349"/>
      <c r="M89" s="1349"/>
    </row>
    <row r="90" spans="1:13" x14ac:dyDescent="0.2">
      <c r="B90" s="654" t="s">
        <v>416</v>
      </c>
      <c r="C90" s="1736"/>
      <c r="D90" s="1736"/>
      <c r="E90" s="92"/>
      <c r="F90" s="1448"/>
    </row>
    <row r="91" spans="1:13" x14ac:dyDescent="0.2">
      <c r="B91" s="654" t="s">
        <v>416</v>
      </c>
      <c r="C91" s="1736"/>
      <c r="D91" s="1736"/>
      <c r="E91" s="92"/>
      <c r="F91" s="1448"/>
    </row>
    <row r="92" spans="1:13" ht="12.75" customHeight="1" x14ac:dyDescent="0.2">
      <c r="B92" s="654" t="s">
        <v>416</v>
      </c>
      <c r="C92" s="1736"/>
      <c r="D92" s="1736"/>
      <c r="E92" s="92"/>
      <c r="G92"/>
      <c r="H92"/>
      <c r="I92"/>
      <c r="J92"/>
      <c r="K92"/>
      <c r="L92"/>
      <c r="M92"/>
    </row>
    <row r="93" spans="1:13" ht="12.75" customHeight="1" x14ac:dyDescent="0.2">
      <c r="B93" s="654" t="s">
        <v>416</v>
      </c>
      <c r="C93" s="1736"/>
      <c r="D93" s="1736"/>
      <c r="E93" s="92"/>
      <c r="F93" s="1448"/>
    </row>
    <row r="94" spans="1:13" ht="12.75" customHeight="1" x14ac:dyDescent="0.2">
      <c r="B94" s="654" t="s">
        <v>416</v>
      </c>
      <c r="C94" s="1736"/>
      <c r="D94" s="1736"/>
      <c r="E94" s="92"/>
      <c r="F94" s="1448"/>
    </row>
    <row r="95" spans="1:13" x14ac:dyDescent="0.2">
      <c r="B95" s="654" t="s">
        <v>416</v>
      </c>
      <c r="C95" s="1498"/>
      <c r="D95" s="1498"/>
      <c r="E95" s="92"/>
      <c r="F95" s="1448"/>
    </row>
    <row r="96" spans="1:13" x14ac:dyDescent="0.2">
      <c r="A96" s="654" t="s">
        <v>647</v>
      </c>
      <c r="B96" s="654" t="s">
        <v>416</v>
      </c>
      <c r="C96" s="88" t="s">
        <v>648</v>
      </c>
      <c r="D96" s="1448"/>
      <c r="E96" s="92"/>
      <c r="F96" s="1448"/>
    </row>
    <row r="97" spans="1:21" x14ac:dyDescent="0.2">
      <c r="B97" s="654" t="s">
        <v>416</v>
      </c>
      <c r="C97" s="1541" t="s">
        <v>649</v>
      </c>
      <c r="D97" s="1541"/>
      <c r="E97" s="92"/>
      <c r="F97" s="1448"/>
    </row>
    <row r="98" spans="1:21" x14ac:dyDescent="0.2">
      <c r="B98" s="654" t="s">
        <v>416</v>
      </c>
      <c r="C98" s="1541"/>
      <c r="D98" s="1541"/>
      <c r="E98" s="92"/>
      <c r="F98" s="1448"/>
    </row>
    <row r="99" spans="1:21" x14ac:dyDescent="0.2">
      <c r="B99" s="654" t="s">
        <v>416</v>
      </c>
      <c r="C99" s="1541"/>
      <c r="D99" s="1541"/>
      <c r="E99" s="92"/>
      <c r="F99" s="1448"/>
    </row>
    <row r="100" spans="1:21" x14ac:dyDescent="0.2">
      <c r="B100" s="654" t="s">
        <v>416</v>
      </c>
      <c r="C100" s="1498"/>
      <c r="D100" s="1498"/>
      <c r="E100" s="92"/>
      <c r="F100" s="1448"/>
    </row>
    <row r="101" spans="1:21" x14ac:dyDescent="0.2">
      <c r="B101" s="654" t="s">
        <v>416</v>
      </c>
      <c r="C101" s="88" t="s">
        <v>650</v>
      </c>
      <c r="D101" s="1448"/>
      <c r="E101" s="92"/>
      <c r="F101" s="1448"/>
    </row>
    <row r="102" spans="1:21" x14ac:dyDescent="0.2">
      <c r="B102" s="654" t="s">
        <v>416</v>
      </c>
      <c r="C102" s="1643" t="str">
        <f>"The Group consolidates entities based on whether the School has established control of the subsidiary. The subsidiaries which are controlled are disclosed at Note "&amp;'Notes &amp; Disclosures'!$N$865&amp;"."</f>
        <v>The Group consolidates entities based on whether the School has established control of the subsidiary. The subsidiaries which are controlled are disclosed at Note 28.</v>
      </c>
      <c r="D102" s="1643"/>
      <c r="E102" s="92"/>
      <c r="F102" s="1448"/>
    </row>
    <row r="103" spans="1:21" x14ac:dyDescent="0.2">
      <c r="B103" s="654" t="s">
        <v>416</v>
      </c>
      <c r="C103" s="1643"/>
      <c r="D103" s="1643"/>
      <c r="E103" s="92"/>
      <c r="F103" s="1448"/>
    </row>
    <row r="104" spans="1:21" x14ac:dyDescent="0.2">
      <c r="B104" s="654" t="s">
        <v>416</v>
      </c>
      <c r="C104" s="1643"/>
      <c r="D104" s="1643"/>
      <c r="E104" s="92"/>
      <c r="F104" s="1448"/>
    </row>
    <row r="105" spans="1:21" x14ac:dyDescent="0.2">
      <c r="A105" s="35" t="s">
        <v>651</v>
      </c>
      <c r="B105" s="654" t="s">
        <v>416</v>
      </c>
      <c r="C105" s="83" t="str">
        <f>P105&amp;") Revenue Recognition"</f>
        <v>c) Revenue Recognition</v>
      </c>
      <c r="D105" s="167"/>
      <c r="E105" s="93" t="s">
        <v>414</v>
      </c>
      <c r="F105" s="1448"/>
      <c r="P105" s="1230" t="str">
        <f>IF(B105="Yes",CHAR(CODE(P22)+1),P22)</f>
        <v>c</v>
      </c>
    </row>
    <row r="106" spans="1:21" x14ac:dyDescent="0.2">
      <c r="B106" s="654" t="s">
        <v>416</v>
      </c>
      <c r="C106" s="164"/>
      <c r="D106" s="167"/>
      <c r="E106" s="92"/>
      <c r="F106" s="1448"/>
    </row>
    <row r="107" spans="1:21" x14ac:dyDescent="0.2">
      <c r="A107" s="654" t="s">
        <v>652</v>
      </c>
      <c r="B107" s="654" t="s">
        <v>416</v>
      </c>
      <c r="C107" s="715" t="s">
        <v>421</v>
      </c>
      <c r="D107" s="167"/>
      <c r="E107" s="92"/>
      <c r="F107" s="1448"/>
    </row>
    <row r="108" spans="1:21" s="35" customFormat="1" x14ac:dyDescent="0.2">
      <c r="A108" s="654" t="s">
        <v>647</v>
      </c>
      <c r="B108" s="654" t="s">
        <v>416</v>
      </c>
      <c r="C108" s="1743" t="s">
        <v>653</v>
      </c>
      <c r="D108" s="1743"/>
      <c r="E108" s="92"/>
      <c r="F108" s="27"/>
      <c r="G108" s="654"/>
      <c r="H108" s="654"/>
      <c r="I108" s="654"/>
      <c r="J108" s="654"/>
      <c r="K108" s="654"/>
      <c r="L108" s="1448"/>
      <c r="M108" s="1448"/>
      <c r="N108" s="1448"/>
      <c r="O108" s="1448"/>
      <c r="P108" s="1448"/>
      <c r="Q108" s="1448"/>
      <c r="R108" s="1448"/>
      <c r="S108" s="1448"/>
      <c r="T108" s="1448"/>
      <c r="U108" s="1448"/>
    </row>
    <row r="109" spans="1:21" s="35" customFormat="1" x14ac:dyDescent="0.2">
      <c r="B109" s="654" t="s">
        <v>416</v>
      </c>
      <c r="C109" s="1743"/>
      <c r="D109" s="1743"/>
      <c r="E109" s="92"/>
      <c r="F109" s="27"/>
      <c r="G109" s="654"/>
      <c r="H109" s="654"/>
      <c r="I109" s="654"/>
      <c r="J109" s="654"/>
      <c r="K109" s="654"/>
      <c r="L109" s="1448"/>
      <c r="M109" s="1448"/>
      <c r="N109" s="1448"/>
      <c r="O109" s="1448"/>
      <c r="P109" s="1448"/>
      <c r="Q109" s="1448"/>
      <c r="R109" s="1448"/>
      <c r="S109" s="1448"/>
      <c r="T109" s="1448"/>
      <c r="U109" s="1448"/>
    </row>
    <row r="110" spans="1:21" ht="12.75" customHeight="1" x14ac:dyDescent="0.2">
      <c r="B110" s="654" t="s">
        <v>416</v>
      </c>
      <c r="C110" s="1743"/>
      <c r="D110" s="1743"/>
      <c r="E110" s="92"/>
      <c r="F110" s="27"/>
      <c r="P110" s="1448"/>
      <c r="Q110" s="1448"/>
      <c r="R110" s="1448"/>
      <c r="S110" s="1448"/>
      <c r="T110" s="1448"/>
      <c r="U110" s="1448"/>
    </row>
    <row r="111" spans="1:21" ht="12.75" customHeight="1" x14ac:dyDescent="0.2">
      <c r="B111" s="654" t="s">
        <v>416</v>
      </c>
      <c r="C111" s="1743"/>
      <c r="D111" s="1743"/>
      <c r="F111" s="27"/>
      <c r="P111" s="1448"/>
      <c r="Q111" s="1448"/>
      <c r="R111" s="1448"/>
      <c r="S111" s="1448"/>
      <c r="T111" s="1448"/>
      <c r="U111" s="1448"/>
    </row>
    <row r="112" spans="1:21" x14ac:dyDescent="0.2">
      <c r="B112" s="654" t="s">
        <v>416</v>
      </c>
      <c r="C112" s="1743"/>
      <c r="D112" s="1743"/>
      <c r="E112" s="654"/>
      <c r="F112" s="27"/>
    </row>
    <row r="113" spans="1:9" x14ac:dyDescent="0.2">
      <c r="B113" s="654" t="s">
        <v>416</v>
      </c>
      <c r="C113" s="1743"/>
      <c r="D113" s="1743"/>
      <c r="E113" s="654"/>
      <c r="F113" s="27"/>
    </row>
    <row r="114" spans="1:9" ht="12.75" customHeight="1" x14ac:dyDescent="0.2">
      <c r="B114" s="654" t="s">
        <v>416</v>
      </c>
      <c r="C114" s="1743"/>
      <c r="D114" s="1743"/>
      <c r="E114" s="654"/>
      <c r="F114" s="27"/>
    </row>
    <row r="115" spans="1:9" x14ac:dyDescent="0.2">
      <c r="B115" s="654" t="s">
        <v>416</v>
      </c>
      <c r="C115" s="1743"/>
      <c r="D115" s="1743"/>
      <c r="E115" s="654"/>
      <c r="F115" s="27"/>
    </row>
    <row r="116" spans="1:9" ht="13.5" customHeight="1" x14ac:dyDescent="0.2">
      <c r="B116" s="654" t="s">
        <v>416</v>
      </c>
      <c r="C116" s="1743"/>
      <c r="D116" s="1743"/>
      <c r="E116" s="654"/>
      <c r="F116" s="27"/>
    </row>
    <row r="117" spans="1:9" x14ac:dyDescent="0.2">
      <c r="B117" s="654" t="s">
        <v>416</v>
      </c>
      <c r="C117" s="1743"/>
      <c r="D117" s="1743"/>
      <c r="E117" s="654"/>
      <c r="F117" s="27"/>
    </row>
    <row r="118" spans="1:9" x14ac:dyDescent="0.2">
      <c r="B118" s="654" t="s">
        <v>416</v>
      </c>
      <c r="C118" s="1743"/>
      <c r="D118" s="1743"/>
      <c r="E118" s="441"/>
      <c r="F118" s="27"/>
    </row>
    <row r="119" spans="1:9" x14ac:dyDescent="0.2">
      <c r="B119" s="654" t="s">
        <v>416</v>
      </c>
      <c r="C119" s="1743"/>
      <c r="D119" s="1743"/>
      <c r="E119" s="441"/>
      <c r="F119" s="27"/>
      <c r="G119" s="1448"/>
    </row>
    <row r="120" spans="1:9" x14ac:dyDescent="0.2">
      <c r="B120" s="654" t="s">
        <v>416</v>
      </c>
      <c r="C120" s="1743"/>
      <c r="D120" s="1743"/>
      <c r="E120" s="441"/>
      <c r="F120" s="27"/>
    </row>
    <row r="121" spans="1:9" x14ac:dyDescent="0.2">
      <c r="B121" s="654" t="s">
        <v>416</v>
      </c>
      <c r="C121" s="1743"/>
      <c r="D121" s="1743"/>
      <c r="E121" s="441"/>
      <c r="F121" s="27"/>
    </row>
    <row r="122" spans="1:9" x14ac:dyDescent="0.2">
      <c r="B122" s="654" t="s">
        <v>416</v>
      </c>
      <c r="C122" s="1743"/>
      <c r="D122" s="1743"/>
      <c r="E122" s="441"/>
      <c r="F122" s="27"/>
    </row>
    <row r="123" spans="1:9" x14ac:dyDescent="0.2">
      <c r="B123" s="654" t="s">
        <v>416</v>
      </c>
      <c r="C123" s="1743"/>
      <c r="D123" s="1743"/>
      <c r="E123" s="441"/>
      <c r="F123" s="27"/>
      <c r="G123" s="441"/>
    </row>
    <row r="124" spans="1:9" x14ac:dyDescent="0.2">
      <c r="B124" s="654" t="s">
        <v>416</v>
      </c>
      <c r="C124" s="1743"/>
      <c r="D124" s="1743"/>
      <c r="E124" s="441"/>
      <c r="F124" s="27"/>
      <c r="G124" s="441"/>
    </row>
    <row r="125" spans="1:9" ht="111" customHeight="1" x14ac:dyDescent="0.2">
      <c r="B125" s="654" t="s">
        <v>416</v>
      </c>
      <c r="C125" s="1743"/>
      <c r="D125" s="1743"/>
      <c r="E125" s="441"/>
      <c r="F125" s="27"/>
      <c r="G125" s="441"/>
    </row>
    <row r="126" spans="1:9" x14ac:dyDescent="0.2">
      <c r="B126" s="654" t="s">
        <v>416</v>
      </c>
      <c r="C126" s="1743"/>
      <c r="D126" s="1743"/>
      <c r="E126" s="441"/>
      <c r="F126" s="1348" t="s">
        <v>654</v>
      </c>
      <c r="G126" s="1349"/>
      <c r="H126" s="1349"/>
      <c r="I126" s="1349"/>
    </row>
    <row r="127" spans="1:9" x14ac:dyDescent="0.2">
      <c r="A127" s="654" t="s">
        <v>640</v>
      </c>
      <c r="B127" s="654" t="s">
        <v>416</v>
      </c>
      <c r="C127" s="162" t="s">
        <v>655</v>
      </c>
      <c r="D127" s="1499"/>
      <c r="E127" s="92"/>
      <c r="F127" s="27"/>
      <c r="G127" s="441"/>
    </row>
    <row r="128" spans="1:9" x14ac:dyDescent="0.2">
      <c r="B128" s="654" t="s">
        <v>416</v>
      </c>
      <c r="C128" s="1742" t="s">
        <v>656</v>
      </c>
      <c r="D128" s="1743"/>
      <c r="E128" s="92"/>
      <c r="F128" s="27"/>
      <c r="G128" s="441"/>
    </row>
    <row r="129" spans="1:16" x14ac:dyDescent="0.2">
      <c r="B129" s="654" t="s">
        <v>416</v>
      </c>
      <c r="C129" s="1742"/>
      <c r="D129" s="1743"/>
      <c r="E129" s="92"/>
      <c r="G129" s="341"/>
      <c r="H129" s="341"/>
      <c r="I129" s="341"/>
    </row>
    <row r="130" spans="1:16" x14ac:dyDescent="0.2">
      <c r="B130" s="654" t="s">
        <v>416</v>
      </c>
      <c r="C130" s="1742"/>
      <c r="D130" s="1743"/>
      <c r="E130" s="92"/>
      <c r="F130" s="27"/>
      <c r="G130" s="441"/>
    </row>
    <row r="131" spans="1:16" x14ac:dyDescent="0.2">
      <c r="B131" s="654" t="s">
        <v>416</v>
      </c>
      <c r="C131" s="1742"/>
      <c r="D131" s="1743"/>
      <c r="E131" s="92"/>
      <c r="F131" s="1498"/>
      <c r="G131" s="441"/>
      <c r="H131" s="657"/>
    </row>
    <row r="132" spans="1:16" x14ac:dyDescent="0.2">
      <c r="B132" s="654" t="s">
        <v>416</v>
      </c>
      <c r="C132" s="85" t="s">
        <v>657</v>
      </c>
      <c r="D132" s="1448"/>
      <c r="E132" s="92"/>
      <c r="F132" s="1498"/>
      <c r="G132" s="441"/>
    </row>
    <row r="133" spans="1:16" x14ac:dyDescent="0.2">
      <c r="A133" s="654" t="s">
        <v>452</v>
      </c>
      <c r="B133" s="654" t="s">
        <v>416</v>
      </c>
      <c r="C133" s="1736" t="s">
        <v>658</v>
      </c>
      <c r="D133" s="1736"/>
      <c r="E133" s="92"/>
      <c r="F133" s="1498"/>
      <c r="G133" s="441"/>
    </row>
    <row r="134" spans="1:16" x14ac:dyDescent="0.2">
      <c r="B134" s="654" t="s">
        <v>416</v>
      </c>
      <c r="C134" s="1736"/>
      <c r="D134" s="1736"/>
      <c r="E134" s="92"/>
      <c r="F134" s="1498"/>
      <c r="G134" s="441"/>
    </row>
    <row r="135" spans="1:16" x14ac:dyDescent="0.2">
      <c r="B135" s="654" t="s">
        <v>416</v>
      </c>
      <c r="C135" s="85" t="s">
        <v>659</v>
      </c>
      <c r="D135" s="1448"/>
      <c r="E135" s="92"/>
      <c r="F135" s="1448"/>
    </row>
    <row r="136" spans="1:16" ht="12.75" customHeight="1" x14ac:dyDescent="0.2">
      <c r="B136" s="654" t="s">
        <v>416</v>
      </c>
      <c r="C136" s="1734" t="s">
        <v>660</v>
      </c>
      <c r="D136" s="1734"/>
      <c r="E136" s="92"/>
      <c r="F136" s="502" t="str">
        <f>'Guidance - Specific Disclosures'!A49</f>
        <v>[S16]</v>
      </c>
      <c r="L136" s="441"/>
    </row>
    <row r="137" spans="1:16" x14ac:dyDescent="0.2">
      <c r="B137" s="654" t="s">
        <v>416</v>
      </c>
      <c r="C137" s="1077"/>
      <c r="D137" s="1077"/>
      <c r="E137" s="92"/>
      <c r="F137" s="1498"/>
      <c r="L137" s="441"/>
    </row>
    <row r="138" spans="1:16" x14ac:dyDescent="0.2">
      <c r="A138" s="654" t="s">
        <v>644</v>
      </c>
      <c r="B138" s="1351" t="str">
        <f>'Notes &amp; Disclosures'!$B$157</f>
        <v>No</v>
      </c>
      <c r="C138" s="83" t="str">
        <f>P138&amp;") Operating Lease Payments"</f>
        <v>c) Operating Lease Payments</v>
      </c>
      <c r="D138" s="1448"/>
      <c r="E138" s="93" t="s">
        <v>661</v>
      </c>
      <c r="F138" s="656"/>
      <c r="P138" s="1230" t="str">
        <f>IF(B138="Yes",CHAR(CODE(P105)+1),P105)</f>
        <v>c</v>
      </c>
    </row>
    <row r="139" spans="1:16" x14ac:dyDescent="0.2">
      <c r="B139" s="654" t="str">
        <f>$B$138</f>
        <v>No</v>
      </c>
      <c r="C139" s="1734" t="s">
        <v>662</v>
      </c>
      <c r="D139" s="1734"/>
      <c r="E139" s="92"/>
      <c r="F139" s="656"/>
    </row>
    <row r="140" spans="1:16" x14ac:dyDescent="0.2">
      <c r="B140" s="654" t="str">
        <f t="shared" ref="B140:B141" si="0">$B$138</f>
        <v>No</v>
      </c>
      <c r="C140" s="1734"/>
      <c r="D140" s="1734"/>
      <c r="E140" s="92"/>
      <c r="F140" s="656"/>
    </row>
    <row r="141" spans="1:16" x14ac:dyDescent="0.2">
      <c r="B141" s="654" t="str">
        <f t="shared" si="0"/>
        <v>No</v>
      </c>
      <c r="C141" s="1734"/>
      <c r="D141" s="1734"/>
      <c r="E141" s="92"/>
      <c r="F141" s="503" t="str">
        <f>'Guidance - Specific Disclosures'!A52</f>
        <v>[S17]</v>
      </c>
    </row>
    <row r="142" spans="1:16" ht="12.75" customHeight="1" x14ac:dyDescent="0.2">
      <c r="A142" s="1230" t="s">
        <v>663</v>
      </c>
      <c r="B142" s="1352" t="str">
        <f>IF(OR('Statement of Cash Flows'!$B$34="Yes",'Statement of Financial Position'!$B$27="Yes",'Statement of Financial Position'!$B$48="Yes"),"Yes","No")</f>
        <v>Yes</v>
      </c>
      <c r="C142" s="83" t="str">
        <f>P142&amp;") Finance Lease Payments "</f>
        <v xml:space="preserve">d) Finance Lease Payments </v>
      </c>
      <c r="D142" s="1448"/>
      <c r="E142" s="93" t="s">
        <v>661</v>
      </c>
      <c r="F142" s="301"/>
      <c r="P142" s="1230" t="str">
        <f>IF(B142="Yes",CHAR(CODE(P138)+1),P138)</f>
        <v>d</v>
      </c>
    </row>
    <row r="143" spans="1:16" x14ac:dyDescent="0.2">
      <c r="B143" s="654" t="str">
        <f>$B$142</f>
        <v>Yes</v>
      </c>
      <c r="C143" s="1734" t="s">
        <v>664</v>
      </c>
      <c r="D143" s="1734"/>
      <c r="E143" s="92"/>
      <c r="F143" s="301"/>
    </row>
    <row r="144" spans="1:16" x14ac:dyDescent="0.2">
      <c r="B144" s="654" t="str">
        <f t="shared" ref="B144:B145" si="1">$B$142</f>
        <v>Yes</v>
      </c>
      <c r="C144" s="1734"/>
      <c r="D144" s="1734"/>
      <c r="E144" s="92"/>
      <c r="F144" s="301"/>
    </row>
    <row r="145" spans="1:16" x14ac:dyDescent="0.2">
      <c r="B145" s="654" t="str">
        <f t="shared" si="1"/>
        <v>Yes</v>
      </c>
      <c r="C145" s="1734"/>
      <c r="D145" s="1734"/>
      <c r="E145" s="92"/>
      <c r="F145" s="504" t="str">
        <f>'Guidance - Specific Disclosures'!A55</f>
        <v>[S18]</v>
      </c>
    </row>
    <row r="146" spans="1:16" ht="12.75" customHeight="1" x14ac:dyDescent="0.2">
      <c r="A146" s="654" t="s">
        <v>665</v>
      </c>
      <c r="B146" s="654" t="s">
        <v>416</v>
      </c>
      <c r="C146" s="83" t="str">
        <f>P146&amp;") Cash and Cash Equivalents"</f>
        <v>e) Cash and Cash Equivalents</v>
      </c>
      <c r="D146" s="1448"/>
      <c r="E146" s="93" t="s">
        <v>414</v>
      </c>
      <c r="F146" s="301"/>
      <c r="P146" s="1230" t="str">
        <f>IF(B146="Yes",CHAR(CODE(P142)+1),P142)</f>
        <v>e</v>
      </c>
    </row>
    <row r="147" spans="1:16" x14ac:dyDescent="0.2">
      <c r="B147" s="654" t="s">
        <v>416</v>
      </c>
      <c r="C147" s="1734" t="s">
        <v>666</v>
      </c>
      <c r="D147" s="1734"/>
      <c r="E147" s="92"/>
      <c r="F147" s="301"/>
    </row>
    <row r="148" spans="1:16" ht="12.75" customHeight="1" x14ac:dyDescent="0.2">
      <c r="B148" s="654" t="s">
        <v>416</v>
      </c>
      <c r="C148" s="1734"/>
      <c r="D148" s="1734"/>
      <c r="E148" s="92"/>
      <c r="F148" s="301"/>
    </row>
    <row r="149" spans="1:16" x14ac:dyDescent="0.2">
      <c r="B149" s="654" t="s">
        <v>416</v>
      </c>
      <c r="C149" s="1734"/>
      <c r="D149" s="1734"/>
      <c r="E149" s="92"/>
      <c r="F149" s="505" t="str">
        <f>'Guidance - Specific Disclosures'!A58</f>
        <v>[S19]</v>
      </c>
    </row>
    <row r="150" spans="1:16" ht="12.75" customHeight="1" x14ac:dyDescent="0.2">
      <c r="B150" s="654" t="s">
        <v>416</v>
      </c>
      <c r="C150" s="1734"/>
      <c r="D150" s="1734"/>
      <c r="E150" s="92"/>
      <c r="F150" s="1448"/>
    </row>
    <row r="151" spans="1:16" ht="12.75" customHeight="1" x14ac:dyDescent="0.2">
      <c r="A151" s="654" t="s">
        <v>667</v>
      </c>
      <c r="B151" s="654" t="s">
        <v>416</v>
      </c>
      <c r="C151" s="83" t="str">
        <f>P151&amp;") Accounts Receivable"</f>
        <v>f) Accounts Receivable</v>
      </c>
      <c r="D151" s="1448"/>
      <c r="E151" s="93" t="s">
        <v>414</v>
      </c>
      <c r="F151" s="1448"/>
      <c r="P151" s="1230" t="str">
        <f>IF(B151="Yes",CHAR(CODE(P146)+1),P146)</f>
        <v>f</v>
      </c>
    </row>
    <row r="152" spans="1:16" x14ac:dyDescent="0.2">
      <c r="A152" s="654" t="s">
        <v>668</v>
      </c>
      <c r="B152" s="654" t="s">
        <v>416</v>
      </c>
      <c r="C152" s="1544" t="s">
        <v>669</v>
      </c>
      <c r="D152" s="1544"/>
      <c r="E152" s="92"/>
      <c r="F152" s="1448"/>
    </row>
    <row r="153" spans="1:16" x14ac:dyDescent="0.2">
      <c r="A153" s="654" t="s">
        <v>670</v>
      </c>
      <c r="B153" s="654" t="s">
        <v>416</v>
      </c>
      <c r="C153" s="1544"/>
      <c r="D153" s="1544"/>
      <c r="E153" s="92"/>
      <c r="F153" s="656"/>
    </row>
    <row r="154" spans="1:16" x14ac:dyDescent="0.2">
      <c r="A154" s="654" t="s">
        <v>671</v>
      </c>
      <c r="B154" s="654" t="s">
        <v>416</v>
      </c>
      <c r="C154" s="1544"/>
      <c r="D154" s="1544"/>
      <c r="E154" s="92"/>
      <c r="F154" s="656"/>
    </row>
    <row r="155" spans="1:16" ht="12.75" customHeight="1" x14ac:dyDescent="0.2">
      <c r="B155" s="654" t="s">
        <v>416</v>
      </c>
      <c r="C155" s="1544"/>
      <c r="D155" s="1544"/>
      <c r="E155" s="92"/>
      <c r="F155" s="1448"/>
    </row>
    <row r="156" spans="1:16" x14ac:dyDescent="0.2">
      <c r="B156" s="654" t="s">
        <v>416</v>
      </c>
      <c r="C156" s="1544"/>
      <c r="D156" s="1544"/>
      <c r="E156" s="92"/>
      <c r="F156" s="1448"/>
    </row>
    <row r="157" spans="1:16" ht="12.75" customHeight="1" x14ac:dyDescent="0.2">
      <c r="A157" s="654" t="s">
        <v>672</v>
      </c>
      <c r="B157" s="654" t="str">
        <f>'Statement of Financial Position'!$B$15</f>
        <v>Yes</v>
      </c>
      <c r="C157" s="1231" t="str">
        <f>P157&amp;") Inventories"</f>
        <v>g) Inventories</v>
      </c>
      <c r="D157" s="1448"/>
      <c r="E157" s="93" t="s">
        <v>673</v>
      </c>
      <c r="F157" s="656"/>
      <c r="P157" s="1230" t="str">
        <f>IF(B157="Yes",CHAR(CODE(P151)+1),P151)</f>
        <v>g</v>
      </c>
    </row>
    <row r="158" spans="1:16" ht="12.75" customHeight="1" x14ac:dyDescent="0.2">
      <c r="A158" s="654" t="s">
        <v>674</v>
      </c>
      <c r="B158" s="654" t="str">
        <f>$B$157</f>
        <v>Yes</v>
      </c>
      <c r="C158" s="1734" t="s">
        <v>675</v>
      </c>
      <c r="D158" s="1734"/>
      <c r="E158" s="92"/>
      <c r="F158" s="656"/>
    </row>
    <row r="159" spans="1:16" ht="12.75" customHeight="1" x14ac:dyDescent="0.2">
      <c r="A159" s="654" t="s">
        <v>676</v>
      </c>
      <c r="B159" s="654" t="str">
        <f t="shared" ref="B159:B163" si="2">$B$157</f>
        <v>Yes</v>
      </c>
      <c r="C159" s="1734"/>
      <c r="D159" s="1734"/>
      <c r="E159" s="92"/>
      <c r="F159" s="656"/>
    </row>
    <row r="160" spans="1:16" x14ac:dyDescent="0.2">
      <c r="A160" s="654" t="s">
        <v>677</v>
      </c>
      <c r="B160" s="654" t="str">
        <f t="shared" si="2"/>
        <v>Yes</v>
      </c>
      <c r="C160" s="1734"/>
      <c r="D160" s="1734"/>
      <c r="E160" s="92"/>
      <c r="F160" s="506" t="str">
        <f>'Guidance - Specific Disclosures'!A61</f>
        <v>[S20]</v>
      </c>
    </row>
    <row r="161" spans="1:16" ht="12.75" customHeight="1" x14ac:dyDescent="0.2">
      <c r="A161" s="654" t="s">
        <v>678</v>
      </c>
      <c r="B161" s="654" t="str">
        <f t="shared" si="2"/>
        <v>Yes</v>
      </c>
      <c r="C161" s="1734"/>
      <c r="D161" s="1734"/>
      <c r="E161" s="92"/>
      <c r="F161" s="656"/>
    </row>
    <row r="162" spans="1:16" x14ac:dyDescent="0.2">
      <c r="B162" s="654" t="str">
        <f t="shared" si="2"/>
        <v>Yes</v>
      </c>
      <c r="C162" s="1734"/>
      <c r="D162" s="1734"/>
      <c r="E162" s="92"/>
      <c r="F162" s="656"/>
    </row>
    <row r="163" spans="1:16" x14ac:dyDescent="0.2">
      <c r="B163" s="654" t="str">
        <f t="shared" si="2"/>
        <v>Yes</v>
      </c>
      <c r="C163" s="1734"/>
      <c r="D163" s="1734"/>
      <c r="E163" s="92"/>
      <c r="F163" s="656"/>
    </row>
    <row r="164" spans="1:16" x14ac:dyDescent="0.2">
      <c r="A164" s="654" t="s">
        <v>679</v>
      </c>
      <c r="B164" s="1478" t="str">
        <f>IF(OR('Statement of Financial Position'!$B$16="Yes",'Statement of Financial Position'!$B$38="Yes"),"Yes","No")</f>
        <v>Yes</v>
      </c>
      <c r="C164" s="1231" t="str">
        <f>P164&amp;") Investments"</f>
        <v>h) Investments</v>
      </c>
      <c r="D164" s="1448"/>
      <c r="E164" s="93" t="s">
        <v>680</v>
      </c>
      <c r="F164" s="656"/>
      <c r="P164" s="1230" t="str">
        <f>IF(B164="Yes",CHAR(CODE(P157)+1),P157)</f>
        <v>h</v>
      </c>
    </row>
    <row r="165" spans="1:16" x14ac:dyDescent="0.2">
      <c r="A165" s="654" t="s">
        <v>667</v>
      </c>
      <c r="B165" s="654" t="str">
        <f t="shared" ref="B165:B175" si="3">$B$164</f>
        <v>Yes</v>
      </c>
      <c r="C165" s="1736" t="s">
        <v>681</v>
      </c>
      <c r="D165" s="1736"/>
      <c r="E165" s="93"/>
      <c r="F165" s="656"/>
    </row>
    <row r="166" spans="1:16" x14ac:dyDescent="0.2">
      <c r="A166" s="654" t="s">
        <v>682</v>
      </c>
      <c r="B166" s="654" t="str">
        <f t="shared" si="3"/>
        <v>Yes</v>
      </c>
      <c r="C166" s="1736"/>
      <c r="D166" s="1736"/>
      <c r="E166" s="93"/>
      <c r="F166" s="656"/>
    </row>
    <row r="167" spans="1:16" ht="12.75" customHeight="1" x14ac:dyDescent="0.2">
      <c r="B167" s="654" t="str">
        <f t="shared" si="3"/>
        <v>Yes</v>
      </c>
      <c r="C167" s="1736"/>
      <c r="D167" s="1736"/>
      <c r="E167" s="93"/>
      <c r="F167" s="806" t="str">
        <f>'Guidance - Specific Disclosures'!A64</f>
        <v>[S21]</v>
      </c>
    </row>
    <row r="168" spans="1:16" ht="12.75" customHeight="1" x14ac:dyDescent="0.2">
      <c r="A168" s="654" t="s">
        <v>683</v>
      </c>
      <c r="B168" s="654" t="str">
        <f t="shared" si="3"/>
        <v>Yes</v>
      </c>
      <c r="C168" s="1735" t="s">
        <v>684</v>
      </c>
      <c r="D168" s="1735"/>
      <c r="E168" s="92"/>
      <c r="F168" s="301"/>
    </row>
    <row r="169" spans="1:16" ht="12.75" customHeight="1" x14ac:dyDescent="0.2">
      <c r="A169" s="654" t="s">
        <v>685</v>
      </c>
      <c r="B169" s="654" t="str">
        <f t="shared" si="3"/>
        <v>Yes</v>
      </c>
      <c r="C169" s="1735"/>
      <c r="D169" s="1735"/>
      <c r="E169" s="92"/>
      <c r="F169" s="301"/>
    </row>
    <row r="170" spans="1:16" ht="12.75" customHeight="1" x14ac:dyDescent="0.2">
      <c r="A170" s="654" t="s">
        <v>686</v>
      </c>
      <c r="B170" s="654" t="str">
        <f t="shared" si="3"/>
        <v>Yes</v>
      </c>
      <c r="C170" s="1735"/>
      <c r="D170" s="1735"/>
      <c r="E170" s="92"/>
      <c r="F170" s="301"/>
    </row>
    <row r="171" spans="1:16" ht="12.75" customHeight="1" x14ac:dyDescent="0.2">
      <c r="B171" s="654" t="str">
        <f t="shared" si="3"/>
        <v>Yes</v>
      </c>
      <c r="C171" s="1735"/>
      <c r="D171" s="1735"/>
      <c r="E171" s="92"/>
      <c r="F171" s="301"/>
    </row>
    <row r="172" spans="1:16" ht="19.899999999999999" customHeight="1" x14ac:dyDescent="0.2">
      <c r="B172" s="654" t="str">
        <f t="shared" si="3"/>
        <v>Yes</v>
      </c>
      <c r="C172" s="1735"/>
      <c r="D172" s="1735"/>
      <c r="E172" s="92"/>
      <c r="F172" s="301"/>
    </row>
    <row r="173" spans="1:16" x14ac:dyDescent="0.2">
      <c r="B173" s="654" t="str">
        <f t="shared" si="3"/>
        <v>Yes</v>
      </c>
      <c r="C173" s="1734" t="s">
        <v>687</v>
      </c>
      <c r="D173" s="1734"/>
      <c r="E173" s="92"/>
      <c r="F173" s="301"/>
    </row>
    <row r="174" spans="1:16" x14ac:dyDescent="0.2">
      <c r="B174" s="654" t="str">
        <f t="shared" si="3"/>
        <v>Yes</v>
      </c>
      <c r="C174" s="1734"/>
      <c r="D174" s="1734"/>
      <c r="E174" s="92"/>
      <c r="F174" s="301"/>
    </row>
    <row r="175" spans="1:16" x14ac:dyDescent="0.2">
      <c r="B175" s="654" t="str">
        <f t="shared" si="3"/>
        <v>Yes</v>
      </c>
      <c r="C175" s="1734"/>
      <c r="D175" s="1734"/>
      <c r="E175" s="92"/>
      <c r="F175" s="301"/>
    </row>
    <row r="176" spans="1:16" ht="12.75" customHeight="1" x14ac:dyDescent="0.2">
      <c r="A176" s="654" t="s">
        <v>688</v>
      </c>
      <c r="B176" s="654" t="s">
        <v>416</v>
      </c>
      <c r="C176" s="83" t="str">
        <f>P176&amp;") Property, Plant and Equipment"</f>
        <v>i) Property, Plant and Equipment</v>
      </c>
      <c r="D176" s="1448"/>
      <c r="E176" s="93" t="s">
        <v>602</v>
      </c>
      <c r="F176" s="301"/>
      <c r="P176" s="1230" t="str">
        <f>IF(B176="Yes",CHAR(CODE(P164)+1),P164)</f>
        <v>i</v>
      </c>
    </row>
    <row r="177" spans="1:8" ht="12.75" customHeight="1" x14ac:dyDescent="0.2">
      <c r="B177" s="654" t="s">
        <v>416</v>
      </c>
      <c r="C177" s="1726" t="s">
        <v>689</v>
      </c>
      <c r="D177" s="1726"/>
      <c r="E177" s="92"/>
      <c r="F177" s="301"/>
    </row>
    <row r="178" spans="1:8" ht="12.75" customHeight="1" x14ac:dyDescent="0.2">
      <c r="B178" s="654" t="s">
        <v>416</v>
      </c>
      <c r="C178" s="1726"/>
      <c r="D178" s="1726"/>
      <c r="E178" s="92"/>
      <c r="F178" s="301"/>
    </row>
    <row r="179" spans="1:8" x14ac:dyDescent="0.2">
      <c r="B179" s="654" t="s">
        <v>416</v>
      </c>
      <c r="C179" s="1726"/>
      <c r="D179" s="1726"/>
      <c r="E179" s="92"/>
      <c r="F179" s="507" t="str">
        <f>'Guidance - Specific Disclosures'!A67</f>
        <v>[S22]</v>
      </c>
    </row>
    <row r="180" spans="1:8" x14ac:dyDescent="0.2">
      <c r="B180" s="654" t="s">
        <v>416</v>
      </c>
      <c r="C180" s="1726" t="s">
        <v>690</v>
      </c>
      <c r="D180" s="1726"/>
      <c r="E180" s="92"/>
    </row>
    <row r="181" spans="1:8" x14ac:dyDescent="0.2">
      <c r="B181" s="654" t="s">
        <v>416</v>
      </c>
      <c r="C181" s="1726"/>
      <c r="D181" s="1726"/>
      <c r="E181" s="92"/>
    </row>
    <row r="182" spans="1:8" x14ac:dyDescent="0.2">
      <c r="A182" s="654" t="s">
        <v>691</v>
      </c>
      <c r="B182" s="654" t="s">
        <v>416</v>
      </c>
      <c r="C182" s="1726" t="s">
        <v>692</v>
      </c>
      <c r="D182" s="1726"/>
      <c r="E182" s="92"/>
      <c r="F182" s="27"/>
    </row>
    <row r="183" spans="1:8" ht="12.75" customHeight="1" x14ac:dyDescent="0.2">
      <c r="A183" s="654" t="s">
        <v>693</v>
      </c>
      <c r="B183" s="654" t="s">
        <v>416</v>
      </c>
      <c r="C183" s="1726"/>
      <c r="D183" s="1726"/>
      <c r="E183" s="92"/>
      <c r="F183" s="441"/>
    </row>
    <row r="184" spans="1:8" ht="12.75" customHeight="1" x14ac:dyDescent="0.2">
      <c r="B184" s="654" t="s">
        <v>416</v>
      </c>
      <c r="C184" s="1726"/>
      <c r="D184" s="1726"/>
      <c r="E184" s="92"/>
      <c r="F184" s="441"/>
    </row>
    <row r="185" spans="1:8" x14ac:dyDescent="0.2">
      <c r="B185" s="654" t="s">
        <v>416</v>
      </c>
      <c r="C185" s="1726"/>
      <c r="D185" s="1726"/>
      <c r="E185" s="92"/>
      <c r="F185" s="656"/>
    </row>
    <row r="186" spans="1:8" x14ac:dyDescent="0.2">
      <c r="C186" s="1497"/>
      <c r="D186" s="1497"/>
      <c r="E186" s="92"/>
      <c r="F186" s="656"/>
    </row>
    <row r="187" spans="1:8" x14ac:dyDescent="0.2">
      <c r="A187" s="654" t="s">
        <v>694</v>
      </c>
      <c r="B187" s="654" t="s">
        <v>416</v>
      </c>
      <c r="C187" s="1734" t="s">
        <v>695</v>
      </c>
      <c r="D187" s="1734"/>
      <c r="F187" s="559"/>
      <c r="G187" s="441"/>
      <c r="H187" s="441"/>
    </row>
    <row r="188" spans="1:8" x14ac:dyDescent="0.2">
      <c r="B188" s="654" t="s">
        <v>416</v>
      </c>
      <c r="C188" s="1734"/>
      <c r="D188" s="1734"/>
      <c r="E188" s="92"/>
      <c r="F188" s="1448"/>
    </row>
    <row r="189" spans="1:8" x14ac:dyDescent="0.2">
      <c r="B189" s="654" t="s">
        <v>416</v>
      </c>
      <c r="C189" s="1734"/>
      <c r="D189" s="1734"/>
      <c r="E189" s="92"/>
      <c r="F189" s="1448"/>
    </row>
    <row r="190" spans="1:8" x14ac:dyDescent="0.2">
      <c r="B190" s="654" t="s">
        <v>416</v>
      </c>
      <c r="C190" s="1734"/>
      <c r="D190" s="1734"/>
      <c r="E190" s="92"/>
      <c r="F190" s="1448"/>
    </row>
    <row r="191" spans="1:8" ht="12.75" customHeight="1" x14ac:dyDescent="0.2">
      <c r="B191" s="654" t="s">
        <v>590</v>
      </c>
      <c r="C191" s="1739" t="s">
        <v>696</v>
      </c>
      <c r="D191" s="1739"/>
      <c r="E191" s="92"/>
      <c r="F191" s="1448"/>
    </row>
    <row r="192" spans="1:8" ht="12.75" customHeight="1" x14ac:dyDescent="0.2">
      <c r="B192" s="654" t="s">
        <v>590</v>
      </c>
      <c r="C192" s="1739"/>
      <c r="D192" s="1739"/>
      <c r="E192" s="92"/>
      <c r="F192" s="1448"/>
    </row>
    <row r="193" spans="1:6" x14ac:dyDescent="0.2">
      <c r="B193" s="654" t="str">
        <f>$B$142</f>
        <v>Yes</v>
      </c>
      <c r="C193" s="86" t="s">
        <v>697</v>
      </c>
      <c r="D193" s="1448"/>
      <c r="E193" s="93" t="s">
        <v>698</v>
      </c>
      <c r="F193" s="1448"/>
    </row>
    <row r="194" spans="1:6" ht="12.75" customHeight="1" x14ac:dyDescent="0.2">
      <c r="A194" s="654" t="s">
        <v>699</v>
      </c>
      <c r="B194" s="654" t="str">
        <f t="shared" ref="B194:B201" si="4">$B$142</f>
        <v>Yes</v>
      </c>
      <c r="C194" s="1736" t="s">
        <v>700</v>
      </c>
      <c r="D194" s="1736"/>
      <c r="E194" s="92"/>
      <c r="F194" s="1448"/>
    </row>
    <row r="195" spans="1:6" x14ac:dyDescent="0.2">
      <c r="A195" s="654" t="s">
        <v>701</v>
      </c>
      <c r="B195" s="654" t="str">
        <f t="shared" si="4"/>
        <v>Yes</v>
      </c>
      <c r="C195" s="1736"/>
      <c r="D195" s="1736"/>
      <c r="E195" s="92"/>
      <c r="F195" s="1448"/>
    </row>
    <row r="196" spans="1:6" x14ac:dyDescent="0.2">
      <c r="A196" s="654" t="s">
        <v>663</v>
      </c>
      <c r="B196" s="654" t="str">
        <f t="shared" si="4"/>
        <v>Yes</v>
      </c>
      <c r="C196" s="1736"/>
      <c r="D196" s="1736"/>
      <c r="F196" s="1448"/>
    </row>
    <row r="197" spans="1:6" ht="12.75" customHeight="1" x14ac:dyDescent="0.2">
      <c r="B197" s="654" t="str">
        <f t="shared" si="4"/>
        <v>Yes</v>
      </c>
      <c r="C197" s="1736"/>
      <c r="D197" s="1736"/>
      <c r="E197" s="92"/>
      <c r="F197" s="656"/>
    </row>
    <row r="198" spans="1:6" ht="12.75" customHeight="1" x14ac:dyDescent="0.2">
      <c r="A198" s="654" t="s">
        <v>702</v>
      </c>
      <c r="B198" s="654" t="str">
        <f t="shared" si="4"/>
        <v>Yes</v>
      </c>
      <c r="C198" s="1736"/>
      <c r="D198" s="1736"/>
      <c r="E198" s="92"/>
      <c r="F198" s="656"/>
    </row>
    <row r="199" spans="1:6" ht="12.75" customHeight="1" x14ac:dyDescent="0.2">
      <c r="B199" s="654" t="str">
        <f t="shared" si="4"/>
        <v>Yes</v>
      </c>
      <c r="C199" s="1736"/>
      <c r="D199" s="1736"/>
      <c r="E199" s="92"/>
      <c r="F199" s="656"/>
    </row>
    <row r="200" spans="1:6" ht="16.149999999999999" customHeight="1" x14ac:dyDescent="0.2">
      <c r="B200" s="654" t="str">
        <f t="shared" si="4"/>
        <v>Yes</v>
      </c>
      <c r="C200" s="1736"/>
      <c r="D200" s="1736"/>
      <c r="E200" s="92"/>
      <c r="F200" s="656"/>
    </row>
    <row r="201" spans="1:6" x14ac:dyDescent="0.2">
      <c r="B201" s="654" t="str">
        <f t="shared" si="4"/>
        <v>Yes</v>
      </c>
      <c r="C201" s="1498"/>
      <c r="D201" s="1498"/>
      <c r="E201" s="92"/>
      <c r="F201" s="656"/>
    </row>
    <row r="202" spans="1:6" x14ac:dyDescent="0.2">
      <c r="A202" s="654" t="s">
        <v>703</v>
      </c>
      <c r="B202" s="654" t="s">
        <v>416</v>
      </c>
      <c r="C202" s="86" t="s">
        <v>704</v>
      </c>
      <c r="D202" s="1448"/>
      <c r="E202" s="93" t="s">
        <v>602</v>
      </c>
      <c r="F202" s="656"/>
    </row>
    <row r="203" spans="1:6" x14ac:dyDescent="0.2">
      <c r="B203" s="654" t="s">
        <v>416</v>
      </c>
      <c r="C203" s="1726" t="s">
        <v>705</v>
      </c>
      <c r="D203" s="1726"/>
      <c r="E203" s="92"/>
      <c r="F203" s="656"/>
    </row>
    <row r="204" spans="1:6" x14ac:dyDescent="0.2">
      <c r="B204" s="654" t="s">
        <v>416</v>
      </c>
      <c r="C204" s="1726"/>
      <c r="D204" s="1726"/>
      <c r="E204" s="92"/>
      <c r="F204" s="656"/>
    </row>
    <row r="205" spans="1:6" ht="12.75" customHeight="1" x14ac:dyDescent="0.2">
      <c r="B205" s="654" t="s">
        <v>416</v>
      </c>
      <c r="C205" s="1726"/>
      <c r="D205" s="1726"/>
      <c r="E205" s="92"/>
      <c r="F205" s="508" t="str">
        <f>'Guidance - Specific Disclosures'!A70</f>
        <v>[S23]</v>
      </c>
    </row>
    <row r="206" spans="1:6" ht="12.75" customHeight="1" x14ac:dyDescent="0.2">
      <c r="B206" s="654" t="s">
        <v>416</v>
      </c>
      <c r="C206" s="1726"/>
      <c r="D206" s="1726"/>
      <c r="E206" s="92"/>
      <c r="F206" s="656"/>
    </row>
    <row r="207" spans="1:6" x14ac:dyDescent="0.2">
      <c r="B207" s="654" t="s">
        <v>416</v>
      </c>
      <c r="C207" s="81" t="s">
        <v>706</v>
      </c>
      <c r="D207" s="1448"/>
      <c r="E207" s="92"/>
      <c r="F207" s="656"/>
    </row>
    <row r="208" spans="1:6" x14ac:dyDescent="0.2">
      <c r="B208" s="654" t="s">
        <v>416</v>
      </c>
      <c r="C208" s="82" t="s">
        <v>707</v>
      </c>
      <c r="D208" s="163" t="s">
        <v>708</v>
      </c>
      <c r="E208" s="92"/>
      <c r="F208" s="1448"/>
    </row>
    <row r="209" spans="1:16" x14ac:dyDescent="0.2">
      <c r="B209" s="654" t="s">
        <v>416</v>
      </c>
      <c r="C209" s="82" t="s">
        <v>709</v>
      </c>
      <c r="D209" s="163" t="s">
        <v>708</v>
      </c>
      <c r="E209" s="92"/>
      <c r="F209" s="1448"/>
    </row>
    <row r="210" spans="1:16" ht="12.75" customHeight="1" x14ac:dyDescent="0.2">
      <c r="B210" s="654" t="s">
        <v>416</v>
      </c>
      <c r="C210" s="82" t="s">
        <v>710</v>
      </c>
      <c r="D210" s="82" t="s">
        <v>711</v>
      </c>
      <c r="E210" s="92"/>
      <c r="F210" s="1448"/>
    </row>
    <row r="211" spans="1:16" ht="12.75" customHeight="1" x14ac:dyDescent="0.2">
      <c r="B211" s="654" t="s">
        <v>416</v>
      </c>
      <c r="C211" s="82" t="s">
        <v>712</v>
      </c>
      <c r="D211" s="82" t="s">
        <v>713</v>
      </c>
      <c r="E211" s="92"/>
      <c r="F211" s="1448"/>
    </row>
    <row r="212" spans="1:16" x14ac:dyDescent="0.2">
      <c r="B212" s="654" t="s">
        <v>416</v>
      </c>
      <c r="C212" s="82" t="s">
        <v>714</v>
      </c>
      <c r="D212" s="82" t="s">
        <v>715</v>
      </c>
      <c r="E212" s="92"/>
      <c r="F212" s="656"/>
    </row>
    <row r="213" spans="1:16" x14ac:dyDescent="0.2">
      <c r="B213" s="654" t="s">
        <v>416</v>
      </c>
      <c r="C213" s="82" t="s">
        <v>716</v>
      </c>
      <c r="D213" s="82" t="s">
        <v>717</v>
      </c>
      <c r="E213" s="92"/>
      <c r="F213" s="656"/>
    </row>
    <row r="214" spans="1:16" x14ac:dyDescent="0.2">
      <c r="B214" s="654" t="s">
        <v>416</v>
      </c>
      <c r="C214" s="82" t="s">
        <v>718</v>
      </c>
      <c r="D214" s="163" t="s">
        <v>719</v>
      </c>
      <c r="E214" s="92"/>
      <c r="F214" s="656"/>
    </row>
    <row r="215" spans="1:16" x14ac:dyDescent="0.2">
      <c r="B215" s="654" t="s">
        <v>416</v>
      </c>
      <c r="C215" s="82" t="s">
        <v>720</v>
      </c>
      <c r="D215" s="82" t="s">
        <v>721</v>
      </c>
      <c r="E215" s="92"/>
      <c r="F215" s="656"/>
    </row>
    <row r="216" spans="1:16" x14ac:dyDescent="0.2">
      <c r="B216" s="654" t="s">
        <v>416</v>
      </c>
      <c r="C216" s="81"/>
      <c r="D216" s="1448"/>
      <c r="E216" s="92"/>
      <c r="F216" s="656"/>
    </row>
    <row r="217" spans="1:16" ht="12.75" customHeight="1" x14ac:dyDescent="0.2">
      <c r="A217" s="654" t="s">
        <v>722</v>
      </c>
      <c r="B217" s="1352" t="str">
        <f>IF(OR('Statement of Financial Position'!$B$38="Yes",'St of Comprehensive Rev. &amp; Exp.'!$B$34="Yes"),"Yes","No")</f>
        <v>Yes</v>
      </c>
      <c r="C217" s="84" t="str">
        <f>P217&amp;") Intangible Assets"</f>
        <v>j) Intangible Assets</v>
      </c>
      <c r="D217" s="1448"/>
      <c r="E217" s="93" t="s">
        <v>723</v>
      </c>
      <c r="F217" s="1448"/>
      <c r="P217" s="1230" t="str">
        <f>IF(B217="Yes",CHAR(CODE(P176)+1),P176)</f>
        <v>j</v>
      </c>
    </row>
    <row r="218" spans="1:16" x14ac:dyDescent="0.2">
      <c r="B218" s="654" t="str">
        <f>$B$217</f>
        <v>Yes</v>
      </c>
      <c r="C218" s="87" t="s">
        <v>724</v>
      </c>
      <c r="D218" s="1448"/>
      <c r="E218" s="92"/>
      <c r="F218" s="1448"/>
    </row>
    <row r="219" spans="1:16" ht="12.75" customHeight="1" x14ac:dyDescent="0.2">
      <c r="A219" s="654" t="s">
        <v>725</v>
      </c>
      <c r="B219" s="654" t="str">
        <f t="shared" ref="B219:B226" si="5">$B$217</f>
        <v>Yes</v>
      </c>
      <c r="C219" s="1734" t="s">
        <v>726</v>
      </c>
      <c r="D219" s="1734"/>
      <c r="E219" s="92"/>
      <c r="F219" s="1448"/>
    </row>
    <row r="220" spans="1:16" x14ac:dyDescent="0.2">
      <c r="A220" s="654" t="s">
        <v>727</v>
      </c>
      <c r="B220" s="654" t="str">
        <f t="shared" si="5"/>
        <v>Yes</v>
      </c>
      <c r="C220" s="1734"/>
      <c r="D220" s="1734"/>
      <c r="F220" s="509" t="str">
        <f>'Guidance - Specific Disclosures'!A73</f>
        <v>[S24]</v>
      </c>
    </row>
    <row r="221" spans="1:16" x14ac:dyDescent="0.2">
      <c r="B221" s="654" t="str">
        <f t="shared" si="5"/>
        <v>Yes</v>
      </c>
      <c r="C221" s="1734"/>
      <c r="D221" s="1734"/>
      <c r="E221" s="92"/>
      <c r="F221" s="1448"/>
    </row>
    <row r="222" spans="1:16" ht="12.75" customHeight="1" x14ac:dyDescent="0.2">
      <c r="B222" s="654" t="str">
        <f t="shared" si="5"/>
        <v>Yes</v>
      </c>
      <c r="C222" s="1734"/>
      <c r="D222" s="1734"/>
      <c r="E222" s="92"/>
      <c r="F222" s="1448"/>
    </row>
    <row r="223" spans="1:16" ht="12.75" customHeight="1" x14ac:dyDescent="0.2">
      <c r="A223" s="654" t="s">
        <v>728</v>
      </c>
      <c r="B223" s="654" t="str">
        <f t="shared" si="5"/>
        <v>Yes</v>
      </c>
      <c r="C223" s="1734" t="s">
        <v>729</v>
      </c>
      <c r="D223" s="1734"/>
      <c r="E223" s="92"/>
      <c r="F223" s="1448"/>
    </row>
    <row r="224" spans="1:16" ht="12.75" customHeight="1" x14ac:dyDescent="0.2">
      <c r="B224" s="654" t="str">
        <f t="shared" si="5"/>
        <v>Yes</v>
      </c>
      <c r="C224" s="1734"/>
      <c r="D224" s="1734"/>
      <c r="E224" s="92"/>
      <c r="F224" s="1448"/>
    </row>
    <row r="225" spans="1:16" x14ac:dyDescent="0.2">
      <c r="B225" s="654" t="str">
        <f t="shared" si="5"/>
        <v>Yes</v>
      </c>
      <c r="C225" s="1734"/>
      <c r="D225" s="1734"/>
      <c r="E225" s="92"/>
      <c r="F225" s="1448"/>
    </row>
    <row r="226" spans="1:16" ht="12.75" customHeight="1" x14ac:dyDescent="0.2">
      <c r="B226" s="654" t="str">
        <f t="shared" si="5"/>
        <v>Yes</v>
      </c>
      <c r="C226" s="1734"/>
      <c r="D226" s="1734"/>
      <c r="E226" s="92"/>
      <c r="F226" s="1448"/>
    </row>
    <row r="227" spans="1:16" x14ac:dyDescent="0.2">
      <c r="A227" s="654" t="s">
        <v>730</v>
      </c>
      <c r="B227" s="1352" t="str">
        <f>IF(OR($B$217="Yes",$B$176="Yes",'Notes &amp; Disclosures'!$B$271="Yes",'Notes &amp; Disclosures'!$B$344="Yes"),"Yes","No")</f>
        <v>Yes</v>
      </c>
      <c r="C227" s="84" t="s">
        <v>1695</v>
      </c>
      <c r="D227" s="1448"/>
      <c r="E227" s="92"/>
      <c r="F227" s="1448"/>
      <c r="P227" s="1230" t="str">
        <f>IF(B227="Yes",CHAR(CODE(P217)+1),P217)</f>
        <v>k</v>
      </c>
    </row>
    <row r="228" spans="1:16" x14ac:dyDescent="0.2">
      <c r="B228" s="654" t="str">
        <f t="shared" ref="B228:B245" si="6">$B$227</f>
        <v>Yes</v>
      </c>
      <c r="C228" s="1726" t="s">
        <v>731</v>
      </c>
      <c r="D228" s="1726"/>
      <c r="E228" s="92"/>
      <c r="F228" s="1448"/>
    </row>
    <row r="229" spans="1:16" ht="12.75" customHeight="1" x14ac:dyDescent="0.2">
      <c r="B229" s="654" t="str">
        <f t="shared" si="6"/>
        <v>Yes</v>
      </c>
      <c r="C229" s="1726"/>
      <c r="D229" s="1726"/>
      <c r="E229" s="92"/>
      <c r="F229" s="656"/>
    </row>
    <row r="230" spans="1:16" ht="12.75" customHeight="1" x14ac:dyDescent="0.2">
      <c r="B230" s="654" t="str">
        <f t="shared" si="6"/>
        <v>Yes</v>
      </c>
      <c r="C230" s="1726"/>
      <c r="D230" s="1726"/>
      <c r="E230" s="92"/>
      <c r="F230" s="656"/>
    </row>
    <row r="231" spans="1:16" ht="12.75" customHeight="1" x14ac:dyDescent="0.2">
      <c r="B231" s="654" t="str">
        <f t="shared" si="6"/>
        <v>Yes</v>
      </c>
      <c r="C231" s="1726"/>
      <c r="D231" s="1726"/>
      <c r="E231" s="92"/>
      <c r="F231" s="656"/>
    </row>
    <row r="232" spans="1:16" ht="12.75" customHeight="1" x14ac:dyDescent="0.2">
      <c r="A232" s="654" t="s">
        <v>732</v>
      </c>
      <c r="B232" s="654" t="str">
        <f t="shared" si="6"/>
        <v>Yes</v>
      </c>
      <c r="C232" s="1726"/>
      <c r="D232" s="1726"/>
      <c r="E232" s="92"/>
      <c r="F232" s="656"/>
    </row>
    <row r="233" spans="1:16" ht="12.75" customHeight="1" x14ac:dyDescent="0.2">
      <c r="A233" s="654" t="s">
        <v>733</v>
      </c>
      <c r="B233" s="654" t="str">
        <f t="shared" si="6"/>
        <v>Yes</v>
      </c>
      <c r="C233" s="1726"/>
      <c r="D233" s="1726"/>
      <c r="E233" s="92"/>
      <c r="F233" s="656"/>
    </row>
    <row r="234" spans="1:16" ht="12.75" customHeight="1" x14ac:dyDescent="0.2">
      <c r="B234" s="654" t="str">
        <f t="shared" si="6"/>
        <v>Yes</v>
      </c>
      <c r="C234" s="1726"/>
      <c r="D234" s="1726"/>
      <c r="E234" s="92"/>
      <c r="F234" s="656"/>
    </row>
    <row r="235" spans="1:16" ht="12.75" customHeight="1" x14ac:dyDescent="0.2">
      <c r="B235" s="654" t="str">
        <f t="shared" si="6"/>
        <v>Yes</v>
      </c>
      <c r="C235" s="1726"/>
      <c r="D235" s="1726"/>
      <c r="E235" s="92"/>
      <c r="F235" s="656"/>
    </row>
    <row r="236" spans="1:16" ht="12.75" customHeight="1" x14ac:dyDescent="0.2">
      <c r="B236" s="654" t="str">
        <f t="shared" si="6"/>
        <v>Yes</v>
      </c>
      <c r="C236" s="1726"/>
      <c r="D236" s="1726"/>
      <c r="E236" s="92"/>
      <c r="F236" s="656"/>
    </row>
    <row r="237" spans="1:16" ht="12.75" customHeight="1" x14ac:dyDescent="0.2">
      <c r="A237" s="654" t="s">
        <v>734</v>
      </c>
      <c r="B237" s="654" t="str">
        <f t="shared" si="6"/>
        <v>Yes</v>
      </c>
      <c r="C237" s="1726"/>
      <c r="D237" s="1726"/>
      <c r="E237" s="92"/>
      <c r="F237" s="656"/>
    </row>
    <row r="238" spans="1:16" ht="12.75" customHeight="1" x14ac:dyDescent="0.2">
      <c r="B238" s="654" t="str">
        <f t="shared" si="6"/>
        <v>Yes</v>
      </c>
      <c r="C238" s="1726"/>
      <c r="D238" s="1726"/>
      <c r="E238" s="92"/>
      <c r="F238" s="656"/>
    </row>
    <row r="239" spans="1:16" ht="12.75" customHeight="1" x14ac:dyDescent="0.2">
      <c r="B239" s="654" t="str">
        <f t="shared" si="6"/>
        <v>Yes</v>
      </c>
      <c r="C239" s="1726"/>
      <c r="D239" s="1726"/>
      <c r="E239" s="92"/>
      <c r="F239" s="656"/>
    </row>
    <row r="240" spans="1:16" ht="12.75" customHeight="1" x14ac:dyDescent="0.2">
      <c r="B240" s="654" t="str">
        <f t="shared" si="6"/>
        <v>Yes</v>
      </c>
      <c r="C240" s="1726"/>
      <c r="D240" s="1726"/>
      <c r="E240" s="92"/>
      <c r="F240" s="656"/>
    </row>
    <row r="241" spans="1:16" ht="12.75" customHeight="1" x14ac:dyDescent="0.2">
      <c r="A241" s="654" t="s">
        <v>735</v>
      </c>
      <c r="B241" s="654" t="str">
        <f t="shared" si="6"/>
        <v>Yes</v>
      </c>
      <c r="C241" s="1726"/>
      <c r="D241" s="1726"/>
      <c r="E241" s="92"/>
      <c r="F241" s="656"/>
    </row>
    <row r="242" spans="1:16" ht="12.75" customHeight="1" x14ac:dyDescent="0.2">
      <c r="B242" s="654" t="str">
        <f t="shared" si="6"/>
        <v>Yes</v>
      </c>
      <c r="C242" s="1726"/>
      <c r="D242" s="1726"/>
      <c r="E242" s="92"/>
      <c r="F242" s="656"/>
    </row>
    <row r="243" spans="1:16" ht="12.75" customHeight="1" x14ac:dyDescent="0.2">
      <c r="B243" s="654" t="str">
        <f t="shared" si="6"/>
        <v>Yes</v>
      </c>
      <c r="C243" s="1726"/>
      <c r="D243" s="1726"/>
      <c r="E243" s="92"/>
      <c r="F243" s="656"/>
    </row>
    <row r="244" spans="1:16" ht="12.75" customHeight="1" x14ac:dyDescent="0.2">
      <c r="A244" s="654" t="s">
        <v>736</v>
      </c>
      <c r="B244" s="654" t="str">
        <f t="shared" si="6"/>
        <v>Yes</v>
      </c>
      <c r="C244" s="1726"/>
      <c r="D244" s="1726"/>
      <c r="E244" s="92"/>
      <c r="F244" s="656"/>
    </row>
    <row r="245" spans="1:16" ht="12.75" customHeight="1" x14ac:dyDescent="0.2">
      <c r="B245" s="654" t="str">
        <f t="shared" si="6"/>
        <v>Yes</v>
      </c>
      <c r="C245" s="1726"/>
      <c r="D245" s="1726"/>
      <c r="E245" s="92"/>
      <c r="F245" s="656"/>
    </row>
    <row r="246" spans="1:16" ht="12.75" customHeight="1" x14ac:dyDescent="0.2">
      <c r="A246" s="654" t="s">
        <v>679</v>
      </c>
      <c r="B246" s="654" t="s">
        <v>416</v>
      </c>
      <c r="C246" s="83" t="str">
        <f>P246&amp;") Accounts Payable"</f>
        <v>l) Accounts Payable</v>
      </c>
      <c r="D246" s="1448"/>
      <c r="E246" s="93" t="s">
        <v>414</v>
      </c>
      <c r="F246" s="656"/>
      <c r="P246" s="1230" t="str">
        <f>IF(B246="Yes",CHAR(CODE(P227)+1),P227)</f>
        <v>l</v>
      </c>
    </row>
    <row r="247" spans="1:16" ht="12.75" customHeight="1" x14ac:dyDescent="0.2">
      <c r="A247" s="654" t="s">
        <v>667</v>
      </c>
      <c r="B247" s="654" t="s">
        <v>416</v>
      </c>
      <c r="C247" s="1740" t="s">
        <v>737</v>
      </c>
      <c r="D247" s="1740"/>
      <c r="E247" s="92"/>
      <c r="F247" s="656"/>
    </row>
    <row r="248" spans="1:16" ht="12.75" customHeight="1" x14ac:dyDescent="0.2">
      <c r="A248" s="654" t="s">
        <v>738</v>
      </c>
      <c r="B248" s="654" t="s">
        <v>416</v>
      </c>
      <c r="C248" s="1740"/>
      <c r="D248" s="1740"/>
      <c r="E248" s="92"/>
      <c r="F248" s="656"/>
    </row>
    <row r="249" spans="1:16" x14ac:dyDescent="0.2">
      <c r="B249" s="654" t="s">
        <v>416</v>
      </c>
      <c r="C249" s="1740"/>
      <c r="D249" s="1740"/>
      <c r="E249" s="92"/>
      <c r="F249" s="656"/>
    </row>
    <row r="250" spans="1:16" ht="12.75" customHeight="1" x14ac:dyDescent="0.2">
      <c r="B250" s="654" t="s">
        <v>416</v>
      </c>
      <c r="C250" s="1740"/>
      <c r="D250" s="1740"/>
      <c r="E250" s="92"/>
      <c r="F250" s="1448"/>
    </row>
    <row r="251" spans="1:16" x14ac:dyDescent="0.2">
      <c r="A251" s="654" t="s">
        <v>739</v>
      </c>
      <c r="B251" s="654" t="s">
        <v>416</v>
      </c>
      <c r="C251" s="89" t="str">
        <f>P251&amp;") Employee Entitlements"</f>
        <v>m) Employee Entitlements</v>
      </c>
      <c r="D251" s="1448"/>
      <c r="E251" s="94" t="s">
        <v>740</v>
      </c>
      <c r="F251" s="656"/>
      <c r="P251" s="1230" t="str">
        <f>IF(B251="Yes",CHAR(CODE(P246)+1),P246)</f>
        <v>m</v>
      </c>
    </row>
    <row r="252" spans="1:16" x14ac:dyDescent="0.2">
      <c r="A252" s="654" t="s">
        <v>679</v>
      </c>
      <c r="B252" s="654" t="s">
        <v>416</v>
      </c>
      <c r="C252" s="88" t="s">
        <v>741</v>
      </c>
      <c r="D252" s="1448"/>
      <c r="E252" s="92"/>
      <c r="F252" s="656"/>
    </row>
    <row r="253" spans="1:16" ht="12.75" customHeight="1" x14ac:dyDescent="0.2">
      <c r="A253" s="654" t="s">
        <v>722</v>
      </c>
      <c r="B253" s="654" t="s">
        <v>416</v>
      </c>
      <c r="C253" s="1544" t="s">
        <v>742</v>
      </c>
      <c r="D253" s="1544"/>
      <c r="E253" s="92"/>
      <c r="F253" s="656"/>
    </row>
    <row r="254" spans="1:16" x14ac:dyDescent="0.2">
      <c r="A254" s="654" t="s">
        <v>743</v>
      </c>
      <c r="B254" s="654" t="s">
        <v>416</v>
      </c>
      <c r="C254" s="1544"/>
      <c r="D254" s="1544"/>
      <c r="E254" s="92"/>
      <c r="F254" s="1448"/>
    </row>
    <row r="255" spans="1:16" x14ac:dyDescent="0.2">
      <c r="B255" s="654" t="s">
        <v>416</v>
      </c>
      <c r="C255" s="1544"/>
      <c r="D255" s="1544"/>
      <c r="E255" s="92"/>
      <c r="F255" s="1448"/>
    </row>
    <row r="256" spans="1:16" x14ac:dyDescent="0.2">
      <c r="C256" s="1471"/>
      <c r="D256" s="1471"/>
      <c r="E256" s="92"/>
      <c r="F256" s="1448"/>
    </row>
    <row r="257" spans="1:16" x14ac:dyDescent="0.2">
      <c r="A257" s="1230" t="s">
        <v>744</v>
      </c>
      <c r="B257" s="654" t="s">
        <v>416</v>
      </c>
      <c r="C257" s="1465" t="s">
        <v>745</v>
      </c>
      <c r="D257" s="1500"/>
      <c r="E257" s="92"/>
      <c r="F257" s="1448"/>
    </row>
    <row r="258" spans="1:16" ht="12.75" customHeight="1" x14ac:dyDescent="0.2">
      <c r="B258" s="654" t="s">
        <v>416</v>
      </c>
      <c r="C258" s="1738" t="s">
        <v>746</v>
      </c>
      <c r="D258" s="1738"/>
      <c r="E258" s="92"/>
      <c r="F258" s="1448"/>
    </row>
    <row r="259" spans="1:16" x14ac:dyDescent="0.2">
      <c r="C259" s="1738"/>
      <c r="D259" s="1738"/>
      <c r="E259" s="92"/>
      <c r="F259" s="1448"/>
    </row>
    <row r="260" spans="1:16" x14ac:dyDescent="0.2">
      <c r="C260" s="1738"/>
      <c r="D260" s="1738"/>
      <c r="E260" s="92"/>
      <c r="F260" s="1448"/>
    </row>
    <row r="261" spans="1:16" x14ac:dyDescent="0.2">
      <c r="C261" s="1738"/>
      <c r="D261" s="1738"/>
      <c r="E261" s="92"/>
      <c r="F261" s="1448"/>
    </row>
    <row r="262" spans="1:16" x14ac:dyDescent="0.2">
      <c r="C262" s="1738"/>
      <c r="D262" s="1738"/>
      <c r="E262" s="92"/>
      <c r="F262" s="1448"/>
    </row>
    <row r="263" spans="1:16" x14ac:dyDescent="0.2">
      <c r="C263" s="1738"/>
      <c r="D263" s="1738"/>
      <c r="E263" s="92"/>
      <c r="F263" s="1448"/>
    </row>
    <row r="264" spans="1:16" x14ac:dyDescent="0.2">
      <c r="B264" s="654" t="s">
        <v>416</v>
      </c>
      <c r="C264" s="1738"/>
      <c r="D264" s="1738"/>
      <c r="E264" s="92"/>
      <c r="F264" s="656"/>
    </row>
    <row r="265" spans="1:16" x14ac:dyDescent="0.2">
      <c r="C265" s="1498"/>
      <c r="D265" s="1498"/>
      <c r="E265" s="92"/>
      <c r="F265" s="656"/>
    </row>
    <row r="266" spans="1:16" x14ac:dyDescent="0.2">
      <c r="B266" s="654" t="str">
        <f>'Statement of Financial Position'!$B$24</f>
        <v>Yes</v>
      </c>
      <c r="C266" s="83" t="str">
        <f>P266&amp;") Revenue Received in Advance"</f>
        <v>n) Revenue Received in Advance</v>
      </c>
      <c r="D266" s="1448"/>
      <c r="E266" s="93" t="s">
        <v>723</v>
      </c>
      <c r="F266" s="656"/>
      <c r="P266" s="1230" t="str">
        <f>IF(B266="Yes",CHAR(CODE(P251)+1),P251)</f>
        <v>n</v>
      </c>
    </row>
    <row r="267" spans="1:16" x14ac:dyDescent="0.2">
      <c r="B267" s="654" t="s">
        <v>416</v>
      </c>
      <c r="C267" s="1735" t="s">
        <v>747</v>
      </c>
      <c r="D267" s="1735"/>
      <c r="E267" s="92"/>
      <c r="F267" s="656"/>
    </row>
    <row r="268" spans="1:16" x14ac:dyDescent="0.2">
      <c r="B268" s="654" t="s">
        <v>416</v>
      </c>
      <c r="C268" s="1735"/>
      <c r="D268" s="1735"/>
      <c r="E268" s="92"/>
      <c r="F268" s="656"/>
    </row>
    <row r="269" spans="1:16" x14ac:dyDescent="0.2">
      <c r="A269" s="1230" t="s">
        <v>452</v>
      </c>
      <c r="B269" s="654" t="s">
        <v>416</v>
      </c>
      <c r="C269" s="1735"/>
      <c r="D269" s="1735"/>
      <c r="E269" s="92"/>
      <c r="F269" s="510" t="str">
        <f>'Guidance - Specific Disclosures'!A76</f>
        <v>[S25]</v>
      </c>
    </row>
    <row r="270" spans="1:16" ht="12.75" customHeight="1" x14ac:dyDescent="0.2">
      <c r="B270" s="654" t="s">
        <v>416</v>
      </c>
      <c r="C270" s="1735"/>
      <c r="D270" s="1735"/>
      <c r="E270" s="92"/>
      <c r="F270" s="301"/>
    </row>
    <row r="271" spans="1:16" ht="12.75" customHeight="1" x14ac:dyDescent="0.2">
      <c r="B271" s="654" t="s">
        <v>416</v>
      </c>
      <c r="C271" s="1737" t="s">
        <v>748</v>
      </c>
      <c r="D271" s="1737"/>
      <c r="E271" s="92"/>
      <c r="F271" s="301"/>
    </row>
    <row r="272" spans="1:16" x14ac:dyDescent="0.2">
      <c r="B272" s="654" t="s">
        <v>416</v>
      </c>
      <c r="C272" s="1737"/>
      <c r="D272" s="1737"/>
      <c r="E272" s="92"/>
      <c r="F272" s="301"/>
    </row>
    <row r="273" spans="1:16" x14ac:dyDescent="0.2">
      <c r="B273" s="654" t="s">
        <v>416</v>
      </c>
      <c r="C273" s="1737"/>
      <c r="D273" s="1737"/>
      <c r="E273" s="92"/>
      <c r="F273" s="301"/>
    </row>
    <row r="274" spans="1:16" ht="12.75" customHeight="1" x14ac:dyDescent="0.2">
      <c r="B274" s="1353" t="str">
        <f>IF(OR('Statement of Financial Position'!$B$28="Yes",'Statement of Financial Position'!$B$49="Yes"),"Yes","No")</f>
        <v>Yes</v>
      </c>
      <c r="C274" s="89" t="str">
        <f>P274&amp;") Funds Held in Trust "</f>
        <v xml:space="preserve">o) Funds Held in Trust </v>
      </c>
      <c r="D274" s="1448"/>
      <c r="E274" s="96" t="s">
        <v>749</v>
      </c>
      <c r="F274" s="301"/>
      <c r="P274" s="1230" t="str">
        <f>IF(B274="Yes",CHAR(CODE(P266)+1),P266)</f>
        <v>o</v>
      </c>
    </row>
    <row r="275" spans="1:16" x14ac:dyDescent="0.2">
      <c r="B275" s="654" t="str">
        <f t="shared" ref="B275:B280" si="7">$B$274</f>
        <v>Yes</v>
      </c>
      <c r="C275" s="1726" t="s">
        <v>750</v>
      </c>
      <c r="D275" s="1726"/>
      <c r="E275" s="92"/>
      <c r="F275" s="301"/>
    </row>
    <row r="276" spans="1:16" x14ac:dyDescent="0.2">
      <c r="A276" s="1230" t="s">
        <v>452</v>
      </c>
      <c r="B276" s="654" t="str">
        <f t="shared" si="7"/>
        <v>Yes</v>
      </c>
      <c r="C276" s="1726"/>
      <c r="D276" s="1726"/>
      <c r="E276" s="92"/>
      <c r="F276" s="301"/>
    </row>
    <row r="277" spans="1:16" x14ac:dyDescent="0.2">
      <c r="B277" s="654" t="str">
        <f t="shared" si="7"/>
        <v>Yes</v>
      </c>
      <c r="C277" s="1726"/>
      <c r="D277" s="1726"/>
      <c r="E277" s="92"/>
      <c r="F277" s="511" t="str">
        <f>'Guidance - Specific Disclosures'!A79</f>
        <v>[S26]</v>
      </c>
    </row>
    <row r="278" spans="1:16" ht="12.75" customHeight="1" x14ac:dyDescent="0.2">
      <c r="B278" s="654" t="str">
        <f t="shared" si="7"/>
        <v>Yes</v>
      </c>
      <c r="C278" s="1544" t="s">
        <v>751</v>
      </c>
      <c r="D278" s="1544"/>
      <c r="E278" s="92"/>
      <c r="F278" s="301"/>
    </row>
    <row r="279" spans="1:16" ht="12.75" customHeight="1" x14ac:dyDescent="0.2">
      <c r="B279" s="654" t="str">
        <f t="shared" si="7"/>
        <v>Yes</v>
      </c>
      <c r="C279" s="1544"/>
      <c r="D279" s="1544"/>
      <c r="E279" s="92"/>
      <c r="F279" s="301"/>
    </row>
    <row r="280" spans="1:16" ht="12.75" customHeight="1" x14ac:dyDescent="0.2">
      <c r="B280" s="654" t="str">
        <f t="shared" si="7"/>
        <v>Yes</v>
      </c>
      <c r="C280" s="1497"/>
      <c r="D280" s="1497"/>
      <c r="E280" s="92"/>
      <c r="F280" s="301"/>
    </row>
    <row r="281" spans="1:16" ht="12.75" customHeight="1" x14ac:dyDescent="0.2">
      <c r="B281" s="654" t="str">
        <f>'Statement of Financial Position'!$B$31</f>
        <v>Yes</v>
      </c>
      <c r="C281" s="89" t="str">
        <f>P281&amp;") Shared Funds "</f>
        <v xml:space="preserve">p) Shared Funds </v>
      </c>
      <c r="D281" s="1448"/>
      <c r="E281" s="93" t="s">
        <v>752</v>
      </c>
      <c r="F281" s="301"/>
      <c r="P281" s="1230" t="str">
        <f>IF(B281="Yes",CHAR(CODE(P274)+1),P274)</f>
        <v>p</v>
      </c>
    </row>
    <row r="282" spans="1:16" x14ac:dyDescent="0.2">
      <c r="B282" s="654" t="str">
        <f>$B$281</f>
        <v>Yes</v>
      </c>
      <c r="C282" s="1726" t="s">
        <v>753</v>
      </c>
      <c r="D282" s="1726"/>
      <c r="E282" s="92"/>
      <c r="F282" s="301"/>
    </row>
    <row r="283" spans="1:16" x14ac:dyDescent="0.2">
      <c r="B283" s="654" t="str">
        <f t="shared" ref="B283:B285" si="8">$B$281</f>
        <v>Yes</v>
      </c>
      <c r="C283" s="1726"/>
      <c r="D283" s="1726"/>
      <c r="E283" s="92"/>
      <c r="F283" s="301"/>
    </row>
    <row r="284" spans="1:16" ht="12.75" customHeight="1" x14ac:dyDescent="0.2">
      <c r="A284" s="654" t="s">
        <v>679</v>
      </c>
      <c r="B284" s="654" t="str">
        <f t="shared" si="8"/>
        <v>Yes</v>
      </c>
      <c r="C284" s="1726"/>
      <c r="D284" s="1726"/>
      <c r="E284" s="92"/>
      <c r="F284" s="512" t="str">
        <f>'Guidance - Specific Disclosures'!A82</f>
        <v>[S27]</v>
      </c>
    </row>
    <row r="285" spans="1:16" ht="12.75" customHeight="1" x14ac:dyDescent="0.2">
      <c r="A285" s="654" t="s">
        <v>722</v>
      </c>
      <c r="B285" s="654" t="str">
        <f t="shared" si="8"/>
        <v>Yes</v>
      </c>
      <c r="C285" s="1726"/>
      <c r="D285" s="1726"/>
      <c r="E285" s="92"/>
      <c r="F285" s="1448"/>
    </row>
    <row r="286" spans="1:16" ht="12.75" customHeight="1" x14ac:dyDescent="0.2">
      <c r="B286" s="1478" t="str">
        <f>IF(OR('Statement of Financial Position'!$B$25="yes",'Statement of Financial Position'!$B$46="Yes"),"Yes","No")</f>
        <v>Yes</v>
      </c>
      <c r="C286" s="89" t="str">
        <f>P286&amp;") Provision for Cyclical Maintenance"</f>
        <v>q) Provision for Cyclical Maintenance</v>
      </c>
      <c r="D286" s="89"/>
      <c r="E286" s="94" t="s">
        <v>754</v>
      </c>
      <c r="F286" s="1448"/>
      <c r="P286" s="1230" t="str">
        <f>IF(B286="Yes",CHAR(CODE(P281)+1),P281)</f>
        <v>q</v>
      </c>
    </row>
    <row r="287" spans="1:16" x14ac:dyDescent="0.2">
      <c r="B287" s="654" t="str">
        <f>B286</f>
        <v>Yes</v>
      </c>
      <c r="C287" s="1741" t="s">
        <v>755</v>
      </c>
      <c r="D287" s="1741"/>
      <c r="F287" s="1448"/>
    </row>
    <row r="288" spans="1:16" x14ac:dyDescent="0.2">
      <c r="B288" s="654" t="str">
        <f t="shared" ref="B288:B303" si="9">B287</f>
        <v>Yes</v>
      </c>
      <c r="C288" s="1741"/>
      <c r="D288" s="1741"/>
      <c r="E288" s="92"/>
      <c r="F288" s="1448"/>
    </row>
    <row r="289" spans="1:16" ht="12.75" customHeight="1" x14ac:dyDescent="0.2">
      <c r="B289" s="654" t="str">
        <f t="shared" si="9"/>
        <v>Yes</v>
      </c>
      <c r="C289" s="1741"/>
      <c r="D289" s="1741"/>
      <c r="E289" s="92"/>
      <c r="F289" s="1448"/>
    </row>
    <row r="290" spans="1:16" ht="12.75" customHeight="1" x14ac:dyDescent="0.2">
      <c r="B290" s="654" t="str">
        <f t="shared" si="9"/>
        <v>Yes</v>
      </c>
      <c r="C290" s="1741"/>
      <c r="D290" s="1741"/>
      <c r="E290" s="92"/>
      <c r="F290" s="656"/>
    </row>
    <row r="291" spans="1:16" x14ac:dyDescent="0.2">
      <c r="B291" s="654" t="str">
        <f t="shared" si="9"/>
        <v>Yes</v>
      </c>
      <c r="C291" s="1741" t="s">
        <v>756</v>
      </c>
      <c r="D291" s="1741"/>
      <c r="E291" s="92"/>
      <c r="F291" s="1448"/>
    </row>
    <row r="292" spans="1:16" x14ac:dyDescent="0.2">
      <c r="B292" s="654" t="str">
        <f t="shared" si="9"/>
        <v>Yes</v>
      </c>
      <c r="C292" s="1741"/>
      <c r="D292" s="1741"/>
      <c r="E292" s="92"/>
      <c r="F292" s="1448"/>
    </row>
    <row r="293" spans="1:16" x14ac:dyDescent="0.2">
      <c r="B293" s="654" t="str">
        <f t="shared" si="9"/>
        <v>Yes</v>
      </c>
      <c r="C293" s="1741"/>
      <c r="D293" s="1741"/>
      <c r="E293" s="92"/>
      <c r="F293" s="656"/>
    </row>
    <row r="294" spans="1:16" ht="12.75" customHeight="1" x14ac:dyDescent="0.2">
      <c r="B294" s="654" t="str">
        <f t="shared" si="9"/>
        <v>Yes</v>
      </c>
      <c r="C294" s="1741"/>
      <c r="D294" s="1741"/>
      <c r="E294" s="92"/>
      <c r="F294" s="656"/>
    </row>
    <row r="295" spans="1:16" x14ac:dyDescent="0.2">
      <c r="B295" s="654" t="str">
        <f t="shared" si="9"/>
        <v>Yes</v>
      </c>
      <c r="C295" s="1741" t="s">
        <v>757</v>
      </c>
      <c r="D295" s="1741"/>
      <c r="E295" s="92"/>
      <c r="F295" s="1448"/>
    </row>
    <row r="296" spans="1:16" ht="12.75" customHeight="1" x14ac:dyDescent="0.2">
      <c r="B296" s="654" t="str">
        <f t="shared" si="9"/>
        <v>Yes</v>
      </c>
      <c r="C296" s="1741"/>
      <c r="D296" s="1741"/>
      <c r="E296" s="92"/>
      <c r="F296" s="1448"/>
    </row>
    <row r="297" spans="1:16" x14ac:dyDescent="0.2">
      <c r="B297" s="654" t="str">
        <f t="shared" si="9"/>
        <v>Yes</v>
      </c>
      <c r="C297" s="1741"/>
      <c r="D297" s="1741"/>
      <c r="E297" s="92"/>
      <c r="F297" s="656"/>
    </row>
    <row r="298" spans="1:16" ht="12.75" customHeight="1" x14ac:dyDescent="0.2">
      <c r="B298" s="654" t="str">
        <f t="shared" si="9"/>
        <v>Yes</v>
      </c>
      <c r="C298" s="1741"/>
      <c r="D298" s="1741"/>
      <c r="E298" s="92"/>
      <c r="F298" s="1448"/>
    </row>
    <row r="299" spans="1:16" x14ac:dyDescent="0.2">
      <c r="B299" s="654" t="str">
        <f t="shared" si="9"/>
        <v>Yes</v>
      </c>
      <c r="C299" s="1741"/>
      <c r="D299" s="1741"/>
      <c r="E299" s="92"/>
      <c r="F299" s="1448"/>
    </row>
    <row r="300" spans="1:16" x14ac:dyDescent="0.2">
      <c r="B300" s="654" t="str">
        <f t="shared" si="9"/>
        <v>Yes</v>
      </c>
      <c r="C300" s="1741"/>
      <c r="D300" s="1741"/>
      <c r="E300" s="92"/>
      <c r="F300" s="1448"/>
    </row>
    <row r="301" spans="1:16" x14ac:dyDescent="0.2">
      <c r="B301" s="654" t="str">
        <f t="shared" si="9"/>
        <v>Yes</v>
      </c>
      <c r="C301" s="1741"/>
      <c r="D301" s="1741"/>
      <c r="E301" s="92"/>
      <c r="F301" s="1448"/>
    </row>
    <row r="302" spans="1:16" ht="12.75" customHeight="1" x14ac:dyDescent="0.2">
      <c r="B302" s="654" t="str">
        <f t="shared" si="9"/>
        <v>Yes</v>
      </c>
      <c r="C302" s="1741"/>
      <c r="D302" s="1741"/>
      <c r="E302" s="92"/>
      <c r="F302" s="1448"/>
    </row>
    <row r="303" spans="1:16" x14ac:dyDescent="0.2">
      <c r="A303" s="1230" t="s">
        <v>758</v>
      </c>
      <c r="B303" s="654" t="str">
        <f t="shared" si="9"/>
        <v>Yes</v>
      </c>
      <c r="C303" s="1741"/>
      <c r="D303" s="1741"/>
      <c r="E303" s="92"/>
      <c r="F303" s="1448"/>
    </row>
    <row r="304" spans="1:16" x14ac:dyDescent="0.2">
      <c r="A304" s="1230"/>
      <c r="B304" s="654" t="s">
        <v>416</v>
      </c>
      <c r="C304" s="1232" t="str">
        <f>P304&amp;") Financial Instruments"</f>
        <v>r) Financial Instruments</v>
      </c>
      <c r="D304" s="1448"/>
      <c r="E304" s="93" t="s">
        <v>414</v>
      </c>
      <c r="F304" s="1448"/>
      <c r="P304" s="1230" t="str">
        <f>IF(B304="Yes",CHAR(CODE(P286)+1),P286)</f>
        <v>r</v>
      </c>
    </row>
    <row r="305" spans="1:16" ht="12.75" customHeight="1" x14ac:dyDescent="0.2">
      <c r="A305" s="1230"/>
      <c r="B305" s="654" t="s">
        <v>416</v>
      </c>
      <c r="C305" s="1544" t="s">
        <v>759</v>
      </c>
      <c r="D305" s="1544"/>
      <c r="E305" s="92"/>
      <c r="F305" s="1448"/>
    </row>
    <row r="306" spans="1:16" x14ac:dyDescent="0.2">
      <c r="A306" s="1230"/>
      <c r="B306" s="654" t="s">
        <v>416</v>
      </c>
      <c r="C306" s="1544"/>
      <c r="D306" s="1544"/>
      <c r="E306" s="92"/>
      <c r="F306" s="1498"/>
    </row>
    <row r="307" spans="1:16" ht="12.75" customHeight="1" x14ac:dyDescent="0.2">
      <c r="A307" s="1230" t="s">
        <v>760</v>
      </c>
      <c r="B307" s="654" t="s">
        <v>416</v>
      </c>
      <c r="C307" s="1544"/>
      <c r="D307" s="1544"/>
      <c r="E307" s="92"/>
      <c r="F307" s="513" t="str">
        <f>'Guidance - Specific Disclosures'!A34</f>
        <v>[S11]</v>
      </c>
    </row>
    <row r="308" spans="1:16" ht="12.75" customHeight="1" x14ac:dyDescent="0.2">
      <c r="A308" s="1230"/>
      <c r="B308" s="654" t="s">
        <v>416</v>
      </c>
      <c r="C308" s="1544"/>
      <c r="D308" s="1544"/>
      <c r="E308" s="92"/>
    </row>
    <row r="309" spans="1:16" x14ac:dyDescent="0.2">
      <c r="A309" s="1230"/>
      <c r="B309" s="654" t="s">
        <v>416</v>
      </c>
      <c r="C309" s="1544" t="s">
        <v>761</v>
      </c>
      <c r="D309" s="1544"/>
      <c r="E309" s="92"/>
      <c r="F309" s="656"/>
    </row>
    <row r="310" spans="1:16" x14ac:dyDescent="0.2">
      <c r="A310" s="1230" t="s">
        <v>762</v>
      </c>
      <c r="B310" s="654" t="s">
        <v>416</v>
      </c>
      <c r="C310" s="1544"/>
      <c r="D310" s="1544"/>
      <c r="E310" s="92"/>
      <c r="F310" s="1448"/>
    </row>
    <row r="311" spans="1:16" x14ac:dyDescent="0.2">
      <c r="A311" s="1230" t="s">
        <v>763</v>
      </c>
      <c r="B311" s="654" t="s">
        <v>416</v>
      </c>
      <c r="C311" s="1544"/>
      <c r="D311" s="1544"/>
      <c r="E311" s="92"/>
      <c r="F311" s="656"/>
    </row>
    <row r="312" spans="1:16" ht="12.75" customHeight="1" x14ac:dyDescent="0.2">
      <c r="B312" s="654" t="s">
        <v>416</v>
      </c>
      <c r="C312" s="1726" t="s">
        <v>764</v>
      </c>
      <c r="D312" s="1726"/>
      <c r="E312" s="92"/>
      <c r="F312" s="251"/>
    </row>
    <row r="313" spans="1:16" x14ac:dyDescent="0.2">
      <c r="B313" s="654" t="s">
        <v>416</v>
      </c>
      <c r="C313" s="1726"/>
      <c r="D313" s="1726"/>
      <c r="E313" s="92"/>
      <c r="F313" s="251"/>
    </row>
    <row r="314" spans="1:16" x14ac:dyDescent="0.2">
      <c r="A314" s="654" t="s">
        <v>765</v>
      </c>
      <c r="B314" s="654" t="s">
        <v>416</v>
      </c>
      <c r="C314" s="1726"/>
      <c r="D314" s="1726"/>
      <c r="E314" s="92"/>
      <c r="F314" s="251"/>
    </row>
    <row r="315" spans="1:16" x14ac:dyDescent="0.2">
      <c r="A315" s="654" t="s">
        <v>679</v>
      </c>
      <c r="B315" s="654" t="s">
        <v>416</v>
      </c>
      <c r="C315" s="1726"/>
      <c r="D315" s="1726"/>
      <c r="E315" s="92"/>
      <c r="F315" s="656"/>
    </row>
    <row r="316" spans="1:16" x14ac:dyDescent="0.2">
      <c r="A316" s="654" t="s">
        <v>667</v>
      </c>
      <c r="B316" s="1478" t="str">
        <f>IF(OR('Statement of Financial Position'!$B$23="Yes",'Statement of Financial Position'!$B$45="Yes",$B$142="Yes"),"Yes","No")</f>
        <v>Yes</v>
      </c>
      <c r="C316" s="1232" t="str">
        <f>P316&amp;") Borrowings"</f>
        <v>s) Borrowings</v>
      </c>
      <c r="D316" s="1448"/>
      <c r="E316" s="93" t="s">
        <v>752</v>
      </c>
      <c r="P316" s="1230" t="str">
        <f>IF(B316="Yes",CHAR(CODE(P304)+1),P304)</f>
        <v>s</v>
      </c>
    </row>
    <row r="317" spans="1:16" ht="12.75" customHeight="1" x14ac:dyDescent="0.2">
      <c r="A317" s="654" t="s">
        <v>766</v>
      </c>
      <c r="B317" s="654" t="str">
        <f t="shared" ref="B317:B322" si="10">$B$316</f>
        <v>Yes</v>
      </c>
      <c r="C317" s="1544" t="s">
        <v>767</v>
      </c>
      <c r="D317" s="1544"/>
      <c r="E317" s="92"/>
    </row>
    <row r="318" spans="1:16" x14ac:dyDescent="0.2">
      <c r="A318" s="654" t="s">
        <v>768</v>
      </c>
      <c r="B318" s="654" t="str">
        <f t="shared" si="10"/>
        <v>Yes</v>
      </c>
      <c r="C318" s="1544"/>
      <c r="D318" s="1544"/>
      <c r="E318" s="92"/>
    </row>
    <row r="319" spans="1:16" ht="12.75" customHeight="1" x14ac:dyDescent="0.2">
      <c r="B319" s="654" t="str">
        <f t="shared" si="10"/>
        <v>Yes</v>
      </c>
      <c r="C319" s="1544"/>
      <c r="D319" s="1544"/>
      <c r="E319" s="92"/>
      <c r="F319" s="514" t="str">
        <f>'Guidance - Specific Disclosures'!A85</f>
        <v>[S28]</v>
      </c>
    </row>
    <row r="320" spans="1:16" ht="12.75" customHeight="1" x14ac:dyDescent="0.2">
      <c r="B320" s="654" t="str">
        <f t="shared" si="10"/>
        <v>Yes</v>
      </c>
      <c r="C320" s="1544"/>
      <c r="D320" s="1544"/>
      <c r="E320" s="92"/>
    </row>
    <row r="321" spans="1:16" ht="12.75" customHeight="1" x14ac:dyDescent="0.2">
      <c r="A321" s="654" t="s">
        <v>688</v>
      </c>
      <c r="B321" s="654" t="str">
        <f t="shared" si="10"/>
        <v>Yes</v>
      </c>
      <c r="C321" s="1544"/>
      <c r="D321" s="1544"/>
      <c r="E321" s="92"/>
    </row>
    <row r="322" spans="1:16" ht="33.6" customHeight="1" x14ac:dyDescent="0.2">
      <c r="B322" s="654" t="str">
        <f t="shared" si="10"/>
        <v>Yes</v>
      </c>
      <c r="C322" s="1544"/>
      <c r="D322" s="1544"/>
      <c r="E322" s="92"/>
    </row>
    <row r="323" spans="1:16" x14ac:dyDescent="0.2">
      <c r="B323" s="654" t="s">
        <v>416</v>
      </c>
      <c r="C323" s="1232" t="str">
        <f>P323&amp;") Goods and Services Tax (GST)"</f>
        <v>t) Goods and Services Tax (GST)</v>
      </c>
      <c r="D323" s="1448"/>
      <c r="E323" s="95" t="s">
        <v>414</v>
      </c>
      <c r="P323" s="1230" t="str">
        <f>IF(B323="Yes",CHAR(CODE(P316)+1),P316)</f>
        <v>t</v>
      </c>
    </row>
    <row r="324" spans="1:16" ht="12.95" customHeight="1" x14ac:dyDescent="0.2">
      <c r="B324" s="654" t="s">
        <v>416</v>
      </c>
      <c r="C324" s="1726" t="s">
        <v>769</v>
      </c>
      <c r="D324" s="1726"/>
      <c r="E324" s="92"/>
    </row>
    <row r="325" spans="1:16" x14ac:dyDescent="0.2">
      <c r="B325" s="654" t="s">
        <v>416</v>
      </c>
      <c r="C325" s="1726"/>
      <c r="D325" s="1726"/>
      <c r="E325" s="92"/>
    </row>
    <row r="326" spans="1:16" x14ac:dyDescent="0.2">
      <c r="B326" s="654" t="s">
        <v>416</v>
      </c>
      <c r="C326" s="1726"/>
      <c r="D326" s="1726"/>
      <c r="E326" s="92"/>
    </row>
    <row r="327" spans="1:16" ht="12.75" customHeight="1" x14ac:dyDescent="0.2">
      <c r="B327" s="654" t="s">
        <v>416</v>
      </c>
      <c r="C327" s="1726"/>
      <c r="D327" s="1726"/>
      <c r="E327" s="92"/>
    </row>
    <row r="328" spans="1:16" ht="12.75" customHeight="1" x14ac:dyDescent="0.2">
      <c r="B328" s="654" t="s">
        <v>416</v>
      </c>
      <c r="C328" s="1726"/>
      <c r="D328" s="1726"/>
      <c r="E328" s="92"/>
    </row>
    <row r="329" spans="1:16" ht="12.75" customHeight="1" x14ac:dyDescent="0.2">
      <c r="B329" s="654" t="s">
        <v>416</v>
      </c>
      <c r="C329" s="1726"/>
      <c r="D329" s="1726"/>
      <c r="E329" s="92"/>
    </row>
    <row r="330" spans="1:16" ht="18" customHeight="1" x14ac:dyDescent="0.2">
      <c r="A330" s="659" t="s">
        <v>770</v>
      </c>
      <c r="B330" s="654" t="s">
        <v>416</v>
      </c>
      <c r="C330" s="1726"/>
      <c r="D330" s="1726"/>
      <c r="E330" s="92"/>
    </row>
    <row r="331" spans="1:16" ht="12.75" customHeight="1" x14ac:dyDescent="0.2">
      <c r="B331" s="654" t="s">
        <v>416</v>
      </c>
      <c r="C331" s="10"/>
      <c r="D331" s="10"/>
      <c r="E331" s="92"/>
    </row>
    <row r="332" spans="1:16" ht="12.75" customHeight="1" x14ac:dyDescent="0.2">
      <c r="B332" s="654" t="s">
        <v>416</v>
      </c>
      <c r="C332" s="1232" t="str">
        <f>P332&amp;") Budget Figures "</f>
        <v xml:space="preserve">u) Budget Figures </v>
      </c>
      <c r="D332" s="1448"/>
      <c r="E332" s="93" t="s">
        <v>414</v>
      </c>
      <c r="P332" s="1230" t="str">
        <f>IF(B332="Yes",CHAR(CODE(P323)+1),P323)</f>
        <v>u</v>
      </c>
    </row>
    <row r="333" spans="1:16" ht="12.75" customHeight="1" x14ac:dyDescent="0.2">
      <c r="B333" s="654" t="s">
        <v>416</v>
      </c>
      <c r="C333" s="1736" t="s">
        <v>771</v>
      </c>
      <c r="D333" s="1736"/>
      <c r="E333" s="92"/>
    </row>
    <row r="334" spans="1:16" x14ac:dyDescent="0.2">
      <c r="B334" s="654" t="s">
        <v>416</v>
      </c>
      <c r="C334" s="1736"/>
      <c r="D334" s="1736"/>
      <c r="E334" s="92"/>
    </row>
    <row r="335" spans="1:16" x14ac:dyDescent="0.2">
      <c r="B335" s="654" t="s">
        <v>416</v>
      </c>
      <c r="C335" s="1232" t="str">
        <f>P335&amp;") Services received in-kind "</f>
        <v xml:space="preserve">v) Services received in-kind </v>
      </c>
      <c r="D335" s="1448"/>
      <c r="E335" s="92"/>
      <c r="F335" s="515" t="str">
        <f>'Guidance - General'!A24</f>
        <v>[G5]</v>
      </c>
      <c r="P335" s="1230" t="str">
        <f>IF(B335="Yes",CHAR(CODE(P332)+1),P332)</f>
        <v>v</v>
      </c>
    </row>
    <row r="336" spans="1:16" x14ac:dyDescent="0.2">
      <c r="B336" s="654" t="s">
        <v>416</v>
      </c>
      <c r="C336" s="1726" t="s">
        <v>772</v>
      </c>
      <c r="D336" s="1726"/>
      <c r="E336" s="93" t="s">
        <v>414</v>
      </c>
    </row>
    <row r="337" spans="2:6" x14ac:dyDescent="0.2">
      <c r="B337" s="654" t="s">
        <v>416</v>
      </c>
      <c r="C337" s="1726"/>
      <c r="D337" s="1726"/>
      <c r="E337" s="92"/>
    </row>
    <row r="338" spans="2:6" x14ac:dyDescent="0.2">
      <c r="C338" s="1726"/>
      <c r="D338" s="1726"/>
      <c r="E338" s="92"/>
      <c r="F338" s="656"/>
    </row>
    <row r="339" spans="2:6" ht="12.75" customHeight="1" x14ac:dyDescent="0.2">
      <c r="C339" s="164"/>
      <c r="D339" s="1448"/>
      <c r="E339" s="92"/>
      <c r="F339" s="654"/>
    </row>
    <row r="340" spans="2:6" x14ac:dyDescent="0.2">
      <c r="C340" s="10"/>
      <c r="D340" s="10"/>
      <c r="E340" s="93"/>
      <c r="F340" s="175"/>
    </row>
    <row r="341" spans="2:6" ht="12.75" customHeight="1" x14ac:dyDescent="0.2">
      <c r="C341" s="10"/>
      <c r="D341" s="10"/>
      <c r="E341" s="92"/>
      <c r="F341" s="654"/>
    </row>
    <row r="342" spans="2:6" x14ac:dyDescent="0.2">
      <c r="C342" s="10"/>
      <c r="D342" s="10"/>
      <c r="E342" s="92"/>
      <c r="F342" s="654"/>
    </row>
    <row r="343" spans="2:6" x14ac:dyDescent="0.2">
      <c r="C343" s="654"/>
      <c r="D343" s="654"/>
      <c r="E343" s="92"/>
    </row>
    <row r="344" spans="2:6" x14ac:dyDescent="0.2">
      <c r="C344" s="654"/>
      <c r="D344" s="654"/>
      <c r="E344" s="92"/>
    </row>
    <row r="345" spans="2:6" x14ac:dyDescent="0.2">
      <c r="C345" s="654"/>
      <c r="D345" s="654"/>
      <c r="E345" s="92"/>
    </row>
    <row r="346" spans="2:6" ht="12.75" customHeight="1" x14ac:dyDescent="0.2">
      <c r="C346" s="654"/>
      <c r="D346" s="654"/>
      <c r="E346" s="92"/>
    </row>
    <row r="347" spans="2:6" x14ac:dyDescent="0.2">
      <c r="C347" s="654"/>
      <c r="D347" s="654"/>
      <c r="E347" s="92"/>
    </row>
    <row r="348" spans="2:6" x14ac:dyDescent="0.2">
      <c r="C348" s="654"/>
      <c r="D348" s="654"/>
      <c r="E348" s="92"/>
      <c r="F348" s="656"/>
    </row>
    <row r="349" spans="2:6" x14ac:dyDescent="0.2">
      <c r="C349" s="654"/>
      <c r="D349" s="654"/>
      <c r="E349" s="92"/>
    </row>
    <row r="350" spans="2:6" x14ac:dyDescent="0.2">
      <c r="C350" s="654"/>
      <c r="D350" s="654"/>
      <c r="E350" s="92"/>
    </row>
    <row r="351" spans="2:6" ht="12.75" customHeight="1" x14ac:dyDescent="0.2">
      <c r="C351" s="654"/>
      <c r="D351" s="654"/>
      <c r="E351" s="92"/>
    </row>
    <row r="352" spans="2:6" x14ac:dyDescent="0.2">
      <c r="C352" s="654"/>
      <c r="D352" s="654"/>
      <c r="E352" s="92"/>
    </row>
    <row r="353" spans="3:8" x14ac:dyDescent="0.2">
      <c r="C353" s="654"/>
      <c r="D353" s="654"/>
      <c r="E353" s="92"/>
    </row>
    <row r="354" spans="3:8" x14ac:dyDescent="0.2">
      <c r="C354" s="654"/>
      <c r="D354" s="654"/>
      <c r="E354" s="92"/>
    </row>
    <row r="355" spans="3:8" x14ac:dyDescent="0.2">
      <c r="C355" s="654"/>
      <c r="D355" s="654"/>
      <c r="E355" s="92"/>
    </row>
    <row r="356" spans="3:8" ht="12.75" customHeight="1" x14ac:dyDescent="0.2">
      <c r="C356" s="654"/>
      <c r="D356" s="654"/>
      <c r="E356" s="92"/>
      <c r="G356" s="1448"/>
      <c r="H356" s="1448"/>
    </row>
    <row r="357" spans="3:8" x14ac:dyDescent="0.2">
      <c r="C357" s="654"/>
      <c r="D357" s="654"/>
      <c r="E357" s="92"/>
    </row>
    <row r="358" spans="3:8" x14ac:dyDescent="0.2">
      <c r="C358" s="654"/>
      <c r="D358" s="654"/>
      <c r="E358" s="92"/>
    </row>
    <row r="359" spans="3:8" x14ac:dyDescent="0.2">
      <c r="C359" s="654"/>
      <c r="D359" s="654"/>
      <c r="E359" s="92"/>
    </row>
    <row r="360" spans="3:8" x14ac:dyDescent="0.2">
      <c r="C360" s="654"/>
      <c r="D360" s="654"/>
      <c r="E360" s="92"/>
    </row>
    <row r="361" spans="3:8" x14ac:dyDescent="0.2">
      <c r="C361" s="654"/>
      <c r="D361" s="654"/>
      <c r="E361" s="92"/>
      <c r="F361" s="656"/>
    </row>
    <row r="362" spans="3:8" x14ac:dyDescent="0.2">
      <c r="C362" s="654"/>
      <c r="D362" s="654"/>
      <c r="E362" s="92"/>
      <c r="F362" s="656"/>
    </row>
    <row r="363" spans="3:8" x14ac:dyDescent="0.2">
      <c r="C363" s="654"/>
      <c r="D363" s="654"/>
      <c r="E363" s="92"/>
      <c r="F363" s="656"/>
    </row>
    <row r="364" spans="3:8" x14ac:dyDescent="0.2">
      <c r="C364" s="654"/>
      <c r="D364" s="654"/>
      <c r="E364" s="92"/>
      <c r="F364" s="656"/>
    </row>
    <row r="365" spans="3:8" x14ac:dyDescent="0.2">
      <c r="C365" s="654"/>
      <c r="D365" s="654"/>
      <c r="E365" s="92"/>
      <c r="F365" s="656"/>
    </row>
    <row r="366" spans="3:8" x14ac:dyDescent="0.2">
      <c r="C366" s="654"/>
      <c r="D366" s="654"/>
      <c r="E366" s="92"/>
      <c r="F366" s="656"/>
    </row>
    <row r="367" spans="3:8" x14ac:dyDescent="0.2">
      <c r="C367" s="654"/>
      <c r="D367" s="654"/>
      <c r="E367" s="92"/>
      <c r="F367" s="656"/>
    </row>
    <row r="368" spans="3:8" x14ac:dyDescent="0.2">
      <c r="C368" s="654"/>
      <c r="D368" s="654"/>
      <c r="E368" s="92"/>
      <c r="F368" s="656"/>
    </row>
    <row r="369" spans="3:8" x14ac:dyDescent="0.2">
      <c r="C369" s="654"/>
      <c r="D369" s="654"/>
      <c r="E369" s="92"/>
      <c r="F369" s="656"/>
      <c r="G369" s="1448"/>
      <c r="H369" s="1448"/>
    </row>
    <row r="370" spans="3:8" x14ac:dyDescent="0.2">
      <c r="C370" s="654"/>
      <c r="D370" s="654"/>
      <c r="E370" s="92"/>
      <c r="F370" s="656"/>
      <c r="G370" s="1448"/>
      <c r="H370" s="1448"/>
    </row>
    <row r="371" spans="3:8" x14ac:dyDescent="0.2">
      <c r="C371" s="654"/>
      <c r="D371" s="654"/>
      <c r="E371" s="92"/>
      <c r="F371" s="656"/>
      <c r="G371" s="1448"/>
      <c r="H371" s="1448"/>
    </row>
    <row r="372" spans="3:8" x14ac:dyDescent="0.2">
      <c r="C372" s="654"/>
      <c r="D372" s="654"/>
      <c r="E372" s="92"/>
      <c r="F372" s="656"/>
      <c r="G372" s="1448"/>
      <c r="H372" s="1448"/>
    </row>
    <row r="373" spans="3:8" x14ac:dyDescent="0.2">
      <c r="C373" s="654"/>
      <c r="D373" s="654"/>
      <c r="E373" s="92"/>
      <c r="F373" s="656"/>
      <c r="G373" s="1448"/>
      <c r="H373" s="1448"/>
    </row>
    <row r="374" spans="3:8" x14ac:dyDescent="0.2">
      <c r="C374" s="654"/>
      <c r="D374" s="654"/>
      <c r="E374" s="92"/>
      <c r="F374" s="656"/>
      <c r="G374" s="1448"/>
      <c r="H374" s="1448"/>
    </row>
    <row r="375" spans="3:8" x14ac:dyDescent="0.2">
      <c r="C375" s="654"/>
      <c r="D375" s="654"/>
      <c r="E375" s="92"/>
      <c r="F375" s="656"/>
      <c r="G375" s="1448"/>
      <c r="H375" s="1448"/>
    </row>
    <row r="376" spans="3:8" x14ac:dyDescent="0.2">
      <c r="C376" s="654"/>
      <c r="D376" s="654"/>
      <c r="E376" s="92"/>
      <c r="F376" s="656"/>
      <c r="G376" s="1448"/>
      <c r="H376" s="1448"/>
    </row>
    <row r="377" spans="3:8" x14ac:dyDescent="0.2">
      <c r="C377" s="654"/>
      <c r="D377" s="654"/>
      <c r="E377" s="92"/>
      <c r="F377" s="656"/>
      <c r="G377" s="1448"/>
      <c r="H377" s="1448"/>
    </row>
    <row r="378" spans="3:8" x14ac:dyDescent="0.2">
      <c r="C378" s="654"/>
      <c r="D378" s="654"/>
      <c r="E378" s="92"/>
      <c r="F378" s="656"/>
      <c r="G378" s="1448"/>
      <c r="H378" s="1448"/>
    </row>
    <row r="379" spans="3:8" x14ac:dyDescent="0.2">
      <c r="C379" s="654"/>
      <c r="D379" s="654"/>
      <c r="E379" s="92"/>
      <c r="F379" s="656"/>
      <c r="G379" s="1448"/>
      <c r="H379" s="1448"/>
    </row>
    <row r="380" spans="3:8" x14ac:dyDescent="0.2">
      <c r="C380" s="654"/>
      <c r="D380" s="654"/>
      <c r="E380" s="92"/>
      <c r="F380" s="656"/>
      <c r="G380" s="1448"/>
      <c r="H380" s="1448"/>
    </row>
    <row r="381" spans="3:8" x14ac:dyDescent="0.2">
      <c r="C381" s="654"/>
      <c r="D381" s="654"/>
      <c r="E381" s="92"/>
      <c r="F381" s="656"/>
      <c r="G381" s="1448"/>
      <c r="H381" s="1448"/>
    </row>
    <row r="382" spans="3:8" x14ac:dyDescent="0.2">
      <c r="C382" s="654"/>
      <c r="D382" s="654"/>
      <c r="E382" s="92"/>
      <c r="F382" s="656"/>
      <c r="G382" s="1448"/>
      <c r="H382" s="1448"/>
    </row>
    <row r="383" spans="3:8" x14ac:dyDescent="0.2">
      <c r="C383" s="654"/>
      <c r="D383" s="654"/>
      <c r="E383" s="92"/>
      <c r="F383" s="656"/>
      <c r="G383" s="1448"/>
      <c r="H383" s="1448"/>
    </row>
    <row r="384" spans="3:8" x14ac:dyDescent="0.2">
      <c r="C384" s="654"/>
      <c r="D384" s="654"/>
      <c r="E384" s="92"/>
      <c r="F384" s="656"/>
      <c r="G384" s="1448"/>
      <c r="H384" s="1448"/>
    </row>
    <row r="385" spans="3:8" x14ac:dyDescent="0.2">
      <c r="C385" s="654"/>
      <c r="D385" s="654"/>
      <c r="E385" s="92"/>
      <c r="F385" s="656"/>
      <c r="G385" s="1448"/>
      <c r="H385" s="1448"/>
    </row>
    <row r="386" spans="3:8" x14ac:dyDescent="0.2">
      <c r="C386" s="654"/>
      <c r="D386" s="654"/>
      <c r="E386" s="92"/>
      <c r="F386" s="656"/>
      <c r="G386" s="1448"/>
      <c r="H386" s="1448"/>
    </row>
    <row r="387" spans="3:8" x14ac:dyDescent="0.2">
      <c r="C387" s="654"/>
      <c r="D387" s="654"/>
      <c r="E387" s="92"/>
      <c r="F387" s="656"/>
      <c r="G387" s="1448"/>
      <c r="H387" s="1448"/>
    </row>
    <row r="388" spans="3:8" x14ac:dyDescent="0.2">
      <c r="C388" s="654"/>
      <c r="D388" s="654"/>
      <c r="E388" s="92"/>
      <c r="F388" s="656"/>
      <c r="G388" s="1448"/>
      <c r="H388" s="1448"/>
    </row>
    <row r="389" spans="3:8" x14ac:dyDescent="0.2">
      <c r="C389" s="654"/>
      <c r="D389" s="654"/>
      <c r="E389" s="92"/>
      <c r="F389" s="656"/>
      <c r="G389" s="1448"/>
      <c r="H389" s="1448"/>
    </row>
    <row r="390" spans="3:8" x14ac:dyDescent="0.2">
      <c r="C390" s="654"/>
      <c r="D390" s="654"/>
      <c r="E390" s="92"/>
      <c r="F390" s="656"/>
      <c r="G390" s="1448"/>
      <c r="H390" s="1448"/>
    </row>
    <row r="391" spans="3:8" x14ac:dyDescent="0.2">
      <c r="C391" s="654"/>
      <c r="D391" s="654"/>
      <c r="E391" s="92"/>
      <c r="F391" s="656"/>
      <c r="G391" s="1448"/>
      <c r="H391" s="1448"/>
    </row>
    <row r="392" spans="3:8" x14ac:dyDescent="0.2">
      <c r="C392" s="654"/>
      <c r="D392" s="654"/>
      <c r="F392" s="656"/>
      <c r="G392" s="1448"/>
      <c r="H392" s="1448"/>
    </row>
    <row r="393" spans="3:8" x14ac:dyDescent="0.2">
      <c r="C393" s="654"/>
      <c r="D393" s="654"/>
      <c r="E393" s="92"/>
      <c r="F393" s="656"/>
      <c r="G393" s="1448"/>
      <c r="H393" s="1448"/>
    </row>
    <row r="394" spans="3:8" x14ac:dyDescent="0.2">
      <c r="C394" s="654"/>
      <c r="D394" s="654"/>
      <c r="E394" s="92"/>
      <c r="F394" s="656"/>
      <c r="G394" s="1448"/>
      <c r="H394" s="1448"/>
    </row>
    <row r="395" spans="3:8" x14ac:dyDescent="0.2">
      <c r="C395" s="654"/>
      <c r="D395" s="654"/>
      <c r="E395" s="92"/>
      <c r="F395" s="656"/>
      <c r="G395" s="1448"/>
      <c r="H395" s="1448"/>
    </row>
    <row r="396" spans="3:8" x14ac:dyDescent="0.2">
      <c r="C396" s="654"/>
      <c r="D396" s="654"/>
      <c r="E396" s="92"/>
      <c r="F396" s="656"/>
      <c r="G396" s="1448"/>
      <c r="H396" s="1448"/>
    </row>
    <row r="397" spans="3:8" x14ac:dyDescent="0.2">
      <c r="C397" s="654"/>
      <c r="D397" s="654"/>
      <c r="E397" s="92"/>
      <c r="F397" s="656"/>
      <c r="G397" s="1448"/>
      <c r="H397" s="1448"/>
    </row>
    <row r="398" spans="3:8" x14ac:dyDescent="0.2">
      <c r="C398" s="654"/>
      <c r="D398" s="654"/>
      <c r="E398" s="92"/>
      <c r="F398" s="656"/>
      <c r="G398" s="1448"/>
      <c r="H398" s="1448"/>
    </row>
    <row r="399" spans="3:8" x14ac:dyDescent="0.2">
      <c r="C399" s="654"/>
      <c r="D399" s="654"/>
      <c r="E399" s="92"/>
      <c r="F399" s="656"/>
      <c r="G399" s="1448"/>
      <c r="H399" s="1448"/>
    </row>
    <row r="400" spans="3:8" x14ac:dyDescent="0.2">
      <c r="C400" s="654"/>
      <c r="D400" s="654"/>
      <c r="E400" s="92"/>
      <c r="F400" s="656"/>
      <c r="G400" s="1448"/>
      <c r="H400" s="1448"/>
    </row>
    <row r="401" spans="3:8" x14ac:dyDescent="0.2">
      <c r="C401" s="654"/>
      <c r="D401" s="654"/>
      <c r="E401" s="92"/>
      <c r="F401" s="656"/>
      <c r="G401" s="1448"/>
      <c r="H401" s="1448"/>
    </row>
    <row r="402" spans="3:8" x14ac:dyDescent="0.2">
      <c r="C402" s="654"/>
      <c r="D402" s="654"/>
      <c r="E402" s="92"/>
      <c r="F402" s="656"/>
      <c r="G402" s="1448"/>
      <c r="H402" s="1448"/>
    </row>
    <row r="403" spans="3:8" x14ac:dyDescent="0.2">
      <c r="C403" s="654"/>
      <c r="D403" s="654"/>
      <c r="E403" s="92"/>
      <c r="F403" s="656"/>
      <c r="G403" s="1448"/>
      <c r="H403" s="1448"/>
    </row>
    <row r="404" spans="3:8" x14ac:dyDescent="0.2">
      <c r="C404" s="654"/>
      <c r="D404" s="654"/>
      <c r="E404" s="92"/>
      <c r="F404" s="656"/>
      <c r="G404" s="1448"/>
      <c r="H404" s="1448"/>
    </row>
    <row r="405" spans="3:8" x14ac:dyDescent="0.2">
      <c r="C405" s="654"/>
      <c r="D405" s="654"/>
      <c r="E405" s="92"/>
      <c r="F405" s="656"/>
      <c r="G405" s="1448"/>
      <c r="H405" s="1448"/>
    </row>
    <row r="406" spans="3:8" x14ac:dyDescent="0.2">
      <c r="C406" s="654"/>
      <c r="D406" s="654"/>
      <c r="E406" s="92"/>
      <c r="F406" s="656"/>
      <c r="G406" s="1448"/>
      <c r="H406" s="1448"/>
    </row>
    <row r="407" spans="3:8" x14ac:dyDescent="0.2">
      <c r="C407" s="654"/>
      <c r="D407" s="654"/>
      <c r="E407" s="92"/>
      <c r="F407" s="656"/>
      <c r="G407" s="1448"/>
      <c r="H407" s="1448"/>
    </row>
    <row r="408" spans="3:8" x14ac:dyDescent="0.2">
      <c r="C408" s="654"/>
      <c r="D408" s="654"/>
      <c r="E408" s="92"/>
      <c r="F408" s="656"/>
      <c r="G408" s="1448"/>
      <c r="H408" s="1448"/>
    </row>
    <row r="409" spans="3:8" x14ac:dyDescent="0.2">
      <c r="C409" s="654"/>
      <c r="D409" s="654"/>
      <c r="E409" s="92"/>
      <c r="F409" s="656"/>
      <c r="G409" s="1448"/>
      <c r="H409" s="1448"/>
    </row>
    <row r="410" spans="3:8" x14ac:dyDescent="0.2">
      <c r="C410" s="654"/>
      <c r="D410" s="654"/>
      <c r="E410" s="92"/>
      <c r="F410" s="656"/>
      <c r="G410" s="1448"/>
      <c r="H410" s="1448"/>
    </row>
    <row r="411" spans="3:8" x14ac:dyDescent="0.2">
      <c r="C411" s="654"/>
      <c r="D411" s="654"/>
      <c r="E411" s="92"/>
      <c r="F411" s="656"/>
      <c r="G411" s="1448"/>
      <c r="H411" s="1448"/>
    </row>
    <row r="412" spans="3:8" x14ac:dyDescent="0.2">
      <c r="C412" s="654"/>
      <c r="D412" s="654"/>
      <c r="E412" s="92"/>
      <c r="F412" s="656"/>
      <c r="G412" s="1448"/>
      <c r="H412" s="1448"/>
    </row>
    <row r="413" spans="3:8" x14ac:dyDescent="0.2">
      <c r="C413" s="654"/>
      <c r="D413" s="654"/>
      <c r="E413" s="92"/>
      <c r="F413" s="656"/>
      <c r="G413" s="1448"/>
      <c r="H413" s="1448"/>
    </row>
    <row r="414" spans="3:8" x14ac:dyDescent="0.2">
      <c r="C414" s="654"/>
      <c r="D414" s="654"/>
      <c r="E414" s="92"/>
      <c r="F414" s="656"/>
      <c r="G414" s="1448"/>
      <c r="H414" s="1448"/>
    </row>
    <row r="415" spans="3:8" x14ac:dyDescent="0.2">
      <c r="C415" s="654"/>
      <c r="D415" s="654"/>
      <c r="E415" s="92"/>
      <c r="F415" s="656"/>
      <c r="G415" s="1448"/>
      <c r="H415" s="1448"/>
    </row>
    <row r="416" spans="3:8" x14ac:dyDescent="0.2">
      <c r="C416" s="654"/>
      <c r="D416" s="654"/>
      <c r="E416" s="92"/>
      <c r="F416" s="656"/>
      <c r="G416" s="1448"/>
      <c r="H416" s="1448"/>
    </row>
    <row r="417" spans="3:8" x14ac:dyDescent="0.2">
      <c r="C417" s="654"/>
      <c r="D417" s="654"/>
      <c r="E417" s="92"/>
      <c r="F417" s="656"/>
      <c r="G417" s="1448"/>
      <c r="H417" s="1448"/>
    </row>
    <row r="418" spans="3:8" x14ac:dyDescent="0.2">
      <c r="C418" s="654"/>
      <c r="D418" s="654"/>
      <c r="E418" s="92"/>
      <c r="F418" s="656"/>
      <c r="G418" s="1448"/>
      <c r="H418" s="1448"/>
    </row>
    <row r="419" spans="3:8" x14ac:dyDescent="0.2">
      <c r="C419" s="654"/>
      <c r="D419" s="654"/>
      <c r="E419" s="92"/>
      <c r="F419" s="656"/>
      <c r="G419" s="1448"/>
      <c r="H419" s="1448"/>
    </row>
    <row r="420" spans="3:8" x14ac:dyDescent="0.2">
      <c r="C420" s="654"/>
      <c r="D420" s="654"/>
      <c r="E420" s="92"/>
      <c r="F420" s="656"/>
      <c r="H420" s="1448"/>
    </row>
    <row r="421" spans="3:8" x14ac:dyDescent="0.2">
      <c r="C421" s="654"/>
      <c r="D421" s="654"/>
      <c r="E421" s="92"/>
      <c r="F421" s="656"/>
      <c r="G421" s="1448"/>
      <c r="H421" s="1448"/>
    </row>
    <row r="422" spans="3:8" x14ac:dyDescent="0.2">
      <c r="C422" s="654"/>
      <c r="D422" s="654"/>
      <c r="E422" s="92"/>
      <c r="F422" s="656"/>
      <c r="G422" s="1448"/>
      <c r="H422" s="1448"/>
    </row>
    <row r="423" spans="3:8" x14ac:dyDescent="0.2">
      <c r="C423" s="654"/>
      <c r="D423" s="654"/>
      <c r="E423" s="92"/>
      <c r="F423" s="656"/>
      <c r="G423" s="1448"/>
      <c r="H423" s="1448"/>
    </row>
    <row r="424" spans="3:8" x14ac:dyDescent="0.2">
      <c r="C424" s="654"/>
      <c r="D424" s="654"/>
      <c r="E424" s="92"/>
      <c r="F424" s="656"/>
      <c r="G424" s="1448"/>
      <c r="H424" s="1448"/>
    </row>
    <row r="425" spans="3:8" x14ac:dyDescent="0.2">
      <c r="C425" s="654"/>
      <c r="D425" s="654"/>
      <c r="E425" s="92"/>
      <c r="F425" s="656"/>
      <c r="G425" s="1448"/>
      <c r="H425" s="1448"/>
    </row>
    <row r="426" spans="3:8" x14ac:dyDescent="0.2">
      <c r="C426" s="654"/>
      <c r="D426" s="654"/>
      <c r="E426" s="92"/>
      <c r="F426" s="656"/>
      <c r="G426" s="1448"/>
      <c r="H426" s="1448"/>
    </row>
    <row r="427" spans="3:8" x14ac:dyDescent="0.2">
      <c r="C427" s="654"/>
      <c r="D427" s="654"/>
      <c r="E427" s="92"/>
      <c r="F427" s="656"/>
      <c r="G427" s="1448"/>
      <c r="H427" s="1448"/>
    </row>
    <row r="428" spans="3:8" x14ac:dyDescent="0.2">
      <c r="C428" s="654"/>
      <c r="D428" s="654"/>
      <c r="E428" s="92"/>
      <c r="F428" s="656"/>
      <c r="H428" s="1448"/>
    </row>
    <row r="429" spans="3:8" x14ac:dyDescent="0.2">
      <c r="C429" s="654"/>
      <c r="D429" s="654"/>
      <c r="E429" s="92"/>
      <c r="F429" s="656"/>
      <c r="G429" s="1448"/>
      <c r="H429" s="1448"/>
    </row>
    <row r="430" spans="3:8" x14ac:dyDescent="0.2">
      <c r="C430" s="654"/>
      <c r="D430" s="654"/>
      <c r="E430" s="92"/>
      <c r="F430" s="656"/>
      <c r="G430" s="1448"/>
      <c r="H430" s="1448"/>
    </row>
    <row r="431" spans="3:8" x14ac:dyDescent="0.2">
      <c r="C431" s="654"/>
      <c r="D431" s="654"/>
      <c r="E431" s="92"/>
      <c r="F431" s="656"/>
      <c r="G431" s="1448"/>
      <c r="H431" s="1448"/>
    </row>
    <row r="432" spans="3:8" x14ac:dyDescent="0.2">
      <c r="C432" s="654"/>
      <c r="D432" s="654"/>
      <c r="E432" s="92"/>
      <c r="F432" s="656"/>
      <c r="G432" s="1448"/>
      <c r="H432" s="1448"/>
    </row>
    <row r="433" spans="3:8" x14ac:dyDescent="0.2">
      <c r="C433" s="654"/>
      <c r="D433" s="654"/>
      <c r="E433" s="92"/>
      <c r="F433" s="656"/>
      <c r="G433" s="1448"/>
      <c r="H433" s="1448"/>
    </row>
    <row r="434" spans="3:8" x14ac:dyDescent="0.2">
      <c r="C434" s="654"/>
      <c r="D434" s="654"/>
      <c r="E434" s="92"/>
      <c r="F434" s="656"/>
      <c r="G434" s="1448"/>
      <c r="H434" s="1448"/>
    </row>
    <row r="435" spans="3:8" x14ac:dyDescent="0.2">
      <c r="C435" s="654"/>
      <c r="D435" s="654"/>
      <c r="E435" s="92"/>
      <c r="F435" s="656"/>
      <c r="G435" s="1448"/>
      <c r="H435" s="1448"/>
    </row>
    <row r="436" spans="3:8" x14ac:dyDescent="0.2">
      <c r="C436" s="654"/>
      <c r="D436" s="654"/>
      <c r="E436" s="92"/>
      <c r="F436" s="656"/>
      <c r="G436" s="1448"/>
      <c r="H436" s="1448"/>
    </row>
    <row r="437" spans="3:8" x14ac:dyDescent="0.2">
      <c r="C437" s="654"/>
      <c r="D437" s="654"/>
      <c r="E437" s="92"/>
      <c r="F437" s="656"/>
      <c r="G437" s="1448"/>
      <c r="H437" s="1448"/>
    </row>
    <row r="438" spans="3:8" x14ac:dyDescent="0.2">
      <c r="C438" s="654"/>
      <c r="D438" s="654"/>
      <c r="E438" s="92"/>
      <c r="F438" s="656"/>
      <c r="G438" s="1448"/>
      <c r="H438" s="1448"/>
    </row>
    <row r="439" spans="3:8" x14ac:dyDescent="0.2">
      <c r="C439" s="654"/>
      <c r="D439" s="654"/>
      <c r="E439" s="92"/>
      <c r="F439" s="656"/>
      <c r="G439" s="1448"/>
      <c r="H439" s="1448"/>
    </row>
    <row r="440" spans="3:8" x14ac:dyDescent="0.2">
      <c r="C440" s="654"/>
      <c r="D440" s="654"/>
      <c r="E440" s="92"/>
      <c r="F440" s="656"/>
      <c r="G440" s="1448"/>
      <c r="H440" s="1448"/>
    </row>
    <row r="441" spans="3:8" x14ac:dyDescent="0.2">
      <c r="C441" s="654"/>
      <c r="D441" s="654"/>
      <c r="E441" s="92"/>
      <c r="F441" s="656"/>
      <c r="G441" s="1448"/>
      <c r="H441" s="1448"/>
    </row>
    <row r="442" spans="3:8" x14ac:dyDescent="0.2">
      <c r="C442" s="654"/>
      <c r="D442" s="654"/>
      <c r="E442" s="92"/>
      <c r="F442" s="656"/>
      <c r="G442" s="1448"/>
      <c r="H442" s="1448"/>
    </row>
    <row r="443" spans="3:8" x14ac:dyDescent="0.2">
      <c r="C443" s="654"/>
      <c r="D443" s="654"/>
      <c r="E443" s="92"/>
      <c r="F443" s="656"/>
      <c r="G443" s="1448"/>
      <c r="H443" s="1448"/>
    </row>
    <row r="444" spans="3:8" x14ac:dyDescent="0.2">
      <c r="C444" s="654"/>
      <c r="D444" s="654"/>
      <c r="E444" s="92"/>
      <c r="F444" s="656"/>
      <c r="G444" s="1448"/>
      <c r="H444" s="1448"/>
    </row>
    <row r="445" spans="3:8" x14ac:dyDescent="0.2">
      <c r="C445" s="654"/>
      <c r="D445" s="654"/>
      <c r="E445" s="92"/>
      <c r="F445" s="656"/>
      <c r="G445" s="1448"/>
      <c r="H445" s="1448"/>
    </row>
    <row r="446" spans="3:8" x14ac:dyDescent="0.2">
      <c r="C446" s="654"/>
      <c r="D446" s="654"/>
      <c r="E446" s="92"/>
      <c r="F446" s="656"/>
      <c r="G446" s="1448"/>
    </row>
    <row r="447" spans="3:8" x14ac:dyDescent="0.2">
      <c r="C447" s="654"/>
      <c r="D447" s="654"/>
      <c r="E447" s="92"/>
      <c r="F447" s="656"/>
      <c r="G447" s="1448"/>
      <c r="H447" s="1448"/>
    </row>
    <row r="448" spans="3:8" x14ac:dyDescent="0.2">
      <c r="C448" s="654"/>
      <c r="D448" s="654"/>
      <c r="E448" s="92"/>
      <c r="F448" s="656"/>
      <c r="G448" s="1448"/>
      <c r="H448" s="1448"/>
    </row>
    <row r="449" spans="3:8" x14ac:dyDescent="0.2">
      <c r="C449" s="654"/>
      <c r="D449" s="654"/>
      <c r="E449" s="92"/>
      <c r="F449" s="656"/>
      <c r="G449" s="1448"/>
      <c r="H449" s="1448"/>
    </row>
    <row r="450" spans="3:8" x14ac:dyDescent="0.2">
      <c r="C450" s="654"/>
      <c r="D450" s="654"/>
      <c r="E450" s="92"/>
      <c r="F450" s="656"/>
      <c r="G450" s="1448"/>
      <c r="H450" s="1448"/>
    </row>
    <row r="451" spans="3:8" x14ac:dyDescent="0.2">
      <c r="C451" s="654"/>
      <c r="D451" s="654"/>
      <c r="E451" s="92"/>
      <c r="F451" s="656"/>
      <c r="G451" s="1448"/>
      <c r="H451" s="1448"/>
    </row>
    <row r="452" spans="3:8" x14ac:dyDescent="0.2">
      <c r="C452" s="654"/>
      <c r="D452" s="654"/>
      <c r="E452" s="92"/>
      <c r="F452" s="656"/>
      <c r="G452" s="1448"/>
      <c r="H452" s="1448"/>
    </row>
    <row r="453" spans="3:8" x14ac:dyDescent="0.2">
      <c r="C453" s="654"/>
      <c r="D453" s="654"/>
      <c r="F453" s="656"/>
      <c r="G453" s="1448"/>
      <c r="H453" s="1448"/>
    </row>
    <row r="454" spans="3:8" x14ac:dyDescent="0.2">
      <c r="C454" s="654"/>
      <c r="D454" s="654"/>
      <c r="F454" s="656"/>
      <c r="G454" s="1448"/>
      <c r="H454" s="1448"/>
    </row>
    <row r="455" spans="3:8" x14ac:dyDescent="0.2">
      <c r="C455" s="654"/>
      <c r="D455" s="654"/>
      <c r="F455" s="656"/>
      <c r="G455" s="1448"/>
      <c r="H455" s="1448"/>
    </row>
    <row r="456" spans="3:8" x14ac:dyDescent="0.2">
      <c r="C456" s="654"/>
      <c r="D456" s="654"/>
      <c r="F456" s="656"/>
      <c r="G456" s="1448"/>
      <c r="H456" s="1448"/>
    </row>
    <row r="457" spans="3:8" x14ac:dyDescent="0.2">
      <c r="C457" s="654"/>
      <c r="D457" s="654"/>
      <c r="F457" s="656"/>
      <c r="G457" s="1448"/>
      <c r="H457" s="1448"/>
    </row>
    <row r="458" spans="3:8" x14ac:dyDescent="0.2">
      <c r="C458" s="654"/>
      <c r="D458" s="654"/>
      <c r="F458" s="656"/>
      <c r="G458" s="1448"/>
      <c r="H458" s="1448"/>
    </row>
    <row r="459" spans="3:8" x14ac:dyDescent="0.2">
      <c r="C459" s="654"/>
      <c r="D459" s="654"/>
      <c r="F459" s="656"/>
      <c r="G459" s="1448"/>
      <c r="H459" s="1448"/>
    </row>
    <row r="460" spans="3:8" x14ac:dyDescent="0.2">
      <c r="C460" s="654"/>
      <c r="D460" s="654"/>
      <c r="F460" s="656"/>
      <c r="G460" s="1448"/>
      <c r="H460" s="1448"/>
    </row>
    <row r="461" spans="3:8" x14ac:dyDescent="0.2">
      <c r="C461" s="654"/>
      <c r="D461" s="654"/>
      <c r="G461" s="1448"/>
      <c r="H461" s="1448"/>
    </row>
    <row r="462" spans="3:8" x14ac:dyDescent="0.2">
      <c r="C462" s="654"/>
      <c r="D462" s="654"/>
      <c r="G462" s="1448"/>
      <c r="H462" s="1448"/>
    </row>
    <row r="463" spans="3:8" x14ac:dyDescent="0.2">
      <c r="C463" s="654"/>
      <c r="D463" s="654"/>
      <c r="G463" s="1448"/>
      <c r="H463" s="1448"/>
    </row>
    <row r="464" spans="3:8" x14ac:dyDescent="0.2">
      <c r="C464" s="654"/>
      <c r="D464" s="654"/>
      <c r="G464" s="1448"/>
      <c r="H464" s="1448"/>
    </row>
    <row r="465" spans="3:8" x14ac:dyDescent="0.2">
      <c r="C465" s="654"/>
      <c r="D465" s="654"/>
      <c r="G465" s="1448"/>
      <c r="H465" s="1448"/>
    </row>
    <row r="466" spans="3:8" x14ac:dyDescent="0.2">
      <c r="C466" s="1448"/>
      <c r="D466" s="1448"/>
      <c r="G466" s="1448"/>
      <c r="H466" s="1448"/>
    </row>
    <row r="467" spans="3:8" x14ac:dyDescent="0.2">
      <c r="C467" s="1448"/>
      <c r="D467" s="1448"/>
      <c r="G467" s="1448"/>
      <c r="H467" s="1448"/>
    </row>
    <row r="468" spans="3:8" x14ac:dyDescent="0.2">
      <c r="C468" s="1448"/>
      <c r="D468" s="1448"/>
      <c r="G468" s="1448"/>
      <c r="H468" s="1448"/>
    </row>
    <row r="472" spans="3:8" x14ac:dyDescent="0.2">
      <c r="C472" s="1448"/>
      <c r="D472" s="1448"/>
    </row>
    <row r="473" spans="3:8" x14ac:dyDescent="0.2">
      <c r="C473" s="1448"/>
      <c r="D473" s="1448"/>
    </row>
    <row r="705" spans="3:10" x14ac:dyDescent="0.2">
      <c r="C705" s="1448"/>
      <c r="D705" s="1448"/>
    </row>
    <row r="707" spans="3:10" x14ac:dyDescent="0.2">
      <c r="C707" s="654"/>
      <c r="D707" s="654"/>
      <c r="E707" s="654"/>
    </row>
    <row r="708" spans="3:10" x14ac:dyDescent="0.2">
      <c r="C708" s="1448"/>
      <c r="D708" s="1448"/>
    </row>
    <row r="710" spans="3:10" x14ac:dyDescent="0.2">
      <c r="C710" s="1448"/>
      <c r="D710" s="1448"/>
      <c r="F710" s="654"/>
      <c r="I710" s="658"/>
      <c r="J710" s="658"/>
    </row>
    <row r="790" spans="3:5" x14ac:dyDescent="0.2">
      <c r="C790" s="1448"/>
      <c r="D790" s="1448"/>
    </row>
    <row r="791" spans="3:5" x14ac:dyDescent="0.2">
      <c r="C791" s="1448"/>
      <c r="D791" s="1448"/>
    </row>
    <row r="792" spans="3:5" x14ac:dyDescent="0.2">
      <c r="C792" s="1448"/>
      <c r="D792" s="1448"/>
    </row>
    <row r="793" spans="3:5" x14ac:dyDescent="0.2">
      <c r="C793" s="1448"/>
      <c r="D793" s="1448"/>
    </row>
    <row r="798" spans="3:5" x14ac:dyDescent="0.2">
      <c r="C798" s="1448"/>
      <c r="D798" s="1448"/>
    </row>
    <row r="799" spans="3:5" x14ac:dyDescent="0.2">
      <c r="C799" s="1448"/>
      <c r="D799" s="1448"/>
    </row>
    <row r="800" spans="3:5" x14ac:dyDescent="0.2">
      <c r="C800" s="654"/>
      <c r="D800" s="654"/>
      <c r="E800" s="654"/>
    </row>
    <row r="801" spans="3:10" x14ac:dyDescent="0.2">
      <c r="C801" s="654"/>
      <c r="D801" s="654"/>
      <c r="E801" s="654"/>
    </row>
    <row r="802" spans="3:10" x14ac:dyDescent="0.2">
      <c r="C802" s="654"/>
      <c r="D802" s="654"/>
      <c r="E802" s="654"/>
    </row>
    <row r="803" spans="3:10" x14ac:dyDescent="0.2">
      <c r="C803" s="654"/>
      <c r="D803" s="654"/>
      <c r="E803" s="654"/>
      <c r="F803" s="654"/>
      <c r="I803" s="659"/>
      <c r="J803" s="659"/>
    </row>
    <row r="804" spans="3:10" x14ac:dyDescent="0.2">
      <c r="C804" s="654"/>
      <c r="D804" s="654"/>
      <c r="E804" s="654"/>
      <c r="F804" s="654"/>
      <c r="I804" s="659"/>
      <c r="J804" s="659"/>
    </row>
    <row r="805" spans="3:10" x14ac:dyDescent="0.2">
      <c r="C805" s="654"/>
      <c r="D805" s="654"/>
      <c r="E805" s="654"/>
      <c r="F805" s="654"/>
      <c r="I805" s="659"/>
      <c r="J805" s="659"/>
    </row>
    <row r="806" spans="3:10" x14ac:dyDescent="0.2">
      <c r="C806" s="654"/>
      <c r="D806" s="654"/>
      <c r="E806" s="654"/>
      <c r="F806" s="654"/>
      <c r="I806" s="659"/>
      <c r="J806" s="659"/>
    </row>
    <row r="807" spans="3:10" x14ac:dyDescent="0.2">
      <c r="C807" s="654"/>
      <c r="D807" s="654"/>
      <c r="E807" s="654"/>
      <c r="F807" s="654"/>
      <c r="I807" s="659"/>
      <c r="J807" s="659"/>
    </row>
    <row r="808" spans="3:10" x14ac:dyDescent="0.2">
      <c r="C808" s="654"/>
      <c r="D808" s="654"/>
      <c r="E808" s="654"/>
      <c r="F808" s="654"/>
      <c r="I808" s="659"/>
      <c r="J808" s="659"/>
    </row>
    <row r="809" spans="3:10" x14ac:dyDescent="0.2">
      <c r="C809" s="654"/>
      <c r="D809" s="654"/>
      <c r="E809" s="654"/>
      <c r="F809" s="654"/>
      <c r="I809" s="659"/>
      <c r="J809" s="659"/>
    </row>
    <row r="810" spans="3:10" x14ac:dyDescent="0.2">
      <c r="C810" s="654"/>
      <c r="D810" s="654"/>
      <c r="E810" s="654"/>
      <c r="F810" s="654"/>
      <c r="I810" s="659"/>
      <c r="J810" s="659"/>
    </row>
    <row r="811" spans="3:10" x14ac:dyDescent="0.2">
      <c r="C811" s="654"/>
      <c r="D811" s="654"/>
      <c r="E811" s="654"/>
      <c r="F811" s="654"/>
      <c r="I811" s="659"/>
      <c r="J811" s="659"/>
    </row>
    <row r="812" spans="3:10" x14ac:dyDescent="0.2">
      <c r="C812" s="654"/>
      <c r="D812" s="654"/>
      <c r="E812" s="654"/>
      <c r="F812" s="654"/>
      <c r="I812" s="659"/>
      <c r="J812" s="659"/>
    </row>
    <row r="813" spans="3:10" x14ac:dyDescent="0.2">
      <c r="C813" s="1448"/>
      <c r="D813" s="1448"/>
      <c r="F813" s="654"/>
      <c r="I813" s="659"/>
      <c r="J813" s="659"/>
    </row>
    <row r="814" spans="3:10" x14ac:dyDescent="0.2">
      <c r="C814" s="1448"/>
      <c r="D814" s="1448"/>
      <c r="F814" s="654"/>
      <c r="I814" s="659"/>
      <c r="J814" s="659"/>
    </row>
    <row r="815" spans="3:10" x14ac:dyDescent="0.2">
      <c r="C815" s="1448"/>
      <c r="D815" s="1448"/>
      <c r="F815" s="654"/>
      <c r="I815" s="659"/>
      <c r="J815" s="659"/>
    </row>
    <row r="816" spans="3:10" x14ac:dyDescent="0.2">
      <c r="C816" s="1448"/>
      <c r="D816" s="1448"/>
    </row>
    <row r="817" spans="3:4" x14ac:dyDescent="0.2">
      <c r="C817" s="1448"/>
      <c r="D817" s="1448"/>
    </row>
  </sheetData>
  <autoFilter ref="A1:Q338" xr:uid="{00000000-0009-0000-0000-000012000000}"/>
  <mergeCells count="65">
    <mergeCell ref="F8:M9"/>
    <mergeCell ref="C51:D53"/>
    <mergeCell ref="C10:D13"/>
    <mergeCell ref="C24:D25"/>
    <mergeCell ref="F32:M36"/>
    <mergeCell ref="F21:M22"/>
    <mergeCell ref="F17:M18"/>
    <mergeCell ref="C17:D18"/>
    <mergeCell ref="C20:D20"/>
    <mergeCell ref="C62:D63"/>
    <mergeCell ref="C59:D60"/>
    <mergeCell ref="C55:D57"/>
    <mergeCell ref="C28:D30"/>
    <mergeCell ref="C108:D126"/>
    <mergeCell ref="C42:D48"/>
    <mergeCell ref="C73:D77"/>
    <mergeCell ref="C80:D84"/>
    <mergeCell ref="C32:D34"/>
    <mergeCell ref="C89:D94"/>
    <mergeCell ref="C69:D70"/>
    <mergeCell ref="C65:D67"/>
    <mergeCell ref="C97:D99"/>
    <mergeCell ref="C37:D37"/>
    <mergeCell ref="C38:D38"/>
    <mergeCell ref="C39:D39"/>
    <mergeCell ref="C102:D104"/>
    <mergeCell ref="C143:D145"/>
    <mergeCell ref="C136:D136"/>
    <mergeCell ref="C133:D134"/>
    <mergeCell ref="C128:D131"/>
    <mergeCell ref="C139:D141"/>
    <mergeCell ref="C336:D338"/>
    <mergeCell ref="C312:D315"/>
    <mergeCell ref="C287:D290"/>
    <mergeCell ref="C291:D294"/>
    <mergeCell ref="C333:D334"/>
    <mergeCell ref="C309:D311"/>
    <mergeCell ref="C305:D308"/>
    <mergeCell ref="C295:D303"/>
    <mergeCell ref="C324:D330"/>
    <mergeCell ref="C317:D322"/>
    <mergeCell ref="C191:D192"/>
    <mergeCell ref="C223:D226"/>
    <mergeCell ref="C247:D250"/>
    <mergeCell ref="C228:D245"/>
    <mergeCell ref="C219:D222"/>
    <mergeCell ref="C278:D279"/>
    <mergeCell ref="C282:D285"/>
    <mergeCell ref="C267:D270"/>
    <mergeCell ref="C194:D200"/>
    <mergeCell ref="C203:D206"/>
    <mergeCell ref="C275:D277"/>
    <mergeCell ref="C271:D273"/>
    <mergeCell ref="C253:D255"/>
    <mergeCell ref="C258:D264"/>
    <mergeCell ref="C147:D150"/>
    <mergeCell ref="C187:D190"/>
    <mergeCell ref="C182:D185"/>
    <mergeCell ref="C158:D163"/>
    <mergeCell ref="C168:D172"/>
    <mergeCell ref="C152:D156"/>
    <mergeCell ref="C173:D175"/>
    <mergeCell ref="C180:D181"/>
    <mergeCell ref="C177:D179"/>
    <mergeCell ref="C165:D167"/>
  </mergeCells>
  <dataValidations count="1">
    <dataValidation type="list" allowBlank="1" showInputMessage="1" showErrorMessage="1" sqref="B316 B142 B217 B274 B286" xr:uid="{00000000-0002-0000-1200-000000000000}">
      <formula1>"Yes,No"</formula1>
    </dataValidation>
  </dataValidations>
  <hyperlinks>
    <hyperlink ref="F21" r:id="rId1" xr:uid="{00000000-0004-0000-1200-000000000000}"/>
  </hyperlinks>
  <pageMargins left="0.39370078740157483" right="0.39370078740157483" top="0.94488188976377963" bottom="0.94488188976377963" header="0.31496062992125984" footer="0.31496062992125984"/>
  <pageSetup paperSize="9" scale="94" firstPageNumber="6" fitToHeight="0" orientation="portrait" cellComments="asDisplayed" useFirstPageNumber="1" r:id="rId2"/>
  <headerFooter alignWithMargins="0">
    <oddFooter>&amp;R&amp;P</oddFooter>
  </headerFooter>
  <rowBreaks count="6" manualBreakCount="6">
    <brk id="40" min="2" max="3" man="1"/>
    <brk id="100" min="2" max="3" man="1"/>
    <brk id="150" min="2" max="3" man="1"/>
    <brk id="201" min="2" max="3" man="1"/>
    <brk id="250" min="2" max="3" man="1"/>
    <brk id="303" min="2" max="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
  <sheetViews>
    <sheetView showGridLines="0" workbookViewId="0">
      <selection activeCell="K44" sqref="K44"/>
    </sheetView>
  </sheetViews>
  <sheetFormatPr defaultColWidth="9.140625" defaultRowHeight="12.75" x14ac:dyDescent="0.2"/>
  <cols>
    <col min="1" max="16384" width="9.140625" style="269"/>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rgb="FFFF0000"/>
    <pageSetUpPr fitToPage="1"/>
  </sheetPr>
  <dimension ref="A1:Y919"/>
  <sheetViews>
    <sheetView showGridLines="0" topLeftCell="A901" zoomScale="85" zoomScaleNormal="85" zoomScaleSheetLayoutView="100" workbookViewId="0">
      <selection activeCell="L824" sqref="L824:M827"/>
    </sheetView>
  </sheetViews>
  <sheetFormatPr defaultColWidth="8.85546875" defaultRowHeight="12.75" outlineLevelCol="1" x14ac:dyDescent="0.2"/>
  <cols>
    <col min="1" max="1" width="2.85546875" style="35" customWidth="1"/>
    <col min="2" max="2" width="5.140625" style="52" customWidth="1"/>
    <col min="3" max="3" width="6.85546875" style="1236" customWidth="1"/>
    <col min="4" max="4" width="30.7109375" style="35" customWidth="1"/>
    <col min="5" max="5" width="12.7109375" style="35" customWidth="1"/>
    <col min="6" max="7" width="12.7109375" style="578" customWidth="1"/>
    <col min="8" max="8" width="14.5703125" style="578" customWidth="1"/>
    <col min="9" max="9" width="16.5703125" style="52" customWidth="1"/>
    <col min="10" max="10" width="15.7109375" style="52" customWidth="1"/>
    <col min="11" max="11" width="12.7109375" style="52" customWidth="1"/>
    <col min="12" max="12" width="13.42578125" style="52" customWidth="1"/>
    <col min="13" max="13" width="12.7109375" style="52" customWidth="1"/>
    <col min="14" max="14" width="14.7109375" style="1236" customWidth="1"/>
    <col min="15" max="15" width="17" style="53" customWidth="1"/>
    <col min="16" max="16" width="20.140625" style="35" customWidth="1"/>
    <col min="17" max="17" width="18.140625" style="35" customWidth="1"/>
    <col min="18" max="18" width="12.85546875" style="35" hidden="1" customWidth="1" outlineLevel="1"/>
    <col min="19" max="19" width="12.85546875" style="35" customWidth="1" collapsed="1"/>
    <col min="20" max="20" width="15" style="35" customWidth="1"/>
    <col min="21" max="21" width="12.42578125" style="35" customWidth="1"/>
    <col min="22" max="22" width="11.85546875" style="35" customWidth="1"/>
    <col min="23" max="23" width="12.28515625" style="35" customWidth="1"/>
    <col min="24" max="24" width="11.28515625" style="35" bestFit="1" customWidth="1"/>
    <col min="25" max="16384" width="8.85546875" style="35"/>
  </cols>
  <sheetData>
    <row r="1" spans="2:20" s="52" customFormat="1" x14ac:dyDescent="0.2">
      <c r="B1" s="52" t="s">
        <v>470</v>
      </c>
      <c r="C1" s="52" t="s">
        <v>773</v>
      </c>
      <c r="D1" s="1791"/>
      <c r="E1" s="1791"/>
      <c r="F1" s="1791"/>
      <c r="G1" s="1791"/>
      <c r="H1" s="1791"/>
      <c r="N1" s="1236"/>
      <c r="O1" s="560"/>
    </row>
    <row r="2" spans="2:20" s="67" customFormat="1" x14ac:dyDescent="0.2">
      <c r="B2" s="72" t="s">
        <v>416</v>
      </c>
      <c r="C2" s="1262"/>
      <c r="D2" s="1792" t="str">
        <f>N2&amp;". Government Grants"</f>
        <v>2. Government Grants</v>
      </c>
      <c r="E2" s="1792"/>
      <c r="F2" s="1792"/>
      <c r="G2" s="1792"/>
      <c r="H2" s="1792"/>
      <c r="I2" s="1792"/>
      <c r="J2" s="1792"/>
      <c r="K2" s="609"/>
      <c r="L2" s="609"/>
      <c r="N2" s="1237">
        <v>2</v>
      </c>
      <c r="O2" s="517" t="str">
        <f>'Revenue Types '!A1</f>
        <v xml:space="preserve">Revenue Disclosure </v>
      </c>
    </row>
    <row r="3" spans="2:20" s="67" customFormat="1" x14ac:dyDescent="0.2">
      <c r="B3" s="72" t="s">
        <v>416</v>
      </c>
      <c r="C3" s="1262"/>
      <c r="D3" s="609"/>
      <c r="E3" s="609"/>
      <c r="F3" s="609"/>
      <c r="G3" s="609"/>
      <c r="H3" s="609"/>
      <c r="I3" s="609"/>
      <c r="J3" s="609"/>
      <c r="K3" s="609"/>
      <c r="L3" s="609"/>
      <c r="M3" s="609"/>
      <c r="N3" s="1237"/>
      <c r="O3" s="517"/>
    </row>
    <row r="4" spans="2:20" s="67" customFormat="1" x14ac:dyDescent="0.2">
      <c r="B4" s="72" t="s">
        <v>416</v>
      </c>
      <c r="C4" s="1262"/>
      <c r="D4" s="609"/>
      <c r="E4" s="609"/>
      <c r="F4" s="609"/>
      <c r="G4" s="609"/>
      <c r="H4" s="1758" t="s">
        <v>417</v>
      </c>
      <c r="I4" s="1758"/>
      <c r="J4" s="1758"/>
      <c r="K4" s="1758" t="s">
        <v>418</v>
      </c>
      <c r="L4" s="1758"/>
      <c r="M4" s="1758"/>
      <c r="N4" s="1237"/>
      <c r="O4" s="517"/>
    </row>
    <row r="5" spans="2:20" ht="12.75" customHeight="1" x14ac:dyDescent="0.2">
      <c r="B5" s="72" t="s">
        <v>416</v>
      </c>
      <c r="D5" s="52"/>
      <c r="E5" s="52"/>
      <c r="F5" s="52"/>
      <c r="G5" s="52"/>
      <c r="H5" s="177">
        <f>FY</f>
        <v>2021</v>
      </c>
      <c r="I5" s="177">
        <f>FY</f>
        <v>2021</v>
      </c>
      <c r="J5" s="177">
        <f>FY-1</f>
        <v>2020</v>
      </c>
      <c r="K5" s="177">
        <f>FY</f>
        <v>2021</v>
      </c>
      <c r="L5" s="177">
        <f>FY</f>
        <v>2021</v>
      </c>
      <c r="M5" s="177">
        <f>FY-1</f>
        <v>2020</v>
      </c>
    </row>
    <row r="6" spans="2:20" ht="25.5" x14ac:dyDescent="0.2">
      <c r="B6" s="72" t="s">
        <v>416</v>
      </c>
      <c r="D6" s="52"/>
      <c r="E6" s="52"/>
      <c r="F6" s="52"/>
      <c r="G6" s="52"/>
      <c r="H6" s="892" t="str">
        <f>+'GROUP Inputs'!$D$7</f>
        <v>Actual</v>
      </c>
      <c r="I6" s="236" t="str">
        <f>+'GROUP Inputs'!$E$7</f>
        <v>Budget (Unaudited)</v>
      </c>
      <c r="J6" s="892" t="str">
        <f>+'GROUP Inputs'!$F$7</f>
        <v>Actual</v>
      </c>
      <c r="K6" s="892" t="str">
        <f>+'GROUP Inputs'!$D$7</f>
        <v>Actual</v>
      </c>
      <c r="L6" s="236" t="str">
        <f>+'GROUP Inputs'!$E$7</f>
        <v>Budget (Unaudited)</v>
      </c>
      <c r="M6" s="892" t="str">
        <f>+'GROUP Inputs'!$F$7</f>
        <v>Actual</v>
      </c>
    </row>
    <row r="7" spans="2:20" ht="12.75" customHeight="1" thickBot="1" x14ac:dyDescent="0.25">
      <c r="B7" s="72" t="s">
        <v>416</v>
      </c>
      <c r="D7" s="52"/>
      <c r="E7" s="52"/>
      <c r="F7" s="52"/>
      <c r="G7" s="52"/>
      <c r="H7" s="738" t="s">
        <v>285</v>
      </c>
      <c r="I7" s="738" t="s">
        <v>285</v>
      </c>
      <c r="J7" s="738" t="s">
        <v>285</v>
      </c>
      <c r="K7" s="738" t="s">
        <v>285</v>
      </c>
      <c r="L7" s="738" t="s">
        <v>285</v>
      </c>
      <c r="M7" s="738" t="s">
        <v>285</v>
      </c>
    </row>
    <row r="8" spans="2:20" ht="12.75" customHeight="1" x14ac:dyDescent="0.2">
      <c r="B8" s="72" t="s">
        <v>416</v>
      </c>
      <c r="D8" s="52"/>
      <c r="E8" s="52"/>
      <c r="F8" s="52"/>
      <c r="G8" s="52"/>
      <c r="H8" s="116"/>
      <c r="I8" s="116"/>
      <c r="J8" s="116"/>
      <c r="K8" s="116"/>
      <c r="L8" s="116"/>
      <c r="M8" s="116"/>
    </row>
    <row r="9" spans="2:20" ht="12.75" customHeight="1" x14ac:dyDescent="0.2">
      <c r="B9" s="72" t="s">
        <v>416</v>
      </c>
      <c r="D9" s="52" t="str">
        <f>'GROUP Inputs'!C12</f>
        <v>Operational Grants</v>
      </c>
      <c r="E9" s="52"/>
      <c r="F9" s="52"/>
      <c r="G9" s="52"/>
      <c r="H9" s="573">
        <f>-'Sch PARENT Inputs'!D12</f>
        <v>0</v>
      </c>
      <c r="I9" s="573">
        <f>-'Sch PARENT Inputs'!E12</f>
        <v>0</v>
      </c>
      <c r="J9" s="573">
        <f>-'Sch PARENT Inputs'!F12</f>
        <v>0</v>
      </c>
      <c r="K9" s="573">
        <f>-'GROUP Inputs'!D12</f>
        <v>0</v>
      </c>
      <c r="L9" s="573">
        <f>-'GROUP Inputs'!E12</f>
        <v>0</v>
      </c>
      <c r="M9" s="573">
        <f>-'GROUP Inputs'!F12</f>
        <v>0</v>
      </c>
      <c r="O9" s="518" t="str">
        <f>'Guidance - Specific Disclosures'!A37</f>
        <v>[S12]</v>
      </c>
      <c r="P9" s="1448"/>
      <c r="Q9" s="1448"/>
      <c r="R9" s="1448"/>
      <c r="S9" s="1448"/>
      <c r="T9" s="1448"/>
    </row>
    <row r="10" spans="2:20" x14ac:dyDescent="0.2">
      <c r="B10" s="72" t="s">
        <v>416</v>
      </c>
      <c r="D10" s="52" t="str">
        <f>'GROUP Inputs'!C13</f>
        <v>Teachers' Salaries Grants</v>
      </c>
      <c r="E10" s="52"/>
      <c r="F10" s="52"/>
      <c r="G10" s="52"/>
      <c r="H10" s="573">
        <f>-'Sch PARENT Inputs'!D13</f>
        <v>0</v>
      </c>
      <c r="I10" s="573">
        <f>-'Sch PARENT Inputs'!E13</f>
        <v>0</v>
      </c>
      <c r="J10" s="573">
        <f>-'Sch PARENT Inputs'!F13</f>
        <v>0</v>
      </c>
      <c r="K10" s="573">
        <f>-'GROUP Inputs'!D13</f>
        <v>0</v>
      </c>
      <c r="L10" s="573">
        <f>-'GROUP Inputs'!E13</f>
        <v>0</v>
      </c>
      <c r="M10" s="573">
        <f>-'GROUP Inputs'!F13</f>
        <v>0</v>
      </c>
      <c r="O10" s="519" t="str">
        <f>'Guidance - Specific Disclosures'!A19</f>
        <v>[S6]</v>
      </c>
      <c r="P10" s="1448"/>
      <c r="Q10" s="1448"/>
      <c r="R10" s="1448"/>
      <c r="S10" s="1448"/>
      <c r="T10" s="1448"/>
    </row>
    <row r="11" spans="2:20" x14ac:dyDescent="0.2">
      <c r="B11" s="1478" t="str">
        <f>IF(AND(ROUND($H11,0)=0,ROUND($I11,0)=0,ROUND($J11,0)=0,ROUND($K11,0)=0,ROUND($L11,0)=0,ROUND($M11,0)=0),"No","Yes")</f>
        <v>No</v>
      </c>
      <c r="D11" s="52" t="str">
        <f>'GROUP Inputs'!C14</f>
        <v>Use of Land and Buildings Grants</v>
      </c>
      <c r="E11" s="52"/>
      <c r="F11" s="52"/>
      <c r="G11" s="52"/>
      <c r="H11" s="573">
        <f>-'Sch PARENT Inputs'!D14</f>
        <v>0</v>
      </c>
      <c r="I11" s="573">
        <f>-'Sch PARENT Inputs'!E14</f>
        <v>0</v>
      </c>
      <c r="J11" s="573">
        <f>-'Sch PARENT Inputs'!F14</f>
        <v>0</v>
      </c>
      <c r="K11" s="573">
        <f>-'GROUP Inputs'!D14</f>
        <v>0</v>
      </c>
      <c r="L11" s="573">
        <f>-'GROUP Inputs'!E14</f>
        <v>0</v>
      </c>
      <c r="M11" s="573">
        <f>-'GROUP Inputs'!F14</f>
        <v>0</v>
      </c>
      <c r="O11" s="520" t="str">
        <f>'Guidance - Specific Disclosures'!A88</f>
        <v>[S29]</v>
      </c>
    </row>
    <row r="12" spans="2:20" x14ac:dyDescent="0.2">
      <c r="B12" s="1478" t="str">
        <f t="shared" ref="B12:B15" si="0">IF(AND(ROUND($H12,0)=0,ROUND($I12,0)=0,ROUND($J12,0)=0,ROUND($K12,0)=0,ROUND($L12,0)=0,ROUND($M12,0)=0),"No","Yes")</f>
        <v>No</v>
      </c>
      <c r="D12" s="52" t="str">
        <f>'GROUP Inputs'!C15</f>
        <v>Other MoE Grants</v>
      </c>
      <c r="E12" s="52"/>
      <c r="F12" s="52"/>
      <c r="G12" s="52"/>
      <c r="H12" s="573">
        <f>-'Sch PARENT Inputs'!D15</f>
        <v>0</v>
      </c>
      <c r="I12" s="573">
        <f>-'Sch PARENT Inputs'!E15</f>
        <v>0</v>
      </c>
      <c r="J12" s="573">
        <f>-'Sch PARENT Inputs'!F15</f>
        <v>0</v>
      </c>
      <c r="K12" s="573">
        <f>-'GROUP Inputs'!D15</f>
        <v>0</v>
      </c>
      <c r="L12" s="573">
        <f>-'GROUP Inputs'!E15</f>
        <v>0</v>
      </c>
      <c r="M12" s="573">
        <f>-'GROUP Inputs'!F15</f>
        <v>0</v>
      </c>
      <c r="O12" s="521" t="str">
        <f>'Guidance - Specific Disclosures'!A158</f>
        <v>[S52]</v>
      </c>
      <c r="P12" s="1448"/>
      <c r="Q12" s="1319" t="s">
        <v>774</v>
      </c>
      <c r="R12" s="1448"/>
      <c r="S12" s="1448"/>
      <c r="T12" s="1448"/>
    </row>
    <row r="13" spans="2:20" x14ac:dyDescent="0.2">
      <c r="B13" s="1478" t="str">
        <f t="shared" si="0"/>
        <v>No</v>
      </c>
      <c r="D13" s="52" t="str">
        <f>'GROUP Inputs'!C16</f>
        <v>Establishment Grant</v>
      </c>
      <c r="E13" s="52"/>
      <c r="F13" s="52"/>
      <c r="G13" s="52"/>
      <c r="H13" s="573">
        <f>-'Sch PARENT Inputs'!D16</f>
        <v>0</v>
      </c>
      <c r="I13" s="573">
        <f>-'Sch PARENT Inputs'!E16</f>
        <v>0</v>
      </c>
      <c r="J13" s="573">
        <f>-'Sch PARENT Inputs'!F16</f>
        <v>0</v>
      </c>
      <c r="K13" s="573">
        <f>-'GROUP Inputs'!D16</f>
        <v>0</v>
      </c>
      <c r="L13" s="573">
        <f>-'GROUP Inputs'!E16</f>
        <v>0</v>
      </c>
      <c r="M13" s="573">
        <f>-'GROUP Inputs'!F16</f>
        <v>0</v>
      </c>
      <c r="O13" s="521"/>
      <c r="P13" s="1448"/>
      <c r="Q13" s="1448"/>
      <c r="R13" s="1448"/>
      <c r="S13" s="1448"/>
      <c r="T13" s="1448"/>
    </row>
    <row r="14" spans="2:20" x14ac:dyDescent="0.2">
      <c r="B14" s="1478" t="str">
        <f t="shared" si="0"/>
        <v>No</v>
      </c>
      <c r="D14" s="52" t="str">
        <f>'GROUP Inputs'!C17</f>
        <v>Transport Grants</v>
      </c>
      <c r="E14" s="52"/>
      <c r="F14" s="52"/>
      <c r="G14" s="52"/>
      <c r="H14" s="573">
        <f>-'Sch PARENT Inputs'!D17</f>
        <v>0</v>
      </c>
      <c r="I14" s="573">
        <f>-'Sch PARENT Inputs'!E17</f>
        <v>0</v>
      </c>
      <c r="J14" s="573">
        <f>-'Sch PARENT Inputs'!F17</f>
        <v>0</v>
      </c>
      <c r="K14" s="573">
        <f>-'GROUP Inputs'!D17</f>
        <v>0</v>
      </c>
      <c r="L14" s="573">
        <f>-'GROUP Inputs'!E17</f>
        <v>0</v>
      </c>
      <c r="M14" s="573">
        <f>-'GROUP Inputs'!F17</f>
        <v>0</v>
      </c>
      <c r="O14" s="522" t="str">
        <f>'Guidance - Specific Disclosures'!A7</f>
        <v>[S2]</v>
      </c>
      <c r="P14" s="1448"/>
      <c r="Q14" s="1448"/>
      <c r="R14" s="1448"/>
      <c r="S14" s="1448"/>
      <c r="T14" s="1448"/>
    </row>
    <row r="15" spans="2:20" x14ac:dyDescent="0.2">
      <c r="B15" s="1478" t="str">
        <f t="shared" si="0"/>
        <v>No</v>
      </c>
      <c r="D15" s="52" t="str">
        <f>'GROUP Inputs'!C18</f>
        <v>Other Government Grants</v>
      </c>
      <c r="E15" s="52"/>
      <c r="F15" s="52"/>
      <c r="G15" s="52"/>
      <c r="H15" s="573">
        <f>-'Sch PARENT Inputs'!D18</f>
        <v>0</v>
      </c>
      <c r="I15" s="573">
        <f>-'Sch PARENT Inputs'!E18</f>
        <v>0</v>
      </c>
      <c r="J15" s="573">
        <f>-'Sch PARENT Inputs'!F18</f>
        <v>0</v>
      </c>
      <c r="K15" s="573">
        <f>-'GROUP Inputs'!D18</f>
        <v>0</v>
      </c>
      <c r="L15" s="573">
        <f>-'GROUP Inputs'!E18</f>
        <v>0</v>
      </c>
      <c r="M15" s="573">
        <f>-'GROUP Inputs'!F18</f>
        <v>0</v>
      </c>
      <c r="O15" s="523" t="str">
        <f>'Guidance - Specific Disclosures'!A4</f>
        <v>[S1]</v>
      </c>
      <c r="P15" s="1448"/>
      <c r="Q15" s="1448"/>
      <c r="R15" s="1448"/>
      <c r="S15" s="1448"/>
      <c r="T15" s="1448"/>
    </row>
    <row r="16" spans="2:20" x14ac:dyDescent="0.2">
      <c r="B16" s="72" t="s">
        <v>416</v>
      </c>
      <c r="D16" s="52"/>
      <c r="E16" s="52"/>
      <c r="F16" s="52"/>
      <c r="G16" s="52"/>
      <c r="H16" s="190"/>
      <c r="I16" s="54"/>
      <c r="J16" s="190"/>
      <c r="K16" s="190"/>
      <c r="L16" s="190"/>
      <c r="M16" s="190"/>
      <c r="O16" s="52"/>
    </row>
    <row r="17" spans="2:25" ht="13.5" thickBot="1" x14ac:dyDescent="0.25">
      <c r="B17" s="72" t="s">
        <v>416</v>
      </c>
      <c r="D17" s="52"/>
      <c r="E17" s="52"/>
      <c r="F17" s="52"/>
      <c r="G17" s="52"/>
      <c r="H17" s="258">
        <f t="shared" ref="H17:M17" si="1">SUM(H9:H16)</f>
        <v>0</v>
      </c>
      <c r="I17" s="258">
        <f t="shared" si="1"/>
        <v>0</v>
      </c>
      <c r="J17" s="258">
        <f t="shared" si="1"/>
        <v>0</v>
      </c>
      <c r="K17" s="258">
        <f t="shared" si="1"/>
        <v>0</v>
      </c>
      <c r="L17" s="258">
        <f t="shared" si="1"/>
        <v>0</v>
      </c>
      <c r="M17" s="258">
        <f t="shared" si="1"/>
        <v>0</v>
      </c>
      <c r="O17" s="52"/>
    </row>
    <row r="18" spans="2:25" ht="13.5" thickTop="1" x14ac:dyDescent="0.2">
      <c r="B18" s="72" t="s">
        <v>416</v>
      </c>
      <c r="D18" s="52"/>
      <c r="E18" s="52"/>
      <c r="F18" s="52"/>
      <c r="G18" s="52"/>
      <c r="H18" s="54"/>
      <c r="I18" s="54"/>
      <c r="J18" s="54"/>
      <c r="K18" s="54"/>
      <c r="L18" s="54"/>
      <c r="M18" s="54"/>
      <c r="O18" s="52"/>
    </row>
    <row r="19" spans="2:25" x14ac:dyDescent="0.2">
      <c r="B19" s="72" t="s">
        <v>416</v>
      </c>
      <c r="D19" s="1094" t="s">
        <v>775</v>
      </c>
      <c r="E19" s="992"/>
      <c r="F19" s="992"/>
      <c r="G19" s="992"/>
      <c r="H19" s="1093"/>
      <c r="I19" s="1093"/>
      <c r="J19" s="1093"/>
      <c r="K19" s="1093"/>
      <c r="L19" s="1093"/>
      <c r="M19" s="1093"/>
      <c r="O19" s="52"/>
    </row>
    <row r="20" spans="2:25" ht="15.75" x14ac:dyDescent="0.2">
      <c r="B20" s="72" t="s">
        <v>416</v>
      </c>
      <c r="D20" s="1091"/>
      <c r="E20" s="52"/>
      <c r="F20" s="52"/>
      <c r="G20" s="52"/>
      <c r="H20" s="54"/>
      <c r="I20" s="54"/>
      <c r="J20" s="54"/>
      <c r="K20" s="54"/>
      <c r="L20" s="54"/>
      <c r="M20" s="54"/>
      <c r="O20" s="52"/>
      <c r="P20" s="1318"/>
      <c r="Q20" s="587"/>
      <c r="R20" s="587"/>
      <c r="S20" s="587"/>
      <c r="T20" s="587"/>
      <c r="U20" s="587"/>
      <c r="V20" s="587"/>
      <c r="W20" s="587"/>
      <c r="X20" s="587"/>
      <c r="Y20" s="587"/>
    </row>
    <row r="21" spans="2:25" x14ac:dyDescent="0.2">
      <c r="B21" s="72" t="s">
        <v>416</v>
      </c>
      <c r="D21" s="1030"/>
      <c r="E21" s="587"/>
      <c r="F21" s="587"/>
      <c r="G21" s="587"/>
      <c r="H21" s="336"/>
      <c r="I21" s="336"/>
      <c r="J21" s="336"/>
      <c r="K21" s="336"/>
      <c r="L21" s="54"/>
      <c r="M21" s="54"/>
      <c r="O21" s="52"/>
      <c r="Q21" s="1319"/>
    </row>
    <row r="22" spans="2:25" s="52" customFormat="1" x14ac:dyDescent="0.2">
      <c r="B22" s="72" t="s">
        <v>416</v>
      </c>
      <c r="C22" s="1236"/>
      <c r="F22" s="59"/>
      <c r="G22" s="59"/>
      <c r="H22" s="59"/>
      <c r="N22" s="1236"/>
      <c r="O22" s="560"/>
    </row>
    <row r="23" spans="2:25" ht="15.75" customHeight="1" x14ac:dyDescent="0.2">
      <c r="B23" s="1478" t="str">
        <f>IF(OR('St of Comprehensive Rev. &amp; Exp.'!$B$12="Yes",'St of Comprehensive Rev. &amp; Exp.'!$B$23="Yes"),"Yes","No")</f>
        <v>No</v>
      </c>
      <c r="C23" s="1262"/>
      <c r="D23" s="1793" t="str">
        <f>N23&amp;". Locally Raised Funds"</f>
        <v>2. Locally Raised Funds</v>
      </c>
      <c r="E23" s="1793"/>
      <c r="F23" s="1793"/>
      <c r="G23" s="1793"/>
      <c r="H23" s="1793"/>
      <c r="I23" s="1793"/>
      <c r="J23" s="1793"/>
      <c r="K23" s="807"/>
      <c r="L23" s="807"/>
      <c r="M23" s="807"/>
      <c r="N23" s="1238">
        <f>IF($B23="Yes",$N2+1,$N2)</f>
        <v>2</v>
      </c>
      <c r="O23" s="132"/>
      <c r="P23" s="132"/>
      <c r="Q23" s="132"/>
      <c r="R23" s="132"/>
      <c r="S23" s="132"/>
      <c r="T23" s="132"/>
    </row>
    <row r="24" spans="2:25" x14ac:dyDescent="0.2">
      <c r="B24" s="72" t="str">
        <f>$B$23</f>
        <v>No</v>
      </c>
      <c r="D24" s="69"/>
      <c r="E24" s="69"/>
      <c r="F24" s="170"/>
      <c r="G24" s="170"/>
      <c r="H24" s="170"/>
      <c r="O24" s="132"/>
      <c r="P24" s="132"/>
      <c r="Q24" s="132"/>
      <c r="R24" s="132"/>
      <c r="S24" s="132"/>
      <c r="T24" s="132"/>
    </row>
    <row r="25" spans="2:25" s="67" customFormat="1" x14ac:dyDescent="0.2">
      <c r="B25" s="72" t="str">
        <f t="shared" ref="B25:B30" si="2">$B$23</f>
        <v>No</v>
      </c>
      <c r="C25" s="1262"/>
      <c r="D25" s="72" t="s">
        <v>776</v>
      </c>
      <c r="E25" s="52"/>
      <c r="F25" s="59"/>
      <c r="G25" s="59"/>
      <c r="H25" s="59"/>
      <c r="I25" s="69"/>
      <c r="J25" s="69"/>
      <c r="K25" s="69"/>
      <c r="L25" s="69"/>
      <c r="M25" s="69"/>
      <c r="N25" s="1237"/>
      <c r="O25" s="132"/>
      <c r="P25" s="132"/>
      <c r="Q25" s="132"/>
      <c r="R25" s="132"/>
      <c r="S25" s="132"/>
      <c r="T25" s="132"/>
    </row>
    <row r="26" spans="2:25" s="67" customFormat="1" x14ac:dyDescent="0.2">
      <c r="B26" s="72" t="str">
        <f t="shared" si="2"/>
        <v>No</v>
      </c>
      <c r="C26" s="1262"/>
      <c r="D26" s="72"/>
      <c r="E26" s="52"/>
      <c r="F26" s="59"/>
      <c r="G26" s="59"/>
      <c r="H26" s="1758" t="s">
        <v>417</v>
      </c>
      <c r="I26" s="1758"/>
      <c r="J26" s="1758"/>
      <c r="K26" s="1758" t="s">
        <v>418</v>
      </c>
      <c r="L26" s="1758"/>
      <c r="M26" s="1758"/>
      <c r="N26" s="1237"/>
      <c r="O26" s="132"/>
      <c r="P26" s="132"/>
      <c r="Q26" s="132"/>
      <c r="R26" s="132"/>
      <c r="S26" s="132"/>
      <c r="T26" s="132"/>
    </row>
    <row r="27" spans="2:25" s="67" customFormat="1" x14ac:dyDescent="0.2">
      <c r="B27" s="72" t="str">
        <f t="shared" si="2"/>
        <v>No</v>
      </c>
      <c r="C27" s="1262"/>
      <c r="D27" s="239"/>
      <c r="E27" s="52"/>
      <c r="F27" s="69"/>
      <c r="G27" s="69"/>
      <c r="H27" s="177">
        <f>FY</f>
        <v>2021</v>
      </c>
      <c r="I27" s="177">
        <f>FY</f>
        <v>2021</v>
      </c>
      <c r="J27" s="177">
        <f>FY-1</f>
        <v>2020</v>
      </c>
      <c r="K27" s="177">
        <f>FY</f>
        <v>2021</v>
      </c>
      <c r="L27" s="177">
        <f>FY</f>
        <v>2021</v>
      </c>
      <c r="M27" s="177">
        <f>FY-1</f>
        <v>2020</v>
      </c>
      <c r="N27" s="1237"/>
      <c r="O27" s="132"/>
      <c r="P27" s="132"/>
      <c r="Q27" s="132"/>
      <c r="R27" s="132"/>
      <c r="S27" s="132"/>
      <c r="T27" s="132"/>
    </row>
    <row r="28" spans="2:25" ht="25.5" x14ac:dyDescent="0.2">
      <c r="B28" s="72" t="str">
        <f t="shared" si="2"/>
        <v>No</v>
      </c>
      <c r="D28" s="239"/>
      <c r="E28" s="52"/>
      <c r="F28" s="52"/>
      <c r="G28" s="52"/>
      <c r="H28" s="892" t="str">
        <f>+'GROUP Inputs'!$D$7</f>
        <v>Actual</v>
      </c>
      <c r="I28" s="236" t="str">
        <f>+'GROUP Inputs'!$E$7</f>
        <v>Budget (Unaudited)</v>
      </c>
      <c r="J28" s="892" t="str">
        <f>+'GROUP Inputs'!$F$7</f>
        <v>Actual</v>
      </c>
      <c r="K28" s="892" t="str">
        <f>+'GROUP Inputs'!$D$7</f>
        <v>Actual</v>
      </c>
      <c r="L28" s="236" t="str">
        <f>+'GROUP Inputs'!$E$7</f>
        <v>Budget (Unaudited)</v>
      </c>
      <c r="M28" s="892" t="str">
        <f>+'GROUP Inputs'!$F$7</f>
        <v>Actual</v>
      </c>
    </row>
    <row r="29" spans="2:25" ht="13.5" thickBot="1" x14ac:dyDescent="0.25">
      <c r="B29" s="72" t="str">
        <f t="shared" si="2"/>
        <v>No</v>
      </c>
      <c r="D29" s="239"/>
      <c r="E29" s="52"/>
      <c r="F29" s="59"/>
      <c r="G29" s="59"/>
      <c r="H29" s="738" t="s">
        <v>285</v>
      </c>
      <c r="I29" s="738" t="s">
        <v>285</v>
      </c>
      <c r="J29" s="738" t="s">
        <v>285</v>
      </c>
      <c r="K29" s="738" t="s">
        <v>285</v>
      </c>
      <c r="L29" s="738" t="s">
        <v>285</v>
      </c>
      <c r="M29" s="738" t="s">
        <v>285</v>
      </c>
    </row>
    <row r="30" spans="2:25" x14ac:dyDescent="0.2">
      <c r="B30" s="72" t="str">
        <f t="shared" si="2"/>
        <v>No</v>
      </c>
      <c r="D30" s="239" t="s">
        <v>129</v>
      </c>
      <c r="E30" s="52"/>
      <c r="F30" s="59"/>
      <c r="G30" s="59"/>
      <c r="H30" s="116"/>
      <c r="I30" s="116"/>
      <c r="J30" s="116"/>
      <c r="K30" s="116"/>
      <c r="L30" s="116"/>
      <c r="M30" s="116"/>
    </row>
    <row r="31" spans="2:25" x14ac:dyDescent="0.2">
      <c r="B31" s="1478" t="str">
        <f>IF(AND(ROUND($H31,0)=0,ROUND($I31,0)=0,ROUND($J31,0)=0,ROUND($K31,0)=0,ROUND($L31,0)=0,ROUND($M31,0)=0),"No","Yes")</f>
        <v>No</v>
      </c>
      <c r="D31" s="1031" t="str">
        <f>'GROUP Inputs'!C22</f>
        <v>Donations and Bequests</v>
      </c>
      <c r="E31" s="52"/>
      <c r="F31" s="59"/>
      <c r="G31" s="59"/>
      <c r="H31" s="573">
        <f>-'Sch PARENT Inputs'!D23</f>
        <v>0</v>
      </c>
      <c r="I31" s="573">
        <f>-'Sch PARENT Inputs'!E23</f>
        <v>0</v>
      </c>
      <c r="J31" s="573">
        <f>-'Sch PARENT Inputs'!F23</f>
        <v>0</v>
      </c>
      <c r="K31" s="73">
        <f>-'GROUP Inputs'!D22</f>
        <v>0</v>
      </c>
      <c r="L31" s="73">
        <f>-'GROUP Inputs'!E22</f>
        <v>0</v>
      </c>
      <c r="M31" s="73">
        <f>-'GROUP Inputs'!F22</f>
        <v>0</v>
      </c>
      <c r="N31" s="1239"/>
      <c r="O31" s="1359" t="str">
        <f>'Guidance - Specific Disclosures'!A91</f>
        <v>[S30]</v>
      </c>
      <c r="P31" s="1448"/>
      <c r="Q31" s="1448"/>
      <c r="R31" s="1448"/>
      <c r="S31" s="1448"/>
      <c r="T31" s="1448"/>
      <c r="U31" s="1448"/>
    </row>
    <row r="32" spans="2:25" x14ac:dyDescent="0.2">
      <c r="B32" s="1478" t="str">
        <f t="shared" ref="B32:B36" si="3">IF(AND(ROUND($H32,0)=0,ROUND($I32,0)=0,ROUND($J32,0)=0,ROUND($K32,0)=0,ROUND($L32,0)=0,ROUND($M32,0)=0),"No","Yes")</f>
        <v>No</v>
      </c>
      <c r="D32" s="1031" t="str">
        <f>'GROUP Inputs'!C23</f>
        <v>Fundraising &amp; Community Grants</v>
      </c>
      <c r="E32" s="52"/>
      <c r="F32" s="59"/>
      <c r="G32" s="59"/>
      <c r="H32" s="573">
        <f>-'Sch PARENT Inputs'!D24</f>
        <v>0</v>
      </c>
      <c r="I32" s="573">
        <f>-'Sch PARENT Inputs'!E24</f>
        <v>0</v>
      </c>
      <c r="J32" s="573">
        <f>-'Sch PARENT Inputs'!F24</f>
        <v>0</v>
      </c>
      <c r="K32" s="73">
        <f>-'GROUP Inputs'!D23</f>
        <v>0</v>
      </c>
      <c r="L32" s="73">
        <f>-'GROUP Inputs'!E23</f>
        <v>0</v>
      </c>
      <c r="M32" s="73">
        <f>-'GROUP Inputs'!F23</f>
        <v>0</v>
      </c>
      <c r="O32" s="524"/>
      <c r="P32" s="1448"/>
      <c r="Q32" s="1448"/>
      <c r="R32" s="1448"/>
      <c r="S32" s="1448"/>
      <c r="T32" s="1448"/>
      <c r="U32" s="1448"/>
    </row>
    <row r="33" spans="2:21" x14ac:dyDescent="0.2">
      <c r="B33" s="1478" t="str">
        <f t="shared" si="3"/>
        <v>No</v>
      </c>
      <c r="D33" s="1031" t="str">
        <f>'GROUP Inputs'!C24</f>
        <v>Curriculum related activities - Purchase of goods and services</v>
      </c>
      <c r="E33" s="992"/>
      <c r="F33" s="993"/>
      <c r="G33" s="59"/>
      <c r="H33" s="573">
        <f>-'Sch PARENT Inputs'!D25</f>
        <v>0</v>
      </c>
      <c r="I33" s="573">
        <f>-'Sch PARENT Inputs'!E25</f>
        <v>0</v>
      </c>
      <c r="J33" s="573">
        <f>-'Sch PARENT Inputs'!F25</f>
        <v>0</v>
      </c>
      <c r="K33" s="73">
        <f>-'GROUP Inputs'!D24</f>
        <v>0</v>
      </c>
      <c r="L33" s="73">
        <f>-'GROUP Inputs'!E24</f>
        <v>0</v>
      </c>
      <c r="M33" s="73">
        <f>-'GROUP Inputs'!F24</f>
        <v>0</v>
      </c>
      <c r="O33" s="525" t="str">
        <f>'Guidance - Specific Disclosures'!A40</f>
        <v>[S13]</v>
      </c>
      <c r="Q33" s="1448"/>
      <c r="R33" s="1448"/>
      <c r="S33" s="1448"/>
      <c r="T33" s="1448"/>
      <c r="U33" s="1448"/>
    </row>
    <row r="34" spans="2:21" x14ac:dyDescent="0.2">
      <c r="B34" s="1478" t="str">
        <f t="shared" si="3"/>
        <v>No</v>
      </c>
      <c r="D34" s="78" t="str">
        <f>'GROUP Inputs'!C25</f>
        <v>Other Revenue</v>
      </c>
      <c r="E34" s="52"/>
      <c r="F34" s="59"/>
      <c r="G34" s="59"/>
      <c r="H34" s="573">
        <f>-'Sch PARENT Inputs'!D26</f>
        <v>0</v>
      </c>
      <c r="I34" s="573">
        <f>-'Sch PARENT Inputs'!E26</f>
        <v>0</v>
      </c>
      <c r="J34" s="573">
        <f>-'Sch PARENT Inputs'!F26</f>
        <v>0</v>
      </c>
      <c r="K34" s="73">
        <f>-'GROUP Inputs'!D25</f>
        <v>0</v>
      </c>
      <c r="L34" s="73">
        <f>-'GROUP Inputs'!E25</f>
        <v>0</v>
      </c>
      <c r="M34" s="73">
        <f>-'GROUP Inputs'!F25</f>
        <v>0</v>
      </c>
      <c r="Q34" s="1448"/>
      <c r="R34" s="1448"/>
      <c r="S34" s="1448"/>
      <c r="T34" s="1448"/>
      <c r="U34" s="1448"/>
    </row>
    <row r="35" spans="2:21" ht="12.75" customHeight="1" x14ac:dyDescent="0.2">
      <c r="B35" s="1478" t="str">
        <f t="shared" si="3"/>
        <v>No</v>
      </c>
      <c r="D35" s="78" t="str">
        <f>'GROUP Inputs'!C26</f>
        <v>Trading</v>
      </c>
      <c r="E35" s="52"/>
      <c r="F35" s="59"/>
      <c r="G35" s="59"/>
      <c r="H35" s="573">
        <f>-'Sch PARENT Inputs'!D27</f>
        <v>0</v>
      </c>
      <c r="I35" s="573">
        <f>-'Sch PARENT Inputs'!E27</f>
        <v>0</v>
      </c>
      <c r="J35" s="573">
        <f>-'Sch PARENT Inputs'!F27</f>
        <v>0</v>
      </c>
      <c r="K35" s="73">
        <f>-'GROUP Inputs'!D26</f>
        <v>0</v>
      </c>
      <c r="L35" s="73">
        <f>-'GROUP Inputs'!E26</f>
        <v>0</v>
      </c>
      <c r="M35" s="73">
        <f>-'GROUP Inputs'!F26</f>
        <v>0</v>
      </c>
      <c r="O35" s="1448"/>
      <c r="P35" s="1448"/>
      <c r="Q35" s="1448"/>
      <c r="R35" s="1448"/>
      <c r="S35" s="1448"/>
      <c r="T35" s="1448"/>
      <c r="U35" s="1448"/>
    </row>
    <row r="36" spans="2:21" x14ac:dyDescent="0.2">
      <c r="B36" s="1478" t="str">
        <f t="shared" si="3"/>
        <v>No</v>
      </c>
      <c r="D36" s="1031" t="str">
        <f>'GROUP Inputs'!C27</f>
        <v>Fees for Extra Curricular Activities</v>
      </c>
      <c r="E36" s="52"/>
      <c r="F36" s="59"/>
      <c r="G36" s="59"/>
      <c r="H36" s="573">
        <f>-'Sch PARENT Inputs'!D28</f>
        <v>0</v>
      </c>
      <c r="I36" s="573">
        <f>-'Sch PARENT Inputs'!E28</f>
        <v>0</v>
      </c>
      <c r="J36" s="573">
        <f>-'Sch PARENT Inputs'!F28</f>
        <v>0</v>
      </c>
      <c r="K36" s="73">
        <f>-'GROUP Inputs'!D27</f>
        <v>0</v>
      </c>
      <c r="L36" s="73">
        <f>-'GROUP Inputs'!E27</f>
        <v>0</v>
      </c>
      <c r="M36" s="73">
        <f>-'GROUP Inputs'!F27</f>
        <v>0</v>
      </c>
    </row>
    <row r="37" spans="2:21" x14ac:dyDescent="0.2">
      <c r="B37" s="72" t="str">
        <f t="shared" ref="B37:B40" si="4">$B$23</f>
        <v>No</v>
      </c>
      <c r="D37" s="52"/>
      <c r="E37" s="52"/>
      <c r="F37" s="59"/>
      <c r="G37" s="59"/>
      <c r="H37" s="190"/>
      <c r="I37" s="190"/>
      <c r="J37" s="190"/>
      <c r="K37" s="190"/>
      <c r="L37" s="190"/>
      <c r="M37" s="190"/>
    </row>
    <row r="38" spans="2:21" x14ac:dyDescent="0.2">
      <c r="B38" s="72" t="str">
        <f t="shared" si="4"/>
        <v>No</v>
      </c>
      <c r="D38" s="52"/>
      <c r="E38" s="52"/>
      <c r="F38" s="59"/>
      <c r="G38" s="59"/>
      <c r="H38" s="191">
        <f t="shared" ref="H38:M38" si="5">SUM(H31:H37)</f>
        <v>0</v>
      </c>
      <c r="I38" s="191">
        <f t="shared" si="5"/>
        <v>0</v>
      </c>
      <c r="J38" s="191">
        <f t="shared" si="5"/>
        <v>0</v>
      </c>
      <c r="K38" s="191">
        <f t="shared" si="5"/>
        <v>0</v>
      </c>
      <c r="L38" s="191">
        <f t="shared" si="5"/>
        <v>0</v>
      </c>
      <c r="M38" s="191">
        <f t="shared" si="5"/>
        <v>0</v>
      </c>
      <c r="P38" s="572"/>
    </row>
    <row r="39" spans="2:21" x14ac:dyDescent="0.2">
      <c r="B39" s="72" t="str">
        <f t="shared" si="4"/>
        <v>No</v>
      </c>
      <c r="D39" s="52"/>
      <c r="E39" s="52"/>
      <c r="F39" s="59"/>
      <c r="G39" s="59"/>
      <c r="H39" s="55"/>
      <c r="I39" s="55"/>
      <c r="J39" s="55"/>
      <c r="K39" s="55"/>
      <c r="L39" s="55"/>
      <c r="M39" s="55"/>
    </row>
    <row r="40" spans="2:21" x14ac:dyDescent="0.2">
      <c r="B40" s="72" t="str">
        <f t="shared" si="4"/>
        <v>No</v>
      </c>
      <c r="D40" s="239" t="s">
        <v>143</v>
      </c>
      <c r="E40" s="52"/>
      <c r="F40" s="59"/>
      <c r="G40" s="59"/>
      <c r="H40" s="55"/>
      <c r="I40" s="55"/>
      <c r="J40" s="55"/>
      <c r="K40" s="55"/>
      <c r="L40" s="55"/>
      <c r="M40" s="55"/>
    </row>
    <row r="41" spans="2:21" x14ac:dyDescent="0.2">
      <c r="B41" s="1478" t="str">
        <f>IF(AND(ROUND($H41,0)=0,ROUND($I41,0)=0,ROUND($J41,0)=0,ROUND($K41,0)=0,ROUND($L41,0)=0,ROUND($M41,0)=0),"No","Yes")</f>
        <v>No</v>
      </c>
      <c r="D41" s="78" t="str">
        <f>'GROUP Inputs'!C30</f>
        <v>Extra Curricular Activities costs</v>
      </c>
      <c r="E41" s="52"/>
      <c r="F41" s="59"/>
      <c r="G41" s="59"/>
      <c r="H41" s="573">
        <f>'Sch PARENT Inputs'!D32</f>
        <v>0</v>
      </c>
      <c r="I41" s="573">
        <f>'Sch PARENT Inputs'!E32</f>
        <v>0</v>
      </c>
      <c r="J41" s="573">
        <f>'Sch PARENT Inputs'!F32</f>
        <v>0</v>
      </c>
      <c r="K41" s="573">
        <f>'GROUP Inputs'!D30</f>
        <v>0</v>
      </c>
      <c r="L41" s="573">
        <f>'GROUP Inputs'!E30</f>
        <v>0</v>
      </c>
      <c r="M41" s="573">
        <f>'GROUP Inputs'!F30</f>
        <v>0</v>
      </c>
      <c r="O41" s="526" t="str">
        <f>'Guidance - Specific Disclosures'!A43</f>
        <v>[S14]</v>
      </c>
    </row>
    <row r="42" spans="2:21" x14ac:dyDescent="0.2">
      <c r="B42" s="1478" t="str">
        <f t="shared" ref="B42:B44" si="6">IF(AND(ROUND($H42,0)=0,ROUND($I42,0)=0,ROUND($J42,0)=0,ROUND($K42,0)=0,ROUND($L42,0)=0,ROUND($M42,0)=0),"No","Yes")</f>
        <v>No</v>
      </c>
      <c r="D42" s="78" t="str">
        <f>'GROUP Inputs'!C31</f>
        <v>Trading</v>
      </c>
      <c r="E42" s="52"/>
      <c r="F42" s="59"/>
      <c r="G42" s="59"/>
      <c r="H42" s="573">
        <f>'Sch PARENT Inputs'!D33</f>
        <v>0</v>
      </c>
      <c r="I42" s="573">
        <f>'Sch PARENT Inputs'!E33</f>
        <v>0</v>
      </c>
      <c r="J42" s="573">
        <f>'Sch PARENT Inputs'!F33</f>
        <v>0</v>
      </c>
      <c r="K42" s="573">
        <f>'GROUP Inputs'!D31</f>
        <v>0</v>
      </c>
      <c r="L42" s="573">
        <f>'GROUP Inputs'!E31</f>
        <v>0</v>
      </c>
      <c r="M42" s="573">
        <f>'GROUP Inputs'!F31</f>
        <v>0</v>
      </c>
    </row>
    <row r="43" spans="2:21" x14ac:dyDescent="0.2">
      <c r="B43" s="1478" t="str">
        <f t="shared" si="6"/>
        <v>No</v>
      </c>
      <c r="D43" s="1031" t="str">
        <f>'GROUP Inputs'!C32</f>
        <v>Fundraising and Community Grant Costs</v>
      </c>
      <c r="E43" s="52"/>
      <c r="F43" s="59"/>
      <c r="G43" s="59"/>
      <c r="H43" s="573">
        <f>'Sch PARENT Inputs'!D34</f>
        <v>0</v>
      </c>
      <c r="I43" s="573">
        <f>'Sch PARENT Inputs'!E34</f>
        <v>0</v>
      </c>
      <c r="J43" s="573">
        <f>'Sch PARENT Inputs'!F34</f>
        <v>0</v>
      </c>
      <c r="K43" s="573">
        <f>'GROUP Inputs'!D32</f>
        <v>0</v>
      </c>
      <c r="L43" s="573">
        <f>'GROUP Inputs'!E32</f>
        <v>0</v>
      </c>
      <c r="M43" s="573">
        <f>'GROUP Inputs'!F32</f>
        <v>0</v>
      </c>
    </row>
    <row r="44" spans="2:21" x14ac:dyDescent="0.2">
      <c r="B44" s="1478" t="str">
        <f t="shared" si="6"/>
        <v>No</v>
      </c>
      <c r="D44" s="78" t="str">
        <f>'GROUP Inputs'!C33</f>
        <v>Other Locally Raised Funds Expenditure</v>
      </c>
      <c r="E44" s="52"/>
      <c r="F44" s="59"/>
      <c r="G44" s="59"/>
      <c r="H44" s="573">
        <f>'Sch PARENT Inputs'!D35</f>
        <v>0</v>
      </c>
      <c r="I44" s="573">
        <f>'Sch PARENT Inputs'!E35</f>
        <v>0</v>
      </c>
      <c r="J44" s="573">
        <f>'Sch PARENT Inputs'!F35</f>
        <v>0</v>
      </c>
      <c r="K44" s="573">
        <f>'GROUP Inputs'!D33</f>
        <v>0</v>
      </c>
      <c r="L44" s="573">
        <f>'GROUP Inputs'!E33</f>
        <v>0</v>
      </c>
      <c r="M44" s="573">
        <f>'GROUP Inputs'!F33</f>
        <v>0</v>
      </c>
    </row>
    <row r="45" spans="2:21" x14ac:dyDescent="0.2">
      <c r="B45" s="72" t="str">
        <f t="shared" ref="B45:B50" si="7">$B$23</f>
        <v>No</v>
      </c>
      <c r="D45" s="52"/>
      <c r="E45" s="52"/>
      <c r="F45" s="59"/>
      <c r="G45" s="59"/>
      <c r="H45" s="190"/>
      <c r="I45" s="190"/>
      <c r="J45" s="190"/>
      <c r="K45" s="190"/>
      <c r="L45" s="190"/>
      <c r="M45" s="190"/>
    </row>
    <row r="46" spans="2:21" x14ac:dyDescent="0.2">
      <c r="B46" s="72" t="str">
        <f t="shared" si="7"/>
        <v>No</v>
      </c>
      <c r="D46" s="77"/>
      <c r="E46" s="52"/>
      <c r="F46" s="59"/>
      <c r="G46" s="59"/>
      <c r="H46" s="191">
        <f t="shared" ref="H46:M46" si="8">SUM(H41:H45)</f>
        <v>0</v>
      </c>
      <c r="I46" s="191">
        <f t="shared" si="8"/>
        <v>0</v>
      </c>
      <c r="J46" s="191">
        <f t="shared" si="8"/>
        <v>0</v>
      </c>
      <c r="K46" s="191">
        <f t="shared" si="8"/>
        <v>0</v>
      </c>
      <c r="L46" s="191">
        <f t="shared" si="8"/>
        <v>0</v>
      </c>
      <c r="M46" s="191">
        <f t="shared" si="8"/>
        <v>0</v>
      </c>
    </row>
    <row r="47" spans="2:21" x14ac:dyDescent="0.2">
      <c r="B47" s="72" t="str">
        <f t="shared" si="7"/>
        <v>No</v>
      </c>
      <c r="D47" s="77"/>
      <c r="E47" s="52"/>
      <c r="F47" s="59"/>
      <c r="G47" s="59"/>
      <c r="H47" s="54"/>
      <c r="I47" s="54"/>
      <c r="J47" s="54"/>
      <c r="K47" s="54"/>
      <c r="L47" s="54"/>
      <c r="M47" s="54"/>
    </row>
    <row r="48" spans="2:21" x14ac:dyDescent="0.2">
      <c r="B48" s="72" t="str">
        <f t="shared" si="7"/>
        <v>No</v>
      </c>
      <c r="D48" s="52"/>
      <c r="E48" s="52"/>
      <c r="F48" s="59"/>
      <c r="G48" s="59"/>
      <c r="H48" s="54"/>
      <c r="I48" s="54"/>
      <c r="J48" s="54"/>
      <c r="K48" s="54"/>
      <c r="L48" s="54"/>
      <c r="M48" s="54"/>
    </row>
    <row r="49" spans="2:22" ht="13.5" thickBot="1" x14ac:dyDescent="0.25">
      <c r="B49" s="72" t="str">
        <f t="shared" si="7"/>
        <v>No</v>
      </c>
      <c r="D49" s="77" t="s">
        <v>777</v>
      </c>
      <c r="E49" s="52"/>
      <c r="F49" s="59"/>
      <c r="G49" s="59"/>
      <c r="H49" s="258">
        <f t="shared" ref="H49:M49" si="9">H38-H46</f>
        <v>0</v>
      </c>
      <c r="I49" s="258">
        <f t="shared" si="9"/>
        <v>0</v>
      </c>
      <c r="J49" s="258">
        <f t="shared" si="9"/>
        <v>0</v>
      </c>
      <c r="K49" s="258">
        <f t="shared" si="9"/>
        <v>0</v>
      </c>
      <c r="L49" s="258">
        <f t="shared" si="9"/>
        <v>0</v>
      </c>
      <c r="M49" s="258">
        <f t="shared" si="9"/>
        <v>0</v>
      </c>
    </row>
    <row r="50" spans="2:22" ht="13.5" thickTop="1" x14ac:dyDescent="0.2">
      <c r="B50" s="72" t="str">
        <f t="shared" si="7"/>
        <v>No</v>
      </c>
      <c r="D50" s="77"/>
      <c r="E50" s="52"/>
      <c r="F50" s="59"/>
      <c r="G50" s="59"/>
      <c r="H50" s="55"/>
      <c r="I50" s="55"/>
      <c r="J50" s="55"/>
      <c r="K50" s="55"/>
      <c r="L50" s="55"/>
      <c r="M50" s="55"/>
    </row>
    <row r="51" spans="2:22" ht="12.75" customHeight="1" x14ac:dyDescent="0.2">
      <c r="B51" s="1228" t="s">
        <v>590</v>
      </c>
      <c r="C51" s="1263" t="s">
        <v>325</v>
      </c>
      <c r="D51" s="1801" t="s">
        <v>778</v>
      </c>
      <c r="E51" s="1802"/>
      <c r="F51" s="1802"/>
      <c r="G51" s="1802"/>
      <c r="H51" s="1802"/>
      <c r="I51" s="1802"/>
      <c r="J51" s="1802"/>
      <c r="K51" s="1802"/>
      <c r="L51" s="1802"/>
      <c r="M51" s="1802"/>
      <c r="O51" s="588"/>
    </row>
    <row r="52" spans="2:22" x14ac:dyDescent="0.2">
      <c r="B52" s="1478" t="str">
        <f>$B$51</f>
        <v>No</v>
      </c>
      <c r="C52" s="1263" t="s">
        <v>325</v>
      </c>
      <c r="D52" s="1802"/>
      <c r="E52" s="1802"/>
      <c r="F52" s="1802"/>
      <c r="G52" s="1802"/>
      <c r="H52" s="1802"/>
      <c r="I52" s="1802"/>
      <c r="J52" s="1802"/>
      <c r="K52" s="1802"/>
      <c r="L52" s="1802"/>
      <c r="M52" s="1802"/>
    </row>
    <row r="53" spans="2:22" x14ac:dyDescent="0.2">
      <c r="B53" s="1478" t="str">
        <f t="shared" ref="B53:B54" si="10">$B$51</f>
        <v>No</v>
      </c>
      <c r="C53" s="1263" t="s">
        <v>325</v>
      </c>
      <c r="D53" s="1802"/>
      <c r="E53" s="1802"/>
      <c r="F53" s="1802"/>
      <c r="G53" s="1802"/>
      <c r="H53" s="1802"/>
      <c r="I53" s="1802"/>
      <c r="J53" s="1802"/>
      <c r="K53" s="1802"/>
      <c r="L53" s="1802"/>
      <c r="M53" s="1802"/>
    </row>
    <row r="54" spans="2:22" x14ac:dyDescent="0.2">
      <c r="B54" s="1478" t="str">
        <f t="shared" si="10"/>
        <v>No</v>
      </c>
      <c r="C54" s="1263" t="s">
        <v>325</v>
      </c>
      <c r="D54" s="77"/>
      <c r="E54" s="52"/>
      <c r="F54" s="55"/>
      <c r="G54" s="55"/>
      <c r="H54" s="55"/>
    </row>
    <row r="55" spans="2:22" x14ac:dyDescent="0.2">
      <c r="B55" s="1228" t="s">
        <v>590</v>
      </c>
      <c r="C55" s="1263" t="s">
        <v>325</v>
      </c>
      <c r="D55" s="1799" t="s">
        <v>1692</v>
      </c>
      <c r="E55" s="1800"/>
      <c r="F55" s="1800"/>
      <c r="G55" s="1800"/>
      <c r="H55" s="1800"/>
      <c r="I55" s="1800"/>
      <c r="J55" s="1800"/>
      <c r="K55" s="1800"/>
      <c r="L55" s="1800"/>
      <c r="M55" s="1800"/>
      <c r="O55" s="824" t="str">
        <f>'Guidance - General'!B46</f>
        <v>Overseas Travel</v>
      </c>
      <c r="V55" s="35" t="s">
        <v>780</v>
      </c>
    </row>
    <row r="56" spans="2:22" x14ac:dyDescent="0.2">
      <c r="B56" s="1478" t="str">
        <f>$B$55</f>
        <v>No</v>
      </c>
      <c r="C56" s="1263" t="s">
        <v>325</v>
      </c>
      <c r="D56" s="1800"/>
      <c r="E56" s="1800"/>
      <c r="F56" s="1800"/>
      <c r="G56" s="1800"/>
      <c r="H56" s="1800"/>
      <c r="I56" s="1800"/>
      <c r="J56" s="1800"/>
      <c r="K56" s="1800"/>
      <c r="L56" s="1800"/>
      <c r="M56" s="1800"/>
      <c r="O56" s="588"/>
    </row>
    <row r="57" spans="2:22" x14ac:dyDescent="0.2">
      <c r="B57" s="1478" t="str">
        <f t="shared" ref="B57:B60" si="11">$B$55</f>
        <v>No</v>
      </c>
      <c r="C57" s="1263" t="s">
        <v>325</v>
      </c>
      <c r="D57" s="1800"/>
      <c r="E57" s="1800"/>
      <c r="F57" s="1800"/>
      <c r="G57" s="1800"/>
      <c r="H57" s="1800"/>
      <c r="I57" s="1800"/>
      <c r="J57" s="1800"/>
      <c r="K57" s="1800"/>
      <c r="L57" s="1800"/>
      <c r="M57" s="1800"/>
    </row>
    <row r="58" spans="2:22" x14ac:dyDescent="0.2">
      <c r="B58" s="1478" t="str">
        <f t="shared" si="11"/>
        <v>No</v>
      </c>
      <c r="C58" s="1263" t="s">
        <v>325</v>
      </c>
      <c r="D58" s="1800"/>
      <c r="E58" s="1800"/>
      <c r="F58" s="1800"/>
      <c r="G58" s="1800"/>
      <c r="H58" s="1800"/>
      <c r="I58" s="1800"/>
      <c r="J58" s="1800"/>
      <c r="K58" s="1800"/>
      <c r="L58" s="1800"/>
      <c r="M58" s="1800"/>
    </row>
    <row r="59" spans="2:22" x14ac:dyDescent="0.2">
      <c r="B59" s="1478" t="str">
        <f t="shared" si="11"/>
        <v>No</v>
      </c>
      <c r="C59" s="1263" t="s">
        <v>325</v>
      </c>
      <c r="D59" s="1800"/>
      <c r="E59" s="1800"/>
      <c r="F59" s="1800"/>
      <c r="G59" s="1800"/>
      <c r="H59" s="1800"/>
      <c r="I59" s="1800"/>
      <c r="J59" s="1800"/>
      <c r="K59" s="1800"/>
      <c r="L59" s="1800"/>
      <c r="M59" s="1800"/>
    </row>
    <row r="60" spans="2:22" x14ac:dyDescent="0.2">
      <c r="B60" s="1478" t="str">
        <f t="shared" si="11"/>
        <v>No</v>
      </c>
      <c r="C60" s="1263" t="s">
        <v>325</v>
      </c>
      <c r="D60" s="1800"/>
      <c r="E60" s="1800"/>
      <c r="F60" s="1800"/>
      <c r="G60" s="1800"/>
      <c r="H60" s="1800"/>
      <c r="I60" s="1800"/>
      <c r="J60" s="1800"/>
      <c r="K60" s="1800"/>
      <c r="L60" s="1800"/>
      <c r="M60" s="1800"/>
    </row>
    <row r="61" spans="2:22" s="52" customFormat="1" x14ac:dyDescent="0.2">
      <c r="B61" s="72" t="str">
        <f t="shared" ref="B61" si="12">$B$23</f>
        <v>No</v>
      </c>
      <c r="C61" s="1236"/>
      <c r="D61" s="77"/>
      <c r="F61" s="55"/>
      <c r="G61" s="55"/>
      <c r="H61" s="55"/>
      <c r="N61" s="1236"/>
      <c r="O61" s="560"/>
    </row>
    <row r="62" spans="2:22" x14ac:dyDescent="0.2">
      <c r="B62" s="1478" t="str">
        <f>IF(OR('St of Comprehensive Rev. &amp; Exp.'!$B$16="Yes",'St of Comprehensive Rev. &amp; Exp.'!$B$24="Yes"),"Yes","No")</f>
        <v>No</v>
      </c>
      <c r="C62" s="1262"/>
      <c r="D62" s="1794" t="str">
        <f>N62&amp;". Hostel Revenue and Expenses"</f>
        <v>2. Hostel Revenue and Expenses</v>
      </c>
      <c r="E62" s="1794"/>
      <c r="F62" s="1794"/>
      <c r="G62" s="1794"/>
      <c r="H62" s="1794"/>
      <c r="I62" s="1794"/>
      <c r="J62" s="1794"/>
      <c r="K62" s="739"/>
      <c r="L62" s="739"/>
      <c r="M62" s="739"/>
      <c r="N62" s="1238">
        <f>IF($B62="Yes",$N23+1,$N23)</f>
        <v>2</v>
      </c>
      <c r="O62" s="133"/>
      <c r="P62" s="133"/>
      <c r="Q62" s="133"/>
      <c r="R62" s="133"/>
      <c r="S62" s="133"/>
      <c r="T62" s="133"/>
      <c r="U62" s="133"/>
    </row>
    <row r="63" spans="2:22" x14ac:dyDescent="0.2">
      <c r="B63" s="72" t="str">
        <f>$B$62</f>
        <v>No</v>
      </c>
      <c r="C63" s="1262"/>
      <c r="D63" s="739"/>
      <c r="E63" s="739"/>
      <c r="F63" s="739"/>
      <c r="G63" s="739"/>
      <c r="H63" s="739"/>
      <c r="I63" s="739"/>
      <c r="J63" s="739"/>
      <c r="K63" s="739"/>
      <c r="L63" s="739"/>
      <c r="M63" s="739"/>
      <c r="N63" s="1240"/>
      <c r="O63" s="133"/>
      <c r="P63" s="133"/>
      <c r="Q63" s="133"/>
      <c r="R63" s="133"/>
      <c r="S63" s="133"/>
      <c r="T63" s="133"/>
      <c r="U63" s="133"/>
    </row>
    <row r="64" spans="2:22" x14ac:dyDescent="0.2">
      <c r="B64" s="72" t="str">
        <f t="shared" ref="B64:B68" si="13">$B$62</f>
        <v>No</v>
      </c>
      <c r="C64" s="1262"/>
      <c r="D64" s="739"/>
      <c r="E64" s="739"/>
      <c r="F64" s="739"/>
      <c r="G64" s="739"/>
      <c r="H64" s="1758" t="s">
        <v>417</v>
      </c>
      <c r="I64" s="1758"/>
      <c r="J64" s="1758"/>
      <c r="K64" s="1758" t="s">
        <v>418</v>
      </c>
      <c r="L64" s="1758"/>
      <c r="M64" s="1758"/>
      <c r="N64" s="1240"/>
      <c r="O64" s="133"/>
      <c r="P64" s="133"/>
      <c r="Q64" s="133"/>
      <c r="R64" s="133"/>
      <c r="S64" s="133"/>
      <c r="T64" s="133"/>
      <c r="U64" s="133"/>
    </row>
    <row r="65" spans="2:20" x14ac:dyDescent="0.2">
      <c r="B65" s="72" t="str">
        <f t="shared" si="13"/>
        <v>No</v>
      </c>
      <c r="D65" s="1502"/>
      <c r="E65" s="52"/>
      <c r="F65" s="59"/>
      <c r="G65" s="59"/>
      <c r="H65" s="177">
        <f>FY</f>
        <v>2021</v>
      </c>
      <c r="I65" s="177">
        <f>FY</f>
        <v>2021</v>
      </c>
      <c r="J65" s="177">
        <f>FY-1</f>
        <v>2020</v>
      </c>
      <c r="K65" s="177">
        <f>FY</f>
        <v>2021</v>
      </c>
      <c r="L65" s="177">
        <f>FY</f>
        <v>2021</v>
      </c>
      <c r="M65" s="177">
        <f>FY-1</f>
        <v>2020</v>
      </c>
    </row>
    <row r="66" spans="2:20" ht="25.5" customHeight="1" x14ac:dyDescent="0.2">
      <c r="B66" s="72" t="str">
        <f t="shared" si="13"/>
        <v>No</v>
      </c>
      <c r="D66" s="1502"/>
      <c r="E66" s="52"/>
      <c r="F66" s="59"/>
      <c r="G66" s="59"/>
      <c r="H66" s="892" t="str">
        <f>+'GROUP Inputs'!$D$7</f>
        <v>Actual</v>
      </c>
      <c r="I66" s="236" t="str">
        <f>+'GROUP Inputs'!$E$7</f>
        <v>Budget (Unaudited)</v>
      </c>
      <c r="J66" s="892" t="str">
        <f>+'GROUP Inputs'!$F$7</f>
        <v>Actual</v>
      </c>
      <c r="K66" s="892" t="str">
        <f>+'GROUP Inputs'!$D$7</f>
        <v>Actual</v>
      </c>
      <c r="L66" s="236" t="str">
        <f>+'GROUP Inputs'!$E$7</f>
        <v>Budget (Unaudited)</v>
      </c>
      <c r="M66" s="892" t="str">
        <f>+'GROUP Inputs'!$F$7</f>
        <v>Actual</v>
      </c>
      <c r="O66" s="35"/>
    </row>
    <row r="67" spans="2:20" x14ac:dyDescent="0.2">
      <c r="B67" s="72" t="str">
        <f t="shared" si="13"/>
        <v>No</v>
      </c>
      <c r="D67" s="1502"/>
      <c r="E67" s="52"/>
      <c r="F67" s="59"/>
      <c r="G67" s="59"/>
      <c r="H67" s="116" t="s">
        <v>781</v>
      </c>
      <c r="I67" s="116" t="s">
        <v>781</v>
      </c>
      <c r="J67" s="116" t="s">
        <v>781</v>
      </c>
      <c r="K67" s="116" t="s">
        <v>781</v>
      </c>
      <c r="L67" s="116" t="s">
        <v>781</v>
      </c>
      <c r="M67" s="116" t="s">
        <v>781</v>
      </c>
      <c r="O67" s="35"/>
    </row>
    <row r="68" spans="2:20" x14ac:dyDescent="0.2">
      <c r="B68" s="72" t="str">
        <f t="shared" si="13"/>
        <v>No</v>
      </c>
      <c r="D68" s="239" t="s">
        <v>782</v>
      </c>
      <c r="E68" s="52"/>
      <c r="F68" s="59"/>
      <c r="G68" s="59"/>
      <c r="H68" s="55"/>
      <c r="I68" s="55"/>
      <c r="J68" s="55"/>
      <c r="K68" s="55"/>
      <c r="L68" s="55"/>
      <c r="M68" s="55"/>
      <c r="O68" s="527" t="str">
        <f>'Guidance - General'!A27</f>
        <v>[G6]</v>
      </c>
    </row>
    <row r="69" spans="2:20" x14ac:dyDescent="0.2">
      <c r="B69" s="1478" t="str">
        <f>IF(AND(ROUND($H69,0)=0,ROUND($I69,0)=0,ROUND($J69,0)=0,ROUND($K69,0)=0,ROUND($L69,0)=0,ROUND($M69,0)=0),"No","Yes")</f>
        <v>No</v>
      </c>
      <c r="D69" s="240" t="s">
        <v>783</v>
      </c>
      <c r="E69" s="52"/>
      <c r="F69" s="59"/>
      <c r="G69" s="59"/>
      <c r="H69" s="223"/>
      <c r="I69" s="223"/>
      <c r="J69" s="223"/>
      <c r="K69" s="223"/>
      <c r="L69" s="223"/>
      <c r="M69" s="223"/>
      <c r="O69" s="299"/>
    </row>
    <row r="70" spans="2:20" x14ac:dyDescent="0.2">
      <c r="B70" s="1478" t="str">
        <f>IF(AND(ROUND($H70,0)=0,ROUND($I70,0)=0,ROUND($J70,0)=0,ROUND($K70,0)=0,ROUND($L70,0)=0,ROUND($M70,0)=0),"No","Yes")</f>
        <v>No</v>
      </c>
      <c r="D70" s="240" t="s">
        <v>784</v>
      </c>
      <c r="E70" s="52"/>
      <c r="F70" s="59"/>
      <c r="G70" s="59"/>
      <c r="H70" s="223"/>
      <c r="I70" s="223"/>
      <c r="J70" s="223"/>
      <c r="K70" s="223"/>
      <c r="L70" s="223"/>
      <c r="M70" s="223"/>
      <c r="O70" s="299"/>
      <c r="P70" s="214" t="s">
        <v>570</v>
      </c>
      <c r="Q70" s="561"/>
    </row>
    <row r="71" spans="2:20" ht="13.5" thickBot="1" x14ac:dyDescent="0.25">
      <c r="B71" s="72" t="str">
        <f t="shared" ref="B71:B78" si="14">$B$62</f>
        <v>No</v>
      </c>
      <c r="D71" s="59"/>
      <c r="E71" s="52"/>
      <c r="F71" s="59"/>
      <c r="G71" s="59"/>
      <c r="H71" s="740"/>
      <c r="I71" s="740"/>
      <c r="J71" s="740"/>
      <c r="K71" s="740"/>
      <c r="L71" s="740"/>
      <c r="M71" s="740"/>
    </row>
    <row r="72" spans="2:20" x14ac:dyDescent="0.2">
      <c r="B72" s="72" t="str">
        <f t="shared" si="14"/>
        <v>No</v>
      </c>
      <c r="D72" s="59"/>
      <c r="E72" s="52"/>
      <c r="F72" s="59"/>
      <c r="G72" s="59"/>
      <c r="H72" s="183"/>
      <c r="I72" s="183"/>
      <c r="J72" s="183"/>
      <c r="K72" s="183"/>
      <c r="L72" s="183"/>
      <c r="M72" s="183"/>
    </row>
    <row r="73" spans="2:20" x14ac:dyDescent="0.2">
      <c r="B73" s="72" t="str">
        <f t="shared" si="14"/>
        <v>No</v>
      </c>
      <c r="D73" s="59"/>
      <c r="E73" s="52"/>
      <c r="F73" s="59"/>
      <c r="G73" s="59"/>
      <c r="H73" s="183"/>
      <c r="I73" s="183"/>
      <c r="J73" s="183"/>
      <c r="K73" s="183"/>
      <c r="L73" s="183"/>
      <c r="M73" s="183"/>
    </row>
    <row r="74" spans="2:20" x14ac:dyDescent="0.2">
      <c r="B74" s="72" t="str">
        <f t="shared" si="14"/>
        <v>No</v>
      </c>
      <c r="D74" s="59"/>
      <c r="E74" s="52"/>
      <c r="F74" s="59"/>
      <c r="G74" s="59"/>
      <c r="H74" s="1758" t="s">
        <v>417</v>
      </c>
      <c r="I74" s="1758"/>
      <c r="J74" s="1758"/>
      <c r="K74" s="1758" t="s">
        <v>418</v>
      </c>
      <c r="L74" s="1758"/>
      <c r="M74" s="1758"/>
    </row>
    <row r="75" spans="2:20" x14ac:dyDescent="0.2">
      <c r="B75" s="72" t="str">
        <f t="shared" si="14"/>
        <v>No</v>
      </c>
      <c r="D75" s="59"/>
      <c r="E75" s="52"/>
      <c r="F75" s="59"/>
      <c r="G75" s="59"/>
      <c r="H75" s="177">
        <f>+'GROUP Inputs'!$D$6</f>
        <v>2021</v>
      </c>
      <c r="I75" s="177">
        <f>+'GROUP Inputs'!$E$6</f>
        <v>2021</v>
      </c>
      <c r="J75" s="177">
        <f>+'GROUP Inputs'!$F$6</f>
        <v>2020</v>
      </c>
      <c r="K75" s="177">
        <f>+'GROUP Inputs'!$D$6</f>
        <v>2021</v>
      </c>
      <c r="L75" s="177">
        <f>+'GROUP Inputs'!$E$6</f>
        <v>2021</v>
      </c>
      <c r="M75" s="177">
        <f>+'GROUP Inputs'!$F$6</f>
        <v>2020</v>
      </c>
      <c r="O75" s="1448"/>
      <c r="P75" s="1448"/>
      <c r="Q75" s="1448"/>
      <c r="R75" s="1448"/>
      <c r="S75" s="1448"/>
      <c r="T75" s="1448"/>
    </row>
    <row r="76" spans="2:20" ht="25.5" x14ac:dyDescent="0.2">
      <c r="B76" s="72" t="str">
        <f t="shared" si="14"/>
        <v>No</v>
      </c>
      <c r="D76" s="59"/>
      <c r="E76" s="52"/>
      <c r="F76" s="59"/>
      <c r="G76" s="59"/>
      <c r="H76" s="256" t="s">
        <v>282</v>
      </c>
      <c r="I76" s="256" t="s">
        <v>283</v>
      </c>
      <c r="J76" s="256" t="s">
        <v>282</v>
      </c>
      <c r="K76" s="256" t="s">
        <v>282</v>
      </c>
      <c r="L76" s="256" t="s">
        <v>283</v>
      </c>
      <c r="M76" s="256" t="s">
        <v>282</v>
      </c>
    </row>
    <row r="77" spans="2:20" ht="13.5" thickBot="1" x14ac:dyDescent="0.25">
      <c r="B77" s="72" t="str">
        <f t="shared" si="14"/>
        <v>No</v>
      </c>
      <c r="E77" s="52"/>
      <c r="F77" s="59"/>
      <c r="G77" s="59"/>
      <c r="H77" s="738" t="s">
        <v>285</v>
      </c>
      <c r="I77" s="738" t="s">
        <v>285</v>
      </c>
      <c r="J77" s="738" t="s">
        <v>285</v>
      </c>
      <c r="K77" s="738" t="s">
        <v>285</v>
      </c>
      <c r="L77" s="738" t="s">
        <v>285</v>
      </c>
      <c r="M77" s="738" t="s">
        <v>285</v>
      </c>
    </row>
    <row r="78" spans="2:20" x14ac:dyDescent="0.2">
      <c r="B78" s="72" t="str">
        <f t="shared" si="14"/>
        <v>No</v>
      </c>
      <c r="D78" s="239" t="s">
        <v>129</v>
      </c>
      <c r="E78" s="52"/>
      <c r="F78" s="59"/>
      <c r="G78" s="59"/>
      <c r="H78" s="116"/>
      <c r="I78" s="116"/>
      <c r="J78" s="116"/>
      <c r="K78" s="116"/>
      <c r="L78" s="116"/>
      <c r="M78" s="116"/>
    </row>
    <row r="79" spans="2:20" x14ac:dyDescent="0.2">
      <c r="B79" s="1478" t="str">
        <f>IF(AND(ROUND($H79,0)=0,ROUND($I79,0)=0,ROUND($J79,0)=0,ROUND($K79,0)=0,ROUND($L79,0)=0,ROUND($M79,0)=0),"No","Yes")</f>
        <v>No</v>
      </c>
      <c r="D79" s="78" t="str">
        <f>'GROUP Inputs'!C37</f>
        <v>Hostel Fees</v>
      </c>
      <c r="E79" s="52"/>
      <c r="F79" s="59"/>
      <c r="G79" s="59"/>
      <c r="H79" s="190">
        <f>-'Sch PARENT Inputs'!D40</f>
        <v>0</v>
      </c>
      <c r="I79" s="190">
        <f>-'Sch PARENT Inputs'!E40</f>
        <v>0</v>
      </c>
      <c r="J79" s="190">
        <f>-'Sch PARENT Inputs'!F40</f>
        <v>0</v>
      </c>
      <c r="K79" s="190">
        <f>-'GROUP Inputs'!D37</f>
        <v>0</v>
      </c>
      <c r="L79" s="190">
        <f>-'GROUP Inputs'!E37</f>
        <v>0</v>
      </c>
      <c r="M79" s="190">
        <f>-'GROUP Inputs'!F37</f>
        <v>0</v>
      </c>
    </row>
    <row r="80" spans="2:20" x14ac:dyDescent="0.2">
      <c r="B80" s="1478" t="str">
        <f>IF(AND(ROUND($H80,0)=0,ROUND($I80,0)=0,ROUND($J80,0)=0,ROUND($K80,0)=0,ROUND($L80,0)=0,ROUND($M80,0)=0),"No","Yes")</f>
        <v>No</v>
      </c>
      <c r="D80" s="78" t="str">
        <f>'GROUP Inputs'!C38</f>
        <v>Other Revenue</v>
      </c>
      <c r="E80" s="52"/>
      <c r="F80" s="59"/>
      <c r="G80" s="59"/>
      <c r="H80" s="190">
        <f>-'Sch PARENT Inputs'!D41</f>
        <v>0</v>
      </c>
      <c r="I80" s="190">
        <f>-'Sch PARENT Inputs'!E41</f>
        <v>0</v>
      </c>
      <c r="J80" s="190">
        <f>-'Sch PARENT Inputs'!F41</f>
        <v>0</v>
      </c>
      <c r="K80" s="190">
        <f>-'GROUP Inputs'!D38</f>
        <v>0</v>
      </c>
      <c r="L80" s="190">
        <f>-'GROUP Inputs'!E38</f>
        <v>0</v>
      </c>
      <c r="M80" s="190">
        <f>-'GROUP Inputs'!F38</f>
        <v>0</v>
      </c>
    </row>
    <row r="81" spans="2:21" x14ac:dyDescent="0.2">
      <c r="B81" s="1478" t="str">
        <f>IF(AND(ROUND($H81,0)=0,ROUND($I81,0)=0,ROUND($J81,0)=0,ROUND($K81,0)=0,ROUND($L81,0)=0,ROUND($M81,0)=0),"No","Yes")</f>
        <v>No</v>
      </c>
      <c r="D81" s="78" t="str">
        <f>'GROUP Inputs'!C39</f>
        <v>Student Contributions</v>
      </c>
      <c r="E81" s="52"/>
      <c r="F81" s="59"/>
      <c r="G81" s="59"/>
      <c r="H81" s="190">
        <f>-'Sch PARENT Inputs'!D42</f>
        <v>0</v>
      </c>
      <c r="I81" s="190">
        <f>-'Sch PARENT Inputs'!E42</f>
        <v>0</v>
      </c>
      <c r="J81" s="190">
        <f>-'Sch PARENT Inputs'!F42</f>
        <v>0</v>
      </c>
      <c r="K81" s="190">
        <f>-'GROUP Inputs'!D39</f>
        <v>0</v>
      </c>
      <c r="L81" s="190">
        <f>-'GROUP Inputs'!E39</f>
        <v>0</v>
      </c>
      <c r="M81" s="190">
        <f>-'GROUP Inputs'!F39</f>
        <v>0</v>
      </c>
    </row>
    <row r="82" spans="2:21" x14ac:dyDescent="0.2">
      <c r="B82" s="72" t="str">
        <f t="shared" ref="B82:B84" si="15">$B$62</f>
        <v>No</v>
      </c>
      <c r="D82" s="348"/>
      <c r="E82" s="52"/>
      <c r="F82" s="59"/>
      <c r="G82" s="59"/>
      <c r="H82" s="562"/>
      <c r="I82" s="562"/>
      <c r="J82" s="562"/>
      <c r="K82" s="562"/>
      <c r="L82" s="562"/>
      <c r="M82" s="562"/>
    </row>
    <row r="83" spans="2:21" x14ac:dyDescent="0.2">
      <c r="B83" s="72" t="str">
        <f t="shared" si="15"/>
        <v>No</v>
      </c>
      <c r="D83" s="239"/>
      <c r="E83" s="52"/>
      <c r="F83" s="59"/>
      <c r="G83" s="59"/>
      <c r="H83" s="563">
        <f t="shared" ref="H83:M83" si="16">SUM(H79:H82)</f>
        <v>0</v>
      </c>
      <c r="I83" s="563">
        <f t="shared" si="16"/>
        <v>0</v>
      </c>
      <c r="J83" s="563">
        <f t="shared" si="16"/>
        <v>0</v>
      </c>
      <c r="K83" s="563">
        <f t="shared" si="16"/>
        <v>0</v>
      </c>
      <c r="L83" s="563">
        <f t="shared" si="16"/>
        <v>0</v>
      </c>
      <c r="M83" s="563">
        <f t="shared" si="16"/>
        <v>0</v>
      </c>
    </row>
    <row r="84" spans="2:21" x14ac:dyDescent="0.2">
      <c r="B84" s="72" t="str">
        <f t="shared" si="15"/>
        <v>No</v>
      </c>
      <c r="D84" s="239" t="s">
        <v>143</v>
      </c>
      <c r="E84" s="52"/>
      <c r="F84" s="59"/>
      <c r="G84" s="59"/>
      <c r="H84" s="564"/>
      <c r="I84" s="564"/>
      <c r="J84" s="564"/>
      <c r="K84" s="564"/>
      <c r="L84" s="564"/>
      <c r="M84" s="564"/>
    </row>
    <row r="85" spans="2:21" x14ac:dyDescent="0.2">
      <c r="B85" s="1478" t="str">
        <f t="shared" ref="B85:B88" si="17">IF(AND(ROUND($H85,0)=0,ROUND($I85,0)=0,ROUND($J85,0)=0,ROUND($K85,0)=0,ROUND($L85,0)=0,ROUND($M85,0)=0),"No","Yes")</f>
        <v>No</v>
      </c>
      <c r="D85" s="78" t="str">
        <f>'GROUP Inputs'!C42</f>
        <v>Other Hostel Expenses</v>
      </c>
      <c r="E85" s="69"/>
      <c r="F85" s="59"/>
      <c r="G85" s="59"/>
      <c r="H85" s="190">
        <f>'Sch PARENT Inputs'!D46</f>
        <v>0</v>
      </c>
      <c r="I85" s="190">
        <f>'Sch PARENT Inputs'!E46</f>
        <v>0</v>
      </c>
      <c r="J85" s="190">
        <f>'Sch PARENT Inputs'!F46</f>
        <v>0</v>
      </c>
      <c r="K85" s="562">
        <f>'GROUP Inputs'!D42</f>
        <v>0</v>
      </c>
      <c r="L85" s="562">
        <f>'GROUP Inputs'!E42</f>
        <v>0</v>
      </c>
      <c r="M85" s="562">
        <f>'GROUP Inputs'!F42</f>
        <v>0</v>
      </c>
    </row>
    <row r="86" spans="2:21" x14ac:dyDescent="0.2">
      <c r="B86" s="1478" t="str">
        <f t="shared" si="17"/>
        <v>No</v>
      </c>
      <c r="D86" s="78" t="str">
        <f>'GROUP Inputs'!C43</f>
        <v>Administration</v>
      </c>
      <c r="E86" s="69"/>
      <c r="F86" s="59"/>
      <c r="G86" s="59"/>
      <c r="H86" s="190">
        <f>'Sch PARENT Inputs'!D47</f>
        <v>0</v>
      </c>
      <c r="I86" s="190">
        <f>'Sch PARENT Inputs'!E47</f>
        <v>0</v>
      </c>
      <c r="J86" s="190">
        <f>'Sch PARENT Inputs'!F47</f>
        <v>0</v>
      </c>
      <c r="K86" s="562">
        <f>'GROUP Inputs'!D43</f>
        <v>0</v>
      </c>
      <c r="L86" s="562">
        <f>'GROUP Inputs'!E43</f>
        <v>0</v>
      </c>
      <c r="M86" s="562">
        <f>'GROUP Inputs'!F43</f>
        <v>0</v>
      </c>
    </row>
    <row r="87" spans="2:21" x14ac:dyDescent="0.2">
      <c r="B87" s="1478" t="str">
        <f t="shared" si="17"/>
        <v>No</v>
      </c>
      <c r="D87" s="78" t="str">
        <f>'GROUP Inputs'!C44</f>
        <v>Property</v>
      </c>
      <c r="E87" s="69"/>
      <c r="F87" s="59"/>
      <c r="G87" s="59"/>
      <c r="H87" s="190">
        <f>'Sch PARENT Inputs'!D48</f>
        <v>0</v>
      </c>
      <c r="I87" s="190">
        <f>'Sch PARENT Inputs'!E48</f>
        <v>0</v>
      </c>
      <c r="J87" s="190">
        <f>'Sch PARENT Inputs'!F48</f>
        <v>0</v>
      </c>
      <c r="K87" s="562">
        <f>'GROUP Inputs'!D44</f>
        <v>0</v>
      </c>
      <c r="L87" s="562">
        <f>'GROUP Inputs'!E44</f>
        <v>0</v>
      </c>
      <c r="M87" s="562">
        <f>'GROUP Inputs'!F44</f>
        <v>0</v>
      </c>
    </row>
    <row r="88" spans="2:21" x14ac:dyDescent="0.2">
      <c r="B88" s="1478" t="str">
        <f t="shared" si="17"/>
        <v>No</v>
      </c>
      <c r="D88" s="78" t="str">
        <f>'GROUP Inputs'!C45</f>
        <v>Employee Benefit - Salaries</v>
      </c>
      <c r="E88" s="69"/>
      <c r="F88" s="59"/>
      <c r="G88" s="59"/>
      <c r="H88" s="190">
        <f>'Sch PARENT Inputs'!D49</f>
        <v>0</v>
      </c>
      <c r="I88" s="190">
        <f>'Sch PARENT Inputs'!E49</f>
        <v>0</v>
      </c>
      <c r="J88" s="190">
        <f>'Sch PARENT Inputs'!F49</f>
        <v>0</v>
      </c>
      <c r="K88" s="562">
        <f>'GROUP Inputs'!D45</f>
        <v>0</v>
      </c>
      <c r="L88" s="562">
        <f>'GROUP Inputs'!E45</f>
        <v>0</v>
      </c>
      <c r="M88" s="562">
        <f>'GROUP Inputs'!F45</f>
        <v>0</v>
      </c>
    </row>
    <row r="89" spans="2:21" s="67" customFormat="1" x14ac:dyDescent="0.2">
      <c r="B89" s="72" t="str">
        <f t="shared" ref="B89:B93" si="18">$B$62</f>
        <v>No</v>
      </c>
      <c r="C89" s="1262"/>
      <c r="D89" s="348"/>
      <c r="E89" s="52"/>
      <c r="F89" s="69"/>
      <c r="G89" s="69"/>
      <c r="H89" s="562"/>
      <c r="I89" s="562"/>
      <c r="J89" s="562"/>
      <c r="K89" s="562"/>
      <c r="L89" s="562"/>
      <c r="M89" s="562"/>
      <c r="N89" s="1237"/>
      <c r="O89" s="565"/>
    </row>
    <row r="90" spans="2:21" ht="12.75" customHeight="1" x14ac:dyDescent="0.2">
      <c r="B90" s="72" t="str">
        <f t="shared" si="18"/>
        <v>No</v>
      </c>
      <c r="D90" s="239"/>
      <c r="E90" s="52"/>
      <c r="F90" s="52"/>
      <c r="G90" s="52"/>
      <c r="H90" s="563">
        <f t="shared" ref="H90:M90" si="19">SUM(H85:H89)</f>
        <v>0</v>
      </c>
      <c r="I90" s="563">
        <f t="shared" si="19"/>
        <v>0</v>
      </c>
      <c r="J90" s="563">
        <f t="shared" si="19"/>
        <v>0</v>
      </c>
      <c r="K90" s="563">
        <f t="shared" si="19"/>
        <v>0</v>
      </c>
      <c r="L90" s="563">
        <f t="shared" si="19"/>
        <v>0</v>
      </c>
      <c r="M90" s="563">
        <f t="shared" si="19"/>
        <v>0</v>
      </c>
    </row>
    <row r="91" spans="2:21" x14ac:dyDescent="0.2">
      <c r="B91" s="72" t="str">
        <f t="shared" si="18"/>
        <v>No</v>
      </c>
      <c r="D91" s="348"/>
      <c r="E91" s="52"/>
      <c r="F91" s="52"/>
      <c r="G91" s="52"/>
      <c r="H91" s="562"/>
      <c r="I91" s="562"/>
      <c r="J91" s="562"/>
      <c r="K91" s="562"/>
      <c r="L91" s="562"/>
      <c r="M91" s="562"/>
    </row>
    <row r="92" spans="2:21" ht="13.5" thickBot="1" x14ac:dyDescent="0.25">
      <c r="B92" s="72" t="str">
        <f t="shared" si="18"/>
        <v>No</v>
      </c>
      <c r="D92" s="77" t="s">
        <v>785</v>
      </c>
      <c r="E92" s="52"/>
      <c r="F92" s="52"/>
      <c r="G92" s="52"/>
      <c r="H92" s="566">
        <f t="shared" ref="H92:M92" si="20">H83-H90</f>
        <v>0</v>
      </c>
      <c r="I92" s="566">
        <f t="shared" si="20"/>
        <v>0</v>
      </c>
      <c r="J92" s="258">
        <f t="shared" si="20"/>
        <v>0</v>
      </c>
      <c r="K92" s="566">
        <f t="shared" si="20"/>
        <v>0</v>
      </c>
      <c r="L92" s="566">
        <f t="shared" si="20"/>
        <v>0</v>
      </c>
      <c r="M92" s="258">
        <f t="shared" si="20"/>
        <v>0</v>
      </c>
    </row>
    <row r="93" spans="2:21" s="52" customFormat="1" ht="13.5" thickTop="1" x14ac:dyDescent="0.2">
      <c r="B93" s="72" t="str">
        <f t="shared" si="18"/>
        <v>No</v>
      </c>
      <c r="C93" s="1236"/>
      <c r="F93" s="59"/>
      <c r="G93" s="59"/>
      <c r="H93" s="59"/>
      <c r="N93" s="1236"/>
      <c r="O93" s="560"/>
    </row>
    <row r="94" spans="2:21" x14ac:dyDescent="0.2">
      <c r="B94" s="1478" t="str">
        <f>IF(OR('St of Comprehensive Rev. &amp; Exp.'!$B$17="Yes",'St of Comprehensive Rev. &amp; Exp.'!$B$25="Yes"),"Yes","No")</f>
        <v>No</v>
      </c>
      <c r="C94" s="1262"/>
      <c r="D94" s="1795" t="str">
        <f>N94&amp;". International Student Revenue and Expenses"</f>
        <v>2. International Student Revenue and Expenses</v>
      </c>
      <c r="E94" s="1795"/>
      <c r="F94" s="1795"/>
      <c r="G94" s="1795"/>
      <c r="H94" s="1795"/>
      <c r="I94" s="1795"/>
      <c r="J94" s="1795"/>
      <c r="K94" s="741"/>
      <c r="L94" s="741"/>
      <c r="M94" s="741"/>
      <c r="N94" s="1238">
        <f>IF($B94="Yes",$N62+1,$N62)</f>
        <v>2</v>
      </c>
      <c r="O94" s="528" t="str">
        <f>'Guidance - Specific Disclosures'!A94</f>
        <v>[S31]</v>
      </c>
      <c r="P94" s="133"/>
      <c r="Q94" s="133"/>
      <c r="R94" s="133"/>
      <c r="S94" s="133"/>
      <c r="T94" s="133"/>
      <c r="U94" s="133"/>
    </row>
    <row r="95" spans="2:21" x14ac:dyDescent="0.2">
      <c r="B95" s="72" t="str">
        <f>$B$94</f>
        <v>No</v>
      </c>
      <c r="C95" s="1262"/>
      <c r="D95" s="741"/>
      <c r="E95" s="741"/>
      <c r="F95" s="741"/>
      <c r="G95" s="741"/>
      <c r="H95" s="741"/>
      <c r="I95" s="741"/>
      <c r="J95" s="741"/>
      <c r="K95" s="741"/>
      <c r="L95" s="741"/>
      <c r="M95" s="741"/>
      <c r="N95" s="1240"/>
      <c r="O95" s="528"/>
      <c r="P95" s="133"/>
      <c r="Q95" s="133"/>
      <c r="R95" s="133"/>
      <c r="S95" s="133"/>
      <c r="T95" s="133"/>
      <c r="U95" s="133"/>
    </row>
    <row r="96" spans="2:21" x14ac:dyDescent="0.2">
      <c r="B96" s="72" t="str">
        <f t="shared" ref="B96:B120" si="21">$B$94</f>
        <v>No</v>
      </c>
      <c r="C96" s="1262"/>
      <c r="D96" s="741"/>
      <c r="E96" s="741"/>
      <c r="F96" s="741"/>
      <c r="G96" s="741"/>
      <c r="H96" s="1758" t="s">
        <v>417</v>
      </c>
      <c r="I96" s="1758"/>
      <c r="J96" s="1758"/>
      <c r="K96" s="1758" t="s">
        <v>418</v>
      </c>
      <c r="L96" s="1758"/>
      <c r="M96" s="1758"/>
      <c r="N96" s="1240"/>
      <c r="O96" s="528"/>
      <c r="P96" s="133"/>
      <c r="Q96" s="133"/>
      <c r="R96" s="133"/>
      <c r="S96" s="133"/>
      <c r="T96" s="133"/>
      <c r="U96" s="133"/>
    </row>
    <row r="97" spans="2:21" x14ac:dyDescent="0.2">
      <c r="B97" s="72" t="str">
        <f t="shared" si="21"/>
        <v>No</v>
      </c>
      <c r="D97" s="241"/>
      <c r="E97" s="52"/>
      <c r="F97" s="59"/>
      <c r="G97" s="59"/>
      <c r="H97" s="177">
        <f>FY</f>
        <v>2021</v>
      </c>
      <c r="I97" s="177">
        <f>FY</f>
        <v>2021</v>
      </c>
      <c r="J97" s="177">
        <f>FY-1</f>
        <v>2020</v>
      </c>
      <c r="K97" s="177">
        <f>FY</f>
        <v>2021</v>
      </c>
      <c r="L97" s="177">
        <f>FY</f>
        <v>2021</v>
      </c>
      <c r="M97" s="177">
        <f>FY-1</f>
        <v>2020</v>
      </c>
      <c r="O97" s="299"/>
    </row>
    <row r="98" spans="2:21" ht="25.5" x14ac:dyDescent="0.2">
      <c r="B98" s="72" t="str">
        <f t="shared" si="21"/>
        <v>No</v>
      </c>
      <c r="D98" s="239"/>
      <c r="E98" s="52"/>
      <c r="F98" s="59"/>
      <c r="G98" s="59"/>
      <c r="H98" s="892" t="str">
        <f>+'GROUP Inputs'!$D$7</f>
        <v>Actual</v>
      </c>
      <c r="I98" s="236" t="str">
        <f>+'GROUP Inputs'!$E$7</f>
        <v>Budget (Unaudited)</v>
      </c>
      <c r="J98" s="892" t="str">
        <f>+'GROUP Inputs'!$F$7</f>
        <v>Actual</v>
      </c>
      <c r="K98" s="892" t="str">
        <f>+'GROUP Inputs'!$D$7</f>
        <v>Actual</v>
      </c>
      <c r="L98" s="236" t="str">
        <f>+'GROUP Inputs'!$E$7</f>
        <v>Budget (Unaudited)</v>
      </c>
      <c r="M98" s="892" t="str">
        <f>+'GROUP Inputs'!$F$7</f>
        <v>Actual</v>
      </c>
      <c r="O98" s="299"/>
    </row>
    <row r="99" spans="2:21" x14ac:dyDescent="0.2">
      <c r="B99" s="72" t="str">
        <f t="shared" si="21"/>
        <v>No</v>
      </c>
      <c r="D99" s="239"/>
      <c r="E99" s="52"/>
      <c r="F99" s="59"/>
      <c r="G99" s="59"/>
      <c r="H99" s="116" t="s">
        <v>781</v>
      </c>
      <c r="I99" s="116" t="s">
        <v>781</v>
      </c>
      <c r="J99" s="116" t="s">
        <v>781</v>
      </c>
      <c r="K99" s="116" t="s">
        <v>781</v>
      </c>
      <c r="L99" s="116" t="s">
        <v>781</v>
      </c>
      <c r="M99" s="116" t="s">
        <v>781</v>
      </c>
      <c r="O99" s="527" t="str">
        <f>'Guidance - General'!A27</f>
        <v>[G6]</v>
      </c>
    </row>
    <row r="100" spans="2:21" x14ac:dyDescent="0.2">
      <c r="B100" s="72" t="str">
        <f t="shared" si="21"/>
        <v>No</v>
      </c>
      <c r="D100" s="52" t="s">
        <v>786</v>
      </c>
      <c r="E100" s="52"/>
      <c r="F100" s="59"/>
      <c r="G100" s="59"/>
      <c r="H100" s="215"/>
      <c r="I100" s="215"/>
      <c r="J100" s="215"/>
      <c r="K100" s="215"/>
      <c r="L100" s="215"/>
      <c r="M100" s="215"/>
      <c r="P100" s="214" t="s">
        <v>570</v>
      </c>
      <c r="Q100" s="561"/>
    </row>
    <row r="101" spans="2:21" ht="13.5" thickBot="1" x14ac:dyDescent="0.25">
      <c r="B101" s="72" t="str">
        <f t="shared" si="21"/>
        <v>No</v>
      </c>
      <c r="D101" s="52"/>
      <c r="E101" s="52"/>
      <c r="F101" s="59"/>
      <c r="G101" s="59"/>
      <c r="H101" s="740"/>
      <c r="I101" s="740"/>
      <c r="J101" s="740"/>
      <c r="K101" s="740"/>
      <c r="L101" s="740"/>
      <c r="M101" s="740"/>
    </row>
    <row r="102" spans="2:21" x14ac:dyDescent="0.2">
      <c r="B102" s="72" t="str">
        <f t="shared" si="21"/>
        <v>No</v>
      </c>
      <c r="D102" s="52"/>
      <c r="E102" s="52"/>
      <c r="F102" s="59"/>
      <c r="G102" s="59"/>
      <c r="H102" s="55"/>
      <c r="I102" s="55"/>
      <c r="J102" s="564"/>
      <c r="K102" s="564"/>
      <c r="L102" s="564"/>
      <c r="M102" s="564"/>
    </row>
    <row r="103" spans="2:21" x14ac:dyDescent="0.2">
      <c r="B103" s="72" t="str">
        <f t="shared" si="21"/>
        <v>No</v>
      </c>
      <c r="D103" s="52"/>
      <c r="E103" s="52"/>
      <c r="F103" s="59"/>
      <c r="G103" s="59"/>
      <c r="H103" s="55"/>
      <c r="I103" s="55"/>
      <c r="J103" s="564"/>
      <c r="K103" s="564"/>
      <c r="L103" s="564"/>
      <c r="M103" s="564"/>
    </row>
    <row r="104" spans="2:21" x14ac:dyDescent="0.2">
      <c r="B104" s="72" t="str">
        <f t="shared" si="21"/>
        <v>No</v>
      </c>
      <c r="D104" s="52"/>
      <c r="E104" s="52"/>
      <c r="F104" s="59"/>
      <c r="G104" s="59"/>
      <c r="H104" s="1758" t="s">
        <v>417</v>
      </c>
      <c r="I104" s="1758"/>
      <c r="J104" s="1758"/>
      <c r="K104" s="1758" t="s">
        <v>418</v>
      </c>
      <c r="L104" s="1758"/>
      <c r="M104" s="1758"/>
    </row>
    <row r="105" spans="2:21" x14ac:dyDescent="0.2">
      <c r="B105" s="72" t="str">
        <f t="shared" si="21"/>
        <v>No</v>
      </c>
      <c r="D105" s="52"/>
      <c r="E105" s="52"/>
      <c r="F105" s="59"/>
      <c r="G105" s="59"/>
      <c r="H105" s="177">
        <f>+'GROUP Inputs'!$D$6</f>
        <v>2021</v>
      </c>
      <c r="I105" s="177">
        <f>+'GROUP Inputs'!$E$6</f>
        <v>2021</v>
      </c>
      <c r="J105" s="177">
        <f>+'GROUP Inputs'!$F$6</f>
        <v>2020</v>
      </c>
      <c r="K105" s="177">
        <f>+'GROUP Inputs'!$D$6</f>
        <v>2021</v>
      </c>
      <c r="L105" s="177">
        <f>+'GROUP Inputs'!$E$6</f>
        <v>2021</v>
      </c>
      <c r="M105" s="177">
        <f>+'GROUP Inputs'!$F$6</f>
        <v>2020</v>
      </c>
    </row>
    <row r="106" spans="2:21" ht="25.5" customHeight="1" x14ac:dyDescent="0.2">
      <c r="B106" s="72" t="str">
        <f t="shared" si="21"/>
        <v>No</v>
      </c>
      <c r="D106" s="239"/>
      <c r="E106" s="52"/>
      <c r="F106" s="59"/>
      <c r="G106" s="59"/>
      <c r="H106" s="256" t="s">
        <v>282</v>
      </c>
      <c r="I106" s="256" t="s">
        <v>283</v>
      </c>
      <c r="J106" s="256" t="s">
        <v>282</v>
      </c>
      <c r="K106" s="256" t="s">
        <v>282</v>
      </c>
      <c r="L106" s="256" t="s">
        <v>283</v>
      </c>
      <c r="M106" s="256" t="s">
        <v>282</v>
      </c>
      <c r="O106" s="1448"/>
      <c r="P106" s="1448"/>
      <c r="Q106" s="1448"/>
      <c r="R106" s="1448"/>
      <c r="S106" s="1448"/>
      <c r="T106" s="1448"/>
    </row>
    <row r="107" spans="2:21" ht="13.5" thickBot="1" x14ac:dyDescent="0.25">
      <c r="B107" s="72" t="str">
        <f t="shared" si="21"/>
        <v>No</v>
      </c>
      <c r="E107" s="52"/>
      <c r="F107" s="59"/>
      <c r="G107" s="59"/>
      <c r="H107" s="738" t="s">
        <v>285</v>
      </c>
      <c r="I107" s="738" t="s">
        <v>285</v>
      </c>
      <c r="J107" s="738" t="s">
        <v>285</v>
      </c>
      <c r="K107" s="738" t="s">
        <v>285</v>
      </c>
      <c r="L107" s="738" t="s">
        <v>285</v>
      </c>
      <c r="M107" s="738" t="s">
        <v>285</v>
      </c>
    </row>
    <row r="108" spans="2:21" x14ac:dyDescent="0.2">
      <c r="B108" s="72" t="str">
        <f t="shared" si="21"/>
        <v>No</v>
      </c>
      <c r="D108" s="239" t="s">
        <v>129</v>
      </c>
      <c r="E108" s="52"/>
      <c r="F108" s="59"/>
      <c r="G108" s="59"/>
      <c r="H108" s="116"/>
      <c r="I108" s="116"/>
      <c r="J108" s="116"/>
      <c r="K108" s="116"/>
      <c r="L108" s="116"/>
      <c r="M108" s="116"/>
    </row>
    <row r="109" spans="2:21" ht="12.75" customHeight="1" x14ac:dyDescent="0.2">
      <c r="B109" s="72" t="str">
        <f t="shared" si="21"/>
        <v>No</v>
      </c>
      <c r="D109" s="78" t="str">
        <f>'GROUP Inputs'!C49</f>
        <v>International Student Fees</v>
      </c>
      <c r="E109" s="59"/>
      <c r="F109" s="59"/>
      <c r="G109" s="59"/>
      <c r="H109" s="190">
        <f>-'Sch PARENT Inputs'!D54</f>
        <v>0</v>
      </c>
      <c r="I109" s="190">
        <f>-'Sch PARENT Inputs'!E54</f>
        <v>0</v>
      </c>
      <c r="J109" s="190">
        <f>-'Sch PARENT Inputs'!F54</f>
        <v>0</v>
      </c>
      <c r="K109" s="190">
        <f>-'GROUP Inputs'!D49</f>
        <v>0</v>
      </c>
      <c r="L109" s="190">
        <f>-'GROUP Inputs'!E49</f>
        <v>0</v>
      </c>
      <c r="M109" s="190">
        <f>-'GROUP Inputs'!F49</f>
        <v>0</v>
      </c>
      <c r="O109" s="1448"/>
      <c r="P109" s="1448"/>
      <c r="Q109" s="1448"/>
      <c r="R109" s="1448"/>
      <c r="S109" s="1448"/>
      <c r="T109" s="1448"/>
      <c r="U109" s="1448"/>
    </row>
    <row r="110" spans="2:21" x14ac:dyDescent="0.2">
      <c r="B110" s="72" t="str">
        <f t="shared" si="21"/>
        <v>No</v>
      </c>
      <c r="D110" s="52"/>
      <c r="E110" s="52"/>
      <c r="F110" s="59"/>
      <c r="G110" s="59"/>
      <c r="K110" s="54"/>
      <c r="L110" s="54"/>
      <c r="M110" s="54"/>
      <c r="O110" s="1448"/>
      <c r="P110" s="1448"/>
      <c r="Q110" s="1448"/>
      <c r="R110" s="1448"/>
      <c r="S110" s="1448"/>
      <c r="T110" s="1448"/>
      <c r="U110" s="1448"/>
    </row>
    <row r="111" spans="2:21" x14ac:dyDescent="0.2">
      <c r="B111" s="72" t="str">
        <f t="shared" si="21"/>
        <v>No</v>
      </c>
      <c r="D111" s="239" t="s">
        <v>143</v>
      </c>
      <c r="E111" s="52"/>
      <c r="F111" s="59"/>
      <c r="G111" s="59"/>
      <c r="K111" s="54"/>
      <c r="L111" s="54"/>
      <c r="M111" s="54"/>
      <c r="O111" s="1448"/>
      <c r="P111" s="1448"/>
      <c r="Q111" s="1448"/>
      <c r="R111" s="1448"/>
      <c r="S111" s="1448"/>
      <c r="T111" s="1448"/>
      <c r="U111" s="1448"/>
    </row>
    <row r="112" spans="2:21" x14ac:dyDescent="0.2">
      <c r="B112" s="1478" t="str">
        <f t="shared" ref="B112:B114" si="22">IF(AND(ROUND($H112,0)=0,ROUND($I112,0)=0,ROUND($J112,0)=0,ROUND($K112,0)=0,ROUND($L112,0)=0,ROUND($M112,0)=0),"No","Yes")</f>
        <v>No</v>
      </c>
      <c r="D112" s="78" t="str">
        <f>'GROUP Inputs'!C52</f>
        <v>Student Recuitment</v>
      </c>
      <c r="E112" s="52"/>
      <c r="F112" s="52"/>
      <c r="G112" s="52"/>
      <c r="H112" s="190">
        <f>'Sch PARENT Inputs'!D58</f>
        <v>0</v>
      </c>
      <c r="I112" s="190">
        <f>'Sch PARENT Inputs'!E58</f>
        <v>0</v>
      </c>
      <c r="J112" s="190">
        <f>'Sch PARENT Inputs'!F58</f>
        <v>0</v>
      </c>
      <c r="K112" s="567">
        <f>'GROUP Inputs'!D52</f>
        <v>0</v>
      </c>
      <c r="L112" s="567">
        <f>'GROUP Inputs'!E52</f>
        <v>0</v>
      </c>
      <c r="M112" s="567">
        <f>'GROUP Inputs'!F52</f>
        <v>0</v>
      </c>
    </row>
    <row r="113" spans="2:21" x14ac:dyDescent="0.2">
      <c r="B113" s="1478" t="str">
        <f t="shared" si="22"/>
        <v>No</v>
      </c>
      <c r="D113" s="78" t="str">
        <f>'GROUP Inputs'!C53</f>
        <v>Employee Benefit - Salaries</v>
      </c>
      <c r="E113" s="52"/>
      <c r="F113" s="52"/>
      <c r="G113" s="52"/>
      <c r="H113" s="190">
        <f>'Sch PARENT Inputs'!D59</f>
        <v>0</v>
      </c>
      <c r="I113" s="190">
        <f>'Sch PARENT Inputs'!E59</f>
        <v>0</v>
      </c>
      <c r="J113" s="190">
        <f>'Sch PARENT Inputs'!F59</f>
        <v>0</v>
      </c>
      <c r="K113" s="567">
        <f>'GROUP Inputs'!D53</f>
        <v>0</v>
      </c>
      <c r="L113" s="567">
        <f>'GROUP Inputs'!E53</f>
        <v>0</v>
      </c>
      <c r="M113" s="567">
        <f>'GROUP Inputs'!F53</f>
        <v>0</v>
      </c>
    </row>
    <row r="114" spans="2:21" x14ac:dyDescent="0.2">
      <c r="B114" s="1478" t="str">
        <f t="shared" si="22"/>
        <v>No</v>
      </c>
      <c r="D114" s="78" t="str">
        <f>'GROUP Inputs'!C54</f>
        <v>Other Expenses</v>
      </c>
      <c r="E114" s="52"/>
      <c r="F114" s="52"/>
      <c r="G114" s="52"/>
      <c r="H114" s="190">
        <f>'Sch PARENT Inputs'!D60</f>
        <v>0</v>
      </c>
      <c r="I114" s="190">
        <f>'Sch PARENT Inputs'!E60</f>
        <v>0</v>
      </c>
      <c r="J114" s="190">
        <f>'Sch PARENT Inputs'!F60</f>
        <v>0</v>
      </c>
      <c r="K114" s="567">
        <f>'GROUP Inputs'!D54</f>
        <v>0</v>
      </c>
      <c r="L114" s="567">
        <f>'GROUP Inputs'!E54</f>
        <v>0</v>
      </c>
      <c r="M114" s="567">
        <f>'GROUP Inputs'!F54</f>
        <v>0</v>
      </c>
    </row>
    <row r="115" spans="2:21" x14ac:dyDescent="0.2">
      <c r="B115" s="72" t="str">
        <f t="shared" si="21"/>
        <v>No</v>
      </c>
      <c r="D115" s="65"/>
      <c r="E115" s="52"/>
      <c r="F115" s="52"/>
      <c r="G115" s="52"/>
      <c r="H115" s="567"/>
      <c r="I115" s="567"/>
      <c r="J115" s="567"/>
      <c r="K115" s="567"/>
      <c r="L115" s="567"/>
      <c r="M115" s="567"/>
    </row>
    <row r="116" spans="2:21" x14ac:dyDescent="0.2">
      <c r="B116" s="72" t="str">
        <f t="shared" si="21"/>
        <v>No</v>
      </c>
      <c r="D116" s="239"/>
      <c r="E116" s="69"/>
      <c r="F116" s="52"/>
      <c r="G116" s="52"/>
      <c r="H116" s="191">
        <f t="shared" ref="H116:M116" si="23">SUM(H112:H115)</f>
        <v>0</v>
      </c>
      <c r="I116" s="191">
        <f t="shared" si="23"/>
        <v>0</v>
      </c>
      <c r="J116" s="191">
        <f t="shared" si="23"/>
        <v>0</v>
      </c>
      <c r="K116" s="191">
        <f t="shared" si="23"/>
        <v>0</v>
      </c>
      <c r="L116" s="191">
        <f t="shared" si="23"/>
        <v>0</v>
      </c>
      <c r="M116" s="191">
        <f t="shared" si="23"/>
        <v>0</v>
      </c>
    </row>
    <row r="117" spans="2:21" x14ac:dyDescent="0.2">
      <c r="B117" s="72" t="str">
        <f t="shared" si="21"/>
        <v>No</v>
      </c>
      <c r="D117" s="77"/>
      <c r="E117" s="69"/>
      <c r="F117" s="52"/>
      <c r="G117" s="52"/>
      <c r="H117" s="54"/>
      <c r="I117" s="54"/>
      <c r="J117" s="54"/>
      <c r="K117" s="54"/>
      <c r="L117" s="54"/>
      <c r="M117" s="54"/>
    </row>
    <row r="118" spans="2:21" ht="13.5" thickBot="1" x14ac:dyDescent="0.25">
      <c r="B118" s="72" t="str">
        <f t="shared" si="21"/>
        <v>No</v>
      </c>
      <c r="D118" s="77" t="s">
        <v>787</v>
      </c>
      <c r="E118" s="52"/>
      <c r="F118" s="52"/>
      <c r="G118" s="52"/>
      <c r="H118" s="258">
        <f t="shared" ref="H118:M118" si="24">H109-H116</f>
        <v>0</v>
      </c>
      <c r="I118" s="258">
        <f t="shared" si="24"/>
        <v>0</v>
      </c>
      <c r="J118" s="258">
        <f t="shared" si="24"/>
        <v>0</v>
      </c>
      <c r="K118" s="258">
        <f t="shared" si="24"/>
        <v>0</v>
      </c>
      <c r="L118" s="258">
        <f t="shared" si="24"/>
        <v>0</v>
      </c>
      <c r="M118" s="258">
        <f t="shared" si="24"/>
        <v>0</v>
      </c>
    </row>
    <row r="119" spans="2:21" ht="13.5" thickTop="1" x14ac:dyDescent="0.2">
      <c r="B119" s="72" t="str">
        <f t="shared" si="21"/>
        <v>No</v>
      </c>
      <c r="D119" s="77"/>
      <c r="E119" s="52"/>
      <c r="F119" s="59"/>
      <c r="G119" s="59"/>
      <c r="H119" s="55"/>
      <c r="I119" s="55"/>
      <c r="J119" s="55"/>
      <c r="K119" s="55"/>
      <c r="L119" s="55"/>
      <c r="M119" s="55"/>
    </row>
    <row r="120" spans="2:21" s="52" customFormat="1" x14ac:dyDescent="0.2">
      <c r="B120" s="72" t="str">
        <f t="shared" si="21"/>
        <v>No</v>
      </c>
      <c r="C120" s="1236"/>
      <c r="D120" s="77"/>
      <c r="F120" s="55"/>
      <c r="G120" s="55"/>
      <c r="H120" s="55"/>
      <c r="N120" s="1236"/>
      <c r="O120" s="560"/>
    </row>
    <row r="121" spans="2:21" x14ac:dyDescent="0.2">
      <c r="B121" s="72" t="str">
        <f>'St of Comprehensive Rev. &amp; Exp.'!$B$26</f>
        <v>No</v>
      </c>
      <c r="C121" s="1262"/>
      <c r="D121" s="1796" t="str">
        <f>N121&amp;". Learning Resources"</f>
        <v>2. Learning Resources</v>
      </c>
      <c r="E121" s="1796"/>
      <c r="F121" s="1796"/>
      <c r="G121" s="1796"/>
      <c r="H121" s="1796"/>
      <c r="I121" s="1796"/>
      <c r="J121" s="1796"/>
      <c r="K121" s="742"/>
      <c r="L121" s="742"/>
      <c r="M121" s="742"/>
      <c r="N121" s="1238">
        <f>IF($B121="Yes",$N94+1,$N94)</f>
        <v>2</v>
      </c>
      <c r="O121" s="824"/>
      <c r="P121" s="133"/>
      <c r="Q121" s="133"/>
      <c r="R121" s="133"/>
      <c r="S121" s="133"/>
      <c r="T121" s="133"/>
      <c r="U121" s="133"/>
    </row>
    <row r="122" spans="2:21" x14ac:dyDescent="0.2">
      <c r="B122" s="72" t="str">
        <f>$B$121</f>
        <v>No</v>
      </c>
      <c r="C122" s="1262"/>
      <c r="D122" s="742"/>
      <c r="E122" s="742"/>
      <c r="F122" s="742"/>
      <c r="G122" s="742"/>
      <c r="H122" s="742"/>
      <c r="I122" s="742"/>
      <c r="J122" s="742"/>
      <c r="K122" s="742"/>
      <c r="L122" s="742"/>
      <c r="M122" s="742"/>
      <c r="N122" s="1240"/>
      <c r="O122" s="133"/>
      <c r="P122" s="133"/>
      <c r="Q122" s="133"/>
      <c r="R122" s="133"/>
      <c r="S122" s="133"/>
      <c r="T122" s="133"/>
      <c r="U122" s="133"/>
    </row>
    <row r="123" spans="2:21" x14ac:dyDescent="0.2">
      <c r="B123" s="72" t="str">
        <f t="shared" ref="B123:B127" si="25">$B$121</f>
        <v>No</v>
      </c>
      <c r="C123" s="1262"/>
      <c r="D123" s="742"/>
      <c r="E123" s="742"/>
      <c r="F123" s="742"/>
      <c r="G123" s="742"/>
      <c r="H123" s="1758" t="s">
        <v>417</v>
      </c>
      <c r="I123" s="1758"/>
      <c r="J123" s="1758"/>
      <c r="K123" s="1758" t="s">
        <v>418</v>
      </c>
      <c r="L123" s="1758"/>
      <c r="M123" s="1758"/>
      <c r="N123" s="1240"/>
      <c r="O123" s="133"/>
      <c r="P123" s="133"/>
      <c r="Q123" s="133"/>
      <c r="R123" s="133"/>
      <c r="S123" s="133"/>
      <c r="T123" s="133"/>
      <c r="U123" s="133"/>
    </row>
    <row r="124" spans="2:21" x14ac:dyDescent="0.2">
      <c r="B124" s="72" t="str">
        <f t="shared" si="25"/>
        <v>No</v>
      </c>
      <c r="D124" s="72"/>
      <c r="E124" s="52"/>
      <c r="F124" s="52"/>
      <c r="G124" s="52"/>
      <c r="H124" s="177">
        <f>FY</f>
        <v>2021</v>
      </c>
      <c r="I124" s="177">
        <f>FY</f>
        <v>2021</v>
      </c>
      <c r="J124" s="177">
        <f>FY-1</f>
        <v>2020</v>
      </c>
      <c r="K124" s="177">
        <f>FY</f>
        <v>2021</v>
      </c>
      <c r="L124" s="177">
        <f>FY</f>
        <v>2021</v>
      </c>
      <c r="M124" s="177">
        <f>FY-1</f>
        <v>2020</v>
      </c>
    </row>
    <row r="125" spans="2:21" ht="25.5" x14ac:dyDescent="0.2">
      <c r="B125" s="72" t="str">
        <f t="shared" si="25"/>
        <v>No</v>
      </c>
      <c r="D125" s="72"/>
      <c r="E125" s="52"/>
      <c r="F125" s="59"/>
      <c r="G125" s="59"/>
      <c r="H125" s="892" t="str">
        <f>+'GROUP Inputs'!$D$7</f>
        <v>Actual</v>
      </c>
      <c r="I125" s="236" t="str">
        <f>+'GROUP Inputs'!$E$7</f>
        <v>Budget (Unaudited)</v>
      </c>
      <c r="J125" s="892" t="str">
        <f>+'GROUP Inputs'!$F$7</f>
        <v>Actual</v>
      </c>
      <c r="K125" s="892" t="str">
        <f>+'GROUP Inputs'!$D$7</f>
        <v>Actual</v>
      </c>
      <c r="L125" s="236" t="str">
        <f>+'GROUP Inputs'!$E$7</f>
        <v>Budget (Unaudited)</v>
      </c>
      <c r="M125" s="892" t="str">
        <f>+'GROUP Inputs'!$F$7</f>
        <v>Actual</v>
      </c>
    </row>
    <row r="126" spans="2:21" ht="13.5" thickBot="1" x14ac:dyDescent="0.25">
      <c r="B126" s="72" t="str">
        <f t="shared" si="25"/>
        <v>No</v>
      </c>
      <c r="D126" s="72"/>
      <c r="E126" s="52"/>
      <c r="F126" s="59"/>
      <c r="G126" s="59"/>
      <c r="H126" s="738" t="s">
        <v>285</v>
      </c>
      <c r="I126" s="738" t="s">
        <v>285</v>
      </c>
      <c r="J126" s="738" t="s">
        <v>285</v>
      </c>
      <c r="K126" s="738" t="s">
        <v>285</v>
      </c>
      <c r="L126" s="738" t="s">
        <v>285</v>
      </c>
      <c r="M126" s="738" t="s">
        <v>285</v>
      </c>
    </row>
    <row r="127" spans="2:21" x14ac:dyDescent="0.2">
      <c r="B127" s="72" t="str">
        <f t="shared" si="25"/>
        <v>No</v>
      </c>
      <c r="D127" s="72"/>
      <c r="E127" s="52"/>
      <c r="F127" s="59"/>
      <c r="G127" s="59"/>
      <c r="H127" s="116"/>
      <c r="I127" s="116"/>
      <c r="J127" s="116"/>
      <c r="K127" s="116"/>
      <c r="L127" s="116"/>
      <c r="M127" s="116"/>
    </row>
    <row r="128" spans="2:21" x14ac:dyDescent="0.2">
      <c r="B128" s="1478" t="str">
        <f t="shared" ref="B128:B133" si="26">IF(AND(ROUND($H128,0)=0,ROUND($I128,0)=0,ROUND($J128,0)=0,ROUND($K128,0)=0,ROUND($L128,0)=0,ROUND($M128,0)=0),"No","Yes")</f>
        <v>No</v>
      </c>
      <c r="D128" s="52" t="str">
        <f>'GROUP Inputs'!C58</f>
        <v>Curricular</v>
      </c>
      <c r="E128" s="52"/>
      <c r="F128" s="52"/>
      <c r="G128" s="52"/>
      <c r="H128" s="190">
        <f>'Sch PARENT Inputs'!D65</f>
        <v>0</v>
      </c>
      <c r="I128" s="190">
        <f>'Sch PARENT Inputs'!E65</f>
        <v>0</v>
      </c>
      <c r="J128" s="190">
        <f>'Sch PARENT Inputs'!F65</f>
        <v>0</v>
      </c>
      <c r="K128" s="190">
        <f>'GROUP Inputs'!D58</f>
        <v>0</v>
      </c>
      <c r="L128" s="190">
        <f>'GROUP Inputs'!E58</f>
        <v>0</v>
      </c>
      <c r="M128" s="190">
        <f>'GROUP Inputs'!F58</f>
        <v>0</v>
      </c>
    </row>
    <row r="129" spans="2:21" x14ac:dyDescent="0.2">
      <c r="B129" s="1478" t="str">
        <f t="shared" si="26"/>
        <v>No</v>
      </c>
      <c r="D129" s="52" t="str">
        <f>'GROUP Inputs'!C59</f>
        <v>Equipment Repairs</v>
      </c>
      <c r="E129" s="52"/>
      <c r="F129" s="59"/>
      <c r="G129" s="59"/>
      <c r="H129" s="190">
        <f>'Sch PARENT Inputs'!D66</f>
        <v>0</v>
      </c>
      <c r="I129" s="190">
        <f>'Sch PARENT Inputs'!E66</f>
        <v>0</v>
      </c>
      <c r="J129" s="190">
        <f>'Sch PARENT Inputs'!F66</f>
        <v>0</v>
      </c>
      <c r="K129" s="190">
        <f>'GROUP Inputs'!D59</f>
        <v>0</v>
      </c>
      <c r="L129" s="190">
        <f>'GROUP Inputs'!E59</f>
        <v>0</v>
      </c>
      <c r="M129" s="190">
        <f>'GROUP Inputs'!F59</f>
        <v>0</v>
      </c>
    </row>
    <row r="130" spans="2:21" x14ac:dyDescent="0.2">
      <c r="B130" s="1478" t="str">
        <f t="shared" si="26"/>
        <v>No</v>
      </c>
      <c r="D130" s="52" t="str">
        <f>'GROUP Inputs'!C60</f>
        <v>Information and Communication Technology</v>
      </c>
      <c r="E130" s="52"/>
      <c r="F130" s="59"/>
      <c r="G130" s="59"/>
      <c r="H130" s="190">
        <f>'Sch PARENT Inputs'!D67</f>
        <v>0</v>
      </c>
      <c r="I130" s="190">
        <f>'Sch PARENT Inputs'!E67</f>
        <v>0</v>
      </c>
      <c r="J130" s="190">
        <f>'Sch PARENT Inputs'!F67</f>
        <v>0</v>
      </c>
      <c r="K130" s="190">
        <f>'GROUP Inputs'!D60</f>
        <v>0</v>
      </c>
      <c r="L130" s="190">
        <f>'GROUP Inputs'!E60</f>
        <v>0</v>
      </c>
      <c r="M130" s="190">
        <f>'GROUP Inputs'!F60</f>
        <v>0</v>
      </c>
    </row>
    <row r="131" spans="2:21" s="67" customFormat="1" x14ac:dyDescent="0.2">
      <c r="B131" s="1478" t="str">
        <f t="shared" si="26"/>
        <v>No</v>
      </c>
      <c r="C131" s="1262"/>
      <c r="D131" s="52" t="str">
        <f>'GROUP Inputs'!C61</f>
        <v>Library Resources</v>
      </c>
      <c r="E131" s="52"/>
      <c r="F131" s="69"/>
      <c r="G131" s="69"/>
      <c r="H131" s="190">
        <f>'Sch PARENT Inputs'!D68</f>
        <v>0</v>
      </c>
      <c r="I131" s="190">
        <f>'Sch PARENT Inputs'!E68</f>
        <v>0</v>
      </c>
      <c r="J131" s="190">
        <f>'Sch PARENT Inputs'!F68</f>
        <v>0</v>
      </c>
      <c r="K131" s="190">
        <f>'GROUP Inputs'!D61</f>
        <v>0</v>
      </c>
      <c r="L131" s="190">
        <f>'GROUP Inputs'!E61</f>
        <v>0</v>
      </c>
      <c r="M131" s="190">
        <f>'GROUP Inputs'!F61</f>
        <v>0</v>
      </c>
      <c r="N131" s="1237"/>
      <c r="O131" s="565"/>
    </row>
    <row r="132" spans="2:21" x14ac:dyDescent="0.2">
      <c r="B132" s="1478" t="str">
        <f t="shared" si="26"/>
        <v>No</v>
      </c>
      <c r="D132" s="52" t="str">
        <f>'GROUP Inputs'!C62</f>
        <v>Employee Benefits - Salaries</v>
      </c>
      <c r="E132" s="52"/>
      <c r="F132" s="59"/>
      <c r="G132" s="59"/>
      <c r="H132" s="190">
        <f>'Sch PARENT Inputs'!D69</f>
        <v>0</v>
      </c>
      <c r="I132" s="190">
        <f>'Sch PARENT Inputs'!E69</f>
        <v>0</v>
      </c>
      <c r="J132" s="190">
        <f>'Sch PARENT Inputs'!F69</f>
        <v>0</v>
      </c>
      <c r="K132" s="190">
        <f>'GROUP Inputs'!D62</f>
        <v>0</v>
      </c>
      <c r="L132" s="190">
        <f>'GROUP Inputs'!E62</f>
        <v>0</v>
      </c>
      <c r="M132" s="190">
        <f>'GROUP Inputs'!F62</f>
        <v>0</v>
      </c>
    </row>
    <row r="133" spans="2:21" x14ac:dyDescent="0.2">
      <c r="B133" s="1478" t="str">
        <f t="shared" si="26"/>
        <v>No</v>
      </c>
      <c r="D133" s="52" t="str">
        <f>'GROUP Inputs'!C63</f>
        <v>Staff Development</v>
      </c>
      <c r="E133" s="52"/>
      <c r="F133" s="59"/>
      <c r="G133" s="59"/>
      <c r="H133" s="190">
        <f>'Sch PARENT Inputs'!D70</f>
        <v>0</v>
      </c>
      <c r="I133" s="190">
        <f>'Sch PARENT Inputs'!E70</f>
        <v>0</v>
      </c>
      <c r="J133" s="190">
        <f>'Sch PARENT Inputs'!F70</f>
        <v>0</v>
      </c>
      <c r="K133" s="190">
        <f>'GROUP Inputs'!D63</f>
        <v>0</v>
      </c>
      <c r="L133" s="190">
        <f>'GROUP Inputs'!E63</f>
        <v>0</v>
      </c>
      <c r="M133" s="190">
        <f>'GROUP Inputs'!F63</f>
        <v>0</v>
      </c>
    </row>
    <row r="134" spans="2:21" x14ac:dyDescent="0.2">
      <c r="B134" s="72" t="str">
        <f t="shared" ref="B134:B136" si="27">$B$121</f>
        <v>No</v>
      </c>
      <c r="D134" s="52"/>
      <c r="E134" s="52"/>
      <c r="F134" s="59"/>
      <c r="G134" s="59"/>
      <c r="H134" s="190"/>
      <c r="I134" s="190"/>
      <c r="J134" s="190"/>
      <c r="K134" s="190"/>
      <c r="L134" s="190"/>
      <c r="M134" s="190"/>
    </row>
    <row r="135" spans="2:21" ht="13.5" thickBot="1" x14ac:dyDescent="0.25">
      <c r="B135" s="72" t="str">
        <f t="shared" si="27"/>
        <v>No</v>
      </c>
      <c r="D135" s="52"/>
      <c r="E135" s="69"/>
      <c r="F135" s="59"/>
      <c r="G135" s="59"/>
      <c r="H135" s="258">
        <f t="shared" ref="H135:M135" si="28">SUM(H128:H134)</f>
        <v>0</v>
      </c>
      <c r="I135" s="258">
        <f t="shared" si="28"/>
        <v>0</v>
      </c>
      <c r="J135" s="258">
        <f t="shared" si="28"/>
        <v>0</v>
      </c>
      <c r="K135" s="258">
        <f t="shared" si="28"/>
        <v>0</v>
      </c>
      <c r="L135" s="258">
        <f t="shared" si="28"/>
        <v>0</v>
      </c>
      <c r="M135" s="258">
        <f t="shared" si="28"/>
        <v>0</v>
      </c>
    </row>
    <row r="136" spans="2:21" ht="12.75" customHeight="1" thickTop="1" x14ac:dyDescent="0.2">
      <c r="B136" s="72" t="str">
        <f t="shared" si="27"/>
        <v>No</v>
      </c>
      <c r="D136" s="52"/>
      <c r="E136" s="69"/>
      <c r="F136" s="59"/>
      <c r="G136" s="59"/>
      <c r="H136" s="55"/>
      <c r="I136" s="55"/>
      <c r="J136" s="55"/>
      <c r="K136" s="55"/>
      <c r="L136" s="55"/>
      <c r="M136" s="55"/>
    </row>
    <row r="137" spans="2:21" ht="12.75" customHeight="1" x14ac:dyDescent="0.2">
      <c r="B137" s="1228" t="s">
        <v>416</v>
      </c>
      <c r="C137" s="1263" t="s">
        <v>325</v>
      </c>
      <c r="D137" s="1799" t="s">
        <v>779</v>
      </c>
      <c r="E137" s="1800"/>
      <c r="F137" s="1800"/>
      <c r="G137" s="1800"/>
      <c r="H137" s="1800"/>
      <c r="I137" s="1800"/>
      <c r="J137" s="1800"/>
      <c r="K137" s="1800"/>
      <c r="L137" s="1800"/>
      <c r="M137" s="1800"/>
      <c r="O137" s="824" t="str">
        <f>'Guidance - General'!B46</f>
        <v>Overseas Travel</v>
      </c>
    </row>
    <row r="138" spans="2:21" ht="12.75" customHeight="1" x14ac:dyDescent="0.2">
      <c r="B138" s="1478" t="str">
        <f>$B$137</f>
        <v>Yes</v>
      </c>
      <c r="C138" s="1263" t="s">
        <v>325</v>
      </c>
      <c r="D138" s="1800"/>
      <c r="E138" s="1800"/>
      <c r="F138" s="1800"/>
      <c r="G138" s="1800"/>
      <c r="H138" s="1800"/>
      <c r="I138" s="1800"/>
      <c r="J138" s="1800"/>
      <c r="K138" s="1800"/>
      <c r="L138" s="1800"/>
      <c r="M138" s="1800"/>
    </row>
    <row r="139" spans="2:21" ht="12.75" customHeight="1" x14ac:dyDescent="0.2">
      <c r="B139" s="1478" t="str">
        <f t="shared" ref="B139:B143" si="29">$B$137</f>
        <v>Yes</v>
      </c>
      <c r="C139" s="1263" t="s">
        <v>325</v>
      </c>
      <c r="D139" s="1800"/>
      <c r="E139" s="1800"/>
      <c r="F139" s="1800"/>
      <c r="G139" s="1800"/>
      <c r="H139" s="1800"/>
      <c r="I139" s="1800"/>
      <c r="J139" s="1800"/>
      <c r="K139" s="1800"/>
      <c r="L139" s="1800"/>
      <c r="M139" s="1800"/>
    </row>
    <row r="140" spans="2:21" ht="12.75" customHeight="1" x14ac:dyDescent="0.2">
      <c r="B140" s="1478" t="str">
        <f t="shared" si="29"/>
        <v>Yes</v>
      </c>
      <c r="C140" s="1263" t="s">
        <v>325</v>
      </c>
      <c r="D140" s="1800"/>
      <c r="E140" s="1800"/>
      <c r="F140" s="1800"/>
      <c r="G140" s="1800"/>
      <c r="H140" s="1800"/>
      <c r="I140" s="1800"/>
      <c r="J140" s="1800"/>
      <c r="K140" s="1800"/>
      <c r="L140" s="1800"/>
      <c r="M140" s="1800"/>
    </row>
    <row r="141" spans="2:21" ht="12.75" customHeight="1" x14ac:dyDescent="0.2">
      <c r="B141" s="1478" t="str">
        <f t="shared" si="29"/>
        <v>Yes</v>
      </c>
      <c r="C141" s="1263" t="s">
        <v>325</v>
      </c>
      <c r="D141" s="1800"/>
      <c r="E141" s="1800"/>
      <c r="F141" s="1800"/>
      <c r="G141" s="1800"/>
      <c r="H141" s="1800"/>
      <c r="I141" s="1800"/>
      <c r="J141" s="1800"/>
      <c r="K141" s="1800"/>
      <c r="L141" s="1800"/>
      <c r="M141" s="1800"/>
    </row>
    <row r="142" spans="2:21" ht="12.75" customHeight="1" x14ac:dyDescent="0.2">
      <c r="B142" s="1478" t="str">
        <f t="shared" si="29"/>
        <v>Yes</v>
      </c>
      <c r="C142" s="1263" t="s">
        <v>325</v>
      </c>
      <c r="D142" s="1800"/>
      <c r="E142" s="1800"/>
      <c r="F142" s="1800"/>
      <c r="G142" s="1800"/>
      <c r="H142" s="1800"/>
      <c r="I142" s="1800"/>
      <c r="J142" s="1800"/>
      <c r="K142" s="1800"/>
      <c r="L142" s="1800"/>
      <c r="M142" s="1800"/>
    </row>
    <row r="143" spans="2:21" s="52" customFormat="1" x14ac:dyDescent="0.2">
      <c r="B143" s="1478" t="str">
        <f t="shared" si="29"/>
        <v>Yes</v>
      </c>
      <c r="C143" s="1263"/>
      <c r="E143" s="69"/>
      <c r="F143" s="55"/>
      <c r="G143" s="55"/>
      <c r="H143" s="55"/>
      <c r="N143" s="1236"/>
      <c r="O143" s="560"/>
    </row>
    <row r="144" spans="2:21" x14ac:dyDescent="0.2">
      <c r="B144" s="1478" t="str">
        <f>'St of Comprehensive Rev. &amp; Exp.'!$B$27</f>
        <v>No</v>
      </c>
      <c r="C144" s="1263"/>
      <c r="D144" s="1797" t="str">
        <f>N144&amp;". Administration"</f>
        <v>2. Administration</v>
      </c>
      <c r="E144" s="1797"/>
      <c r="F144" s="1797"/>
      <c r="G144" s="1797"/>
      <c r="H144" s="1797"/>
      <c r="I144" s="1797"/>
      <c r="J144" s="1797"/>
      <c r="K144" s="743"/>
      <c r="L144" s="743"/>
      <c r="M144" s="743"/>
      <c r="N144" s="1238">
        <f>IF($B144="Yes",$N121+1,$N121)</f>
        <v>2</v>
      </c>
      <c r="O144" s="133"/>
      <c r="P144" s="133"/>
      <c r="Q144" s="133"/>
      <c r="R144" s="133"/>
      <c r="S144" s="133"/>
      <c r="T144" s="133"/>
      <c r="U144" s="133"/>
    </row>
    <row r="145" spans="1:21" x14ac:dyDescent="0.2">
      <c r="B145" s="72" t="str">
        <f>$B$144</f>
        <v>No</v>
      </c>
      <c r="C145" s="1262"/>
      <c r="D145" s="743"/>
      <c r="E145" s="743"/>
      <c r="F145" s="743"/>
      <c r="G145" s="743"/>
      <c r="H145" s="743"/>
      <c r="I145" s="743"/>
      <c r="J145" s="743"/>
      <c r="K145" s="743"/>
      <c r="L145" s="743"/>
      <c r="M145" s="743"/>
      <c r="N145" s="1240"/>
      <c r="O145" s="133"/>
      <c r="P145" s="133"/>
      <c r="Q145" s="133"/>
      <c r="R145" s="133"/>
      <c r="S145" s="133"/>
      <c r="T145" s="133"/>
      <c r="U145" s="133"/>
    </row>
    <row r="146" spans="1:21" x14ac:dyDescent="0.2">
      <c r="B146" s="72" t="str">
        <f t="shared" ref="B146:B150" si="30">$B$144</f>
        <v>No</v>
      </c>
      <c r="C146" s="1262"/>
      <c r="D146" s="743"/>
      <c r="E146" s="743"/>
      <c r="F146" s="743"/>
      <c r="G146" s="743"/>
      <c r="H146" s="1758" t="s">
        <v>417</v>
      </c>
      <c r="I146" s="1758"/>
      <c r="J146" s="1758"/>
      <c r="K146" s="1758" t="s">
        <v>418</v>
      </c>
      <c r="L146" s="1758"/>
      <c r="M146" s="1758"/>
      <c r="N146" s="1240"/>
      <c r="O146" s="133"/>
      <c r="P146" s="133"/>
      <c r="Q146" s="133"/>
      <c r="R146" s="133"/>
      <c r="S146" s="133"/>
      <c r="T146" s="133"/>
      <c r="U146" s="133"/>
    </row>
    <row r="147" spans="1:21" x14ac:dyDescent="0.2">
      <c r="B147" s="72" t="str">
        <f t="shared" si="30"/>
        <v>No</v>
      </c>
      <c r="D147" s="72"/>
      <c r="E147" s="52"/>
      <c r="F147" s="59"/>
      <c r="G147" s="59"/>
      <c r="H147" s="177">
        <f>FY</f>
        <v>2021</v>
      </c>
      <c r="I147" s="177">
        <f>FY</f>
        <v>2021</v>
      </c>
      <c r="J147" s="177">
        <f>FY-1</f>
        <v>2020</v>
      </c>
      <c r="K147" s="177">
        <f>FY</f>
        <v>2021</v>
      </c>
      <c r="L147" s="177">
        <f>FY</f>
        <v>2021</v>
      </c>
      <c r="M147" s="177">
        <f>FY-1</f>
        <v>2020</v>
      </c>
    </row>
    <row r="148" spans="1:21" ht="25.5" x14ac:dyDescent="0.2">
      <c r="B148" s="72" t="str">
        <f t="shared" si="30"/>
        <v>No</v>
      </c>
      <c r="D148" s="72"/>
      <c r="E148" s="52"/>
      <c r="F148" s="52"/>
      <c r="G148" s="52"/>
      <c r="H148" s="892" t="str">
        <f>+'GROUP Inputs'!$D$7</f>
        <v>Actual</v>
      </c>
      <c r="I148" s="236" t="str">
        <f>+'GROUP Inputs'!$E$7</f>
        <v>Budget (Unaudited)</v>
      </c>
      <c r="J148" s="892" t="str">
        <f>+'GROUP Inputs'!$F$7</f>
        <v>Actual</v>
      </c>
      <c r="K148" s="892" t="str">
        <f>+'GROUP Inputs'!$D$7</f>
        <v>Actual</v>
      </c>
      <c r="L148" s="236" t="str">
        <f>+'GROUP Inputs'!$E$7</f>
        <v>Budget (Unaudited)</v>
      </c>
      <c r="M148" s="892" t="str">
        <f>+'GROUP Inputs'!$F$7</f>
        <v>Actual</v>
      </c>
    </row>
    <row r="149" spans="1:21" ht="12.75" customHeight="1" thickBot="1" x14ac:dyDescent="0.25">
      <c r="B149" s="72" t="str">
        <f t="shared" si="30"/>
        <v>No</v>
      </c>
      <c r="D149" s="72"/>
      <c r="E149" s="52"/>
      <c r="F149" s="52"/>
      <c r="G149" s="52"/>
      <c r="H149" s="738" t="s">
        <v>285</v>
      </c>
      <c r="I149" s="738" t="s">
        <v>285</v>
      </c>
      <c r="J149" s="738" t="s">
        <v>285</v>
      </c>
      <c r="K149" s="738" t="s">
        <v>285</v>
      </c>
      <c r="L149" s="738" t="s">
        <v>285</v>
      </c>
      <c r="M149" s="738" t="s">
        <v>285</v>
      </c>
      <c r="O149" s="1448"/>
      <c r="P149" s="1448"/>
      <c r="Q149" s="1448"/>
      <c r="R149" s="1448"/>
      <c r="S149" s="1448"/>
      <c r="T149" s="1448"/>
      <c r="U149" s="1448"/>
    </row>
    <row r="150" spans="1:21" ht="12.75" customHeight="1" x14ac:dyDescent="0.2">
      <c r="B150" s="72" t="str">
        <f t="shared" si="30"/>
        <v>No</v>
      </c>
      <c r="D150" s="72"/>
      <c r="E150" s="52"/>
      <c r="F150" s="52"/>
      <c r="G150" s="52"/>
      <c r="H150" s="116"/>
      <c r="I150" s="116"/>
      <c r="J150" s="116"/>
      <c r="K150" s="116"/>
      <c r="L150" s="116"/>
      <c r="M150" s="116"/>
      <c r="O150" s="1448"/>
      <c r="P150" s="1448"/>
      <c r="Q150" s="1448"/>
      <c r="R150" s="1448"/>
      <c r="S150" s="1448"/>
      <c r="T150" s="1448"/>
      <c r="U150" s="1448"/>
    </row>
    <row r="151" spans="1:21" x14ac:dyDescent="0.2">
      <c r="A151" s="52" t="s">
        <v>788</v>
      </c>
      <c r="B151" s="1478" t="str">
        <f t="shared" ref="B151:B162" si="31">IF(AND(ROUND($H151,0)=0,ROUND($I151,0)=0,ROUND($J151,0)=0,ROUND($K151,0)=0,ROUND($L151,0)=0,ROUND($M151,0)=0),"No","Yes")</f>
        <v>No</v>
      </c>
      <c r="D151" s="52" t="str">
        <f>'GROUP Inputs'!C67</f>
        <v>Audit Fee</v>
      </c>
      <c r="E151" s="52"/>
      <c r="F151" s="59"/>
      <c r="G151" s="59"/>
      <c r="H151" s="190">
        <f>'Sch PARENT Inputs'!D75</f>
        <v>0</v>
      </c>
      <c r="I151" s="190">
        <f>'Sch PARENT Inputs'!E75</f>
        <v>0</v>
      </c>
      <c r="J151" s="190">
        <f>'Sch PARENT Inputs'!F75</f>
        <v>0</v>
      </c>
      <c r="K151" s="190">
        <f>'GROUP Inputs'!D67</f>
        <v>0</v>
      </c>
      <c r="L151" s="190">
        <f>'GROUP Inputs'!E67</f>
        <v>0</v>
      </c>
      <c r="M151" s="190">
        <f>'GROUP Inputs'!F67</f>
        <v>0</v>
      </c>
      <c r="O151" s="529" t="str">
        <f>'Guidance - Specific Disclosures'!A100</f>
        <v>[S33]</v>
      </c>
      <c r="P151" s="1448"/>
      <c r="Q151" s="1448"/>
      <c r="R151" s="1448"/>
      <c r="S151" s="1448"/>
      <c r="T151" s="1448"/>
      <c r="U151" s="1448"/>
    </row>
    <row r="152" spans="1:21" ht="12.75" customHeight="1" x14ac:dyDescent="0.2">
      <c r="B152" s="1478" t="str">
        <f t="shared" si="31"/>
        <v>No</v>
      </c>
      <c r="D152" s="52" t="str">
        <f>'GROUP Inputs'!C68</f>
        <v>Board Fees</v>
      </c>
      <c r="E152" s="52"/>
      <c r="F152" s="52"/>
      <c r="G152" s="52"/>
      <c r="H152" s="190">
        <f>'Sch PARENT Inputs'!D76</f>
        <v>0</v>
      </c>
      <c r="I152" s="190">
        <f>'Sch PARENT Inputs'!E76</f>
        <v>0</v>
      </c>
      <c r="J152" s="190">
        <f>'Sch PARENT Inputs'!F76</f>
        <v>0</v>
      </c>
      <c r="K152" s="190">
        <f>'GROUP Inputs'!D68</f>
        <v>0</v>
      </c>
      <c r="L152" s="190">
        <f>'GROUP Inputs'!E68</f>
        <v>0</v>
      </c>
      <c r="M152" s="190">
        <f>'GROUP Inputs'!F68</f>
        <v>0</v>
      </c>
      <c r="O152" s="1448"/>
      <c r="P152" s="1448"/>
      <c r="Q152" s="1448"/>
      <c r="R152" s="1448"/>
      <c r="S152" s="1448"/>
      <c r="T152" s="1448"/>
      <c r="U152" s="1448"/>
    </row>
    <row r="153" spans="1:21" x14ac:dyDescent="0.2">
      <c r="B153" s="1478" t="str">
        <f t="shared" si="31"/>
        <v>No</v>
      </c>
      <c r="D153" s="52" t="str">
        <f>'GROUP Inputs'!C69</f>
        <v>Board Expenses</v>
      </c>
      <c r="E153" s="52"/>
      <c r="F153" s="59"/>
      <c r="G153" s="59"/>
      <c r="H153" s="190">
        <f>'Sch PARENT Inputs'!D77</f>
        <v>0</v>
      </c>
      <c r="I153" s="190">
        <f>'Sch PARENT Inputs'!E77</f>
        <v>0</v>
      </c>
      <c r="J153" s="190">
        <f>'Sch PARENT Inputs'!F77</f>
        <v>0</v>
      </c>
      <c r="K153" s="190">
        <f>'GROUP Inputs'!D69</f>
        <v>0</v>
      </c>
      <c r="L153" s="190">
        <f>'GROUP Inputs'!E69</f>
        <v>0</v>
      </c>
      <c r="M153" s="190">
        <f>'GROUP Inputs'!F69</f>
        <v>0</v>
      </c>
      <c r="O153" s="1448"/>
      <c r="P153" s="1448"/>
      <c r="Q153" s="1448"/>
      <c r="R153" s="1448"/>
      <c r="S153" s="1448"/>
      <c r="T153" s="1448"/>
      <c r="U153" s="1448"/>
    </row>
    <row r="154" spans="1:21" x14ac:dyDescent="0.2">
      <c r="B154" s="1478" t="str">
        <f t="shared" si="31"/>
        <v>No</v>
      </c>
      <c r="D154" s="52" t="str">
        <f>'GROUP Inputs'!C70</f>
        <v>Intervention Costs &amp; Expenses</v>
      </c>
      <c r="E154" s="52"/>
      <c r="F154" s="59"/>
      <c r="G154" s="59"/>
      <c r="H154" s="190">
        <f>'Sch PARENT Inputs'!D78</f>
        <v>0</v>
      </c>
      <c r="I154" s="190">
        <f>'Sch PARENT Inputs'!E78</f>
        <v>0</v>
      </c>
      <c r="J154" s="190">
        <f>'Sch PARENT Inputs'!F78</f>
        <v>0</v>
      </c>
      <c r="K154" s="190">
        <f>'GROUP Inputs'!D70</f>
        <v>0</v>
      </c>
      <c r="L154" s="190">
        <f>'GROUP Inputs'!E70</f>
        <v>0</v>
      </c>
      <c r="M154" s="190">
        <f>'GROUP Inputs'!F70</f>
        <v>0</v>
      </c>
      <c r="O154" s="530" t="str">
        <f>'Guidance - Specific Disclosures'!A103</f>
        <v>[S34]</v>
      </c>
      <c r="P154" s="1448"/>
      <c r="Q154" s="1448"/>
      <c r="R154" s="1448"/>
      <c r="S154" s="1448"/>
      <c r="T154" s="1448"/>
      <c r="U154" s="1448"/>
    </row>
    <row r="155" spans="1:21" x14ac:dyDescent="0.2">
      <c r="B155" s="1478" t="str">
        <f t="shared" si="31"/>
        <v>No</v>
      </c>
      <c r="D155" s="52" t="str">
        <f>'GROUP Inputs'!C71</f>
        <v xml:space="preserve">Communication </v>
      </c>
      <c r="E155" s="52"/>
      <c r="F155" s="59"/>
      <c r="G155" s="59"/>
      <c r="H155" s="190">
        <f>'Sch PARENT Inputs'!D79</f>
        <v>0</v>
      </c>
      <c r="I155" s="190">
        <f>'Sch PARENT Inputs'!E79</f>
        <v>0</v>
      </c>
      <c r="J155" s="190">
        <f>'Sch PARENT Inputs'!F79</f>
        <v>0</v>
      </c>
      <c r="K155" s="190">
        <f>'GROUP Inputs'!D71</f>
        <v>0</v>
      </c>
      <c r="L155" s="190">
        <f>'GROUP Inputs'!E71</f>
        <v>0</v>
      </c>
      <c r="M155" s="190">
        <f>'GROUP Inputs'!F71</f>
        <v>0</v>
      </c>
      <c r="O155" s="1448"/>
      <c r="P155" s="1448"/>
      <c r="Q155" s="1448"/>
      <c r="R155" s="1448"/>
      <c r="S155" s="1448"/>
      <c r="T155" s="1448"/>
      <c r="U155" s="1448"/>
    </row>
    <row r="156" spans="1:21" x14ac:dyDescent="0.2">
      <c r="B156" s="1478" t="str">
        <f t="shared" si="31"/>
        <v>No</v>
      </c>
      <c r="D156" s="52" t="str">
        <f>'GROUP Inputs'!C72</f>
        <v xml:space="preserve">Consumables </v>
      </c>
      <c r="E156" s="52"/>
      <c r="F156" s="59"/>
      <c r="G156" s="59"/>
      <c r="H156" s="190">
        <f>'Sch PARENT Inputs'!D80</f>
        <v>0</v>
      </c>
      <c r="I156" s="190">
        <f>'Sch PARENT Inputs'!E80</f>
        <v>0</v>
      </c>
      <c r="J156" s="190">
        <f>'Sch PARENT Inputs'!F80</f>
        <v>0</v>
      </c>
      <c r="K156" s="190">
        <f>'GROUP Inputs'!D72</f>
        <v>0</v>
      </c>
      <c r="L156" s="190">
        <f>'GROUP Inputs'!E72</f>
        <v>0</v>
      </c>
      <c r="M156" s="190">
        <f>'GROUP Inputs'!F72</f>
        <v>0</v>
      </c>
    </row>
    <row r="157" spans="1:21" x14ac:dyDescent="0.2">
      <c r="A157" s="52" t="s">
        <v>789</v>
      </c>
      <c r="B157" s="1478" t="str">
        <f t="shared" si="31"/>
        <v>No</v>
      </c>
      <c r="D157" s="52" t="str">
        <f>'GROUP Inputs'!C73</f>
        <v xml:space="preserve">Operating Lease </v>
      </c>
      <c r="E157" s="52"/>
      <c r="F157" s="59"/>
      <c r="G157" s="59"/>
      <c r="H157" s="190">
        <f>'Sch PARENT Inputs'!D81</f>
        <v>0</v>
      </c>
      <c r="I157" s="190">
        <f>'Sch PARENT Inputs'!E81</f>
        <v>0</v>
      </c>
      <c r="J157" s="190">
        <f>'Sch PARENT Inputs'!F81</f>
        <v>0</v>
      </c>
      <c r="K157" s="190">
        <f>'GROUP Inputs'!D73</f>
        <v>0</v>
      </c>
      <c r="L157" s="190">
        <f>'GROUP Inputs'!E73</f>
        <v>0</v>
      </c>
      <c r="M157" s="190">
        <f>'GROUP Inputs'!F73</f>
        <v>0</v>
      </c>
    </row>
    <row r="158" spans="1:21" x14ac:dyDescent="0.2">
      <c r="B158" s="1478" t="str">
        <f t="shared" si="31"/>
        <v>No</v>
      </c>
      <c r="D158" s="52" t="str">
        <f>'GROUP Inputs'!C74</f>
        <v>Legal Fees</v>
      </c>
      <c r="E158" s="52"/>
      <c r="F158" s="59"/>
      <c r="G158" s="59"/>
      <c r="H158" s="190">
        <f>'Sch PARENT Inputs'!D82</f>
        <v>0</v>
      </c>
      <c r="I158" s="190">
        <f>'Sch PARENT Inputs'!E82</f>
        <v>0</v>
      </c>
      <c r="J158" s="190">
        <f>'Sch PARENT Inputs'!F82</f>
        <v>0</v>
      </c>
      <c r="K158" s="190">
        <f>'GROUP Inputs'!D74</f>
        <v>0</v>
      </c>
      <c r="L158" s="190">
        <f>'GROUP Inputs'!E74</f>
        <v>0</v>
      </c>
      <c r="M158" s="190">
        <f>'GROUP Inputs'!F74</f>
        <v>0</v>
      </c>
    </row>
    <row r="159" spans="1:21" x14ac:dyDescent="0.2">
      <c r="B159" s="1478" t="str">
        <f t="shared" si="31"/>
        <v>No</v>
      </c>
      <c r="D159" s="52" t="str">
        <f>'GROUP Inputs'!C75</f>
        <v>Other</v>
      </c>
      <c r="E159" s="52"/>
      <c r="F159" s="59"/>
      <c r="G159" s="59"/>
      <c r="H159" s="190">
        <f>ROUND('Sch PARENT Inputs'!D83,0)</f>
        <v>0</v>
      </c>
      <c r="I159" s="190">
        <f>ROUND('Sch PARENT Inputs'!E83,0)</f>
        <v>0</v>
      </c>
      <c r="J159" s="190">
        <f>ROUND('Sch PARENT Inputs'!F83,0)</f>
        <v>0</v>
      </c>
      <c r="K159" s="190">
        <f>ROUND('GROUP Inputs'!D75,0)</f>
        <v>0</v>
      </c>
      <c r="L159" s="190">
        <f>ROUND('GROUP Inputs'!E75,0)</f>
        <v>0</v>
      </c>
      <c r="M159" s="190">
        <f>ROUND('GROUP Inputs'!F75,0)</f>
        <v>0</v>
      </c>
    </row>
    <row r="160" spans="1:21" s="67" customFormat="1" x14ac:dyDescent="0.2">
      <c r="B160" s="1478" t="str">
        <f t="shared" si="31"/>
        <v>No</v>
      </c>
      <c r="C160" s="1262"/>
      <c r="D160" s="52" t="str">
        <f>'GROUP Inputs'!C76</f>
        <v>Employee Benefits - Salaries</v>
      </c>
      <c r="E160" s="52"/>
      <c r="F160" s="69"/>
      <c r="G160" s="69"/>
      <c r="H160" s="190">
        <f>'Sch PARENT Inputs'!D84</f>
        <v>0</v>
      </c>
      <c r="I160" s="190">
        <f>'Sch PARENT Inputs'!E84</f>
        <v>0</v>
      </c>
      <c r="J160" s="190">
        <f>'Sch PARENT Inputs'!F84</f>
        <v>0</v>
      </c>
      <c r="K160" s="190">
        <f>'GROUP Inputs'!D76</f>
        <v>0</v>
      </c>
      <c r="L160" s="190">
        <f>'GROUP Inputs'!E76</f>
        <v>0</v>
      </c>
      <c r="M160" s="190">
        <f>'GROUP Inputs'!F76</f>
        <v>0</v>
      </c>
      <c r="N160" s="1237"/>
      <c r="O160" s="1379" t="str">
        <f>'Guidance - Specific Disclosures'!A106</f>
        <v>[S35]</v>
      </c>
    </row>
    <row r="161" spans="2:21" s="67" customFormat="1" x14ac:dyDescent="0.2">
      <c r="B161" s="1478" t="str">
        <f t="shared" si="31"/>
        <v>No</v>
      </c>
      <c r="C161" s="1262"/>
      <c r="D161" s="52" t="str">
        <f>'GROUP Inputs'!C77</f>
        <v>Insurance</v>
      </c>
      <c r="E161" s="52"/>
      <c r="F161" s="69"/>
      <c r="G161" s="69"/>
      <c r="H161" s="190">
        <f>'Sch PARENT Inputs'!D85</f>
        <v>0</v>
      </c>
      <c r="I161" s="190">
        <f>'Sch PARENT Inputs'!E85</f>
        <v>0</v>
      </c>
      <c r="J161" s="190">
        <f>'Sch PARENT Inputs'!F85</f>
        <v>0</v>
      </c>
      <c r="K161" s="190">
        <f>'GROUP Inputs'!D77</f>
        <v>0</v>
      </c>
      <c r="L161" s="190">
        <f>'GROUP Inputs'!E77</f>
        <v>0</v>
      </c>
      <c r="M161" s="190">
        <f>'GROUP Inputs'!F77</f>
        <v>0</v>
      </c>
      <c r="N161" s="1237"/>
      <c r="O161" s="565"/>
    </row>
    <row r="162" spans="2:21" s="67" customFormat="1" x14ac:dyDescent="0.2">
      <c r="B162" s="1478" t="str">
        <f t="shared" si="31"/>
        <v>No</v>
      </c>
      <c r="C162" s="1262"/>
      <c r="D162" s="52" t="str">
        <f>'GROUP Inputs'!C78</f>
        <v>Service Providers, Contractors and Consultancy</v>
      </c>
      <c r="E162" s="52"/>
      <c r="F162" s="69"/>
      <c r="G162" s="69"/>
      <c r="H162" s="190">
        <f>'Sch PARENT Inputs'!D86</f>
        <v>0</v>
      </c>
      <c r="I162" s="190">
        <f>'Sch PARENT Inputs'!E86</f>
        <v>0</v>
      </c>
      <c r="J162" s="190">
        <f>'Sch PARENT Inputs'!F86</f>
        <v>0</v>
      </c>
      <c r="K162" s="190">
        <f>'GROUP Inputs'!D78</f>
        <v>0</v>
      </c>
      <c r="L162" s="190">
        <f>'GROUP Inputs'!E78</f>
        <v>0</v>
      </c>
      <c r="M162" s="190">
        <f>'GROUP Inputs'!F78</f>
        <v>0</v>
      </c>
      <c r="N162" s="1237"/>
      <c r="O162" s="565"/>
    </row>
    <row r="163" spans="2:21" ht="15.75" customHeight="1" x14ac:dyDescent="0.2">
      <c r="B163" s="72" t="str">
        <f t="shared" ref="B163:B164" si="32">$B$144</f>
        <v>No</v>
      </c>
      <c r="D163" s="52"/>
      <c r="E163" s="52"/>
      <c r="F163" s="52"/>
      <c r="G163" s="52"/>
      <c r="H163" s="190"/>
      <c r="I163" s="190"/>
      <c r="J163" s="190"/>
      <c r="K163" s="190"/>
      <c r="L163" s="190"/>
      <c r="M163" s="190"/>
      <c r="O163" s="529">
        <f>'Guidance - Specific Disclosures'!$A$200</f>
        <v>58</v>
      </c>
    </row>
    <row r="164" spans="2:21" ht="13.5" thickBot="1" x14ac:dyDescent="0.25">
      <c r="B164" s="72" t="str">
        <f t="shared" si="32"/>
        <v>No</v>
      </c>
      <c r="D164" s="78"/>
      <c r="E164" s="52"/>
      <c r="F164" s="59"/>
      <c r="G164" s="59"/>
      <c r="H164" s="258">
        <f t="shared" ref="H164:M164" si="33">SUM(H151:H163)</f>
        <v>0</v>
      </c>
      <c r="I164" s="258">
        <f t="shared" si="33"/>
        <v>0</v>
      </c>
      <c r="J164" s="258">
        <f t="shared" si="33"/>
        <v>0</v>
      </c>
      <c r="K164" s="258">
        <f t="shared" si="33"/>
        <v>0</v>
      </c>
      <c r="L164" s="258">
        <f t="shared" si="33"/>
        <v>0</v>
      </c>
      <c r="M164" s="258">
        <f t="shared" si="33"/>
        <v>0</v>
      </c>
      <c r="O164" s="529">
        <f>'Guidance - Specific Disclosures'!$A$222</f>
        <v>60</v>
      </c>
    </row>
    <row r="165" spans="2:21" ht="13.5" thickTop="1" x14ac:dyDescent="0.2">
      <c r="B165" s="72" t="str">
        <f>'St of Comprehensive Rev. &amp; Exp.'!$B$29</f>
        <v>No</v>
      </c>
      <c r="C165" s="1262"/>
      <c r="D165" s="1798" t="str">
        <f>N165&amp;". Property"</f>
        <v>2. Property</v>
      </c>
      <c r="E165" s="1798"/>
      <c r="F165" s="1798"/>
      <c r="G165" s="1798"/>
      <c r="H165" s="1798"/>
      <c r="I165" s="1798"/>
      <c r="J165" s="1798"/>
      <c r="K165" s="744"/>
      <c r="L165" s="744"/>
      <c r="M165" s="744"/>
      <c r="N165" s="1238">
        <f>IF($B165="Yes",$N144+1,$N144)</f>
        <v>2</v>
      </c>
      <c r="O165" s="133"/>
      <c r="P165" s="133"/>
      <c r="Q165" s="133"/>
      <c r="R165" s="133"/>
      <c r="S165" s="133"/>
      <c r="T165" s="133"/>
      <c r="U165" s="133"/>
    </row>
    <row r="166" spans="2:21" x14ac:dyDescent="0.2">
      <c r="B166" s="72" t="str">
        <f>$B$165</f>
        <v>No</v>
      </c>
      <c r="C166" s="1262"/>
      <c r="D166" s="744"/>
      <c r="E166" s="744"/>
      <c r="F166" s="744"/>
      <c r="G166" s="744"/>
      <c r="H166" s="744"/>
      <c r="I166" s="744"/>
      <c r="J166" s="744"/>
      <c r="K166" s="744"/>
      <c r="L166" s="744"/>
      <c r="M166" s="744"/>
      <c r="N166" s="1240"/>
      <c r="O166" s="133"/>
      <c r="P166" s="133"/>
      <c r="Q166" s="133"/>
      <c r="R166" s="133"/>
      <c r="S166" s="133"/>
      <c r="T166" s="133"/>
      <c r="U166" s="133"/>
    </row>
    <row r="167" spans="2:21" x14ac:dyDescent="0.2">
      <c r="B167" s="72" t="str">
        <f t="shared" ref="B167:B171" si="34">$B$165</f>
        <v>No</v>
      </c>
      <c r="C167" s="1262"/>
      <c r="D167" s="744"/>
      <c r="E167" s="744"/>
      <c r="F167" s="744"/>
      <c r="G167" s="744"/>
      <c r="H167" s="1758" t="s">
        <v>417</v>
      </c>
      <c r="I167" s="1758"/>
      <c r="J167" s="1758"/>
      <c r="K167" s="1758" t="s">
        <v>418</v>
      </c>
      <c r="L167" s="1758"/>
      <c r="M167" s="1758"/>
      <c r="N167" s="1240"/>
      <c r="O167" s="133"/>
      <c r="P167" s="133"/>
      <c r="Q167" s="133"/>
      <c r="R167" s="133"/>
      <c r="S167" s="133"/>
      <c r="T167" s="133"/>
      <c r="U167" s="133"/>
    </row>
    <row r="168" spans="2:21" x14ac:dyDescent="0.2">
      <c r="B168" s="72" t="str">
        <f t="shared" si="34"/>
        <v>No</v>
      </c>
      <c r="D168" s="69"/>
      <c r="E168" s="52"/>
      <c r="F168" s="59"/>
      <c r="G168" s="59"/>
      <c r="H168" s="177">
        <f>FY</f>
        <v>2021</v>
      </c>
      <c r="I168" s="177">
        <f>FY</f>
        <v>2021</v>
      </c>
      <c r="J168" s="177">
        <f>FY-1</f>
        <v>2020</v>
      </c>
      <c r="K168" s="177">
        <f>FY</f>
        <v>2021</v>
      </c>
      <c r="L168" s="177">
        <f>FY</f>
        <v>2021</v>
      </c>
      <c r="M168" s="177">
        <f>FY-1</f>
        <v>2020</v>
      </c>
    </row>
    <row r="169" spans="2:21" ht="25.5" x14ac:dyDescent="0.2">
      <c r="B169" s="72" t="str">
        <f t="shared" si="34"/>
        <v>No</v>
      </c>
      <c r="D169" s="72"/>
      <c r="E169" s="52"/>
      <c r="F169" s="59"/>
      <c r="G169" s="59"/>
      <c r="H169" s="892" t="str">
        <f>+'GROUP Inputs'!$D$7</f>
        <v>Actual</v>
      </c>
      <c r="I169" s="236" t="str">
        <f>+'GROUP Inputs'!$E$7</f>
        <v>Budget (Unaudited)</v>
      </c>
      <c r="J169" s="892" t="str">
        <f>+'GROUP Inputs'!$F$7</f>
        <v>Actual</v>
      </c>
      <c r="K169" s="892" t="str">
        <f>+'GROUP Inputs'!$D$7</f>
        <v>Actual</v>
      </c>
      <c r="L169" s="236" t="str">
        <f>+'GROUP Inputs'!$E$7</f>
        <v>Budget (Unaudited)</v>
      </c>
      <c r="M169" s="892" t="str">
        <f>+'GROUP Inputs'!$F$7</f>
        <v>Actual</v>
      </c>
      <c r="O169" s="1448"/>
      <c r="P169" s="1448"/>
      <c r="Q169" s="1448"/>
      <c r="R169" s="1448"/>
      <c r="S169" s="1448"/>
      <c r="T169" s="1448"/>
      <c r="U169" s="1448"/>
    </row>
    <row r="170" spans="2:21" ht="13.5" thickBot="1" x14ac:dyDescent="0.25">
      <c r="B170" s="72" t="str">
        <f t="shared" si="34"/>
        <v>No</v>
      </c>
      <c r="D170" s="72"/>
      <c r="E170" s="52"/>
      <c r="F170" s="59"/>
      <c r="G170" s="59"/>
      <c r="H170" s="738" t="s">
        <v>285</v>
      </c>
      <c r="I170" s="738" t="s">
        <v>285</v>
      </c>
      <c r="J170" s="738" t="s">
        <v>285</v>
      </c>
      <c r="K170" s="738" t="s">
        <v>285</v>
      </c>
      <c r="L170" s="738" t="s">
        <v>285</v>
      </c>
      <c r="M170" s="738" t="s">
        <v>285</v>
      </c>
      <c r="O170" s="1448"/>
      <c r="P170" s="1448"/>
      <c r="Q170" s="1448"/>
      <c r="R170" s="1448"/>
      <c r="S170" s="1448"/>
      <c r="T170" s="1448"/>
      <c r="U170" s="1448"/>
    </row>
    <row r="171" spans="2:21" x14ac:dyDescent="0.2">
      <c r="B171" s="72" t="str">
        <f t="shared" si="34"/>
        <v>No</v>
      </c>
      <c r="D171" s="72"/>
      <c r="E171" s="52"/>
      <c r="F171" s="59"/>
      <c r="G171" s="59"/>
      <c r="H171" s="116"/>
      <c r="I171" s="116"/>
      <c r="J171" s="116"/>
      <c r="K171" s="116"/>
      <c r="L171" s="116"/>
      <c r="M171" s="116"/>
      <c r="O171" s="1448"/>
      <c r="P171" s="1448"/>
      <c r="Q171" s="1448"/>
      <c r="R171" s="1448"/>
      <c r="S171" s="1448"/>
      <c r="T171" s="1448"/>
      <c r="U171" s="1448"/>
    </row>
    <row r="172" spans="2:21" x14ac:dyDescent="0.2">
      <c r="B172" s="1478" t="str">
        <f t="shared" ref="B172:B181" si="35">IF(AND(ROUND($H172,0)=0,ROUND($I172,0)=0,ROUND($J172,0)=0,ROUND($K172,0)=0,ROUND($L172,0)=0,ROUND($M172,0)=0),"No","Yes")</f>
        <v>No</v>
      </c>
      <c r="D172" s="52" t="str">
        <f>'GROUP Inputs'!C101</f>
        <v>Caretaking and Cleaning Consumables</v>
      </c>
      <c r="E172" s="52"/>
      <c r="F172" s="59"/>
      <c r="G172" s="59"/>
      <c r="H172" s="190">
        <f>'Sch PARENT Inputs'!D111</f>
        <v>0</v>
      </c>
      <c r="I172" s="190">
        <f>'Sch PARENT Inputs'!E111</f>
        <v>0</v>
      </c>
      <c r="J172" s="190">
        <f>'Sch PARENT Inputs'!F111</f>
        <v>0</v>
      </c>
      <c r="K172" s="190">
        <f>'GROUP Inputs'!D101</f>
        <v>0</v>
      </c>
      <c r="L172" s="190">
        <f>'GROUP Inputs'!E101</f>
        <v>0</v>
      </c>
      <c r="M172" s="190">
        <f>'GROUP Inputs'!F101</f>
        <v>0</v>
      </c>
      <c r="O172" s="1448"/>
      <c r="P172" s="1448"/>
      <c r="Q172" s="1448"/>
      <c r="R172" s="1448"/>
      <c r="S172" s="1448"/>
      <c r="T172" s="1448"/>
      <c r="U172" s="1448"/>
    </row>
    <row r="173" spans="2:21" ht="12.75" customHeight="1" x14ac:dyDescent="0.2">
      <c r="B173" s="1478" t="str">
        <f t="shared" si="35"/>
        <v>No</v>
      </c>
      <c r="D173" s="52" t="str">
        <f>'GROUP Inputs'!C102</f>
        <v>Consultancy and Contract Services</v>
      </c>
      <c r="E173" s="52"/>
      <c r="F173" s="59"/>
      <c r="G173" s="59"/>
      <c r="H173" s="190">
        <f>'Sch PARENT Inputs'!D112</f>
        <v>0</v>
      </c>
      <c r="I173" s="190">
        <f>'Sch PARENT Inputs'!E112</f>
        <v>0</v>
      </c>
      <c r="J173" s="190">
        <f>'Sch PARENT Inputs'!F112</f>
        <v>0</v>
      </c>
      <c r="K173" s="190">
        <f>'GROUP Inputs'!D102</f>
        <v>0</v>
      </c>
      <c r="L173" s="190">
        <f>'GROUP Inputs'!E102</f>
        <v>0</v>
      </c>
      <c r="M173" s="190">
        <f>'GROUP Inputs'!F102</f>
        <v>0</v>
      </c>
      <c r="O173" s="1448"/>
      <c r="P173" s="1448"/>
      <c r="Q173" s="1448"/>
      <c r="R173" s="1448"/>
      <c r="S173" s="1448"/>
      <c r="T173" s="1448"/>
      <c r="U173" s="1448"/>
    </row>
    <row r="174" spans="2:21" x14ac:dyDescent="0.2">
      <c r="B174" s="1478" t="str">
        <f t="shared" si="35"/>
        <v>No</v>
      </c>
      <c r="D174" s="52" t="str">
        <f>'GROUP Inputs'!C103</f>
        <v>Cyclical Maintenance Provision</v>
      </c>
      <c r="E174" s="52"/>
      <c r="F174" s="52"/>
      <c r="G174" s="52"/>
      <c r="H174" s="190">
        <f>'Sch PARENT Inputs'!D113</f>
        <v>0</v>
      </c>
      <c r="I174" s="190">
        <f>'Sch PARENT Inputs'!E113</f>
        <v>0</v>
      </c>
      <c r="J174" s="190">
        <f>'Sch PARENT Inputs'!F113</f>
        <v>0</v>
      </c>
      <c r="K174" s="190">
        <f>'GROUP Inputs'!D103</f>
        <v>0</v>
      </c>
      <c r="L174" s="190">
        <f>'GROUP Inputs'!E103</f>
        <v>0</v>
      </c>
      <c r="M174" s="190">
        <f>'GROUP Inputs'!F103</f>
        <v>0</v>
      </c>
      <c r="O174" s="531" t="str">
        <f>'Guidance - Specific Disclosures'!A109</f>
        <v>[S36]</v>
      </c>
      <c r="P174" s="1448"/>
      <c r="Q174" s="1448"/>
      <c r="R174" s="1448"/>
      <c r="S174" s="1448"/>
      <c r="T174" s="1448"/>
      <c r="U174" s="1448"/>
    </row>
    <row r="175" spans="2:21" x14ac:dyDescent="0.2">
      <c r="B175" s="1478" t="str">
        <f t="shared" si="35"/>
        <v>No</v>
      </c>
      <c r="D175" s="52" t="str">
        <f>'GROUP Inputs'!C104</f>
        <v>Grounds</v>
      </c>
      <c r="E175" s="52"/>
      <c r="F175" s="59"/>
      <c r="G175" s="59"/>
      <c r="H175" s="190">
        <f>'Sch PARENT Inputs'!D114</f>
        <v>0</v>
      </c>
      <c r="I175" s="190">
        <f>'Sch PARENT Inputs'!E114</f>
        <v>0</v>
      </c>
      <c r="J175" s="190">
        <f>'Sch PARENT Inputs'!F114</f>
        <v>0</v>
      </c>
      <c r="K175" s="190">
        <f>'GROUP Inputs'!D104</f>
        <v>0</v>
      </c>
      <c r="L175" s="190">
        <f>'GROUP Inputs'!E104</f>
        <v>0</v>
      </c>
      <c r="M175" s="190">
        <f>'GROUP Inputs'!F104</f>
        <v>0</v>
      </c>
      <c r="O175" s="1448"/>
      <c r="P175" s="1448"/>
      <c r="Q175" s="1448"/>
      <c r="R175" s="1448"/>
      <c r="S175" s="1448"/>
      <c r="T175" s="1448"/>
      <c r="U175" s="1448"/>
    </row>
    <row r="176" spans="2:21" x14ac:dyDescent="0.2">
      <c r="B176" s="1478" t="str">
        <f t="shared" si="35"/>
        <v>No</v>
      </c>
      <c r="D176" s="52" t="str">
        <f>'GROUP Inputs'!C105</f>
        <v>Heat, Light and Water</v>
      </c>
      <c r="E176" s="52"/>
      <c r="F176" s="59"/>
      <c r="G176" s="59"/>
      <c r="H176" s="190">
        <f>'Sch PARENT Inputs'!D115</f>
        <v>0</v>
      </c>
      <c r="I176" s="190">
        <f>'Sch PARENT Inputs'!E115</f>
        <v>0</v>
      </c>
      <c r="J176" s="190">
        <f>'Sch PARENT Inputs'!F115</f>
        <v>0</v>
      </c>
      <c r="K176" s="190">
        <f>'GROUP Inputs'!D105</f>
        <v>0</v>
      </c>
      <c r="L176" s="190">
        <f>'GROUP Inputs'!E105</f>
        <v>0</v>
      </c>
      <c r="M176" s="190">
        <f>'GROUP Inputs'!F105</f>
        <v>0</v>
      </c>
      <c r="O176" s="1448"/>
      <c r="P176" s="1448"/>
      <c r="Q176" s="1448"/>
      <c r="R176" s="1448"/>
      <c r="S176" s="1448"/>
      <c r="T176" s="1448"/>
      <c r="U176" s="1448"/>
    </row>
    <row r="177" spans="2:21" x14ac:dyDescent="0.2">
      <c r="B177" s="1478" t="str">
        <f t="shared" si="35"/>
        <v>No</v>
      </c>
      <c r="D177" s="52" t="str">
        <f>'GROUP Inputs'!C107</f>
        <v>Rates</v>
      </c>
      <c r="E177" s="52"/>
      <c r="F177" s="59"/>
      <c r="G177" s="59"/>
      <c r="H177" s="190">
        <f>'Sch PARENT Inputs'!D117</f>
        <v>0</v>
      </c>
      <c r="I177" s="190">
        <f>'Sch PARENT Inputs'!E117</f>
        <v>0</v>
      </c>
      <c r="J177" s="190">
        <f>'Sch PARENT Inputs'!F117</f>
        <v>0</v>
      </c>
      <c r="K177" s="190">
        <f>'GROUP Inputs'!D107</f>
        <v>0</v>
      </c>
      <c r="L177" s="190">
        <f>'GROUP Inputs'!E107</f>
        <v>0</v>
      </c>
      <c r="M177" s="190">
        <f>'GROUP Inputs'!F107</f>
        <v>0</v>
      </c>
    </row>
    <row r="178" spans="2:21" x14ac:dyDescent="0.2">
      <c r="B178" s="1478" t="str">
        <f t="shared" si="35"/>
        <v>No</v>
      </c>
      <c r="D178" s="52" t="str">
        <f>'GROUP Inputs'!C108</f>
        <v>Repairs and Maintenance</v>
      </c>
      <c r="E178" s="52"/>
      <c r="F178" s="59"/>
      <c r="G178" s="59"/>
      <c r="H178" s="190">
        <f>'Sch PARENT Inputs'!D118</f>
        <v>0</v>
      </c>
      <c r="I178" s="190">
        <f>'Sch PARENT Inputs'!E118</f>
        <v>0</v>
      </c>
      <c r="J178" s="190">
        <f>'Sch PARENT Inputs'!F118</f>
        <v>0</v>
      </c>
      <c r="K178" s="190">
        <f>'GROUP Inputs'!D108</f>
        <v>0</v>
      </c>
      <c r="L178" s="190">
        <f>'GROUP Inputs'!E108</f>
        <v>0</v>
      </c>
      <c r="M178" s="190">
        <f>'GROUP Inputs'!F108</f>
        <v>0</v>
      </c>
    </row>
    <row r="179" spans="2:21" ht="12.75" customHeight="1" x14ac:dyDescent="0.2">
      <c r="B179" s="1478" t="str">
        <f t="shared" si="35"/>
        <v>No</v>
      </c>
      <c r="D179" s="52" t="str">
        <f>'GROUP Inputs'!C109</f>
        <v>Use of Land and Buildings</v>
      </c>
      <c r="E179" s="52"/>
      <c r="F179" s="59"/>
      <c r="G179" s="59"/>
      <c r="H179" s="190">
        <f>'Sch PARENT Inputs'!D119</f>
        <v>0</v>
      </c>
      <c r="I179" s="190">
        <f>'Sch PARENT Inputs'!E119</f>
        <v>0</v>
      </c>
      <c r="J179" s="190">
        <f>'Sch PARENT Inputs'!F119</f>
        <v>0</v>
      </c>
      <c r="K179" s="190">
        <f>'GROUP Inputs'!D109</f>
        <v>0</v>
      </c>
      <c r="L179" s="190">
        <f>'GROUP Inputs'!E109</f>
        <v>0</v>
      </c>
      <c r="M179" s="190">
        <f>'GROUP Inputs'!F109</f>
        <v>0</v>
      </c>
      <c r="O179" s="532" t="str">
        <f>'Guidance - Specific Disclosures'!A112</f>
        <v>[S37]</v>
      </c>
    </row>
    <row r="180" spans="2:21" x14ac:dyDescent="0.2">
      <c r="B180" s="1478" t="str">
        <f t="shared" si="35"/>
        <v>No</v>
      </c>
      <c r="D180" s="52" t="str">
        <f>'GROUP Inputs'!C110</f>
        <v>Security</v>
      </c>
      <c r="E180" s="52"/>
      <c r="F180" s="59"/>
      <c r="G180" s="59"/>
      <c r="H180" s="190">
        <f>'Sch PARENT Inputs'!D120</f>
        <v>0</v>
      </c>
      <c r="I180" s="190">
        <f>'Sch PARENT Inputs'!E120</f>
        <v>0</v>
      </c>
      <c r="J180" s="190">
        <f>'Sch PARENT Inputs'!F120</f>
        <v>0</v>
      </c>
      <c r="K180" s="190">
        <f>'GROUP Inputs'!D110</f>
        <v>0</v>
      </c>
      <c r="L180" s="190">
        <f>'GROUP Inputs'!E110</f>
        <v>0</v>
      </c>
      <c r="M180" s="190">
        <f>'GROUP Inputs'!F110</f>
        <v>0</v>
      </c>
    </row>
    <row r="181" spans="2:21" x14ac:dyDescent="0.2">
      <c r="B181" s="1478" t="str">
        <f t="shared" si="35"/>
        <v>No</v>
      </c>
      <c r="D181" s="52" t="str">
        <f>'GROUP Inputs'!C111</f>
        <v>Employee Benefits - Salaries</v>
      </c>
      <c r="E181" s="52"/>
      <c r="F181" s="59"/>
      <c r="G181" s="59"/>
      <c r="H181" s="190">
        <f>'Sch PARENT Inputs'!D121</f>
        <v>0</v>
      </c>
      <c r="I181" s="190">
        <f>'Sch PARENT Inputs'!E121</f>
        <v>0</v>
      </c>
      <c r="J181" s="190">
        <f>'Sch PARENT Inputs'!F121</f>
        <v>0</v>
      </c>
      <c r="K181" s="190">
        <f>'GROUP Inputs'!D111</f>
        <v>0</v>
      </c>
      <c r="L181" s="190">
        <f>'GROUP Inputs'!E111</f>
        <v>0</v>
      </c>
      <c r="M181" s="190">
        <f>'GROUP Inputs'!F111</f>
        <v>0</v>
      </c>
      <c r="O181" s="1380" t="str">
        <f>'Guidance - Specific Disclosures'!A106</f>
        <v>[S35]</v>
      </c>
    </row>
    <row r="182" spans="2:21" x14ac:dyDescent="0.2">
      <c r="B182" s="72" t="str">
        <f t="shared" ref="B182:B184" si="36">$B$165</f>
        <v>No</v>
      </c>
      <c r="D182" s="52"/>
      <c r="E182" s="52"/>
      <c r="F182" s="59"/>
      <c r="G182" s="59"/>
      <c r="H182" s="190"/>
      <c r="I182" s="190"/>
      <c r="J182" s="190"/>
      <c r="K182" s="190"/>
      <c r="L182" s="190"/>
      <c r="M182" s="190"/>
      <c r="O182" s="234"/>
      <c r="P182" s="234"/>
      <c r="Q182" s="234"/>
      <c r="R182" s="234"/>
      <c r="S182" s="234"/>
      <c r="T182" s="234"/>
    </row>
    <row r="183" spans="2:21" ht="13.5" customHeight="1" thickBot="1" x14ac:dyDescent="0.25">
      <c r="B183" s="72" t="str">
        <f t="shared" si="36"/>
        <v>No</v>
      </c>
      <c r="D183" s="52"/>
      <c r="E183" s="52"/>
      <c r="F183" s="59"/>
      <c r="G183" s="59"/>
      <c r="H183" s="258">
        <f t="shared" ref="H183:M183" si="37">SUM(H172:H182)</f>
        <v>0</v>
      </c>
      <c r="I183" s="258">
        <f t="shared" si="37"/>
        <v>0</v>
      </c>
      <c r="J183" s="258">
        <f t="shared" si="37"/>
        <v>0</v>
      </c>
      <c r="K183" s="258">
        <f t="shared" si="37"/>
        <v>0</v>
      </c>
      <c r="L183" s="258">
        <f t="shared" si="37"/>
        <v>0</v>
      </c>
      <c r="M183" s="258">
        <f t="shared" si="37"/>
        <v>0</v>
      </c>
      <c r="O183" s="1448"/>
      <c r="P183" s="1448"/>
      <c r="Q183" s="1448"/>
      <c r="R183" s="1448"/>
      <c r="S183" s="1448"/>
      <c r="T183" s="1448"/>
      <c r="U183" s="1448"/>
    </row>
    <row r="184" spans="2:21" ht="12.75" customHeight="1" thickTop="1" x14ac:dyDescent="0.2">
      <c r="B184" s="72" t="str">
        <f t="shared" si="36"/>
        <v>No</v>
      </c>
      <c r="D184" s="52"/>
      <c r="E184" s="52"/>
      <c r="F184" s="59"/>
      <c r="G184" s="59"/>
      <c r="H184" s="55"/>
      <c r="I184" s="55"/>
      <c r="J184" s="55"/>
      <c r="K184" s="55"/>
      <c r="L184" s="55"/>
      <c r="M184" s="55"/>
      <c r="O184" s="1448"/>
      <c r="P184" s="1448"/>
      <c r="Q184" s="1448"/>
      <c r="R184" s="1448"/>
      <c r="S184" s="1448"/>
      <c r="T184" s="1448"/>
      <c r="U184" s="1448"/>
    </row>
    <row r="185" spans="2:21" ht="12.75" customHeight="1" x14ac:dyDescent="0.2">
      <c r="B185" s="1228" t="s">
        <v>416</v>
      </c>
      <c r="C185" s="1263" t="s">
        <v>325</v>
      </c>
      <c r="D185" s="1759" t="s">
        <v>790</v>
      </c>
      <c r="E185" s="1759"/>
      <c r="F185" s="1759"/>
      <c r="G185" s="1759"/>
      <c r="H185" s="1759"/>
      <c r="I185" s="1759"/>
      <c r="J185" s="1759"/>
      <c r="K185" s="1759"/>
      <c r="L185" s="1759"/>
      <c r="M185" s="1759"/>
      <c r="O185" s="1726" t="s">
        <v>791</v>
      </c>
      <c r="P185" s="1726"/>
      <c r="Q185" s="1726"/>
      <c r="R185" s="1726"/>
      <c r="S185" s="1448"/>
      <c r="T185" s="1448"/>
      <c r="U185" s="1448"/>
    </row>
    <row r="186" spans="2:21" x14ac:dyDescent="0.2">
      <c r="B186" s="72" t="str">
        <f>$B$185</f>
        <v>Yes</v>
      </c>
      <c r="C186" s="1263" t="s">
        <v>325</v>
      </c>
      <c r="D186" s="1759"/>
      <c r="E186" s="1759"/>
      <c r="F186" s="1759"/>
      <c r="G186" s="1759"/>
      <c r="H186" s="1759"/>
      <c r="I186" s="1759"/>
      <c r="J186" s="1759"/>
      <c r="K186" s="1759"/>
      <c r="L186" s="1759"/>
      <c r="M186" s="1759"/>
      <c r="O186" s="1726"/>
      <c r="P186" s="1726"/>
      <c r="Q186" s="1726"/>
      <c r="R186" s="1726"/>
      <c r="S186" s="1448"/>
      <c r="T186" s="1448"/>
      <c r="U186" s="1448"/>
    </row>
    <row r="187" spans="2:21" ht="13.15" customHeight="1" x14ac:dyDescent="0.2">
      <c r="B187" s="72" t="str">
        <f>$B$185</f>
        <v>Yes</v>
      </c>
      <c r="C187" s="1263" t="s">
        <v>325</v>
      </c>
      <c r="D187" s="1759"/>
      <c r="E187" s="1759"/>
      <c r="F187" s="1759"/>
      <c r="G187" s="1759"/>
      <c r="H187" s="1759"/>
      <c r="I187" s="1759"/>
      <c r="J187" s="1759"/>
      <c r="K187" s="1759"/>
      <c r="L187" s="1759"/>
      <c r="M187" s="1759"/>
      <c r="O187" s="1726"/>
      <c r="P187" s="1726"/>
      <c r="Q187" s="1726"/>
      <c r="R187" s="1726"/>
      <c r="S187" s="1448"/>
      <c r="T187" s="1448"/>
      <c r="U187" s="1448"/>
    </row>
    <row r="188" spans="2:21" s="52" customFormat="1" x14ac:dyDescent="0.2">
      <c r="B188" s="72" t="str">
        <f t="shared" ref="B188" si="38">$B$165</f>
        <v>No</v>
      </c>
      <c r="C188" s="1263" t="s">
        <v>325</v>
      </c>
      <c r="D188" s="1513"/>
      <c r="E188" s="1513"/>
      <c r="F188" s="1513"/>
      <c r="G188" s="1513"/>
      <c r="H188" s="1513"/>
      <c r="N188" s="1236"/>
      <c r="O188" s="35"/>
      <c r="P188" s="35"/>
      <c r="Q188" s="35"/>
      <c r="R188" s="35"/>
      <c r="S188" s="35"/>
      <c r="T188" s="35"/>
      <c r="U188" s="35"/>
    </row>
    <row r="189" spans="2:21" x14ac:dyDescent="0.2">
      <c r="B189" s="72" t="s">
        <v>416</v>
      </c>
      <c r="C189" s="1262"/>
      <c r="D189" s="1808" t="str">
        <f>N189&amp;". Cash and Cash Equivalents"</f>
        <v>3. Cash and Cash Equivalents</v>
      </c>
      <c r="E189" s="1808"/>
      <c r="F189" s="1808"/>
      <c r="G189" s="1808"/>
      <c r="H189" s="1808"/>
      <c r="I189" s="1808"/>
      <c r="J189" s="1808"/>
      <c r="K189" s="745"/>
      <c r="L189" s="745"/>
      <c r="M189" s="745"/>
      <c r="N189" s="1238">
        <f>IF($B189="Yes",$N165+1,$N165)</f>
        <v>3</v>
      </c>
      <c r="O189" s="1521" t="str">
        <f>'Guidance - Specific Disclosures'!A58</f>
        <v>[S19]</v>
      </c>
      <c r="P189" s="268"/>
    </row>
    <row r="190" spans="2:21" x14ac:dyDescent="0.2">
      <c r="B190" s="72" t="s">
        <v>416</v>
      </c>
      <c r="C190" s="1262"/>
      <c r="D190" s="745"/>
      <c r="E190" s="745"/>
      <c r="F190" s="745"/>
      <c r="G190" s="745"/>
      <c r="H190" s="745"/>
      <c r="I190" s="745"/>
      <c r="J190" s="745"/>
      <c r="K190" s="745"/>
      <c r="L190" s="745"/>
      <c r="M190" s="745"/>
      <c r="O190" s="533"/>
    </row>
    <row r="191" spans="2:21" x14ac:dyDescent="0.2">
      <c r="B191" s="72" t="s">
        <v>416</v>
      </c>
      <c r="C191" s="1262"/>
      <c r="D191" s="745"/>
      <c r="E191" s="745"/>
      <c r="F191" s="745"/>
      <c r="G191" s="745"/>
      <c r="H191" s="1758" t="s">
        <v>417</v>
      </c>
      <c r="I191" s="1758"/>
      <c r="J191" s="1758"/>
      <c r="K191" s="1758" t="s">
        <v>418</v>
      </c>
      <c r="L191" s="1758"/>
      <c r="M191" s="1758"/>
      <c r="O191" s="533"/>
    </row>
    <row r="192" spans="2:21" x14ac:dyDescent="0.2">
      <c r="B192" s="72" t="s">
        <v>416</v>
      </c>
      <c r="D192" s="72"/>
      <c r="E192" s="52"/>
      <c r="F192" s="52"/>
      <c r="G192" s="52"/>
      <c r="H192" s="177">
        <f>FY</f>
        <v>2021</v>
      </c>
      <c r="I192" s="177">
        <f>FY</f>
        <v>2021</v>
      </c>
      <c r="J192" s="177">
        <f>FY-1</f>
        <v>2020</v>
      </c>
      <c r="K192" s="177">
        <f>FY</f>
        <v>2021</v>
      </c>
      <c r="L192" s="177">
        <f>FY</f>
        <v>2021</v>
      </c>
      <c r="M192" s="177">
        <f>FY-1</f>
        <v>2020</v>
      </c>
      <c r="O192" s="1448"/>
      <c r="P192" s="1448"/>
      <c r="Q192" s="1448"/>
      <c r="R192" s="1448"/>
      <c r="S192" s="1448"/>
      <c r="T192" s="1448"/>
      <c r="U192" s="1448"/>
    </row>
    <row r="193" spans="1:22" ht="25.5" customHeight="1" x14ac:dyDescent="0.2">
      <c r="B193" s="72" t="s">
        <v>416</v>
      </c>
      <c r="D193" s="72"/>
      <c r="E193" s="52"/>
      <c r="F193" s="59"/>
      <c r="G193" s="59"/>
      <c r="H193" s="892" t="str">
        <f>+'GROUP Inputs'!$D$7</f>
        <v>Actual</v>
      </c>
      <c r="I193" s="236" t="str">
        <f>+'GROUP Inputs'!$E$7</f>
        <v>Budget (Unaudited)</v>
      </c>
      <c r="J193" s="892" t="str">
        <f>+'GROUP Inputs'!$F$7</f>
        <v>Actual</v>
      </c>
      <c r="K193" s="892" t="str">
        <f>+'GROUP Inputs'!$D$7</f>
        <v>Actual</v>
      </c>
      <c r="L193" s="236" t="str">
        <f>+'GROUP Inputs'!$E$7</f>
        <v>Budget (Unaudited)</v>
      </c>
      <c r="M193" s="892" t="str">
        <f>+'GROUP Inputs'!$F$7</f>
        <v>Actual</v>
      </c>
      <c r="O193" s="1448"/>
      <c r="P193" s="1448"/>
      <c r="Q193" s="1448"/>
      <c r="R193" s="1448"/>
      <c r="S193" s="1448"/>
      <c r="T193" s="1448"/>
      <c r="U193" s="1448"/>
    </row>
    <row r="194" spans="1:22" ht="13.5" thickBot="1" x14ac:dyDescent="0.25">
      <c r="B194" s="72" t="s">
        <v>416</v>
      </c>
      <c r="D194" s="79"/>
      <c r="E194" s="52"/>
      <c r="F194" s="59"/>
      <c r="G194" s="59"/>
      <c r="H194" s="738" t="s">
        <v>285</v>
      </c>
      <c r="I194" s="738" t="s">
        <v>285</v>
      </c>
      <c r="J194" s="738" t="s">
        <v>285</v>
      </c>
      <c r="K194" s="738" t="s">
        <v>285</v>
      </c>
      <c r="L194" s="738" t="s">
        <v>285</v>
      </c>
      <c r="M194" s="738" t="s">
        <v>285</v>
      </c>
      <c r="O194" s="1448"/>
      <c r="P194" s="1448"/>
      <c r="Q194" s="1448"/>
      <c r="R194" s="1448"/>
      <c r="S194" s="1448"/>
      <c r="T194" s="1448"/>
      <c r="U194" s="1448"/>
    </row>
    <row r="195" spans="1:22" x14ac:dyDescent="0.2">
      <c r="B195" s="72" t="s">
        <v>416</v>
      </c>
      <c r="D195" s="79"/>
      <c r="E195" s="52"/>
      <c r="F195" s="59"/>
      <c r="G195" s="59"/>
      <c r="H195" s="116"/>
      <c r="I195" s="116"/>
      <c r="J195" s="116"/>
      <c r="K195" s="116"/>
      <c r="L195" s="116"/>
      <c r="M195" s="116"/>
      <c r="O195" s="1448"/>
      <c r="P195" s="1448"/>
      <c r="Q195" s="1448"/>
      <c r="R195" s="1448"/>
      <c r="S195" s="1448"/>
      <c r="T195" s="1448"/>
      <c r="U195" s="1448"/>
    </row>
    <row r="196" spans="1:22" x14ac:dyDescent="0.2">
      <c r="A196" s="52" t="s">
        <v>792</v>
      </c>
      <c r="B196" s="1478" t="str">
        <f t="shared" ref="B196:B198" si="39">IF(AND(ROUND($H196,0)=0,ROUND($I196,0)=0,ROUND($J196,0)=0,ROUND($K196,0)=0,ROUND($L196,0)=0,ROUND($M196,0)=0),"No","Yes")</f>
        <v>No</v>
      </c>
      <c r="D196" s="52" t="str">
        <f>+'GROUP Inputs'!C127</f>
        <v>Bank Accounts</v>
      </c>
      <c r="E196" s="52"/>
      <c r="F196" s="59"/>
      <c r="G196" s="59"/>
      <c r="H196" s="190">
        <f>'Sch PARENT Inputs'!D139</f>
        <v>0</v>
      </c>
      <c r="I196" s="190">
        <f>'Sch PARENT Inputs'!E139</f>
        <v>0</v>
      </c>
      <c r="J196" s="190">
        <f>'Sch PARENT Inputs'!F139</f>
        <v>0</v>
      </c>
      <c r="K196" s="190">
        <f>+'GROUP Inputs'!D127</f>
        <v>0</v>
      </c>
      <c r="L196" s="190">
        <f>+'GROUP Inputs'!E127</f>
        <v>0</v>
      </c>
      <c r="M196" s="190">
        <f>+'GROUP Inputs'!F127</f>
        <v>0</v>
      </c>
      <c r="O196" s="1448"/>
      <c r="P196" s="1448"/>
      <c r="Q196" s="1448"/>
      <c r="R196" s="1448"/>
      <c r="S196" s="1448"/>
      <c r="T196" s="1448"/>
      <c r="U196" s="1448"/>
    </row>
    <row r="197" spans="1:22" x14ac:dyDescent="0.2">
      <c r="B197" s="1478" t="str">
        <f t="shared" si="39"/>
        <v>No</v>
      </c>
      <c r="D197" s="52" t="s">
        <v>793</v>
      </c>
      <c r="E197" s="52"/>
      <c r="F197" s="59"/>
      <c r="G197" s="59"/>
      <c r="H197" s="190">
        <f>'Sch PARENT Inputs'!D140</f>
        <v>0</v>
      </c>
      <c r="I197" s="190">
        <f>'Sch PARENT Inputs'!E140</f>
        <v>0</v>
      </c>
      <c r="J197" s="190">
        <f>'Sch PARENT Inputs'!F140</f>
        <v>0</v>
      </c>
      <c r="K197" s="190">
        <f>+'GROUP Inputs'!D128</f>
        <v>0</v>
      </c>
      <c r="L197" s="190">
        <f>+'GROUP Inputs'!E128</f>
        <v>0</v>
      </c>
      <c r="M197" s="190">
        <f>+'GROUP Inputs'!F128</f>
        <v>0</v>
      </c>
    </row>
    <row r="198" spans="1:22" ht="12.75" customHeight="1" x14ac:dyDescent="0.2">
      <c r="A198" s="52" t="s">
        <v>792</v>
      </c>
      <c r="B198" s="1478" t="str">
        <f t="shared" si="39"/>
        <v>No</v>
      </c>
      <c r="D198" s="52" t="str">
        <f>+'GROUP Inputs'!C129</f>
        <v>Bank Overdraft</v>
      </c>
      <c r="E198" s="52"/>
      <c r="F198" s="59"/>
      <c r="G198" s="59"/>
      <c r="H198" s="190">
        <f>'Sch PARENT Inputs'!D141</f>
        <v>0</v>
      </c>
      <c r="I198" s="190">
        <f>'Sch PARENT Inputs'!E141</f>
        <v>0</v>
      </c>
      <c r="J198" s="190">
        <f>'Sch PARENT Inputs'!F141</f>
        <v>0</v>
      </c>
      <c r="K198" s="190">
        <f>+'GROUP Inputs'!D129</f>
        <v>0</v>
      </c>
      <c r="L198" s="190">
        <f>+'GROUP Inputs'!E129</f>
        <v>0</v>
      </c>
      <c r="M198" s="190">
        <f>+'GROUP Inputs'!F129</f>
        <v>0</v>
      </c>
    </row>
    <row r="199" spans="1:22" ht="12.75" customHeight="1" x14ac:dyDescent="0.2">
      <c r="B199" s="72" t="s">
        <v>416</v>
      </c>
      <c r="D199" s="1513"/>
      <c r="E199" s="1513"/>
      <c r="F199" s="59"/>
      <c r="G199" s="59"/>
      <c r="H199" s="54"/>
      <c r="I199" s="54"/>
      <c r="J199" s="54"/>
      <c r="K199" s="54"/>
      <c r="L199" s="54"/>
      <c r="M199" s="54"/>
    </row>
    <row r="200" spans="1:22" s="701" customFormat="1" ht="13.5" thickBot="1" x14ac:dyDescent="0.25">
      <c r="B200" s="72" t="s">
        <v>416</v>
      </c>
      <c r="C200" s="1241" t="s">
        <v>325</v>
      </c>
      <c r="D200" s="1765" t="s">
        <v>794</v>
      </c>
      <c r="E200" s="1765"/>
      <c r="F200" s="1765"/>
      <c r="G200" s="1765"/>
      <c r="H200" s="194">
        <f t="shared" ref="H200:M200" si="40">SUM(H196:H199)</f>
        <v>0</v>
      </c>
      <c r="I200" s="194">
        <f t="shared" si="40"/>
        <v>0</v>
      </c>
      <c r="J200" s="194">
        <f t="shared" si="40"/>
        <v>0</v>
      </c>
      <c r="K200" s="194">
        <f t="shared" si="40"/>
        <v>0</v>
      </c>
      <c r="L200" s="194">
        <f t="shared" si="40"/>
        <v>0</v>
      </c>
      <c r="M200" s="194">
        <f t="shared" si="40"/>
        <v>0</v>
      </c>
      <c r="N200" s="1241"/>
      <c r="O200" s="700"/>
    </row>
    <row r="201" spans="1:22" ht="13.5" thickTop="1" x14ac:dyDescent="0.2">
      <c r="B201" s="72" t="s">
        <v>416</v>
      </c>
      <c r="D201" s="1513"/>
      <c r="E201" s="1513"/>
      <c r="F201" s="59"/>
      <c r="G201" s="59"/>
      <c r="H201" s="59"/>
      <c r="I201" s="59"/>
      <c r="J201" s="59"/>
      <c r="K201" s="59"/>
      <c r="L201" s="59"/>
      <c r="M201" s="59"/>
    </row>
    <row r="202" spans="1:22" x14ac:dyDescent="0.2">
      <c r="B202" s="72" t="s">
        <v>416</v>
      </c>
      <c r="D202" s="52"/>
      <c r="E202" s="52"/>
      <c r="F202" s="59"/>
      <c r="G202" s="59"/>
      <c r="H202" s="59"/>
      <c r="I202" s="59"/>
      <c r="J202" s="59"/>
      <c r="K202" s="59"/>
      <c r="L202" s="59"/>
      <c r="M202" s="59"/>
    </row>
    <row r="203" spans="1:22" ht="12.75" customHeight="1" x14ac:dyDescent="0.2">
      <c r="B203" s="72" t="str">
        <f>$B$197</f>
        <v>No</v>
      </c>
      <c r="D203" s="1763" t="s">
        <v>795</v>
      </c>
      <c r="E203" s="1763"/>
      <c r="F203" s="1763"/>
      <c r="G203" s="1763"/>
      <c r="H203" s="1763"/>
      <c r="I203" s="1763"/>
      <c r="J203" s="1763"/>
      <c r="K203" s="1502"/>
      <c r="L203" s="1502"/>
      <c r="M203" s="1502"/>
    </row>
    <row r="204" spans="1:22" ht="12.75" customHeight="1" x14ac:dyDescent="0.2">
      <c r="B204" s="72" t="str">
        <f>$B$197</f>
        <v>No</v>
      </c>
      <c r="D204" s="1502"/>
      <c r="E204" s="1502"/>
      <c r="F204" s="120"/>
      <c r="G204" s="120"/>
      <c r="H204" s="120"/>
    </row>
    <row r="205" spans="1:22" ht="12.75" customHeight="1" x14ac:dyDescent="0.2">
      <c r="B205" s="72" t="s">
        <v>590</v>
      </c>
      <c r="D205" s="1504" t="s">
        <v>796</v>
      </c>
      <c r="E205" s="1505"/>
      <c r="F205" s="568"/>
      <c r="G205" s="568"/>
      <c r="H205" s="568"/>
      <c r="I205" s="569"/>
      <c r="J205" s="569"/>
      <c r="K205" s="569"/>
      <c r="L205" s="569"/>
      <c r="M205" s="569"/>
    </row>
    <row r="206" spans="1:22" ht="12.6" customHeight="1" x14ac:dyDescent="0.2">
      <c r="B206" s="1229" t="s">
        <v>590</v>
      </c>
      <c r="C206" s="1263" t="s">
        <v>325</v>
      </c>
      <c r="D206" s="1776" t="s">
        <v>797</v>
      </c>
      <c r="E206" s="1776"/>
      <c r="F206" s="1776"/>
      <c r="G206" s="1776"/>
      <c r="H206" s="1776"/>
      <c r="I206" s="1776"/>
      <c r="J206" s="1776"/>
      <c r="K206" s="1776"/>
      <c r="L206" s="1776"/>
      <c r="M206" s="1776"/>
      <c r="N206" s="1350"/>
      <c r="P206" s="581"/>
      <c r="Q206" s="581"/>
      <c r="R206" s="581"/>
      <c r="S206" s="581"/>
      <c r="T206" s="581"/>
      <c r="U206" s="581"/>
      <c r="V206" s="581"/>
    </row>
    <row r="207" spans="1:22" ht="12.75" customHeight="1" x14ac:dyDescent="0.2">
      <c r="A207" s="72" t="s">
        <v>798</v>
      </c>
      <c r="B207" s="1478" t="str">
        <f>B$206</f>
        <v>No</v>
      </c>
      <c r="C207" s="1263" t="s">
        <v>325</v>
      </c>
      <c r="D207" s="1776"/>
      <c r="E207" s="1776"/>
      <c r="F207" s="1776"/>
      <c r="G207" s="1776"/>
      <c r="H207" s="1776"/>
      <c r="I207" s="1776"/>
      <c r="J207" s="1776"/>
      <c r="K207" s="1776"/>
      <c r="L207" s="1776"/>
      <c r="M207" s="1776"/>
      <c r="P207" s="581"/>
      <c r="Q207" s="581"/>
      <c r="R207" s="581"/>
      <c r="S207" s="581"/>
      <c r="T207" s="581"/>
      <c r="U207" s="581"/>
      <c r="V207" s="581"/>
    </row>
    <row r="208" spans="1:22" ht="12.75" customHeight="1" x14ac:dyDescent="0.2">
      <c r="B208" s="1478" t="str">
        <f>B$206</f>
        <v>No</v>
      </c>
      <c r="C208" s="1263" t="s">
        <v>325</v>
      </c>
      <c r="D208" s="1776"/>
      <c r="E208" s="1776"/>
      <c r="F208" s="1776"/>
      <c r="G208" s="1776"/>
      <c r="H208" s="1776"/>
      <c r="I208" s="1776"/>
      <c r="J208" s="1776"/>
      <c r="K208" s="1776"/>
      <c r="L208" s="1776"/>
      <c r="M208" s="1776"/>
      <c r="P208" s="581"/>
      <c r="Q208" s="581"/>
      <c r="R208" s="581"/>
      <c r="S208" s="581"/>
      <c r="T208" s="581"/>
      <c r="U208" s="581"/>
      <c r="V208" s="581"/>
    </row>
    <row r="209" spans="1:22" s="38" customFormat="1" ht="14.25" customHeight="1" x14ac:dyDescent="0.2">
      <c r="B209" s="1229" t="s">
        <v>590</v>
      </c>
      <c r="C209" s="1263" t="s">
        <v>325</v>
      </c>
      <c r="D209" s="1776" t="s">
        <v>799</v>
      </c>
      <c r="E209" s="1776"/>
      <c r="F209" s="1776"/>
      <c r="G209" s="1776"/>
      <c r="H209" s="1776"/>
      <c r="I209" s="1776"/>
      <c r="J209" s="1776"/>
      <c r="K209" s="1776"/>
      <c r="L209" s="1776"/>
      <c r="M209" s="1776"/>
      <c r="N209" s="1236"/>
      <c r="O209" s="53"/>
      <c r="P209" s="581"/>
      <c r="Q209" s="581"/>
      <c r="R209" s="581"/>
      <c r="S209" s="581"/>
      <c r="T209" s="581"/>
      <c r="U209" s="581"/>
      <c r="V209" s="581"/>
    </row>
    <row r="210" spans="1:22" s="38" customFormat="1" ht="14.25" customHeight="1" x14ac:dyDescent="0.2">
      <c r="A210" s="52" t="s">
        <v>798</v>
      </c>
      <c r="B210" s="1478" t="str">
        <f>$B$209</f>
        <v>No</v>
      </c>
      <c r="C210" s="1263" t="s">
        <v>325</v>
      </c>
      <c r="D210" s="1776"/>
      <c r="E210" s="1776"/>
      <c r="F210" s="1776"/>
      <c r="G210" s="1776"/>
      <c r="H210" s="1776"/>
      <c r="I210" s="1776"/>
      <c r="J210" s="1776"/>
      <c r="K210" s="1776"/>
      <c r="L210" s="1776"/>
      <c r="M210" s="1776"/>
      <c r="N210" s="1236"/>
      <c r="O210" s="53"/>
      <c r="P210" s="35"/>
      <c r="Q210" s="35"/>
      <c r="R210" s="35"/>
      <c r="S210" s="35"/>
    </row>
    <row r="211" spans="1:22" s="38" customFormat="1" ht="14.25" customHeight="1" x14ac:dyDescent="0.2">
      <c r="B211" s="1478" t="str">
        <f>$B$209</f>
        <v>No</v>
      </c>
      <c r="C211" s="1263" t="s">
        <v>325</v>
      </c>
      <c r="D211" s="1776"/>
      <c r="E211" s="1776"/>
      <c r="F211" s="1776"/>
      <c r="G211" s="1776"/>
      <c r="H211" s="1776"/>
      <c r="I211" s="1776"/>
      <c r="J211" s="1776"/>
      <c r="K211" s="1776"/>
      <c r="L211" s="1776"/>
      <c r="M211" s="1776"/>
      <c r="N211" s="1236"/>
      <c r="O211" s="53"/>
      <c r="P211" s="35"/>
      <c r="Q211" s="35"/>
      <c r="R211" s="35"/>
      <c r="S211" s="35"/>
    </row>
    <row r="212" spans="1:22" s="63" customFormat="1" ht="14.25" customHeight="1" x14ac:dyDescent="0.2">
      <c r="A212" s="52" t="s">
        <v>798</v>
      </c>
      <c r="B212" s="1229" t="s">
        <v>590</v>
      </c>
      <c r="C212" s="1263" t="s">
        <v>325</v>
      </c>
      <c r="D212" s="1805" t="s">
        <v>800</v>
      </c>
      <c r="E212" s="1805"/>
      <c r="F212" s="1805"/>
      <c r="G212" s="1805"/>
      <c r="H212" s="1805"/>
      <c r="I212" s="1805"/>
      <c r="J212" s="1805"/>
      <c r="K212" s="1805"/>
      <c r="L212" s="1805"/>
      <c r="M212" s="1805"/>
      <c r="N212" s="1236"/>
      <c r="O212" s="249"/>
    </row>
    <row r="213" spans="1:22" s="63" customFormat="1" ht="14.25" customHeight="1" x14ac:dyDescent="0.2">
      <c r="B213" s="1478" t="str">
        <f>B$212</f>
        <v>No</v>
      </c>
      <c r="C213" s="1263" t="s">
        <v>325</v>
      </c>
      <c r="D213" s="1805"/>
      <c r="E213" s="1805"/>
      <c r="F213" s="1805"/>
      <c r="G213" s="1805"/>
      <c r="H213" s="1805"/>
      <c r="I213" s="1805"/>
      <c r="J213" s="1805"/>
      <c r="K213" s="1805"/>
      <c r="L213" s="1805"/>
      <c r="M213" s="1805"/>
      <c r="N213" s="1236"/>
      <c r="O213" s="249"/>
    </row>
    <row r="214" spans="1:22" s="63" customFormat="1" ht="14.25" customHeight="1" x14ac:dyDescent="0.2">
      <c r="B214" s="1478" t="str">
        <f>B$212</f>
        <v>No</v>
      </c>
      <c r="C214" s="1263" t="s">
        <v>325</v>
      </c>
      <c r="D214" s="1805"/>
      <c r="E214" s="1805"/>
      <c r="F214" s="1805"/>
      <c r="G214" s="1805"/>
      <c r="H214" s="1805"/>
      <c r="I214" s="1805"/>
      <c r="J214" s="1805"/>
      <c r="K214" s="1805"/>
      <c r="L214" s="1805"/>
      <c r="M214" s="1805"/>
      <c r="N214" s="1236"/>
      <c r="O214" s="249"/>
    </row>
    <row r="215" spans="1:22" s="63" customFormat="1" ht="14.25" customHeight="1" x14ac:dyDescent="0.2">
      <c r="B215" s="1478"/>
      <c r="C215" s="1263"/>
      <c r="D215" s="1805" t="s">
        <v>801</v>
      </c>
      <c r="E215" s="1805"/>
      <c r="F215" s="1805"/>
      <c r="G215" s="1805"/>
      <c r="H215" s="1805"/>
      <c r="I215" s="1805"/>
      <c r="J215" s="1805"/>
      <c r="K215" s="1805"/>
      <c r="L215" s="1805"/>
      <c r="M215" s="1805"/>
      <c r="N215" s="1236"/>
      <c r="O215" s="249"/>
    </row>
    <row r="216" spans="1:22" s="63" customFormat="1" ht="14.25" customHeight="1" x14ac:dyDescent="0.2">
      <c r="B216" s="1478"/>
      <c r="C216" s="1263"/>
      <c r="D216" s="1805"/>
      <c r="E216" s="1805"/>
      <c r="F216" s="1805"/>
      <c r="G216" s="1805"/>
      <c r="H216" s="1805"/>
      <c r="I216" s="1805"/>
      <c r="J216" s="1805"/>
      <c r="K216" s="1805"/>
      <c r="L216" s="1805"/>
      <c r="M216" s="1805"/>
      <c r="N216" s="1236"/>
      <c r="O216" s="249"/>
    </row>
    <row r="217" spans="1:22" s="63" customFormat="1" ht="14.25" customHeight="1" x14ac:dyDescent="0.2">
      <c r="B217" s="72" t="s">
        <v>416</v>
      </c>
      <c r="C217" s="1236"/>
      <c r="D217" s="52"/>
      <c r="E217" s="52"/>
      <c r="F217" s="59"/>
      <c r="G217" s="59"/>
      <c r="H217" s="59"/>
      <c r="N217" s="1236"/>
      <c r="O217" s="249"/>
    </row>
    <row r="218" spans="1:22" s="38" customFormat="1" x14ac:dyDescent="0.2">
      <c r="B218" s="72" t="s">
        <v>416</v>
      </c>
      <c r="C218" s="1262"/>
      <c r="D218" s="1807" t="str">
        <f>N218&amp;". Accounts Receivable"</f>
        <v>4. Accounts Receivable</v>
      </c>
      <c r="E218" s="1807"/>
      <c r="F218" s="1807"/>
      <c r="G218" s="1807"/>
      <c r="H218" s="1807"/>
      <c r="I218" s="1807"/>
      <c r="J218" s="1807"/>
      <c r="K218" s="808"/>
      <c r="L218" s="808"/>
      <c r="M218" s="808"/>
      <c r="N218" s="1238">
        <f>IF($B218="Yes",$N189+1,$N189)</f>
        <v>4</v>
      </c>
      <c r="O218" s="861" t="str">
        <f>'Guidance - General'!$B$76</f>
        <v>Guidance on PBE IFRS 9</v>
      </c>
    </row>
    <row r="219" spans="1:22" s="38" customFormat="1" x14ac:dyDescent="0.2">
      <c r="B219" s="72" t="s">
        <v>416</v>
      </c>
      <c r="C219" s="1262"/>
      <c r="D219" s="746"/>
      <c r="E219" s="746"/>
      <c r="F219" s="746"/>
      <c r="G219" s="746"/>
      <c r="H219" s="746"/>
      <c r="I219" s="746"/>
      <c r="J219" s="746"/>
      <c r="K219" s="746"/>
      <c r="L219" s="746"/>
      <c r="M219" s="746"/>
      <c r="N219" s="1236"/>
      <c r="O219" s="60"/>
    </row>
    <row r="220" spans="1:22" s="38" customFormat="1" x14ac:dyDescent="0.2">
      <c r="B220" s="72" t="s">
        <v>416</v>
      </c>
      <c r="C220" s="1262"/>
      <c r="D220" s="746"/>
      <c r="E220" s="746"/>
      <c r="F220" s="746"/>
      <c r="G220" s="746"/>
      <c r="H220" s="1758" t="s">
        <v>417</v>
      </c>
      <c r="I220" s="1758"/>
      <c r="J220" s="1758"/>
      <c r="K220" s="1758" t="s">
        <v>418</v>
      </c>
      <c r="L220" s="1758"/>
      <c r="M220" s="1758"/>
      <c r="N220" s="1236"/>
      <c r="O220" s="60"/>
    </row>
    <row r="221" spans="1:22" s="38" customFormat="1" ht="12.75" customHeight="1" x14ac:dyDescent="0.2">
      <c r="B221" s="72" t="s">
        <v>416</v>
      </c>
      <c r="C221" s="1236"/>
      <c r="D221" s="58"/>
      <c r="E221" s="52"/>
      <c r="F221" s="63"/>
      <c r="G221" s="63"/>
      <c r="H221" s="177">
        <f>FY</f>
        <v>2021</v>
      </c>
      <c r="I221" s="177">
        <f>FY</f>
        <v>2021</v>
      </c>
      <c r="J221" s="177">
        <f>FY-1</f>
        <v>2020</v>
      </c>
      <c r="K221" s="177">
        <f>FY</f>
        <v>2021</v>
      </c>
      <c r="L221" s="177">
        <f>FY</f>
        <v>2021</v>
      </c>
      <c r="M221" s="177">
        <f>FY-1</f>
        <v>2020</v>
      </c>
      <c r="N221" s="1236"/>
      <c r="O221" s="60"/>
    </row>
    <row r="222" spans="1:22" ht="25.5" x14ac:dyDescent="0.2">
      <c r="B222" s="72" t="s">
        <v>416</v>
      </c>
      <c r="D222" s="58"/>
      <c r="E222" s="52"/>
      <c r="F222" s="59"/>
      <c r="G222" s="59"/>
      <c r="H222" s="892" t="str">
        <f>+'GROUP Inputs'!$D$7</f>
        <v>Actual</v>
      </c>
      <c r="I222" s="236" t="str">
        <f>+'GROUP Inputs'!$E$7</f>
        <v>Budget (Unaudited)</v>
      </c>
      <c r="J222" s="892" t="str">
        <f>+'GROUP Inputs'!$F$7</f>
        <v>Actual</v>
      </c>
      <c r="K222" s="892" t="str">
        <f>+'GROUP Inputs'!$D$7</f>
        <v>Actual</v>
      </c>
      <c r="L222" s="236" t="str">
        <f>+'GROUP Inputs'!$E$7</f>
        <v>Budget (Unaudited)</v>
      </c>
      <c r="M222" s="892" t="str">
        <f>+'GROUP Inputs'!$F$7</f>
        <v>Actual</v>
      </c>
    </row>
    <row r="223" spans="1:22" ht="14.25" customHeight="1" thickBot="1" x14ac:dyDescent="0.25">
      <c r="B223" s="72" t="s">
        <v>416</v>
      </c>
      <c r="D223" s="79"/>
      <c r="E223" s="52"/>
      <c r="F223" s="59"/>
      <c r="G223" s="59"/>
      <c r="H223" s="738" t="s">
        <v>285</v>
      </c>
      <c r="I223" s="738" t="s">
        <v>285</v>
      </c>
      <c r="J223" s="738" t="s">
        <v>285</v>
      </c>
      <c r="K223" s="738" t="s">
        <v>285</v>
      </c>
      <c r="L223" s="738" t="s">
        <v>285</v>
      </c>
      <c r="M223" s="738" t="s">
        <v>285</v>
      </c>
    </row>
    <row r="224" spans="1:22" ht="14.25" customHeight="1" x14ac:dyDescent="0.2">
      <c r="B224" s="72" t="s">
        <v>416</v>
      </c>
      <c r="D224" s="79"/>
      <c r="E224" s="52"/>
      <c r="F224" s="59"/>
      <c r="G224" s="59"/>
      <c r="H224" s="116"/>
      <c r="I224" s="116"/>
      <c r="J224" s="116"/>
      <c r="K224" s="116"/>
      <c r="L224" s="116"/>
      <c r="M224" s="116"/>
    </row>
    <row r="225" spans="1:21" ht="14.25" customHeight="1" x14ac:dyDescent="0.2">
      <c r="B225" s="1478" t="str">
        <f t="shared" ref="B225:B230" si="41">IF(AND(ROUND($H225,0)=0,ROUND($I225,0)=0,ROUND($J225,0)=0,ROUND($K225,0)=0,ROUND($L225,0)=0,ROUND($M225,0)=0),"No","Yes")</f>
        <v>No</v>
      </c>
      <c r="D225" s="52" t="str">
        <f>'GROUP Inputs'!C133</f>
        <v>Receivables</v>
      </c>
      <c r="E225" s="52"/>
      <c r="F225" s="59"/>
      <c r="G225" s="59"/>
      <c r="H225" s="190">
        <f>'Sch PARENT Inputs'!D146</f>
        <v>0</v>
      </c>
      <c r="I225" s="190">
        <f>'Sch PARENT Inputs'!E146</f>
        <v>0</v>
      </c>
      <c r="J225" s="190">
        <f>'Sch PARENT Inputs'!F146</f>
        <v>0</v>
      </c>
      <c r="K225" s="190">
        <f>'GROUP Inputs'!D133</f>
        <v>0</v>
      </c>
      <c r="L225" s="190">
        <f>'GROUP Inputs'!E133</f>
        <v>0</v>
      </c>
      <c r="M225" s="190">
        <f>'GROUP Inputs'!F133</f>
        <v>0</v>
      </c>
    </row>
    <row r="226" spans="1:21" ht="14.25" customHeight="1" x14ac:dyDescent="0.2">
      <c r="B226" s="1478" t="str">
        <f t="shared" si="41"/>
        <v>No</v>
      </c>
      <c r="D226" s="52" t="str">
        <f>'GROUP Inputs'!C134</f>
        <v>Receivables from the Ministry of Education</v>
      </c>
      <c r="E226" s="52"/>
      <c r="F226" s="59"/>
      <c r="G226" s="59"/>
      <c r="H226" s="190">
        <f>'Sch PARENT Inputs'!D147</f>
        <v>0</v>
      </c>
      <c r="I226" s="190">
        <f>'Sch PARENT Inputs'!E147</f>
        <v>0</v>
      </c>
      <c r="J226" s="190">
        <f>'Sch PARENT Inputs'!F147</f>
        <v>0</v>
      </c>
      <c r="K226" s="190">
        <f>'GROUP Inputs'!D134</f>
        <v>0</v>
      </c>
      <c r="L226" s="190">
        <f>'GROUP Inputs'!E134</f>
        <v>0</v>
      </c>
      <c r="M226" s="190">
        <f>'GROUP Inputs'!F134</f>
        <v>0</v>
      </c>
    </row>
    <row r="227" spans="1:21" x14ac:dyDescent="0.2">
      <c r="B227" s="1478" t="str">
        <f t="shared" si="41"/>
        <v>No</v>
      </c>
      <c r="D227" s="992" t="str">
        <f>'GROUP Inputs'!C135</f>
        <v>Provision for uncollectable debts</v>
      </c>
      <c r="E227" s="587"/>
      <c r="F227" s="339"/>
      <c r="G227" s="59"/>
      <c r="H227" s="190">
        <f>'Sch PARENT Inputs'!D148</f>
        <v>0</v>
      </c>
      <c r="I227" s="190">
        <f>'Sch PARENT Inputs'!E148</f>
        <v>0</v>
      </c>
      <c r="J227" s="190">
        <f>'Sch PARENT Inputs'!F148</f>
        <v>0</v>
      </c>
      <c r="K227" s="190">
        <f>'GROUP Inputs'!D135</f>
        <v>0</v>
      </c>
      <c r="L227" s="190">
        <f>'GROUP Inputs'!E135</f>
        <v>0</v>
      </c>
      <c r="M227" s="190">
        <f>'GROUP Inputs'!F135</f>
        <v>0</v>
      </c>
    </row>
    <row r="228" spans="1:21" x14ac:dyDescent="0.2">
      <c r="B228" s="1478" t="str">
        <f t="shared" si="41"/>
        <v>No</v>
      </c>
      <c r="D228" s="52" t="str">
        <f>'GROUP Inputs'!C136</f>
        <v>Interest Receivable</v>
      </c>
      <c r="E228" s="52"/>
      <c r="F228" s="59"/>
      <c r="G228" s="59"/>
      <c r="H228" s="190">
        <f>'Sch PARENT Inputs'!D149</f>
        <v>0</v>
      </c>
      <c r="I228" s="190">
        <f>'Sch PARENT Inputs'!E149</f>
        <v>0</v>
      </c>
      <c r="J228" s="190">
        <f>'Sch PARENT Inputs'!F149</f>
        <v>0</v>
      </c>
      <c r="K228" s="190">
        <f>'GROUP Inputs'!D136</f>
        <v>0</v>
      </c>
      <c r="L228" s="190">
        <f>'GROUP Inputs'!E136</f>
        <v>0</v>
      </c>
      <c r="M228" s="190">
        <f>'GROUP Inputs'!F136</f>
        <v>0</v>
      </c>
      <c r="N228" s="1242"/>
    </row>
    <row r="229" spans="1:21" x14ac:dyDescent="0.2">
      <c r="B229" s="1478" t="str">
        <f t="shared" si="41"/>
        <v>No</v>
      </c>
      <c r="D229" s="52" t="str">
        <f>'GROUP Inputs'!C137</f>
        <v>Banking Staffing Underuse</v>
      </c>
      <c r="E229" s="52"/>
      <c r="F229" s="59"/>
      <c r="G229" s="59"/>
      <c r="H229" s="190">
        <f>'Sch PARENT Inputs'!D150</f>
        <v>0</v>
      </c>
      <c r="I229" s="190">
        <f>'Sch PARENT Inputs'!E150</f>
        <v>0</v>
      </c>
      <c r="J229" s="190">
        <f>'Sch PARENT Inputs'!F150</f>
        <v>0</v>
      </c>
      <c r="K229" s="190">
        <f>'GROUP Inputs'!D137</f>
        <v>0</v>
      </c>
      <c r="L229" s="190">
        <f>'GROUP Inputs'!E137</f>
        <v>0</v>
      </c>
      <c r="M229" s="190">
        <f>'GROUP Inputs'!F137</f>
        <v>0</v>
      </c>
      <c r="N229" s="1242"/>
    </row>
    <row r="230" spans="1:21" x14ac:dyDescent="0.2">
      <c r="B230" s="1478" t="str">
        <f t="shared" si="41"/>
        <v>No</v>
      </c>
      <c r="D230" s="52" t="str">
        <f>'GROUP Inputs'!C138</f>
        <v>Teacher Salaries Grant Receivable</v>
      </c>
      <c r="E230" s="52"/>
      <c r="F230" s="59"/>
      <c r="G230" s="59"/>
      <c r="H230" s="190">
        <f>'Sch PARENT Inputs'!D151</f>
        <v>0</v>
      </c>
      <c r="I230" s="190">
        <f>'Sch PARENT Inputs'!E151</f>
        <v>0</v>
      </c>
      <c r="J230" s="190">
        <f>'Sch PARENT Inputs'!F151</f>
        <v>0</v>
      </c>
      <c r="K230" s="190">
        <f>'GROUP Inputs'!D138</f>
        <v>0</v>
      </c>
      <c r="L230" s="190">
        <f>'GROUP Inputs'!E138</f>
        <v>0</v>
      </c>
      <c r="M230" s="190">
        <f>'GROUP Inputs'!F138</f>
        <v>0</v>
      </c>
      <c r="N230" s="1242"/>
      <c r="O230" s="1448"/>
      <c r="P230" s="1448"/>
      <c r="Q230" s="1448"/>
      <c r="R230" s="1448"/>
      <c r="S230" s="1448"/>
      <c r="T230" s="1448"/>
      <c r="U230" s="1448"/>
    </row>
    <row r="231" spans="1:21" x14ac:dyDescent="0.2">
      <c r="B231" s="72" t="s">
        <v>416</v>
      </c>
      <c r="D231" s="52"/>
      <c r="E231" s="52"/>
      <c r="F231" s="59"/>
      <c r="G231" s="59"/>
      <c r="H231" s="190"/>
      <c r="I231" s="190"/>
      <c r="J231" s="190"/>
      <c r="K231" s="190"/>
      <c r="L231" s="190"/>
      <c r="M231" s="190"/>
      <c r="N231" s="1242"/>
      <c r="O231" s="1448"/>
      <c r="P231" s="1448"/>
      <c r="Q231" s="1448"/>
      <c r="R231" s="1448"/>
      <c r="S231" s="1448"/>
      <c r="T231" s="1448"/>
      <c r="U231" s="1448"/>
    </row>
    <row r="232" spans="1:21" ht="13.5" thickBot="1" x14ac:dyDescent="0.25">
      <c r="B232" s="72" t="s">
        <v>416</v>
      </c>
      <c r="D232" s="52"/>
      <c r="E232" s="52"/>
      <c r="F232" s="59"/>
      <c r="G232" s="59"/>
      <c r="H232" s="258">
        <f t="shared" ref="H232:M232" si="42">SUM(H225:H231)</f>
        <v>0</v>
      </c>
      <c r="I232" s="258">
        <f t="shared" si="42"/>
        <v>0</v>
      </c>
      <c r="J232" s="258">
        <f t="shared" si="42"/>
        <v>0</v>
      </c>
      <c r="K232" s="258">
        <f t="shared" si="42"/>
        <v>0</v>
      </c>
      <c r="L232" s="258">
        <f t="shared" si="42"/>
        <v>0</v>
      </c>
      <c r="M232" s="258">
        <f t="shared" si="42"/>
        <v>0</v>
      </c>
      <c r="O232" s="1448"/>
      <c r="P232" s="1448"/>
      <c r="Q232" s="1448"/>
      <c r="R232" s="1448"/>
      <c r="S232" s="1448"/>
      <c r="T232" s="1448"/>
      <c r="U232" s="1448"/>
    </row>
    <row r="233" spans="1:21" ht="13.5" thickTop="1" x14ac:dyDescent="0.2">
      <c r="B233" s="72" t="s">
        <v>416</v>
      </c>
      <c r="D233" s="52"/>
      <c r="E233" s="52"/>
      <c r="F233" s="59"/>
      <c r="G233" s="59"/>
      <c r="H233" s="59"/>
      <c r="I233" s="59"/>
      <c r="J233" s="59"/>
      <c r="K233" s="59"/>
      <c r="L233" s="59"/>
      <c r="M233" s="59"/>
      <c r="O233" s="1448"/>
      <c r="P233" s="1448"/>
      <c r="Q233" s="1448"/>
      <c r="R233" s="1448"/>
      <c r="S233" s="1448"/>
      <c r="T233" s="1448"/>
      <c r="U233" s="1448"/>
    </row>
    <row r="234" spans="1:21" ht="12.75" customHeight="1" x14ac:dyDescent="0.2">
      <c r="A234" s="52" t="s">
        <v>802</v>
      </c>
      <c r="B234" s="72" t="s">
        <v>416</v>
      </c>
      <c r="D234" s="52" t="s">
        <v>803</v>
      </c>
      <c r="E234" s="52"/>
      <c r="F234" s="59"/>
      <c r="G234" s="59"/>
      <c r="H234" s="54">
        <f t="shared" ref="H234:M234" si="43">SUM(H225,H227,H228)</f>
        <v>0</v>
      </c>
      <c r="I234" s="54">
        <f t="shared" si="43"/>
        <v>0</v>
      </c>
      <c r="J234" s="54">
        <f t="shared" si="43"/>
        <v>0</v>
      </c>
      <c r="K234" s="54">
        <f t="shared" si="43"/>
        <v>0</v>
      </c>
      <c r="L234" s="54">
        <f t="shared" si="43"/>
        <v>0</v>
      </c>
      <c r="M234" s="54">
        <f t="shared" si="43"/>
        <v>0</v>
      </c>
      <c r="O234" s="534" t="str">
        <f>'Guidance - General'!A15</f>
        <v>[G2]</v>
      </c>
    </row>
    <row r="235" spans="1:21" x14ac:dyDescent="0.2">
      <c r="A235" s="52" t="s">
        <v>804</v>
      </c>
      <c r="B235" s="72" t="s">
        <v>416</v>
      </c>
      <c r="D235" s="52" t="s">
        <v>805</v>
      </c>
      <c r="E235" s="52"/>
      <c r="F235" s="59"/>
      <c r="G235" s="59"/>
      <c r="H235" s="54">
        <f t="shared" ref="H235:M235" si="44">SUM(H232-H234)</f>
        <v>0</v>
      </c>
      <c r="I235" s="54">
        <f t="shared" si="44"/>
        <v>0</v>
      </c>
      <c r="J235" s="54">
        <f t="shared" si="44"/>
        <v>0</v>
      </c>
      <c r="K235" s="54">
        <f t="shared" si="44"/>
        <v>0</v>
      </c>
      <c r="L235" s="54">
        <f t="shared" si="44"/>
        <v>0</v>
      </c>
      <c r="M235" s="54">
        <f t="shared" si="44"/>
        <v>0</v>
      </c>
    </row>
    <row r="236" spans="1:21" ht="18" customHeight="1" x14ac:dyDescent="0.2">
      <c r="B236" s="72" t="s">
        <v>416</v>
      </c>
      <c r="D236" s="52"/>
      <c r="E236" s="52"/>
      <c r="F236" s="59"/>
      <c r="G236" s="59"/>
      <c r="H236" s="190"/>
      <c r="I236" s="190"/>
      <c r="J236" s="190"/>
      <c r="K236" s="190"/>
      <c r="L236" s="190"/>
      <c r="M236" s="190"/>
    </row>
    <row r="237" spans="1:21" ht="13.5" thickBot="1" x14ac:dyDescent="0.25">
      <c r="B237" s="72" t="s">
        <v>416</v>
      </c>
      <c r="D237" s="52"/>
      <c r="E237" s="52"/>
      <c r="F237" s="59"/>
      <c r="G237" s="59"/>
      <c r="H237" s="194">
        <f t="shared" ref="H237:M237" si="45">SUM(H234:H236)</f>
        <v>0</v>
      </c>
      <c r="I237" s="194">
        <f t="shared" si="45"/>
        <v>0</v>
      </c>
      <c r="J237" s="194">
        <f t="shared" si="45"/>
        <v>0</v>
      </c>
      <c r="K237" s="194">
        <f t="shared" si="45"/>
        <v>0</v>
      </c>
      <c r="L237" s="194">
        <f t="shared" si="45"/>
        <v>0</v>
      </c>
      <c r="M237" s="194">
        <f t="shared" si="45"/>
        <v>0</v>
      </c>
    </row>
    <row r="238" spans="1:21" ht="12.75" customHeight="1" thickTop="1" x14ac:dyDescent="0.2">
      <c r="B238" s="72" t="s">
        <v>416</v>
      </c>
      <c r="D238" s="52"/>
      <c r="E238" s="52"/>
      <c r="F238" s="59"/>
      <c r="G238" s="59"/>
      <c r="H238" s="59"/>
      <c r="I238" s="59"/>
      <c r="J238" s="59"/>
      <c r="K238" s="59"/>
      <c r="L238" s="59"/>
      <c r="M238" s="59"/>
    </row>
    <row r="239" spans="1:21" x14ac:dyDescent="0.2">
      <c r="A239" s="52" t="s">
        <v>672</v>
      </c>
      <c r="B239" s="72" t="str">
        <f>'Statement of Financial Position'!$B$15</f>
        <v>Yes</v>
      </c>
      <c r="C239" s="1262"/>
      <c r="D239" s="1806" t="str">
        <f>N239&amp;". Inventories"</f>
        <v>5. Inventories</v>
      </c>
      <c r="E239" s="1806"/>
      <c r="F239" s="1806"/>
      <c r="G239" s="1806"/>
      <c r="H239" s="1806"/>
      <c r="I239" s="1806"/>
      <c r="J239" s="1806"/>
      <c r="K239" s="809"/>
      <c r="L239" s="809"/>
      <c r="M239" s="809"/>
      <c r="N239" s="1238">
        <f>IF($B239="Yes",$N218+1,$N218)</f>
        <v>5</v>
      </c>
      <c r="O239" s="535" t="str">
        <f>'Guidance - Specific Disclosures'!A61</f>
        <v>[S20]</v>
      </c>
      <c r="P239" s="133"/>
      <c r="Q239" s="133"/>
      <c r="R239" s="133"/>
      <c r="S239" s="133"/>
      <c r="T239" s="133"/>
      <c r="U239" s="133"/>
    </row>
    <row r="240" spans="1:21" x14ac:dyDescent="0.2">
      <c r="B240" s="72" t="str">
        <f>$B$239</f>
        <v>Yes</v>
      </c>
      <c r="C240" s="1262"/>
      <c r="D240" s="747"/>
      <c r="E240" s="747"/>
      <c r="F240" s="747"/>
      <c r="G240" s="747"/>
      <c r="H240" s="747"/>
      <c r="I240" s="747"/>
      <c r="J240" s="747"/>
      <c r="K240" s="747"/>
      <c r="L240" s="747"/>
      <c r="M240" s="747"/>
      <c r="N240" s="1240"/>
      <c r="O240" s="535"/>
      <c r="P240" s="133"/>
      <c r="Q240" s="133"/>
      <c r="R240" s="133"/>
      <c r="S240" s="133"/>
      <c r="T240" s="133"/>
      <c r="U240" s="133"/>
    </row>
    <row r="241" spans="2:21" x14ac:dyDescent="0.2">
      <c r="B241" s="72" t="str">
        <f t="shared" ref="B241:B245" si="46">$B$239</f>
        <v>Yes</v>
      </c>
      <c r="C241" s="1262"/>
      <c r="D241" s="747"/>
      <c r="E241" s="747"/>
      <c r="F241" s="747"/>
      <c r="G241" s="747"/>
      <c r="H241" s="1758" t="s">
        <v>417</v>
      </c>
      <c r="I241" s="1758"/>
      <c r="J241" s="1758"/>
      <c r="K241" s="1758" t="s">
        <v>418</v>
      </c>
      <c r="L241" s="1758"/>
      <c r="M241" s="1758"/>
      <c r="N241" s="1240"/>
      <c r="O241" s="535"/>
      <c r="P241" s="133"/>
      <c r="Q241" s="133"/>
      <c r="R241" s="133"/>
      <c r="S241" s="133"/>
      <c r="T241" s="133"/>
      <c r="U241" s="133"/>
    </row>
    <row r="242" spans="2:21" x14ac:dyDescent="0.2">
      <c r="B242" s="72" t="str">
        <f t="shared" si="46"/>
        <v>Yes</v>
      </c>
      <c r="D242" s="69"/>
      <c r="E242" s="69"/>
      <c r="F242" s="59"/>
      <c r="G242" s="59"/>
      <c r="H242" s="177">
        <f>FY</f>
        <v>2021</v>
      </c>
      <c r="I242" s="177">
        <f>FY</f>
        <v>2021</v>
      </c>
      <c r="J242" s="177">
        <f>FY-1</f>
        <v>2020</v>
      </c>
      <c r="K242" s="177">
        <f>FY</f>
        <v>2021</v>
      </c>
      <c r="L242" s="177">
        <f>FY</f>
        <v>2021</v>
      </c>
      <c r="M242" s="177">
        <f>FY-1</f>
        <v>2020</v>
      </c>
    </row>
    <row r="243" spans="2:21" ht="25.5" x14ac:dyDescent="0.2">
      <c r="B243" s="72" t="str">
        <f t="shared" si="46"/>
        <v>Yes</v>
      </c>
      <c r="D243" s="69"/>
      <c r="E243" s="69"/>
      <c r="F243" s="59"/>
      <c r="G243" s="59"/>
      <c r="H243" s="892" t="str">
        <f>+'GROUP Inputs'!$D$7</f>
        <v>Actual</v>
      </c>
      <c r="I243" s="236" t="str">
        <f>+'GROUP Inputs'!$E$7</f>
        <v>Budget (Unaudited)</v>
      </c>
      <c r="J243" s="892" t="str">
        <f>+'GROUP Inputs'!$F$7</f>
        <v>Actual</v>
      </c>
      <c r="K243" s="892" t="str">
        <f>+'GROUP Inputs'!$D$7</f>
        <v>Actual</v>
      </c>
      <c r="L243" s="236" t="str">
        <f>+'GROUP Inputs'!$E$7</f>
        <v>Budget (Unaudited)</v>
      </c>
      <c r="M243" s="892" t="str">
        <f>+'GROUP Inputs'!$F$7</f>
        <v>Actual</v>
      </c>
    </row>
    <row r="244" spans="2:21" ht="13.5" thickBot="1" x14ac:dyDescent="0.25">
      <c r="B244" s="72" t="str">
        <f t="shared" si="46"/>
        <v>Yes</v>
      </c>
      <c r="D244" s="52"/>
      <c r="E244" s="52"/>
      <c r="F244" s="59"/>
      <c r="G244" s="59"/>
      <c r="H244" s="738" t="s">
        <v>285</v>
      </c>
      <c r="I244" s="738" t="s">
        <v>285</v>
      </c>
      <c r="J244" s="738" t="s">
        <v>285</v>
      </c>
      <c r="K244" s="738" t="s">
        <v>285</v>
      </c>
      <c r="L244" s="738" t="s">
        <v>285</v>
      </c>
      <c r="M244" s="738" t="s">
        <v>285</v>
      </c>
    </row>
    <row r="245" spans="2:21" x14ac:dyDescent="0.2">
      <c r="B245" s="72" t="str">
        <f t="shared" si="46"/>
        <v>Yes</v>
      </c>
      <c r="D245" s="52"/>
      <c r="E245" s="52"/>
      <c r="F245" s="59"/>
      <c r="G245" s="59"/>
      <c r="H245" s="116"/>
      <c r="I245" s="116"/>
      <c r="J245" s="116"/>
      <c r="K245" s="116"/>
      <c r="L245" s="116"/>
      <c r="M245" s="116"/>
    </row>
    <row r="246" spans="2:21" ht="12" customHeight="1" x14ac:dyDescent="0.2">
      <c r="B246" s="1478" t="str">
        <f t="shared" ref="B246:B248" si="47">IF(AND(ROUND($H246,0)=0,ROUND($I246,0)=0,ROUND($J246,0)=0,ROUND($K246,0)=0,ROUND($L246,0)=0,ROUND($M246,0)=0),"No","Yes")</f>
        <v>No</v>
      </c>
      <c r="D246" s="52" t="s">
        <v>215</v>
      </c>
      <c r="E246" s="52"/>
      <c r="F246" s="59"/>
      <c r="G246" s="59"/>
      <c r="H246" s="190">
        <f>'Sch PARENT Inputs'!D162</f>
        <v>0</v>
      </c>
      <c r="I246" s="190">
        <f>'Sch PARENT Inputs'!E162</f>
        <v>0</v>
      </c>
      <c r="J246" s="190">
        <f>'Sch PARENT Inputs'!F162</f>
        <v>0</v>
      </c>
      <c r="K246" s="190">
        <f>'GROUP Inputs'!D147</f>
        <v>0</v>
      </c>
      <c r="L246" s="190">
        <f>'GROUP Inputs'!E147</f>
        <v>0</v>
      </c>
      <c r="M246" s="190">
        <f>'GROUP Inputs'!F147</f>
        <v>0</v>
      </c>
      <c r="O246" s="111"/>
      <c r="P246" s="111"/>
      <c r="Q246" s="111"/>
      <c r="R246" s="111"/>
      <c r="S246" s="111"/>
    </row>
    <row r="247" spans="2:21" s="67" customFormat="1" ht="14.25" customHeight="1" x14ac:dyDescent="0.2">
      <c r="B247" s="1478" t="str">
        <f t="shared" si="47"/>
        <v>No</v>
      </c>
      <c r="C247" s="1262"/>
      <c r="D247" s="52" t="s">
        <v>216</v>
      </c>
      <c r="E247" s="52"/>
      <c r="F247" s="69"/>
      <c r="G247" s="69"/>
      <c r="H247" s="190">
        <f>'Sch PARENT Inputs'!D163</f>
        <v>0</v>
      </c>
      <c r="I247" s="190">
        <f>'Sch PARENT Inputs'!E163</f>
        <v>0</v>
      </c>
      <c r="J247" s="190">
        <f>'Sch PARENT Inputs'!F163</f>
        <v>0</v>
      </c>
      <c r="K247" s="190">
        <f>'GROUP Inputs'!D148</f>
        <v>0</v>
      </c>
      <c r="L247" s="190">
        <f>'GROUP Inputs'!E148</f>
        <v>0</v>
      </c>
      <c r="M247" s="190">
        <f>'GROUP Inputs'!F148</f>
        <v>0</v>
      </c>
      <c r="N247" s="1237"/>
      <c r="O247" s="111"/>
      <c r="P247" s="111"/>
      <c r="Q247" s="111"/>
      <c r="R247" s="111"/>
      <c r="S247" s="111"/>
    </row>
    <row r="248" spans="2:21" s="67" customFormat="1" ht="14.25" customHeight="1" x14ac:dyDescent="0.2">
      <c r="B248" s="1478" t="str">
        <f t="shared" si="47"/>
        <v>No</v>
      </c>
      <c r="C248" s="1262"/>
      <c r="D248" s="52" t="s">
        <v>217</v>
      </c>
      <c r="E248" s="52"/>
      <c r="F248" s="69"/>
      <c r="G248" s="69"/>
      <c r="H248" s="190">
        <f>'Sch PARENT Inputs'!D164</f>
        <v>0</v>
      </c>
      <c r="I248" s="190">
        <f>'Sch PARENT Inputs'!E164</f>
        <v>0</v>
      </c>
      <c r="J248" s="190">
        <f>'Sch PARENT Inputs'!F164</f>
        <v>0</v>
      </c>
      <c r="K248" s="190">
        <f>'GROUP Inputs'!D149</f>
        <v>0</v>
      </c>
      <c r="L248" s="190">
        <f>'GROUP Inputs'!E149</f>
        <v>0</v>
      </c>
      <c r="M248" s="190">
        <f>'GROUP Inputs'!F149</f>
        <v>0</v>
      </c>
      <c r="N248" s="1237"/>
      <c r="O248" s="111"/>
      <c r="P248" s="111"/>
      <c r="Q248" s="111"/>
      <c r="R248" s="111"/>
      <c r="S248" s="111"/>
    </row>
    <row r="249" spans="2:21" s="67" customFormat="1" x14ac:dyDescent="0.2">
      <c r="B249" s="72" t="str">
        <f t="shared" ref="B249:B252" si="48">$B$239</f>
        <v>Yes</v>
      </c>
      <c r="C249" s="1262"/>
      <c r="D249" s="52"/>
      <c r="E249" s="52"/>
      <c r="F249" s="69"/>
      <c r="G249" s="69"/>
      <c r="H249" s="54"/>
      <c r="I249" s="54"/>
      <c r="J249" s="54"/>
      <c r="K249" s="54"/>
      <c r="L249" s="54"/>
      <c r="M249" s="54"/>
      <c r="N249" s="1237"/>
      <c r="O249" s="565"/>
    </row>
    <row r="250" spans="2:21" ht="12.75" customHeight="1" thickBot="1" x14ac:dyDescent="0.25">
      <c r="B250" s="72" t="str">
        <f t="shared" si="48"/>
        <v>Yes</v>
      </c>
      <c r="D250" s="52"/>
      <c r="E250" s="52"/>
      <c r="F250" s="52"/>
      <c r="G250" s="52"/>
      <c r="H250" s="258">
        <f t="shared" ref="H250:M250" si="49">SUM(H246:H249)</f>
        <v>0</v>
      </c>
      <c r="I250" s="258">
        <f t="shared" si="49"/>
        <v>0</v>
      </c>
      <c r="J250" s="258">
        <f t="shared" si="49"/>
        <v>0</v>
      </c>
      <c r="K250" s="258">
        <f t="shared" si="49"/>
        <v>0</v>
      </c>
      <c r="L250" s="258">
        <f t="shared" si="49"/>
        <v>0</v>
      </c>
      <c r="M250" s="258">
        <f t="shared" si="49"/>
        <v>0</v>
      </c>
    </row>
    <row r="251" spans="2:21" ht="12.75" customHeight="1" thickTop="1" x14ac:dyDescent="0.2">
      <c r="B251" s="72" t="str">
        <f t="shared" si="48"/>
        <v>Yes</v>
      </c>
      <c r="D251" s="52"/>
      <c r="E251" s="52"/>
      <c r="F251" s="52"/>
      <c r="G251" s="52"/>
      <c r="H251" s="55"/>
      <c r="I251" s="55"/>
      <c r="J251" s="55"/>
      <c r="K251" s="55"/>
      <c r="L251" s="55"/>
      <c r="M251" s="55"/>
    </row>
    <row r="252" spans="2:21" s="52" customFormat="1" ht="12.75" customHeight="1" x14ac:dyDescent="0.2">
      <c r="B252" s="72" t="str">
        <f t="shared" si="48"/>
        <v>Yes</v>
      </c>
      <c r="C252" s="1236"/>
      <c r="F252" s="59"/>
      <c r="G252" s="59"/>
      <c r="H252" s="59"/>
      <c r="N252" s="1236"/>
      <c r="O252" s="73"/>
      <c r="P252" s="73"/>
      <c r="Q252" s="73"/>
      <c r="R252" s="37"/>
    </row>
    <row r="253" spans="2:21" x14ac:dyDescent="0.2">
      <c r="B253" s="72" t="str">
        <f>IF(OR('Statement of Financial Position'!$B$16="Yes",'Statement of Financial Position'!$B$16="Yes"),"Yes","No")</f>
        <v>Yes</v>
      </c>
      <c r="C253" s="1262"/>
      <c r="D253" s="1786" t="str">
        <f>N253&amp;". Investments"</f>
        <v>6. Investments</v>
      </c>
      <c r="E253" s="1786"/>
      <c r="F253" s="1786"/>
      <c r="G253" s="1786"/>
      <c r="H253" s="1786"/>
      <c r="I253" s="1786"/>
      <c r="J253" s="1786"/>
      <c r="K253" s="810"/>
      <c r="L253" s="810"/>
      <c r="M253" s="810"/>
      <c r="N253" s="1238">
        <f>IF($B253="Yes",$N239+1,$N239)</f>
        <v>6</v>
      </c>
      <c r="O253" s="536" t="str">
        <f>'Guidance - Specific Disclosures'!A155</f>
        <v>[S51]</v>
      </c>
      <c r="P253" s="133"/>
      <c r="Q253" s="133"/>
      <c r="R253" s="133"/>
      <c r="S253" s="133"/>
      <c r="T253" s="133"/>
      <c r="U253" s="133"/>
    </row>
    <row r="254" spans="2:21" ht="12.75" customHeight="1" x14ac:dyDescent="0.2">
      <c r="B254" s="72" t="str">
        <f>$B$253</f>
        <v>Yes</v>
      </c>
      <c r="D254" s="1513"/>
      <c r="E254" s="1513"/>
      <c r="F254" s="117"/>
      <c r="G254" s="117"/>
      <c r="H254" s="571"/>
    </row>
    <row r="255" spans="2:21" ht="12.75" customHeight="1" x14ac:dyDescent="0.2">
      <c r="B255" s="72" t="str">
        <f>$B$253</f>
        <v>Yes</v>
      </c>
      <c r="D255" s="72" t="s">
        <v>806</v>
      </c>
      <c r="E255" s="1513"/>
      <c r="F255" s="117"/>
      <c r="G255" s="117"/>
      <c r="H255" s="571"/>
      <c r="O255" s="861" t="str">
        <f>'Guidance - General'!$B$76</f>
        <v>Guidance on PBE IFRS 9</v>
      </c>
    </row>
    <row r="256" spans="2:21" ht="12.75" customHeight="1" x14ac:dyDescent="0.2">
      <c r="B256" s="72" t="str">
        <f t="shared" ref="B256:B270" si="50">$B$253</f>
        <v>Yes</v>
      </c>
      <c r="D256" s="72"/>
      <c r="E256" s="1513"/>
      <c r="F256" s="117"/>
      <c r="G256" s="117"/>
      <c r="H256" s="1758" t="s">
        <v>417</v>
      </c>
      <c r="I256" s="1758"/>
      <c r="J256" s="1758"/>
      <c r="K256" s="1758" t="s">
        <v>418</v>
      </c>
      <c r="L256" s="1758"/>
      <c r="M256" s="1758"/>
    </row>
    <row r="257" spans="1:22" ht="12.75" customHeight="1" x14ac:dyDescent="0.2">
      <c r="B257" s="72" t="str">
        <f t="shared" si="50"/>
        <v>Yes</v>
      </c>
      <c r="D257" s="72"/>
      <c r="E257" s="52"/>
      <c r="F257" s="52"/>
      <c r="G257" s="52"/>
      <c r="H257" s="177">
        <f>FY</f>
        <v>2021</v>
      </c>
      <c r="I257" s="177">
        <f>FY</f>
        <v>2021</v>
      </c>
      <c r="J257" s="177">
        <f>FY-1</f>
        <v>2020</v>
      </c>
      <c r="K257" s="177">
        <f>FY</f>
        <v>2021</v>
      </c>
      <c r="L257" s="177">
        <f>FY</f>
        <v>2021</v>
      </c>
      <c r="M257" s="177">
        <f>FY-1</f>
        <v>2020</v>
      </c>
    </row>
    <row r="258" spans="1:22" ht="25.5" x14ac:dyDescent="0.2">
      <c r="B258" s="72" t="str">
        <f t="shared" si="50"/>
        <v>Yes</v>
      </c>
      <c r="D258" s="52"/>
      <c r="E258" s="52"/>
      <c r="F258" s="52"/>
      <c r="G258" s="52"/>
      <c r="H258" s="892" t="str">
        <f>+'GROUP Inputs'!$D$7</f>
        <v>Actual</v>
      </c>
      <c r="I258" s="236" t="str">
        <f>+'GROUP Inputs'!$E$7</f>
        <v>Budget (Unaudited)</v>
      </c>
      <c r="J258" s="892" t="str">
        <f>+'GROUP Inputs'!$F$7</f>
        <v>Actual</v>
      </c>
      <c r="K258" s="892" t="str">
        <f>+'GROUP Inputs'!$D$7</f>
        <v>Actual</v>
      </c>
      <c r="L258" s="236" t="str">
        <f>+'GROUP Inputs'!$E$7</f>
        <v>Budget (Unaudited)</v>
      </c>
      <c r="M258" s="892" t="str">
        <f>+'GROUP Inputs'!$F$7</f>
        <v>Actual</v>
      </c>
    </row>
    <row r="259" spans="1:22" ht="12.75" customHeight="1" thickBot="1" x14ac:dyDescent="0.25">
      <c r="B259" s="72" t="str">
        <f t="shared" si="50"/>
        <v>Yes</v>
      </c>
      <c r="E259" s="52"/>
      <c r="F259" s="52"/>
      <c r="G259" s="52"/>
      <c r="H259" s="738" t="s">
        <v>285</v>
      </c>
      <c r="I259" s="738" t="s">
        <v>285</v>
      </c>
      <c r="J259" s="738" t="s">
        <v>285</v>
      </c>
      <c r="K259" s="738" t="s">
        <v>285</v>
      </c>
      <c r="L259" s="738" t="s">
        <v>285</v>
      </c>
      <c r="M259" s="738" t="s">
        <v>285</v>
      </c>
    </row>
    <row r="260" spans="1:22" ht="12.75" customHeight="1" x14ac:dyDescent="0.2">
      <c r="A260" s="52" t="s">
        <v>679</v>
      </c>
      <c r="B260" s="72" t="str">
        <f>'Statement of Financial Position'!$B$16</f>
        <v>Yes</v>
      </c>
      <c r="D260" s="1513" t="s">
        <v>807</v>
      </c>
      <c r="E260" s="52"/>
      <c r="F260" s="52"/>
      <c r="G260" s="52"/>
      <c r="H260" s="116"/>
      <c r="I260" s="116"/>
      <c r="J260" s="116"/>
      <c r="K260" s="116"/>
      <c r="L260" s="116"/>
      <c r="M260" s="116"/>
    </row>
    <row r="261" spans="1:22" x14ac:dyDescent="0.2">
      <c r="B261" s="1478" t="str">
        <f t="shared" ref="B261" si="51">IF(AND(ROUND($H261,0)=0,ROUND($I261,0)=0,ROUND($J261,0)=0,ROUND($K261,0)=0,ROUND($L261,0)=0,ROUND($M261,0)=0),"No","Yes")</f>
        <v>No</v>
      </c>
      <c r="D261" s="1785" t="s">
        <v>793</v>
      </c>
      <c r="E261" s="1785"/>
      <c r="F261" s="1785"/>
      <c r="G261" s="1785"/>
      <c r="H261" s="1057">
        <f>'Sch PARENT Inputs'!D169</f>
        <v>0</v>
      </c>
      <c r="I261" s="1057">
        <f>'Sch PARENT Inputs'!E169</f>
        <v>0</v>
      </c>
      <c r="J261" s="1057">
        <f>'Sch PARENT Inputs'!F169</f>
        <v>0</v>
      </c>
      <c r="K261" s="1057">
        <f>'GROUP Inputs'!D153</f>
        <v>0</v>
      </c>
      <c r="L261" s="1057">
        <f>'GROUP Inputs'!E153</f>
        <v>0</v>
      </c>
      <c r="M261" s="1057">
        <f>'GROUP Inputs'!F153</f>
        <v>0</v>
      </c>
    </row>
    <row r="262" spans="1:22" x14ac:dyDescent="0.2">
      <c r="B262" s="72" t="str">
        <f>$B$260</f>
        <v>Yes</v>
      </c>
      <c r="D262" s="1506"/>
      <c r="E262" s="1506"/>
      <c r="F262" s="1506"/>
      <c r="G262" s="1506"/>
      <c r="H262" s="190">
        <f t="shared" ref="H262:M262" si="52">SUM(H261)</f>
        <v>0</v>
      </c>
      <c r="I262" s="190">
        <f t="shared" si="52"/>
        <v>0</v>
      </c>
      <c r="J262" s="190">
        <f t="shared" si="52"/>
        <v>0</v>
      </c>
      <c r="K262" s="190">
        <f t="shared" si="52"/>
        <v>0</v>
      </c>
      <c r="L262" s="190">
        <f t="shared" si="52"/>
        <v>0</v>
      </c>
      <c r="M262" s="190">
        <f t="shared" si="52"/>
        <v>0</v>
      </c>
    </row>
    <row r="263" spans="1:22" ht="12.75" customHeight="1" x14ac:dyDescent="0.2">
      <c r="B263" s="72" t="str">
        <f>$B$260</f>
        <v>Yes</v>
      </c>
      <c r="D263" s="52"/>
      <c r="E263" s="52"/>
      <c r="F263" s="52"/>
      <c r="G263" s="52"/>
      <c r="K263" s="200"/>
      <c r="L263" s="200"/>
      <c r="M263" s="200"/>
    </row>
    <row r="264" spans="1:22" ht="12.75" customHeight="1" x14ac:dyDescent="0.2">
      <c r="B264" s="72" t="str">
        <f>'Statement of Financial Position'!$B$38</f>
        <v>Yes</v>
      </c>
      <c r="D264" s="1513" t="s">
        <v>808</v>
      </c>
      <c r="E264" s="1513"/>
      <c r="F264" s="52"/>
      <c r="G264" s="52"/>
      <c r="K264" s="200"/>
      <c r="L264" s="200"/>
      <c r="M264" s="200"/>
    </row>
    <row r="265" spans="1:22" ht="12.75" customHeight="1" x14ac:dyDescent="0.2">
      <c r="B265" s="1478" t="str">
        <f t="shared" ref="B265:B266" si="53">IF(AND(ROUND($H265,0)=0,ROUND($I265,0)=0,ROUND($J265,0)=0,ROUND($K265,0)=0,ROUND($L265,0)=0,ROUND($M265,0)=0),"No","Yes")</f>
        <v>No</v>
      </c>
      <c r="D265" s="266" t="s">
        <v>809</v>
      </c>
      <c r="E265" s="1513"/>
      <c r="F265" s="52"/>
      <c r="G265" s="52"/>
      <c r="H265" s="190">
        <f>'Sch PARENT Inputs'!D205</f>
        <v>0</v>
      </c>
      <c r="I265" s="190">
        <f>'Sch PARENT Inputs'!E205</f>
        <v>0</v>
      </c>
      <c r="J265" s="190">
        <f>'Sch PARENT Inputs'!F205</f>
        <v>0</v>
      </c>
      <c r="K265" s="190">
        <f>'GROUP Inputs'!D185</f>
        <v>0</v>
      </c>
      <c r="L265" s="190">
        <f>'GROUP Inputs'!E185</f>
        <v>0</v>
      </c>
      <c r="M265" s="190">
        <f>'GROUP Inputs'!F185</f>
        <v>0</v>
      </c>
    </row>
    <row r="266" spans="1:22" s="67" customFormat="1" ht="15.75" customHeight="1" x14ac:dyDescent="0.2">
      <c r="B266" s="1478" t="str">
        <f t="shared" si="53"/>
        <v>No</v>
      </c>
      <c r="C266" s="1262"/>
      <c r="D266" s="350" t="s">
        <v>810</v>
      </c>
      <c r="E266" s="1513"/>
      <c r="F266" s="69"/>
      <c r="G266" s="69"/>
      <c r="H266" s="1057">
        <f>SUM('Sch PARENT Inputs'!D206:D208)</f>
        <v>0</v>
      </c>
      <c r="I266" s="1057">
        <f>SUM('Sch PARENT Inputs'!E206:E208)</f>
        <v>0</v>
      </c>
      <c r="J266" s="1057">
        <f>SUM('Sch PARENT Inputs'!F206:F208)</f>
        <v>0</v>
      </c>
      <c r="K266" s="1057">
        <f>SUM('GROUP Inputs'!D186:D188)</f>
        <v>0</v>
      </c>
      <c r="L266" s="1057">
        <f>SUM('GROUP Inputs'!E186:E188)</f>
        <v>0</v>
      </c>
      <c r="M266" s="1057">
        <f>SUM('GROUP Inputs'!F186:F188)</f>
        <v>0</v>
      </c>
      <c r="N266" s="1237"/>
      <c r="O266" s="53"/>
      <c r="P266" s="35"/>
      <c r="Q266" s="35"/>
      <c r="R266" s="35"/>
      <c r="S266" s="35"/>
    </row>
    <row r="267" spans="1:22" s="67" customFormat="1" ht="15.75" customHeight="1" x14ac:dyDescent="0.2">
      <c r="B267" s="72" t="str">
        <f>$B$264</f>
        <v>Yes</v>
      </c>
      <c r="C267" s="1262"/>
      <c r="D267" s="350"/>
      <c r="E267" s="1513"/>
      <c r="F267" s="69"/>
      <c r="G267" s="69"/>
      <c r="H267" s="190">
        <f t="shared" ref="H267:M267" si="54">SUM(H265:H266)</f>
        <v>0</v>
      </c>
      <c r="I267" s="190">
        <f t="shared" si="54"/>
        <v>0</v>
      </c>
      <c r="J267" s="190">
        <f t="shared" si="54"/>
        <v>0</v>
      </c>
      <c r="K267" s="190">
        <f t="shared" si="54"/>
        <v>0</v>
      </c>
      <c r="L267" s="190">
        <f t="shared" si="54"/>
        <v>0</v>
      </c>
      <c r="M267" s="190">
        <f t="shared" si="54"/>
        <v>0</v>
      </c>
      <c r="N267" s="1237"/>
      <c r="O267" s="53"/>
      <c r="P267" s="35"/>
      <c r="Q267" s="35"/>
      <c r="R267" s="35"/>
      <c r="S267" s="35"/>
    </row>
    <row r="268" spans="1:22" ht="12.75" customHeight="1" x14ac:dyDescent="0.2">
      <c r="B268" s="72" t="str">
        <f>$B$264</f>
        <v>Yes</v>
      </c>
      <c r="D268" s="266"/>
      <c r="E268" s="1513"/>
      <c r="F268" s="52"/>
      <c r="G268" s="52"/>
      <c r="H268" s="190"/>
      <c r="I268" s="190"/>
      <c r="J268" s="190"/>
      <c r="K268" s="190"/>
      <c r="L268" s="190"/>
      <c r="M268" s="190"/>
    </row>
    <row r="269" spans="1:22" ht="12.75" customHeight="1" thickBot="1" x14ac:dyDescent="0.25">
      <c r="B269" s="72" t="str">
        <f t="shared" si="50"/>
        <v>Yes</v>
      </c>
      <c r="D269" s="52" t="s">
        <v>305</v>
      </c>
      <c r="E269" s="52"/>
      <c r="F269" s="52"/>
      <c r="G269" s="52"/>
      <c r="H269" s="258">
        <f t="shared" ref="H269:M269" si="55">H262+H267</f>
        <v>0</v>
      </c>
      <c r="I269" s="258">
        <f t="shared" si="55"/>
        <v>0</v>
      </c>
      <c r="J269" s="258">
        <f t="shared" si="55"/>
        <v>0</v>
      </c>
      <c r="K269" s="258">
        <f t="shared" si="55"/>
        <v>0</v>
      </c>
      <c r="L269" s="258">
        <f t="shared" si="55"/>
        <v>0</v>
      </c>
      <c r="M269" s="258">
        <f t="shared" si="55"/>
        <v>0</v>
      </c>
    </row>
    <row r="270" spans="1:22" ht="13.5" thickTop="1" x14ac:dyDescent="0.2">
      <c r="B270" s="72" t="str">
        <f t="shared" si="50"/>
        <v>Yes</v>
      </c>
      <c r="D270" s="1469"/>
      <c r="E270" s="1469"/>
      <c r="F270" s="119"/>
      <c r="G270" s="119"/>
      <c r="H270" s="119"/>
      <c r="J270" s="560"/>
      <c r="K270" s="560"/>
      <c r="L270" s="560"/>
      <c r="M270" s="560"/>
      <c r="N270" s="1243"/>
    </row>
    <row r="271" spans="1:22" ht="13.5" thickTop="1" x14ac:dyDescent="0.2">
      <c r="A271" s="52" t="s">
        <v>811</v>
      </c>
      <c r="B271" s="72" t="s">
        <v>416</v>
      </c>
      <c r="C271" s="1262"/>
      <c r="D271" s="1786" t="str">
        <f>N271&amp;". Property, Plant and Equipment"</f>
        <v>7. Property, Plant and Equipment</v>
      </c>
      <c r="E271" s="1786"/>
      <c r="F271" s="1786"/>
      <c r="G271" s="1786"/>
      <c r="H271" s="1786"/>
      <c r="I271" s="1786"/>
      <c r="J271" s="1786"/>
      <c r="K271" s="811"/>
      <c r="L271" s="811"/>
      <c r="M271" s="811"/>
      <c r="N271" s="1238">
        <f>IF($B271="Yes",$N253+1,$N253)</f>
        <v>7</v>
      </c>
      <c r="O271" s="538" t="str">
        <f>'Guidance - Specific Disclosures'!A13</f>
        <v>[S4]</v>
      </c>
      <c r="Q271" s="133"/>
      <c r="R271" s="133"/>
      <c r="S271" s="133"/>
      <c r="T271" s="133"/>
      <c r="U271" s="133"/>
      <c r="V271" s="133"/>
    </row>
    <row r="272" spans="1:22" x14ac:dyDescent="0.2">
      <c r="B272" s="72" t="s">
        <v>416</v>
      </c>
      <c r="D272" s="69"/>
      <c r="E272" s="52"/>
      <c r="F272" s="59"/>
      <c r="G272" s="59"/>
      <c r="H272" s="59"/>
      <c r="O272" s="539"/>
    </row>
    <row r="273" spans="2:19" x14ac:dyDescent="0.2">
      <c r="B273" s="72" t="s">
        <v>416</v>
      </c>
      <c r="D273" s="69" t="s">
        <v>812</v>
      </c>
      <c r="E273" s="52"/>
      <c r="F273" s="59"/>
      <c r="G273" s="59"/>
      <c r="H273" s="59"/>
      <c r="O273" s="539"/>
    </row>
    <row r="274" spans="2:19" ht="38.25" x14ac:dyDescent="0.2">
      <c r="B274" s="72" t="s">
        <v>416</v>
      </c>
      <c r="D274" s="52"/>
      <c r="H274" s="293" t="s">
        <v>813</v>
      </c>
      <c r="I274" s="204" t="s">
        <v>814</v>
      </c>
      <c r="J274" s="204" t="s">
        <v>815</v>
      </c>
      <c r="K274" s="204" t="s">
        <v>816</v>
      </c>
      <c r="L274" s="204" t="s">
        <v>440</v>
      </c>
      <c r="M274" s="74" t="s">
        <v>817</v>
      </c>
      <c r="N274" s="1244"/>
      <c r="O274" s="540" t="str">
        <f>'Guidance - Specific Disclosures'!A115</f>
        <v>[S38]</v>
      </c>
    </row>
    <row r="275" spans="2:19" ht="15.75" customHeight="1" x14ac:dyDescent="0.2">
      <c r="B275" s="72" t="s">
        <v>416</v>
      </c>
      <c r="D275" s="166">
        <f>FY</f>
        <v>2021</v>
      </c>
      <c r="H275" s="177" t="s">
        <v>285</v>
      </c>
      <c r="I275" s="118" t="s">
        <v>285</v>
      </c>
      <c r="J275" s="118" t="s">
        <v>285</v>
      </c>
      <c r="K275" s="118" t="s">
        <v>285</v>
      </c>
      <c r="L275" s="118" t="s">
        <v>285</v>
      </c>
      <c r="M275" s="177" t="s">
        <v>285</v>
      </c>
      <c r="N275" s="1245"/>
      <c r="O275" s="35"/>
    </row>
    <row r="276" spans="2:19" ht="12.75" customHeight="1" x14ac:dyDescent="0.2">
      <c r="B276" s="72" t="s">
        <v>416</v>
      </c>
      <c r="D276" s="69"/>
      <c r="H276" s="54"/>
      <c r="I276" s="55"/>
      <c r="J276" s="55"/>
      <c r="K276" s="55"/>
      <c r="M276" s="54"/>
      <c r="N276" s="1246"/>
      <c r="O276" s="687" t="str">
        <f>'Guidance - Specific Disclosures'!A170</f>
        <v>[S56]</v>
      </c>
    </row>
    <row r="277" spans="2:19" ht="13.5" customHeight="1" x14ac:dyDescent="0.2">
      <c r="B277" s="72" t="s">
        <v>416</v>
      </c>
      <c r="D277" s="52" t="s">
        <v>818</v>
      </c>
      <c r="H277" s="187">
        <f>'GROUP Inputs'!F157</f>
        <v>0</v>
      </c>
      <c r="I277" s="216"/>
      <c r="J277" s="216"/>
      <c r="K277" s="216"/>
      <c r="L277" s="187">
        <v>0</v>
      </c>
      <c r="M277" s="237">
        <f t="shared" ref="M277:M285" si="56">SUM(H277:L277)</f>
        <v>0</v>
      </c>
      <c r="N277" s="1247"/>
      <c r="O277" s="35"/>
      <c r="P277" s="74"/>
    </row>
    <row r="278" spans="2:19" ht="13.5" customHeight="1" x14ac:dyDescent="0.2">
      <c r="B278" s="72" t="s">
        <v>416</v>
      </c>
      <c r="D278" s="52" t="s">
        <v>819</v>
      </c>
      <c r="H278" s="187">
        <f>SUM('GROUP Inputs'!F158,'GROUP Inputs'!F169)</f>
        <v>0</v>
      </c>
      <c r="I278" s="216"/>
      <c r="J278" s="216"/>
      <c r="K278" s="216"/>
      <c r="L278" s="187">
        <f>-'GROUP Inputs'!D115</f>
        <v>0</v>
      </c>
      <c r="M278" s="237">
        <f t="shared" si="56"/>
        <v>0</v>
      </c>
      <c r="N278" s="1247"/>
      <c r="O278" s="35"/>
      <c r="P278" s="74"/>
    </row>
    <row r="279" spans="2:19" ht="13.5" customHeight="1" x14ac:dyDescent="0.2">
      <c r="B279" s="72" t="s">
        <v>416</v>
      </c>
      <c r="D279" s="52" t="s">
        <v>820</v>
      </c>
      <c r="H279" s="187">
        <f>SUM('GROUP Inputs'!F159,'GROUP Inputs'!F170)</f>
        <v>0</v>
      </c>
      <c r="I279" s="216"/>
      <c r="J279" s="216"/>
      <c r="K279" s="216"/>
      <c r="L279" s="187">
        <f>-'GROUP Inputs'!D116</f>
        <v>0</v>
      </c>
      <c r="M279" s="237">
        <f t="shared" si="56"/>
        <v>0</v>
      </c>
      <c r="N279" s="1247"/>
      <c r="O279" s="35"/>
      <c r="P279" s="74"/>
    </row>
    <row r="280" spans="2:19" ht="13.5" customHeight="1" x14ac:dyDescent="0.2">
      <c r="B280" s="72" t="s">
        <v>416</v>
      </c>
      <c r="D280" s="52" t="s">
        <v>198</v>
      </c>
      <c r="H280" s="187">
        <f>SUM('GROUP Inputs'!F160,'GROUP Inputs'!F171)</f>
        <v>0</v>
      </c>
      <c r="I280" s="216"/>
      <c r="J280" s="216"/>
      <c r="K280" s="216"/>
      <c r="L280" s="187">
        <f>-'GROUP Inputs'!D117</f>
        <v>0</v>
      </c>
      <c r="M280" s="237">
        <f t="shared" si="56"/>
        <v>0</v>
      </c>
      <c r="N280" s="1247"/>
      <c r="O280" s="35"/>
      <c r="P280" s="74"/>
    </row>
    <row r="281" spans="2:19" s="701" customFormat="1" ht="25.5" x14ac:dyDescent="0.2">
      <c r="B281" s="72" t="s">
        <v>416</v>
      </c>
      <c r="C281" s="1241"/>
      <c r="D281" s="135" t="s">
        <v>162</v>
      </c>
      <c r="H281" s="187">
        <f>SUM('GROUP Inputs'!F161,'GROUP Inputs'!F172)</f>
        <v>0</v>
      </c>
      <c r="I281" s="1266"/>
      <c r="J281" s="1266"/>
      <c r="K281" s="1266"/>
      <c r="L281" s="187">
        <f>-'GROUP Inputs'!D118</f>
        <v>0</v>
      </c>
      <c r="M281" s="237">
        <f t="shared" si="56"/>
        <v>0</v>
      </c>
      <c r="N281" s="1247"/>
      <c r="P281" s="236"/>
      <c r="Q281" s="265" t="s">
        <v>570</v>
      </c>
      <c r="R281" s="1267"/>
    </row>
    <row r="282" spans="2:19" ht="13.5" customHeight="1" x14ac:dyDescent="0.2">
      <c r="B282" s="72" t="s">
        <v>416</v>
      </c>
      <c r="D282" s="52" t="s">
        <v>116</v>
      </c>
      <c r="H282" s="187">
        <f>SUM('GROUP Inputs'!F162,'GROUP Inputs'!F173)</f>
        <v>0</v>
      </c>
      <c r="I282" s="216"/>
      <c r="J282" s="216"/>
      <c r="K282" s="216"/>
      <c r="L282" s="187">
        <f>-'GROUP Inputs'!D119</f>
        <v>0</v>
      </c>
      <c r="M282" s="237">
        <f t="shared" si="56"/>
        <v>0</v>
      </c>
      <c r="N282" s="1247"/>
      <c r="O282" s="35"/>
      <c r="P282" s="116"/>
      <c r="Q282" s="190"/>
      <c r="R282" s="190"/>
    </row>
    <row r="283" spans="2:19" ht="13.5" customHeight="1" x14ac:dyDescent="0.2">
      <c r="B283" s="72" t="s">
        <v>416</v>
      </c>
      <c r="D283" s="52" t="s">
        <v>117</v>
      </c>
      <c r="H283" s="187">
        <f>SUM('GROUP Inputs'!F163,'GROUP Inputs'!F174)</f>
        <v>0</v>
      </c>
      <c r="I283" s="216"/>
      <c r="J283" s="216"/>
      <c r="K283" s="216"/>
      <c r="L283" s="187">
        <f>-'GROUP Inputs'!D120</f>
        <v>0</v>
      </c>
      <c r="M283" s="237">
        <f t="shared" si="56"/>
        <v>0</v>
      </c>
      <c r="N283" s="1247"/>
      <c r="O283" s="35"/>
    </row>
    <row r="284" spans="2:19" ht="13.5" customHeight="1" x14ac:dyDescent="0.2">
      <c r="B284" s="72" t="s">
        <v>416</v>
      </c>
      <c r="D284" s="52" t="s">
        <v>115</v>
      </c>
      <c r="H284" s="187">
        <f>SUM('GROUP Inputs'!F164,'GROUP Inputs'!F175)</f>
        <v>0</v>
      </c>
      <c r="I284" s="216"/>
      <c r="J284" s="216"/>
      <c r="K284" s="216"/>
      <c r="L284" s="187">
        <f>-'GROUP Inputs'!D121</f>
        <v>0</v>
      </c>
      <c r="M284" s="237">
        <f t="shared" si="56"/>
        <v>0</v>
      </c>
      <c r="N284" s="1247"/>
      <c r="O284" s="167"/>
      <c r="P284" s="167"/>
      <c r="Q284" s="167"/>
    </row>
    <row r="285" spans="2:19" ht="13.5" customHeight="1" x14ac:dyDescent="0.2">
      <c r="B285" s="72" t="s">
        <v>416</v>
      </c>
      <c r="D285" s="52" t="s">
        <v>114</v>
      </c>
      <c r="H285" s="187">
        <f>SUM('GROUP Inputs'!F165,'GROUP Inputs'!F176)</f>
        <v>0</v>
      </c>
      <c r="I285" s="216"/>
      <c r="J285" s="216"/>
      <c r="K285" s="216"/>
      <c r="L285" s="187">
        <f>-'GROUP Inputs'!D122</f>
        <v>0</v>
      </c>
      <c r="M285" s="237">
        <f t="shared" si="56"/>
        <v>0</v>
      </c>
      <c r="N285" s="1247"/>
      <c r="O285" s="167"/>
      <c r="P285" s="167"/>
      <c r="Q285" s="167"/>
    </row>
    <row r="286" spans="2:19" ht="13.5" customHeight="1" x14ac:dyDescent="0.2">
      <c r="B286" s="72" t="s">
        <v>416</v>
      </c>
      <c r="D286" s="52"/>
      <c r="H286" s="187"/>
      <c r="I286" s="201"/>
      <c r="J286" s="201"/>
      <c r="K286" s="201"/>
      <c r="L286" s="187"/>
      <c r="M286" s="237"/>
      <c r="N286" s="1247"/>
      <c r="O286" s="167"/>
      <c r="P286" s="167"/>
      <c r="Q286" s="167"/>
    </row>
    <row r="287" spans="2:19" ht="12.75" customHeight="1" thickBot="1" x14ac:dyDescent="0.25">
      <c r="B287" s="72" t="s">
        <v>416</v>
      </c>
      <c r="D287" s="243" t="str">
        <f>"Balance at 31 December "&amp;FY</f>
        <v>Balance at 31 December 2021</v>
      </c>
      <c r="H287" s="194">
        <f t="shared" ref="H287:M287" si="57">SUM(H277:H286)</f>
        <v>0</v>
      </c>
      <c r="I287" s="194">
        <f t="shared" si="57"/>
        <v>0</v>
      </c>
      <c r="J287" s="194">
        <f t="shared" si="57"/>
        <v>0</v>
      </c>
      <c r="K287" s="194">
        <f t="shared" si="57"/>
        <v>0</v>
      </c>
      <c r="L287" s="194">
        <f t="shared" si="57"/>
        <v>0</v>
      </c>
      <c r="M287" s="257">
        <f t="shared" si="57"/>
        <v>0</v>
      </c>
      <c r="O287" s="336"/>
      <c r="P287" s="336"/>
      <c r="Q287" s="1429"/>
    </row>
    <row r="288" spans="2:19" ht="12.75" customHeight="1" thickTop="1" x14ac:dyDescent="0.2">
      <c r="B288" s="72" t="s">
        <v>416</v>
      </c>
      <c r="D288" s="52"/>
      <c r="E288" s="54"/>
      <c r="F288" s="55"/>
      <c r="G288" s="55"/>
      <c r="H288" s="55"/>
      <c r="J288" s="76"/>
      <c r="K288" s="76"/>
      <c r="L288" s="76"/>
      <c r="O288" s="167"/>
      <c r="P288" s="167"/>
      <c r="Q288" s="1429"/>
      <c r="S288" s="572"/>
    </row>
    <row r="289" spans="1:25" ht="12.75" customHeight="1" x14ac:dyDescent="0.2">
      <c r="B289" s="72" t="s">
        <v>416</v>
      </c>
      <c r="D289" s="52"/>
      <c r="E289" s="54"/>
      <c r="F289" s="55"/>
      <c r="G289" s="55"/>
      <c r="H289" s="55"/>
      <c r="J289" s="76"/>
      <c r="K289" s="76"/>
      <c r="L289" s="76"/>
      <c r="M289" s="76"/>
      <c r="N289" s="1248"/>
      <c r="O289" s="35"/>
    </row>
    <row r="290" spans="1:25" ht="12.75" customHeight="1" x14ac:dyDescent="0.2">
      <c r="B290" s="72" t="s">
        <v>416</v>
      </c>
      <c r="D290" s="69" t="s">
        <v>812</v>
      </c>
      <c r="E290" s="54"/>
      <c r="F290" s="55"/>
      <c r="G290" s="55"/>
      <c r="H290" s="177">
        <f>FY</f>
        <v>2021</v>
      </c>
      <c r="I290" s="177">
        <f>FY</f>
        <v>2021</v>
      </c>
      <c r="J290" s="177">
        <f>FY</f>
        <v>2021</v>
      </c>
      <c r="K290" s="177">
        <f>PY</f>
        <v>2020</v>
      </c>
      <c r="L290" s="177">
        <f>PY</f>
        <v>2020</v>
      </c>
      <c r="M290" s="177">
        <f>PY</f>
        <v>2020</v>
      </c>
      <c r="N290" s="1248"/>
      <c r="O290" s="35"/>
    </row>
    <row r="291" spans="1:25" ht="38.25" customHeight="1" x14ac:dyDescent="0.2">
      <c r="B291" s="72" t="s">
        <v>416</v>
      </c>
      <c r="D291" s="52"/>
      <c r="E291" s="54"/>
      <c r="F291" s="55"/>
      <c r="G291" s="55"/>
      <c r="H291" s="236" t="s">
        <v>821</v>
      </c>
      <c r="I291" s="236" t="s">
        <v>822</v>
      </c>
      <c r="J291" s="236" t="s">
        <v>823</v>
      </c>
      <c r="K291" s="236" t="s">
        <v>821</v>
      </c>
      <c r="L291" s="236" t="s">
        <v>822</v>
      </c>
      <c r="M291" s="236" t="s">
        <v>823</v>
      </c>
      <c r="N291" s="1249"/>
      <c r="O291" s="628"/>
      <c r="P291" s="1448"/>
      <c r="Q291" s="1448"/>
      <c r="R291" s="1448"/>
      <c r="S291" s="1448"/>
      <c r="T291" s="1448"/>
      <c r="U291" s="1448"/>
    </row>
    <row r="292" spans="1:25" ht="12.75" customHeight="1" x14ac:dyDescent="0.2">
      <c r="A292" s="52" t="s">
        <v>811</v>
      </c>
      <c r="B292" s="72" t="s">
        <v>416</v>
      </c>
      <c r="D292" s="166"/>
      <c r="E292" s="54"/>
      <c r="F292" s="55"/>
      <c r="G292" s="55"/>
      <c r="H292" s="177" t="s">
        <v>285</v>
      </c>
      <c r="I292" s="177" t="s">
        <v>285</v>
      </c>
      <c r="J292" s="177" t="s">
        <v>285</v>
      </c>
      <c r="K292" s="177" t="s">
        <v>285</v>
      </c>
      <c r="L292" s="177" t="s">
        <v>285</v>
      </c>
      <c r="M292" s="177" t="s">
        <v>285</v>
      </c>
      <c r="N292" s="1245"/>
      <c r="O292" s="1448"/>
      <c r="P292" s="1448"/>
      <c r="Q292" s="1448"/>
      <c r="R292" s="1448"/>
      <c r="S292" s="1448"/>
      <c r="T292" s="1448"/>
      <c r="U292" s="1448"/>
    </row>
    <row r="293" spans="1:25" ht="12.75" customHeight="1" x14ac:dyDescent="0.2">
      <c r="B293" s="72" t="s">
        <v>416</v>
      </c>
      <c r="D293" s="242"/>
      <c r="E293" s="54"/>
      <c r="F293" s="55"/>
      <c r="G293" s="55"/>
      <c r="H293" s="177"/>
      <c r="I293" s="177"/>
      <c r="J293" s="177"/>
      <c r="K293" s="177"/>
      <c r="L293" s="177"/>
      <c r="M293" s="177"/>
      <c r="N293" s="1245"/>
      <c r="O293" s="1448"/>
      <c r="P293" s="1448"/>
      <c r="Q293" s="1448"/>
      <c r="R293" s="1448"/>
      <c r="S293" s="1448"/>
      <c r="T293" s="1448"/>
      <c r="U293" s="1448"/>
    </row>
    <row r="294" spans="1:25" ht="13.5" customHeight="1" x14ac:dyDescent="0.2">
      <c r="B294" s="1478" t="str">
        <f>IF(AND(ROUND($H294,0)=0,ROUND($I294,0)=0,ROUND($J294,0)=0,ROUND($K294,0)=0,ROUND($L294,0)=0,ROUND($M294,0)=0),"No","Yes")</f>
        <v>No</v>
      </c>
      <c r="D294" s="52" t="s">
        <v>818</v>
      </c>
      <c r="E294" s="54"/>
      <c r="F294" s="55"/>
      <c r="G294" s="55"/>
      <c r="H294" s="187">
        <f>'GROUP Inputs'!D157</f>
        <v>0</v>
      </c>
      <c r="I294" s="190">
        <v>0</v>
      </c>
      <c r="J294" s="237">
        <f t="shared" ref="J294:J302" si="58">SUM(H294:I294)</f>
        <v>0</v>
      </c>
      <c r="K294" s="190">
        <f>'GROUP Inputs'!F157</f>
        <v>0</v>
      </c>
      <c r="L294" s="190">
        <v>0</v>
      </c>
      <c r="M294" s="237">
        <f t="shared" ref="M294:M302" si="59">SUM(K294:L294)</f>
        <v>0</v>
      </c>
      <c r="N294" s="1247"/>
      <c r="O294" s="1448"/>
      <c r="P294" s="1448"/>
      <c r="Q294" s="1448"/>
      <c r="R294" s="1448"/>
      <c r="S294" s="1448"/>
      <c r="T294" s="1448"/>
      <c r="U294" s="1448"/>
    </row>
    <row r="295" spans="1:25" ht="13.5" customHeight="1" x14ac:dyDescent="0.2">
      <c r="B295" s="1478" t="str">
        <f t="shared" ref="B295:B302" si="60">IF(AND(ROUND($H295,0)=0,ROUND($I295,0)=0,ROUND($J295,0)=0,ROUND($K295,0)=0,ROUND($L295,0)=0,ROUND($M295,0)=0),"No","Yes")</f>
        <v>No</v>
      </c>
      <c r="D295" s="52" t="s">
        <v>819</v>
      </c>
      <c r="E295" s="187"/>
      <c r="F295" s="192"/>
      <c r="G295" s="192"/>
      <c r="H295" s="187">
        <f>'GROUP Inputs'!D158</f>
        <v>0</v>
      </c>
      <c r="I295" s="190">
        <f>'GROUP Inputs'!D169</f>
        <v>0</v>
      </c>
      <c r="J295" s="237">
        <f t="shared" si="58"/>
        <v>0</v>
      </c>
      <c r="K295" s="190">
        <f>'GROUP Inputs'!F158</f>
        <v>0</v>
      </c>
      <c r="L295" s="190">
        <f>'GROUP Inputs'!F169</f>
        <v>0</v>
      </c>
      <c r="M295" s="237">
        <f t="shared" si="59"/>
        <v>0</v>
      </c>
      <c r="N295" s="1247"/>
      <c r="O295" s="35"/>
    </row>
    <row r="296" spans="1:25" ht="13.5" customHeight="1" x14ac:dyDescent="0.2">
      <c r="B296" s="1478" t="str">
        <f t="shared" si="60"/>
        <v>No</v>
      </c>
      <c r="D296" s="52" t="s">
        <v>820</v>
      </c>
      <c r="E296" s="187"/>
      <c r="F296" s="192"/>
      <c r="G296" s="192"/>
      <c r="H296" s="187">
        <f>'GROUP Inputs'!D159</f>
        <v>0</v>
      </c>
      <c r="I296" s="190">
        <f>'GROUP Inputs'!D170</f>
        <v>0</v>
      </c>
      <c r="J296" s="237">
        <f t="shared" si="58"/>
        <v>0</v>
      </c>
      <c r="K296" s="190">
        <f>'GROUP Inputs'!F159</f>
        <v>0</v>
      </c>
      <c r="L296" s="190">
        <f>'GROUP Inputs'!F170</f>
        <v>0</v>
      </c>
      <c r="M296" s="237">
        <f t="shared" si="59"/>
        <v>0</v>
      </c>
      <c r="N296" s="1247"/>
      <c r="O296" s="35"/>
      <c r="Q296" s="52"/>
      <c r="R296" s="165"/>
      <c r="S296" s="165"/>
      <c r="T296" s="165"/>
      <c r="U296" s="165"/>
      <c r="V296" s="165"/>
      <c r="W296" s="165"/>
      <c r="X296" s="52"/>
      <c r="Y296" s="52"/>
    </row>
    <row r="297" spans="1:25" ht="13.5" customHeight="1" x14ac:dyDescent="0.2">
      <c r="B297" s="1478" t="str">
        <f t="shared" si="60"/>
        <v>No</v>
      </c>
      <c r="D297" s="52" t="s">
        <v>198</v>
      </c>
      <c r="E297" s="187"/>
      <c r="F297" s="192"/>
      <c r="G297" s="192"/>
      <c r="H297" s="187">
        <f>'GROUP Inputs'!D160</f>
        <v>0</v>
      </c>
      <c r="I297" s="190">
        <f>'GROUP Inputs'!D171</f>
        <v>0</v>
      </c>
      <c r="J297" s="237">
        <f t="shared" si="58"/>
        <v>0</v>
      </c>
      <c r="K297" s="190">
        <f>'GROUP Inputs'!F160</f>
        <v>0</v>
      </c>
      <c r="L297" s="190">
        <f>'GROUP Inputs'!F171</f>
        <v>0</v>
      </c>
      <c r="M297" s="237">
        <f t="shared" si="59"/>
        <v>0</v>
      </c>
      <c r="N297" s="1247"/>
      <c r="O297" s="35"/>
      <c r="Q297" s="52"/>
      <c r="R297" s="165"/>
      <c r="S297" s="165"/>
      <c r="T297" s="165"/>
      <c r="U297" s="165"/>
      <c r="V297" s="165"/>
      <c r="W297" s="165"/>
      <c r="X297" s="52"/>
      <c r="Y297" s="52"/>
    </row>
    <row r="298" spans="1:25" ht="13.5" customHeight="1" x14ac:dyDescent="0.2">
      <c r="B298" s="1478" t="str">
        <f t="shared" si="60"/>
        <v>No</v>
      </c>
      <c r="D298" s="72" t="s">
        <v>162</v>
      </c>
      <c r="E298" s="187"/>
      <c r="F298" s="192"/>
      <c r="G298" s="192"/>
      <c r="H298" s="187">
        <f>'GROUP Inputs'!D161</f>
        <v>0</v>
      </c>
      <c r="I298" s="190">
        <f>'GROUP Inputs'!D172</f>
        <v>0</v>
      </c>
      <c r="J298" s="237">
        <f t="shared" si="58"/>
        <v>0</v>
      </c>
      <c r="K298" s="190">
        <f>'GROUP Inputs'!F161</f>
        <v>0</v>
      </c>
      <c r="L298" s="190">
        <f>'GROUP Inputs'!F172</f>
        <v>0</v>
      </c>
      <c r="M298" s="237">
        <f t="shared" si="59"/>
        <v>0</v>
      </c>
      <c r="N298" s="1247"/>
      <c r="O298" s="35"/>
      <c r="Q298" s="52"/>
      <c r="R298" s="165"/>
      <c r="S298" s="165"/>
      <c r="T298" s="165"/>
      <c r="U298" s="165"/>
      <c r="V298" s="165"/>
      <c r="W298" s="165"/>
      <c r="X298" s="52"/>
      <c r="Y298" s="52"/>
    </row>
    <row r="299" spans="1:25" ht="13.5" customHeight="1" x14ac:dyDescent="0.2">
      <c r="B299" s="1478" t="str">
        <f t="shared" si="60"/>
        <v>No</v>
      </c>
      <c r="D299" s="52" t="s">
        <v>116</v>
      </c>
      <c r="E299" s="187"/>
      <c r="F299" s="192"/>
      <c r="G299" s="192"/>
      <c r="H299" s="187">
        <f>'GROUP Inputs'!D162</f>
        <v>0</v>
      </c>
      <c r="I299" s="190">
        <f>'GROUP Inputs'!D173</f>
        <v>0</v>
      </c>
      <c r="J299" s="237">
        <f t="shared" si="58"/>
        <v>0</v>
      </c>
      <c r="K299" s="190">
        <f>'GROUP Inputs'!F162</f>
        <v>0</v>
      </c>
      <c r="L299" s="190">
        <f>'GROUP Inputs'!F173</f>
        <v>0</v>
      </c>
      <c r="M299" s="237">
        <f t="shared" si="59"/>
        <v>0</v>
      </c>
      <c r="N299" s="1247"/>
      <c r="O299" s="35"/>
      <c r="Q299" s="52"/>
      <c r="R299" s="165"/>
      <c r="S299" s="165"/>
      <c r="T299" s="165"/>
      <c r="U299" s="165"/>
      <c r="V299" s="165"/>
      <c r="W299" s="165"/>
      <c r="X299" s="52"/>
      <c r="Y299" s="52"/>
    </row>
    <row r="300" spans="1:25" ht="13.5" customHeight="1" x14ac:dyDescent="0.2">
      <c r="B300" s="1478" t="str">
        <f t="shared" si="60"/>
        <v>No</v>
      </c>
      <c r="D300" s="52" t="s">
        <v>117</v>
      </c>
      <c r="E300" s="187"/>
      <c r="F300" s="192"/>
      <c r="G300" s="192"/>
      <c r="H300" s="187">
        <f>'GROUP Inputs'!D163</f>
        <v>0</v>
      </c>
      <c r="I300" s="190">
        <f>'GROUP Inputs'!D174</f>
        <v>0</v>
      </c>
      <c r="J300" s="237">
        <f t="shared" si="58"/>
        <v>0</v>
      </c>
      <c r="K300" s="190">
        <f>'GROUP Inputs'!F163</f>
        <v>0</v>
      </c>
      <c r="L300" s="190">
        <f>'GROUP Inputs'!F174</f>
        <v>0</v>
      </c>
      <c r="M300" s="237">
        <f t="shared" si="59"/>
        <v>0</v>
      </c>
      <c r="N300" s="1247"/>
      <c r="O300" s="35"/>
      <c r="Q300" s="52"/>
      <c r="R300" s="165"/>
      <c r="S300" s="165"/>
      <c r="T300" s="165"/>
      <c r="U300" s="165"/>
      <c r="V300" s="165"/>
      <c r="W300" s="165"/>
      <c r="X300" s="52"/>
      <c r="Y300" s="52"/>
    </row>
    <row r="301" spans="1:25" ht="13.5" customHeight="1" x14ac:dyDescent="0.2">
      <c r="B301" s="1478" t="str">
        <f t="shared" si="60"/>
        <v>No</v>
      </c>
      <c r="D301" s="52" t="s">
        <v>115</v>
      </c>
      <c r="E301" s="187"/>
      <c r="F301" s="192"/>
      <c r="G301" s="192"/>
      <c r="H301" s="187">
        <f>'GROUP Inputs'!D164</f>
        <v>0</v>
      </c>
      <c r="I301" s="190">
        <f>'GROUP Inputs'!D175</f>
        <v>0</v>
      </c>
      <c r="J301" s="237">
        <f t="shared" si="58"/>
        <v>0</v>
      </c>
      <c r="K301" s="190">
        <f>'GROUP Inputs'!F164</f>
        <v>0</v>
      </c>
      <c r="L301" s="190">
        <f>'GROUP Inputs'!F175</f>
        <v>0</v>
      </c>
      <c r="M301" s="237">
        <f t="shared" si="59"/>
        <v>0</v>
      </c>
      <c r="N301" s="1247"/>
      <c r="O301" s="35"/>
      <c r="Q301" s="52"/>
      <c r="R301" s="165"/>
      <c r="S301" s="165"/>
      <c r="T301" s="165"/>
      <c r="U301" s="165"/>
      <c r="V301" s="165"/>
      <c r="W301" s="165"/>
      <c r="X301" s="52"/>
      <c r="Y301" s="52"/>
    </row>
    <row r="302" spans="1:25" ht="13.5" customHeight="1" x14ac:dyDescent="0.2">
      <c r="B302" s="1478" t="str">
        <f t="shared" si="60"/>
        <v>No</v>
      </c>
      <c r="D302" s="52" t="s">
        <v>114</v>
      </c>
      <c r="E302" s="187"/>
      <c r="F302" s="192"/>
      <c r="G302" s="192"/>
      <c r="H302" s="187">
        <f>'GROUP Inputs'!D165</f>
        <v>0</v>
      </c>
      <c r="I302" s="190">
        <f>'GROUP Inputs'!D176</f>
        <v>0</v>
      </c>
      <c r="J302" s="237">
        <f t="shared" si="58"/>
        <v>0</v>
      </c>
      <c r="K302" s="190">
        <f>'GROUP Inputs'!F165</f>
        <v>0</v>
      </c>
      <c r="L302" s="190">
        <f>'GROUP Inputs'!F176</f>
        <v>0</v>
      </c>
      <c r="M302" s="237">
        <f t="shared" si="59"/>
        <v>0</v>
      </c>
      <c r="N302" s="1247"/>
      <c r="O302" s="35"/>
      <c r="Q302" s="52"/>
      <c r="R302" s="165"/>
      <c r="S302" s="165"/>
      <c r="T302" s="165"/>
      <c r="U302" s="165"/>
      <c r="V302" s="165"/>
      <c r="W302" s="165"/>
      <c r="X302" s="52"/>
      <c r="Y302" s="52"/>
    </row>
    <row r="303" spans="1:25" ht="13.5" customHeight="1" x14ac:dyDescent="0.2">
      <c r="B303" s="72" t="s">
        <v>416</v>
      </c>
      <c r="D303" s="52"/>
      <c r="E303" s="187"/>
      <c r="F303" s="192"/>
      <c r="G303" s="192"/>
      <c r="H303" s="187"/>
      <c r="I303" s="190"/>
      <c r="J303" s="237"/>
      <c r="K303" s="187"/>
      <c r="L303" s="190"/>
      <c r="M303" s="237"/>
      <c r="N303" s="1247"/>
      <c r="O303" s="35"/>
      <c r="Q303" s="52"/>
      <c r="R303" s="165"/>
      <c r="S303" s="165"/>
      <c r="T303" s="165"/>
      <c r="U303" s="165"/>
      <c r="V303" s="165"/>
      <c r="W303" s="165"/>
      <c r="X303" s="52"/>
      <c r="Y303" s="52"/>
    </row>
    <row r="304" spans="1:25" ht="12.75" customHeight="1" thickBot="1" x14ac:dyDescent="0.25">
      <c r="B304" s="72" t="s">
        <v>416</v>
      </c>
      <c r="D304" s="58" t="str">
        <f>"Balance at 31 December "</f>
        <v xml:space="preserve">Balance at 31 December </v>
      </c>
      <c r="E304" s="54"/>
      <c r="F304" s="54"/>
      <c r="G304" s="54"/>
      <c r="H304" s="258">
        <f t="shared" ref="H304:M304" si="61">SUM(H294:H303)</f>
        <v>0</v>
      </c>
      <c r="I304" s="258">
        <f t="shared" si="61"/>
        <v>0</v>
      </c>
      <c r="J304" s="259">
        <f t="shared" si="61"/>
        <v>0</v>
      </c>
      <c r="K304" s="258">
        <f t="shared" si="61"/>
        <v>0</v>
      </c>
      <c r="L304" s="258">
        <f t="shared" si="61"/>
        <v>0</v>
      </c>
      <c r="M304" s="259">
        <f t="shared" si="61"/>
        <v>0</v>
      </c>
      <c r="N304" s="1246"/>
      <c r="O304" s="35"/>
      <c r="Q304" s="52"/>
      <c r="R304" s="52"/>
      <c r="S304" s="52"/>
      <c r="T304" s="52"/>
      <c r="U304" s="52"/>
      <c r="V304" s="52"/>
      <c r="W304" s="52"/>
      <c r="X304" s="52"/>
      <c r="Y304" s="52"/>
    </row>
    <row r="305" spans="2:14" ht="12.75" customHeight="1" thickTop="1" x14ac:dyDescent="0.2">
      <c r="B305" s="72" t="s">
        <v>416</v>
      </c>
      <c r="D305" s="52"/>
      <c r="E305" s="69"/>
      <c r="F305" s="55"/>
      <c r="G305" s="55"/>
      <c r="H305" s="55"/>
    </row>
    <row r="306" spans="2:14" x14ac:dyDescent="0.2">
      <c r="B306" s="72" t="s">
        <v>416</v>
      </c>
      <c r="D306" s="1512"/>
      <c r="E306" s="1469"/>
      <c r="F306" s="119"/>
      <c r="G306" s="119"/>
      <c r="H306" s="119"/>
      <c r="J306" s="560"/>
      <c r="K306" s="560"/>
      <c r="L306" s="560"/>
      <c r="M306" s="560"/>
      <c r="N306" s="1243"/>
    </row>
    <row r="307" spans="2:14" x14ac:dyDescent="0.2">
      <c r="B307" s="72" t="s">
        <v>416</v>
      </c>
      <c r="D307" s="1051" t="s">
        <v>824</v>
      </c>
      <c r="E307" s="1469"/>
      <c r="F307" s="119"/>
      <c r="G307" s="119"/>
      <c r="H307" s="119"/>
      <c r="J307" s="560"/>
      <c r="K307" s="560"/>
      <c r="L307" s="560"/>
      <c r="M307" s="560"/>
      <c r="N307" s="1243"/>
    </row>
    <row r="308" spans="2:14" ht="25.5" x14ac:dyDescent="0.2">
      <c r="B308" s="72" t="s">
        <v>416</v>
      </c>
      <c r="D308" s="69"/>
      <c r="H308" s="293" t="s">
        <v>825</v>
      </c>
      <c r="I308" s="204" t="s">
        <v>814</v>
      </c>
      <c r="J308" s="204" t="s">
        <v>815</v>
      </c>
      <c r="K308" s="204" t="s">
        <v>816</v>
      </c>
      <c r="L308" s="204" t="s">
        <v>440</v>
      </c>
      <c r="M308" s="74" t="s">
        <v>817</v>
      </c>
      <c r="N308" s="1243"/>
    </row>
    <row r="309" spans="2:14" x14ac:dyDescent="0.2">
      <c r="B309" s="72" t="s">
        <v>416</v>
      </c>
      <c r="D309" s="166">
        <f>FY</f>
        <v>2021</v>
      </c>
      <c r="H309" s="177" t="s">
        <v>285</v>
      </c>
      <c r="I309" s="118" t="s">
        <v>285</v>
      </c>
      <c r="J309" s="118" t="s">
        <v>285</v>
      </c>
      <c r="K309" s="118" t="s">
        <v>285</v>
      </c>
      <c r="L309" s="118" t="s">
        <v>285</v>
      </c>
      <c r="M309" s="177" t="s">
        <v>285</v>
      </c>
      <c r="N309" s="1243"/>
    </row>
    <row r="310" spans="2:14" x14ac:dyDescent="0.2">
      <c r="B310" s="72" t="s">
        <v>416</v>
      </c>
      <c r="D310" s="58"/>
      <c r="H310" s="54"/>
      <c r="I310" s="55"/>
      <c r="J310" s="55"/>
      <c r="K310" s="55"/>
      <c r="M310" s="54"/>
      <c r="N310" s="1243"/>
    </row>
    <row r="311" spans="2:14" x14ac:dyDescent="0.2">
      <c r="B311" s="72" t="s">
        <v>416</v>
      </c>
      <c r="D311" s="52" t="s">
        <v>818</v>
      </c>
      <c r="H311" s="187">
        <f>'Sch PARENT Inputs'!F174</f>
        <v>0</v>
      </c>
      <c r="I311" s="221"/>
      <c r="J311" s="221"/>
      <c r="K311" s="221"/>
      <c r="L311" s="190">
        <v>0</v>
      </c>
      <c r="M311" s="76">
        <f t="shared" ref="M311:M319" si="62">SUM(H311:L311)</f>
        <v>0</v>
      </c>
      <c r="N311" s="1243"/>
    </row>
    <row r="312" spans="2:14" x14ac:dyDescent="0.2">
      <c r="B312" s="72" t="s">
        <v>416</v>
      </c>
      <c r="D312" s="52" t="s">
        <v>819</v>
      </c>
      <c r="H312" s="187">
        <f>'Sch PARENT Inputs'!F175+'Sch PARENT Inputs'!F187</f>
        <v>0</v>
      </c>
      <c r="I312" s="221"/>
      <c r="J312" s="221"/>
      <c r="K312" s="221"/>
      <c r="L312" s="190">
        <f>-'Sch PARENT Inputs'!D126</f>
        <v>0</v>
      </c>
      <c r="M312" s="76">
        <f t="shared" si="62"/>
        <v>0</v>
      </c>
      <c r="N312" s="1243"/>
    </row>
    <row r="313" spans="2:14" x14ac:dyDescent="0.2">
      <c r="B313" s="72" t="s">
        <v>416</v>
      </c>
      <c r="D313" s="52" t="s">
        <v>820</v>
      </c>
      <c r="H313" s="187">
        <f>'Sch PARENT Inputs'!F176+'Sch PARENT Inputs'!F188</f>
        <v>0</v>
      </c>
      <c r="I313" s="221"/>
      <c r="J313" s="221"/>
      <c r="K313" s="221"/>
      <c r="L313" s="190">
        <f>-'Sch PARENT Inputs'!D127</f>
        <v>0</v>
      </c>
      <c r="M313" s="76">
        <f t="shared" si="62"/>
        <v>0</v>
      </c>
      <c r="N313" s="1243"/>
    </row>
    <row r="314" spans="2:14" x14ac:dyDescent="0.2">
      <c r="B314" s="72" t="s">
        <v>416</v>
      </c>
      <c r="D314" s="52" t="s">
        <v>198</v>
      </c>
      <c r="H314" s="187">
        <f>'Sch PARENT Inputs'!F177+'Sch PARENT Inputs'!F189</f>
        <v>0</v>
      </c>
      <c r="I314" s="221"/>
      <c r="J314" s="221"/>
      <c r="K314" s="221"/>
      <c r="L314" s="190">
        <f>-'Sch PARENT Inputs'!D128</f>
        <v>0</v>
      </c>
      <c r="M314" s="76">
        <f t="shared" si="62"/>
        <v>0</v>
      </c>
      <c r="N314" s="1243"/>
    </row>
    <row r="315" spans="2:14" ht="25.5" x14ac:dyDescent="0.2">
      <c r="B315" s="72" t="s">
        <v>416</v>
      </c>
      <c r="D315" s="135" t="s">
        <v>162</v>
      </c>
      <c r="H315" s="187">
        <f>'Sch PARENT Inputs'!F178+'Sch PARENT Inputs'!F190</f>
        <v>0</v>
      </c>
      <c r="I315" s="1268"/>
      <c r="J315" s="1268"/>
      <c r="K315" s="1268"/>
      <c r="L315" s="1269">
        <f>-'Sch PARENT Inputs'!D129</f>
        <v>0</v>
      </c>
      <c r="M315" s="237">
        <f t="shared" si="62"/>
        <v>0</v>
      </c>
      <c r="N315" s="1243"/>
    </row>
    <row r="316" spans="2:14" x14ac:dyDescent="0.2">
      <c r="B316" s="72" t="s">
        <v>416</v>
      </c>
      <c r="D316" s="52" t="s">
        <v>116</v>
      </c>
      <c r="H316" s="187">
        <f>'Sch PARENT Inputs'!F179+'Sch PARENT Inputs'!F191</f>
        <v>0</v>
      </c>
      <c r="I316" s="221"/>
      <c r="J316" s="221"/>
      <c r="K316" s="221"/>
      <c r="L316" s="190">
        <f>-'Sch PARENT Inputs'!D130</f>
        <v>0</v>
      </c>
      <c r="M316" s="76">
        <f t="shared" si="62"/>
        <v>0</v>
      </c>
      <c r="N316" s="1243"/>
    </row>
    <row r="317" spans="2:14" x14ac:dyDescent="0.2">
      <c r="B317" s="72" t="s">
        <v>416</v>
      </c>
      <c r="D317" s="52" t="s">
        <v>117</v>
      </c>
      <c r="H317" s="187">
        <f>'Sch PARENT Inputs'!F180+'Sch PARENT Inputs'!F192</f>
        <v>0</v>
      </c>
      <c r="I317" s="221"/>
      <c r="J317" s="221"/>
      <c r="K317" s="221"/>
      <c r="L317" s="190">
        <f>-'Sch PARENT Inputs'!D131</f>
        <v>0</v>
      </c>
      <c r="M317" s="76">
        <f t="shared" si="62"/>
        <v>0</v>
      </c>
      <c r="N317" s="1243"/>
    </row>
    <row r="318" spans="2:14" x14ac:dyDescent="0.2">
      <c r="B318" s="72" t="s">
        <v>416</v>
      </c>
      <c r="D318" s="52" t="s">
        <v>115</v>
      </c>
      <c r="H318" s="187">
        <f>'Sch PARENT Inputs'!F181+'Sch PARENT Inputs'!F193</f>
        <v>0</v>
      </c>
      <c r="I318" s="221"/>
      <c r="J318" s="221"/>
      <c r="K318" s="221"/>
      <c r="L318" s="190">
        <f>-'Sch PARENT Inputs'!D132</f>
        <v>0</v>
      </c>
      <c r="M318" s="76">
        <f t="shared" si="62"/>
        <v>0</v>
      </c>
      <c r="N318" s="1243"/>
    </row>
    <row r="319" spans="2:14" x14ac:dyDescent="0.2">
      <c r="B319" s="72" t="s">
        <v>416</v>
      </c>
      <c r="D319" s="52" t="s">
        <v>114</v>
      </c>
      <c r="H319" s="187">
        <f>'Sch PARENT Inputs'!F182+'Sch PARENT Inputs'!F194</f>
        <v>0</v>
      </c>
      <c r="I319" s="221"/>
      <c r="J319" s="221"/>
      <c r="K319" s="221"/>
      <c r="L319" s="190">
        <f>-'Sch PARENT Inputs'!D133</f>
        <v>0</v>
      </c>
      <c r="M319" s="76">
        <f t="shared" si="62"/>
        <v>0</v>
      </c>
      <c r="N319" s="1243"/>
    </row>
    <row r="320" spans="2:14" x14ac:dyDescent="0.2">
      <c r="B320" s="72" t="s">
        <v>416</v>
      </c>
      <c r="D320" s="52"/>
      <c r="H320" s="54"/>
      <c r="I320" s="54"/>
      <c r="J320" s="54"/>
      <c r="K320" s="54"/>
      <c r="L320" s="54"/>
      <c r="M320" s="76"/>
      <c r="N320" s="1243"/>
    </row>
    <row r="321" spans="2:14" ht="13.5" thickBot="1" x14ac:dyDescent="0.25">
      <c r="B321" s="72" t="s">
        <v>416</v>
      </c>
      <c r="D321" s="58" t="str">
        <f>"Balance at 31 December "&amp;FY</f>
        <v>Balance at 31 December 2021</v>
      </c>
      <c r="H321" s="258">
        <f t="shared" ref="H321:M321" si="63">SUM(H311:H320)</f>
        <v>0</v>
      </c>
      <c r="I321" s="258">
        <f t="shared" si="63"/>
        <v>0</v>
      </c>
      <c r="J321" s="258">
        <f t="shared" si="63"/>
        <v>0</v>
      </c>
      <c r="K321" s="258">
        <f t="shared" si="63"/>
        <v>0</v>
      </c>
      <c r="L321" s="258">
        <f t="shared" si="63"/>
        <v>0</v>
      </c>
      <c r="M321" s="259">
        <f t="shared" si="63"/>
        <v>0</v>
      </c>
      <c r="N321" s="1243"/>
    </row>
    <row r="322" spans="2:14" ht="13.5" thickTop="1" x14ac:dyDescent="0.2">
      <c r="B322" s="72" t="s">
        <v>416</v>
      </c>
      <c r="D322" s="52"/>
      <c r="E322" s="54"/>
      <c r="F322" s="55"/>
      <c r="G322" s="55"/>
      <c r="H322" s="55"/>
      <c r="J322" s="76"/>
      <c r="K322" s="560"/>
      <c r="L322" s="560"/>
      <c r="M322" s="560"/>
      <c r="N322" s="1243"/>
    </row>
    <row r="323" spans="2:14" x14ac:dyDescent="0.2">
      <c r="B323" s="72" t="s">
        <v>416</v>
      </c>
      <c r="D323" s="244" t="s">
        <v>822</v>
      </c>
      <c r="E323" s="54"/>
      <c r="F323" s="55"/>
      <c r="G323" s="55"/>
      <c r="H323" s="55"/>
      <c r="J323" s="76"/>
      <c r="K323" s="560"/>
      <c r="L323" s="560"/>
      <c r="M323" s="560"/>
      <c r="N323" s="1243"/>
    </row>
    <row r="324" spans="2:14" x14ac:dyDescent="0.2">
      <c r="B324" s="72" t="s">
        <v>416</v>
      </c>
      <c r="D324" s="52"/>
      <c r="E324" s="69"/>
      <c r="F324" s="55"/>
      <c r="G324" s="55"/>
      <c r="H324" s="55"/>
      <c r="K324" s="560"/>
      <c r="L324" s="190"/>
      <c r="M324" s="560"/>
      <c r="N324" s="1243"/>
    </row>
    <row r="325" spans="2:14" x14ac:dyDescent="0.2">
      <c r="B325" s="72" t="s">
        <v>416</v>
      </c>
      <c r="D325" s="52"/>
      <c r="E325" s="69"/>
      <c r="F325" s="55"/>
      <c r="G325" s="55"/>
      <c r="H325" s="1354">
        <v>2021</v>
      </c>
      <c r="I325" s="1354">
        <v>2021</v>
      </c>
      <c r="J325" s="1354">
        <v>2021</v>
      </c>
      <c r="K325" s="1354">
        <v>2020</v>
      </c>
      <c r="L325" s="1354">
        <v>2020</v>
      </c>
      <c r="M325" s="1354">
        <v>2020</v>
      </c>
      <c r="N325" s="1243"/>
    </row>
    <row r="326" spans="2:14" ht="25.5" x14ac:dyDescent="0.2">
      <c r="B326" s="72" t="s">
        <v>416</v>
      </c>
      <c r="D326" s="1051" t="s">
        <v>824</v>
      </c>
      <c r="E326" s="52"/>
      <c r="F326" s="69"/>
      <c r="G326" s="69"/>
      <c r="H326" s="236" t="s">
        <v>821</v>
      </c>
      <c r="I326" s="236" t="s">
        <v>822</v>
      </c>
      <c r="J326" s="236" t="s">
        <v>823</v>
      </c>
      <c r="K326" s="236" t="s">
        <v>821</v>
      </c>
      <c r="L326" s="236" t="s">
        <v>822</v>
      </c>
      <c r="M326" s="236" t="s">
        <v>823</v>
      </c>
      <c r="N326" s="1243"/>
    </row>
    <row r="327" spans="2:14" x14ac:dyDescent="0.2">
      <c r="B327" s="72" t="s">
        <v>416</v>
      </c>
      <c r="D327" s="166"/>
      <c r="E327" s="52"/>
      <c r="F327" s="69"/>
      <c r="G327" s="69"/>
      <c r="H327" s="177" t="s">
        <v>285</v>
      </c>
      <c r="I327" s="177" t="s">
        <v>285</v>
      </c>
      <c r="J327" s="177" t="s">
        <v>285</v>
      </c>
      <c r="K327" s="177" t="s">
        <v>285</v>
      </c>
      <c r="L327" s="177" t="s">
        <v>285</v>
      </c>
      <c r="M327" s="177" t="s">
        <v>285</v>
      </c>
      <c r="N327" s="1243"/>
    </row>
    <row r="328" spans="2:14" x14ac:dyDescent="0.2">
      <c r="B328" s="72" t="s">
        <v>416</v>
      </c>
      <c r="D328" s="242"/>
      <c r="E328" s="52"/>
      <c r="F328" s="69"/>
      <c r="G328" s="69"/>
      <c r="H328" s="177"/>
      <c r="I328" s="177"/>
      <c r="J328" s="177"/>
      <c r="K328" s="177"/>
      <c r="L328" s="177"/>
      <c r="M328" s="177"/>
      <c r="N328" s="1243"/>
    </row>
    <row r="329" spans="2:14" x14ac:dyDescent="0.2">
      <c r="B329" s="72" t="s">
        <v>416</v>
      </c>
      <c r="D329" s="52" t="s">
        <v>818</v>
      </c>
      <c r="E329" s="52"/>
      <c r="F329" s="69"/>
      <c r="G329" s="69"/>
      <c r="H329" s="54">
        <f>'Sch PARENT Inputs'!D174</f>
        <v>0</v>
      </c>
      <c r="I329" s="54">
        <v>0</v>
      </c>
      <c r="J329" s="76">
        <f t="shared" ref="J329:J337" si="64">SUM(H329:I329)</f>
        <v>0</v>
      </c>
      <c r="K329" s="54">
        <f>'Sch PARENT Inputs'!F174</f>
        <v>0</v>
      </c>
      <c r="L329" s="54">
        <v>0</v>
      </c>
      <c r="M329" s="76">
        <f t="shared" ref="M329:M337" si="65">SUM(K329:L329)</f>
        <v>0</v>
      </c>
      <c r="N329" s="1243"/>
    </row>
    <row r="330" spans="2:14" x14ac:dyDescent="0.2">
      <c r="B330" s="72" t="s">
        <v>416</v>
      </c>
      <c r="D330" s="52" t="s">
        <v>819</v>
      </c>
      <c r="E330" s="52"/>
      <c r="F330" s="69"/>
      <c r="G330" s="69"/>
      <c r="H330" s="54">
        <f>'Sch PARENT Inputs'!D175</f>
        <v>0</v>
      </c>
      <c r="I330" s="54">
        <f>'Sch PARENT Inputs'!D187</f>
        <v>0</v>
      </c>
      <c r="J330" s="76">
        <f t="shared" si="64"/>
        <v>0</v>
      </c>
      <c r="K330" s="54">
        <f>'Sch PARENT Inputs'!F175</f>
        <v>0</v>
      </c>
      <c r="L330" s="54">
        <f>'Sch PARENT Inputs'!F187</f>
        <v>0</v>
      </c>
      <c r="M330" s="76">
        <f t="shared" si="65"/>
        <v>0</v>
      </c>
      <c r="N330" s="1243"/>
    </row>
    <row r="331" spans="2:14" x14ac:dyDescent="0.2">
      <c r="B331" s="72" t="s">
        <v>416</v>
      </c>
      <c r="D331" s="52" t="s">
        <v>820</v>
      </c>
      <c r="E331" s="52"/>
      <c r="F331" s="69"/>
      <c r="G331" s="69"/>
      <c r="H331" s="54">
        <f>'Sch PARENT Inputs'!D176</f>
        <v>0</v>
      </c>
      <c r="I331" s="54">
        <f>'Sch PARENT Inputs'!D188</f>
        <v>0</v>
      </c>
      <c r="J331" s="76">
        <f t="shared" si="64"/>
        <v>0</v>
      </c>
      <c r="K331" s="54">
        <f>'Sch PARENT Inputs'!F176</f>
        <v>0</v>
      </c>
      <c r="L331" s="54">
        <f>'Sch PARENT Inputs'!F188</f>
        <v>0</v>
      </c>
      <c r="M331" s="76">
        <f t="shared" si="65"/>
        <v>0</v>
      </c>
      <c r="N331" s="1243"/>
    </row>
    <row r="332" spans="2:14" x14ac:dyDescent="0.2">
      <c r="B332" s="72" t="s">
        <v>416</v>
      </c>
      <c r="D332" s="52" t="s">
        <v>198</v>
      </c>
      <c r="E332" s="52"/>
      <c r="F332" s="170"/>
      <c r="G332" s="69"/>
      <c r="H332" s="54">
        <f>'Sch PARENT Inputs'!D177</f>
        <v>0</v>
      </c>
      <c r="I332" s="54">
        <f>'Sch PARENT Inputs'!D189</f>
        <v>0</v>
      </c>
      <c r="J332" s="76">
        <f t="shared" si="64"/>
        <v>0</v>
      </c>
      <c r="K332" s="54">
        <f>'Sch PARENT Inputs'!F177</f>
        <v>0</v>
      </c>
      <c r="L332" s="54">
        <f>'Sch PARENT Inputs'!F189</f>
        <v>0</v>
      </c>
      <c r="M332" s="76">
        <f t="shared" si="65"/>
        <v>0</v>
      </c>
      <c r="N332" s="1243"/>
    </row>
    <row r="333" spans="2:14" x14ac:dyDescent="0.2">
      <c r="B333" s="72" t="s">
        <v>416</v>
      </c>
      <c r="D333" s="65" t="s">
        <v>162</v>
      </c>
      <c r="E333" s="52"/>
      <c r="F333" s="69"/>
      <c r="G333" s="69"/>
      <c r="H333" s="54">
        <f>'Sch PARENT Inputs'!D178</f>
        <v>0</v>
      </c>
      <c r="I333" s="54">
        <f>'Sch PARENT Inputs'!D190</f>
        <v>0</v>
      </c>
      <c r="J333" s="76">
        <f t="shared" si="64"/>
        <v>0</v>
      </c>
      <c r="K333" s="54">
        <f>'Sch PARENT Inputs'!F178</f>
        <v>0</v>
      </c>
      <c r="L333" s="54">
        <f>'Sch PARENT Inputs'!F190</f>
        <v>0</v>
      </c>
      <c r="M333" s="76">
        <f t="shared" si="65"/>
        <v>0</v>
      </c>
      <c r="N333" s="1243"/>
    </row>
    <row r="334" spans="2:14" x14ac:dyDescent="0.2">
      <c r="B334" s="72" t="s">
        <v>416</v>
      </c>
      <c r="D334" s="52" t="s">
        <v>116</v>
      </c>
      <c r="E334" s="52"/>
      <c r="F334" s="69"/>
      <c r="G334" s="69"/>
      <c r="H334" s="54">
        <f>'Sch PARENT Inputs'!D179</f>
        <v>0</v>
      </c>
      <c r="I334" s="54">
        <f>'Sch PARENT Inputs'!D191</f>
        <v>0</v>
      </c>
      <c r="J334" s="76">
        <f t="shared" si="64"/>
        <v>0</v>
      </c>
      <c r="K334" s="54">
        <f>'Sch PARENT Inputs'!F179</f>
        <v>0</v>
      </c>
      <c r="L334" s="54">
        <f>'Sch PARENT Inputs'!F191</f>
        <v>0</v>
      </c>
      <c r="M334" s="76">
        <f t="shared" si="65"/>
        <v>0</v>
      </c>
      <c r="N334" s="1243"/>
    </row>
    <row r="335" spans="2:14" x14ac:dyDescent="0.2">
      <c r="B335" s="72" t="s">
        <v>416</v>
      </c>
      <c r="D335" s="52" t="s">
        <v>117</v>
      </c>
      <c r="E335" s="52"/>
      <c r="F335" s="69"/>
      <c r="G335" s="69"/>
      <c r="H335" s="54">
        <f>'Sch PARENT Inputs'!D180</f>
        <v>0</v>
      </c>
      <c r="I335" s="54">
        <f>'Sch PARENT Inputs'!D192</f>
        <v>0</v>
      </c>
      <c r="J335" s="76">
        <f t="shared" si="64"/>
        <v>0</v>
      </c>
      <c r="K335" s="54">
        <f>'Sch PARENT Inputs'!F180</f>
        <v>0</v>
      </c>
      <c r="L335" s="54">
        <f>'Sch PARENT Inputs'!F192</f>
        <v>0</v>
      </c>
      <c r="M335" s="76">
        <f t="shared" si="65"/>
        <v>0</v>
      </c>
      <c r="N335" s="1243"/>
    </row>
    <row r="336" spans="2:14" x14ac:dyDescent="0.2">
      <c r="B336" s="72" t="s">
        <v>416</v>
      </c>
      <c r="D336" s="52" t="s">
        <v>115</v>
      </c>
      <c r="E336" s="52"/>
      <c r="F336" s="69"/>
      <c r="G336" s="69"/>
      <c r="H336" s="54">
        <f>'Sch PARENT Inputs'!D181</f>
        <v>0</v>
      </c>
      <c r="I336" s="54">
        <f>'Sch PARENT Inputs'!D193</f>
        <v>0</v>
      </c>
      <c r="J336" s="76">
        <f t="shared" si="64"/>
        <v>0</v>
      </c>
      <c r="K336" s="54">
        <f>'Sch PARENT Inputs'!F181</f>
        <v>0</v>
      </c>
      <c r="L336" s="54">
        <f>'Sch PARENT Inputs'!F193</f>
        <v>0</v>
      </c>
      <c r="M336" s="76">
        <f t="shared" si="65"/>
        <v>0</v>
      </c>
      <c r="N336" s="1243"/>
    </row>
    <row r="337" spans="1:22" x14ac:dyDescent="0.2">
      <c r="B337" s="72" t="s">
        <v>416</v>
      </c>
      <c r="D337" s="52" t="s">
        <v>114</v>
      </c>
      <c r="E337" s="52"/>
      <c r="F337" s="69"/>
      <c r="G337" s="69"/>
      <c r="H337" s="54">
        <f>'Sch PARENT Inputs'!D182</f>
        <v>0</v>
      </c>
      <c r="I337" s="54">
        <f>'Sch PARENT Inputs'!D194</f>
        <v>0</v>
      </c>
      <c r="J337" s="76">
        <f t="shared" si="64"/>
        <v>0</v>
      </c>
      <c r="K337" s="54">
        <f>'Sch PARENT Inputs'!F182</f>
        <v>0</v>
      </c>
      <c r="L337" s="54">
        <f>'Sch PARENT Inputs'!F194</f>
        <v>0</v>
      </c>
      <c r="M337" s="76">
        <f t="shared" si="65"/>
        <v>0</v>
      </c>
      <c r="N337" s="1243"/>
    </row>
    <row r="338" spans="1:22" x14ac:dyDescent="0.2">
      <c r="B338" s="72" t="s">
        <v>416</v>
      </c>
      <c r="D338" s="52"/>
      <c r="E338" s="52"/>
      <c r="F338" s="69"/>
      <c r="G338" s="69"/>
      <c r="H338" s="187"/>
      <c r="I338" s="190"/>
      <c r="J338" s="237"/>
      <c r="K338" s="187"/>
      <c r="L338" s="190"/>
      <c r="M338" s="237"/>
      <c r="N338" s="1243"/>
    </row>
    <row r="339" spans="1:22" ht="13.5" thickBot="1" x14ac:dyDescent="0.25">
      <c r="B339" s="72" t="s">
        <v>416</v>
      </c>
      <c r="D339" s="58" t="str">
        <f>"Balance at 31 December "</f>
        <v xml:space="preserve">Balance at 31 December </v>
      </c>
      <c r="E339" s="52"/>
      <c r="F339" s="69"/>
      <c r="G339" s="69"/>
      <c r="H339" s="258">
        <f t="shared" ref="H339:M339" si="66">SUM(H329:H338)</f>
        <v>0</v>
      </c>
      <c r="I339" s="258">
        <f t="shared" si="66"/>
        <v>0</v>
      </c>
      <c r="J339" s="259">
        <f t="shared" si="66"/>
        <v>0</v>
      </c>
      <c r="K339" s="258">
        <f t="shared" si="66"/>
        <v>0</v>
      </c>
      <c r="L339" s="258">
        <f t="shared" si="66"/>
        <v>0</v>
      </c>
      <c r="M339" s="259">
        <f t="shared" si="66"/>
        <v>0</v>
      </c>
      <c r="N339" s="1243"/>
    </row>
    <row r="340" spans="1:22" ht="12.75" customHeight="1" thickTop="1" x14ac:dyDescent="0.2">
      <c r="B340" s="72" t="s">
        <v>416</v>
      </c>
      <c r="D340" s="1512"/>
      <c r="E340" s="1469"/>
      <c r="F340" s="119"/>
      <c r="G340" s="119"/>
      <c r="H340" s="119"/>
      <c r="J340" s="560"/>
      <c r="K340" s="560"/>
      <c r="L340" s="560"/>
      <c r="M340" s="560"/>
      <c r="N340" s="1243"/>
    </row>
    <row r="341" spans="1:22" ht="12.75" customHeight="1" x14ac:dyDescent="0.2">
      <c r="A341" s="52" t="s">
        <v>826</v>
      </c>
      <c r="B341" s="72" t="s">
        <v>416</v>
      </c>
      <c r="D341" s="1774" t="s">
        <v>827</v>
      </c>
      <c r="E341" s="1774"/>
      <c r="F341" s="1774"/>
      <c r="G341" s="1774"/>
      <c r="H341" s="1774"/>
      <c r="I341" s="1774"/>
      <c r="J341" s="1774"/>
      <c r="K341" s="1774"/>
      <c r="L341" s="1774"/>
      <c r="M341" s="1774"/>
      <c r="N341" s="1246"/>
    </row>
    <row r="342" spans="1:22" ht="57.75" customHeight="1" x14ac:dyDescent="0.2">
      <c r="B342" s="72" t="s">
        <v>416</v>
      </c>
      <c r="D342" s="1759" t="s">
        <v>828</v>
      </c>
      <c r="E342" s="1759"/>
      <c r="F342" s="1759"/>
      <c r="G342" s="1759"/>
      <c r="H342" s="1759"/>
      <c r="I342" s="1759"/>
      <c r="J342" s="1759"/>
      <c r="K342" s="1759"/>
      <c r="L342" s="1759"/>
      <c r="M342" s="1759"/>
      <c r="N342" s="1250"/>
      <c r="P342" s="134"/>
      <c r="Q342" s="134"/>
      <c r="R342" s="134"/>
      <c r="S342" s="134"/>
      <c r="T342" s="134"/>
    </row>
    <row r="343" spans="1:22" ht="18.75" customHeight="1" x14ac:dyDescent="0.2">
      <c r="B343" s="72"/>
      <c r="D343" s="1469"/>
      <c r="E343" s="1469"/>
      <c r="F343" s="1469"/>
      <c r="G343" s="1469"/>
      <c r="H343" s="1469"/>
      <c r="I343" s="1469"/>
      <c r="J343" s="1469"/>
      <c r="K343" s="1469"/>
      <c r="L343" s="1469"/>
      <c r="M343" s="1469"/>
      <c r="N343" s="1250"/>
      <c r="P343" s="134"/>
      <c r="Q343" s="134"/>
      <c r="R343" s="134"/>
      <c r="S343" s="134"/>
      <c r="T343" s="134"/>
    </row>
    <row r="344" spans="1:22" x14ac:dyDescent="0.2">
      <c r="A344" s="52" t="s">
        <v>829</v>
      </c>
      <c r="B344" s="72" t="s">
        <v>416</v>
      </c>
      <c r="C344" s="1262"/>
      <c r="D344" s="1788" t="str">
        <f>N344&amp;". Intangible Assets"</f>
        <v>8. Intangible Assets</v>
      </c>
      <c r="E344" s="1788"/>
      <c r="F344" s="1788"/>
      <c r="G344" s="1788"/>
      <c r="H344" s="1788"/>
      <c r="I344" s="1788"/>
      <c r="J344" s="812"/>
      <c r="K344" s="812"/>
      <c r="L344" s="812"/>
      <c r="M344" s="812"/>
      <c r="N344" s="1238">
        <f>IF($B344="Yes",$N271+1,$N271)</f>
        <v>8</v>
      </c>
      <c r="O344" s="134"/>
      <c r="P344" s="133"/>
      <c r="Q344" s="133"/>
      <c r="R344" s="133"/>
      <c r="S344" s="133"/>
      <c r="T344" s="133"/>
      <c r="U344" s="133"/>
      <c r="V344" s="133"/>
    </row>
    <row r="345" spans="1:22" ht="12.75" customHeight="1" x14ac:dyDescent="0.2">
      <c r="B345" s="72" t="s">
        <v>416</v>
      </c>
      <c r="D345" s="69"/>
      <c r="E345" s="52"/>
      <c r="F345" s="59"/>
      <c r="G345" s="59"/>
      <c r="H345" s="59"/>
      <c r="O345" s="134"/>
      <c r="P345" s="134"/>
      <c r="Q345" s="134"/>
      <c r="R345" s="134"/>
      <c r="S345" s="134"/>
      <c r="T345" s="134"/>
    </row>
    <row r="346" spans="1:22" ht="12.75" customHeight="1" x14ac:dyDescent="0.2">
      <c r="B346" s="72" t="s">
        <v>416</v>
      </c>
      <c r="D346" s="72" t="s">
        <v>830</v>
      </c>
      <c r="E346" s="52"/>
      <c r="F346" s="59"/>
      <c r="G346" s="59"/>
      <c r="H346" s="59"/>
      <c r="O346" s="134"/>
      <c r="P346" s="134"/>
      <c r="Q346" s="134"/>
      <c r="R346" s="134"/>
      <c r="S346" s="134"/>
      <c r="T346" s="134"/>
    </row>
    <row r="347" spans="1:22" ht="12.75" customHeight="1" x14ac:dyDescent="0.2">
      <c r="B347" s="72" t="s">
        <v>416</v>
      </c>
      <c r="D347" s="65"/>
      <c r="E347" s="65"/>
      <c r="F347" s="65"/>
      <c r="G347" s="65"/>
      <c r="H347" s="65"/>
      <c r="I347" s="65"/>
      <c r="J347" s="65"/>
      <c r="K347" s="65"/>
      <c r="L347" s="65"/>
      <c r="M347" s="65"/>
      <c r="N347" s="1252"/>
      <c r="O347" s="65"/>
      <c r="P347" s="65"/>
      <c r="Q347" s="65"/>
    </row>
    <row r="348" spans="1:22" ht="12.75" customHeight="1" x14ac:dyDescent="0.2">
      <c r="B348" s="72" t="s">
        <v>416</v>
      </c>
      <c r="D348" s="238"/>
      <c r="E348" s="65"/>
      <c r="F348" s="65"/>
      <c r="G348" s="65"/>
      <c r="H348" s="177" t="s">
        <v>812</v>
      </c>
      <c r="I348" s="177" t="s">
        <v>812</v>
      </c>
      <c r="J348" s="177" t="s">
        <v>812</v>
      </c>
      <c r="K348" s="177" t="s">
        <v>824</v>
      </c>
      <c r="L348" s="177" t="s">
        <v>824</v>
      </c>
      <c r="M348" s="177" t="s">
        <v>824</v>
      </c>
      <c r="N348" s="1252"/>
      <c r="O348" s="65"/>
      <c r="P348" s="65"/>
      <c r="Q348" s="65"/>
    </row>
    <row r="349" spans="1:22" ht="12.75" customHeight="1" x14ac:dyDescent="0.2">
      <c r="B349" s="72" t="s">
        <v>416</v>
      </c>
      <c r="D349" s="1063"/>
      <c r="E349" s="1064"/>
      <c r="F349" s="1064"/>
      <c r="G349" s="1064"/>
      <c r="H349" s="1064"/>
      <c r="I349" s="1064"/>
      <c r="J349" s="1064"/>
      <c r="K349" s="65"/>
      <c r="L349" s="65"/>
      <c r="M349" s="65"/>
      <c r="N349" s="1252"/>
      <c r="O349" s="65"/>
      <c r="P349" s="65"/>
      <c r="Q349" s="65"/>
    </row>
    <row r="350" spans="1:22" ht="39" thickBot="1" x14ac:dyDescent="0.25">
      <c r="B350" s="72" t="s">
        <v>416</v>
      </c>
      <c r="D350" s="1070"/>
      <c r="E350" s="1071"/>
      <c r="F350" s="1072"/>
      <c r="G350" s="1071"/>
      <c r="H350" s="1420" t="s">
        <v>831</v>
      </c>
      <c r="I350" s="1420" t="s">
        <v>832</v>
      </c>
      <c r="J350" s="1421" t="s">
        <v>833</v>
      </c>
      <c r="K350" s="1420" t="s">
        <v>831</v>
      </c>
      <c r="L350" s="1420" t="s">
        <v>832</v>
      </c>
      <c r="M350" s="1421" t="s">
        <v>833</v>
      </c>
      <c r="N350" s="1244"/>
      <c r="O350" s="541" t="str">
        <f>'Guidance - Specific Disclosures'!A118</f>
        <v>[S39]</v>
      </c>
      <c r="P350" s="65"/>
      <c r="Q350" s="65"/>
    </row>
    <row r="351" spans="1:22" ht="12.75" customHeight="1" x14ac:dyDescent="0.2">
      <c r="B351" s="72" t="s">
        <v>416</v>
      </c>
      <c r="D351" s="69"/>
      <c r="E351" s="52"/>
      <c r="F351" s="177"/>
      <c r="G351" s="118"/>
      <c r="H351" s="118"/>
      <c r="J351" s="177"/>
      <c r="K351" s="118"/>
      <c r="M351" s="177"/>
      <c r="N351" s="1245"/>
      <c r="P351" s="65"/>
      <c r="Q351" s="65"/>
    </row>
    <row r="352" spans="1:22" ht="12.75" customHeight="1" x14ac:dyDescent="0.2">
      <c r="B352" s="72" t="s">
        <v>416</v>
      </c>
      <c r="D352" s="58" t="s">
        <v>834</v>
      </c>
      <c r="F352" s="54"/>
      <c r="G352" s="54"/>
      <c r="H352" s="54"/>
      <c r="J352" s="54"/>
      <c r="K352" s="54"/>
      <c r="M352" s="54"/>
      <c r="N352" s="1246"/>
      <c r="P352" s="65"/>
      <c r="Q352" s="65"/>
    </row>
    <row r="353" spans="2:17" ht="12.75" customHeight="1" x14ac:dyDescent="0.2">
      <c r="B353" s="72" t="s">
        <v>416</v>
      </c>
      <c r="D353" s="1033" t="s">
        <v>835</v>
      </c>
      <c r="F353" s="76"/>
      <c r="G353" s="201"/>
      <c r="H353" s="221">
        <v>0</v>
      </c>
      <c r="I353" s="221">
        <v>0</v>
      </c>
      <c r="J353" s="76">
        <f>SUM(H353:I353)</f>
        <v>0</v>
      </c>
      <c r="K353" s="221">
        <v>0</v>
      </c>
      <c r="L353" s="221">
        <v>0</v>
      </c>
      <c r="M353" s="76">
        <f>SUM(K353:L353)</f>
        <v>0</v>
      </c>
      <c r="N353" s="1248"/>
      <c r="P353" s="65"/>
      <c r="Q353" s="65"/>
    </row>
    <row r="354" spans="2:17" ht="12.75" customHeight="1" x14ac:dyDescent="0.2">
      <c r="B354" s="1478" t="str">
        <f>IF(AND(ROUND($H354,0)=0,ROUND($I354,0)=0,ROUND($J354,0)=0,ROUND($K354,0)=0,ROUND($L354,0)=0,ROUND($M354,0)=0),"No","Yes")</f>
        <v>No</v>
      </c>
      <c r="D354" s="52" t="s">
        <v>814</v>
      </c>
      <c r="F354" s="76"/>
      <c r="G354" s="55"/>
      <c r="H354" s="221">
        <v>0</v>
      </c>
      <c r="I354" s="221">
        <v>0</v>
      </c>
      <c r="J354" s="76">
        <f>SUM(H354:I354)</f>
        <v>0</v>
      </c>
      <c r="K354" s="221">
        <v>0</v>
      </c>
      <c r="L354" s="221">
        <v>0</v>
      </c>
      <c r="M354" s="76">
        <f>SUM(K354:L354)</f>
        <v>0</v>
      </c>
      <c r="N354" s="1248"/>
      <c r="P354" s="65"/>
      <c r="Q354" s="65"/>
    </row>
    <row r="355" spans="2:17" ht="12.75" customHeight="1" x14ac:dyDescent="0.2">
      <c r="B355" s="1478" t="str">
        <f>IF(AND(ROUND($H355,0)=0,ROUND($I355,0)=0,ROUND($J355,0)=0,ROUND($K355,0)=0,ROUND($L355,0)=0,ROUND($M355,0)=0),"No","Yes")</f>
        <v>No</v>
      </c>
      <c r="D355" s="690" t="s">
        <v>815</v>
      </c>
      <c r="E355" s="690"/>
      <c r="F355" s="1058"/>
      <c r="G355" s="1059"/>
      <c r="H355" s="1068">
        <v>0</v>
      </c>
      <c r="I355" s="1068">
        <v>0</v>
      </c>
      <c r="J355" s="1058">
        <f>SUM(H355:I355)</f>
        <v>0</v>
      </c>
      <c r="K355" s="1068">
        <v>0</v>
      </c>
      <c r="L355" s="1068">
        <v>0</v>
      </c>
      <c r="M355" s="1058">
        <f>SUM(K355:L355)</f>
        <v>0</v>
      </c>
      <c r="N355" s="1248"/>
      <c r="P355" s="65"/>
      <c r="Q355" s="65"/>
    </row>
    <row r="356" spans="2:17" ht="12.75" customHeight="1" x14ac:dyDescent="0.2">
      <c r="B356" s="72" t="s">
        <v>416</v>
      </c>
      <c r="D356" s="52" t="s">
        <v>836</v>
      </c>
      <c r="F356" s="76"/>
      <c r="G356" s="54"/>
      <c r="H356" s="54">
        <f>SUM(H353:H355)</f>
        <v>0</v>
      </c>
      <c r="I356" s="54">
        <f>SUM(I353:I355)</f>
        <v>0</v>
      </c>
      <c r="J356" s="54">
        <f>'GROUP Inputs'!F180</f>
        <v>0</v>
      </c>
      <c r="K356" s="54">
        <f>SUM(K353:K355)</f>
        <v>0</v>
      </c>
      <c r="L356" s="54">
        <f>SUM(L353:L355)</f>
        <v>0</v>
      </c>
      <c r="M356" s="54">
        <f>'Sch PARENT Inputs'!F199</f>
        <v>0</v>
      </c>
      <c r="N356" s="1248"/>
      <c r="O356" s="54"/>
      <c r="P356" s="214" t="s">
        <v>570</v>
      </c>
      <c r="Q356" s="217"/>
    </row>
    <row r="357" spans="2:17" ht="12.75" customHeight="1" x14ac:dyDescent="0.2">
      <c r="B357" s="1478" t="str">
        <f>IF(AND(ROUND($H357,0)=0,ROUND($I357,0)=0,ROUND($J357,0)=0,ROUND($K357,0)=0,ROUND($L357,0)=0,ROUND($M357,0)=0),"No","Yes")</f>
        <v>No</v>
      </c>
      <c r="D357" s="52" t="s">
        <v>814</v>
      </c>
      <c r="F357" s="76"/>
      <c r="G357" s="55"/>
      <c r="H357" s="221"/>
      <c r="I357" s="221"/>
      <c r="J357" s="54"/>
      <c r="K357" s="221"/>
      <c r="L357" s="221"/>
      <c r="M357" s="54">
        <f>SUM(K357:L357)</f>
        <v>0</v>
      </c>
      <c r="N357" s="1248"/>
      <c r="P357" s="65"/>
      <c r="Q357" s="65"/>
    </row>
    <row r="358" spans="2:17" ht="12.75" customHeight="1" x14ac:dyDescent="0.2">
      <c r="B358" s="1478" t="str">
        <f>IF(AND(ROUND($H358,0)=0,ROUND($I358,0)=0,ROUND($J358,0)=0,ROUND($K358,0)=0,ROUND($L358,0)=0,ROUND($M358,0)=0),"No","Yes")</f>
        <v>No</v>
      </c>
      <c r="D358" s="690" t="s">
        <v>815</v>
      </c>
      <c r="E358" s="690"/>
      <c r="F358" s="1058"/>
      <c r="G358" s="1059"/>
      <c r="H358" s="1068"/>
      <c r="I358" s="1068"/>
      <c r="J358" s="1060"/>
      <c r="K358" s="1068"/>
      <c r="L358" s="1068"/>
      <c r="M358" s="1060">
        <f>SUM(K358:L358)</f>
        <v>0</v>
      </c>
      <c r="N358" s="1248"/>
      <c r="P358" s="65"/>
      <c r="Q358" s="65"/>
    </row>
    <row r="359" spans="2:17" ht="12.75" customHeight="1" x14ac:dyDescent="0.2">
      <c r="B359" s="72" t="s">
        <v>416</v>
      </c>
      <c r="D359" s="52" t="s">
        <v>837</v>
      </c>
      <c r="F359" s="76"/>
      <c r="G359" s="55"/>
      <c r="H359" s="54">
        <f>SUM(H356:H358)</f>
        <v>0</v>
      </c>
      <c r="I359" s="54">
        <f>SUM(I356:I358)</f>
        <v>0</v>
      </c>
      <c r="J359" s="54">
        <f>'GROUP Inputs'!D180</f>
        <v>0</v>
      </c>
      <c r="K359" s="54">
        <f>SUM(K356:K358)</f>
        <v>0</v>
      </c>
      <c r="L359" s="54">
        <f>SUM(L356:L358)</f>
        <v>0</v>
      </c>
      <c r="M359" s="54">
        <f>'Sch PARENT Inputs'!D199</f>
        <v>0</v>
      </c>
      <c r="N359" s="1248"/>
      <c r="P359" s="65"/>
      <c r="Q359" s="65"/>
    </row>
    <row r="360" spans="2:17" ht="12.75" customHeight="1" x14ac:dyDescent="0.2">
      <c r="B360" s="72" t="s">
        <v>416</v>
      </c>
      <c r="D360" s="52"/>
      <c r="F360" s="76"/>
      <c r="G360" s="55"/>
      <c r="H360" s="54"/>
      <c r="I360" s="54"/>
      <c r="J360" s="54"/>
      <c r="K360" s="54"/>
      <c r="L360" s="54"/>
      <c r="M360" s="54"/>
      <c r="N360" s="1248"/>
      <c r="P360" s="65"/>
      <c r="Q360" s="65"/>
    </row>
    <row r="361" spans="2:17" ht="12.75" customHeight="1" x14ac:dyDescent="0.2">
      <c r="B361" s="72" t="s">
        <v>416</v>
      </c>
      <c r="D361" s="238" t="s">
        <v>838</v>
      </c>
      <c r="F361" s="76"/>
      <c r="G361" s="55"/>
      <c r="H361" s="55"/>
      <c r="J361" s="76"/>
      <c r="K361" s="55"/>
      <c r="M361" s="76"/>
      <c r="N361" s="1248"/>
      <c r="P361" s="65"/>
      <c r="Q361" s="65"/>
    </row>
    <row r="362" spans="2:17" ht="12.75" customHeight="1" x14ac:dyDescent="0.2">
      <c r="B362" s="72" t="s">
        <v>416</v>
      </c>
      <c r="D362" s="1033" t="s">
        <v>835</v>
      </c>
      <c r="F362" s="76"/>
      <c r="G362" s="201"/>
      <c r="H362" s="221">
        <v>0</v>
      </c>
      <c r="I362" s="221">
        <v>0</v>
      </c>
      <c r="J362" s="76">
        <f>SUM(H362:I362)</f>
        <v>0</v>
      </c>
      <c r="K362" s="221">
        <v>0</v>
      </c>
      <c r="L362" s="221">
        <v>0</v>
      </c>
      <c r="M362" s="76">
        <f>SUM(K362:L362)</f>
        <v>0</v>
      </c>
      <c r="N362" s="1248"/>
      <c r="P362" s="65"/>
      <c r="Q362" s="65"/>
    </row>
    <row r="363" spans="2:17" ht="12.75" customHeight="1" x14ac:dyDescent="0.2">
      <c r="B363" s="1478" t="str">
        <f>IF(AND(ROUND($H363,0)=0,ROUND($I363,0)=0,ROUND($J363,0)=0,ROUND($K363,0)=0,ROUND($L363,0)=0,ROUND($M363,0)=0),"No","Yes")</f>
        <v>No</v>
      </c>
      <c r="D363" s="1033" t="s">
        <v>839</v>
      </c>
      <c r="F363" s="76"/>
      <c r="G363" s="201"/>
      <c r="H363" s="221">
        <v>0</v>
      </c>
      <c r="I363" s="221">
        <v>0</v>
      </c>
      <c r="J363" s="76">
        <f>SUM(H363:I363)</f>
        <v>0</v>
      </c>
      <c r="K363" s="221">
        <v>0</v>
      </c>
      <c r="L363" s="221">
        <v>0</v>
      </c>
      <c r="M363" s="76">
        <f>SUM(K363:L363)</f>
        <v>0</v>
      </c>
      <c r="N363" s="1248"/>
      <c r="P363" s="65"/>
      <c r="Q363" s="65"/>
    </row>
    <row r="364" spans="2:17" ht="12.75" customHeight="1" x14ac:dyDescent="0.2">
      <c r="B364" s="1478" t="str">
        <f>IF(AND(ROUND($H364,0)=0,ROUND($I364,0)=0,ROUND($J364,0)=0,ROUND($K364,0)=0,ROUND($L364,0)=0,ROUND($M364,0)=0),"No","Yes")</f>
        <v>No</v>
      </c>
      <c r="D364" s="1033" t="s">
        <v>815</v>
      </c>
      <c r="F364" s="76"/>
      <c r="G364" s="201"/>
      <c r="H364" s="221">
        <v>0</v>
      </c>
      <c r="I364" s="221">
        <v>0</v>
      </c>
      <c r="J364" s="76">
        <f>SUM(H364:I364)</f>
        <v>0</v>
      </c>
      <c r="K364" s="221">
        <v>0</v>
      </c>
      <c r="L364" s="221">
        <v>0</v>
      </c>
      <c r="M364" s="76">
        <f>SUM(K364:L364)</f>
        <v>0</v>
      </c>
      <c r="N364" s="1248"/>
      <c r="P364" s="65"/>
      <c r="Q364" s="65"/>
    </row>
    <row r="365" spans="2:17" ht="12.75" customHeight="1" x14ac:dyDescent="0.2">
      <c r="B365" s="1478" t="str">
        <f>IF(AND(ROUND($H365,0)=0,ROUND($I365,0)=0,ROUND($J365,0)=0,ROUND($K365,0)=0,ROUND($L365,0)=0,ROUND($M365,0)=0),"No","Yes")</f>
        <v>No</v>
      </c>
      <c r="D365" s="1061" t="s">
        <v>840</v>
      </c>
      <c r="E365" s="690"/>
      <c r="F365" s="1058"/>
      <c r="G365" s="1062"/>
      <c r="H365" s="1068">
        <v>0</v>
      </c>
      <c r="I365" s="1068">
        <v>0</v>
      </c>
      <c r="J365" s="1058">
        <f>SUM(H365:I365)</f>
        <v>0</v>
      </c>
      <c r="K365" s="1068">
        <v>0</v>
      </c>
      <c r="L365" s="1068">
        <v>0</v>
      </c>
      <c r="M365" s="1058">
        <f>SUM(K365:L365)</f>
        <v>0</v>
      </c>
      <c r="N365" s="1248"/>
      <c r="P365" s="65"/>
      <c r="Q365" s="65"/>
    </row>
    <row r="366" spans="2:17" ht="12.75" customHeight="1" x14ac:dyDescent="0.2">
      <c r="B366" s="72" t="s">
        <v>416</v>
      </c>
      <c r="D366" s="52" t="s">
        <v>836</v>
      </c>
      <c r="F366" s="76"/>
      <c r="G366" s="201"/>
      <c r="H366" s="54">
        <f>SUM(H362:H365)</f>
        <v>0</v>
      </c>
      <c r="I366" s="54">
        <f>SUM(I362:I365)</f>
        <v>0</v>
      </c>
      <c r="J366" s="54">
        <f>'GROUP Inputs'!F181</f>
        <v>0</v>
      </c>
      <c r="K366" s="54">
        <f>SUM(K362:K365)</f>
        <v>0</v>
      </c>
      <c r="L366" s="54">
        <f>SUM(L362:L365)</f>
        <v>0</v>
      </c>
      <c r="M366" s="54">
        <f>-'Sch PARENT Inputs'!F200</f>
        <v>0</v>
      </c>
      <c r="N366" s="1248"/>
      <c r="P366" s="65"/>
      <c r="Q366" s="65"/>
    </row>
    <row r="367" spans="2:17" ht="12.75" customHeight="1" x14ac:dyDescent="0.2">
      <c r="B367" s="1478" t="str">
        <f>IF(AND(ROUND($H367,0)=0,ROUND($I367,0)=0,ROUND($J367,0)=0,ROUND($K367,0)=0,ROUND($L367,0)=0,ROUND($M367,0)=0),"No","Yes")</f>
        <v>No</v>
      </c>
      <c r="D367" s="1033" t="s">
        <v>839</v>
      </c>
      <c r="F367" s="76"/>
      <c r="G367" s="201"/>
      <c r="H367" s="221"/>
      <c r="I367" s="221"/>
      <c r="J367" s="54">
        <f>SUM(H367:I367)</f>
        <v>0</v>
      </c>
      <c r="K367" s="221"/>
      <c r="L367" s="221"/>
      <c r="M367" s="54">
        <f>SUM(K367:L367)</f>
        <v>0</v>
      </c>
      <c r="N367" s="1248"/>
      <c r="P367" s="65"/>
      <c r="Q367" s="65"/>
    </row>
    <row r="368" spans="2:17" ht="12.75" customHeight="1" x14ac:dyDescent="0.2">
      <c r="B368" s="1478" t="str">
        <f>IF(AND(ROUND($H368,0)=0,ROUND($I368,0)=0,ROUND($J368,0)=0,ROUND($K368,0)=0,ROUND($L368,0)=0,ROUND($M368,0)=0),"No","Yes")</f>
        <v>No</v>
      </c>
      <c r="D368" s="1033" t="s">
        <v>815</v>
      </c>
      <c r="F368" s="76"/>
      <c r="G368" s="201"/>
      <c r="H368" s="221"/>
      <c r="I368" s="221"/>
      <c r="J368" s="54">
        <f>SUM(H368:I368)</f>
        <v>0</v>
      </c>
      <c r="K368" s="221"/>
      <c r="L368" s="221"/>
      <c r="M368" s="54">
        <f>SUM(K368:L368)</f>
        <v>0</v>
      </c>
      <c r="N368" s="1248"/>
      <c r="P368" s="65"/>
      <c r="Q368" s="65"/>
    </row>
    <row r="369" spans="1:22" ht="12.75" customHeight="1" x14ac:dyDescent="0.2">
      <c r="B369" s="1478" t="str">
        <f>IF(AND(ROUND($H369,0)=0,ROUND($I369,0)=0,ROUND($J369,0)=0,ROUND($K369,0)=0,ROUND($L369,0)=0,ROUND($M369,0)=0),"No","Yes")</f>
        <v>No</v>
      </c>
      <c r="D369" s="1061" t="s">
        <v>840</v>
      </c>
      <c r="E369" s="690"/>
      <c r="F369" s="1058"/>
      <c r="G369" s="1062"/>
      <c r="H369" s="1068"/>
      <c r="I369" s="1068"/>
      <c r="J369" s="1060">
        <f>SUM(H369:I369)</f>
        <v>0</v>
      </c>
      <c r="K369" s="1068"/>
      <c r="L369" s="1068"/>
      <c r="M369" s="1060">
        <f>SUM(K369:L369)</f>
        <v>0</v>
      </c>
      <c r="N369" s="1248"/>
      <c r="P369" s="65"/>
      <c r="Q369" s="65"/>
    </row>
    <row r="370" spans="1:22" ht="12.75" customHeight="1" x14ac:dyDescent="0.2">
      <c r="B370" s="72" t="s">
        <v>416</v>
      </c>
      <c r="D370" s="52" t="s">
        <v>837</v>
      </c>
      <c r="F370" s="76"/>
      <c r="G370" s="55"/>
      <c r="H370" s="54">
        <f>SUM(H366:H369)</f>
        <v>0</v>
      </c>
      <c r="I370" s="54">
        <f>SUM(I366:I369)</f>
        <v>0</v>
      </c>
      <c r="J370" s="54">
        <f>-'GROUP Inputs'!D181</f>
        <v>0</v>
      </c>
      <c r="K370" s="54">
        <f>SUM(K366:K369)</f>
        <v>0</v>
      </c>
      <c r="L370" s="54">
        <f>SUM(L366:L369)</f>
        <v>0</v>
      </c>
      <c r="M370" s="54">
        <f>-'Sch PARENT Inputs'!D200</f>
        <v>0</v>
      </c>
      <c r="N370" s="1248"/>
      <c r="P370" s="65"/>
      <c r="Q370" s="65"/>
    </row>
    <row r="371" spans="1:22" ht="12.75" customHeight="1" x14ac:dyDescent="0.2">
      <c r="B371" s="72" t="s">
        <v>416</v>
      </c>
      <c r="D371" s="58"/>
      <c r="F371" s="76"/>
      <c r="G371" s="54"/>
      <c r="H371" s="54"/>
      <c r="J371" s="76"/>
      <c r="K371" s="54"/>
      <c r="M371" s="76"/>
      <c r="N371" s="1248"/>
      <c r="O371" s="1448"/>
      <c r="P371" s="1448"/>
      <c r="Q371" s="1448"/>
      <c r="R371" s="1448"/>
      <c r="S371" s="1448"/>
      <c r="T371" s="1448"/>
      <c r="U371" s="1448"/>
    </row>
    <row r="372" spans="1:22" ht="12.75" customHeight="1" x14ac:dyDescent="0.2">
      <c r="B372" s="72" t="s">
        <v>416</v>
      </c>
      <c r="D372" s="58" t="s">
        <v>841</v>
      </c>
      <c r="F372" s="76"/>
      <c r="G372" s="76"/>
      <c r="H372" s="76"/>
      <c r="J372" s="76"/>
      <c r="K372" s="76"/>
      <c r="M372" s="76"/>
      <c r="N372" s="1248"/>
      <c r="O372" s="1448"/>
      <c r="P372" s="1448"/>
      <c r="Q372" s="1448"/>
      <c r="R372" s="1448"/>
      <c r="S372" s="1448"/>
      <c r="T372" s="1448"/>
      <c r="U372" s="1448"/>
    </row>
    <row r="373" spans="1:22" ht="12.75" customHeight="1" x14ac:dyDescent="0.2">
      <c r="B373" s="72" t="s">
        <v>416</v>
      </c>
      <c r="D373" s="65" t="s">
        <v>842</v>
      </c>
      <c r="F373" s="65"/>
      <c r="G373" s="65"/>
      <c r="H373" s="54">
        <f t="shared" ref="H373:M373" si="67">H353-H362</f>
        <v>0</v>
      </c>
      <c r="I373" s="54">
        <f t="shared" si="67"/>
        <v>0</v>
      </c>
      <c r="J373" s="54">
        <f t="shared" si="67"/>
        <v>0</v>
      </c>
      <c r="K373" s="54">
        <f t="shared" si="67"/>
        <v>0</v>
      </c>
      <c r="L373" s="54">
        <f t="shared" si="67"/>
        <v>0</v>
      </c>
      <c r="M373" s="54">
        <f t="shared" si="67"/>
        <v>0</v>
      </c>
      <c r="N373" s="1252"/>
      <c r="O373" s="628"/>
      <c r="P373" s="1448"/>
      <c r="Q373" s="1448"/>
      <c r="R373" s="1448"/>
      <c r="S373" s="1448"/>
      <c r="T373" s="1448"/>
      <c r="U373" s="1448"/>
    </row>
    <row r="374" spans="1:22" ht="12.75" customHeight="1" x14ac:dyDescent="0.2">
      <c r="B374" s="72" t="s">
        <v>416</v>
      </c>
      <c r="D374" s="72" t="s">
        <v>843</v>
      </c>
      <c r="E374" s="52"/>
      <c r="F374" s="1513"/>
      <c r="G374" s="1513"/>
      <c r="H374" s="54">
        <f>H356-H366</f>
        <v>0</v>
      </c>
      <c r="I374" s="54">
        <f>I356-I366</f>
        <v>0</v>
      </c>
      <c r="J374" s="54">
        <f>'GROUP Inputs'!G180+'GROUP Inputs'!G181</f>
        <v>0</v>
      </c>
      <c r="K374" s="54">
        <f>K356-K366</f>
        <v>0</v>
      </c>
      <c r="L374" s="54">
        <f>L356-L366</f>
        <v>0</v>
      </c>
      <c r="M374" s="54">
        <f>'Sch PARENT Inputs'!F199+'Sch PARENT Inputs'!F200</f>
        <v>0</v>
      </c>
    </row>
    <row r="375" spans="1:22" ht="12.75" customHeight="1" thickBot="1" x14ac:dyDescent="0.25">
      <c r="B375" s="72" t="s">
        <v>416</v>
      </c>
      <c r="D375" s="1065" t="s">
        <v>844</v>
      </c>
      <c r="E375" s="730"/>
      <c r="F375" s="1066"/>
      <c r="G375" s="1066"/>
      <c r="H375" s="1067">
        <f>H359-H370</f>
        <v>0</v>
      </c>
      <c r="I375" s="1067">
        <f>I359-I370</f>
        <v>0</v>
      </c>
      <c r="J375" s="1067">
        <f>'GROUP Inputs'!D180+'GROUP Inputs'!D181</f>
        <v>0</v>
      </c>
      <c r="K375" s="1067">
        <f>K359-K370</f>
        <v>0</v>
      </c>
      <c r="L375" s="1067">
        <f>L359-L370</f>
        <v>0</v>
      </c>
      <c r="M375" s="1067">
        <f>'Sch PARENT Inputs'!D199+'Sch PARENT Inputs'!D200</f>
        <v>0</v>
      </c>
    </row>
    <row r="376" spans="1:22" ht="12.75" customHeight="1" x14ac:dyDescent="0.2">
      <c r="B376" s="72" t="s">
        <v>416</v>
      </c>
      <c r="D376" s="72"/>
      <c r="E376" s="52"/>
      <c r="F376" s="1513"/>
      <c r="G376" s="1513"/>
      <c r="H376" s="1513"/>
      <c r="I376" s="1513"/>
    </row>
    <row r="377" spans="1:22" ht="12.75" customHeight="1" x14ac:dyDescent="0.2">
      <c r="A377" s="52" t="s">
        <v>845</v>
      </c>
      <c r="B377" s="72" t="s">
        <v>416</v>
      </c>
      <c r="D377" s="1069" t="s">
        <v>846</v>
      </c>
      <c r="E377" s="52"/>
      <c r="F377" s="1513"/>
      <c r="G377" s="1513"/>
      <c r="H377" s="1513"/>
      <c r="I377" s="1513"/>
    </row>
    <row r="378" spans="1:22" ht="12.75" customHeight="1" x14ac:dyDescent="0.2">
      <c r="B378" s="72" t="s">
        <v>416</v>
      </c>
      <c r="D378" s="72" t="s">
        <v>847</v>
      </c>
      <c r="E378" s="52"/>
      <c r="F378" s="1513"/>
      <c r="G378" s="1513"/>
      <c r="H378" s="1513"/>
      <c r="I378" s="1513"/>
    </row>
    <row r="379" spans="1:22" ht="12.75" customHeight="1" x14ac:dyDescent="0.2">
      <c r="B379" s="72" t="s">
        <v>416</v>
      </c>
      <c r="D379" s="72"/>
      <c r="E379" s="52"/>
      <c r="F379" s="1513"/>
      <c r="G379" s="1513"/>
      <c r="H379" s="1513"/>
      <c r="I379" s="1513"/>
    </row>
    <row r="380" spans="1:22" ht="12.75" customHeight="1" x14ac:dyDescent="0.2">
      <c r="A380" s="52" t="s">
        <v>848</v>
      </c>
      <c r="B380" s="72" t="s">
        <v>416</v>
      </c>
      <c r="D380" s="1069" t="s">
        <v>849</v>
      </c>
      <c r="E380" s="52"/>
      <c r="F380" s="1513"/>
      <c r="G380" s="1513"/>
      <c r="H380" s="1513"/>
      <c r="I380" s="1513"/>
    </row>
    <row r="381" spans="1:22" ht="12.75" customHeight="1" x14ac:dyDescent="0.2">
      <c r="B381" s="72" t="s">
        <v>416</v>
      </c>
      <c r="D381" s="72" t="str" cm="1">
        <f t="array" ref="D381">"The amount of contractual commitments for the acquisition of intangible assets is $nil ("&amp;PY&amp;": $nil)"</f>
        <v>The amount of contractual commitments for the acquisition of intangible assets is $nil (2020: $nil)</v>
      </c>
      <c r="E381" s="52"/>
      <c r="F381" s="1513"/>
      <c r="G381" s="1513"/>
      <c r="H381" s="1513"/>
      <c r="I381" s="1513"/>
    </row>
    <row r="382" spans="1:22" ht="12.75" customHeight="1" x14ac:dyDescent="0.2">
      <c r="B382" s="72"/>
      <c r="D382" s="72"/>
      <c r="E382" s="52"/>
      <c r="F382" s="1513"/>
      <c r="G382" s="1513"/>
      <c r="H382" s="1513"/>
      <c r="I382" s="1513"/>
    </row>
    <row r="383" spans="1:22" x14ac:dyDescent="0.2">
      <c r="B383" s="72" t="s">
        <v>416</v>
      </c>
      <c r="C383" s="1262"/>
      <c r="D383" s="1779" t="str">
        <f>N383&amp;". Accounts Payable"</f>
        <v>9. Accounts Payable</v>
      </c>
      <c r="E383" s="1779"/>
      <c r="F383" s="1779"/>
      <c r="G383" s="1779"/>
      <c r="H383" s="1779"/>
      <c r="I383" s="1779"/>
      <c r="J383" s="1779"/>
      <c r="K383" s="813"/>
      <c r="L383" s="813"/>
      <c r="M383" s="813"/>
      <c r="N383" s="1238">
        <f>IF($B383="Yes",$N344+1,$N344)</f>
        <v>9</v>
      </c>
      <c r="V383" s="133"/>
    </row>
    <row r="384" spans="1:22" x14ac:dyDescent="0.2">
      <c r="B384" s="72" t="s">
        <v>416</v>
      </c>
      <c r="C384" s="1262"/>
      <c r="D384" s="748"/>
      <c r="E384" s="748"/>
      <c r="F384" s="748"/>
      <c r="G384" s="748"/>
      <c r="H384" s="748"/>
      <c r="I384" s="748"/>
      <c r="J384" s="748"/>
      <c r="K384" s="748"/>
      <c r="L384" s="748"/>
      <c r="M384" s="748"/>
      <c r="N384" s="1237"/>
      <c r="V384" s="133"/>
    </row>
    <row r="385" spans="1:22" x14ac:dyDescent="0.2">
      <c r="B385" s="72" t="s">
        <v>416</v>
      </c>
      <c r="C385" s="1262"/>
      <c r="D385" s="748"/>
      <c r="E385" s="748"/>
      <c r="F385" s="748"/>
      <c r="G385" s="748"/>
      <c r="H385" s="1758" t="s">
        <v>417</v>
      </c>
      <c r="I385" s="1758"/>
      <c r="J385" s="1758"/>
      <c r="K385" s="1758" t="s">
        <v>418</v>
      </c>
      <c r="L385" s="1758"/>
      <c r="M385" s="1758"/>
      <c r="N385" s="1237"/>
      <c r="V385" s="133"/>
    </row>
    <row r="386" spans="1:22" ht="13.5" customHeight="1" x14ac:dyDescent="0.2">
      <c r="B386" s="72" t="s">
        <v>416</v>
      </c>
      <c r="D386" s="58"/>
      <c r="E386" s="52"/>
      <c r="F386" s="59"/>
      <c r="G386" s="59"/>
      <c r="H386" s="177">
        <f>FY</f>
        <v>2021</v>
      </c>
      <c r="I386" s="177">
        <f>FY</f>
        <v>2021</v>
      </c>
      <c r="J386" s="177">
        <f>FY-1</f>
        <v>2020</v>
      </c>
      <c r="K386" s="177">
        <f>FY</f>
        <v>2021</v>
      </c>
      <c r="L386" s="177">
        <f>FY</f>
        <v>2021</v>
      </c>
      <c r="M386" s="177">
        <f>FY-1</f>
        <v>2020</v>
      </c>
      <c r="N386" s="1237"/>
    </row>
    <row r="387" spans="1:22" ht="25.5" x14ac:dyDescent="0.2">
      <c r="B387" s="72" t="s">
        <v>416</v>
      </c>
      <c r="D387" s="58"/>
      <c r="E387" s="52"/>
      <c r="F387" s="59"/>
      <c r="G387" s="59"/>
      <c r="H387" s="892" t="str">
        <f>+'GROUP Inputs'!$D$7</f>
        <v>Actual</v>
      </c>
      <c r="I387" s="236" t="str">
        <f>+'GROUP Inputs'!$E$7</f>
        <v>Budget (Unaudited)</v>
      </c>
      <c r="J387" s="892" t="str">
        <f>+'GROUP Inputs'!$F$7</f>
        <v>Actual</v>
      </c>
      <c r="K387" s="892" t="str">
        <f>+'GROUP Inputs'!$D$7</f>
        <v>Actual</v>
      </c>
      <c r="L387" s="236" t="str">
        <f>+'GROUP Inputs'!$E$7</f>
        <v>Budget (Unaudited)</v>
      </c>
      <c r="M387" s="892" t="str">
        <f>+'GROUP Inputs'!$F$7</f>
        <v>Actual</v>
      </c>
      <c r="V387" s="133"/>
    </row>
    <row r="388" spans="1:22" ht="13.5" customHeight="1" thickBot="1" x14ac:dyDescent="0.25">
      <c r="B388" s="72" t="s">
        <v>416</v>
      </c>
      <c r="D388" s="72"/>
      <c r="E388" s="52"/>
      <c r="F388" s="59"/>
      <c r="G388" s="59"/>
      <c r="H388" s="738" t="s">
        <v>285</v>
      </c>
      <c r="I388" s="738" t="s">
        <v>285</v>
      </c>
      <c r="J388" s="738" t="s">
        <v>285</v>
      </c>
      <c r="K388" s="738" t="s">
        <v>285</v>
      </c>
      <c r="L388" s="738" t="s">
        <v>285</v>
      </c>
      <c r="M388" s="738" t="s">
        <v>285</v>
      </c>
    </row>
    <row r="389" spans="1:22" ht="13.5" customHeight="1" x14ac:dyDescent="0.2">
      <c r="B389" s="72" t="s">
        <v>416</v>
      </c>
      <c r="D389" s="72"/>
      <c r="E389" s="52"/>
      <c r="F389" s="59"/>
      <c r="G389" s="59"/>
      <c r="H389" s="116"/>
      <c r="I389" s="116"/>
      <c r="J389" s="116"/>
      <c r="K389" s="116"/>
      <c r="L389" s="116"/>
      <c r="M389" s="116"/>
    </row>
    <row r="390" spans="1:22" ht="12.75" customHeight="1" x14ac:dyDescent="0.2">
      <c r="B390" s="1478" t="str">
        <f t="shared" ref="B390:B394" si="68">IF(AND(ROUND($H390,0)=0,ROUND($I390,0)=0,ROUND($J390,0)=0,ROUND($K390,0)=0,ROUND($L390,0)=0,ROUND($M390,0)=0),"No","Yes")</f>
        <v>No</v>
      </c>
      <c r="D390" s="992" t="str">
        <f>'GROUP Inputs'!C192</f>
        <v>Creditors</v>
      </c>
      <c r="E390" s="52"/>
      <c r="F390" s="59"/>
      <c r="G390" s="59"/>
      <c r="H390" s="190">
        <f>-'Sch PARENT Inputs'!D213</f>
        <v>0</v>
      </c>
      <c r="I390" s="190">
        <f>-'Sch PARENT Inputs'!E213</f>
        <v>0</v>
      </c>
      <c r="J390" s="190">
        <f>-'Sch PARENT Inputs'!F213</f>
        <v>0</v>
      </c>
      <c r="K390" s="190">
        <f>-'GROUP Inputs'!D192</f>
        <v>0</v>
      </c>
      <c r="L390" s="190">
        <f>-'GROUP Inputs'!E192</f>
        <v>0</v>
      </c>
      <c r="M390" s="190">
        <f>-'GROUP Inputs'!F192</f>
        <v>0</v>
      </c>
    </row>
    <row r="391" spans="1:22" ht="13.5" customHeight="1" x14ac:dyDescent="0.2">
      <c r="B391" s="1478" t="str">
        <f t="shared" si="68"/>
        <v>No</v>
      </c>
      <c r="D391" s="52" t="str">
        <f>'GROUP Inputs'!C193</f>
        <v>Accruals</v>
      </c>
      <c r="E391" s="52"/>
      <c r="F391" s="59"/>
      <c r="G391" s="59"/>
      <c r="H391" s="190">
        <f>-'Sch PARENT Inputs'!D214</f>
        <v>0</v>
      </c>
      <c r="I391" s="190">
        <f>-'Sch PARENT Inputs'!E214</f>
        <v>0</v>
      </c>
      <c r="J391" s="190">
        <f>-'Sch PARENT Inputs'!F214</f>
        <v>0</v>
      </c>
      <c r="K391" s="190">
        <f>-'GROUP Inputs'!D193</f>
        <v>0</v>
      </c>
      <c r="L391" s="190">
        <f>-'GROUP Inputs'!E193</f>
        <v>0</v>
      </c>
      <c r="M391" s="190">
        <f>-'GROUP Inputs'!F193</f>
        <v>0</v>
      </c>
    </row>
    <row r="392" spans="1:22" x14ac:dyDescent="0.2">
      <c r="B392" s="1478" t="str">
        <f t="shared" si="68"/>
        <v>No</v>
      </c>
      <c r="D392" s="52" t="str">
        <f>'GROUP Inputs'!C194</f>
        <v>Banking Staffing Overuse</v>
      </c>
      <c r="E392" s="52"/>
      <c r="F392" s="59"/>
      <c r="G392" s="59"/>
      <c r="H392" s="190">
        <f>-'Sch PARENT Inputs'!D215</f>
        <v>0</v>
      </c>
      <c r="I392" s="190">
        <f>-'Sch PARENT Inputs'!E215</f>
        <v>0</v>
      </c>
      <c r="J392" s="190">
        <f>-'Sch PARENT Inputs'!F215</f>
        <v>0</v>
      </c>
      <c r="K392" s="190">
        <f>-'GROUP Inputs'!D194</f>
        <v>0</v>
      </c>
      <c r="L392" s="190">
        <f>-'GROUP Inputs'!E194</f>
        <v>0</v>
      </c>
      <c r="M392" s="190">
        <f>-'GROUP Inputs'!F194</f>
        <v>0</v>
      </c>
      <c r="O392" s="542" t="str">
        <f>'Guidance - Specific Disclosures'!A167</f>
        <v>[S55]</v>
      </c>
      <c r="P392" s="1448"/>
      <c r="Q392" s="1448"/>
      <c r="R392" s="1448"/>
      <c r="S392" s="1448"/>
      <c r="T392" s="1448"/>
      <c r="U392" s="1448"/>
    </row>
    <row r="393" spans="1:22" ht="12.75" customHeight="1" x14ac:dyDescent="0.2">
      <c r="B393" s="1478" t="str">
        <f t="shared" si="68"/>
        <v>No</v>
      </c>
      <c r="D393" s="52" t="str">
        <f>'GROUP Inputs'!C195</f>
        <v xml:space="preserve">Employee Entitlements - Salaries </v>
      </c>
      <c r="E393" s="52"/>
      <c r="F393" s="59"/>
      <c r="G393" s="59"/>
      <c r="H393" s="190">
        <f>-'Sch PARENT Inputs'!D216</f>
        <v>0</v>
      </c>
      <c r="I393" s="190">
        <f>-'Sch PARENT Inputs'!E216</f>
        <v>0</v>
      </c>
      <c r="J393" s="190">
        <f>-'Sch PARENT Inputs'!F216</f>
        <v>0</v>
      </c>
      <c r="K393" s="190">
        <f>-'GROUP Inputs'!D195</f>
        <v>0</v>
      </c>
      <c r="L393" s="190">
        <f>-'GROUP Inputs'!E195</f>
        <v>0</v>
      </c>
      <c r="M393" s="190">
        <f>-'GROUP Inputs'!F195</f>
        <v>0</v>
      </c>
      <c r="O393" s="1448"/>
      <c r="P393" s="1448"/>
      <c r="Q393" s="1448"/>
      <c r="R393" s="1448"/>
      <c r="S393" s="1448"/>
      <c r="T393" s="1448"/>
      <c r="U393" s="1448"/>
    </row>
    <row r="394" spans="1:22" ht="12.75" customHeight="1" x14ac:dyDescent="0.2">
      <c r="B394" s="1478" t="str">
        <f t="shared" si="68"/>
        <v>No</v>
      </c>
      <c r="D394" s="52" t="str">
        <f>'GROUP Inputs'!C196</f>
        <v>Employee Entitlements - Leave Accrual</v>
      </c>
      <c r="E394" s="52"/>
      <c r="F394" s="59"/>
      <c r="G394" s="59"/>
      <c r="H394" s="190">
        <f>-'Sch PARENT Inputs'!D217</f>
        <v>0</v>
      </c>
      <c r="I394" s="190">
        <f>-'Sch PARENT Inputs'!E217</f>
        <v>0</v>
      </c>
      <c r="J394" s="190">
        <f>-'Sch PARENT Inputs'!F217</f>
        <v>0</v>
      </c>
      <c r="K394" s="190">
        <f>-'GROUP Inputs'!D196</f>
        <v>0</v>
      </c>
      <c r="L394" s="190">
        <f>-'GROUP Inputs'!E196</f>
        <v>0</v>
      </c>
      <c r="M394" s="190">
        <f>-'GROUP Inputs'!F196</f>
        <v>0</v>
      </c>
      <c r="O394" s="543" t="str">
        <f>'Guidance - Specific Disclosures'!A124</f>
        <v>[S41]</v>
      </c>
      <c r="P394" s="1448"/>
      <c r="Q394" s="1448"/>
      <c r="R394" s="1448"/>
      <c r="S394" s="1448"/>
      <c r="T394" s="1448"/>
      <c r="U394" s="1448"/>
    </row>
    <row r="395" spans="1:22" ht="13.5" customHeight="1" x14ac:dyDescent="0.2">
      <c r="B395" s="72" t="s">
        <v>416</v>
      </c>
      <c r="D395" s="63"/>
      <c r="E395" s="63"/>
      <c r="F395" s="59"/>
      <c r="G395" s="59"/>
      <c r="H395" s="193"/>
      <c r="I395" s="193"/>
      <c r="J395" s="193"/>
      <c r="K395" s="193"/>
      <c r="L395" s="193"/>
      <c r="M395" s="193"/>
      <c r="O395" s="1448"/>
      <c r="P395" s="1448"/>
      <c r="Q395" s="1448"/>
      <c r="R395" s="1448"/>
      <c r="S395" s="1448"/>
      <c r="T395" s="1448"/>
      <c r="U395" s="1448"/>
    </row>
    <row r="396" spans="1:22" ht="13.5" customHeight="1" thickBot="1" x14ac:dyDescent="0.25">
      <c r="B396" s="72" t="s">
        <v>416</v>
      </c>
      <c r="D396" s="52"/>
      <c r="E396" s="52"/>
      <c r="F396" s="59"/>
      <c r="G396" s="59"/>
      <c r="H396" s="258">
        <f t="shared" ref="H396:M396" si="69">SUM(H390:H395)</f>
        <v>0</v>
      </c>
      <c r="I396" s="258">
        <f t="shared" si="69"/>
        <v>0</v>
      </c>
      <c r="J396" s="258">
        <f t="shared" si="69"/>
        <v>0</v>
      </c>
      <c r="K396" s="258">
        <f t="shared" si="69"/>
        <v>0</v>
      </c>
      <c r="L396" s="258">
        <f t="shared" si="69"/>
        <v>0</v>
      </c>
      <c r="M396" s="258">
        <f t="shared" si="69"/>
        <v>0</v>
      </c>
    </row>
    <row r="397" spans="1:22" ht="24.6" customHeight="1" thickTop="1" x14ac:dyDescent="0.2">
      <c r="B397" s="72" t="s">
        <v>416</v>
      </c>
      <c r="D397" s="52"/>
      <c r="E397" s="52"/>
      <c r="F397" s="59"/>
      <c r="G397" s="59"/>
      <c r="H397" s="54"/>
      <c r="I397" s="54"/>
      <c r="J397" s="54"/>
      <c r="K397" s="54"/>
      <c r="L397" s="54"/>
      <c r="M397" s="54"/>
      <c r="O397" s="1448"/>
      <c r="P397" s="1448"/>
      <c r="Q397" s="1448"/>
      <c r="R397" s="1448"/>
      <c r="S397" s="1448"/>
      <c r="T397" s="1448"/>
      <c r="U397" s="1448"/>
    </row>
    <row r="398" spans="1:22" ht="15.6" customHeight="1" x14ac:dyDescent="0.2">
      <c r="A398" s="52" t="s">
        <v>850</v>
      </c>
      <c r="B398" s="72" t="s">
        <v>416</v>
      </c>
      <c r="D398" s="52" t="s">
        <v>851</v>
      </c>
      <c r="E398" s="52"/>
      <c r="F398" s="59"/>
      <c r="G398" s="59"/>
      <c r="H398" s="54">
        <f t="shared" ref="H398:M398" si="70">SUM(H396-H399-H400)</f>
        <v>0</v>
      </c>
      <c r="I398" s="54">
        <f t="shared" si="70"/>
        <v>0</v>
      </c>
      <c r="J398" s="54">
        <f t="shared" si="70"/>
        <v>0</v>
      </c>
      <c r="K398" s="54">
        <f t="shared" si="70"/>
        <v>0</v>
      </c>
      <c r="L398" s="54">
        <f t="shared" si="70"/>
        <v>0</v>
      </c>
      <c r="M398" s="54">
        <f t="shared" si="70"/>
        <v>0</v>
      </c>
      <c r="O398" s="1448"/>
      <c r="P398" s="1448"/>
      <c r="Q398" s="1448"/>
      <c r="R398" s="1448"/>
      <c r="S398" s="1448"/>
      <c r="T398" s="1448"/>
      <c r="U398" s="1448"/>
    </row>
    <row r="399" spans="1:22" ht="13.5" customHeight="1" x14ac:dyDescent="0.2">
      <c r="A399" s="52" t="s">
        <v>852</v>
      </c>
      <c r="B399" s="1478" t="str">
        <f t="shared" ref="B399:B400" si="71">IF(AND(ROUND($H399,0)=0,ROUND($I399,0)=0,ROUND($J399,0)=0,ROUND($K399,0)=0,ROUND($L399,0)=0,ROUND($M399,0)=0),"No","Yes")</f>
        <v>No</v>
      </c>
      <c r="D399" s="52" t="s">
        <v>853</v>
      </c>
      <c r="E399" s="52"/>
      <c r="F399" s="59"/>
      <c r="G399" s="59"/>
      <c r="H399" s="218"/>
      <c r="I399" s="218"/>
      <c r="J399" s="218"/>
      <c r="K399" s="218">
        <v>0</v>
      </c>
      <c r="L399" s="218">
        <v>0</v>
      </c>
      <c r="M399" s="218">
        <v>0</v>
      </c>
      <c r="O399" s="544" t="str">
        <f>'Guidance - Specific Disclosures'!A121</f>
        <v>[S40]</v>
      </c>
    </row>
    <row r="400" spans="1:22" ht="13.5" customHeight="1" x14ac:dyDescent="0.2">
      <c r="A400" s="52" t="s">
        <v>852</v>
      </c>
      <c r="B400" s="1478" t="str">
        <f t="shared" si="71"/>
        <v>No</v>
      </c>
      <c r="D400" s="52" t="s">
        <v>854</v>
      </c>
      <c r="E400" s="52"/>
      <c r="F400" s="59"/>
      <c r="G400" s="59"/>
      <c r="H400" s="218"/>
      <c r="I400" s="218"/>
      <c r="J400" s="218"/>
      <c r="K400" s="218">
        <v>0</v>
      </c>
      <c r="L400" s="218">
        <v>0</v>
      </c>
      <c r="M400" s="218">
        <v>0</v>
      </c>
      <c r="O400" s="1513"/>
      <c r="P400" s="72"/>
      <c r="Q400" s="72"/>
      <c r="R400" s="72"/>
      <c r="S400" s="72"/>
      <c r="T400" s="72"/>
    </row>
    <row r="401" spans="1:22" ht="13.5" customHeight="1" x14ac:dyDescent="0.2">
      <c r="B401" s="72" t="s">
        <v>416</v>
      </c>
      <c r="D401" s="52"/>
      <c r="E401" s="52"/>
      <c r="F401" s="59"/>
      <c r="G401" s="59"/>
      <c r="H401" s="190"/>
      <c r="I401" s="190"/>
      <c r="J401" s="190"/>
      <c r="K401" s="190"/>
      <c r="L401" s="190"/>
      <c r="M401" s="190"/>
      <c r="P401" s="214" t="s">
        <v>570</v>
      </c>
      <c r="Q401" s="219"/>
      <c r="R401" s="72"/>
      <c r="S401" s="72"/>
      <c r="T401" s="72"/>
    </row>
    <row r="402" spans="1:22" ht="13.5" customHeight="1" thickBot="1" x14ac:dyDescent="0.25">
      <c r="B402" s="72" t="s">
        <v>416</v>
      </c>
      <c r="D402" s="52"/>
      <c r="E402" s="52"/>
      <c r="F402" s="59"/>
      <c r="G402" s="59"/>
      <c r="H402" s="194">
        <f t="shared" ref="H402:M402" si="72">SUM(H398:H401)</f>
        <v>0</v>
      </c>
      <c r="I402" s="194">
        <f t="shared" si="72"/>
        <v>0</v>
      </c>
      <c r="J402" s="194">
        <f t="shared" si="72"/>
        <v>0</v>
      </c>
      <c r="K402" s="194">
        <f t="shared" si="72"/>
        <v>0</v>
      </c>
      <c r="L402" s="194">
        <f t="shared" si="72"/>
        <v>0</v>
      </c>
      <c r="M402" s="194">
        <f t="shared" si="72"/>
        <v>0</v>
      </c>
      <c r="N402" s="1239"/>
    </row>
    <row r="403" spans="1:22" ht="13.5" customHeight="1" thickTop="1" x14ac:dyDescent="0.2">
      <c r="B403" s="72" t="s">
        <v>416</v>
      </c>
      <c r="D403" s="52"/>
      <c r="E403" s="52"/>
      <c r="F403" s="59"/>
      <c r="G403" s="59"/>
      <c r="H403" s="121"/>
      <c r="I403" s="121"/>
      <c r="J403" s="121"/>
      <c r="K403" s="121"/>
      <c r="L403" s="121"/>
      <c r="M403" s="121"/>
    </row>
    <row r="404" spans="1:22" ht="13.5" customHeight="1" x14ac:dyDescent="0.2">
      <c r="B404" s="72" t="s">
        <v>416</v>
      </c>
      <c r="D404" s="1780" t="s">
        <v>855</v>
      </c>
      <c r="E404" s="1780"/>
      <c r="F404" s="1780"/>
      <c r="G404" s="1780"/>
      <c r="H404" s="1780"/>
      <c r="I404" s="1780"/>
      <c r="J404" s="1780"/>
      <c r="K404" s="1505"/>
      <c r="L404" s="1505"/>
      <c r="M404" s="1505"/>
    </row>
    <row r="405" spans="1:22" ht="13.5" customHeight="1" x14ac:dyDescent="0.2">
      <c r="B405" s="72" t="s">
        <v>416</v>
      </c>
      <c r="D405" s="52"/>
      <c r="E405" s="52"/>
      <c r="F405" s="55"/>
      <c r="G405" s="55"/>
      <c r="H405" s="55"/>
    </row>
    <row r="406" spans="1:22" ht="13.5" customHeight="1" x14ac:dyDescent="0.2">
      <c r="B406" s="72" t="s">
        <v>416</v>
      </c>
      <c r="D406" s="52"/>
      <c r="E406" s="52"/>
      <c r="F406" s="55"/>
      <c r="G406" s="55"/>
      <c r="H406" s="55"/>
    </row>
    <row r="407" spans="1:22" ht="13.5" customHeight="1" x14ac:dyDescent="0.2">
      <c r="B407" s="1478" t="str">
        <f>IF(OR($B$414="Yes",$B$415="Yes"),"Yes","No")</f>
        <v>Yes</v>
      </c>
      <c r="C407" s="1262"/>
      <c r="D407" s="1781" t="str">
        <f>N407&amp;". Borrowings"</f>
        <v>10. Borrowings</v>
      </c>
      <c r="E407" s="1781"/>
      <c r="F407" s="1781"/>
      <c r="G407" s="1781"/>
      <c r="H407" s="1781"/>
      <c r="I407" s="1781"/>
      <c r="J407" s="1781"/>
      <c r="K407" s="814"/>
      <c r="L407" s="814"/>
      <c r="M407" s="814"/>
      <c r="N407" s="1238">
        <f>IF($B407="Yes",$N383+1,$N383)</f>
        <v>10</v>
      </c>
      <c r="O407" s="545" t="str">
        <f>'Guidance - Specific Disclosures'!A127</f>
        <v>[S42]</v>
      </c>
    </row>
    <row r="408" spans="1:22" ht="13.5" customHeight="1" x14ac:dyDescent="0.2">
      <c r="B408" s="72" t="str">
        <f>$B$407</f>
        <v>Yes</v>
      </c>
      <c r="C408" s="1262"/>
      <c r="D408" s="749"/>
      <c r="E408" s="749"/>
      <c r="F408" s="749"/>
      <c r="G408" s="749"/>
      <c r="H408" s="749"/>
      <c r="I408" s="749"/>
      <c r="J408" s="749"/>
      <c r="K408" s="749"/>
      <c r="L408" s="749"/>
      <c r="M408" s="749"/>
      <c r="O408" s="545"/>
    </row>
    <row r="409" spans="1:22" ht="12.75" customHeight="1" x14ac:dyDescent="0.2">
      <c r="B409" s="72" t="str">
        <f t="shared" ref="B409:B413" si="73">$B$407</f>
        <v>Yes</v>
      </c>
      <c r="C409" s="1262"/>
      <c r="D409" s="749"/>
      <c r="E409" s="749"/>
      <c r="F409" s="749"/>
      <c r="G409" s="749"/>
      <c r="H409" s="1758" t="s">
        <v>417</v>
      </c>
      <c r="I409" s="1758"/>
      <c r="J409" s="1758"/>
      <c r="K409" s="1758" t="s">
        <v>418</v>
      </c>
      <c r="L409" s="1758"/>
      <c r="M409" s="1758"/>
      <c r="V409" s="167"/>
    </row>
    <row r="410" spans="1:22" ht="15.75" customHeight="1" x14ac:dyDescent="0.2">
      <c r="B410" s="72" t="str">
        <f t="shared" si="73"/>
        <v>Yes</v>
      </c>
      <c r="D410" s="58"/>
      <c r="E410" s="52"/>
      <c r="F410" s="59"/>
      <c r="G410" s="59"/>
      <c r="H410" s="177">
        <f>FY</f>
        <v>2021</v>
      </c>
      <c r="I410" s="177">
        <f>FY</f>
        <v>2021</v>
      </c>
      <c r="J410" s="177">
        <f>FY-1</f>
        <v>2020</v>
      </c>
      <c r="K410" s="177">
        <f>FY</f>
        <v>2021</v>
      </c>
      <c r="L410" s="177">
        <f>FY</f>
        <v>2021</v>
      </c>
      <c r="M410" s="177">
        <f>FY-1</f>
        <v>2020</v>
      </c>
      <c r="O410" s="1820" t="s">
        <v>856</v>
      </c>
      <c r="P410" s="1820"/>
      <c r="Q410" s="1820"/>
      <c r="S410" s="899">
        <f>FY</f>
        <v>2021</v>
      </c>
      <c r="T410" s="899">
        <f>FY</f>
        <v>2021</v>
      </c>
      <c r="U410" s="899">
        <f>PY</f>
        <v>2020</v>
      </c>
      <c r="V410" s="167"/>
    </row>
    <row r="411" spans="1:22" ht="25.5" customHeight="1" x14ac:dyDescent="0.2">
      <c r="B411" s="72" t="str">
        <f t="shared" si="73"/>
        <v>Yes</v>
      </c>
      <c r="D411" s="58"/>
      <c r="E411" s="52"/>
      <c r="F411" s="59"/>
      <c r="G411" s="59"/>
      <c r="H411" s="892" t="str">
        <f>+'GROUP Inputs'!$D$7</f>
        <v>Actual</v>
      </c>
      <c r="I411" s="236" t="str">
        <f>+'GROUP Inputs'!$E$7</f>
        <v>Budget (Unaudited)</v>
      </c>
      <c r="J411" s="892" t="str">
        <f>+'GROUP Inputs'!$F$7</f>
        <v>Actual</v>
      </c>
      <c r="K411" s="892" t="str">
        <f>+'GROUP Inputs'!$D$7</f>
        <v>Actual</v>
      </c>
      <c r="L411" s="236" t="str">
        <f>+'GROUP Inputs'!$E$7</f>
        <v>Budget (Unaudited)</v>
      </c>
      <c r="M411" s="892" t="str">
        <f>+'GROUP Inputs'!$F$7</f>
        <v>Actual</v>
      </c>
      <c r="O411" s="1820"/>
      <c r="P411" s="1820"/>
      <c r="Q411" s="1820"/>
      <c r="R411" s="167"/>
      <c r="S411" s="899" t="s">
        <v>282</v>
      </c>
      <c r="T411" s="624" t="s">
        <v>283</v>
      </c>
      <c r="U411" s="899" t="s">
        <v>282</v>
      </c>
      <c r="V411" s="167"/>
    </row>
    <row r="412" spans="1:22" ht="13.5" customHeight="1" thickBot="1" x14ac:dyDescent="0.25">
      <c r="B412" s="72" t="str">
        <f t="shared" si="73"/>
        <v>Yes</v>
      </c>
      <c r="D412" s="58"/>
      <c r="E412" s="52"/>
      <c r="F412" s="59"/>
      <c r="G412" s="59"/>
      <c r="H412" s="738" t="s">
        <v>285</v>
      </c>
      <c r="I412" s="738" t="s">
        <v>285</v>
      </c>
      <c r="J412" s="738" t="s">
        <v>285</v>
      </c>
      <c r="K412" s="738" t="s">
        <v>285</v>
      </c>
      <c r="L412" s="738" t="s">
        <v>285</v>
      </c>
      <c r="M412" s="738" t="s">
        <v>285</v>
      </c>
      <c r="O412" s="1428"/>
      <c r="P412" s="1428"/>
      <c r="Q412" s="1428"/>
      <c r="R412" s="339"/>
      <c r="V412" s="167"/>
    </row>
    <row r="413" spans="1:22" ht="13.5" customHeight="1" x14ac:dyDescent="0.2">
      <c r="B413" s="72" t="str">
        <f t="shared" si="73"/>
        <v>Yes</v>
      </c>
      <c r="D413" s="58"/>
      <c r="E413" s="52"/>
      <c r="F413" s="59"/>
      <c r="G413" s="59"/>
      <c r="H413" s="116"/>
      <c r="I413" s="116"/>
      <c r="J413" s="116"/>
      <c r="K413" s="116"/>
      <c r="L413" s="116"/>
      <c r="M413" s="116"/>
      <c r="O413" s="587" t="s">
        <v>203</v>
      </c>
      <c r="P413" s="587"/>
      <c r="Q413" s="339"/>
      <c r="R413" s="339"/>
      <c r="S413" s="1423">
        <v>0</v>
      </c>
      <c r="T413" s="1423">
        <v>0</v>
      </c>
      <c r="U413" s="1423">
        <v>0</v>
      </c>
      <c r="V413" s="167"/>
    </row>
    <row r="414" spans="1:22" ht="13.5" customHeight="1" x14ac:dyDescent="0.2">
      <c r="A414" s="52" t="s">
        <v>768</v>
      </c>
      <c r="B414" s="1478" t="str">
        <f>'Statement of Financial Position'!$B$23</f>
        <v>Yes</v>
      </c>
      <c r="D414" s="992" t="s">
        <v>857</v>
      </c>
      <c r="E414" s="52"/>
      <c r="F414" s="59"/>
      <c r="G414" s="59"/>
      <c r="H414" s="190">
        <f>-'Sch PARENT Inputs'!D222</f>
        <v>0</v>
      </c>
      <c r="I414" s="190">
        <f>-'Sch PARENT Inputs'!E222</f>
        <v>0</v>
      </c>
      <c r="J414" s="190">
        <f>-'Sch PARENT Inputs'!F222</f>
        <v>0</v>
      </c>
      <c r="K414" s="190">
        <f>-'GROUP Inputs'!D200</f>
        <v>0</v>
      </c>
      <c r="L414" s="190">
        <f>-'GROUP Inputs'!E200</f>
        <v>0</v>
      </c>
      <c r="M414" s="190">
        <f>-'GROUP Inputs'!F200</f>
        <v>0</v>
      </c>
      <c r="O414" s="587" t="s">
        <v>858</v>
      </c>
      <c r="P414" s="587"/>
      <c r="Q414" s="339"/>
      <c r="R414" s="339"/>
      <c r="S414" s="1423">
        <v>0</v>
      </c>
      <c r="T414" s="1423">
        <v>0</v>
      </c>
      <c r="U414" s="1423">
        <v>0</v>
      </c>
      <c r="V414" s="167"/>
    </row>
    <row r="415" spans="1:22" ht="13.5" customHeight="1" x14ac:dyDescent="0.2">
      <c r="A415" s="52" t="s">
        <v>768</v>
      </c>
      <c r="B415" s="1478" t="str">
        <f>'Statement of Financial Position'!$B$45</f>
        <v>Yes</v>
      </c>
      <c r="D415" s="992" t="s">
        <v>859</v>
      </c>
      <c r="E415" s="52"/>
      <c r="F415" s="59"/>
      <c r="G415" s="59"/>
      <c r="H415" s="190">
        <f>-'Sch PARENT Inputs'!D223</f>
        <v>0</v>
      </c>
      <c r="I415" s="190">
        <f>-'Sch PARENT Inputs'!E223</f>
        <v>0</v>
      </c>
      <c r="J415" s="190">
        <f>-'Sch PARENT Inputs'!F223</f>
        <v>0</v>
      </c>
      <c r="K415" s="190">
        <f>-'GROUP Inputs'!D201</f>
        <v>0</v>
      </c>
      <c r="L415" s="190">
        <f>-'GROUP Inputs'!E201</f>
        <v>0</v>
      </c>
      <c r="M415" s="190">
        <f>-'GROUP Inputs'!F201</f>
        <v>0</v>
      </c>
      <c r="O415" s="587" t="s">
        <v>860</v>
      </c>
      <c r="P415" s="587"/>
      <c r="Q415" s="339"/>
      <c r="R415" s="339"/>
      <c r="S415" s="1423">
        <v>0</v>
      </c>
      <c r="T415" s="1423">
        <v>0</v>
      </c>
      <c r="U415" s="1423">
        <v>0</v>
      </c>
      <c r="V415" s="167"/>
    </row>
    <row r="416" spans="1:22" ht="13.5" customHeight="1" x14ac:dyDescent="0.2">
      <c r="B416" s="72" t="str">
        <f t="shared" ref="B416:B423" si="74">$B$407</f>
        <v>Yes</v>
      </c>
      <c r="D416" s="52"/>
      <c r="E416" s="52"/>
      <c r="F416" s="59"/>
      <c r="G416" s="59"/>
      <c r="H416" s="190"/>
      <c r="I416" s="190"/>
      <c r="J416" s="190"/>
      <c r="K416" s="190"/>
      <c r="L416" s="190"/>
      <c r="M416" s="190"/>
      <c r="O416" s="587" t="s">
        <v>861</v>
      </c>
      <c r="P416" s="587"/>
      <c r="Q416" s="339"/>
      <c r="R416" s="339"/>
      <c r="S416" s="1423">
        <v>0</v>
      </c>
      <c r="T416" s="1423">
        <v>0</v>
      </c>
      <c r="U416" s="1423">
        <v>0</v>
      </c>
      <c r="V416" s="167"/>
    </row>
    <row r="417" spans="2:23" ht="13.5" customHeight="1" thickBot="1" x14ac:dyDescent="0.25">
      <c r="B417" s="72" t="str">
        <f t="shared" si="74"/>
        <v>Yes</v>
      </c>
      <c r="D417" s="52"/>
      <c r="E417" s="52"/>
      <c r="F417" s="59"/>
      <c r="G417" s="59"/>
      <c r="H417" s="194">
        <f t="shared" ref="H417:M417" si="75">SUM(H414:H416)</f>
        <v>0</v>
      </c>
      <c r="I417" s="194">
        <f t="shared" si="75"/>
        <v>0</v>
      </c>
      <c r="J417" s="194">
        <f t="shared" si="75"/>
        <v>0</v>
      </c>
      <c r="K417" s="194">
        <f t="shared" si="75"/>
        <v>0</v>
      </c>
      <c r="L417" s="194">
        <f t="shared" si="75"/>
        <v>0</v>
      </c>
      <c r="M417" s="194">
        <f t="shared" si="75"/>
        <v>0</v>
      </c>
      <c r="O417" s="587" t="s">
        <v>862</v>
      </c>
      <c r="P417" s="587"/>
      <c r="Q417" s="339"/>
      <c r="R417" s="339"/>
      <c r="S417" s="1424">
        <v>0</v>
      </c>
      <c r="T417" s="1424">
        <v>0</v>
      </c>
      <c r="U417" s="1424">
        <v>0</v>
      </c>
      <c r="V417" s="167"/>
    </row>
    <row r="418" spans="2:23" ht="13.5" customHeight="1" thickTop="1" x14ac:dyDescent="0.2">
      <c r="B418" s="72" t="str">
        <f t="shared" si="74"/>
        <v>Yes</v>
      </c>
      <c r="D418" s="52"/>
      <c r="E418" s="52"/>
      <c r="F418" s="59"/>
      <c r="G418" s="59"/>
      <c r="H418" s="55"/>
      <c r="I418" s="55"/>
      <c r="J418" s="55"/>
      <c r="K418" s="55"/>
      <c r="L418" s="55"/>
      <c r="M418" s="55"/>
      <c r="O418" s="587" t="s">
        <v>863</v>
      </c>
      <c r="P418" s="587"/>
      <c r="Q418" s="339"/>
      <c r="R418" s="339"/>
      <c r="S418" s="1423">
        <f>SUM(S413:S417)</f>
        <v>0</v>
      </c>
      <c r="T418" s="1423">
        <f>SUM(T413:T417)</f>
        <v>0</v>
      </c>
      <c r="U418" s="1423">
        <f>SUM(U413:U417)</f>
        <v>0</v>
      </c>
      <c r="V418" s="167"/>
    </row>
    <row r="419" spans="2:23" ht="13.5" customHeight="1" x14ac:dyDescent="0.2">
      <c r="B419" s="72" t="str">
        <f t="shared" si="74"/>
        <v>Yes</v>
      </c>
      <c r="D419" s="52"/>
      <c r="E419" s="52"/>
      <c r="F419" s="59"/>
      <c r="G419" s="59"/>
      <c r="H419" s="55"/>
      <c r="I419" s="55"/>
      <c r="J419" s="55"/>
      <c r="K419" s="55"/>
      <c r="L419" s="55"/>
      <c r="M419" s="55"/>
      <c r="O419" s="587" t="s">
        <v>864</v>
      </c>
      <c r="P419" s="587"/>
      <c r="Q419" s="339"/>
      <c r="R419" s="339"/>
      <c r="S419" s="1423">
        <v>0</v>
      </c>
      <c r="T419" s="1423">
        <v>0</v>
      </c>
      <c r="U419" s="1423">
        <v>0</v>
      </c>
      <c r="V419" s="167"/>
    </row>
    <row r="420" spans="2:23" ht="13.5" customHeight="1" x14ac:dyDescent="0.2">
      <c r="B420" s="72" t="str">
        <f t="shared" si="74"/>
        <v>Yes</v>
      </c>
      <c r="D420" s="1759" t="s">
        <v>865</v>
      </c>
      <c r="E420" s="1759"/>
      <c r="F420" s="1759"/>
      <c r="G420" s="1759"/>
      <c r="H420" s="1759"/>
      <c r="I420" s="1759"/>
      <c r="J420" s="1759"/>
      <c r="K420" s="1759"/>
      <c r="L420" s="1759"/>
      <c r="M420" s="1759"/>
      <c r="O420" s="587" t="s">
        <v>866</v>
      </c>
      <c r="P420" s="587"/>
      <c r="Q420" s="339"/>
      <c r="R420" s="339"/>
      <c r="S420" s="1423"/>
      <c r="T420" s="1423"/>
      <c r="U420" s="1423"/>
      <c r="V420" s="167"/>
    </row>
    <row r="421" spans="2:23" ht="13.5" customHeight="1" thickBot="1" x14ac:dyDescent="0.25">
      <c r="B421" s="72" t="str">
        <f t="shared" si="74"/>
        <v>Yes</v>
      </c>
      <c r="D421" s="1759"/>
      <c r="E421" s="1759"/>
      <c r="F421" s="1759"/>
      <c r="G421" s="1759"/>
      <c r="H421" s="1759"/>
      <c r="I421" s="1759"/>
      <c r="J421" s="1759"/>
      <c r="K421" s="1759"/>
      <c r="L421" s="1759"/>
      <c r="M421" s="1759"/>
      <c r="O421" s="872" t="s">
        <v>867</v>
      </c>
      <c r="P421" s="587"/>
      <c r="Q421" s="339"/>
      <c r="R421" s="339"/>
      <c r="S421" s="1425">
        <f>IFERROR(S418/S419,0)</f>
        <v>0</v>
      </c>
      <c r="T421" s="1425">
        <f>IFERROR(T418/T419,0)</f>
        <v>0</v>
      </c>
      <c r="U421" s="1425">
        <f>IFERROR(U418/U419,0)</f>
        <v>0</v>
      </c>
      <c r="V421" s="167"/>
    </row>
    <row r="422" spans="2:23" ht="13.5" customHeight="1" thickTop="1" x14ac:dyDescent="0.2">
      <c r="B422" s="72" t="str">
        <f t="shared" si="74"/>
        <v>Yes</v>
      </c>
      <c r="D422" s="52"/>
      <c r="E422" s="52"/>
      <c r="F422" s="55"/>
      <c r="G422" s="55"/>
      <c r="H422" s="55"/>
      <c r="O422" s="1426" t="str">
        <f>IF(S421&gt;=10.009%,"2021 (Borrowing Breached)","2021 (Borrowings not breached)")</f>
        <v>2021 (Borrowings not breached)</v>
      </c>
      <c r="P422" s="587"/>
      <c r="Q422" s="339" t="str">
        <f>IF(U421&gt;=10.009%,"2020 (Borrowing Breached)","2020 (Borrowings not breached)")</f>
        <v>2020 (Borrowings not breached)</v>
      </c>
      <c r="R422" s="339"/>
      <c r="S422" s="1427"/>
      <c r="T422" s="1427"/>
      <c r="U422" s="1427"/>
    </row>
    <row r="423" spans="2:23" ht="13.5" customHeight="1" x14ac:dyDescent="0.2">
      <c r="B423" s="72" t="str">
        <f t="shared" si="74"/>
        <v>Yes</v>
      </c>
      <c r="D423" s="52"/>
      <c r="E423" s="52"/>
      <c r="F423" s="55"/>
      <c r="G423" s="55"/>
      <c r="H423" s="55"/>
    </row>
    <row r="424" spans="2:23" x14ac:dyDescent="0.2">
      <c r="B424" s="72" t="str">
        <f>'Statement of Financial Position'!$B$24</f>
        <v>Yes</v>
      </c>
      <c r="C424" s="1262"/>
      <c r="D424" s="1781" t="str">
        <f>N424&amp;". Revenue Received in Advance"</f>
        <v>11. Revenue Received in Advance</v>
      </c>
      <c r="E424" s="1781"/>
      <c r="F424" s="1781"/>
      <c r="G424" s="1781"/>
      <c r="H424" s="1781"/>
      <c r="I424" s="1781"/>
      <c r="J424" s="1781"/>
      <c r="K424" s="814"/>
      <c r="L424" s="814"/>
      <c r="M424" s="814"/>
      <c r="N424" s="1238">
        <f>IF($B424="Yes",$N407+1,$N407)</f>
        <v>11</v>
      </c>
    </row>
    <row r="425" spans="2:23" x14ac:dyDescent="0.2">
      <c r="B425" s="72" t="str">
        <f>$B$424</f>
        <v>Yes</v>
      </c>
      <c r="C425" s="1262"/>
      <c r="D425" s="749"/>
      <c r="E425" s="749"/>
      <c r="F425" s="749"/>
      <c r="G425" s="749"/>
      <c r="H425" s="749"/>
      <c r="I425" s="749"/>
      <c r="J425" s="749"/>
      <c r="K425" s="749"/>
      <c r="L425" s="749"/>
      <c r="M425" s="749"/>
      <c r="N425" s="1240"/>
    </row>
    <row r="426" spans="2:23" x14ac:dyDescent="0.2">
      <c r="B426" s="72" t="str">
        <f t="shared" ref="B426:B438" si="76">$B$424</f>
        <v>Yes</v>
      </c>
      <c r="C426" s="1262"/>
      <c r="D426" s="749"/>
      <c r="E426" s="749"/>
      <c r="F426" s="749"/>
      <c r="G426" s="749"/>
      <c r="H426" s="1758" t="s">
        <v>417</v>
      </c>
      <c r="I426" s="1758"/>
      <c r="J426" s="1758"/>
      <c r="K426" s="1758" t="s">
        <v>418</v>
      </c>
      <c r="L426" s="1758"/>
      <c r="M426" s="1758"/>
      <c r="N426" s="1240"/>
    </row>
    <row r="427" spans="2:23" ht="13.5" customHeight="1" x14ac:dyDescent="0.2">
      <c r="B427" s="72" t="str">
        <f t="shared" si="76"/>
        <v>Yes</v>
      </c>
      <c r="D427" s="58"/>
      <c r="E427" s="52"/>
      <c r="F427" s="59"/>
      <c r="G427" s="59"/>
      <c r="H427" s="177">
        <f>FY</f>
        <v>2021</v>
      </c>
      <c r="I427" s="177">
        <f>FY</f>
        <v>2021</v>
      </c>
      <c r="J427" s="177">
        <f>FY-1</f>
        <v>2020</v>
      </c>
      <c r="K427" s="177">
        <f>FY</f>
        <v>2021</v>
      </c>
      <c r="L427" s="177">
        <f>FY</f>
        <v>2021</v>
      </c>
      <c r="M427" s="177">
        <f>FY-1</f>
        <v>2020</v>
      </c>
    </row>
    <row r="428" spans="2:23" ht="25.5" x14ac:dyDescent="0.2">
      <c r="B428" s="72" t="str">
        <f t="shared" si="76"/>
        <v>Yes</v>
      </c>
      <c r="D428" s="58"/>
      <c r="E428" s="52"/>
      <c r="F428" s="59"/>
      <c r="G428" s="59"/>
      <c r="H428" s="892" t="str">
        <f>+'GROUP Inputs'!$D$7</f>
        <v>Actual</v>
      </c>
      <c r="I428" s="236" t="str">
        <f>+'GROUP Inputs'!$E$7</f>
        <v>Budget (Unaudited)</v>
      </c>
      <c r="J428" s="892" t="str">
        <f>+'GROUP Inputs'!$F$7</f>
        <v>Actual</v>
      </c>
      <c r="K428" s="892" t="str">
        <f>+'GROUP Inputs'!$D$7</f>
        <v>Actual</v>
      </c>
      <c r="L428" s="236" t="str">
        <f>+'GROUP Inputs'!$E$7</f>
        <v>Budget (Unaudited)</v>
      </c>
      <c r="M428" s="892" t="str">
        <f>+'GROUP Inputs'!$F$7</f>
        <v>Actual</v>
      </c>
    </row>
    <row r="429" spans="2:23" ht="13.5" thickBot="1" x14ac:dyDescent="0.25">
      <c r="B429" s="72" t="str">
        <f t="shared" si="76"/>
        <v>Yes</v>
      </c>
      <c r="D429" s="58"/>
      <c r="E429" s="52"/>
      <c r="F429" s="59"/>
      <c r="G429" s="59"/>
      <c r="H429" s="738" t="s">
        <v>285</v>
      </c>
      <c r="I429" s="738" t="s">
        <v>285</v>
      </c>
      <c r="J429" s="738" t="s">
        <v>285</v>
      </c>
      <c r="K429" s="738" t="s">
        <v>285</v>
      </c>
      <c r="L429" s="738" t="s">
        <v>285</v>
      </c>
      <c r="M429" s="738" t="s">
        <v>285</v>
      </c>
    </row>
    <row r="430" spans="2:23" x14ac:dyDescent="0.2">
      <c r="B430" s="72" t="str">
        <f t="shared" si="76"/>
        <v>Yes</v>
      </c>
      <c r="D430" s="58"/>
      <c r="E430" s="52"/>
      <c r="F430" s="59"/>
      <c r="G430" s="59"/>
      <c r="H430" s="116"/>
      <c r="I430" s="116"/>
      <c r="J430" s="116"/>
      <c r="K430" s="116"/>
      <c r="L430" s="116"/>
      <c r="M430" s="116"/>
    </row>
    <row r="431" spans="2:23" ht="12.75" customHeight="1" x14ac:dyDescent="0.2">
      <c r="B431" s="1478" t="str">
        <f t="shared" ref="B431:B434" si="77">IF(AND(ROUND($H431,0)=0,ROUND($I431,0)=0,ROUND($J431,0)=0,ROUND($K431,0)=0,ROUND($L431,0)=0,ROUND($M431,0)=0),"No","Yes")</f>
        <v>No</v>
      </c>
      <c r="D431" s="52" t="s">
        <v>868</v>
      </c>
      <c r="E431" s="52"/>
      <c r="F431" s="59"/>
      <c r="G431" s="59"/>
      <c r="H431" s="190">
        <f>-'Sch PARENT Inputs'!D228</f>
        <v>0</v>
      </c>
      <c r="I431" s="190">
        <f>-'Sch PARENT Inputs'!E228</f>
        <v>0</v>
      </c>
      <c r="J431" s="190">
        <f>-'Sch PARENT Inputs'!F228</f>
        <v>0</v>
      </c>
      <c r="K431" s="190">
        <f>-'GROUP Inputs'!D205</f>
        <v>0</v>
      </c>
      <c r="L431" s="190">
        <f>-'GROUP Inputs'!E205</f>
        <v>0</v>
      </c>
      <c r="M431" s="190">
        <f>-'GROUP Inputs'!F205</f>
        <v>0</v>
      </c>
    </row>
    <row r="432" spans="2:23" ht="12.75" customHeight="1" x14ac:dyDescent="0.2">
      <c r="B432" s="1478" t="str">
        <f t="shared" si="77"/>
        <v>No</v>
      </c>
      <c r="D432" s="992" t="s">
        <v>869</v>
      </c>
      <c r="E432" s="52"/>
      <c r="F432" s="59"/>
      <c r="G432" s="59"/>
      <c r="H432" s="190">
        <f>-'Sch PARENT Inputs'!D229</f>
        <v>0</v>
      </c>
      <c r="I432" s="190">
        <f>-'Sch PARENT Inputs'!E229</f>
        <v>0</v>
      </c>
      <c r="J432" s="190">
        <f>-'Sch PARENT Inputs'!F229</f>
        <v>0</v>
      </c>
      <c r="K432" s="190">
        <f>-'GROUP Inputs'!D206</f>
        <v>0</v>
      </c>
      <c r="L432" s="190">
        <f>-'GROUP Inputs'!E206</f>
        <v>0</v>
      </c>
      <c r="M432" s="190">
        <f>-'GROUP Inputs'!F206</f>
        <v>0</v>
      </c>
      <c r="V432" s="573"/>
      <c r="W432" s="573"/>
    </row>
    <row r="433" spans="2:23" x14ac:dyDescent="0.2">
      <c r="B433" s="1478" t="str">
        <f t="shared" si="77"/>
        <v>No</v>
      </c>
      <c r="D433" s="992" t="s">
        <v>870</v>
      </c>
      <c r="E433" s="52"/>
      <c r="F433" s="59"/>
      <c r="G433" s="59"/>
      <c r="H433" s="190">
        <f>-'Sch PARENT Inputs'!D230</f>
        <v>0</v>
      </c>
      <c r="I433" s="190">
        <f>-'Sch PARENT Inputs'!E230</f>
        <v>0</v>
      </c>
      <c r="J433" s="190">
        <f>-'Sch PARENT Inputs'!F230</f>
        <v>0</v>
      </c>
      <c r="K433" s="190">
        <f>-'GROUP Inputs'!D207</f>
        <v>0</v>
      </c>
      <c r="L433" s="190">
        <f>-'GROUP Inputs'!E207</f>
        <v>0</v>
      </c>
      <c r="M433" s="190">
        <f>-'GROUP Inputs'!F207</f>
        <v>0</v>
      </c>
      <c r="V433" s="573"/>
      <c r="W433" s="573"/>
    </row>
    <row r="434" spans="2:23" x14ac:dyDescent="0.2">
      <c r="B434" s="1478" t="str">
        <f t="shared" si="77"/>
        <v>No</v>
      </c>
      <c r="D434" s="992" t="s">
        <v>871</v>
      </c>
      <c r="E434" s="52"/>
      <c r="F434" s="59"/>
      <c r="G434" s="59"/>
      <c r="H434" s="190">
        <f>-'Sch PARENT Inputs'!D231</f>
        <v>0</v>
      </c>
      <c r="I434" s="190">
        <f>-'Sch PARENT Inputs'!E231</f>
        <v>0</v>
      </c>
      <c r="J434" s="190">
        <f>-'Sch PARENT Inputs'!F231</f>
        <v>0</v>
      </c>
      <c r="K434" s="190">
        <f>-'GROUP Inputs'!D208</f>
        <v>0</v>
      </c>
      <c r="L434" s="190">
        <f>-'GROUP Inputs'!E208</f>
        <v>0</v>
      </c>
      <c r="M434" s="190">
        <f>-'GROUP Inputs'!F208</f>
        <v>0</v>
      </c>
      <c r="O434" s="546" t="str">
        <f>'Guidance - Specific Disclosures'!A130</f>
        <v>[S43]</v>
      </c>
      <c r="U434" s="136"/>
      <c r="V434" s="573"/>
      <c r="W434" s="573"/>
    </row>
    <row r="435" spans="2:23" x14ac:dyDescent="0.2">
      <c r="B435" s="72" t="str">
        <f t="shared" si="76"/>
        <v>Yes</v>
      </c>
      <c r="D435" s="52"/>
      <c r="E435" s="52"/>
      <c r="F435" s="59"/>
      <c r="G435" s="59"/>
      <c r="H435" s="54"/>
      <c r="I435" s="54"/>
      <c r="J435" s="54"/>
      <c r="K435" s="54"/>
      <c r="L435" s="54"/>
      <c r="M435" s="54"/>
      <c r="O435" s="35"/>
      <c r="U435" s="136"/>
      <c r="V435" s="573"/>
      <c r="W435" s="573"/>
    </row>
    <row r="436" spans="2:23" ht="13.5" thickBot="1" x14ac:dyDescent="0.25">
      <c r="B436" s="72" t="str">
        <f t="shared" si="76"/>
        <v>Yes</v>
      </c>
      <c r="D436" s="52"/>
      <c r="E436" s="52"/>
      <c r="F436" s="59"/>
      <c r="G436" s="59"/>
      <c r="H436" s="258">
        <f t="shared" ref="H436:M436" si="78">SUM(H431:H435)</f>
        <v>0</v>
      </c>
      <c r="I436" s="258">
        <f t="shared" si="78"/>
        <v>0</v>
      </c>
      <c r="J436" s="258">
        <f t="shared" si="78"/>
        <v>0</v>
      </c>
      <c r="K436" s="258">
        <f t="shared" si="78"/>
        <v>0</v>
      </c>
      <c r="L436" s="258">
        <f t="shared" si="78"/>
        <v>0</v>
      </c>
      <c r="M436" s="258">
        <f t="shared" si="78"/>
        <v>0</v>
      </c>
      <c r="O436" s="35"/>
      <c r="U436" s="573"/>
      <c r="V436" s="573"/>
      <c r="W436" s="573"/>
    </row>
    <row r="437" spans="2:23" ht="13.5" thickTop="1" x14ac:dyDescent="0.2">
      <c r="B437" s="72" t="str">
        <f t="shared" si="76"/>
        <v>Yes</v>
      </c>
      <c r="D437" s="52"/>
      <c r="E437" s="52"/>
      <c r="F437" s="55"/>
      <c r="G437" s="55"/>
      <c r="H437" s="55"/>
      <c r="Q437" s="573"/>
      <c r="R437" s="573"/>
      <c r="S437" s="573"/>
      <c r="T437" s="573"/>
      <c r="U437" s="573"/>
      <c r="V437" s="573"/>
      <c r="W437" s="573"/>
    </row>
    <row r="438" spans="2:23" x14ac:dyDescent="0.2">
      <c r="B438" s="72" t="str">
        <f t="shared" si="76"/>
        <v>Yes</v>
      </c>
      <c r="D438" s="52"/>
      <c r="E438" s="52"/>
      <c r="F438" s="55"/>
      <c r="G438" s="55"/>
      <c r="H438" s="55"/>
      <c r="Q438" s="573"/>
      <c r="R438" s="573"/>
      <c r="S438" s="573"/>
      <c r="T438" s="573"/>
      <c r="U438" s="573"/>
      <c r="V438" s="573"/>
      <c r="W438" s="573"/>
    </row>
    <row r="439" spans="2:23" x14ac:dyDescent="0.2">
      <c r="B439" s="1478" t="str">
        <f>IF(OR($B$452="Yes",$B$453="Yes"),"Yes","No")</f>
        <v>Yes</v>
      </c>
      <c r="C439" s="1262"/>
      <c r="D439" s="1783" t="str">
        <f>N439&amp;". Provision for Cyclical Maintenance"</f>
        <v>12. Provision for Cyclical Maintenance</v>
      </c>
      <c r="E439" s="1783"/>
      <c r="F439" s="1783"/>
      <c r="G439" s="1783"/>
      <c r="H439" s="1783"/>
      <c r="I439" s="1783"/>
      <c r="J439" s="1783"/>
      <c r="K439" s="815"/>
      <c r="L439" s="815"/>
      <c r="M439" s="815"/>
      <c r="N439" s="1238">
        <f>IF($B439="Yes",$N424+1,$N424)</f>
        <v>12</v>
      </c>
      <c r="O439" s="133"/>
      <c r="P439" s="133"/>
      <c r="Q439" s="133"/>
      <c r="R439" s="133"/>
      <c r="S439" s="133"/>
      <c r="T439" s="133"/>
      <c r="U439" s="133"/>
      <c r="V439" s="573"/>
      <c r="W439" s="573"/>
    </row>
    <row r="440" spans="2:23" x14ac:dyDescent="0.2">
      <c r="B440" s="72" t="str">
        <f>$B$439</f>
        <v>Yes</v>
      </c>
      <c r="C440" s="1262"/>
      <c r="D440" s="750"/>
      <c r="E440" s="750"/>
      <c r="F440" s="750"/>
      <c r="G440" s="750"/>
      <c r="H440" s="750"/>
      <c r="I440" s="750"/>
      <c r="J440" s="750"/>
      <c r="K440" s="750"/>
      <c r="L440" s="750"/>
      <c r="M440" s="750"/>
      <c r="N440" s="1240"/>
      <c r="O440" s="133"/>
      <c r="P440" s="133"/>
      <c r="Q440" s="133"/>
      <c r="R440" s="133"/>
      <c r="S440" s="133"/>
      <c r="T440" s="133"/>
      <c r="U440" s="133"/>
      <c r="V440" s="573"/>
      <c r="W440" s="573"/>
    </row>
    <row r="441" spans="2:23" x14ac:dyDescent="0.2">
      <c r="B441" s="72" t="str">
        <f t="shared" ref="B441:B445" si="79">$B$439</f>
        <v>Yes</v>
      </c>
      <c r="C441" s="1262"/>
      <c r="D441" s="750"/>
      <c r="E441" s="750"/>
      <c r="F441" s="750"/>
      <c r="G441" s="750"/>
      <c r="H441" s="35"/>
      <c r="I441" s="35"/>
      <c r="J441" s="35"/>
      <c r="K441" s="1758" t="s">
        <v>872</v>
      </c>
      <c r="L441" s="1758"/>
      <c r="M441" s="1758"/>
      <c r="N441" s="1240"/>
      <c r="O441" s="133"/>
      <c r="P441" s="133"/>
      <c r="Q441" s="133"/>
      <c r="R441" s="133"/>
      <c r="S441" s="133"/>
      <c r="T441" s="133"/>
      <c r="U441" s="133"/>
      <c r="V441" s="573"/>
      <c r="W441" s="573"/>
    </row>
    <row r="442" spans="2:23" x14ac:dyDescent="0.2">
      <c r="B442" s="72" t="str">
        <f t="shared" si="79"/>
        <v>Yes</v>
      </c>
      <c r="D442" s="69"/>
      <c r="E442" s="52"/>
      <c r="F442" s="59"/>
      <c r="G442" s="59"/>
      <c r="H442" s="35"/>
      <c r="I442" s="35"/>
      <c r="J442" s="35"/>
      <c r="K442" s="177">
        <f>FY</f>
        <v>2021</v>
      </c>
      <c r="L442" s="177">
        <f>FY</f>
        <v>2021</v>
      </c>
      <c r="M442" s="177">
        <f>FY-1</f>
        <v>2020</v>
      </c>
      <c r="Q442" s="573"/>
      <c r="R442" s="573"/>
      <c r="S442" s="573"/>
      <c r="T442" s="573"/>
      <c r="U442" s="573"/>
      <c r="V442" s="573"/>
      <c r="W442" s="573"/>
    </row>
    <row r="443" spans="2:23" ht="25.5" x14ac:dyDescent="0.2">
      <c r="B443" s="72" t="str">
        <f t="shared" si="79"/>
        <v>Yes</v>
      </c>
      <c r="D443" s="69"/>
      <c r="E443" s="52"/>
      <c r="F443" s="52"/>
      <c r="G443" s="52"/>
      <c r="H443" s="35"/>
      <c r="I443" s="35"/>
      <c r="J443" s="35"/>
      <c r="K443" s="892" t="str">
        <f>+'GROUP Inputs'!$D$7</f>
        <v>Actual</v>
      </c>
      <c r="L443" s="236" t="str">
        <f>+'GROUP Inputs'!$E$7</f>
        <v>Budget (Unaudited)</v>
      </c>
      <c r="M443" s="892" t="str">
        <f>+'GROUP Inputs'!$F$7</f>
        <v>Actual</v>
      </c>
      <c r="P443" s="572"/>
    </row>
    <row r="444" spans="2:23" ht="12.75" customHeight="1" thickBot="1" x14ac:dyDescent="0.25">
      <c r="B444" s="72" t="str">
        <f t="shared" si="79"/>
        <v>Yes</v>
      </c>
      <c r="D444" s="58"/>
      <c r="E444" s="69"/>
      <c r="F444" s="52"/>
      <c r="G444" s="52"/>
      <c r="H444" s="35"/>
      <c r="I444" s="35"/>
      <c r="J444" s="35"/>
      <c r="K444" s="738" t="s">
        <v>285</v>
      </c>
      <c r="L444" s="738" t="s">
        <v>285</v>
      </c>
      <c r="M444" s="738" t="s">
        <v>285</v>
      </c>
    </row>
    <row r="445" spans="2:23" ht="12.75" customHeight="1" x14ac:dyDescent="0.2">
      <c r="B445" s="72" t="str">
        <f t="shared" si="79"/>
        <v>Yes</v>
      </c>
      <c r="D445" s="58"/>
      <c r="E445" s="69"/>
      <c r="F445" s="52"/>
      <c r="G445" s="52"/>
      <c r="H445" s="35"/>
      <c r="I445" s="35"/>
      <c r="J445" s="35"/>
      <c r="K445" s="116"/>
      <c r="L445" s="116"/>
      <c r="M445" s="116"/>
      <c r="O445" s="572"/>
      <c r="P445" s="572"/>
    </row>
    <row r="446" spans="2:23" ht="12.75" customHeight="1" x14ac:dyDescent="0.2">
      <c r="B446" s="1478" t="str">
        <f>IF(AND(ROUND($K446,0)=0,ROUND($L446,0)=0,ROUND($M446,0)=0),"No","Yes")</f>
        <v>No</v>
      </c>
      <c r="D446" s="52" t="s">
        <v>873</v>
      </c>
      <c r="E446" s="69"/>
      <c r="F446" s="52"/>
      <c r="G446" s="52"/>
      <c r="H446" s="35"/>
      <c r="I446" s="35"/>
      <c r="J446" s="35"/>
      <c r="K446" s="54">
        <f>M450</f>
        <v>0</v>
      </c>
      <c r="L446" s="54">
        <f>M455</f>
        <v>0</v>
      </c>
      <c r="M446" s="220"/>
      <c r="O446" s="35"/>
      <c r="P446" s="229"/>
      <c r="Q446" s="572"/>
    </row>
    <row r="447" spans="2:23" ht="12.75" customHeight="1" x14ac:dyDescent="0.2">
      <c r="B447" s="1478" t="str">
        <f>IF(AND(ROUND($K447,0)=0,ROUND($L447,0)=0,ROUND($M447,0)=0),"No","Yes")</f>
        <v>No</v>
      </c>
      <c r="D447" s="52" t="s">
        <v>874</v>
      </c>
      <c r="E447" s="69"/>
      <c r="F447" s="52"/>
      <c r="G447" s="52"/>
      <c r="H447" s="35"/>
      <c r="I447" s="35"/>
      <c r="J447" s="35"/>
      <c r="K447" s="190">
        <f>'GROUP Inputs'!$D$103</f>
        <v>0</v>
      </c>
      <c r="L447" s="190"/>
      <c r="M447" s="190">
        <f>'GROUP Inputs'!$F$103</f>
        <v>0</v>
      </c>
      <c r="O447" s="531" t="str">
        <f>'Guidance - Specific Disclosures'!A112</f>
        <v>[S37]</v>
      </c>
    </row>
    <row r="448" spans="2:23" ht="12.75" customHeight="1" x14ac:dyDescent="0.2">
      <c r="B448" s="1478" t="str">
        <f>IF(AND(ROUND($K448,0)=0,ROUND($L448,0)=0,ROUND($M448,0)=0),"No","Yes")</f>
        <v>No</v>
      </c>
      <c r="D448" s="992" t="s">
        <v>875</v>
      </c>
      <c r="E448" s="994"/>
      <c r="F448" s="992"/>
      <c r="G448" s="992"/>
      <c r="H448" s="268"/>
      <c r="I448" s="268"/>
      <c r="J448" s="268"/>
      <c r="K448" s="1093">
        <f>ROUND(-SUM('Cyclical Maintenance Calc'!C113:C119),0)</f>
        <v>0</v>
      </c>
      <c r="L448" s="221"/>
      <c r="M448" s="220">
        <f>M453-M446</f>
        <v>0</v>
      </c>
      <c r="P448" s="572"/>
    </row>
    <row r="449" spans="1:23" x14ac:dyDescent="0.2">
      <c r="B449" s="72" t="str">
        <f t="shared" ref="B449:B451" si="80">$B$439</f>
        <v>Yes</v>
      </c>
      <c r="D449" s="52"/>
      <c r="E449" s="69"/>
      <c r="F449" s="59"/>
      <c r="G449" s="59"/>
      <c r="H449" s="35"/>
      <c r="I449" s="35"/>
      <c r="J449" s="35"/>
      <c r="K449" s="190"/>
      <c r="L449" s="190"/>
      <c r="M449" s="190"/>
      <c r="P449" s="628"/>
      <c r="Q449" s="1448"/>
      <c r="R449" s="1448"/>
      <c r="S449" s="1448"/>
      <c r="T449" s="1448"/>
      <c r="U449" s="1448"/>
      <c r="V449" s="573"/>
      <c r="W449" s="573"/>
    </row>
    <row r="450" spans="1:23" ht="13.5" thickBot="1" x14ac:dyDescent="0.25">
      <c r="B450" s="72" t="str">
        <f t="shared" si="80"/>
        <v>Yes</v>
      </c>
      <c r="D450" s="52" t="s">
        <v>876</v>
      </c>
      <c r="E450" s="69"/>
      <c r="F450" s="59"/>
      <c r="G450" s="59"/>
      <c r="H450" s="35"/>
      <c r="I450" s="35"/>
      <c r="J450" s="35"/>
      <c r="K450" s="258">
        <f>SUM(K446:K449)</f>
        <v>0</v>
      </c>
      <c r="L450" s="258">
        <f>SUM(L446:L449)</f>
        <v>0</v>
      </c>
      <c r="M450" s="258">
        <f>SUM(M446:M449)</f>
        <v>0</v>
      </c>
      <c r="P450" s="852" t="s">
        <v>877</v>
      </c>
      <c r="Q450" s="722"/>
      <c r="S450" s="1448"/>
      <c r="T450" s="1448"/>
      <c r="U450" s="1448"/>
      <c r="V450" s="573"/>
      <c r="W450" s="573"/>
    </row>
    <row r="451" spans="1:23" ht="12.75" customHeight="1" thickTop="1" x14ac:dyDescent="0.2">
      <c r="B451" s="72" t="str">
        <f t="shared" si="80"/>
        <v>Yes</v>
      </c>
      <c r="D451" s="52"/>
      <c r="E451" s="69"/>
      <c r="F451" s="59"/>
      <c r="G451" s="59"/>
      <c r="H451" s="35"/>
      <c r="I451" s="35"/>
      <c r="J451" s="35"/>
      <c r="K451" s="54"/>
      <c r="L451" s="54"/>
      <c r="M451" s="54"/>
      <c r="N451" s="1253"/>
      <c r="O451" s="35"/>
      <c r="P451" s="852" t="s">
        <v>878</v>
      </c>
      <c r="Q451" s="722"/>
      <c r="S451" s="1448"/>
      <c r="T451" s="1448"/>
      <c r="U451" s="1448"/>
      <c r="V451" s="573"/>
      <c r="W451" s="573"/>
    </row>
    <row r="452" spans="1:23" x14ac:dyDescent="0.2">
      <c r="A452" s="52" t="s">
        <v>768</v>
      </c>
      <c r="B452" s="72" t="str">
        <f>'Statement of Financial Position'!$B$25</f>
        <v>Yes</v>
      </c>
      <c r="D452" s="52" t="s">
        <v>249</v>
      </c>
      <c r="E452" s="52"/>
      <c r="F452" s="59"/>
      <c r="G452" s="59"/>
      <c r="H452" s="35"/>
      <c r="I452" s="35"/>
      <c r="J452" s="35"/>
      <c r="K452" s="190">
        <f>'GROUP Inputs'!H216</f>
        <v>0</v>
      </c>
      <c r="L452" s="190">
        <f>-'GROUP Inputs'!E216</f>
        <v>0</v>
      </c>
      <c r="M452" s="190">
        <f>-'GROUP Inputs'!F216</f>
        <v>0</v>
      </c>
      <c r="N452" s="1253"/>
      <c r="O452" s="35"/>
      <c r="T452" s="1448"/>
      <c r="U452" s="1448"/>
      <c r="V452" s="573"/>
      <c r="W452" s="573"/>
    </row>
    <row r="453" spans="1:23" x14ac:dyDescent="0.2">
      <c r="A453" s="52" t="s">
        <v>768</v>
      </c>
      <c r="B453" s="72" t="str">
        <f>'Statement of Financial Position'!$B$46</f>
        <v>Yes</v>
      </c>
      <c r="D453" s="52" t="s">
        <v>250</v>
      </c>
      <c r="E453" s="52"/>
      <c r="F453" s="59"/>
      <c r="G453" s="59"/>
      <c r="H453" s="35"/>
      <c r="I453" s="35"/>
      <c r="J453" s="35"/>
      <c r="K453" s="190">
        <f>'GROUP Inputs'!H217</f>
        <v>0</v>
      </c>
      <c r="L453" s="190">
        <f>-'GROUP Inputs'!E217</f>
        <v>0</v>
      </c>
      <c r="M453" s="190">
        <f>-'GROUP Inputs'!F217</f>
        <v>0</v>
      </c>
      <c r="N453" s="1254"/>
      <c r="O453" s="722"/>
      <c r="Q453" s="1448"/>
      <c r="R453" s="1448"/>
      <c r="S453" s="1448"/>
      <c r="T453" s="1448"/>
      <c r="U453" s="1448"/>
      <c r="V453" s="573"/>
      <c r="W453" s="573"/>
    </row>
    <row r="454" spans="1:23" x14ac:dyDescent="0.2">
      <c r="B454" s="72" t="str">
        <f t="shared" ref="B454:B458" si="81">$B$439</f>
        <v>Yes</v>
      </c>
      <c r="D454" s="52"/>
      <c r="E454" s="69"/>
      <c r="F454" s="59"/>
      <c r="G454" s="59"/>
      <c r="H454" s="35"/>
      <c r="I454" s="35"/>
      <c r="J454" s="35"/>
      <c r="K454" s="190"/>
      <c r="L454" s="190"/>
      <c r="M454" s="190"/>
      <c r="O454" s="872" t="s">
        <v>325</v>
      </c>
      <c r="P454" s="722"/>
      <c r="Q454" s="122"/>
      <c r="R454" s="1448"/>
      <c r="S454" s="1448"/>
      <c r="T454" s="1448"/>
      <c r="U454" s="1448"/>
      <c r="V454" s="573"/>
      <c r="W454" s="573"/>
    </row>
    <row r="455" spans="1:23" ht="13.5" thickBot="1" x14ac:dyDescent="0.25">
      <c r="B455" s="72" t="str">
        <f t="shared" si="81"/>
        <v>Yes</v>
      </c>
      <c r="D455" s="52"/>
      <c r="E455" s="69"/>
      <c r="F455" s="59"/>
      <c r="G455" s="59"/>
      <c r="H455" s="35"/>
      <c r="I455" s="35"/>
      <c r="J455" s="35"/>
      <c r="K455" s="258">
        <f>SUM(K452:K454)</f>
        <v>0</v>
      </c>
      <c r="L455" s="258">
        <f>SUM(L452:L454)</f>
        <v>0</v>
      </c>
      <c r="M455" s="258">
        <f>SUM(M452:M454)</f>
        <v>0</v>
      </c>
      <c r="O455" s="873"/>
      <c r="P455" s="874"/>
      <c r="Q455" s="1448"/>
      <c r="R455" s="1448"/>
      <c r="S455" s="1448"/>
      <c r="T455" s="1448"/>
      <c r="U455" s="1448"/>
    </row>
    <row r="456" spans="1:23" s="67" customFormat="1" ht="13.5" thickTop="1" x14ac:dyDescent="0.2">
      <c r="B456" s="72" t="str">
        <f t="shared" si="81"/>
        <v>Yes</v>
      </c>
      <c r="C456" s="1262"/>
      <c r="D456" s="1512"/>
      <c r="E456" s="1512"/>
      <c r="F456" s="122"/>
      <c r="G456" s="122"/>
      <c r="H456" s="122"/>
      <c r="I456" s="69"/>
      <c r="J456" s="69"/>
      <c r="K456" s="69"/>
      <c r="L456" s="69"/>
      <c r="M456" s="69"/>
      <c r="N456" s="1255"/>
      <c r="O456" s="875">
        <f>K455-K450</f>
        <v>0</v>
      </c>
      <c r="P456" s="875">
        <f>L455-L450</f>
        <v>0</v>
      </c>
      <c r="Q456" s="875">
        <f>M455-M450</f>
        <v>0</v>
      </c>
    </row>
    <row r="457" spans="1:23" s="67" customFormat="1" x14ac:dyDescent="0.2">
      <c r="B457" s="72" t="str">
        <f t="shared" si="81"/>
        <v>Yes</v>
      </c>
      <c r="C457" s="1262"/>
      <c r="D457" s="1512"/>
      <c r="E457" s="1512"/>
      <c r="F457" s="122"/>
      <c r="G457" s="122"/>
      <c r="L457" s="69"/>
      <c r="M457" s="69"/>
      <c r="N457" s="1237"/>
      <c r="O457" s="565"/>
    </row>
    <row r="458" spans="1:23" s="67" customFormat="1" x14ac:dyDescent="0.2">
      <c r="B458" s="72" t="str">
        <f t="shared" si="81"/>
        <v>Yes</v>
      </c>
      <c r="C458" s="1262"/>
      <c r="D458" s="1503"/>
      <c r="E458" s="1503"/>
      <c r="F458" s="1503"/>
      <c r="G458" s="1503"/>
      <c r="H458" s="1503"/>
      <c r="I458" s="1503"/>
      <c r="J458" s="1503"/>
      <c r="K458" s="69"/>
      <c r="L458" s="69"/>
      <c r="M458" s="69"/>
      <c r="N458" s="1237"/>
      <c r="O458" s="565"/>
    </row>
    <row r="459" spans="1:23" s="67" customFormat="1" x14ac:dyDescent="0.2">
      <c r="B459" s="1478" t="str">
        <f>IF(OR($B$466="Yes",$B$467="Yes"),"Yes","No")</f>
        <v>Yes</v>
      </c>
      <c r="C459" s="1262"/>
      <c r="D459" s="1777" t="str">
        <f>N459&amp;". Painting Contract Liability"</f>
        <v>13. Painting Contract Liability</v>
      </c>
      <c r="E459" s="1777"/>
      <c r="F459" s="1777"/>
      <c r="G459" s="1777"/>
      <c r="H459" s="1777"/>
      <c r="I459" s="1777"/>
      <c r="J459" s="1777"/>
      <c r="K459" s="816"/>
      <c r="L459" s="816"/>
      <c r="M459" s="816"/>
      <c r="N459" s="1238">
        <f>IF($B459="Yes",$N439+1,$N439)</f>
        <v>13</v>
      </c>
      <c r="O459" s="133"/>
      <c r="P459" s="133"/>
      <c r="Q459" s="133"/>
      <c r="R459" s="133"/>
      <c r="S459" s="133"/>
      <c r="T459" s="133"/>
      <c r="U459" s="133"/>
    </row>
    <row r="460" spans="1:23" s="67" customFormat="1" x14ac:dyDescent="0.2">
      <c r="B460" s="72" t="str">
        <f>$B$459</f>
        <v>Yes</v>
      </c>
      <c r="C460" s="1262"/>
      <c r="D460" s="751"/>
      <c r="E460" s="751"/>
      <c r="F460" s="751"/>
      <c r="G460" s="751"/>
      <c r="H460" s="751"/>
      <c r="I460" s="751"/>
      <c r="J460" s="751"/>
      <c r="K460" s="751"/>
      <c r="L460" s="751"/>
      <c r="M460" s="751"/>
      <c r="N460" s="1240"/>
      <c r="O460" s="133"/>
      <c r="P460" s="133"/>
      <c r="Q460" s="133"/>
      <c r="R460" s="133"/>
      <c r="S460" s="133"/>
      <c r="T460" s="133"/>
      <c r="U460" s="133"/>
    </row>
    <row r="461" spans="1:23" s="67" customFormat="1" x14ac:dyDescent="0.2">
      <c r="B461" s="72" t="str">
        <f t="shared" ref="B461:B465" si="82">$B$459</f>
        <v>Yes</v>
      </c>
      <c r="C461" s="1262"/>
      <c r="D461" s="751"/>
      <c r="E461" s="751"/>
      <c r="F461" s="751"/>
      <c r="G461" s="751"/>
      <c r="H461" s="1758" t="s">
        <v>417</v>
      </c>
      <c r="I461" s="1758"/>
      <c r="J461" s="1758"/>
      <c r="K461" s="1758" t="s">
        <v>418</v>
      </c>
      <c r="L461" s="1758"/>
      <c r="M461" s="1758"/>
      <c r="N461" s="1240"/>
      <c r="O461" s="133"/>
      <c r="P461" s="133"/>
      <c r="Q461" s="133"/>
      <c r="R461" s="133"/>
      <c r="S461" s="133"/>
      <c r="T461" s="133"/>
      <c r="U461" s="133"/>
    </row>
    <row r="462" spans="1:23" s="67" customFormat="1" x14ac:dyDescent="0.2">
      <c r="B462" s="72" t="str">
        <f t="shared" si="82"/>
        <v>Yes</v>
      </c>
      <c r="C462" s="1262"/>
      <c r="D462" s="58"/>
      <c r="E462" s="52"/>
      <c r="F462" s="69"/>
      <c r="G462" s="69"/>
      <c r="H462" s="177">
        <f>FY</f>
        <v>2021</v>
      </c>
      <c r="I462" s="177">
        <f>FY</f>
        <v>2021</v>
      </c>
      <c r="J462" s="177">
        <f>FY-1</f>
        <v>2020</v>
      </c>
      <c r="K462" s="177">
        <f>FY</f>
        <v>2021</v>
      </c>
      <c r="L462" s="177">
        <f>FY</f>
        <v>2021</v>
      </c>
      <c r="M462" s="177">
        <f>FY-1</f>
        <v>2020</v>
      </c>
      <c r="N462" s="1237"/>
      <c r="O462" s="565"/>
    </row>
    <row r="463" spans="1:23" s="67" customFormat="1" ht="25.5" x14ac:dyDescent="0.2">
      <c r="B463" s="72" t="str">
        <f t="shared" si="82"/>
        <v>Yes</v>
      </c>
      <c r="C463" s="1262"/>
      <c r="D463" s="58"/>
      <c r="E463" s="52"/>
      <c r="F463" s="69"/>
      <c r="G463" s="69"/>
      <c r="H463" s="892" t="str">
        <f>+'GROUP Inputs'!$D$7</f>
        <v>Actual</v>
      </c>
      <c r="I463" s="236" t="str">
        <f>+'GROUP Inputs'!$E$7</f>
        <v>Budget (Unaudited)</v>
      </c>
      <c r="J463" s="892" t="str">
        <f>+'GROUP Inputs'!$F$7</f>
        <v>Actual</v>
      </c>
      <c r="K463" s="892" t="str">
        <f>+'GROUP Inputs'!$D$7</f>
        <v>Actual</v>
      </c>
      <c r="L463" s="236" t="str">
        <f>+'GROUP Inputs'!$E$7</f>
        <v>Budget (Unaudited)</v>
      </c>
      <c r="M463" s="892" t="str">
        <f>+'GROUP Inputs'!$F$7</f>
        <v>Actual</v>
      </c>
      <c r="N463" s="1237"/>
      <c r="O463" s="565"/>
    </row>
    <row r="464" spans="1:23" s="67" customFormat="1" ht="13.5" thickBot="1" x14ac:dyDescent="0.25">
      <c r="B464" s="72" t="str">
        <f t="shared" si="82"/>
        <v>Yes</v>
      </c>
      <c r="C464" s="1262"/>
      <c r="D464" s="58"/>
      <c r="E464" s="52"/>
      <c r="F464" s="69"/>
      <c r="G464" s="69"/>
      <c r="H464" s="738" t="s">
        <v>285</v>
      </c>
      <c r="I464" s="738" t="s">
        <v>285</v>
      </c>
      <c r="J464" s="738" t="s">
        <v>285</v>
      </c>
      <c r="K464" s="738" t="s">
        <v>285</v>
      </c>
      <c r="L464" s="738" t="s">
        <v>285</v>
      </c>
      <c r="M464" s="738" t="s">
        <v>285</v>
      </c>
      <c r="N464" s="1237"/>
      <c r="O464" s="565"/>
    </row>
    <row r="465" spans="1:25" s="67" customFormat="1" x14ac:dyDescent="0.2">
      <c r="B465" s="72" t="str">
        <f t="shared" si="82"/>
        <v>Yes</v>
      </c>
      <c r="C465" s="1262"/>
      <c r="D465" s="58"/>
      <c r="E465" s="52"/>
      <c r="F465" s="69"/>
      <c r="G465" s="69"/>
      <c r="H465" s="116"/>
      <c r="I465" s="116"/>
      <c r="J465" s="116"/>
      <c r="K465" s="116"/>
      <c r="L465" s="116"/>
      <c r="M465" s="116"/>
      <c r="N465" s="1237"/>
      <c r="O465" s="565"/>
    </row>
    <row r="466" spans="1:25" s="67" customFormat="1" x14ac:dyDescent="0.2">
      <c r="A466" s="52" t="s">
        <v>768</v>
      </c>
      <c r="B466" s="72" t="str">
        <f>'Statement of Financial Position'!$B$26</f>
        <v>Yes</v>
      </c>
      <c r="C466" s="1262"/>
      <c r="D466" s="992" t="s">
        <v>879</v>
      </c>
      <c r="E466" s="52"/>
      <c r="F466" s="69"/>
      <c r="G466" s="69"/>
      <c r="H466" s="190">
        <f>-'Sch PARENT Inputs'!D244</f>
        <v>0</v>
      </c>
      <c r="I466" s="190">
        <f>-'Sch PARENT Inputs'!E244</f>
        <v>0</v>
      </c>
      <c r="J466" s="190">
        <f>-'Sch PARENT Inputs'!F244</f>
        <v>0</v>
      </c>
      <c r="K466" s="187">
        <f>-'GROUP Inputs'!D221</f>
        <v>0</v>
      </c>
      <c r="L466" s="187">
        <f>-'GROUP Inputs'!E221</f>
        <v>0</v>
      </c>
      <c r="M466" s="187">
        <f>-'GROUP Inputs'!F221</f>
        <v>0</v>
      </c>
      <c r="N466" s="1237"/>
      <c r="O466" s="565"/>
      <c r="P466" s="565"/>
      <c r="Q466" s="565"/>
      <c r="R466" s="565"/>
      <c r="S466" s="565"/>
      <c r="T466" s="565"/>
      <c r="U466" s="565"/>
      <c r="V466" s="565"/>
      <c r="W466" s="565"/>
      <c r="X466" s="565"/>
      <c r="Y466" s="565"/>
    </row>
    <row r="467" spans="1:25" s="67" customFormat="1" x14ac:dyDescent="0.2">
      <c r="A467" s="52" t="s">
        <v>768</v>
      </c>
      <c r="B467" s="72" t="str">
        <f>'Statement of Financial Position'!$B$47</f>
        <v>Yes</v>
      </c>
      <c r="C467" s="1262"/>
      <c r="D467" s="992" t="s">
        <v>880</v>
      </c>
      <c r="E467" s="52"/>
      <c r="F467" s="69"/>
      <c r="G467" s="69"/>
      <c r="H467" s="190">
        <f>-'Sch PARENT Inputs'!D245</f>
        <v>0</v>
      </c>
      <c r="I467" s="190">
        <f>-'Sch PARENT Inputs'!E245</f>
        <v>0</v>
      </c>
      <c r="J467" s="190">
        <f>-'Sch PARENT Inputs'!F245</f>
        <v>0</v>
      </c>
      <c r="K467" s="187">
        <f>-'GROUP Inputs'!D222</f>
        <v>0</v>
      </c>
      <c r="L467" s="187">
        <f>-'GROUP Inputs'!E222</f>
        <v>0</v>
      </c>
      <c r="M467" s="187">
        <f>-'GROUP Inputs'!F222</f>
        <v>0</v>
      </c>
      <c r="N467" s="1237"/>
      <c r="O467" s="565"/>
    </row>
    <row r="468" spans="1:25" s="67" customFormat="1" x14ac:dyDescent="0.2">
      <c r="B468" s="72" t="str">
        <f t="shared" ref="B468:B476" si="83">$B$459</f>
        <v>Yes</v>
      </c>
      <c r="C468" s="1262"/>
      <c r="D468" s="52"/>
      <c r="E468" s="52"/>
      <c r="F468" s="69"/>
      <c r="G468" s="69"/>
      <c r="H468" s="195"/>
      <c r="I468" s="195"/>
      <c r="J468" s="195"/>
      <c r="K468" s="195"/>
      <c r="L468" s="195"/>
      <c r="M468" s="195"/>
      <c r="N468" s="1237"/>
      <c r="O468" s="565"/>
    </row>
    <row r="469" spans="1:25" s="67" customFormat="1" ht="13.5" thickBot="1" x14ac:dyDescent="0.25">
      <c r="B469" s="72" t="str">
        <f t="shared" si="83"/>
        <v>Yes</v>
      </c>
      <c r="C469" s="1262"/>
      <c r="D469" s="574"/>
      <c r="E469" s="52"/>
      <c r="F469" s="69"/>
      <c r="G469" s="69"/>
      <c r="H469" s="194">
        <f t="shared" ref="H469:M469" si="84">SUM(H466:H468)</f>
        <v>0</v>
      </c>
      <c r="I469" s="194">
        <f t="shared" si="84"/>
        <v>0</v>
      </c>
      <c r="J469" s="194">
        <f t="shared" si="84"/>
        <v>0</v>
      </c>
      <c r="K469" s="194">
        <f t="shared" si="84"/>
        <v>0</v>
      </c>
      <c r="L469" s="194">
        <f t="shared" si="84"/>
        <v>0</v>
      </c>
      <c r="M469" s="194">
        <f t="shared" si="84"/>
        <v>0</v>
      </c>
      <c r="N469" s="1237"/>
      <c r="O469" s="565"/>
    </row>
    <row r="470" spans="1:25" s="67" customFormat="1" ht="13.5" thickTop="1" x14ac:dyDescent="0.2">
      <c r="B470" s="72" t="str">
        <f t="shared" si="83"/>
        <v>Yes</v>
      </c>
      <c r="C470" s="1262"/>
      <c r="D470" s="52"/>
      <c r="E470" s="69"/>
      <c r="F470" s="69"/>
      <c r="G470" s="69"/>
      <c r="H470" s="59"/>
      <c r="I470" s="59"/>
      <c r="J470" s="59"/>
      <c r="K470" s="59"/>
      <c r="L470" s="59"/>
      <c r="M470" s="59"/>
      <c r="N470" s="1237"/>
      <c r="O470" s="565"/>
    </row>
    <row r="471" spans="1:25" s="67" customFormat="1" ht="12.75" customHeight="1" x14ac:dyDescent="0.2">
      <c r="B471" s="72" t="str">
        <f t="shared" si="83"/>
        <v>Yes</v>
      </c>
      <c r="C471" s="1262"/>
      <c r="D471" s="1759" t="s">
        <v>881</v>
      </c>
      <c r="E471" s="1759"/>
      <c r="F471" s="1759"/>
      <c r="G471" s="1759"/>
      <c r="H471" s="1759"/>
      <c r="I471" s="1759"/>
      <c r="J471" s="1759"/>
      <c r="K471" s="1759"/>
      <c r="L471" s="1759"/>
      <c r="M471" s="1759"/>
      <c r="N471" s="1237"/>
      <c r="O471" s="565"/>
    </row>
    <row r="472" spans="1:25" s="67" customFormat="1" ht="12.75" customHeight="1" x14ac:dyDescent="0.2">
      <c r="B472" s="72" t="str">
        <f t="shared" si="83"/>
        <v>Yes</v>
      </c>
      <c r="C472" s="1262"/>
      <c r="D472" s="1759"/>
      <c r="E472" s="1759"/>
      <c r="F472" s="1759"/>
      <c r="G472" s="1759"/>
      <c r="H472" s="1759"/>
      <c r="I472" s="1759"/>
      <c r="J472" s="1759"/>
      <c r="K472" s="1759"/>
      <c r="L472" s="1759"/>
      <c r="M472" s="1759"/>
      <c r="N472" s="1237"/>
      <c r="O472" s="565"/>
    </row>
    <row r="473" spans="1:25" s="67" customFormat="1" x14ac:dyDescent="0.2">
      <c r="B473" s="72" t="str">
        <f t="shared" si="83"/>
        <v>Yes</v>
      </c>
      <c r="C473" s="1262"/>
      <c r="D473" s="1759"/>
      <c r="E473" s="1759"/>
      <c r="F473" s="1759"/>
      <c r="G473" s="1759"/>
      <c r="H473" s="1759"/>
      <c r="I473" s="1759"/>
      <c r="J473" s="1759"/>
      <c r="K473" s="1759"/>
      <c r="L473" s="1759"/>
      <c r="M473" s="1759"/>
      <c r="N473" s="1237"/>
      <c r="O473" s="565"/>
    </row>
    <row r="474" spans="1:25" s="67" customFormat="1" x14ac:dyDescent="0.2">
      <c r="B474" s="72" t="str">
        <f t="shared" si="83"/>
        <v>Yes</v>
      </c>
      <c r="C474" s="1262"/>
      <c r="D474" s="1759"/>
      <c r="E474" s="1759"/>
      <c r="F474" s="1759"/>
      <c r="G474" s="1759"/>
      <c r="H474" s="1759"/>
      <c r="I474" s="1759"/>
      <c r="J474" s="1759"/>
      <c r="K474" s="1759"/>
      <c r="L474" s="1759"/>
      <c r="M474" s="1759"/>
      <c r="N474" s="1237"/>
      <c r="O474" s="565"/>
    </row>
    <row r="475" spans="1:25" s="67" customFormat="1" x14ac:dyDescent="0.2">
      <c r="B475" s="72" t="str">
        <f t="shared" si="83"/>
        <v>Yes</v>
      </c>
      <c r="C475" s="1262"/>
      <c r="D475" s="1759"/>
      <c r="E475" s="1759"/>
      <c r="F475" s="1759"/>
      <c r="G475" s="1759"/>
      <c r="H475" s="1759"/>
      <c r="I475" s="1759"/>
      <c r="J475" s="1759"/>
      <c r="K475" s="1759"/>
      <c r="L475" s="1759"/>
      <c r="M475" s="1759"/>
      <c r="N475" s="1237"/>
      <c r="O475" s="565"/>
    </row>
    <row r="476" spans="1:25" s="67" customFormat="1" x14ac:dyDescent="0.2">
      <c r="B476" s="72" t="str">
        <f t="shared" si="83"/>
        <v>Yes</v>
      </c>
      <c r="C476" s="1262"/>
      <c r="D476" s="1513"/>
      <c r="E476" s="1513"/>
      <c r="F476" s="117"/>
      <c r="G476" s="117"/>
      <c r="H476" s="570"/>
      <c r="I476" s="69"/>
      <c r="J476" s="69"/>
      <c r="K476" s="69"/>
      <c r="L476" s="69"/>
      <c r="M476" s="69"/>
      <c r="N476" s="1237"/>
      <c r="O476" s="565"/>
    </row>
    <row r="477" spans="1:25" s="67" customFormat="1" x14ac:dyDescent="0.2">
      <c r="B477" s="1478" t="str">
        <f>IF(OR('Statement of Financial Position'!$B$27="Yes",'Statement of Financial Position'!$B$48="Yes"),"Yes","No")</f>
        <v>Yes</v>
      </c>
      <c r="C477" s="1262"/>
      <c r="D477" s="1789" t="str">
        <f>N477&amp;". Finance Lease Liability"</f>
        <v>14. Finance Lease Liability</v>
      </c>
      <c r="E477" s="1789"/>
      <c r="F477" s="1789"/>
      <c r="G477" s="1789"/>
      <c r="H477" s="1789"/>
      <c r="I477" s="1789"/>
      <c r="J477" s="1789"/>
      <c r="K477" s="817"/>
      <c r="L477" s="817"/>
      <c r="M477" s="817"/>
      <c r="N477" s="1238">
        <f>IF($B477="Yes",$N459+1,$N459)</f>
        <v>14</v>
      </c>
      <c r="O477" s="547" t="str">
        <f>'Guidance - Specific Disclosures'!A97</f>
        <v>[S32]</v>
      </c>
      <c r="P477" s="133"/>
      <c r="Q477" s="133"/>
      <c r="R477" s="133"/>
      <c r="S477" s="133"/>
      <c r="T477" s="133"/>
      <c r="U477" s="133"/>
    </row>
    <row r="478" spans="1:25" s="67" customFormat="1" x14ac:dyDescent="0.2">
      <c r="B478" s="72" t="str">
        <f>$B$477</f>
        <v>Yes</v>
      </c>
      <c r="C478" s="1262"/>
      <c r="D478" s="58"/>
      <c r="E478" s="52"/>
      <c r="F478" s="59"/>
      <c r="G478" s="59"/>
      <c r="H478" s="69"/>
      <c r="I478" s="69"/>
      <c r="J478" s="59"/>
      <c r="K478" s="59"/>
      <c r="L478" s="59"/>
      <c r="M478" s="59"/>
      <c r="N478" s="1237"/>
      <c r="O478" s="565"/>
    </row>
    <row r="479" spans="1:25" s="67" customFormat="1" ht="12.75" customHeight="1" x14ac:dyDescent="0.2">
      <c r="A479" s="72" t="s">
        <v>882</v>
      </c>
      <c r="B479" s="72" t="str">
        <f t="shared" ref="B479:B486" si="85">$B$477</f>
        <v>Yes</v>
      </c>
      <c r="C479" s="1262"/>
      <c r="D479" s="1541" t="s">
        <v>883</v>
      </c>
      <c r="E479" s="1541"/>
      <c r="F479" s="1541"/>
      <c r="G479" s="1541"/>
      <c r="H479" s="1541"/>
      <c r="I479" s="1541"/>
      <c r="J479" s="1541"/>
      <c r="K479" s="1469"/>
      <c r="L479" s="1469"/>
      <c r="M479" s="1469"/>
      <c r="N479" s="1237"/>
      <c r="O479" s="565"/>
    </row>
    <row r="480" spans="1:25" s="67" customFormat="1" ht="12.75" customHeight="1" x14ac:dyDescent="0.2">
      <c r="B480" s="72" t="str">
        <f t="shared" si="85"/>
        <v>Yes</v>
      </c>
      <c r="C480" s="1262"/>
      <c r="D480" s="1541"/>
      <c r="E480" s="1541"/>
      <c r="F480" s="1541"/>
      <c r="G480" s="1541"/>
      <c r="H480" s="1541"/>
      <c r="I480" s="1541"/>
      <c r="J480" s="1541"/>
      <c r="K480" s="1469"/>
      <c r="L480" s="1469"/>
      <c r="M480" s="1469"/>
      <c r="N480" s="1237"/>
      <c r="O480" s="565"/>
    </row>
    <row r="481" spans="1:22" s="67" customFormat="1" ht="12.75" customHeight="1" x14ac:dyDescent="0.2">
      <c r="B481" s="72" t="str">
        <f t="shared" si="85"/>
        <v>Yes</v>
      </c>
      <c r="C481" s="1262"/>
      <c r="D481" s="1469"/>
      <c r="E481" s="1469"/>
      <c r="F481" s="1469"/>
      <c r="G481" s="1469"/>
      <c r="H481" s="1469"/>
      <c r="I481" s="1469"/>
      <c r="J481" s="1469"/>
      <c r="K481" s="1469"/>
      <c r="L481" s="1469"/>
      <c r="M481" s="1469"/>
      <c r="N481" s="1237"/>
      <c r="O481" s="565"/>
    </row>
    <row r="482" spans="1:22" s="67" customFormat="1" x14ac:dyDescent="0.2">
      <c r="B482" s="72" t="str">
        <f t="shared" si="85"/>
        <v>Yes</v>
      </c>
      <c r="C482" s="1262"/>
      <c r="D482" s="1513"/>
      <c r="E482" s="1513"/>
      <c r="F482" s="1513"/>
      <c r="G482" s="1513"/>
      <c r="H482" s="1758" t="s">
        <v>417</v>
      </c>
      <c r="I482" s="1758"/>
      <c r="J482" s="1758"/>
      <c r="K482" s="1758" t="s">
        <v>418</v>
      </c>
      <c r="L482" s="1758"/>
      <c r="M482" s="1758"/>
      <c r="N482" s="1237"/>
      <c r="O482" s="565"/>
      <c r="P482" s="52"/>
    </row>
    <row r="483" spans="1:22" s="67" customFormat="1" x14ac:dyDescent="0.2">
      <c r="B483" s="72" t="str">
        <f t="shared" si="85"/>
        <v>Yes</v>
      </c>
      <c r="C483" s="1262"/>
      <c r="D483" s="52"/>
      <c r="E483" s="52"/>
      <c r="F483" s="69"/>
      <c r="G483" s="69"/>
      <c r="H483" s="177">
        <f>FY</f>
        <v>2021</v>
      </c>
      <c r="I483" s="177">
        <f>FY</f>
        <v>2021</v>
      </c>
      <c r="J483" s="177">
        <f>FY-1</f>
        <v>2020</v>
      </c>
      <c r="K483" s="177">
        <f>FY</f>
        <v>2021</v>
      </c>
      <c r="L483" s="177">
        <f>FY</f>
        <v>2021</v>
      </c>
      <c r="M483" s="177">
        <f>FY-1</f>
        <v>2020</v>
      </c>
      <c r="N483" s="1237"/>
      <c r="O483" s="565"/>
      <c r="P483" s="52"/>
    </row>
    <row r="484" spans="1:22" s="67" customFormat="1" ht="25.5" x14ac:dyDescent="0.2">
      <c r="B484" s="72" t="str">
        <f t="shared" si="85"/>
        <v>Yes</v>
      </c>
      <c r="C484" s="1262"/>
      <c r="D484" s="52"/>
      <c r="E484" s="52"/>
      <c r="F484" s="69"/>
      <c r="G484" s="69"/>
      <c r="H484" s="892" t="str">
        <f>+'GROUP Inputs'!$D$7</f>
        <v>Actual</v>
      </c>
      <c r="I484" s="236" t="str">
        <f>+'GROUP Inputs'!$E$7</f>
        <v>Budget (Unaudited)</v>
      </c>
      <c r="J484" s="892" t="str">
        <f>+'GROUP Inputs'!$F$7</f>
        <v>Actual</v>
      </c>
      <c r="K484" s="892" t="str">
        <f>+'GROUP Inputs'!$D$7</f>
        <v>Actual</v>
      </c>
      <c r="L484" s="236" t="str">
        <f>+'GROUP Inputs'!$E$7</f>
        <v>Budget (Unaudited)</v>
      </c>
      <c r="M484" s="892" t="str">
        <f>+'GROUP Inputs'!$F$7</f>
        <v>Actual</v>
      </c>
      <c r="N484" s="1237"/>
      <c r="O484" s="565"/>
      <c r="P484" s="265" t="s">
        <v>570</v>
      </c>
      <c r="Q484" s="575"/>
    </row>
    <row r="485" spans="1:22" s="67" customFormat="1" ht="15.75" customHeight="1" thickBot="1" x14ac:dyDescent="0.25">
      <c r="B485" s="72" t="str">
        <f t="shared" si="85"/>
        <v>Yes</v>
      </c>
      <c r="C485" s="1262"/>
      <c r="D485" s="52"/>
      <c r="E485" s="52"/>
      <c r="F485" s="69"/>
      <c r="G485" s="69"/>
      <c r="H485" s="738" t="s">
        <v>285</v>
      </c>
      <c r="I485" s="738" t="s">
        <v>285</v>
      </c>
      <c r="J485" s="738" t="s">
        <v>285</v>
      </c>
      <c r="K485" s="738" t="s">
        <v>285</v>
      </c>
      <c r="L485" s="738" t="s">
        <v>285</v>
      </c>
      <c r="M485" s="738" t="s">
        <v>285</v>
      </c>
      <c r="N485" s="1237"/>
      <c r="O485" s="35"/>
      <c r="P485" s="1834" t="s">
        <v>884</v>
      </c>
      <c r="Q485" s="1834"/>
      <c r="R485" s="1834"/>
      <c r="S485" s="1834"/>
    </row>
    <row r="486" spans="1:22" s="67" customFormat="1" ht="15.75" customHeight="1" x14ac:dyDescent="0.2">
      <c r="B486" s="72" t="str">
        <f t="shared" si="85"/>
        <v>Yes</v>
      </c>
      <c r="C486" s="1262"/>
      <c r="D486" s="52"/>
      <c r="E486" s="52"/>
      <c r="F486" s="69"/>
      <c r="G486" s="69"/>
      <c r="H486" s="116"/>
      <c r="I486" s="116"/>
      <c r="J486" s="116"/>
      <c r="K486" s="116"/>
      <c r="L486" s="116"/>
      <c r="M486" s="116"/>
      <c r="N486" s="1237"/>
      <c r="O486" s="35"/>
      <c r="P486" s="1834"/>
      <c r="Q486" s="1834"/>
      <c r="R486" s="1834"/>
      <c r="S486" s="1834"/>
    </row>
    <row r="487" spans="1:22" s="67" customFormat="1" ht="12.75" customHeight="1" x14ac:dyDescent="0.2">
      <c r="B487" s="1478" t="str">
        <f t="shared" ref="B487:B490" si="86">IF(AND(ROUND($H487,0)=0,ROUND($I487,0)=0,ROUND($J487,0)=0),"No","Yes")</f>
        <v>No</v>
      </c>
      <c r="C487" s="1262"/>
      <c r="D487" s="52" t="s">
        <v>255</v>
      </c>
      <c r="E487" s="52"/>
      <c r="F487" s="69"/>
      <c r="G487" s="69"/>
      <c r="H487" s="220"/>
      <c r="I487" s="220"/>
      <c r="J487" s="220"/>
      <c r="K487" s="220"/>
      <c r="L487" s="220"/>
      <c r="M487" s="220"/>
      <c r="N487" s="1237"/>
      <c r="O487" s="1448"/>
      <c r="P487" s="1834"/>
      <c r="Q487" s="1834"/>
      <c r="R487" s="1834"/>
      <c r="S487" s="1834"/>
      <c r="T487" s="1440"/>
      <c r="U487" s="1440"/>
      <c r="V487" s="1440"/>
    </row>
    <row r="488" spans="1:22" s="67" customFormat="1" x14ac:dyDescent="0.2">
      <c r="B488" s="1478" t="str">
        <f t="shared" si="86"/>
        <v>No</v>
      </c>
      <c r="C488" s="1262"/>
      <c r="D488" s="52" t="s">
        <v>256</v>
      </c>
      <c r="E488" s="52"/>
      <c r="F488" s="69"/>
      <c r="G488" s="69"/>
      <c r="H488" s="220"/>
      <c r="I488" s="220"/>
      <c r="J488" s="220"/>
      <c r="K488" s="220"/>
      <c r="L488" s="220"/>
      <c r="M488" s="220"/>
      <c r="N488" s="1237"/>
      <c r="O488" s="1448"/>
      <c r="P488" s="1834"/>
      <c r="Q488" s="1834"/>
      <c r="R488" s="1834"/>
      <c r="S488" s="1834"/>
      <c r="T488" s="1440" t="e">
        <f>H487/SUM(H487:H488)</f>
        <v>#DIV/0!</v>
      </c>
      <c r="U488" s="1440" t="e">
        <f t="shared" ref="U488:V488" si="87">I487/SUM(I487:I488)</f>
        <v>#DIV/0!</v>
      </c>
      <c r="V488" s="1440" t="e">
        <f t="shared" si="87"/>
        <v>#DIV/0!</v>
      </c>
    </row>
    <row r="489" spans="1:22" s="67" customFormat="1" x14ac:dyDescent="0.2">
      <c r="B489" s="1478" t="str">
        <f t="shared" si="86"/>
        <v>No</v>
      </c>
      <c r="C489" s="1262"/>
      <c r="D489" s="52" t="s">
        <v>257</v>
      </c>
      <c r="E489" s="52"/>
      <c r="F489" s="69"/>
      <c r="G489" s="69"/>
      <c r="H489" s="220"/>
      <c r="I489" s="220"/>
      <c r="J489" s="220"/>
      <c r="K489" s="220"/>
      <c r="L489" s="220"/>
      <c r="M489" s="220"/>
      <c r="N489" s="1237"/>
      <c r="O489" s="1448"/>
      <c r="P489" s="1834"/>
      <c r="Q489" s="1834"/>
      <c r="R489" s="1834"/>
      <c r="S489" s="1834"/>
      <c r="T489" s="1440" t="e">
        <f>H488/SUM(H487:H488)</f>
        <v>#DIV/0!</v>
      </c>
      <c r="U489" s="1440" t="e">
        <f t="shared" ref="U489:V489" si="88">I488/SUM(I487:I488)</f>
        <v>#DIV/0!</v>
      </c>
      <c r="V489" s="1440" t="e">
        <f t="shared" si="88"/>
        <v>#DIV/0!</v>
      </c>
    </row>
    <row r="490" spans="1:22" s="67" customFormat="1" x14ac:dyDescent="0.2">
      <c r="B490" s="1478" t="str">
        <f t="shared" si="86"/>
        <v>No</v>
      </c>
      <c r="C490" s="1262"/>
      <c r="D490" s="992" t="s">
        <v>885</v>
      </c>
      <c r="E490" s="52"/>
      <c r="F490" s="69"/>
      <c r="G490" s="69"/>
      <c r="H490" s="1203"/>
      <c r="I490" s="1203"/>
      <c r="J490" s="1203"/>
      <c r="K490" s="1203"/>
      <c r="L490" s="1203"/>
      <c r="M490" s="1203"/>
      <c r="N490" s="1237"/>
      <c r="O490" s="1448"/>
      <c r="P490" s="1834"/>
      <c r="Q490" s="1834"/>
      <c r="R490" s="1834"/>
      <c r="S490" s="1834"/>
      <c r="T490" s="632"/>
      <c r="U490" s="632"/>
      <c r="V490" s="632"/>
    </row>
    <row r="491" spans="1:22" s="67" customFormat="1" x14ac:dyDescent="0.2">
      <c r="B491" s="72" t="str">
        <f t="shared" ref="B491:B496" si="89">$B$477</f>
        <v>Yes</v>
      </c>
      <c r="C491" s="1262"/>
      <c r="D491" s="52"/>
      <c r="E491" s="52"/>
      <c r="F491" s="69"/>
      <c r="G491" s="69"/>
      <c r="H491" s="220"/>
      <c r="I491" s="220"/>
      <c r="J491" s="220"/>
      <c r="K491" s="220"/>
      <c r="L491" s="220"/>
      <c r="M491" s="220"/>
      <c r="N491" s="1237"/>
      <c r="O491" s="1448"/>
      <c r="P491" s="1834"/>
      <c r="Q491" s="1834"/>
      <c r="R491" s="1834"/>
      <c r="S491" s="1834"/>
      <c r="T491" s="628" t="e">
        <f>H487-(-H490*T488)</f>
        <v>#DIV/0!</v>
      </c>
      <c r="U491" s="628" t="e">
        <f t="shared" ref="U491:V491" si="90">I487-(-I490*U488)</f>
        <v>#DIV/0!</v>
      </c>
      <c r="V491" s="628" t="e">
        <f t="shared" si="90"/>
        <v>#DIV/0!</v>
      </c>
    </row>
    <row r="492" spans="1:22" s="67" customFormat="1" ht="13.5" customHeight="1" thickBot="1" x14ac:dyDescent="0.25">
      <c r="A492" s="72" t="s">
        <v>886</v>
      </c>
      <c r="B492" s="72" t="str">
        <f t="shared" si="89"/>
        <v>Yes</v>
      </c>
      <c r="C492" s="1262"/>
      <c r="D492" s="52"/>
      <c r="E492" s="52"/>
      <c r="F492" s="69"/>
      <c r="G492" s="69"/>
      <c r="H492" s="260">
        <f>SUM(H487:H491)</f>
        <v>0</v>
      </c>
      <c r="I492" s="260">
        <f t="shared" ref="I492:M492" si="91">SUM(I487:I491)</f>
        <v>0</v>
      </c>
      <c r="J492" s="260">
        <f t="shared" si="91"/>
        <v>0</v>
      </c>
      <c r="K492" s="260">
        <f t="shared" si="91"/>
        <v>0</v>
      </c>
      <c r="L492" s="260">
        <f t="shared" si="91"/>
        <v>0</v>
      </c>
      <c r="M492" s="260">
        <f t="shared" si="91"/>
        <v>0</v>
      </c>
      <c r="N492" s="1237"/>
      <c r="O492" s="565"/>
      <c r="P492" s="1834"/>
      <c r="Q492" s="1834"/>
      <c r="R492" s="1834"/>
      <c r="S492" s="1834"/>
      <c r="T492" s="628" t="e">
        <f>H488-(-H490*T489)</f>
        <v>#DIV/0!</v>
      </c>
      <c r="U492" s="628" t="e">
        <f t="shared" ref="U492:V492" si="92">I488-(-I490*U489)</f>
        <v>#DIV/0!</v>
      </c>
      <c r="V492" s="628" t="e">
        <f t="shared" si="92"/>
        <v>#DIV/0!</v>
      </c>
    </row>
    <row r="493" spans="1:22" s="67" customFormat="1" ht="13.5" thickTop="1" x14ac:dyDescent="0.2">
      <c r="B493" s="72" t="str">
        <f t="shared" si="89"/>
        <v>Yes</v>
      </c>
      <c r="C493" s="1262"/>
      <c r="D493" s="58" t="s">
        <v>887</v>
      </c>
      <c r="E493" s="52"/>
      <c r="F493" s="69"/>
      <c r="G493" s="69"/>
      <c r="H493" s="184"/>
      <c r="I493" s="184"/>
      <c r="J493" s="184"/>
      <c r="K493" s="184"/>
      <c r="L493" s="184"/>
      <c r="M493" s="184"/>
      <c r="N493" s="1237"/>
      <c r="O493" s="565"/>
      <c r="P493" s="713"/>
      <c r="Q493" s="713"/>
    </row>
    <row r="494" spans="1:22" s="67" customFormat="1" x14ac:dyDescent="0.2">
      <c r="B494" s="72" t="str">
        <f t="shared" si="89"/>
        <v>Yes</v>
      </c>
      <c r="C494" s="1262"/>
      <c r="D494" s="35" t="s">
        <v>888</v>
      </c>
      <c r="E494" s="52"/>
      <c r="F494" s="69"/>
      <c r="G494" s="69"/>
      <c r="H494" s="1384"/>
      <c r="I494" s="1384"/>
      <c r="J494" s="1384"/>
      <c r="K494" s="1384"/>
      <c r="L494" s="1384"/>
      <c r="M494" s="1384"/>
      <c r="N494" s="1237"/>
      <c r="O494" s="565"/>
      <c r="P494" s="713"/>
      <c r="Q494" s="713"/>
    </row>
    <row r="495" spans="1:22" s="67" customFormat="1" x14ac:dyDescent="0.2">
      <c r="B495" s="72" t="str">
        <f t="shared" si="89"/>
        <v>Yes</v>
      </c>
      <c r="C495" s="1262"/>
      <c r="D495" s="35" t="s">
        <v>889</v>
      </c>
      <c r="E495" s="52"/>
      <c r="F495" s="69"/>
      <c r="G495" s="69"/>
      <c r="H495" s="1384"/>
      <c r="I495" s="1384"/>
      <c r="J495" s="1384"/>
      <c r="K495" s="1384"/>
      <c r="L495" s="1384"/>
      <c r="M495" s="1384"/>
      <c r="N495" s="1237"/>
      <c r="O495" s="565"/>
      <c r="P495" s="713"/>
      <c r="Q495" s="713"/>
    </row>
    <row r="496" spans="1:22" s="67" customFormat="1" ht="13.5" thickBot="1" x14ac:dyDescent="0.25">
      <c r="B496" s="72" t="str">
        <f t="shared" si="89"/>
        <v>Yes</v>
      </c>
      <c r="C496" s="1262"/>
      <c r="D496" s="52"/>
      <c r="E496" s="52"/>
      <c r="F496" s="52"/>
      <c r="G496" s="52"/>
      <c r="H496" s="260">
        <f>SUM(H494:H495)</f>
        <v>0</v>
      </c>
      <c r="I496" s="260">
        <f t="shared" ref="I496:M496" si="93">SUM(I494:I495)</f>
        <v>0</v>
      </c>
      <c r="J496" s="260">
        <f t="shared" si="93"/>
        <v>0</v>
      </c>
      <c r="K496" s="260">
        <f t="shared" si="93"/>
        <v>0</v>
      </c>
      <c r="L496" s="260">
        <f t="shared" si="93"/>
        <v>0</v>
      </c>
      <c r="M496" s="260">
        <f t="shared" si="93"/>
        <v>0</v>
      </c>
      <c r="N496" s="1237"/>
      <c r="O496" s="299"/>
    </row>
    <row r="497" spans="2:23" s="67" customFormat="1" ht="13.5" thickTop="1" x14ac:dyDescent="0.2">
      <c r="B497" s="72"/>
      <c r="C497" s="1262"/>
      <c r="D497" s="52"/>
      <c r="E497" s="52"/>
      <c r="F497" s="52"/>
      <c r="G497" s="52"/>
      <c r="H497" s="190"/>
      <c r="I497" s="190"/>
      <c r="J497" s="190"/>
      <c r="K497" s="190"/>
      <c r="L497" s="190"/>
      <c r="M497" s="190"/>
      <c r="N497" s="1237"/>
      <c r="O497" s="299"/>
    </row>
    <row r="498" spans="2:23" s="67" customFormat="1" x14ac:dyDescent="0.2">
      <c r="B498" s="1478" t="str">
        <f>IF(OR($B$505="Yes",$B$506="Yes"),"Yes","No")</f>
        <v>Yes</v>
      </c>
      <c r="C498" s="1262"/>
      <c r="D498" s="1789" t="str">
        <f>N498&amp;". Funds held in Trust"</f>
        <v>15. Funds held in Trust</v>
      </c>
      <c r="E498" s="1789"/>
      <c r="F498" s="1789"/>
      <c r="G498" s="1789"/>
      <c r="H498" s="1789"/>
      <c r="I498" s="1789"/>
      <c r="J498" s="1789"/>
      <c r="K498" s="817"/>
      <c r="L498" s="817"/>
      <c r="M498" s="817"/>
      <c r="N498" s="1238">
        <f>IF($B498="Yes",$N477+1,$N477)</f>
        <v>15</v>
      </c>
      <c r="O498" s="546" t="str">
        <f>'Guidance - Specific Disclosures'!A130</f>
        <v>[S43]</v>
      </c>
    </row>
    <row r="499" spans="2:23" s="67" customFormat="1" x14ac:dyDescent="0.2">
      <c r="B499" s="72" t="str">
        <f>$B$498</f>
        <v>Yes</v>
      </c>
      <c r="C499" s="1262"/>
      <c r="D499" s="752"/>
      <c r="E499" s="752"/>
      <c r="F499" s="752"/>
      <c r="G499" s="752"/>
      <c r="H499" s="752"/>
      <c r="I499" s="752"/>
      <c r="J499" s="752"/>
      <c r="K499" s="752"/>
      <c r="L499" s="752"/>
      <c r="M499" s="752"/>
      <c r="N499" s="1237"/>
      <c r="O499" s="546"/>
    </row>
    <row r="500" spans="2:23" s="67" customFormat="1" x14ac:dyDescent="0.2">
      <c r="B500" s="72" t="str">
        <f t="shared" ref="B500:B504" si="94">$B$498</f>
        <v>Yes</v>
      </c>
      <c r="C500" s="1262"/>
      <c r="D500" s="752"/>
      <c r="E500" s="752"/>
      <c r="F500" s="752"/>
      <c r="G500" s="752"/>
      <c r="H500" s="1758" t="s">
        <v>417</v>
      </c>
      <c r="I500" s="1758"/>
      <c r="J500" s="1758"/>
      <c r="K500" s="1758" t="s">
        <v>418</v>
      </c>
      <c r="L500" s="1758"/>
      <c r="M500" s="1758"/>
      <c r="N500" s="1237"/>
      <c r="O500" s="546"/>
    </row>
    <row r="501" spans="2:23" s="67" customFormat="1" ht="12.75" customHeight="1" x14ac:dyDescent="0.2">
      <c r="B501" s="72" t="str">
        <f t="shared" si="94"/>
        <v>Yes</v>
      </c>
      <c r="C501" s="1262"/>
      <c r="D501" s="577"/>
      <c r="E501" s="577"/>
      <c r="F501" s="69"/>
      <c r="G501" s="69"/>
      <c r="H501" s="177">
        <f>FY</f>
        <v>2021</v>
      </c>
      <c r="I501" s="177">
        <f>FY</f>
        <v>2021</v>
      </c>
      <c r="J501" s="177">
        <f>FY-1</f>
        <v>2020</v>
      </c>
      <c r="K501" s="177">
        <f>FY</f>
        <v>2021</v>
      </c>
      <c r="L501" s="177">
        <f>FY</f>
        <v>2021</v>
      </c>
      <c r="M501" s="177">
        <f>FY-1</f>
        <v>2020</v>
      </c>
      <c r="N501" s="1237"/>
    </row>
    <row r="502" spans="2:23" s="67" customFormat="1" ht="25.5" x14ac:dyDescent="0.2">
      <c r="B502" s="72" t="str">
        <f t="shared" si="94"/>
        <v>Yes</v>
      </c>
      <c r="C502" s="1262"/>
      <c r="D502" s="577"/>
      <c r="E502" s="577"/>
      <c r="F502" s="69"/>
      <c r="G502" s="69"/>
      <c r="H502" s="177" t="str">
        <f>+'GROUP Inputs'!$D$7</f>
        <v>Actual</v>
      </c>
      <c r="I502" s="74" t="str">
        <f>+'GROUP Inputs'!$E$7</f>
        <v>Budget (Unaudited)</v>
      </c>
      <c r="J502" s="177" t="str">
        <f>+'GROUP Inputs'!$F$7</f>
        <v>Actual</v>
      </c>
      <c r="K502" s="177" t="str">
        <f>+'GROUP Inputs'!$D$7</f>
        <v>Actual</v>
      </c>
      <c r="L502" s="74" t="str">
        <f>+'GROUP Inputs'!$E$7</f>
        <v>Budget (Unaudited)</v>
      </c>
      <c r="M502" s="177" t="str">
        <f>+'GROUP Inputs'!$F$7</f>
        <v>Actual</v>
      </c>
      <c r="N502" s="1237"/>
      <c r="O502" s="565"/>
      <c r="P502" s="52"/>
    </row>
    <row r="503" spans="2:23" s="67" customFormat="1" ht="15.75" customHeight="1" thickBot="1" x14ac:dyDescent="0.25">
      <c r="B503" s="72" t="str">
        <f t="shared" si="94"/>
        <v>Yes</v>
      </c>
      <c r="C503" s="1262"/>
      <c r="D503" s="577"/>
      <c r="E503" s="577"/>
      <c r="F503" s="69"/>
      <c r="G503" s="69"/>
      <c r="H503" s="738" t="s">
        <v>285</v>
      </c>
      <c r="I503" s="738" t="s">
        <v>285</v>
      </c>
      <c r="J503" s="738" t="s">
        <v>285</v>
      </c>
      <c r="K503" s="738" t="s">
        <v>285</v>
      </c>
      <c r="L503" s="738" t="s">
        <v>285</v>
      </c>
      <c r="M503" s="738" t="s">
        <v>285</v>
      </c>
      <c r="N503" s="1237"/>
      <c r="O503" s="1448"/>
      <c r="P503" s="1448"/>
      <c r="Q503" s="1448"/>
      <c r="R503" s="1448"/>
      <c r="S503" s="1448"/>
      <c r="T503" s="1448"/>
      <c r="U503" s="1448"/>
    </row>
    <row r="504" spans="2:23" s="67" customFormat="1" ht="15.75" customHeight="1" x14ac:dyDescent="0.2">
      <c r="B504" s="72" t="str">
        <f t="shared" si="94"/>
        <v>Yes</v>
      </c>
      <c r="C504" s="1262"/>
      <c r="D504" s="577"/>
      <c r="E504" s="577"/>
      <c r="F504" s="69"/>
      <c r="G504" s="69"/>
      <c r="H504" s="116"/>
      <c r="I504" s="116"/>
      <c r="J504" s="116"/>
      <c r="K504" s="116"/>
      <c r="L504" s="116"/>
      <c r="M504" s="116"/>
      <c r="N504" s="1237"/>
      <c r="O504" s="1448"/>
      <c r="P504" s="1448"/>
      <c r="Q504" s="1448"/>
      <c r="R504" s="1448"/>
      <c r="S504" s="1448"/>
      <c r="T504" s="1448"/>
      <c r="U504" s="1448"/>
    </row>
    <row r="505" spans="2:23" s="67" customFormat="1" x14ac:dyDescent="0.2">
      <c r="B505" s="72" t="str">
        <f>'Statement of Financial Position'!$B$28</f>
        <v>Yes</v>
      </c>
      <c r="C505" s="1262"/>
      <c r="D505" s="52" t="s">
        <v>259</v>
      </c>
      <c r="E505" s="52"/>
      <c r="F505" s="69"/>
      <c r="G505" s="69"/>
      <c r="H505" s="190">
        <f>-'Sch PARENT Inputs'!D255</f>
        <v>0</v>
      </c>
      <c r="I505" s="190">
        <f>-'Sch PARENT Inputs'!E255</f>
        <v>0</v>
      </c>
      <c r="J505" s="190">
        <f>-'Sch PARENT Inputs'!F255</f>
        <v>0</v>
      </c>
      <c r="K505" s="190">
        <f>-'GROUP Inputs'!D232</f>
        <v>0</v>
      </c>
      <c r="L505" s="190">
        <f>-'GROUP Inputs'!E232</f>
        <v>0</v>
      </c>
      <c r="M505" s="190">
        <f>-'GROUP Inputs'!F232</f>
        <v>0</v>
      </c>
      <c r="N505" s="1237"/>
      <c r="O505" s="1448"/>
      <c r="P505" s="1448"/>
      <c r="Q505" s="1448"/>
      <c r="R505" s="1448"/>
      <c r="S505" s="1448"/>
      <c r="T505" s="1448"/>
      <c r="U505" s="1448"/>
    </row>
    <row r="506" spans="2:23" x14ac:dyDescent="0.2">
      <c r="B506" s="72" t="str">
        <f>'Statement of Financial Position'!$B$49</f>
        <v>Yes</v>
      </c>
      <c r="D506" s="52" t="s">
        <v>260</v>
      </c>
      <c r="E506" s="52"/>
      <c r="F506" s="59"/>
      <c r="G506" s="59"/>
      <c r="H506" s="190">
        <f>-'Sch PARENT Inputs'!D256</f>
        <v>0</v>
      </c>
      <c r="I506" s="190">
        <f>-'Sch PARENT Inputs'!E256</f>
        <v>0</v>
      </c>
      <c r="J506" s="190">
        <f>-'Sch PARENT Inputs'!F256</f>
        <v>0</v>
      </c>
      <c r="K506" s="190">
        <f>-'GROUP Inputs'!D233</f>
        <v>0</v>
      </c>
      <c r="L506" s="190">
        <f>-'GROUP Inputs'!E233</f>
        <v>0</v>
      </c>
      <c r="M506" s="190">
        <f>-'GROUP Inputs'!F233</f>
        <v>0</v>
      </c>
      <c r="O506" s="1448"/>
      <c r="P506" s="1448"/>
      <c r="Q506" s="1448"/>
      <c r="R506" s="1448"/>
      <c r="S506" s="1448"/>
      <c r="T506" s="1448"/>
      <c r="U506" s="1448"/>
      <c r="V506" s="573"/>
      <c r="W506" s="573"/>
    </row>
    <row r="507" spans="2:23" x14ac:dyDescent="0.2">
      <c r="B507" s="72" t="str">
        <f t="shared" ref="B507:B509" si="95">$B$498</f>
        <v>Yes</v>
      </c>
      <c r="D507" s="52"/>
      <c r="E507" s="52"/>
      <c r="F507" s="59"/>
      <c r="G507" s="59"/>
      <c r="H507" s="190"/>
      <c r="I507" s="190"/>
      <c r="J507" s="190"/>
      <c r="K507" s="190"/>
      <c r="L507" s="190"/>
      <c r="M507" s="190"/>
      <c r="O507" s="1448"/>
      <c r="P507" s="1448"/>
      <c r="Q507" s="1448"/>
      <c r="R507" s="1448"/>
      <c r="S507" s="1448"/>
      <c r="T507" s="1448"/>
      <c r="U507" s="1448"/>
      <c r="V507" s="573"/>
      <c r="W507" s="573"/>
    </row>
    <row r="508" spans="2:23" ht="13.5" thickBot="1" x14ac:dyDescent="0.25">
      <c r="B508" s="72" t="str">
        <f t="shared" si="95"/>
        <v>Yes</v>
      </c>
      <c r="D508" s="52"/>
      <c r="E508" s="72"/>
      <c r="F508" s="59"/>
      <c r="G508" s="59"/>
      <c r="H508" s="260">
        <f t="shared" ref="H508:M508" si="96">SUM(H505:H507)</f>
        <v>0</v>
      </c>
      <c r="I508" s="260">
        <f t="shared" si="96"/>
        <v>0</v>
      </c>
      <c r="J508" s="260">
        <f t="shared" si="96"/>
        <v>0</v>
      </c>
      <c r="K508" s="260">
        <f t="shared" si="96"/>
        <v>0</v>
      </c>
      <c r="L508" s="260">
        <f t="shared" si="96"/>
        <v>0</v>
      </c>
      <c r="M508" s="260">
        <f t="shared" si="96"/>
        <v>0</v>
      </c>
    </row>
    <row r="509" spans="2:23" ht="13.5" thickTop="1" x14ac:dyDescent="0.2">
      <c r="B509" s="72" t="str">
        <f t="shared" si="95"/>
        <v>Yes</v>
      </c>
      <c r="D509" s="52"/>
      <c r="E509" s="72"/>
      <c r="F509" s="59"/>
      <c r="G509" s="59"/>
      <c r="H509" s="123"/>
      <c r="I509" s="123"/>
      <c r="J509" s="123"/>
      <c r="K509" s="123"/>
      <c r="L509" s="123"/>
      <c r="M509" s="123"/>
    </row>
    <row r="510" spans="2:23" ht="12.75" customHeight="1" x14ac:dyDescent="0.2">
      <c r="B510" s="1229" t="s">
        <v>590</v>
      </c>
      <c r="C510" s="1264" t="s">
        <v>325</v>
      </c>
      <c r="D510" s="1759" t="s">
        <v>890</v>
      </c>
      <c r="E510" s="1759"/>
      <c r="F510" s="1759"/>
      <c r="G510" s="1759"/>
      <c r="H510" s="1759"/>
      <c r="I510" s="1759"/>
      <c r="J510" s="1759"/>
      <c r="K510" s="1759"/>
      <c r="L510" s="1759"/>
      <c r="M510" s="1759"/>
    </row>
    <row r="511" spans="2:23" x14ac:dyDescent="0.2">
      <c r="B511" s="1478" t="str">
        <f>$B$510</f>
        <v>No</v>
      </c>
      <c r="C511" s="1264" t="s">
        <v>325</v>
      </c>
      <c r="D511" s="1759"/>
      <c r="E511" s="1759"/>
      <c r="F511" s="1759"/>
      <c r="G511" s="1759"/>
      <c r="H511" s="1759"/>
      <c r="I511" s="1759"/>
      <c r="J511" s="1759"/>
      <c r="K511" s="1759"/>
      <c r="L511" s="1759"/>
      <c r="M511" s="1759"/>
    </row>
    <row r="512" spans="2:23" x14ac:dyDescent="0.2">
      <c r="B512" s="1478" t="str">
        <f>$B$510</f>
        <v>No</v>
      </c>
      <c r="C512" s="1264" t="s">
        <v>325</v>
      </c>
      <c r="D512" s="52"/>
      <c r="E512" s="52"/>
      <c r="F512" s="55"/>
      <c r="G512" s="55"/>
      <c r="H512" s="55"/>
    </row>
    <row r="513" spans="1:22" x14ac:dyDescent="0.2">
      <c r="B513" s="72" t="str">
        <f t="shared" ref="B513" si="97">$B$498</f>
        <v>Yes</v>
      </c>
      <c r="D513" s="52"/>
      <c r="E513" s="52"/>
      <c r="F513" s="55"/>
      <c r="G513" s="55"/>
      <c r="H513" s="55"/>
    </row>
    <row r="514" spans="1:22" x14ac:dyDescent="0.2">
      <c r="A514" s="72" t="s">
        <v>891</v>
      </c>
      <c r="B514" s="72" t="str">
        <f>'Statement of Financial Position'!$B$29</f>
        <v>Yes</v>
      </c>
      <c r="C514" s="1262"/>
      <c r="D514" s="1766" t="str">
        <f>N514&amp;". Funds Held for Capital Works Projects"</f>
        <v>16. Funds Held for Capital Works Projects</v>
      </c>
      <c r="E514" s="1766"/>
      <c r="F514" s="1766"/>
      <c r="G514" s="1766"/>
      <c r="H514" s="1766"/>
      <c r="I514" s="1766"/>
      <c r="J514" s="1766"/>
      <c r="K514" s="1100"/>
      <c r="L514" s="1100"/>
      <c r="M514" s="1100"/>
      <c r="N514" s="1238">
        <f>IF($B514="Yes",$N498+1,$N498)</f>
        <v>16</v>
      </c>
      <c r="O514" s="548" t="str">
        <f>'Guidance - Specific Disclosures'!A133</f>
        <v>[S44]</v>
      </c>
      <c r="P514" s="133"/>
      <c r="Q514" s="133"/>
      <c r="R514" s="133"/>
      <c r="S514" s="133"/>
      <c r="T514" s="133"/>
      <c r="U514" s="133"/>
      <c r="V514" s="133"/>
    </row>
    <row r="515" spans="1:22" x14ac:dyDescent="0.2">
      <c r="B515" s="72" t="str">
        <f t="shared" ref="B515:B549" si="98">$B$514</f>
        <v>Yes</v>
      </c>
      <c r="D515" s="80"/>
      <c r="E515" s="47"/>
      <c r="F515" s="124"/>
      <c r="G515" s="124"/>
      <c r="H515" s="124"/>
    </row>
    <row r="516" spans="1:22" ht="30" customHeight="1" x14ac:dyDescent="0.2">
      <c r="B516" s="72" t="str">
        <f t="shared" si="98"/>
        <v>Yes</v>
      </c>
      <c r="D516" s="1836" t="s">
        <v>892</v>
      </c>
      <c r="E516" s="1836"/>
      <c r="F516" s="1836"/>
      <c r="G516" s="1836"/>
      <c r="H516" s="1836"/>
      <c r="I516" s="1836"/>
      <c r="J516" s="1836"/>
      <c r="K516" s="1508"/>
      <c r="L516" s="1508"/>
      <c r="M516" s="1508"/>
    </row>
    <row r="517" spans="1:22" ht="25.5" customHeight="1" x14ac:dyDescent="0.2">
      <c r="B517" s="72" t="str">
        <f t="shared" si="98"/>
        <v>Yes</v>
      </c>
      <c r="D517" s="132"/>
      <c r="E517" s="52"/>
      <c r="F517" s="132"/>
      <c r="G517" s="132"/>
      <c r="H517" s="132"/>
      <c r="I517" s="132"/>
      <c r="O517" s="133"/>
      <c r="P517" s="133"/>
      <c r="Q517" s="133"/>
      <c r="R517" s="133"/>
      <c r="S517" s="133"/>
      <c r="T517" s="133"/>
      <c r="U517" s="133"/>
    </row>
    <row r="518" spans="1:22" ht="12.75" customHeight="1" x14ac:dyDescent="0.2">
      <c r="B518" s="72" t="str">
        <f t="shared" si="98"/>
        <v>Yes</v>
      </c>
      <c r="D518" s="80"/>
      <c r="E518" s="52"/>
      <c r="F518" s="47"/>
      <c r="G518" s="124"/>
      <c r="H518" s="124"/>
      <c r="I518" s="124"/>
      <c r="J518" s="47"/>
      <c r="K518" s="47"/>
      <c r="L518" s="47"/>
      <c r="M518" s="47"/>
      <c r="O518" s="827" t="str">
        <f>'Guidance - General'!B50</f>
        <v>Board Contributions</v>
      </c>
    </row>
    <row r="519" spans="1:22" ht="12.75" customHeight="1" x14ac:dyDescent="0.2">
      <c r="B519" s="72" t="str">
        <f t="shared" si="98"/>
        <v>Yes</v>
      </c>
      <c r="D519" s="69" t="s">
        <v>893</v>
      </c>
      <c r="E519" s="177"/>
      <c r="H519" s="188"/>
      <c r="I519" s="1355"/>
      <c r="N519" s="1256"/>
      <c r="P519" s="133"/>
      <c r="Q519" s="133"/>
      <c r="R519" s="133"/>
      <c r="S519" s="133"/>
      <c r="T519" s="133"/>
      <c r="U519" s="133"/>
      <c r="V519" s="133"/>
    </row>
    <row r="520" spans="1:22" x14ac:dyDescent="0.2">
      <c r="B520" s="72" t="str">
        <f t="shared" si="98"/>
        <v>Yes</v>
      </c>
      <c r="D520" s="245"/>
      <c r="E520" s="177"/>
      <c r="F520" s="188"/>
      <c r="G520" s="188"/>
      <c r="H520" s="188"/>
      <c r="I520" s="1355"/>
      <c r="J520" s="188"/>
      <c r="K520" s="188"/>
      <c r="L520" s="188"/>
      <c r="M520" s="188"/>
      <c r="N520" s="1256"/>
      <c r="P520" s="133"/>
      <c r="Q520" s="133"/>
      <c r="R520" s="133"/>
      <c r="S520" s="133"/>
      <c r="T520" s="133"/>
      <c r="U520" s="133"/>
      <c r="V520" s="133"/>
    </row>
    <row r="521" spans="1:22" x14ac:dyDescent="0.2">
      <c r="B521" s="72" t="str">
        <f t="shared" si="98"/>
        <v>Yes</v>
      </c>
      <c r="D521" s="245"/>
      <c r="F521" s="35"/>
      <c r="G521" s="35"/>
      <c r="H521" s="177"/>
      <c r="I521" s="188" t="s">
        <v>894</v>
      </c>
      <c r="J521" s="188" t="s">
        <v>895</v>
      </c>
      <c r="K521" s="1767" t="s">
        <v>896</v>
      </c>
      <c r="L521" s="1341" t="s">
        <v>897</v>
      </c>
      <c r="M521" s="188" t="s">
        <v>898</v>
      </c>
      <c r="N521" s="1256"/>
      <c r="P521" s="133"/>
      <c r="Q521" s="133"/>
      <c r="R521" s="133"/>
      <c r="S521" s="133"/>
      <c r="T521" s="133"/>
      <c r="U521" s="133"/>
      <c r="V521" s="133"/>
    </row>
    <row r="522" spans="1:22" x14ac:dyDescent="0.2">
      <c r="B522" s="72" t="str">
        <f t="shared" si="98"/>
        <v>Yes</v>
      </c>
      <c r="D522" s="245"/>
      <c r="F522" s="35"/>
      <c r="G522" s="35"/>
      <c r="H522" s="177">
        <f>FY</f>
        <v>2021</v>
      </c>
      <c r="I522" s="188" t="s">
        <v>899</v>
      </c>
      <c r="J522" s="1341" t="s">
        <v>900</v>
      </c>
      <c r="K522" s="1767"/>
      <c r="L522" s="1341" t="s">
        <v>901</v>
      </c>
      <c r="M522" s="188" t="s">
        <v>899</v>
      </c>
      <c r="N522" s="1256"/>
    </row>
    <row r="523" spans="1:22" x14ac:dyDescent="0.2">
      <c r="B523" s="72" t="str">
        <f t="shared" si="98"/>
        <v>Yes</v>
      </c>
      <c r="D523" s="245"/>
      <c r="F523" s="35"/>
      <c r="G523" s="35"/>
      <c r="H523" s="579"/>
      <c r="I523" s="1341" t="s">
        <v>285</v>
      </c>
      <c r="J523" s="1341" t="s">
        <v>285</v>
      </c>
      <c r="K523" s="1341" t="s">
        <v>285</v>
      </c>
      <c r="L523" s="1341"/>
      <c r="M523" s="1341" t="s">
        <v>285</v>
      </c>
      <c r="N523" s="1257"/>
      <c r="P523" s="214" t="s">
        <v>570</v>
      </c>
      <c r="Q523" s="561"/>
    </row>
    <row r="524" spans="1:22" x14ac:dyDescent="0.2">
      <c r="B524" s="72" t="str">
        <f t="shared" si="98"/>
        <v>Yes</v>
      </c>
      <c r="D524" s="80" t="s">
        <v>902</v>
      </c>
      <c r="F524" s="35"/>
      <c r="G524" s="35"/>
      <c r="H524" s="196"/>
      <c r="I524" s="56">
        <f>M542</f>
        <v>0</v>
      </c>
      <c r="J524" s="1043"/>
      <c r="K524" s="1043"/>
      <c r="L524" s="1043"/>
      <c r="M524" s="1400">
        <f t="shared" ref="M524:M526" si="99">SUM(I524:L524)</f>
        <v>0</v>
      </c>
      <c r="N524" s="1258"/>
    </row>
    <row r="525" spans="1:22" ht="12.75" customHeight="1" x14ac:dyDescent="0.2">
      <c r="B525" s="72" t="str">
        <f t="shared" si="98"/>
        <v>Yes</v>
      </c>
      <c r="D525" s="80" t="s">
        <v>903</v>
      </c>
      <c r="F525" s="35"/>
      <c r="G525" s="35"/>
      <c r="H525" s="196"/>
      <c r="I525" s="56">
        <f>M543</f>
        <v>0</v>
      </c>
      <c r="J525" s="1043"/>
      <c r="K525" s="1043"/>
      <c r="L525" s="1043"/>
      <c r="M525" s="1400">
        <f t="shared" si="99"/>
        <v>0</v>
      </c>
      <c r="N525" s="1258"/>
    </row>
    <row r="526" spans="1:22" s="581" customFormat="1" ht="12.75" customHeight="1" x14ac:dyDescent="0.2">
      <c r="B526" s="72" t="str">
        <f t="shared" si="98"/>
        <v>Yes</v>
      </c>
      <c r="C526" s="1262"/>
      <c r="D526" s="80" t="s">
        <v>904</v>
      </c>
      <c r="H526" s="196"/>
      <c r="I526" s="56">
        <f>M544</f>
        <v>0</v>
      </c>
      <c r="J526" s="1043"/>
      <c r="K526" s="1043"/>
      <c r="L526" s="1043"/>
      <c r="M526" s="1400">
        <f t="shared" si="99"/>
        <v>0</v>
      </c>
      <c r="N526" s="1258"/>
      <c r="O526" s="580"/>
    </row>
    <row r="527" spans="1:22" s="581" customFormat="1" ht="12.75" customHeight="1" x14ac:dyDescent="0.2">
      <c r="B527" s="72" t="str">
        <f t="shared" si="98"/>
        <v>Yes</v>
      </c>
      <c r="C527" s="1262"/>
      <c r="D527" s="80" t="s">
        <v>905</v>
      </c>
      <c r="H527" s="196"/>
      <c r="I527" s="56">
        <f>M545</f>
        <v>0</v>
      </c>
      <c r="J527" s="54"/>
      <c r="K527" s="54">
        <v>0</v>
      </c>
      <c r="L527" s="54">
        <v>0</v>
      </c>
      <c r="M527" s="1400">
        <f>SUM(I527:L527)</f>
        <v>0</v>
      </c>
      <c r="N527" s="1258"/>
      <c r="O527" s="580"/>
    </row>
    <row r="528" spans="1:22" s="581" customFormat="1" ht="12.75" customHeight="1" x14ac:dyDescent="0.2">
      <c r="B528" s="72" t="str">
        <f t="shared" si="98"/>
        <v>Yes</v>
      </c>
      <c r="C528" s="1262"/>
      <c r="D528" s="80"/>
      <c r="H528" s="196"/>
      <c r="I528" s="56"/>
      <c r="J528" s="336"/>
      <c r="K528" s="336"/>
      <c r="L528" s="336"/>
      <c r="M528" s="230"/>
      <c r="N528" s="1258"/>
      <c r="O528" s="580"/>
    </row>
    <row r="529" spans="2:21" ht="12.75" customHeight="1" thickBot="1" x14ac:dyDescent="0.25">
      <c r="B529" s="72" t="str">
        <f t="shared" si="98"/>
        <v>Yes</v>
      </c>
      <c r="D529" s="80" t="s">
        <v>906</v>
      </c>
      <c r="F529" s="35"/>
      <c r="G529" s="35"/>
      <c r="H529" s="197"/>
      <c r="I529" s="198">
        <f>SUM(I524:I528)</f>
        <v>0</v>
      </c>
      <c r="J529" s="198">
        <f>SUM(J524:J528)</f>
        <v>0</v>
      </c>
      <c r="K529" s="198">
        <f>SUM(K524:K528)</f>
        <v>0</v>
      </c>
      <c r="L529" s="198">
        <f>SUM(L524:L528)</f>
        <v>0</v>
      </c>
      <c r="M529" s="198">
        <f>SUM(M524:M528)</f>
        <v>0</v>
      </c>
      <c r="N529" s="1246"/>
      <c r="P529" s="572">
        <f>J529+K529</f>
        <v>0</v>
      </c>
      <c r="Q529" s="1371" t="s">
        <v>907</v>
      </c>
    </row>
    <row r="530" spans="2:21" ht="12.75" customHeight="1" thickTop="1" x14ac:dyDescent="0.2">
      <c r="B530" s="72" t="str">
        <f t="shared" si="98"/>
        <v>Yes</v>
      </c>
      <c r="D530" s="80"/>
      <c r="F530" s="35"/>
      <c r="G530" s="35"/>
      <c r="H530" s="52"/>
      <c r="I530" s="47"/>
      <c r="J530" s="57"/>
      <c r="K530" s="57"/>
      <c r="L530" s="57"/>
      <c r="M530" s="56"/>
      <c r="N530" s="1246"/>
      <c r="O530" s="1448"/>
      <c r="P530" s="1372">
        <f>'Statement of Cash Flows'!E37</f>
        <v>0</v>
      </c>
      <c r="Q530" s="1448"/>
      <c r="R530" s="1448"/>
      <c r="S530" s="1448"/>
      <c r="T530" s="1448"/>
      <c r="U530" s="1448"/>
    </row>
    <row r="531" spans="2:21" ht="12.75" customHeight="1" x14ac:dyDescent="0.2">
      <c r="B531" s="72" t="str">
        <f t="shared" si="98"/>
        <v>Yes</v>
      </c>
      <c r="D531" s="246" t="s">
        <v>908</v>
      </c>
      <c r="F531" s="35"/>
      <c r="G531" s="35"/>
      <c r="H531" s="52"/>
      <c r="I531" s="47"/>
      <c r="J531" s="57"/>
      <c r="K531" s="57"/>
      <c r="L531" s="57"/>
      <c r="M531" s="54"/>
      <c r="N531" s="1246"/>
      <c r="O531" s="1448"/>
      <c r="P531" s="1448"/>
      <c r="Q531" s="1448"/>
      <c r="R531" s="1448"/>
      <c r="S531" s="1448"/>
      <c r="T531" s="1448"/>
      <c r="U531" s="1448"/>
    </row>
    <row r="532" spans="2:21" ht="12.75" customHeight="1" x14ac:dyDescent="0.2">
      <c r="B532" s="72" t="str">
        <f t="shared" si="98"/>
        <v>Yes</v>
      </c>
      <c r="D532" s="80" t="s">
        <v>909</v>
      </c>
      <c r="F532" s="35"/>
      <c r="G532" s="35"/>
      <c r="H532" s="52"/>
      <c r="I532" s="47"/>
      <c r="J532" s="57"/>
      <c r="K532" s="57"/>
      <c r="L532" s="57"/>
      <c r="M532" s="54">
        <f>SUMIF(M524:M527,"&gt;0")</f>
        <v>0</v>
      </c>
      <c r="N532" s="1246"/>
      <c r="O532" s="1448"/>
      <c r="P532" s="1448"/>
      <c r="Q532" s="1448"/>
      <c r="R532" s="1448"/>
      <c r="S532" s="1448"/>
      <c r="T532" s="1448"/>
      <c r="U532" s="1448"/>
    </row>
    <row r="533" spans="2:21" ht="12.75" customHeight="1" x14ac:dyDescent="0.2">
      <c r="B533" s="72" t="str">
        <f t="shared" si="98"/>
        <v>Yes</v>
      </c>
      <c r="D533" s="80" t="s">
        <v>910</v>
      </c>
      <c r="F533" s="35"/>
      <c r="G533" s="35"/>
      <c r="H533" s="52"/>
      <c r="I533" s="47"/>
      <c r="J533" s="57"/>
      <c r="K533" s="57"/>
      <c r="L533" s="57"/>
      <c r="M533" s="190">
        <f>SUMIF(M524:M527,"&lt;0")</f>
        <v>0</v>
      </c>
      <c r="N533" s="1246"/>
      <c r="O533" s="1448"/>
      <c r="P533" s="1821" t="s">
        <v>911</v>
      </c>
      <c r="Q533" s="1822"/>
      <c r="R533" s="1822"/>
      <c r="S533" s="1823"/>
      <c r="T533" s="1448"/>
      <c r="U533" s="1448"/>
    </row>
    <row r="534" spans="2:21" ht="12.75" customHeight="1" x14ac:dyDescent="0.2">
      <c r="B534" s="72" t="str">
        <f t="shared" si="98"/>
        <v>Yes</v>
      </c>
      <c r="D534" s="80"/>
      <c r="F534" s="35"/>
      <c r="G534" s="35"/>
      <c r="H534" s="52"/>
      <c r="I534" s="47"/>
      <c r="J534" s="57"/>
      <c r="K534" s="57"/>
      <c r="L534" s="57"/>
      <c r="M534" s="197"/>
      <c r="N534" s="1246"/>
      <c r="O534" s="1448"/>
      <c r="P534" s="1824"/>
      <c r="Q534" s="1825"/>
      <c r="R534" s="1825"/>
      <c r="S534" s="1826"/>
      <c r="T534" s="1448"/>
      <c r="U534" s="1448"/>
    </row>
    <row r="535" spans="2:21" ht="12.75" customHeight="1" thickBot="1" x14ac:dyDescent="0.25">
      <c r="B535" s="72" t="str">
        <f t="shared" si="98"/>
        <v>Yes</v>
      </c>
      <c r="D535" s="80"/>
      <c r="F535" s="35"/>
      <c r="G535" s="35"/>
      <c r="H535" s="52"/>
      <c r="I535" s="47"/>
      <c r="J535" s="57"/>
      <c r="K535" s="57"/>
      <c r="L535" s="57"/>
      <c r="M535" s="198">
        <f>M532-M533</f>
        <v>0</v>
      </c>
      <c r="N535" s="1246"/>
      <c r="P535" s="1824"/>
      <c r="Q535" s="1825"/>
      <c r="R535" s="1825"/>
      <c r="S535" s="1826"/>
    </row>
    <row r="536" spans="2:21" ht="12.75" customHeight="1" thickTop="1" x14ac:dyDescent="0.2">
      <c r="B536" s="72" t="str">
        <f t="shared" si="98"/>
        <v>Yes</v>
      </c>
      <c r="D536" s="80"/>
      <c r="E536" s="52"/>
      <c r="F536" s="47"/>
      <c r="G536" s="57"/>
      <c r="H536" s="57"/>
      <c r="I536" s="57"/>
      <c r="J536" s="57"/>
      <c r="K536" s="57"/>
      <c r="L536" s="57"/>
      <c r="M536" s="57"/>
      <c r="N536" s="1251"/>
      <c r="P536" s="1824"/>
      <c r="Q536" s="1825"/>
      <c r="R536" s="1825"/>
      <c r="S536" s="1826"/>
      <c r="T536" s="136"/>
      <c r="U536" s="136"/>
    </row>
    <row r="537" spans="2:21" ht="12.75" customHeight="1" x14ac:dyDescent="0.2">
      <c r="B537" s="72" t="str">
        <f t="shared" si="98"/>
        <v>Yes</v>
      </c>
      <c r="D537" s="80"/>
      <c r="E537" s="52"/>
      <c r="F537" s="47"/>
      <c r="G537" s="57"/>
      <c r="H537" s="57"/>
      <c r="I537" s="1355"/>
      <c r="J537" s="57"/>
      <c r="K537" s="57"/>
      <c r="L537" s="57"/>
      <c r="M537" s="57"/>
      <c r="N537" s="1251"/>
      <c r="P537" s="1827"/>
      <c r="Q537" s="1828"/>
      <c r="R537" s="1828"/>
      <c r="S537" s="1829"/>
      <c r="T537" s="136"/>
      <c r="U537" s="136"/>
    </row>
    <row r="538" spans="2:21" ht="12.75" customHeight="1" x14ac:dyDescent="0.2">
      <c r="B538" s="72" t="str">
        <f t="shared" si="98"/>
        <v>Yes</v>
      </c>
      <c r="D538" s="80"/>
      <c r="E538" s="52"/>
      <c r="F538" s="47"/>
      <c r="G538" s="57"/>
      <c r="H538" s="57"/>
      <c r="I538" s="1355"/>
      <c r="J538" s="57"/>
      <c r="K538" s="57"/>
      <c r="L538" s="57"/>
      <c r="M538" s="57"/>
      <c r="N538" s="1251"/>
      <c r="P538" s="136"/>
      <c r="Q538" s="136"/>
      <c r="R538" s="136"/>
      <c r="S538" s="136"/>
      <c r="T538" s="136"/>
      <c r="U538" s="136"/>
    </row>
    <row r="539" spans="2:21" ht="12.75" customHeight="1" x14ac:dyDescent="0.2">
      <c r="B539" s="72" t="str">
        <f t="shared" si="98"/>
        <v>Yes</v>
      </c>
      <c r="D539" s="245"/>
      <c r="F539" s="35"/>
      <c r="G539" s="35"/>
      <c r="H539" s="177"/>
      <c r="I539" s="188" t="s">
        <v>894</v>
      </c>
      <c r="J539" s="188" t="s">
        <v>895</v>
      </c>
      <c r="K539" s="1767" t="s">
        <v>896</v>
      </c>
      <c r="L539" s="1341" t="s">
        <v>897</v>
      </c>
      <c r="M539" s="188" t="s">
        <v>898</v>
      </c>
      <c r="N539" s="1259"/>
      <c r="P539" s="136"/>
      <c r="Q539" s="136"/>
      <c r="R539" s="136"/>
      <c r="S539" s="136"/>
      <c r="T539" s="136"/>
      <c r="U539" s="136"/>
    </row>
    <row r="540" spans="2:21" ht="12.75" customHeight="1" x14ac:dyDescent="0.2">
      <c r="B540" s="72" t="str">
        <f t="shared" si="98"/>
        <v>Yes</v>
      </c>
      <c r="D540" s="245"/>
      <c r="F540" s="35"/>
      <c r="G540" s="35"/>
      <c r="H540" s="177">
        <f>FY-1</f>
        <v>2020</v>
      </c>
      <c r="I540" s="188" t="s">
        <v>899</v>
      </c>
      <c r="J540" s="1341" t="s">
        <v>900</v>
      </c>
      <c r="K540" s="1767"/>
      <c r="L540" s="1341" t="s">
        <v>912</v>
      </c>
      <c r="M540" s="188" t="s">
        <v>899</v>
      </c>
      <c r="N540" s="1259"/>
      <c r="P540" s="1513"/>
      <c r="Q540" s="1513"/>
      <c r="R540" s="1513"/>
      <c r="S540" s="1513"/>
      <c r="T540" s="1513"/>
      <c r="U540" s="1513"/>
    </row>
    <row r="541" spans="2:21" x14ac:dyDescent="0.2">
      <c r="B541" s="72" t="str">
        <f t="shared" si="98"/>
        <v>Yes</v>
      </c>
      <c r="D541" s="245"/>
      <c r="F541" s="35"/>
      <c r="G541" s="35"/>
      <c r="H541" s="579"/>
      <c r="I541" s="1341" t="s">
        <v>285</v>
      </c>
      <c r="J541" s="1341" t="s">
        <v>285</v>
      </c>
      <c r="K541" s="1341" t="s">
        <v>285</v>
      </c>
      <c r="L541" s="1341" t="s">
        <v>285</v>
      </c>
      <c r="M541" s="1341" t="s">
        <v>285</v>
      </c>
      <c r="N541" s="1256"/>
      <c r="P541" s="214" t="s">
        <v>570</v>
      </c>
      <c r="Q541" s="222"/>
      <c r="R541" s="1513"/>
      <c r="S541" s="1513"/>
      <c r="T541" s="1513"/>
      <c r="U541" s="1513"/>
    </row>
    <row r="542" spans="2:21" ht="12.75" customHeight="1" x14ac:dyDescent="0.2">
      <c r="B542" s="72" t="str">
        <f t="shared" si="98"/>
        <v>Yes</v>
      </c>
      <c r="D542" s="80" t="s">
        <v>902</v>
      </c>
      <c r="F542" s="35"/>
      <c r="G542" s="35"/>
      <c r="H542" s="337"/>
      <c r="I542" s="221"/>
      <c r="J542" s="221"/>
      <c r="K542" s="221"/>
      <c r="L542" s="221"/>
      <c r="M542" s="230">
        <f>-'GROUP Inputs'!F237</f>
        <v>0</v>
      </c>
      <c r="N542" s="1258"/>
      <c r="P542" s="1513"/>
      <c r="Q542" s="1513"/>
      <c r="R542" s="1513"/>
      <c r="S542" s="1513"/>
      <c r="T542" s="1513"/>
      <c r="U542" s="1513"/>
    </row>
    <row r="543" spans="2:21" ht="12.75" customHeight="1" x14ac:dyDescent="0.2">
      <c r="B543" s="72" t="str">
        <f t="shared" si="98"/>
        <v>Yes</v>
      </c>
      <c r="D543" s="80" t="s">
        <v>913</v>
      </c>
      <c r="F543" s="35"/>
      <c r="G543" s="35"/>
      <c r="H543" s="337"/>
      <c r="I543" s="221"/>
      <c r="J543" s="221"/>
      <c r="K543" s="221"/>
      <c r="L543" s="221"/>
      <c r="M543" s="230">
        <f>-'GROUP Inputs'!F238</f>
        <v>0</v>
      </c>
      <c r="N543" s="1258"/>
    </row>
    <row r="544" spans="2:21" ht="12.75" customHeight="1" x14ac:dyDescent="0.2">
      <c r="B544" s="72" t="str">
        <f t="shared" si="98"/>
        <v>Yes</v>
      </c>
      <c r="D544" s="80" t="s">
        <v>904</v>
      </c>
      <c r="F544" s="35"/>
      <c r="G544" s="35"/>
      <c r="H544" s="337"/>
      <c r="I544" s="221"/>
      <c r="J544" s="221"/>
      <c r="K544" s="221"/>
      <c r="L544" s="221"/>
      <c r="M544" s="230">
        <f>-'GROUP Inputs'!F239</f>
        <v>0</v>
      </c>
      <c r="N544" s="1258"/>
    </row>
    <row r="545" spans="2:21" ht="12.75" customHeight="1" x14ac:dyDescent="0.2">
      <c r="B545" s="72" t="str">
        <f t="shared" si="98"/>
        <v>Yes</v>
      </c>
      <c r="D545" s="80" t="s">
        <v>905</v>
      </c>
      <c r="F545" s="35"/>
      <c r="G545" s="35"/>
      <c r="H545" s="337"/>
      <c r="I545" s="221"/>
      <c r="J545" s="221"/>
      <c r="K545" s="221"/>
      <c r="L545" s="221"/>
      <c r="M545" s="230">
        <f>-'GROUP Inputs'!F240</f>
        <v>0</v>
      </c>
      <c r="N545" s="1258"/>
    </row>
    <row r="546" spans="2:21" ht="12.75" customHeight="1" x14ac:dyDescent="0.2">
      <c r="B546" s="72" t="str">
        <f t="shared" si="98"/>
        <v>Yes</v>
      </c>
      <c r="D546" s="80"/>
      <c r="F546" s="35"/>
      <c r="G546" s="35"/>
      <c r="H546" s="337"/>
      <c r="I546" s="336"/>
      <c r="J546" s="336"/>
      <c r="K546" s="336"/>
      <c r="L546" s="336"/>
      <c r="M546" s="230"/>
      <c r="N546" s="1258"/>
    </row>
    <row r="547" spans="2:21" ht="13.5" thickBot="1" x14ac:dyDescent="0.25">
      <c r="B547" s="72" t="str">
        <f t="shared" si="98"/>
        <v>Yes</v>
      </c>
      <c r="D547" s="80" t="s">
        <v>906</v>
      </c>
      <c r="F547" s="35"/>
      <c r="G547" s="35"/>
      <c r="H547" s="47"/>
      <c r="I547" s="198">
        <f>SUM(I542:I546)</f>
        <v>0</v>
      </c>
      <c r="J547" s="198">
        <f>SUM(J542:J546)</f>
        <v>0</v>
      </c>
      <c r="K547" s="198">
        <f>SUM(K542:K546)</f>
        <v>0</v>
      </c>
      <c r="L547" s="198">
        <f>SUM(L542:L546)</f>
        <v>0</v>
      </c>
      <c r="M547" s="198">
        <f>SUM(M542:M546)</f>
        <v>0</v>
      </c>
      <c r="N547" s="1246"/>
    </row>
    <row r="548" spans="2:21" ht="14.45" customHeight="1" thickTop="1" x14ac:dyDescent="0.2">
      <c r="B548" s="72" t="str">
        <f t="shared" si="98"/>
        <v>Yes</v>
      </c>
      <c r="D548" s="80"/>
      <c r="E548" s="52"/>
      <c r="F548" s="52"/>
      <c r="G548" s="55"/>
      <c r="H548" s="55"/>
      <c r="I548" s="55"/>
    </row>
    <row r="549" spans="2:21" ht="14.45" customHeight="1" x14ac:dyDescent="0.2">
      <c r="B549" s="72" t="str">
        <f t="shared" si="98"/>
        <v>Yes</v>
      </c>
      <c r="D549" s="52"/>
      <c r="E549" s="52"/>
      <c r="F549" s="52"/>
      <c r="G549" s="55"/>
      <c r="H549" s="55"/>
      <c r="I549" s="55"/>
    </row>
    <row r="550" spans="2:21" x14ac:dyDescent="0.2">
      <c r="B550" s="72" t="str">
        <f>'Statement of Financial Position'!$B$30</f>
        <v>Yes</v>
      </c>
      <c r="C550" s="1262"/>
      <c r="D550" s="1775" t="str">
        <f>N550&amp;". Funds for Resource Teachers of Learning and Behaviour Services (RTLB)"</f>
        <v>17. Funds for Resource Teachers of Learning and Behaviour Services (RTLB)</v>
      </c>
      <c r="E550" s="1775"/>
      <c r="F550" s="1775"/>
      <c r="G550" s="1775"/>
      <c r="H550" s="1775"/>
      <c r="I550" s="1775"/>
      <c r="J550" s="1775"/>
      <c r="K550" s="1775"/>
      <c r="L550" s="1775"/>
      <c r="M550" s="1775"/>
      <c r="N550" s="1238">
        <f>IF($B550="Yes",$N514+1,$N514)</f>
        <v>17</v>
      </c>
      <c r="O550" s="549" t="str">
        <f>'Guidance - Specific Disclosures'!A136</f>
        <v>[S45]</v>
      </c>
      <c r="P550" s="65"/>
      <c r="Q550" s="65"/>
      <c r="R550" s="65"/>
      <c r="S550" s="238"/>
      <c r="T550" s="65"/>
    </row>
    <row r="551" spans="2:21" x14ac:dyDescent="0.2">
      <c r="B551" s="72" t="str">
        <f>$B$550</f>
        <v>Yes</v>
      </c>
      <c r="D551" s="52"/>
      <c r="E551" s="52"/>
      <c r="F551" s="59"/>
      <c r="G551" s="59"/>
      <c r="H551" s="52"/>
      <c r="J551" s="59"/>
      <c r="K551" s="59"/>
      <c r="L551" s="59"/>
      <c r="M551" s="59"/>
    </row>
    <row r="552" spans="2:21" ht="12.75" customHeight="1" x14ac:dyDescent="0.2">
      <c r="B552" s="72" t="str">
        <f t="shared" ref="B552:B557" si="100">$B$550</f>
        <v>Yes</v>
      </c>
      <c r="D552" s="1541" t="s">
        <v>914</v>
      </c>
      <c r="E552" s="1541"/>
      <c r="F552" s="1541"/>
      <c r="G552" s="1541"/>
      <c r="H552" s="1541"/>
      <c r="I552" s="1541"/>
      <c r="J552" s="1541"/>
      <c r="K552" s="1541"/>
      <c r="L552" s="1541"/>
      <c r="M552" s="1541"/>
    </row>
    <row r="553" spans="2:21" x14ac:dyDescent="0.2">
      <c r="B553" s="72" t="str">
        <f t="shared" si="100"/>
        <v>Yes</v>
      </c>
      <c r="D553" s="1513"/>
      <c r="E553" s="1513"/>
      <c r="F553" s="1513"/>
      <c r="G553" s="1513"/>
      <c r="H553" s="1513"/>
      <c r="I553" s="1513"/>
      <c r="J553" s="1513"/>
      <c r="K553" s="1469"/>
      <c r="L553" s="1469"/>
      <c r="M553" s="1469"/>
    </row>
    <row r="554" spans="2:21" x14ac:dyDescent="0.2">
      <c r="B554" s="72" t="str">
        <f t="shared" si="100"/>
        <v>Yes</v>
      </c>
      <c r="D554" s="1513"/>
      <c r="E554" s="1513"/>
      <c r="F554" s="1513"/>
      <c r="G554" s="1513"/>
      <c r="H554" s="1513"/>
      <c r="I554" s="1513"/>
      <c r="J554" s="1513"/>
      <c r="K554" s="1469"/>
      <c r="L554" s="1469"/>
      <c r="M554" s="1469"/>
    </row>
    <row r="555" spans="2:21" x14ac:dyDescent="0.2">
      <c r="B555" s="72" t="str">
        <f t="shared" si="100"/>
        <v>Yes</v>
      </c>
      <c r="D555" s="1513"/>
      <c r="E555" s="1513"/>
      <c r="F555" s="1513"/>
      <c r="G555" s="1513"/>
      <c r="H555" s="1513"/>
      <c r="I555" s="1513"/>
      <c r="J555" s="1513"/>
      <c r="K555" s="1469"/>
      <c r="L555" s="1469"/>
      <c r="M555" s="1469"/>
    </row>
    <row r="556" spans="2:21" x14ac:dyDescent="0.2">
      <c r="B556" s="72" t="str">
        <f t="shared" si="100"/>
        <v>Yes</v>
      </c>
      <c r="D556" s="69" t="s">
        <v>893</v>
      </c>
      <c r="E556" s="61"/>
      <c r="F556" s="52"/>
      <c r="G556" s="52"/>
      <c r="H556" s="35"/>
      <c r="I556" s="35"/>
      <c r="J556" s="35"/>
      <c r="K556" s="177">
        <f>FY</f>
        <v>2021</v>
      </c>
      <c r="L556" s="177">
        <f>FY</f>
        <v>2021</v>
      </c>
      <c r="M556" s="177">
        <f>FY-1</f>
        <v>2020</v>
      </c>
    </row>
    <row r="557" spans="2:21" ht="25.5" x14ac:dyDescent="0.2">
      <c r="B557" s="72" t="str">
        <f t="shared" si="100"/>
        <v>Yes</v>
      </c>
      <c r="D557" s="72"/>
      <c r="E557" s="52"/>
      <c r="F557" s="52"/>
      <c r="G557" s="52"/>
      <c r="H557" s="35"/>
      <c r="I557" s="35"/>
      <c r="J557" s="35"/>
      <c r="K557" s="892" t="str">
        <f>+'GROUP Inputs'!$D$7</f>
        <v>Actual</v>
      </c>
      <c r="L557" s="236" t="str">
        <f>+'GROUP Inputs'!$E$7</f>
        <v>Budget (Unaudited)</v>
      </c>
      <c r="M557" s="892" t="str">
        <f>+'GROUP Inputs'!$F$7</f>
        <v>Actual</v>
      </c>
    </row>
    <row r="558" spans="2:21" x14ac:dyDescent="0.2">
      <c r="B558" s="72" t="str">
        <f>$B$550</f>
        <v>Yes</v>
      </c>
      <c r="D558" s="72"/>
      <c r="E558" s="52"/>
      <c r="F558" s="52"/>
      <c r="G558" s="52"/>
      <c r="H558" s="35"/>
      <c r="I558" s="35"/>
      <c r="J558" s="35"/>
      <c r="K558" s="116" t="s">
        <v>285</v>
      </c>
      <c r="L558" s="116" t="s">
        <v>285</v>
      </c>
      <c r="M558" s="116" t="s">
        <v>285</v>
      </c>
      <c r="O558" s="1448"/>
      <c r="P558" s="1448"/>
      <c r="Q558" s="1448"/>
      <c r="R558" s="1448"/>
      <c r="T558" s="1448"/>
      <c r="U558" s="1448"/>
    </row>
    <row r="559" spans="2:21" x14ac:dyDescent="0.2">
      <c r="B559" s="72" t="str">
        <f t="shared" ref="B559:B614" si="101">$B$550</f>
        <v>Yes</v>
      </c>
      <c r="D559" s="72" t="s">
        <v>915</v>
      </c>
      <c r="E559" s="52"/>
      <c r="F559" s="52"/>
      <c r="G559" s="52"/>
      <c r="H559" s="35"/>
      <c r="I559" s="35"/>
      <c r="J559" s="35"/>
      <c r="K559" s="54">
        <f>M585</f>
        <v>0</v>
      </c>
      <c r="L559" s="54">
        <f>M585</f>
        <v>0</v>
      </c>
      <c r="M559" s="220"/>
    </row>
    <row r="560" spans="2:21" s="584" customFormat="1" ht="15" customHeight="1" x14ac:dyDescent="0.2">
      <c r="B560" s="72" t="str">
        <f t="shared" si="101"/>
        <v>Yes</v>
      </c>
      <c r="C560" s="1236"/>
      <c r="D560" s="72"/>
      <c r="E560" s="52"/>
      <c r="F560" s="582"/>
      <c r="G560" s="582"/>
      <c r="K560" s="125"/>
      <c r="L560" s="125"/>
      <c r="M560" s="247"/>
      <c r="N560" s="1236"/>
      <c r="O560" s="583"/>
    </row>
    <row r="561" spans="2:21" s="584" customFormat="1" ht="15" customHeight="1" x14ac:dyDescent="0.2">
      <c r="B561" s="72" t="str">
        <f t="shared" si="101"/>
        <v>Yes</v>
      </c>
      <c r="C561" s="1236"/>
      <c r="D561" s="77" t="s">
        <v>129</v>
      </c>
      <c r="E561" s="59"/>
      <c r="F561" s="582"/>
      <c r="G561" s="582"/>
      <c r="K561" s="59"/>
      <c r="L561" s="59"/>
      <c r="M561" s="64"/>
      <c r="N561" s="1236"/>
      <c r="O561" s="136"/>
      <c r="P561" s="136"/>
      <c r="Q561" s="136"/>
      <c r="R561" s="136"/>
      <c r="S561" s="136"/>
      <c r="T561" s="136"/>
    </row>
    <row r="562" spans="2:21" s="586" customFormat="1" ht="15" customHeight="1" x14ac:dyDescent="0.2">
      <c r="B562" s="72" t="str">
        <f t="shared" si="101"/>
        <v>Yes</v>
      </c>
      <c r="C562" s="1236"/>
      <c r="D562" s="78" t="s">
        <v>916</v>
      </c>
      <c r="E562" s="64"/>
      <c r="F562" s="585"/>
      <c r="G562" s="585"/>
      <c r="K562" s="221"/>
      <c r="L562" s="221"/>
      <c r="M562" s="221"/>
      <c r="N562" s="1260"/>
      <c r="O562" s="169"/>
      <c r="P562" s="169"/>
      <c r="Q562" s="169"/>
      <c r="R562" s="169"/>
      <c r="S562" s="169"/>
      <c r="T562" s="169"/>
    </row>
    <row r="563" spans="2:21" ht="15" customHeight="1" x14ac:dyDescent="0.2">
      <c r="B563" s="72" t="str">
        <f t="shared" si="101"/>
        <v>Yes</v>
      </c>
      <c r="D563" s="78" t="s">
        <v>917</v>
      </c>
      <c r="E563" s="59"/>
      <c r="F563" s="59"/>
      <c r="G563" s="59"/>
      <c r="H563" s="35"/>
      <c r="I563" s="35"/>
      <c r="J563" s="35"/>
      <c r="K563" s="221"/>
      <c r="L563" s="221"/>
      <c r="M563" s="221"/>
      <c r="O563" s="1513"/>
      <c r="P563" s="1513"/>
      <c r="Q563" s="1513"/>
      <c r="R563" s="1513"/>
      <c r="S563" s="1513"/>
      <c r="T563" s="1513"/>
    </row>
    <row r="564" spans="2:21" ht="15" customHeight="1" x14ac:dyDescent="0.2">
      <c r="B564" s="72" t="str">
        <f t="shared" si="101"/>
        <v>Yes</v>
      </c>
      <c r="D564" s="78" t="s">
        <v>918</v>
      </c>
      <c r="E564" s="59"/>
      <c r="F564" s="59"/>
      <c r="G564" s="59"/>
      <c r="H564" s="35"/>
      <c r="I564" s="35"/>
      <c r="J564" s="35"/>
      <c r="K564" s="221"/>
      <c r="L564" s="221"/>
      <c r="M564" s="221"/>
      <c r="P564" s="214" t="s">
        <v>570</v>
      </c>
      <c r="Q564" s="222"/>
      <c r="R564" s="1513"/>
      <c r="S564" s="1513"/>
      <c r="T564" s="1513"/>
    </row>
    <row r="565" spans="2:21" x14ac:dyDescent="0.2">
      <c r="B565" s="72" t="str">
        <f t="shared" si="101"/>
        <v>Yes</v>
      </c>
      <c r="D565" s="78" t="s">
        <v>919</v>
      </c>
      <c r="E565" s="59"/>
      <c r="F565" s="52"/>
      <c r="G565" s="52"/>
      <c r="H565" s="35"/>
      <c r="I565" s="35"/>
      <c r="J565" s="35"/>
      <c r="K565" s="221"/>
      <c r="L565" s="221"/>
      <c r="M565" s="221"/>
      <c r="O565" s="1513"/>
      <c r="P565" s="1513"/>
      <c r="Q565" s="1513"/>
      <c r="R565" s="1513"/>
      <c r="S565" s="1513"/>
      <c r="T565" s="1513"/>
    </row>
    <row r="566" spans="2:21" x14ac:dyDescent="0.2">
      <c r="B566" s="72" t="str">
        <f t="shared" si="101"/>
        <v>Yes</v>
      </c>
      <c r="D566" s="78" t="s">
        <v>920</v>
      </c>
      <c r="E566" s="59"/>
      <c r="F566" s="52"/>
      <c r="G566" s="52"/>
      <c r="H566" s="35"/>
      <c r="I566" s="35"/>
      <c r="J566" s="35"/>
      <c r="K566" s="221"/>
      <c r="L566" s="221"/>
      <c r="M566" s="221"/>
    </row>
    <row r="567" spans="2:21" x14ac:dyDescent="0.2">
      <c r="B567" s="72" t="str">
        <f t="shared" si="101"/>
        <v>Yes</v>
      </c>
      <c r="D567" s="78" t="s">
        <v>140</v>
      </c>
      <c r="E567" s="59"/>
      <c r="F567" s="52"/>
      <c r="G567" s="52"/>
      <c r="H567" s="35"/>
      <c r="I567" s="35"/>
      <c r="J567" s="35"/>
      <c r="K567" s="221"/>
      <c r="L567" s="221"/>
      <c r="M567" s="221"/>
    </row>
    <row r="568" spans="2:21" x14ac:dyDescent="0.2">
      <c r="B568" s="72" t="str">
        <f t="shared" si="101"/>
        <v>Yes</v>
      </c>
      <c r="D568" s="78"/>
      <c r="E568" s="59"/>
      <c r="F568" s="52"/>
      <c r="G568" s="52"/>
      <c r="H568" s="35"/>
      <c r="I568" s="35"/>
      <c r="J568" s="35"/>
      <c r="K568" s="336"/>
      <c r="L568" s="336"/>
      <c r="M568" s="336"/>
    </row>
    <row r="569" spans="2:21" ht="15" customHeight="1" x14ac:dyDescent="0.2">
      <c r="B569" s="72" t="str">
        <f t="shared" si="101"/>
        <v>Yes</v>
      </c>
      <c r="D569" s="52"/>
      <c r="E569" s="59"/>
      <c r="F569" s="59"/>
      <c r="G569" s="59"/>
      <c r="H569" s="35"/>
      <c r="I569" s="35"/>
      <c r="J569" s="35"/>
      <c r="K569" s="199">
        <f>SUM(K562:K568)</f>
        <v>0</v>
      </c>
      <c r="L569" s="199">
        <f>SUM(L562:L568)</f>
        <v>0</v>
      </c>
      <c r="M569" s="199">
        <f>SUM(M562:M568)</f>
        <v>0</v>
      </c>
    </row>
    <row r="570" spans="2:21" ht="12.75" customHeight="1" x14ac:dyDescent="0.2">
      <c r="B570" s="72" t="str">
        <f t="shared" si="101"/>
        <v>Yes</v>
      </c>
      <c r="D570" s="52"/>
      <c r="E570" s="59"/>
      <c r="F570" s="59"/>
      <c r="G570" s="59"/>
      <c r="H570" s="35"/>
      <c r="I570" s="35"/>
      <c r="J570" s="35"/>
      <c r="K570" s="59"/>
      <c r="L570" s="59"/>
      <c r="M570" s="248"/>
    </row>
    <row r="571" spans="2:21" ht="12.75" customHeight="1" x14ac:dyDescent="0.2">
      <c r="B571" s="72" t="str">
        <f t="shared" si="101"/>
        <v>Yes</v>
      </c>
      <c r="D571" s="52" t="s">
        <v>921</v>
      </c>
      <c r="E571" s="59"/>
      <c r="F571" s="59"/>
      <c r="G571" s="59"/>
      <c r="H571" s="35"/>
      <c r="I571" s="35"/>
      <c r="J571" s="35"/>
      <c r="K571" s="199">
        <f>K569+K559</f>
        <v>0</v>
      </c>
      <c r="L571" s="199">
        <f>L569+L559</f>
        <v>0</v>
      </c>
      <c r="M571" s="191">
        <f>M569+M559</f>
        <v>0</v>
      </c>
    </row>
    <row r="572" spans="2:21" x14ac:dyDescent="0.2">
      <c r="B572" s="72" t="str">
        <f t="shared" si="101"/>
        <v>Yes</v>
      </c>
      <c r="D572" s="52"/>
      <c r="E572" s="59"/>
      <c r="F572" s="59"/>
      <c r="G572" s="59"/>
      <c r="H572" s="35"/>
      <c r="I572" s="35"/>
      <c r="J572" s="35"/>
      <c r="K572" s="59"/>
      <c r="L572" s="59"/>
      <c r="M572" s="248"/>
    </row>
    <row r="573" spans="2:21" x14ac:dyDescent="0.2">
      <c r="B573" s="72" t="str">
        <f t="shared" si="101"/>
        <v>Yes</v>
      </c>
      <c r="D573" s="77" t="s">
        <v>143</v>
      </c>
      <c r="E573" s="59"/>
      <c r="F573" s="59"/>
      <c r="G573" s="59"/>
      <c r="H573" s="35"/>
      <c r="I573" s="35"/>
      <c r="J573" s="35"/>
      <c r="K573" s="59"/>
      <c r="L573" s="59"/>
      <c r="M573" s="248"/>
    </row>
    <row r="574" spans="2:21" ht="12.75" customHeight="1" x14ac:dyDescent="0.2">
      <c r="B574" s="72" t="str">
        <f t="shared" si="101"/>
        <v>Yes</v>
      </c>
      <c r="D574" s="78" t="s">
        <v>154</v>
      </c>
      <c r="E574" s="64"/>
      <c r="F574" s="59"/>
      <c r="G574" s="59"/>
      <c r="H574" s="35"/>
      <c r="I574" s="35"/>
      <c r="J574" s="35"/>
      <c r="K574" s="221"/>
      <c r="L574" s="221"/>
      <c r="M574" s="221"/>
      <c r="O574" s="1448"/>
      <c r="P574" s="1448"/>
      <c r="Q574" s="1448"/>
      <c r="R574" s="1448"/>
      <c r="T574" s="1448"/>
      <c r="U574" s="1448"/>
    </row>
    <row r="575" spans="2:21" ht="12.75" customHeight="1" x14ac:dyDescent="0.2">
      <c r="B575" s="72" t="str">
        <f t="shared" si="101"/>
        <v>Yes</v>
      </c>
      <c r="D575" s="78" t="s">
        <v>152</v>
      </c>
      <c r="E575" s="59"/>
      <c r="F575" s="59"/>
      <c r="G575" s="59"/>
      <c r="H575" s="35"/>
      <c r="I575" s="35"/>
      <c r="J575" s="35"/>
      <c r="K575" s="221"/>
      <c r="L575" s="221"/>
      <c r="M575" s="221"/>
      <c r="O575" s="1448"/>
      <c r="P575" s="1448"/>
      <c r="Q575" s="1448"/>
      <c r="R575" s="1448"/>
      <c r="T575" s="1448"/>
      <c r="U575" s="1448"/>
    </row>
    <row r="576" spans="2:21" ht="12.75" customHeight="1" x14ac:dyDescent="0.2">
      <c r="B576" s="72" t="str">
        <f t="shared" si="101"/>
        <v>Yes</v>
      </c>
      <c r="D576" s="78" t="s">
        <v>922</v>
      </c>
      <c r="E576" s="59"/>
      <c r="F576" s="59"/>
      <c r="G576" s="59"/>
      <c r="H576" s="35"/>
      <c r="I576" s="35"/>
      <c r="J576" s="35"/>
      <c r="K576" s="221"/>
      <c r="L576" s="221"/>
      <c r="M576" s="221"/>
      <c r="O576" s="1448"/>
      <c r="P576" s="1448"/>
      <c r="Q576" s="1448"/>
      <c r="R576" s="1448"/>
      <c r="T576" s="1448"/>
      <c r="U576" s="1448"/>
    </row>
    <row r="577" spans="2:20" ht="12.75" customHeight="1" x14ac:dyDescent="0.2">
      <c r="B577" s="72" t="str">
        <f t="shared" si="101"/>
        <v>Yes</v>
      </c>
      <c r="D577" s="78" t="s">
        <v>923</v>
      </c>
      <c r="E577" s="59"/>
      <c r="F577" s="59"/>
      <c r="G577" s="59"/>
      <c r="H577" s="35"/>
      <c r="I577" s="35"/>
      <c r="J577" s="35"/>
      <c r="K577" s="221"/>
      <c r="L577" s="221"/>
      <c r="M577" s="221"/>
      <c r="P577" s="66"/>
    </row>
    <row r="578" spans="2:20" ht="12.75" customHeight="1" x14ac:dyDescent="0.2">
      <c r="B578" s="72" t="str">
        <f t="shared" si="101"/>
        <v>Yes</v>
      </c>
      <c r="D578" s="78" t="s">
        <v>107</v>
      </c>
      <c r="E578" s="59"/>
      <c r="F578" s="59"/>
      <c r="G578" s="59"/>
      <c r="H578" s="35"/>
      <c r="I578" s="35"/>
      <c r="J578" s="35"/>
      <c r="K578" s="221"/>
      <c r="L578" s="221"/>
      <c r="M578" s="221"/>
      <c r="P578" s="66"/>
    </row>
    <row r="579" spans="2:20" ht="12.75" customHeight="1" x14ac:dyDescent="0.2">
      <c r="B579" s="72" t="str">
        <f t="shared" si="101"/>
        <v>Yes</v>
      </c>
      <c r="D579" s="78" t="s">
        <v>158</v>
      </c>
      <c r="E579" s="59"/>
      <c r="F579" s="59"/>
      <c r="G579" s="59"/>
      <c r="H579" s="35"/>
      <c r="I579" s="35"/>
      <c r="J579" s="35"/>
      <c r="K579" s="221"/>
      <c r="L579" s="221"/>
      <c r="M579" s="221"/>
      <c r="P579" s="66"/>
    </row>
    <row r="580" spans="2:20" s="167" customFormat="1" ht="12.75" customHeight="1" x14ac:dyDescent="0.2">
      <c r="B580" s="72" t="str">
        <f t="shared" si="101"/>
        <v>Yes</v>
      </c>
      <c r="C580" s="1261"/>
      <c r="D580" s="338"/>
      <c r="E580" s="339"/>
      <c r="F580" s="339"/>
      <c r="G580" s="339"/>
      <c r="K580" s="336"/>
      <c r="L580" s="336"/>
      <c r="M580" s="336"/>
      <c r="N580" s="1261"/>
      <c r="O580" s="588"/>
      <c r="P580" s="340"/>
      <c r="S580" s="35"/>
    </row>
    <row r="581" spans="2:20" ht="12.75" customHeight="1" x14ac:dyDescent="0.2">
      <c r="B581" s="72" t="str">
        <f t="shared" si="101"/>
        <v>Yes</v>
      </c>
      <c r="D581" s="52"/>
      <c r="E581" s="59"/>
      <c r="F581" s="59"/>
      <c r="G581" s="59"/>
      <c r="H581" s="35"/>
      <c r="I581" s="35"/>
      <c r="J581" s="35"/>
      <c r="K581" s="199">
        <f>SUM(K574:K580)</f>
        <v>0</v>
      </c>
      <c r="L581" s="199">
        <f>SUM(L574:L580)</f>
        <v>0</v>
      </c>
      <c r="M581" s="199">
        <f>SUM(M574:M580)</f>
        <v>0</v>
      </c>
      <c r="O581" s="35"/>
      <c r="R581" s="65"/>
      <c r="S581" s="65"/>
      <c r="T581" s="65"/>
    </row>
    <row r="582" spans="2:20" x14ac:dyDescent="0.2">
      <c r="B582" s="72" t="str">
        <f t="shared" si="101"/>
        <v>Yes</v>
      </c>
      <c r="D582" s="52"/>
      <c r="E582" s="59"/>
      <c r="F582" s="59"/>
      <c r="G582" s="59"/>
      <c r="H582" s="35"/>
      <c r="I582" s="35"/>
      <c r="J582" s="35"/>
      <c r="K582" s="59"/>
      <c r="L582" s="59"/>
      <c r="M582" s="64"/>
      <c r="N582" s="1448"/>
      <c r="O582" s="573"/>
      <c r="P582" s="573"/>
      <c r="Q582" s="573"/>
    </row>
    <row r="583" spans="2:20" ht="12.75" customHeight="1" x14ac:dyDescent="0.2">
      <c r="B583" s="72" t="str">
        <f t="shared" si="101"/>
        <v>Yes</v>
      </c>
      <c r="D583" s="78" t="s">
        <v>924</v>
      </c>
      <c r="E583" s="64"/>
      <c r="F583" s="59"/>
      <c r="G583" s="59"/>
      <c r="H583" s="35"/>
      <c r="I583" s="35"/>
      <c r="J583" s="35"/>
      <c r="K583" s="220"/>
      <c r="L583" s="220"/>
      <c r="M583" s="220"/>
      <c r="N583" s="1448"/>
      <c r="O583" s="572"/>
      <c r="P583" s="572"/>
      <c r="Q583" s="572"/>
      <c r="R583" s="572" t="e">
        <f>#REF!</f>
        <v>#REF!</v>
      </c>
    </row>
    <row r="584" spans="2:20" ht="12.75" customHeight="1" x14ac:dyDescent="0.2">
      <c r="B584" s="72" t="str">
        <f t="shared" si="101"/>
        <v>Yes</v>
      </c>
      <c r="D584" s="52"/>
      <c r="E584" s="59"/>
      <c r="F584" s="59"/>
      <c r="G584" s="59"/>
      <c r="H584" s="35"/>
      <c r="I584" s="35"/>
      <c r="J584" s="35"/>
      <c r="K584" s="59"/>
      <c r="L584" s="59"/>
      <c r="M584" s="64"/>
      <c r="N584"/>
    </row>
    <row r="585" spans="2:20" ht="12.75" customHeight="1" thickBot="1" x14ac:dyDescent="0.25">
      <c r="B585" s="72" t="str">
        <f t="shared" si="101"/>
        <v>Yes</v>
      </c>
      <c r="D585" s="52" t="s">
        <v>925</v>
      </c>
      <c r="E585" s="59"/>
      <c r="F585" s="59"/>
      <c r="G585" s="59"/>
      <c r="H585" s="35"/>
      <c r="I585" s="35"/>
      <c r="J585" s="35"/>
      <c r="K585" s="260">
        <f>-'GROUP Inputs'!D244</f>
        <v>0</v>
      </c>
      <c r="L585" s="260">
        <f>-'GROUP Inputs'!E244</f>
        <v>0</v>
      </c>
      <c r="M585" s="260">
        <f>-'GROUP Inputs'!F244</f>
        <v>0</v>
      </c>
      <c r="N585" s="52"/>
      <c r="O585" s="663" t="str">
        <f>IF((K559+K569-K581-K583)=K585,"OK","CHECK")</f>
        <v>OK</v>
      </c>
      <c r="P585" s="664" t="str">
        <f>IF((L559+L569-L581-L583)=L585,"OK","CHECK")</f>
        <v>OK</v>
      </c>
      <c r="Q585" s="665" t="str">
        <f>IF((M559+M569-M581-M583)=M585,"OK","CHECK")</f>
        <v>OK</v>
      </c>
    </row>
    <row r="586" spans="2:20" ht="12.75" customHeight="1" thickTop="1" x14ac:dyDescent="0.2">
      <c r="B586" s="72" t="str">
        <f t="shared" si="101"/>
        <v>Yes</v>
      </c>
      <c r="D586" s="52"/>
      <c r="E586" s="59"/>
      <c r="F586" s="59"/>
      <c r="G586" s="59"/>
      <c r="H586" s="35"/>
      <c r="I586" s="35"/>
      <c r="J586" s="35"/>
      <c r="K586" s="59"/>
      <c r="L586" s="59"/>
      <c r="M586" s="59"/>
      <c r="O586" s="35"/>
    </row>
    <row r="587" spans="2:20" ht="12.75" customHeight="1" x14ac:dyDescent="0.2">
      <c r="B587" s="72" t="str">
        <f t="shared" si="101"/>
        <v>Yes</v>
      </c>
      <c r="D587" s="703" t="s">
        <v>512</v>
      </c>
      <c r="E587" s="135"/>
      <c r="F587" s="59"/>
      <c r="G587" s="59"/>
      <c r="H587" s="35"/>
      <c r="I587" s="35"/>
      <c r="J587" s="35"/>
      <c r="K587" s="190"/>
      <c r="L587" s="190"/>
      <c r="M587" s="190"/>
      <c r="O587" s="712"/>
      <c r="P587" s="712"/>
      <c r="Q587" s="116"/>
    </row>
    <row r="588" spans="2:20" ht="12.75" customHeight="1" x14ac:dyDescent="0.2">
      <c r="B588" s="72" t="str">
        <f t="shared" si="101"/>
        <v>Yes</v>
      </c>
      <c r="D588" s="135" t="s">
        <v>926</v>
      </c>
      <c r="E588" s="135"/>
      <c r="F588" s="59"/>
      <c r="G588" s="59"/>
      <c r="H588" s="35"/>
      <c r="I588" s="35"/>
      <c r="J588" s="35"/>
      <c r="K588" s="220"/>
      <c r="L588" s="220"/>
      <c r="M588" s="220"/>
      <c r="O588" s="116"/>
      <c r="P588" s="116"/>
      <c r="Q588" s="116"/>
    </row>
    <row r="589" spans="2:20" ht="12.75" customHeight="1" x14ac:dyDescent="0.2">
      <c r="B589" s="72" t="str">
        <f t="shared" si="101"/>
        <v>Yes</v>
      </c>
      <c r="D589" s="135"/>
      <c r="E589" s="135"/>
      <c r="F589" s="59"/>
      <c r="G589" s="59"/>
      <c r="H589" s="35"/>
      <c r="I589" s="35"/>
      <c r="J589" s="35"/>
      <c r="K589" s="190"/>
      <c r="L589" s="190"/>
      <c r="M589" s="190"/>
      <c r="O589" s="116"/>
      <c r="P589" s="214" t="s">
        <v>570</v>
      </c>
      <c r="Q589" s="222"/>
    </row>
    <row r="590" spans="2:20" ht="12.75" customHeight="1" x14ac:dyDescent="0.2">
      <c r="B590" s="72" t="str">
        <f t="shared" si="101"/>
        <v>Yes</v>
      </c>
      <c r="D590" s="703" t="s">
        <v>927</v>
      </c>
      <c r="E590" s="135"/>
      <c r="F590" s="59"/>
      <c r="G590" s="59"/>
      <c r="H590" s="35"/>
      <c r="I590" s="35"/>
      <c r="J590" s="35"/>
      <c r="K590" s="190"/>
      <c r="L590" s="190"/>
      <c r="M590" s="190"/>
      <c r="O590" s="116"/>
      <c r="P590" s="1830" t="s">
        <v>928</v>
      </c>
      <c r="Q590" s="1830"/>
    </row>
    <row r="591" spans="2:20" ht="12.75" customHeight="1" x14ac:dyDescent="0.2">
      <c r="B591" s="72" t="str">
        <f t="shared" si="101"/>
        <v>Yes</v>
      </c>
      <c r="D591" s="135" t="s">
        <v>929</v>
      </c>
      <c r="E591" s="135"/>
      <c r="F591" s="59"/>
      <c r="G591" s="59"/>
      <c r="H591" s="35"/>
      <c r="I591" s="35"/>
      <c r="J591" s="35"/>
      <c r="K591" s="220"/>
      <c r="L591" s="220"/>
      <c r="M591" s="220"/>
      <c r="O591" s="116"/>
      <c r="P591" s="1830"/>
      <c r="Q591" s="1830"/>
    </row>
    <row r="592" spans="2:20" ht="12.75" customHeight="1" x14ac:dyDescent="0.2">
      <c r="B592" s="72" t="str">
        <f t="shared" si="101"/>
        <v>Yes</v>
      </c>
      <c r="D592" s="135"/>
      <c r="E592" s="135"/>
      <c r="F592" s="59"/>
      <c r="G592" s="59"/>
      <c r="H592" s="35"/>
      <c r="I592" s="35"/>
      <c r="J592" s="35"/>
      <c r="K592" s="1057"/>
      <c r="L592" s="1057"/>
      <c r="M592" s="1057"/>
      <c r="O592" s="116"/>
      <c r="P592" s="1511"/>
      <c r="Q592" s="1511"/>
    </row>
    <row r="593" spans="2:17" ht="12.75" customHeight="1" x14ac:dyDescent="0.2">
      <c r="B593" s="72" t="str">
        <f t="shared" si="101"/>
        <v>Yes</v>
      </c>
      <c r="D593" s="703" t="s">
        <v>930</v>
      </c>
      <c r="E593" s="135"/>
      <c r="F593" s="59"/>
      <c r="G593" s="59"/>
      <c r="H593" s="35"/>
      <c r="I593" s="35"/>
      <c r="J593" s="35"/>
      <c r="K593" s="1074">
        <f>SUM(K587:K591)</f>
        <v>0</v>
      </c>
      <c r="L593" s="1074">
        <f>SUM(L587:L591)</f>
        <v>0</v>
      </c>
      <c r="M593" s="1074">
        <f>SUM(M587:M591)</f>
        <v>0</v>
      </c>
      <c r="O593" s="116"/>
      <c r="P593" s="1511"/>
      <c r="Q593" s="1511"/>
    </row>
    <row r="594" spans="2:17" ht="12.75" customHeight="1" x14ac:dyDescent="0.2">
      <c r="B594" s="72" t="str">
        <f t="shared" si="101"/>
        <v>Yes</v>
      </c>
      <c r="D594" s="135"/>
      <c r="E594" s="135"/>
      <c r="F594" s="59"/>
      <c r="G594" s="59"/>
      <c r="H594" s="35"/>
      <c r="I594" s="35"/>
      <c r="J594" s="35"/>
      <c r="K594" s="190"/>
      <c r="L594" s="190"/>
      <c r="M594" s="190"/>
      <c r="O594" s="116"/>
      <c r="P594" s="712"/>
      <c r="Q594" s="712"/>
    </row>
    <row r="595" spans="2:17" ht="12.75" customHeight="1" x14ac:dyDescent="0.2">
      <c r="B595" s="72" t="str">
        <f t="shared" si="101"/>
        <v>Yes</v>
      </c>
      <c r="D595" s="703" t="s">
        <v>522</v>
      </c>
      <c r="E595" s="135"/>
      <c r="F595" s="59"/>
      <c r="G595" s="59"/>
      <c r="H595" s="35"/>
      <c r="I595" s="35"/>
      <c r="J595" s="35"/>
      <c r="K595" s="190"/>
      <c r="L595" s="190"/>
      <c r="M595" s="190"/>
      <c r="O595" s="116"/>
      <c r="P595" s="712"/>
      <c r="Q595" s="712"/>
    </row>
    <row r="596" spans="2:17" ht="12.75" customHeight="1" x14ac:dyDescent="0.2">
      <c r="B596" s="72" t="str">
        <f t="shared" si="101"/>
        <v>Yes</v>
      </c>
      <c r="D596" s="135" t="s">
        <v>360</v>
      </c>
      <c r="E596" s="135"/>
      <c r="F596" s="59"/>
      <c r="G596" s="59"/>
      <c r="H596" s="35"/>
      <c r="I596" s="35"/>
      <c r="J596" s="35"/>
      <c r="K596" s="220"/>
      <c r="L596" s="220"/>
      <c r="M596" s="220"/>
      <c r="O596" s="116"/>
      <c r="P596" s="712"/>
      <c r="Q596" s="712"/>
    </row>
    <row r="597" spans="2:17" ht="12.75" customHeight="1" x14ac:dyDescent="0.2">
      <c r="B597" s="72" t="str">
        <f t="shared" si="101"/>
        <v>Yes</v>
      </c>
      <c r="D597" s="703"/>
      <c r="E597" s="135"/>
      <c r="F597" s="59"/>
      <c r="G597" s="59"/>
      <c r="H597" s="35"/>
      <c r="I597" s="35"/>
      <c r="J597" s="35"/>
      <c r="K597" s="190"/>
      <c r="L597" s="190"/>
      <c r="M597" s="190"/>
      <c r="O597" s="116"/>
      <c r="P597" s="712"/>
      <c r="Q597" s="712"/>
    </row>
    <row r="598" spans="2:17" ht="12.75" customHeight="1" x14ac:dyDescent="0.2">
      <c r="B598" s="72" t="str">
        <f t="shared" si="101"/>
        <v>Yes</v>
      </c>
      <c r="D598" s="703" t="s">
        <v>931</v>
      </c>
      <c r="E598" s="135"/>
      <c r="F598" s="59"/>
      <c r="G598" s="59"/>
      <c r="H598" s="35"/>
      <c r="I598" s="35"/>
      <c r="J598" s="35"/>
      <c r="K598" s="190"/>
      <c r="L598" s="190"/>
      <c r="M598" s="190"/>
      <c r="O598" s="116"/>
      <c r="P598" s="712"/>
      <c r="Q598" s="712"/>
    </row>
    <row r="599" spans="2:17" ht="12.75" customHeight="1" x14ac:dyDescent="0.2">
      <c r="B599" s="72" t="str">
        <f t="shared" si="101"/>
        <v>Yes</v>
      </c>
      <c r="D599" s="135" t="s">
        <v>526</v>
      </c>
      <c r="E599" s="135"/>
      <c r="F599" s="59"/>
      <c r="G599" s="59"/>
      <c r="H599" s="35"/>
      <c r="I599" s="35"/>
      <c r="J599" s="35"/>
      <c r="K599" s="220"/>
      <c r="L599" s="220"/>
      <c r="M599" s="220"/>
      <c r="O599" s="116"/>
      <c r="P599" s="116"/>
      <c r="Q599" s="116"/>
    </row>
    <row r="600" spans="2:17" ht="12.75" customHeight="1" x14ac:dyDescent="0.2">
      <c r="B600" s="72" t="str">
        <f t="shared" si="101"/>
        <v>Yes</v>
      </c>
      <c r="D600" s="135"/>
      <c r="E600" s="135"/>
      <c r="F600" s="59"/>
      <c r="G600" s="59"/>
      <c r="H600" s="35"/>
      <c r="I600" s="35"/>
      <c r="J600" s="35"/>
      <c r="K600" s="1057"/>
      <c r="L600" s="1057"/>
      <c r="M600" s="1057"/>
      <c r="O600" s="116"/>
      <c r="P600" s="116"/>
      <c r="Q600" s="116"/>
    </row>
    <row r="601" spans="2:17" ht="12.75" customHeight="1" x14ac:dyDescent="0.2">
      <c r="B601" s="72" t="str">
        <f t="shared" si="101"/>
        <v>Yes</v>
      </c>
      <c r="D601" s="703" t="s">
        <v>932</v>
      </c>
      <c r="E601" s="135"/>
      <c r="F601" s="59"/>
      <c r="G601" s="59"/>
      <c r="H601" s="35"/>
      <c r="I601" s="35"/>
      <c r="J601" s="35"/>
      <c r="K601" s="1074">
        <f>SUM(K595:K599)</f>
        <v>0</v>
      </c>
      <c r="L601" s="1074">
        <f>SUM(L595:L599)</f>
        <v>0</v>
      </c>
      <c r="M601" s="1074">
        <f>SUM(M595:M599)</f>
        <v>0</v>
      </c>
      <c r="O601" s="116"/>
      <c r="P601" s="116"/>
      <c r="Q601" s="116"/>
    </row>
    <row r="602" spans="2:17" ht="12.75" customHeight="1" x14ac:dyDescent="0.2">
      <c r="B602" s="72" t="str">
        <f t="shared" si="101"/>
        <v>Yes</v>
      </c>
      <c r="D602" s="135"/>
      <c r="E602" s="135"/>
      <c r="F602" s="59"/>
      <c r="G602" s="59"/>
      <c r="H602" s="35"/>
      <c r="I602" s="35"/>
      <c r="J602" s="35"/>
      <c r="K602" s="190"/>
      <c r="L602" s="190"/>
      <c r="M602" s="190"/>
      <c r="O602" s="116"/>
      <c r="P602" s="116"/>
      <c r="Q602" s="116"/>
    </row>
    <row r="603" spans="2:17" ht="12.75" customHeight="1" thickBot="1" x14ac:dyDescent="0.25">
      <c r="B603" s="72" t="str">
        <f t="shared" si="101"/>
        <v>Yes</v>
      </c>
      <c r="D603" s="703" t="s">
        <v>546</v>
      </c>
      <c r="E603" s="135"/>
      <c r="F603" s="59"/>
      <c r="G603" s="59"/>
      <c r="H603" s="35"/>
      <c r="I603" s="35"/>
      <c r="J603" s="35"/>
      <c r="K603" s="260">
        <f>K593-K601</f>
        <v>0</v>
      </c>
      <c r="L603" s="260">
        <f>L593-L601</f>
        <v>0</v>
      </c>
      <c r="M603" s="260">
        <f>M593-M601</f>
        <v>0</v>
      </c>
      <c r="O603" s="116"/>
      <c r="P603" s="116"/>
      <c r="Q603" s="116"/>
    </row>
    <row r="604" spans="2:17" ht="12.75" customHeight="1" thickTop="1" x14ac:dyDescent="0.2">
      <c r="B604" s="72" t="str">
        <f t="shared" si="101"/>
        <v>Yes</v>
      </c>
      <c r="D604" s="135"/>
      <c r="E604" s="135"/>
      <c r="F604" s="59"/>
      <c r="G604" s="59"/>
      <c r="H604" s="35"/>
      <c r="I604" s="35"/>
      <c r="J604" s="35"/>
      <c r="K604" s="190"/>
      <c r="L604" s="190"/>
      <c r="M604" s="190"/>
      <c r="O604" s="116"/>
      <c r="P604" s="116"/>
      <c r="Q604" s="116"/>
    </row>
    <row r="605" spans="2:17" ht="12.75" customHeight="1" thickBot="1" x14ac:dyDescent="0.25">
      <c r="B605" s="72" t="str">
        <f t="shared" si="101"/>
        <v>Yes</v>
      </c>
      <c r="D605" s="703" t="s">
        <v>271</v>
      </c>
      <c r="E605" s="135"/>
      <c r="F605" s="59"/>
      <c r="G605" s="59"/>
      <c r="H605" s="35"/>
      <c r="I605" s="35"/>
      <c r="J605" s="35"/>
      <c r="K605" s="1073"/>
      <c r="L605" s="1073"/>
      <c r="M605" s="1073"/>
      <c r="O605" s="116"/>
      <c r="P605" s="116"/>
      <c r="Q605" s="116"/>
    </row>
    <row r="606" spans="2:17" ht="12.75" customHeight="1" thickTop="1" x14ac:dyDescent="0.2">
      <c r="B606" s="72" t="str">
        <f t="shared" si="101"/>
        <v>Yes</v>
      </c>
      <c r="D606" s="703"/>
      <c r="E606" s="135"/>
      <c r="F606" s="59"/>
      <c r="G606" s="59"/>
      <c r="H606" s="190"/>
      <c r="I606" s="190"/>
      <c r="J606" s="190"/>
      <c r="K606" s="190"/>
      <c r="L606" s="190"/>
      <c r="M606" s="190"/>
      <c r="O606" s="116"/>
      <c r="P606" s="116"/>
      <c r="Q606" s="116"/>
    </row>
    <row r="607" spans="2:17" ht="12.75" customHeight="1" x14ac:dyDescent="0.2">
      <c r="B607" s="72" t="str">
        <f t="shared" si="101"/>
        <v>Yes</v>
      </c>
      <c r="D607" s="52"/>
      <c r="E607" s="59"/>
      <c r="F607" s="59"/>
      <c r="G607" s="59"/>
      <c r="H607" s="59"/>
      <c r="I607" s="59"/>
      <c r="J607" s="59"/>
      <c r="K607" s="59"/>
      <c r="L607" s="59"/>
      <c r="M607" s="59"/>
      <c r="O607" s="35"/>
    </row>
    <row r="608" spans="2:17" ht="12.75" customHeight="1" x14ac:dyDescent="0.2">
      <c r="B608" s="72" t="str">
        <f t="shared" si="101"/>
        <v>Yes</v>
      </c>
      <c r="D608" s="52"/>
      <c r="E608" s="59"/>
      <c r="F608" s="59"/>
      <c r="G608" s="59"/>
      <c r="H608" s="59"/>
      <c r="I608" s="59"/>
      <c r="J608" s="59"/>
      <c r="K608" s="59"/>
      <c r="L608" s="59"/>
      <c r="M608" s="59"/>
      <c r="O608" s="35"/>
    </row>
    <row r="609" spans="2:21" ht="12.75" customHeight="1" x14ac:dyDescent="0.2">
      <c r="B609" s="72" t="str">
        <f t="shared" si="101"/>
        <v>Yes</v>
      </c>
      <c r="D609" s="1776" t="str">
        <f>"Funds totalling $500 were transferred to "&amp;SchoolName&amp;" from previous RTLB fundholding schools."</f>
        <v>Funds totalling $500 were transferred to Kiwi Park School from previous RTLB fundholding schools.</v>
      </c>
      <c r="E609" s="1776"/>
      <c r="F609" s="1776"/>
      <c r="G609" s="1776"/>
      <c r="H609" s="1776"/>
      <c r="I609" s="1776"/>
      <c r="J609" s="1776"/>
      <c r="K609" s="1503"/>
      <c r="L609" s="1503"/>
      <c r="M609" s="1503"/>
    </row>
    <row r="610" spans="2:21" ht="12.75" customHeight="1" x14ac:dyDescent="0.2">
      <c r="B610" s="72" t="str">
        <f t="shared" si="101"/>
        <v>Yes</v>
      </c>
      <c r="D610" s="61"/>
      <c r="E610" s="62"/>
      <c r="F610" s="62"/>
      <c r="G610" s="62"/>
      <c r="H610" s="59"/>
      <c r="J610" s="62"/>
      <c r="K610" s="62"/>
      <c r="L610" s="62"/>
      <c r="M610" s="62"/>
    </row>
    <row r="611" spans="2:21" ht="12.75" customHeight="1" x14ac:dyDescent="0.2">
      <c r="B611" s="72" t="str">
        <f t="shared" si="101"/>
        <v>Yes</v>
      </c>
      <c r="D611" s="61"/>
      <c r="E611" s="62"/>
      <c r="F611" s="62"/>
      <c r="G611" s="62"/>
      <c r="H611" s="62"/>
    </row>
    <row r="612" spans="2:21" x14ac:dyDescent="0.2">
      <c r="B612" s="72" t="str">
        <f t="shared" si="101"/>
        <v>Yes</v>
      </c>
      <c r="C612" s="1262"/>
      <c r="D612" s="1764" t="str">
        <f>N612&amp;". Funds for RTLit Services"</f>
        <v>18. Funds for RTLit Services</v>
      </c>
      <c r="E612" s="1764"/>
      <c r="F612" s="1764"/>
      <c r="G612" s="1764"/>
      <c r="H612" s="1764"/>
      <c r="I612" s="1764"/>
      <c r="J612" s="1764"/>
      <c r="K612" s="1451"/>
      <c r="L612" s="1451"/>
      <c r="M612" s="1451"/>
      <c r="N612" s="1301">
        <f>IF($B612="Yes",$N550+1,$N550)</f>
        <v>18</v>
      </c>
      <c r="O612" s="1302" t="str">
        <f>'Guidance - Specific Disclosures'!A173</f>
        <v>[S57]</v>
      </c>
      <c r="P612" s="1291"/>
      <c r="Q612" s="65"/>
      <c r="R612" s="65"/>
      <c r="S612" s="238"/>
      <c r="T612" s="65"/>
    </row>
    <row r="613" spans="2:21" x14ac:dyDescent="0.2">
      <c r="B613" s="72" t="str">
        <f t="shared" si="101"/>
        <v>Yes</v>
      </c>
      <c r="D613" s="587"/>
      <c r="E613" s="587"/>
      <c r="F613" s="339"/>
      <c r="G613" s="339"/>
      <c r="H613" s="587"/>
      <c r="I613" s="587"/>
      <c r="J613" s="339"/>
      <c r="K613" s="339"/>
      <c r="L613" s="339"/>
      <c r="M613" s="339"/>
      <c r="N613" s="1303"/>
      <c r="O613" s="1304"/>
      <c r="P613" s="268"/>
    </row>
    <row r="614" spans="2:21" ht="12.75" customHeight="1" x14ac:dyDescent="0.2">
      <c r="B614" s="72" t="str">
        <f t="shared" si="101"/>
        <v>Yes</v>
      </c>
      <c r="D614" s="1643" t="s">
        <v>933</v>
      </c>
      <c r="E614" s="1643"/>
      <c r="F614" s="1643"/>
      <c r="G614" s="1643"/>
      <c r="H614" s="1643"/>
      <c r="I614" s="1643"/>
      <c r="J614" s="1643"/>
      <c r="K614" s="1643"/>
      <c r="L614" s="1643"/>
      <c r="M614" s="1643"/>
      <c r="N614" s="1303"/>
      <c r="O614" s="1300" t="s">
        <v>934</v>
      </c>
      <c r="P614" s="268"/>
    </row>
    <row r="615" spans="2:21" x14ac:dyDescent="0.2">
      <c r="B615" s="72" t="str">
        <f>'Statement of Financial Position'!$B$31</f>
        <v>Yes</v>
      </c>
      <c r="D615" s="984"/>
      <c r="E615" s="984"/>
      <c r="F615" s="984"/>
      <c r="G615" s="984"/>
      <c r="H615" s="984"/>
      <c r="I615" s="984"/>
      <c r="J615" s="984"/>
      <c r="K615" s="1492"/>
      <c r="L615" s="1492"/>
      <c r="M615" s="1492"/>
      <c r="N615" s="1303"/>
      <c r="O615" s="1304"/>
      <c r="P615" s="268"/>
    </row>
    <row r="616" spans="2:21" x14ac:dyDescent="0.2">
      <c r="B616" s="72" t="str">
        <f>'Statement of Financial Position'!$B$31</f>
        <v>Yes</v>
      </c>
      <c r="D616" s="924" t="s">
        <v>893</v>
      </c>
      <c r="E616" s="940"/>
      <c r="F616" s="587"/>
      <c r="G616" s="587"/>
      <c r="H616" s="167"/>
      <c r="I616" s="167"/>
      <c r="J616" s="167"/>
      <c r="K616" s="899">
        <v>2021</v>
      </c>
      <c r="L616" s="899">
        <v>2021</v>
      </c>
      <c r="M616" s="899">
        <v>2020</v>
      </c>
      <c r="N616" s="1303"/>
      <c r="O616" s="1304"/>
      <c r="P616" s="268"/>
    </row>
    <row r="617" spans="2:21" ht="25.5" x14ac:dyDescent="0.2">
      <c r="B617" s="72" t="str">
        <f>'Statement of Financial Position'!$B$31</f>
        <v>Yes</v>
      </c>
      <c r="D617" s="949"/>
      <c r="E617" s="587"/>
      <c r="F617" s="587"/>
      <c r="G617" s="587"/>
      <c r="H617" s="167"/>
      <c r="I617" s="167"/>
      <c r="J617" s="167"/>
      <c r="K617" s="1022" t="s">
        <v>282</v>
      </c>
      <c r="L617" s="1491" t="s">
        <v>283</v>
      </c>
      <c r="M617" s="1022" t="s">
        <v>282</v>
      </c>
    </row>
    <row r="618" spans="2:21" x14ac:dyDescent="0.2">
      <c r="B618" s="72" t="str">
        <f>'Statement of Financial Position'!$B$31</f>
        <v>Yes</v>
      </c>
      <c r="D618" s="949"/>
      <c r="E618" s="587"/>
      <c r="F618" s="587"/>
      <c r="G618" s="587"/>
      <c r="H618" s="167"/>
      <c r="I618" s="167"/>
      <c r="J618" s="167"/>
      <c r="K618" s="1452" t="s">
        <v>285</v>
      </c>
      <c r="L618" s="1452" t="s">
        <v>285</v>
      </c>
      <c r="M618" s="1452" t="s">
        <v>285</v>
      </c>
      <c r="O618" s="1448"/>
      <c r="P618" s="1448"/>
      <c r="Q618" s="1448"/>
      <c r="R618" s="1448"/>
      <c r="T618" s="1448"/>
      <c r="U618" s="1448"/>
    </row>
    <row r="619" spans="2:21" x14ac:dyDescent="0.2">
      <c r="B619" s="72" t="str">
        <f>'Statement of Financial Position'!$B$31</f>
        <v>Yes</v>
      </c>
      <c r="D619" s="924" t="s">
        <v>935</v>
      </c>
      <c r="E619" s="587"/>
      <c r="F619" s="587"/>
      <c r="G619" s="587"/>
      <c r="H619" s="167"/>
      <c r="I619" s="167"/>
      <c r="J619" s="167"/>
      <c r="K619" s="718">
        <f>+M635</f>
        <v>0</v>
      </c>
      <c r="L619" s="221"/>
      <c r="M619" s="220"/>
    </row>
    <row r="620" spans="2:21" s="584" customFormat="1" x14ac:dyDescent="0.2">
      <c r="B620" s="72" t="str">
        <f>'Statement of Financial Position'!$B$31</f>
        <v>Yes</v>
      </c>
      <c r="C620" s="1236"/>
      <c r="D620" s="949" t="s">
        <v>936</v>
      </c>
      <c r="E620" s="587"/>
      <c r="F620" s="1456"/>
      <c r="G620" s="1456"/>
      <c r="H620" s="1457"/>
      <c r="I620" s="1457"/>
      <c r="J620" s="1457"/>
      <c r="K620" s="1453"/>
      <c r="L620" s="1453"/>
      <c r="M620" s="1454"/>
      <c r="N620" s="1236"/>
      <c r="O620" s="583"/>
    </row>
    <row r="621" spans="2:21" s="584" customFormat="1" x14ac:dyDescent="0.2">
      <c r="B621" s="72" t="str">
        <f>'Statement of Financial Position'!$B$31</f>
        <v>Yes</v>
      </c>
      <c r="C621" s="1236"/>
      <c r="D621" s="587" t="s">
        <v>937</v>
      </c>
      <c r="E621" s="339"/>
      <c r="F621" s="1456"/>
      <c r="G621" s="1456"/>
      <c r="H621" s="1457"/>
      <c r="I621" s="1457"/>
      <c r="J621" s="1457"/>
      <c r="K621" s="221"/>
      <c r="L621" s="221"/>
      <c r="M621" s="221"/>
      <c r="N621" s="1236"/>
      <c r="O621" s="136"/>
      <c r="P621" s="136"/>
      <c r="Q621" s="136"/>
      <c r="R621" s="136"/>
      <c r="S621" s="136"/>
      <c r="T621" s="136"/>
    </row>
    <row r="622" spans="2:21" s="586" customFormat="1" x14ac:dyDescent="0.2">
      <c r="B622" s="72" t="str">
        <f>'Statement of Financial Position'!$B$31</f>
        <v>Yes</v>
      </c>
      <c r="C622" s="1236"/>
      <c r="D622" s="1461"/>
      <c r="E622" s="1458"/>
      <c r="F622" s="1459"/>
      <c r="G622" s="1459"/>
      <c r="H622" s="1460"/>
      <c r="I622" s="1460"/>
      <c r="J622" s="1460"/>
      <c r="K622" s="336"/>
      <c r="L622" s="336"/>
      <c r="M622" s="336"/>
      <c r="N622" s="1260"/>
      <c r="O622" s="169"/>
      <c r="P622" s="169"/>
      <c r="Q622" s="169"/>
      <c r="R622" s="169"/>
      <c r="S622" s="169"/>
      <c r="T622" s="169"/>
    </row>
    <row r="623" spans="2:21" x14ac:dyDescent="0.2">
      <c r="B623" s="72" t="str">
        <f>'Statement of Financial Position'!$B$31</f>
        <v>Yes</v>
      </c>
      <c r="D623" s="1461" t="s">
        <v>938</v>
      </c>
      <c r="E623" s="339"/>
      <c r="F623" s="339"/>
      <c r="G623" s="339"/>
      <c r="H623" s="167"/>
      <c r="I623" s="167"/>
      <c r="J623" s="167"/>
      <c r="K623" s="1450"/>
      <c r="L623" s="1450"/>
      <c r="M623" s="1450"/>
      <c r="O623" s="1513"/>
      <c r="P623" s="1513"/>
      <c r="Q623" s="1513"/>
      <c r="R623" s="1513"/>
      <c r="S623" s="1513"/>
      <c r="T623" s="1513"/>
    </row>
    <row r="624" spans="2:21" x14ac:dyDescent="0.2">
      <c r="B624" s="72" t="str">
        <f>'Statement of Financial Position'!$B$31</f>
        <v>Yes</v>
      </c>
      <c r="D624" s="1461"/>
      <c r="E624" s="339"/>
      <c r="F624" s="339"/>
      <c r="G624" s="339"/>
      <c r="H624" s="167"/>
      <c r="I624" s="167"/>
      <c r="J624" s="167"/>
      <c r="K624" s="336"/>
      <c r="L624" s="336"/>
      <c r="M624" s="336"/>
      <c r="P624" s="214" t="s">
        <v>570</v>
      </c>
      <c r="Q624" s="222"/>
      <c r="R624" s="1513"/>
      <c r="S624" s="1513"/>
      <c r="T624" s="1513"/>
    </row>
    <row r="625" spans="2:21" x14ac:dyDescent="0.2">
      <c r="B625" s="72" t="str">
        <f>'Statement of Financial Position'!$B$31</f>
        <v>Yes</v>
      </c>
      <c r="D625" s="1461" t="s">
        <v>939</v>
      </c>
      <c r="E625" s="339"/>
      <c r="F625" s="587"/>
      <c r="G625" s="587"/>
      <c r="H625" s="167"/>
      <c r="I625" s="167"/>
      <c r="J625" s="167"/>
      <c r="K625" s="221"/>
      <c r="L625" s="221"/>
      <c r="M625" s="221"/>
    </row>
    <row r="626" spans="2:21" x14ac:dyDescent="0.2">
      <c r="B626" s="72" t="str">
        <f>'Statement of Financial Position'!$B$31</f>
        <v>Yes</v>
      </c>
      <c r="D626" s="1461"/>
      <c r="E626" s="339"/>
      <c r="F626" s="587"/>
      <c r="G626" s="587"/>
      <c r="H626" s="167"/>
      <c r="I626" s="167"/>
      <c r="J626" s="167"/>
      <c r="K626" s="336"/>
      <c r="L626" s="336"/>
      <c r="M626" s="336"/>
    </row>
    <row r="627" spans="2:21" x14ac:dyDescent="0.2">
      <c r="B627" s="72" t="str">
        <f>'Statement of Financial Position'!$B$31</f>
        <v>Yes</v>
      </c>
      <c r="D627" s="1125" t="s">
        <v>940</v>
      </c>
      <c r="E627" s="339"/>
      <c r="F627" s="587"/>
      <c r="G627" s="587"/>
      <c r="H627" s="167"/>
      <c r="I627" s="167"/>
      <c r="J627" s="167"/>
      <c r="K627" s="635"/>
      <c r="L627" s="635"/>
      <c r="M627" s="635"/>
    </row>
    <row r="628" spans="2:21" ht="15" customHeight="1" x14ac:dyDescent="0.2">
      <c r="B628" s="72" t="str">
        <f>'Statement of Financial Position'!$B$31</f>
        <v>Yes</v>
      </c>
      <c r="D628" s="587"/>
      <c r="E628" s="339"/>
      <c r="F628" s="339"/>
      <c r="G628" s="339"/>
      <c r="H628" s="167"/>
      <c r="I628" s="167"/>
      <c r="J628" s="167"/>
      <c r="K628" s="576"/>
      <c r="L628" s="576"/>
      <c r="M628" s="576"/>
    </row>
    <row r="629" spans="2:21" ht="12.75" customHeight="1" x14ac:dyDescent="0.2">
      <c r="B629" s="72" t="str">
        <f>'Statement of Financial Position'!$B$31</f>
        <v>Yes</v>
      </c>
      <c r="D629" s="872" t="s">
        <v>941</v>
      </c>
      <c r="E629" s="339"/>
      <c r="F629" s="339"/>
      <c r="G629" s="339"/>
      <c r="H629" s="167"/>
      <c r="I629" s="167"/>
      <c r="J629" s="167"/>
      <c r="K629" s="339"/>
      <c r="L629" s="339"/>
      <c r="M629" s="1455"/>
    </row>
    <row r="630" spans="2:21" ht="12.75" customHeight="1" x14ac:dyDescent="0.2">
      <c r="B630" s="72" t="str">
        <f>'Statement of Financial Position'!$B$31</f>
        <v>Yes</v>
      </c>
      <c r="D630" s="587" t="s">
        <v>942</v>
      </c>
      <c r="E630" s="339"/>
      <c r="F630" s="339"/>
      <c r="G630" s="339"/>
      <c r="H630" s="167"/>
      <c r="I630" s="167"/>
      <c r="J630" s="167"/>
      <c r="K630" s="1384"/>
      <c r="L630" s="1384"/>
      <c r="M630" s="1384"/>
    </row>
    <row r="631" spans="2:21" x14ac:dyDescent="0.2">
      <c r="B631" s="72" t="str">
        <f>'Statement of Financial Position'!$B$31</f>
        <v>Yes</v>
      </c>
      <c r="D631" s="587" t="s">
        <v>943</v>
      </c>
      <c r="E631" s="339"/>
      <c r="F631" s="339"/>
      <c r="G631" s="339"/>
      <c r="H631" s="167"/>
      <c r="I631" s="167"/>
      <c r="J631" s="167"/>
      <c r="K631" s="1384"/>
      <c r="L631" s="1384"/>
      <c r="M631" s="1384"/>
    </row>
    <row r="632" spans="2:21" x14ac:dyDescent="0.2">
      <c r="B632" s="72" t="str">
        <f>'Statement of Financial Position'!$B$31</f>
        <v>Yes</v>
      </c>
      <c r="D632" s="587" t="s">
        <v>944</v>
      </c>
      <c r="E632" s="339"/>
      <c r="F632" s="339"/>
      <c r="G632" s="339"/>
      <c r="H632" s="167"/>
      <c r="I632" s="167"/>
      <c r="J632" s="167"/>
      <c r="K632" s="1384"/>
      <c r="L632" s="1384"/>
      <c r="M632" s="1384"/>
    </row>
    <row r="633" spans="2:21" ht="12.75" customHeight="1" x14ac:dyDescent="0.2">
      <c r="B633" s="72" t="str">
        <f>'Statement of Financial Position'!$B$31</f>
        <v>Yes</v>
      </c>
      <c r="D633" s="1461" t="s">
        <v>945</v>
      </c>
      <c r="E633" s="1458"/>
      <c r="F633" s="339"/>
      <c r="G633" s="339"/>
      <c r="H633" s="167"/>
      <c r="I633" s="167"/>
      <c r="J633" s="167"/>
      <c r="K633" s="1384"/>
      <c r="L633" s="1384"/>
      <c r="M633" s="1384"/>
      <c r="O633" s="1448"/>
      <c r="P633" s="1448"/>
      <c r="Q633" s="1448"/>
      <c r="R633" s="1448"/>
      <c r="T633" s="1448"/>
      <c r="U633" s="1448"/>
    </row>
    <row r="634" spans="2:21" ht="12.75" customHeight="1" x14ac:dyDescent="0.2">
      <c r="B634" s="72" t="str">
        <f>'Statement of Financial Position'!$B$31</f>
        <v>Yes</v>
      </c>
      <c r="D634" s="338"/>
      <c r="E634" s="339"/>
      <c r="F634" s="339"/>
      <c r="G634" s="339"/>
      <c r="H634" s="167"/>
      <c r="I634" s="167"/>
      <c r="J634" s="167"/>
      <c r="K634" s="1449"/>
      <c r="L634" s="1449"/>
      <c r="M634" s="1449"/>
      <c r="O634" s="1448"/>
      <c r="P634" s="1448"/>
      <c r="Q634" s="1448"/>
      <c r="R634" s="1448"/>
      <c r="T634" s="1448"/>
      <c r="U634" s="1448"/>
    </row>
    <row r="635" spans="2:21" ht="12.75" customHeight="1" thickBot="1" x14ac:dyDescent="0.25">
      <c r="B635" s="72" t="str">
        <f>'Statement of Financial Position'!$B$31</f>
        <v>Yes</v>
      </c>
      <c r="D635" s="1461" t="s">
        <v>925</v>
      </c>
      <c r="E635" s="339"/>
      <c r="F635" s="339"/>
      <c r="G635" s="339"/>
      <c r="H635" s="167"/>
      <c r="I635" s="167"/>
      <c r="J635" s="167"/>
      <c r="K635" s="258">
        <f>SUM(K619:K621)-SUM(K625,K630:K633)</f>
        <v>0</v>
      </c>
      <c r="L635" s="258">
        <f>SUM(L619:L621)-SUM(L625,L630:L633)</f>
        <v>0</v>
      </c>
      <c r="M635" s="258">
        <f>SUM(M619:M621)-SUM(M625,M630:M633)</f>
        <v>0</v>
      </c>
      <c r="P635" s="66"/>
    </row>
    <row r="636" spans="2:21" ht="12.75" customHeight="1" thickTop="1" x14ac:dyDescent="0.2">
      <c r="B636" s="72" t="str">
        <f>'Statement of Financial Position'!$B$31</f>
        <v>Yes</v>
      </c>
      <c r="D636" s="52"/>
      <c r="E636" s="59"/>
      <c r="F636" s="59"/>
      <c r="G636" s="59"/>
      <c r="H636" s="59"/>
      <c r="I636" s="59"/>
      <c r="J636" s="59"/>
      <c r="K636" s="59"/>
      <c r="L636" s="59"/>
      <c r="M636" s="59"/>
      <c r="O636" s="35"/>
    </row>
    <row r="637" spans="2:21" ht="12.75" customHeight="1" x14ac:dyDescent="0.2">
      <c r="B637" s="72" t="str">
        <f>'Statement of Financial Position'!$B$31</f>
        <v>Yes</v>
      </c>
      <c r="D637" s="1776" t="str">
        <f>"Funds totalling [$0] were transferred to "&amp;SchoolName&amp;" from previous RTLit fundholding schools."</f>
        <v>Funds totalling [$0] were transferred to Kiwi Park School from previous RTLit fundholding schools.</v>
      </c>
      <c r="E637" s="1776"/>
      <c r="F637" s="1776"/>
      <c r="G637" s="1776"/>
      <c r="H637" s="1776"/>
      <c r="I637" s="1776"/>
      <c r="J637" s="1776"/>
      <c r="K637" s="1776"/>
      <c r="L637" s="1776"/>
      <c r="M637" s="1776"/>
    </row>
    <row r="638" spans="2:21" ht="12.75" customHeight="1" x14ac:dyDescent="0.2">
      <c r="B638" s="72" t="str">
        <f t="shared" ref="B638:B639" si="102">$B$559</f>
        <v>Yes</v>
      </c>
      <c r="D638" s="821"/>
      <c r="E638" s="821"/>
      <c r="F638" s="821"/>
      <c r="G638" s="821"/>
      <c r="H638" s="821"/>
      <c r="I638" s="821"/>
      <c r="J638" s="821"/>
      <c r="K638" s="1503"/>
      <c r="L638" s="1503"/>
      <c r="M638" s="1503"/>
    </row>
    <row r="639" spans="2:21" ht="12.75" customHeight="1" x14ac:dyDescent="0.2">
      <c r="B639" s="72" t="str">
        <f t="shared" si="102"/>
        <v>Yes</v>
      </c>
      <c r="D639" s="821"/>
      <c r="E639" s="821"/>
      <c r="F639" s="821"/>
      <c r="G639" s="821"/>
      <c r="H639" s="821"/>
      <c r="I639" s="821"/>
      <c r="J639" s="821"/>
      <c r="K639" s="1503"/>
      <c r="L639" s="1503"/>
      <c r="M639" s="1503"/>
    </row>
    <row r="640" spans="2:21" x14ac:dyDescent="0.2">
      <c r="B640" s="72" t="str">
        <f>'Statement of Financial Position'!$B$31</f>
        <v>Yes</v>
      </c>
      <c r="C640" s="1262"/>
      <c r="D640" s="1778" t="str">
        <f>N640&amp;". Funds Held on Behalf of Cluster / Transport Network"</f>
        <v>19. Funds Held on Behalf of Cluster / Transport Network</v>
      </c>
      <c r="E640" s="1778"/>
      <c r="F640" s="1778"/>
      <c r="G640" s="1778"/>
      <c r="H640" s="1778"/>
      <c r="I640" s="1778"/>
      <c r="J640" s="1778"/>
      <c r="K640" s="818"/>
      <c r="L640" s="818"/>
      <c r="M640" s="818"/>
      <c r="N640" s="1238">
        <f>IF($B640="Yes",$N612+1,$N612)</f>
        <v>19</v>
      </c>
      <c r="O640" s="550" t="str">
        <f>'Guidance - Specific Disclosures'!A139</f>
        <v>[S46]</v>
      </c>
    </row>
    <row r="641" spans="2:21" ht="12.75" customHeight="1" x14ac:dyDescent="0.2">
      <c r="B641" s="72" t="str">
        <f t="shared" ref="B641:B665" si="103">$B$640</f>
        <v>Yes</v>
      </c>
      <c r="D641" s="58"/>
      <c r="E641" s="52"/>
      <c r="F641" s="116"/>
      <c r="G641" s="116"/>
      <c r="H641" s="59"/>
      <c r="J641" s="59"/>
      <c r="K641" s="59"/>
      <c r="L641" s="59"/>
      <c r="M641" s="59"/>
      <c r="O641" s="551" t="str">
        <f>'Guidance - Specific Disclosures'!A164</f>
        <v>[S54]</v>
      </c>
    </row>
    <row r="642" spans="2:21" ht="12.75" customHeight="1" x14ac:dyDescent="0.2">
      <c r="B642" s="72" t="str">
        <f t="shared" si="103"/>
        <v>Yes</v>
      </c>
      <c r="D642" s="1541" t="str">
        <f>SchoolName&amp;" is the lead school and holds funds on behalf of the cluster, a group of schools funded by the Ministry."</f>
        <v>Kiwi Park School is the lead school and holds funds on behalf of the cluster, a group of schools funded by the Ministry.</v>
      </c>
      <c r="E642" s="1541"/>
      <c r="F642" s="1541"/>
      <c r="G642" s="1541"/>
      <c r="H642" s="1541"/>
      <c r="I642" s="1541"/>
      <c r="J642" s="1541"/>
      <c r="K642" s="1469"/>
      <c r="L642" s="1469"/>
      <c r="M642" s="1469"/>
      <c r="O642" s="1448"/>
      <c r="P642" s="1448"/>
      <c r="Q642" s="1448"/>
      <c r="R642" s="1448"/>
      <c r="T642" s="1448"/>
      <c r="U642" s="1448"/>
    </row>
    <row r="643" spans="2:21" ht="12.75" customHeight="1" x14ac:dyDescent="0.2">
      <c r="B643" s="72" t="str">
        <f t="shared" si="103"/>
        <v>Yes</v>
      </c>
      <c r="D643" s="1541"/>
      <c r="E643" s="1541"/>
      <c r="F643" s="1541"/>
      <c r="G643" s="1541"/>
      <c r="H643" s="1541"/>
      <c r="I643" s="1541"/>
      <c r="J643" s="1541"/>
      <c r="K643" s="1469"/>
      <c r="L643" s="1469"/>
      <c r="M643" s="1469"/>
      <c r="O643" s="1448"/>
      <c r="P643" s="1448"/>
      <c r="Q643" s="1448"/>
      <c r="R643" s="1448"/>
      <c r="T643" s="1448"/>
      <c r="U643" s="1448"/>
    </row>
    <row r="644" spans="2:21" ht="12.75" customHeight="1" x14ac:dyDescent="0.2">
      <c r="B644" s="72" t="str">
        <f t="shared" si="103"/>
        <v>Yes</v>
      </c>
      <c r="D644" s="1513"/>
      <c r="E644" s="574"/>
      <c r="F644" s="59"/>
      <c r="G644" s="59"/>
      <c r="H644" s="574"/>
      <c r="I644" s="574"/>
      <c r="J644" s="574"/>
      <c r="K644" s="574"/>
      <c r="L644" s="574"/>
      <c r="M644" s="574"/>
      <c r="O644" s="1448"/>
      <c r="P644" s="1448"/>
      <c r="Q644" s="1448"/>
      <c r="R644" s="1448"/>
      <c r="T644" s="1448"/>
      <c r="U644" s="1448"/>
    </row>
    <row r="645" spans="2:21" ht="12.75" customHeight="1" x14ac:dyDescent="0.2">
      <c r="B645" s="72" t="str">
        <f t="shared" si="103"/>
        <v>Yes</v>
      </c>
      <c r="D645" s="69" t="s">
        <v>893</v>
      </c>
      <c r="E645" s="52"/>
      <c r="F645" s="59"/>
      <c r="G645" s="59"/>
      <c r="H645" s="35"/>
      <c r="I645" s="35"/>
      <c r="J645" s="35"/>
      <c r="K645" s="177">
        <f>FY</f>
        <v>2021</v>
      </c>
      <c r="L645" s="177">
        <f>FY</f>
        <v>2021</v>
      </c>
      <c r="M645" s="177">
        <f>FY-1</f>
        <v>2020</v>
      </c>
      <c r="O645" s="1448"/>
      <c r="P645" s="1448"/>
      <c r="Q645" s="1448"/>
      <c r="R645" s="1448"/>
      <c r="T645" s="1448"/>
      <c r="U645" s="1448"/>
    </row>
    <row r="646" spans="2:21" ht="25.5" x14ac:dyDescent="0.2">
      <c r="B646" s="72" t="str">
        <f t="shared" si="103"/>
        <v>Yes</v>
      </c>
      <c r="D646" s="72"/>
      <c r="E646" s="52"/>
      <c r="F646" s="59"/>
      <c r="G646" s="59"/>
      <c r="H646" s="35"/>
      <c r="I646" s="35"/>
      <c r="J646" s="35"/>
      <c r="K646" s="892" t="str">
        <f>+'GROUP Inputs'!$D$7</f>
        <v>Actual</v>
      </c>
      <c r="L646" s="236" t="str">
        <f>+'GROUP Inputs'!$E$7</f>
        <v>Budget (Unaudited)</v>
      </c>
      <c r="M646" s="892" t="str">
        <f>+'GROUP Inputs'!$F$7</f>
        <v>Actual</v>
      </c>
      <c r="O646" s="1448"/>
      <c r="P646" s="1448"/>
      <c r="Q646" s="1448"/>
      <c r="R646" s="1448"/>
      <c r="T646" s="1448"/>
      <c r="U646" s="1448"/>
    </row>
    <row r="647" spans="2:21" ht="12.75" customHeight="1" x14ac:dyDescent="0.2">
      <c r="B647" s="72" t="str">
        <f t="shared" si="103"/>
        <v>Yes</v>
      </c>
      <c r="D647" s="72"/>
      <c r="E647" s="52"/>
      <c r="F647" s="59"/>
      <c r="G647" s="59"/>
      <c r="H647" s="35"/>
      <c r="I647" s="35"/>
      <c r="J647" s="35"/>
      <c r="K647" s="116" t="s">
        <v>285</v>
      </c>
      <c r="L647" s="116" t="s">
        <v>285</v>
      </c>
      <c r="M647" s="116" t="s">
        <v>285</v>
      </c>
    </row>
    <row r="648" spans="2:21" ht="12.75" customHeight="1" x14ac:dyDescent="0.2">
      <c r="B648" s="72" t="str">
        <f t="shared" si="103"/>
        <v>Yes</v>
      </c>
      <c r="D648" s="72" t="s">
        <v>935</v>
      </c>
      <c r="E648" s="52"/>
      <c r="F648" s="59"/>
      <c r="G648" s="59"/>
      <c r="H648" s="35"/>
      <c r="I648" s="35"/>
      <c r="J648" s="35"/>
      <c r="K648" s="54">
        <f>+M664</f>
        <v>0</v>
      </c>
      <c r="L648" s="220"/>
      <c r="M648" s="220"/>
      <c r="O648" s="169"/>
      <c r="P648" s="169"/>
      <c r="Q648" s="169"/>
      <c r="R648" s="169"/>
      <c r="S648" s="169"/>
      <c r="T648" s="169"/>
    </row>
    <row r="649" spans="2:21" ht="12.75" customHeight="1" x14ac:dyDescent="0.2">
      <c r="B649" s="72" t="str">
        <f t="shared" si="103"/>
        <v>Yes</v>
      </c>
      <c r="D649" s="72" t="s">
        <v>936</v>
      </c>
      <c r="E649" s="52"/>
      <c r="F649" s="59"/>
      <c r="G649" s="59"/>
      <c r="H649" s="35"/>
      <c r="I649" s="35"/>
      <c r="J649" s="35"/>
      <c r="K649" s="221"/>
      <c r="L649" s="220"/>
      <c r="M649" s="220"/>
      <c r="P649" s="214" t="s">
        <v>570</v>
      </c>
      <c r="Q649" s="222"/>
      <c r="R649" s="1513"/>
      <c r="S649" s="1513"/>
      <c r="T649" s="1513"/>
    </row>
    <row r="650" spans="2:21" ht="12.75" customHeight="1" x14ac:dyDescent="0.2">
      <c r="B650" s="72" t="str">
        <f t="shared" si="103"/>
        <v>Yes</v>
      </c>
      <c r="D650" s="72" t="s">
        <v>937</v>
      </c>
      <c r="E650" s="52"/>
      <c r="F650" s="59"/>
      <c r="G650" s="59"/>
      <c r="H650" s="35"/>
      <c r="I650" s="35"/>
      <c r="J650" s="35"/>
      <c r="K650" s="221"/>
      <c r="L650" s="220"/>
      <c r="M650" s="220"/>
      <c r="P650" s="189"/>
      <c r="Q650" s="1513"/>
      <c r="R650" s="1513"/>
      <c r="S650" s="1513"/>
      <c r="T650" s="1513"/>
    </row>
    <row r="651" spans="2:21" ht="12.75" customHeight="1" x14ac:dyDescent="0.2">
      <c r="B651" s="72" t="str">
        <f t="shared" si="103"/>
        <v>Yes</v>
      </c>
      <c r="D651" s="72"/>
      <c r="E651" s="52"/>
      <c r="F651" s="59"/>
      <c r="G651" s="59"/>
      <c r="H651" s="35"/>
      <c r="I651" s="35"/>
      <c r="J651" s="35"/>
      <c r="K651" s="1060"/>
      <c r="L651" s="1057"/>
      <c r="M651" s="1057"/>
      <c r="P651" s="189"/>
      <c r="Q651" s="1513"/>
      <c r="R651" s="1513"/>
      <c r="S651" s="1513"/>
      <c r="T651" s="1513"/>
    </row>
    <row r="652" spans="2:21" ht="12.75" customHeight="1" x14ac:dyDescent="0.2">
      <c r="B652" s="72" t="str">
        <f t="shared" si="103"/>
        <v>Yes</v>
      </c>
      <c r="D652" s="72" t="s">
        <v>938</v>
      </c>
      <c r="E652" s="52"/>
      <c r="F652" s="59"/>
      <c r="G652" s="59"/>
      <c r="H652" s="35"/>
      <c r="I652" s="35"/>
      <c r="J652" s="35"/>
      <c r="K652" s="54">
        <f>SUM(K648:K651)</f>
        <v>0</v>
      </c>
      <c r="L652" s="54">
        <f>SUM(L648:L651)</f>
        <v>0</v>
      </c>
      <c r="M652" s="54">
        <f>SUM(M648:M651)</f>
        <v>0</v>
      </c>
      <c r="P652" s="189"/>
      <c r="Q652" s="1513"/>
      <c r="R652" s="1513"/>
      <c r="S652" s="1513"/>
      <c r="T652" s="1513"/>
    </row>
    <row r="653" spans="2:21" ht="12.75" customHeight="1" x14ac:dyDescent="0.2">
      <c r="B653" s="72" t="str">
        <f t="shared" si="103"/>
        <v>Yes</v>
      </c>
      <c r="D653" s="72"/>
      <c r="E653" s="52"/>
      <c r="F653" s="59"/>
      <c r="G653" s="59"/>
      <c r="H653" s="35"/>
      <c r="I653" s="35"/>
      <c r="J653" s="35"/>
      <c r="K653" s="54"/>
      <c r="L653" s="190"/>
      <c r="M653" s="190"/>
      <c r="P653" s="189"/>
      <c r="Q653" s="1513"/>
      <c r="R653" s="1513"/>
      <c r="S653" s="1513"/>
      <c r="T653" s="1513"/>
    </row>
    <row r="654" spans="2:21" ht="12.75" customHeight="1" x14ac:dyDescent="0.2">
      <c r="B654" s="72" t="str">
        <f t="shared" si="103"/>
        <v>Yes</v>
      </c>
      <c r="D654" s="72" t="s">
        <v>939</v>
      </c>
      <c r="E654" s="52"/>
      <c r="F654" s="59"/>
      <c r="G654" s="59"/>
      <c r="H654" s="35"/>
      <c r="I654" s="35"/>
      <c r="J654" s="35"/>
      <c r="K654" s="221"/>
      <c r="L654" s="220"/>
      <c r="M654" s="220"/>
      <c r="O654" s="1513"/>
      <c r="P654" s="1513"/>
      <c r="Q654" s="1513"/>
      <c r="R654" s="1513"/>
      <c r="S654" s="1513"/>
      <c r="T654" s="1513"/>
    </row>
    <row r="655" spans="2:21" ht="12.75" customHeight="1" x14ac:dyDescent="0.2">
      <c r="B655" s="72" t="str">
        <f t="shared" si="103"/>
        <v>Yes</v>
      </c>
      <c r="D655" s="72"/>
      <c r="E655" s="52"/>
      <c r="F655" s="59"/>
      <c r="G655" s="59"/>
      <c r="H655" s="35"/>
      <c r="I655" s="35"/>
      <c r="J655" s="35"/>
      <c r="K655" s="1060"/>
      <c r="L655" s="1057"/>
      <c r="M655" s="1057"/>
      <c r="O655" s="1513"/>
      <c r="P655" s="1513"/>
      <c r="Q655" s="1513"/>
      <c r="R655" s="1513"/>
      <c r="S655" s="1513"/>
      <c r="T655" s="1513"/>
    </row>
    <row r="656" spans="2:21" ht="12.75" customHeight="1" x14ac:dyDescent="0.2">
      <c r="B656" s="72" t="str">
        <f t="shared" si="103"/>
        <v>Yes</v>
      </c>
      <c r="D656" s="72" t="s">
        <v>940</v>
      </c>
      <c r="E656" s="52"/>
      <c r="F656" s="59"/>
      <c r="G656" s="59"/>
      <c r="H656" s="35"/>
      <c r="I656" s="35"/>
      <c r="J656" s="35"/>
      <c r="K656" s="54">
        <f>K652-K654</f>
        <v>0</v>
      </c>
      <c r="L656" s="54">
        <f>L652-L654</f>
        <v>0</v>
      </c>
      <c r="M656" s="54">
        <f>M652-M654</f>
        <v>0</v>
      </c>
      <c r="O656" s="1513"/>
      <c r="P656" s="1513"/>
      <c r="Q656" s="1513"/>
      <c r="R656" s="1513"/>
      <c r="S656" s="1513"/>
      <c r="T656" s="1513"/>
    </row>
    <row r="657" spans="2:20" ht="12.75" customHeight="1" x14ac:dyDescent="0.2">
      <c r="B657" s="72" t="str">
        <f t="shared" si="103"/>
        <v>Yes</v>
      </c>
      <c r="D657" s="72"/>
      <c r="E657" s="52"/>
      <c r="F657" s="59"/>
      <c r="G657" s="59"/>
      <c r="H657" s="35"/>
      <c r="I657" s="35"/>
      <c r="J657" s="35"/>
      <c r="K657" s="201"/>
      <c r="L657" s="202"/>
      <c r="M657" s="202"/>
      <c r="O657" s="1513"/>
      <c r="P657" s="1513"/>
      <c r="Q657" s="1513"/>
      <c r="R657" s="1513"/>
      <c r="S657" s="1513"/>
      <c r="T657" s="1513"/>
    </row>
    <row r="658" spans="2:20" ht="12.75" customHeight="1" x14ac:dyDescent="0.2">
      <c r="B658" s="72" t="str">
        <f t="shared" si="103"/>
        <v>Yes</v>
      </c>
      <c r="D658" s="72" t="s">
        <v>941</v>
      </c>
      <c r="E658" s="52"/>
      <c r="F658" s="59"/>
      <c r="G658" s="59"/>
      <c r="H658" s="35"/>
      <c r="I658" s="35"/>
      <c r="J658" s="35"/>
      <c r="K658" s="201"/>
      <c r="L658" s="202"/>
      <c r="M658" s="202"/>
      <c r="N658" s="53"/>
      <c r="O658" s="51" t="s">
        <v>946</v>
      </c>
      <c r="P658" s="51" t="s">
        <v>947</v>
      </c>
      <c r="Q658" s="51" t="s">
        <v>948</v>
      </c>
      <c r="R658" s="1513"/>
      <c r="S658" s="1513"/>
      <c r="T658" s="1513"/>
    </row>
    <row r="659" spans="2:20" ht="12.75" customHeight="1" x14ac:dyDescent="0.2">
      <c r="B659" s="72" t="str">
        <f t="shared" si="103"/>
        <v>Yes</v>
      </c>
      <c r="D659" s="266" t="s">
        <v>949</v>
      </c>
      <c r="E659" s="52"/>
      <c r="F659" s="59"/>
      <c r="G659" s="59"/>
      <c r="H659" s="35"/>
      <c r="I659" s="35"/>
      <c r="J659" s="35"/>
      <c r="K659" s="221"/>
      <c r="L659" s="221"/>
      <c r="M659" s="221"/>
      <c r="N659" s="35" t="s">
        <v>950</v>
      </c>
      <c r="O659" s="1436">
        <f>'GROUP Inputs'!H248</f>
        <v>0</v>
      </c>
      <c r="P659" s="573">
        <f>'GROUP Inputs'!I248</f>
        <v>0</v>
      </c>
      <c r="Q659" s="1436">
        <f>'GROUP Inputs'!G248</f>
        <v>0</v>
      </c>
      <c r="R659" s="1513"/>
      <c r="S659" s="1513"/>
      <c r="T659" s="1513"/>
    </row>
    <row r="660" spans="2:20" ht="12.75" customHeight="1" x14ac:dyDescent="0.2">
      <c r="B660" s="72" t="str">
        <f t="shared" si="103"/>
        <v>Yes</v>
      </c>
      <c r="D660" s="266" t="s">
        <v>951</v>
      </c>
      <c r="E660" s="52"/>
      <c r="F660" s="59"/>
      <c r="G660" s="59"/>
      <c r="H660" s="35"/>
      <c r="I660" s="35"/>
      <c r="J660" s="35"/>
      <c r="K660" s="221"/>
      <c r="L660" s="221"/>
      <c r="M660" s="221"/>
      <c r="N660" s="35" t="s">
        <v>952</v>
      </c>
      <c r="O660" s="573">
        <f>K635</f>
        <v>0</v>
      </c>
      <c r="P660" s="573">
        <f>L635</f>
        <v>0</v>
      </c>
      <c r="Q660" s="573">
        <f>M635</f>
        <v>0</v>
      </c>
      <c r="R660" s="1513"/>
      <c r="S660" s="1513"/>
      <c r="T660" s="1513"/>
    </row>
    <row r="661" spans="2:20" ht="12.75" customHeight="1" x14ac:dyDescent="0.2">
      <c r="B661" s="72" t="str">
        <f t="shared" si="103"/>
        <v>Yes</v>
      </c>
      <c r="D661" s="266" t="s">
        <v>953</v>
      </c>
      <c r="E661" s="52"/>
      <c r="F661" s="59"/>
      <c r="G661" s="59"/>
      <c r="H661" s="35"/>
      <c r="I661" s="35"/>
      <c r="J661" s="35"/>
      <c r="K661" s="221"/>
      <c r="L661" s="221"/>
      <c r="M661" s="221"/>
      <c r="N661" s="1437" t="s">
        <v>954</v>
      </c>
      <c r="O661" s="1438">
        <f>K664</f>
        <v>0</v>
      </c>
      <c r="P661" s="1438">
        <f>L664</f>
        <v>0</v>
      </c>
      <c r="Q661" s="1438">
        <f>M664</f>
        <v>0</v>
      </c>
      <c r="R661" s="1513"/>
      <c r="S661" s="1513"/>
      <c r="T661" s="1513"/>
    </row>
    <row r="662" spans="2:20" ht="12.75" customHeight="1" x14ac:dyDescent="0.2">
      <c r="B662" s="72" t="str">
        <f t="shared" si="103"/>
        <v>Yes</v>
      </c>
      <c r="D662" s="266" t="s">
        <v>955</v>
      </c>
      <c r="E662" s="52"/>
      <c r="F662" s="59"/>
      <c r="G662" s="59"/>
      <c r="H662" s="35"/>
      <c r="I662" s="35"/>
      <c r="J662" s="35"/>
      <c r="K662" s="221"/>
      <c r="L662" s="221"/>
      <c r="M662" s="221"/>
      <c r="N662" s="52" t="s">
        <v>325</v>
      </c>
      <c r="O662" s="663" t="str">
        <f>IF(O659-SUM(O660:O661)=0,"OK","CHECK")</f>
        <v>OK</v>
      </c>
      <c r="P662" s="664" t="str">
        <f t="shared" ref="P662" si="104">IF(P659-SUM(P660:P661)=0,"OK","CHECK")</f>
        <v>OK</v>
      </c>
      <c r="Q662" s="665" t="str">
        <f t="shared" ref="Q662" si="105">IF(Q659-SUM(Q660:Q661)=0,"OK","CHECK")</f>
        <v>OK</v>
      </c>
      <c r="R662" s="1513"/>
      <c r="S662" s="1513"/>
      <c r="T662" s="1513"/>
    </row>
    <row r="663" spans="2:20" ht="12.75" customHeight="1" x14ac:dyDescent="0.2">
      <c r="B663" s="72" t="str">
        <f t="shared" si="103"/>
        <v>Yes</v>
      </c>
      <c r="D663" s="266"/>
      <c r="E663" s="52"/>
      <c r="F663" s="59"/>
      <c r="G663" s="59"/>
      <c r="H663" s="35"/>
      <c r="I663" s="35"/>
      <c r="J663" s="35"/>
      <c r="K663" s="201"/>
      <c r="L663" s="202"/>
      <c r="M663" s="202"/>
      <c r="N663" s="35"/>
      <c r="O663" s="35"/>
      <c r="R663" s="1513"/>
      <c r="S663" s="1513"/>
      <c r="T663" s="1513"/>
    </row>
    <row r="664" spans="2:20" ht="12.75" customHeight="1" thickBot="1" x14ac:dyDescent="0.25">
      <c r="B664" s="72" t="str">
        <f t="shared" si="103"/>
        <v>Yes</v>
      </c>
      <c r="D664" s="72" t="s">
        <v>925</v>
      </c>
      <c r="E664" s="52"/>
      <c r="F664" s="59"/>
      <c r="G664" s="59"/>
      <c r="H664" s="35"/>
      <c r="I664" s="35"/>
      <c r="J664" s="35"/>
      <c r="K664" s="258">
        <f>-'GROUP Inputs'!D248</f>
        <v>0</v>
      </c>
      <c r="L664" s="258">
        <f>-'GROUP Inputs'!E248</f>
        <v>0</v>
      </c>
      <c r="M664" s="258">
        <f>-'GROUP Inputs'!F248</f>
        <v>0</v>
      </c>
      <c r="N664" s="35"/>
      <c r="O664" s="35"/>
    </row>
    <row r="665" spans="2:20" ht="12.75" customHeight="1" thickTop="1" x14ac:dyDescent="0.2">
      <c r="B665" s="72" t="str">
        <f t="shared" si="103"/>
        <v>Yes</v>
      </c>
      <c r="D665" s="72"/>
      <c r="E665" s="52"/>
      <c r="F665" s="59"/>
      <c r="G665" s="59"/>
      <c r="H665" s="59"/>
      <c r="I665" s="59"/>
      <c r="J665" s="59"/>
      <c r="K665" s="59"/>
      <c r="L665" s="59"/>
      <c r="M665" s="59"/>
      <c r="N665" s="35"/>
      <c r="O665" s="35"/>
    </row>
    <row r="666" spans="2:20" ht="12.75" customHeight="1" x14ac:dyDescent="0.2">
      <c r="B666" s="72" t="str">
        <f t="shared" ref="B666" si="106">$B$640</f>
        <v>Yes</v>
      </c>
      <c r="D666" s="72"/>
      <c r="E666" s="52"/>
      <c r="F666" s="116"/>
      <c r="G666" s="116"/>
      <c r="H666" s="59"/>
    </row>
    <row r="667" spans="2:20" ht="12.75" customHeight="1" x14ac:dyDescent="0.2">
      <c r="B667" s="1228" t="s">
        <v>416</v>
      </c>
      <c r="C667" s="1263" t="s">
        <v>325</v>
      </c>
      <c r="D667" s="1835" t="str">
        <f>N667&amp;". Funds Held for Teen Parent Unit"</f>
        <v>20. Funds Held for Teen Parent Unit</v>
      </c>
      <c r="E667" s="1835"/>
      <c r="F667" s="1835"/>
      <c r="G667" s="1835"/>
      <c r="H667" s="1835"/>
      <c r="I667" s="1835"/>
      <c r="J667" s="1835"/>
      <c r="K667" s="819"/>
      <c r="L667" s="819"/>
      <c r="M667" s="819"/>
      <c r="N667" s="1238">
        <f>IF($B667="Yes",$N640+1,$N640)</f>
        <v>20</v>
      </c>
    </row>
    <row r="668" spans="2:20" ht="12.75" customHeight="1" x14ac:dyDescent="0.2">
      <c r="B668" s="72" t="str">
        <f>$B$667</f>
        <v>Yes</v>
      </c>
      <c r="C668" s="1263" t="s">
        <v>325</v>
      </c>
      <c r="D668" s="1512"/>
      <c r="E668" s="1512"/>
      <c r="F668" s="589"/>
      <c r="G668" s="589"/>
      <c r="H668" s="589"/>
    </row>
    <row r="669" spans="2:20" ht="12.75" customHeight="1" x14ac:dyDescent="0.2">
      <c r="B669" s="72" t="str">
        <f t="shared" ref="B669:B673" si="107">$B$667</f>
        <v>Yes</v>
      </c>
      <c r="C669" s="1263" t="s">
        <v>325</v>
      </c>
      <c r="D669" s="1759" t="s">
        <v>956</v>
      </c>
      <c r="E669" s="1759"/>
      <c r="F669" s="1759"/>
      <c r="G669" s="1759"/>
      <c r="H669" s="1759"/>
      <c r="I669" s="1759"/>
      <c r="J669" s="1759"/>
      <c r="K669" s="1759"/>
      <c r="L669" s="1759"/>
      <c r="M669" s="1759"/>
      <c r="P669" s="1830" t="s">
        <v>957</v>
      </c>
      <c r="Q669" s="1830"/>
    </row>
    <row r="670" spans="2:20" ht="12.75" customHeight="1" x14ac:dyDescent="0.2">
      <c r="B670" s="72" t="str">
        <f t="shared" si="107"/>
        <v>Yes</v>
      </c>
      <c r="C670" s="1263" t="s">
        <v>325</v>
      </c>
      <c r="D670" s="1759"/>
      <c r="E670" s="1759"/>
      <c r="F670" s="1759"/>
      <c r="G670" s="1759"/>
      <c r="H670" s="1759"/>
      <c r="I670" s="1759"/>
      <c r="J670" s="1759"/>
      <c r="K670" s="1759"/>
      <c r="L670" s="1759"/>
      <c r="M670" s="1759"/>
      <c r="P670" s="1830"/>
      <c r="Q670" s="1830"/>
    </row>
    <row r="671" spans="2:20" ht="12.75" customHeight="1" x14ac:dyDescent="0.2">
      <c r="B671" s="72" t="str">
        <f t="shared" si="107"/>
        <v>Yes</v>
      </c>
      <c r="C671" s="1263" t="s">
        <v>325</v>
      </c>
      <c r="D671" s="1759"/>
      <c r="E671" s="1759"/>
      <c r="F671" s="1759"/>
      <c r="G671" s="1759"/>
      <c r="H671" s="1759"/>
      <c r="I671" s="1759"/>
      <c r="J671" s="1759"/>
      <c r="K671" s="1759"/>
      <c r="L671" s="1759"/>
      <c r="M671" s="1759"/>
    </row>
    <row r="672" spans="2:20" ht="12.75" customHeight="1" x14ac:dyDescent="0.2">
      <c r="B672" s="72" t="str">
        <f t="shared" si="107"/>
        <v>Yes</v>
      </c>
      <c r="C672" s="1263" t="s">
        <v>325</v>
      </c>
      <c r="D672" s="1512"/>
      <c r="E672" s="1512"/>
      <c r="F672" s="589"/>
      <c r="G672" s="589"/>
      <c r="H672" s="589"/>
    </row>
    <row r="673" spans="1:21" ht="12.75" customHeight="1" x14ac:dyDescent="0.2">
      <c r="B673" s="72" t="str">
        <f t="shared" si="107"/>
        <v>Yes</v>
      </c>
      <c r="C673" s="1263" t="s">
        <v>325</v>
      </c>
      <c r="D673" s="1512"/>
      <c r="E673" s="1512"/>
      <c r="F673" s="589"/>
      <c r="G673" s="589"/>
      <c r="H673" s="589"/>
    </row>
    <row r="674" spans="1:21" x14ac:dyDescent="0.2">
      <c r="B674" s="72" t="s">
        <v>416</v>
      </c>
      <c r="C674" s="1262"/>
      <c r="D674" s="1782" t="str">
        <f>N674&amp;". Related Party Transactions"</f>
        <v>21. Related Party Transactions</v>
      </c>
      <c r="E674" s="1782"/>
      <c r="F674" s="1782"/>
      <c r="G674" s="1782"/>
      <c r="H674" s="1782"/>
      <c r="I674" s="1782"/>
      <c r="J674" s="1782"/>
      <c r="K674" s="820"/>
      <c r="L674" s="820"/>
      <c r="M674" s="820"/>
      <c r="N674" s="1238">
        <f>IF($B674="Yes",$N667+1,$N667)</f>
        <v>21</v>
      </c>
    </row>
    <row r="675" spans="1:21" x14ac:dyDescent="0.2">
      <c r="B675" s="72" t="s">
        <v>416</v>
      </c>
      <c r="D675" s="52"/>
      <c r="E675" s="52"/>
      <c r="F675" s="59"/>
      <c r="G675" s="59"/>
      <c r="H675" s="59"/>
      <c r="J675" s="59"/>
      <c r="K675" s="59"/>
      <c r="L675" s="59"/>
      <c r="M675" s="59"/>
    </row>
    <row r="676" spans="1:21" ht="12.75" customHeight="1" x14ac:dyDescent="0.2">
      <c r="A676" s="52" t="s">
        <v>597</v>
      </c>
      <c r="B676" s="72" t="s">
        <v>416</v>
      </c>
      <c r="D676" s="1541" t="s">
        <v>958</v>
      </c>
      <c r="E676" s="1541"/>
      <c r="F676" s="1541"/>
      <c r="G676" s="1541"/>
      <c r="H676" s="1541"/>
      <c r="I676" s="1541"/>
      <c r="J676" s="1541"/>
      <c r="K676" s="1541"/>
      <c r="L676" s="1541"/>
      <c r="M676" s="1541"/>
      <c r="O676" s="552" t="str">
        <f>'Guidance - Specific Disclosures'!A145</f>
        <v>[S48]</v>
      </c>
      <c r="P676" s="1448"/>
      <c r="Q676" s="1448"/>
      <c r="R676" s="1448"/>
      <c r="T676" s="1448"/>
      <c r="U676" s="1448"/>
    </row>
    <row r="677" spans="1:21" ht="12.75" customHeight="1" x14ac:dyDescent="0.2">
      <c r="B677" s="72" t="s">
        <v>416</v>
      </c>
      <c r="D677" s="1541"/>
      <c r="E677" s="1541"/>
      <c r="F677" s="1541"/>
      <c r="G677" s="1541"/>
      <c r="H677" s="1541"/>
      <c r="I677" s="1541"/>
      <c r="J677" s="1541"/>
      <c r="K677" s="1541"/>
      <c r="L677" s="1541"/>
      <c r="M677" s="1541"/>
      <c r="O677" s="299"/>
      <c r="P677" s="1448"/>
      <c r="Q677" s="1448"/>
      <c r="R677" s="1448"/>
      <c r="T677" s="1448"/>
      <c r="U677" s="1448"/>
    </row>
    <row r="678" spans="1:21" ht="12.75" customHeight="1" x14ac:dyDescent="0.2">
      <c r="B678" s="72" t="s">
        <v>416</v>
      </c>
      <c r="D678" s="1541"/>
      <c r="E678" s="1541"/>
      <c r="F678" s="1541"/>
      <c r="G678" s="1541"/>
      <c r="H678" s="1541"/>
      <c r="I678" s="1541"/>
      <c r="J678" s="1541"/>
      <c r="K678" s="1541"/>
      <c r="L678" s="1541"/>
      <c r="M678" s="1541"/>
      <c r="O678" s="299"/>
      <c r="P678" s="165"/>
      <c r="Q678" s="165"/>
      <c r="R678" s="165"/>
      <c r="S678" s="165"/>
      <c r="T678" s="165"/>
      <c r="U678" s="165"/>
    </row>
    <row r="679" spans="1:21" ht="12.75" customHeight="1" x14ac:dyDescent="0.2">
      <c r="B679" s="72" t="s">
        <v>416</v>
      </c>
      <c r="D679" s="1541"/>
      <c r="E679" s="1541"/>
      <c r="F679" s="1541"/>
      <c r="G679" s="1541"/>
      <c r="H679" s="1541"/>
      <c r="I679" s="1541"/>
      <c r="J679" s="1541"/>
      <c r="K679" s="1541"/>
      <c r="L679" s="1541"/>
      <c r="M679" s="1541"/>
      <c r="O679" s="299"/>
      <c r="P679" s="165"/>
      <c r="Q679" s="165"/>
      <c r="R679" s="165"/>
      <c r="S679" s="165"/>
      <c r="T679" s="165"/>
      <c r="U679" s="165"/>
    </row>
    <row r="680" spans="1:21" x14ac:dyDescent="0.2">
      <c r="B680" s="72" t="s">
        <v>416</v>
      </c>
      <c r="D680" s="1541" t="s">
        <v>959</v>
      </c>
      <c r="E680" s="1541"/>
      <c r="F680" s="1541"/>
      <c r="G680" s="1541"/>
      <c r="H680" s="1541"/>
      <c r="I680" s="1541"/>
      <c r="J680" s="1541"/>
      <c r="K680" s="1541"/>
      <c r="L680" s="1541"/>
      <c r="M680" s="1541"/>
      <c r="O680" s="299"/>
      <c r="P680" s="1448"/>
      <c r="Q680" s="1448"/>
      <c r="R680" s="1448"/>
      <c r="T680" s="1448"/>
      <c r="U680" s="1448"/>
    </row>
    <row r="681" spans="1:21" ht="12.75" customHeight="1" x14ac:dyDescent="0.2">
      <c r="B681" s="72" t="s">
        <v>416</v>
      </c>
      <c r="D681" s="1541"/>
      <c r="E681" s="1541"/>
      <c r="F681" s="1541"/>
      <c r="G681" s="1541"/>
      <c r="H681" s="1541"/>
      <c r="I681" s="1541"/>
      <c r="J681" s="1541"/>
      <c r="K681" s="1541"/>
      <c r="L681" s="1541"/>
      <c r="M681" s="1541"/>
      <c r="O681" s="299"/>
      <c r="P681" s="1448"/>
      <c r="Q681" s="1448"/>
      <c r="R681" s="1448"/>
      <c r="T681" s="1448"/>
      <c r="U681" s="1448"/>
    </row>
    <row r="682" spans="1:21" ht="12.75" customHeight="1" x14ac:dyDescent="0.2">
      <c r="B682" s="72" t="s">
        <v>416</v>
      </c>
      <c r="D682" s="1541"/>
      <c r="E682" s="1541"/>
      <c r="F682" s="1541"/>
      <c r="G682" s="1541"/>
      <c r="H682" s="1541"/>
      <c r="I682" s="1541"/>
      <c r="J682" s="1541"/>
      <c r="K682" s="1541"/>
      <c r="L682" s="1541"/>
      <c r="M682" s="1541"/>
      <c r="O682" s="299"/>
      <c r="P682" s="1448"/>
      <c r="Q682" s="1448"/>
      <c r="R682" s="1448"/>
      <c r="T682" s="1448"/>
      <c r="U682" s="1448"/>
    </row>
    <row r="683" spans="1:21" ht="12.75" customHeight="1" x14ac:dyDescent="0.2">
      <c r="B683" s="72" t="s">
        <v>416</v>
      </c>
      <c r="D683" s="1541"/>
      <c r="E683" s="1541"/>
      <c r="F683" s="1541"/>
      <c r="G683" s="1541"/>
      <c r="H683" s="1541"/>
      <c r="I683" s="1541"/>
      <c r="J683" s="1541"/>
      <c r="K683" s="1541"/>
      <c r="L683" s="1541"/>
      <c r="M683" s="1541"/>
      <c r="O683" s="299"/>
      <c r="P683" s="1448"/>
      <c r="Q683" s="1448"/>
      <c r="R683" s="1448"/>
      <c r="T683" s="1448"/>
      <c r="U683" s="1448"/>
    </row>
    <row r="684" spans="1:21" ht="12.75" customHeight="1" x14ac:dyDescent="0.2">
      <c r="B684" s="72" t="s">
        <v>416</v>
      </c>
      <c r="D684" s="1541"/>
      <c r="E684" s="1541"/>
      <c r="F684" s="1541"/>
      <c r="G684" s="1541"/>
      <c r="H684" s="1541"/>
      <c r="I684" s="1541"/>
      <c r="J684" s="1541"/>
      <c r="K684" s="1541"/>
      <c r="L684" s="1541"/>
      <c r="M684" s="1541"/>
      <c r="O684" s="299"/>
      <c r="P684" s="1448"/>
      <c r="Q684" s="1448"/>
      <c r="R684" s="1448"/>
      <c r="T684" s="1448"/>
      <c r="U684" s="1448"/>
    </row>
    <row r="685" spans="1:21" ht="12.75" customHeight="1" x14ac:dyDescent="0.2">
      <c r="B685" s="72" t="s">
        <v>416</v>
      </c>
      <c r="D685" s="72"/>
      <c r="E685" s="72"/>
      <c r="F685" s="72"/>
      <c r="G685" s="72"/>
      <c r="H685" s="72"/>
      <c r="I685" s="72"/>
      <c r="J685" s="72"/>
      <c r="K685" s="72"/>
      <c r="L685" s="72"/>
      <c r="M685" s="72"/>
      <c r="O685" s="299"/>
      <c r="P685" s="132"/>
      <c r="Q685" s="132"/>
      <c r="R685" s="132"/>
      <c r="S685" s="132"/>
      <c r="T685" s="132"/>
    </row>
    <row r="686" spans="1:21" ht="12.75" customHeight="1" x14ac:dyDescent="0.2">
      <c r="B686" s="72" t="s">
        <v>416</v>
      </c>
      <c r="D686" s="72"/>
      <c r="E686" s="72"/>
      <c r="F686" s="72"/>
      <c r="G686" s="72"/>
      <c r="H686" s="72"/>
      <c r="I686" s="72"/>
      <c r="J686" s="72"/>
      <c r="K686" s="1469"/>
      <c r="L686" s="1469"/>
      <c r="M686" s="1469"/>
      <c r="O686" s="299"/>
      <c r="P686" s="132"/>
      <c r="Q686" s="132"/>
      <c r="R686" s="132"/>
      <c r="S686" s="132"/>
      <c r="T686" s="132"/>
    </row>
    <row r="687" spans="1:21" ht="12.75" customHeight="1" x14ac:dyDescent="0.2">
      <c r="A687" s="52" t="s">
        <v>960</v>
      </c>
      <c r="B687" s="1228" t="s">
        <v>590</v>
      </c>
      <c r="C687" s="1263" t="s">
        <v>325</v>
      </c>
      <c r="D687" s="1784" t="s">
        <v>961</v>
      </c>
      <c r="E687" s="1784"/>
      <c r="F687" s="1784"/>
      <c r="G687" s="1784"/>
      <c r="H687" s="1784"/>
      <c r="I687" s="1784"/>
      <c r="J687" s="1784"/>
      <c r="K687" s="1784"/>
      <c r="L687" s="1784"/>
      <c r="M687" s="1784"/>
      <c r="O687" s="299"/>
      <c r="P687" s="132"/>
      <c r="Q687" s="132"/>
      <c r="R687" s="132"/>
      <c r="S687" s="132"/>
      <c r="T687" s="132"/>
    </row>
    <row r="688" spans="1:21" ht="12.75" customHeight="1" x14ac:dyDescent="0.2">
      <c r="B688" s="72" t="str">
        <f>$B$687</f>
        <v>No</v>
      </c>
      <c r="C688" s="1263" t="s">
        <v>325</v>
      </c>
      <c r="D688" s="1784"/>
      <c r="E688" s="1784"/>
      <c r="F688" s="1784"/>
      <c r="G688" s="1784"/>
      <c r="H688" s="1784"/>
      <c r="I688" s="1784"/>
      <c r="J688" s="1784"/>
      <c r="K688" s="1784"/>
      <c r="L688" s="1784"/>
      <c r="M688" s="1784"/>
      <c r="O688" s="299"/>
      <c r="P688" s="132"/>
      <c r="Q688" s="132"/>
      <c r="R688" s="132"/>
      <c r="S688" s="132"/>
      <c r="T688" s="132"/>
    </row>
    <row r="689" spans="2:20" ht="12.75" customHeight="1" x14ac:dyDescent="0.2">
      <c r="B689" s="72" t="str">
        <f t="shared" ref="B689:B701" si="108">$B$687</f>
        <v>No</v>
      </c>
      <c r="C689" s="1263" t="s">
        <v>325</v>
      </c>
      <c r="D689" s="1784"/>
      <c r="E689" s="1784"/>
      <c r="F689" s="1784"/>
      <c r="G689" s="1784"/>
      <c r="H689" s="1784"/>
      <c r="I689" s="1784"/>
      <c r="J689" s="1784"/>
      <c r="K689" s="1784"/>
      <c r="L689" s="1784"/>
      <c r="M689" s="1784"/>
      <c r="O689" s="299"/>
      <c r="P689" s="132"/>
      <c r="Q689" s="132"/>
      <c r="R689" s="132"/>
      <c r="S689" s="132"/>
      <c r="T689" s="132"/>
    </row>
    <row r="690" spans="2:20" ht="12.75" customHeight="1" x14ac:dyDescent="0.2">
      <c r="B690" s="72" t="str">
        <f t="shared" si="108"/>
        <v>No</v>
      </c>
      <c r="C690" s="1263" t="s">
        <v>325</v>
      </c>
      <c r="D690" s="1784"/>
      <c r="E690" s="1784"/>
      <c r="F690" s="1784"/>
      <c r="G690" s="1784"/>
      <c r="H690" s="1784"/>
      <c r="I690" s="1784"/>
      <c r="J690" s="1784"/>
      <c r="K690" s="1784"/>
      <c r="L690" s="1784"/>
      <c r="M690" s="1784"/>
      <c r="O690" s="299"/>
      <c r="P690" s="132"/>
      <c r="Q690" s="132"/>
      <c r="R690" s="132"/>
      <c r="S690" s="132"/>
      <c r="T690" s="132"/>
    </row>
    <row r="691" spans="2:20" ht="12.75" customHeight="1" x14ac:dyDescent="0.2">
      <c r="B691" s="72" t="str">
        <f t="shared" si="108"/>
        <v>No</v>
      </c>
      <c r="C691" s="1263" t="s">
        <v>325</v>
      </c>
      <c r="D691" s="1784"/>
      <c r="E691" s="1784"/>
      <c r="F691" s="1784"/>
      <c r="G691" s="1784"/>
      <c r="H691" s="1784"/>
      <c r="I691" s="1784"/>
      <c r="J691" s="1784"/>
      <c r="K691" s="1784"/>
      <c r="L691" s="1784"/>
      <c r="M691" s="1784"/>
      <c r="O691" s="299"/>
      <c r="P691" s="132"/>
      <c r="Q691" s="132"/>
      <c r="R691" s="132"/>
      <c r="S691" s="132"/>
      <c r="T691" s="132"/>
    </row>
    <row r="692" spans="2:20" ht="12.75" customHeight="1" x14ac:dyDescent="0.2">
      <c r="B692" s="72" t="str">
        <f t="shared" si="108"/>
        <v>No</v>
      </c>
      <c r="C692" s="1263" t="s">
        <v>325</v>
      </c>
      <c r="D692" s="1784"/>
      <c r="E692" s="1784"/>
      <c r="F692" s="1784"/>
      <c r="G692" s="1784"/>
      <c r="H692" s="1784"/>
      <c r="I692" s="1784"/>
      <c r="J692" s="1784"/>
      <c r="K692" s="1784"/>
      <c r="L692" s="1784"/>
      <c r="M692" s="1784"/>
      <c r="O692" s="299"/>
      <c r="P692" s="132"/>
      <c r="Q692" s="132"/>
      <c r="R692" s="132"/>
      <c r="S692" s="132"/>
      <c r="T692" s="132"/>
    </row>
    <row r="693" spans="2:20" ht="12.75" customHeight="1" x14ac:dyDescent="0.2">
      <c r="B693" s="72" t="str">
        <f t="shared" si="108"/>
        <v>No</v>
      </c>
      <c r="C693" s="1263" t="s">
        <v>325</v>
      </c>
      <c r="D693" s="1784"/>
      <c r="E693" s="1784"/>
      <c r="F693" s="1784"/>
      <c r="G693" s="1784"/>
      <c r="H693" s="1784"/>
      <c r="I693" s="1784"/>
      <c r="J693" s="1784"/>
      <c r="K693" s="1784"/>
      <c r="L693" s="1784"/>
      <c r="M693" s="1784"/>
      <c r="O693" s="299"/>
      <c r="P693" s="132"/>
      <c r="Q693" s="132"/>
      <c r="R693" s="132"/>
      <c r="S693" s="132"/>
      <c r="T693" s="132"/>
    </row>
    <row r="694" spans="2:20" ht="12.75" customHeight="1" x14ac:dyDescent="0.2">
      <c r="B694" s="72" t="str">
        <f t="shared" si="108"/>
        <v>No</v>
      </c>
      <c r="C694" s="1263" t="s">
        <v>325</v>
      </c>
      <c r="D694" s="1784" t="s">
        <v>962</v>
      </c>
      <c r="E694" s="1784"/>
      <c r="F694" s="1784"/>
      <c r="G694" s="1784"/>
      <c r="H694" s="1784"/>
      <c r="I694" s="1784"/>
      <c r="J694" s="1784"/>
      <c r="K694" s="1784"/>
      <c r="L694" s="1784"/>
      <c r="M694" s="1784"/>
      <c r="O694" s="299"/>
      <c r="P694" s="132"/>
      <c r="Q694" s="132"/>
      <c r="R694" s="132"/>
      <c r="S694" s="132"/>
      <c r="T694" s="132"/>
    </row>
    <row r="695" spans="2:20" ht="12.75" customHeight="1" x14ac:dyDescent="0.2">
      <c r="B695" s="72" t="str">
        <f t="shared" si="108"/>
        <v>No</v>
      </c>
      <c r="C695" s="1263" t="s">
        <v>325</v>
      </c>
      <c r="D695" s="1784"/>
      <c r="E695" s="1784"/>
      <c r="F695" s="1784"/>
      <c r="G695" s="1784"/>
      <c r="H695" s="1784"/>
      <c r="I695" s="1784"/>
      <c r="J695" s="1784"/>
      <c r="K695" s="1784"/>
      <c r="L695" s="1784"/>
      <c r="M695" s="1784"/>
      <c r="O695" s="299"/>
      <c r="P695" s="132"/>
      <c r="Q695" s="132"/>
      <c r="R695" s="132"/>
      <c r="S695" s="132"/>
      <c r="T695" s="132"/>
    </row>
    <row r="696" spans="2:20" x14ac:dyDescent="0.2">
      <c r="B696" s="72" t="str">
        <f t="shared" si="108"/>
        <v>No</v>
      </c>
      <c r="C696" s="1263" t="s">
        <v>325</v>
      </c>
      <c r="D696" s="1784"/>
      <c r="E696" s="1784"/>
      <c r="F696" s="1784"/>
      <c r="G696" s="1784"/>
      <c r="H696" s="1784"/>
      <c r="I696" s="1784"/>
      <c r="J696" s="1784"/>
      <c r="K696" s="1784"/>
      <c r="L696" s="1784"/>
      <c r="M696" s="1784"/>
      <c r="O696" s="299"/>
      <c r="P696" s="132"/>
      <c r="Q696" s="132"/>
      <c r="R696" s="132"/>
      <c r="S696" s="132"/>
      <c r="T696" s="132"/>
    </row>
    <row r="697" spans="2:20" ht="12.75" customHeight="1" x14ac:dyDescent="0.2">
      <c r="B697" s="72" t="str">
        <f t="shared" si="108"/>
        <v>No</v>
      </c>
      <c r="C697" s="1263" t="s">
        <v>325</v>
      </c>
      <c r="D697" s="1784"/>
      <c r="E697" s="1784"/>
      <c r="F697" s="1784"/>
      <c r="G697" s="1784"/>
      <c r="H697" s="1784"/>
      <c r="I697" s="1784"/>
      <c r="J697" s="1784"/>
      <c r="K697" s="1784"/>
      <c r="L697" s="1784"/>
      <c r="M697" s="1784"/>
      <c r="O697" s="299"/>
    </row>
    <row r="698" spans="2:20" ht="12.75" customHeight="1" x14ac:dyDescent="0.2">
      <c r="B698" s="72" t="str">
        <f t="shared" si="108"/>
        <v>No</v>
      </c>
      <c r="C698" s="1263" t="s">
        <v>325</v>
      </c>
      <c r="D698" s="1784"/>
      <c r="E698" s="1784"/>
      <c r="F698" s="1784"/>
      <c r="G698" s="1784"/>
      <c r="H698" s="1784"/>
      <c r="I698" s="1784"/>
      <c r="J698" s="1784"/>
      <c r="K698" s="1784"/>
      <c r="L698" s="1784"/>
      <c r="M698" s="1784"/>
      <c r="O698" s="553" t="str">
        <f>'Guidance - Specific Disclosures'!A148</f>
        <v>[S49]</v>
      </c>
    </row>
    <row r="699" spans="2:20" ht="12.75" customHeight="1" x14ac:dyDescent="0.2">
      <c r="B699" s="72" t="str">
        <f t="shared" si="108"/>
        <v>No</v>
      </c>
      <c r="C699" s="1263" t="s">
        <v>325</v>
      </c>
      <c r="D699" s="1784"/>
      <c r="E699" s="1784"/>
      <c r="F699" s="1784"/>
      <c r="G699" s="1784"/>
      <c r="H699" s="1784"/>
      <c r="I699" s="1784"/>
      <c r="J699" s="1784"/>
      <c r="K699" s="1784"/>
      <c r="L699" s="1784"/>
      <c r="M699" s="1784"/>
    </row>
    <row r="700" spans="2:20" ht="12.75" customHeight="1" x14ac:dyDescent="0.2">
      <c r="B700" s="72" t="str">
        <f t="shared" si="108"/>
        <v>No</v>
      </c>
      <c r="C700" s="1263" t="s">
        <v>325</v>
      </c>
      <c r="D700" s="1784"/>
      <c r="E700" s="1784"/>
      <c r="F700" s="1784"/>
      <c r="G700" s="1784"/>
      <c r="H700" s="1784"/>
      <c r="I700" s="1784"/>
      <c r="J700" s="1784"/>
      <c r="K700" s="1784"/>
      <c r="L700" s="1784"/>
      <c r="M700" s="1784"/>
    </row>
    <row r="701" spans="2:20" ht="12.75" customHeight="1" x14ac:dyDescent="0.2">
      <c r="B701" s="72" t="str">
        <f t="shared" si="108"/>
        <v>No</v>
      </c>
      <c r="C701" s="1263" t="s">
        <v>325</v>
      </c>
      <c r="D701" s="1784"/>
      <c r="E701" s="1784"/>
      <c r="F701" s="1784"/>
      <c r="G701" s="1784"/>
      <c r="H701" s="1784"/>
      <c r="I701" s="1784"/>
      <c r="J701" s="1784"/>
      <c r="K701" s="1784"/>
      <c r="L701" s="1784"/>
      <c r="M701" s="1784"/>
    </row>
    <row r="702" spans="2:20" ht="12.75" customHeight="1" x14ac:dyDescent="0.2">
      <c r="B702" s="1228" t="s">
        <v>590</v>
      </c>
      <c r="C702" s="1263" t="s">
        <v>325</v>
      </c>
      <c r="D702" s="1759" t="s">
        <v>963</v>
      </c>
      <c r="E702" s="1759"/>
      <c r="F702" s="1759"/>
      <c r="G702" s="1759"/>
      <c r="H702" s="1759"/>
      <c r="I702" s="1759"/>
      <c r="J702" s="1759"/>
      <c r="K702" s="1759"/>
      <c r="L702" s="1759"/>
      <c r="M702" s="1759"/>
    </row>
    <row r="703" spans="2:20" x14ac:dyDescent="0.2">
      <c r="B703" s="72" t="str">
        <f>$B$702</f>
        <v>No</v>
      </c>
      <c r="C703" s="1263" t="s">
        <v>325</v>
      </c>
      <c r="D703" s="1759"/>
      <c r="E703" s="1759"/>
      <c r="F703" s="1759"/>
      <c r="G703" s="1759"/>
      <c r="H703" s="1759"/>
      <c r="I703" s="1759"/>
      <c r="J703" s="1759"/>
      <c r="K703" s="1759"/>
      <c r="L703" s="1759"/>
      <c r="M703" s="1759"/>
    </row>
    <row r="704" spans="2:20" x14ac:dyDescent="0.2">
      <c r="B704" s="72" t="str">
        <f t="shared" ref="B704:B708" si="109">$B$702</f>
        <v>No</v>
      </c>
      <c r="C704" s="1263" t="s">
        <v>325</v>
      </c>
      <c r="D704" s="1759"/>
      <c r="E704" s="1759"/>
      <c r="F704" s="1759"/>
      <c r="G704" s="1759"/>
      <c r="H704" s="1759"/>
      <c r="I704" s="1759"/>
      <c r="J704" s="1759"/>
      <c r="K704" s="1759"/>
      <c r="L704" s="1759"/>
      <c r="M704" s="1759"/>
      <c r="O704" s="35"/>
    </row>
    <row r="705" spans="1:21" x14ac:dyDescent="0.2">
      <c r="B705" s="72" t="str">
        <f t="shared" si="109"/>
        <v>No</v>
      </c>
      <c r="C705" s="1263" t="s">
        <v>325</v>
      </c>
      <c r="D705" s="1759"/>
      <c r="E705" s="1759"/>
      <c r="F705" s="1759"/>
      <c r="G705" s="1759"/>
      <c r="H705" s="1759"/>
      <c r="I705" s="1759"/>
      <c r="J705" s="1759"/>
      <c r="K705" s="1759"/>
      <c r="L705" s="1759"/>
      <c r="M705" s="1759"/>
      <c r="O705" s="35"/>
    </row>
    <row r="706" spans="1:21" x14ac:dyDescent="0.2">
      <c r="B706" s="72" t="str">
        <f t="shared" si="109"/>
        <v>No</v>
      </c>
      <c r="C706" s="1263" t="s">
        <v>325</v>
      </c>
      <c r="D706" s="1759"/>
      <c r="E706" s="1759"/>
      <c r="F706" s="1759"/>
      <c r="G706" s="1759"/>
      <c r="H706" s="1759"/>
      <c r="I706" s="1759"/>
      <c r="J706" s="1759"/>
      <c r="K706" s="1759"/>
      <c r="L706" s="1759"/>
      <c r="M706" s="1759"/>
      <c r="O706" s="35"/>
    </row>
    <row r="707" spans="1:21" x14ac:dyDescent="0.2">
      <c r="B707" s="72" t="str">
        <f t="shared" si="109"/>
        <v>No</v>
      </c>
      <c r="C707" s="1263" t="s">
        <v>325</v>
      </c>
      <c r="D707" s="1759"/>
      <c r="E707" s="1759"/>
      <c r="F707" s="1759"/>
      <c r="G707" s="1759"/>
      <c r="H707" s="1759"/>
      <c r="I707" s="1759"/>
      <c r="J707" s="1759"/>
      <c r="K707" s="1759"/>
      <c r="L707" s="1759"/>
      <c r="M707" s="1759"/>
      <c r="O707" s="35"/>
    </row>
    <row r="708" spans="1:21" x14ac:dyDescent="0.2">
      <c r="B708" s="72" t="str">
        <f t="shared" si="109"/>
        <v>No</v>
      </c>
      <c r="C708" s="1263" t="s">
        <v>325</v>
      </c>
      <c r="D708" s="1759"/>
      <c r="E708" s="1759"/>
      <c r="F708" s="1759"/>
      <c r="G708" s="1759"/>
      <c r="H708" s="1759"/>
      <c r="I708" s="1759"/>
      <c r="J708" s="1759"/>
      <c r="K708" s="1759"/>
      <c r="L708" s="1759"/>
      <c r="M708" s="1759"/>
      <c r="O708" s="35"/>
    </row>
    <row r="709" spans="1:21" x14ac:dyDescent="0.2">
      <c r="B709" s="72" t="s">
        <v>416</v>
      </c>
      <c r="D709" s="72"/>
      <c r="E709" s="72"/>
      <c r="F709" s="72"/>
      <c r="G709" s="72"/>
      <c r="H709" s="72"/>
      <c r="I709" s="72"/>
      <c r="J709" s="72"/>
      <c r="K709" s="72"/>
      <c r="L709" s="72"/>
      <c r="M709" s="72"/>
      <c r="O709" s="35"/>
    </row>
    <row r="710" spans="1:21" ht="13.15" customHeight="1" x14ac:dyDescent="0.2">
      <c r="B710" s="72" t="s">
        <v>590</v>
      </c>
      <c r="D710" s="1759" t="s">
        <v>964</v>
      </c>
      <c r="E710" s="1759"/>
      <c r="F710" s="1759"/>
      <c r="G710" s="1759"/>
      <c r="H710" s="1759"/>
      <c r="I710" s="1759"/>
      <c r="J710" s="1759"/>
      <c r="K710" s="1759"/>
      <c r="L710" s="1759"/>
      <c r="M710" s="1759"/>
      <c r="O710" s="35"/>
    </row>
    <row r="711" spans="1:21" x14ac:dyDescent="0.2">
      <c r="B711" s="72" t="s">
        <v>416</v>
      </c>
      <c r="D711" s="135"/>
      <c r="E711" s="135"/>
      <c r="F711" s="135"/>
      <c r="G711" s="135"/>
      <c r="H711" s="59"/>
      <c r="J711" s="135"/>
      <c r="K711" s="135"/>
      <c r="L711" s="135"/>
      <c r="M711" s="135"/>
      <c r="O711" s="1513"/>
      <c r="P711" s="1513"/>
      <c r="Q711" s="1513"/>
      <c r="R711" s="1513"/>
      <c r="S711" s="1513"/>
      <c r="T711" s="1513"/>
    </row>
    <row r="712" spans="1:21" x14ac:dyDescent="0.2">
      <c r="B712" s="72" t="s">
        <v>416</v>
      </c>
      <c r="D712" s="1513"/>
      <c r="E712" s="1513"/>
      <c r="F712" s="117"/>
      <c r="G712" s="117"/>
      <c r="H712" s="117"/>
    </row>
    <row r="713" spans="1:21" x14ac:dyDescent="0.2">
      <c r="A713" s="52" t="s">
        <v>965</v>
      </c>
      <c r="B713" s="72" t="s">
        <v>416</v>
      </c>
      <c r="C713" s="1262"/>
      <c r="D713" s="1762" t="str">
        <f>N713&amp;". Remuneration"</f>
        <v>22. Remuneration</v>
      </c>
      <c r="E713" s="1762"/>
      <c r="F713" s="1762"/>
      <c r="G713" s="1762"/>
      <c r="H713" s="1762"/>
      <c r="I713" s="1762"/>
      <c r="J713" s="1762"/>
      <c r="K713" s="1053"/>
      <c r="L713" s="1053"/>
      <c r="M713" s="1053"/>
      <c r="N713" s="1238">
        <f>IF($B713="Yes",$N674+1,$N674)</f>
        <v>22</v>
      </c>
      <c r="O713" s="554" t="str">
        <f>'Guidance - Specific Disclosures'!A151</f>
        <v>[S50]</v>
      </c>
      <c r="P713" s="1448"/>
      <c r="Q713" s="1448"/>
      <c r="R713" s="1448"/>
      <c r="T713" s="1448"/>
      <c r="U713" s="1448"/>
    </row>
    <row r="714" spans="1:21" x14ac:dyDescent="0.2">
      <c r="B714" s="72" t="s">
        <v>416</v>
      </c>
      <c r="D714" s="69"/>
      <c r="E714" s="69"/>
      <c r="F714" s="170"/>
      <c r="G714" s="170"/>
      <c r="H714" s="59"/>
      <c r="J714" s="170"/>
      <c r="K714" s="170"/>
      <c r="L714" s="170"/>
      <c r="M714" s="170"/>
      <c r="O714" s="1448"/>
      <c r="P714" s="1448"/>
      <c r="Q714" s="1448"/>
      <c r="R714" s="1448"/>
      <c r="T714" s="1448"/>
      <c r="U714" s="1448"/>
    </row>
    <row r="715" spans="1:21" ht="12.75" customHeight="1" x14ac:dyDescent="0.2">
      <c r="A715" s="52" t="s">
        <v>966</v>
      </c>
      <c r="B715" s="72" t="s">
        <v>416</v>
      </c>
      <c r="D715" s="77" t="s">
        <v>967</v>
      </c>
      <c r="E715" s="52"/>
      <c r="F715" s="55"/>
      <c r="G715" s="55"/>
      <c r="H715" s="59"/>
      <c r="J715" s="55"/>
      <c r="K715" s="55"/>
      <c r="L715" s="55"/>
      <c r="M715" s="55"/>
      <c r="O715" s="1448"/>
      <c r="P715" s="1448"/>
      <c r="Q715" s="1448"/>
      <c r="R715" s="1448"/>
      <c r="T715" s="1448"/>
      <c r="U715" s="1448"/>
    </row>
    <row r="716" spans="1:21" ht="12.75" customHeight="1" x14ac:dyDescent="0.2">
      <c r="B716" s="72" t="s">
        <v>416</v>
      </c>
      <c r="D716" s="1765" t="s">
        <v>968</v>
      </c>
      <c r="E716" s="1765"/>
      <c r="F716" s="1765"/>
      <c r="G716" s="1765"/>
      <c r="H716" s="1765"/>
      <c r="I716" s="1765"/>
      <c r="J716" s="1765"/>
      <c r="K716" s="1503"/>
      <c r="L716" s="1503"/>
      <c r="M716" s="1503"/>
      <c r="O716" s="1448"/>
      <c r="P716" s="1448"/>
      <c r="Q716" s="1448"/>
      <c r="R716" s="1448"/>
      <c r="T716" s="1448"/>
      <c r="U716" s="1448"/>
    </row>
    <row r="717" spans="1:21" ht="12.75" customHeight="1" x14ac:dyDescent="0.2">
      <c r="B717" s="72" t="s">
        <v>416</v>
      </c>
      <c r="D717" s="1765"/>
      <c r="E717" s="1765"/>
      <c r="F717" s="1765"/>
      <c r="G717" s="1765"/>
      <c r="H717" s="1765"/>
      <c r="I717" s="1765"/>
      <c r="J717" s="1765"/>
      <c r="K717" s="1503"/>
      <c r="L717" s="1503"/>
      <c r="M717" s="1503"/>
      <c r="O717" s="1448"/>
      <c r="P717" s="1448"/>
      <c r="Q717" s="1448"/>
      <c r="R717" s="1448"/>
      <c r="S717" s="1448"/>
      <c r="T717" s="1448"/>
      <c r="U717" s="1448"/>
    </row>
    <row r="718" spans="1:21" x14ac:dyDescent="0.2">
      <c r="B718" s="72" t="s">
        <v>416</v>
      </c>
      <c r="D718" s="58"/>
      <c r="E718" s="52"/>
      <c r="F718" s="52"/>
      <c r="G718" s="52"/>
      <c r="H718" s="35"/>
      <c r="I718" s="35"/>
      <c r="J718" s="35"/>
      <c r="K718" s="178"/>
      <c r="L718" s="178">
        <f>FY</f>
        <v>2021</v>
      </c>
      <c r="M718" s="178">
        <f>FY-1</f>
        <v>2020</v>
      </c>
      <c r="O718" s="1448"/>
      <c r="P718" s="1448"/>
      <c r="Q718" s="1448"/>
      <c r="R718" s="1448"/>
      <c r="S718" s="1448"/>
      <c r="T718" s="1448"/>
      <c r="U718" s="1448"/>
    </row>
    <row r="719" spans="1:21" x14ac:dyDescent="0.2">
      <c r="B719" s="72" t="s">
        <v>416</v>
      </c>
      <c r="D719" s="58"/>
      <c r="E719" s="52"/>
      <c r="F719" s="52"/>
      <c r="G719" s="52"/>
      <c r="H719" s="35"/>
      <c r="I719" s="35"/>
      <c r="J719" s="35"/>
      <c r="K719" s="116"/>
      <c r="L719" s="116" t="s">
        <v>282</v>
      </c>
      <c r="M719" s="116" t="s">
        <v>282</v>
      </c>
      <c r="O719" s="1448"/>
      <c r="P719" s="1448"/>
      <c r="Q719" s="1448"/>
      <c r="R719" s="1448"/>
      <c r="S719" s="1448"/>
      <c r="T719" s="1448"/>
      <c r="U719" s="1448"/>
    </row>
    <row r="720" spans="1:21" ht="12.75" customHeight="1" x14ac:dyDescent="0.2">
      <c r="B720" s="72" t="s">
        <v>416</v>
      </c>
      <c r="D720" s="58"/>
      <c r="E720" s="52"/>
      <c r="F720" s="52"/>
      <c r="G720" s="52"/>
      <c r="H720" s="35"/>
      <c r="I720" s="35"/>
      <c r="J720" s="35"/>
      <c r="K720" s="116"/>
      <c r="L720" s="116" t="s">
        <v>285</v>
      </c>
      <c r="M720" s="116" t="s">
        <v>285</v>
      </c>
      <c r="O720" s="1448"/>
      <c r="P720" s="1448"/>
      <c r="Q720" s="1448"/>
      <c r="R720" s="1448"/>
      <c r="S720" s="1448"/>
      <c r="T720" s="1448"/>
      <c r="U720" s="1448"/>
    </row>
    <row r="721" spans="1:24" ht="12.75" customHeight="1" x14ac:dyDescent="0.2">
      <c r="A721" s="52" t="s">
        <v>969</v>
      </c>
      <c r="B721" s="72" t="s">
        <v>416</v>
      </c>
      <c r="D721" s="77" t="s">
        <v>970</v>
      </c>
      <c r="E721" s="52"/>
      <c r="F721" s="52"/>
      <c r="G721" s="52"/>
      <c r="H721" s="35"/>
      <c r="I721" s="35"/>
      <c r="J721" s="35"/>
      <c r="K721" s="116"/>
      <c r="L721" s="116"/>
      <c r="M721" s="116"/>
      <c r="O721" s="1448"/>
      <c r="P721" s="1448"/>
      <c r="Q721" s="1448"/>
      <c r="R721" s="1448"/>
      <c r="S721" s="1448"/>
      <c r="T721" s="1448"/>
      <c r="U721" s="1448"/>
    </row>
    <row r="722" spans="1:24" ht="12.75" customHeight="1" x14ac:dyDescent="0.2">
      <c r="B722" s="72" t="s">
        <v>416</v>
      </c>
      <c r="D722" s="52" t="s">
        <v>971</v>
      </c>
      <c r="E722" s="52"/>
      <c r="F722" s="52"/>
      <c r="G722" s="52"/>
      <c r="H722" s="35"/>
      <c r="I722" s="35"/>
      <c r="J722" s="35"/>
      <c r="K722" s="54"/>
      <c r="L722" s="221"/>
      <c r="M722" s="221"/>
      <c r="O722" s="214" t="s">
        <v>570</v>
      </c>
      <c r="P722" s="575"/>
      <c r="Q722" s="1448"/>
      <c r="R722" s="1448"/>
      <c r="S722" s="1448"/>
      <c r="T722" s="1448"/>
      <c r="U722" s="1448"/>
    </row>
    <row r="723" spans="1:24" x14ac:dyDescent="0.2">
      <c r="B723" s="72" t="s">
        <v>416</v>
      </c>
      <c r="D723" s="52"/>
      <c r="E723" s="52"/>
      <c r="F723" s="52"/>
      <c r="G723" s="52"/>
      <c r="H723" s="35"/>
      <c r="I723" s="35"/>
      <c r="J723" s="35"/>
      <c r="K723" s="491"/>
      <c r="L723" s="491"/>
      <c r="M723" s="491"/>
      <c r="O723" s="1448"/>
      <c r="P723" s="1448"/>
      <c r="Q723" s="1448"/>
      <c r="R723" s="1448"/>
      <c r="S723" s="1448"/>
      <c r="T723" s="1448"/>
      <c r="U723" s="1448"/>
    </row>
    <row r="724" spans="1:24" x14ac:dyDescent="0.2">
      <c r="B724" s="72" t="s">
        <v>416</v>
      </c>
      <c r="D724" s="52"/>
      <c r="E724" s="52"/>
      <c r="F724" s="52"/>
      <c r="G724" s="52"/>
      <c r="H724" s="35"/>
      <c r="I724" s="35"/>
      <c r="J724" s="35"/>
      <c r="K724" s="54"/>
      <c r="L724" s="54"/>
      <c r="M724" s="54"/>
      <c r="O724" s="1422" t="s">
        <v>972</v>
      </c>
      <c r="P724" s="1448"/>
      <c r="Q724" s="1448"/>
      <c r="R724" s="1448"/>
      <c r="S724" s="1448"/>
      <c r="T724" s="1448"/>
      <c r="U724" s="1448"/>
    </row>
    <row r="725" spans="1:24" x14ac:dyDescent="0.2">
      <c r="B725" s="72" t="s">
        <v>416</v>
      </c>
      <c r="D725" s="77" t="s">
        <v>973</v>
      </c>
      <c r="E725" s="52"/>
      <c r="F725" s="52"/>
      <c r="G725" s="52"/>
      <c r="H725" s="35"/>
      <c r="I725" s="35"/>
      <c r="J725" s="35"/>
      <c r="K725" s="54"/>
      <c r="L725" s="54"/>
      <c r="M725" s="54"/>
      <c r="O725" s="1448"/>
      <c r="P725" s="1448"/>
      <c r="Q725" s="1448"/>
      <c r="R725" s="1448"/>
      <c r="S725" s="1448"/>
      <c r="T725" s="1448"/>
      <c r="U725" s="1448"/>
    </row>
    <row r="726" spans="1:24" x14ac:dyDescent="0.2">
      <c r="B726" s="72" t="s">
        <v>416</v>
      </c>
      <c r="D726" s="52" t="s">
        <v>971</v>
      </c>
      <c r="E726" s="52"/>
      <c r="F726" s="52"/>
      <c r="G726" s="52"/>
      <c r="H726" s="35"/>
      <c r="I726" s="35"/>
      <c r="J726" s="35"/>
      <c r="K726" s="54"/>
      <c r="L726" s="221"/>
      <c r="M726" s="221"/>
      <c r="O726" s="214" t="s">
        <v>570</v>
      </c>
      <c r="P726" s="575"/>
      <c r="Q726" s="1448"/>
      <c r="R726" s="1448"/>
      <c r="S726" s="1448"/>
      <c r="T726" s="1448"/>
      <c r="U726" s="1448"/>
    </row>
    <row r="727" spans="1:24" ht="12.75" customHeight="1" x14ac:dyDescent="0.2">
      <c r="B727" s="72" t="s">
        <v>416</v>
      </c>
      <c r="D727" s="52" t="s">
        <v>974</v>
      </c>
      <c r="E727" s="52"/>
      <c r="F727" s="52"/>
      <c r="G727" s="52"/>
      <c r="H727" s="35"/>
      <c r="I727" s="35"/>
      <c r="J727" s="35"/>
      <c r="K727" s="491"/>
      <c r="L727" s="1384"/>
      <c r="M727" s="1384"/>
      <c r="O727" s="1448"/>
      <c r="P727" s="1448"/>
      <c r="Q727" s="1448"/>
      <c r="R727" s="1448"/>
      <c r="S727" s="1448"/>
      <c r="T727" s="1448"/>
      <c r="U727" s="1448"/>
    </row>
    <row r="728" spans="1:24" x14ac:dyDescent="0.2">
      <c r="B728" s="72" t="s">
        <v>416</v>
      </c>
      <c r="D728" s="52"/>
      <c r="E728" s="52"/>
      <c r="F728" s="52"/>
      <c r="G728" s="52"/>
      <c r="H728" s="35"/>
      <c r="I728" s="35"/>
      <c r="J728" s="35"/>
      <c r="K728" s="55"/>
      <c r="L728" s="55"/>
      <c r="M728" s="55"/>
      <c r="O728" s="1448"/>
      <c r="P728" s="1448"/>
      <c r="Q728" s="1448"/>
      <c r="R728" s="1448"/>
      <c r="S728" s="1448"/>
      <c r="T728" s="1448"/>
      <c r="U728" s="1448"/>
    </row>
    <row r="729" spans="1:24" x14ac:dyDescent="0.2">
      <c r="B729" s="72" t="s">
        <v>416</v>
      </c>
      <c r="D729" s="52" t="s">
        <v>975</v>
      </c>
      <c r="E729" s="52"/>
      <c r="F729" s="52"/>
      <c r="G729" s="52"/>
      <c r="H729" s="35"/>
      <c r="I729" s="35"/>
      <c r="J729" s="35"/>
      <c r="K729" s="184"/>
      <c r="L729" s="590">
        <f>SUM(L722+L726)</f>
        <v>0</v>
      </c>
      <c r="M729" s="590">
        <f>SUM(M722+M726)</f>
        <v>0</v>
      </c>
      <c r="O729" s="1448"/>
      <c r="P729" s="1448"/>
      <c r="Q729" s="1448"/>
      <c r="R729" s="1448"/>
      <c r="S729" s="1448"/>
      <c r="T729" s="1448"/>
      <c r="U729" s="1448"/>
    </row>
    <row r="730" spans="1:24" ht="13.5" thickBot="1" x14ac:dyDescent="0.25">
      <c r="B730" s="72" t="s">
        <v>416</v>
      </c>
      <c r="D730" s="52"/>
      <c r="E730" s="52"/>
      <c r="F730" s="52"/>
      <c r="G730" s="52"/>
      <c r="H730" s="35"/>
      <c r="I730" s="35"/>
      <c r="J730" s="35"/>
      <c r="K730" s="491"/>
      <c r="L730" s="591"/>
      <c r="M730" s="591"/>
      <c r="O730" s="1448"/>
      <c r="P730" s="1448"/>
      <c r="Q730" s="1448"/>
      <c r="R730" s="1448"/>
      <c r="S730" s="1448"/>
      <c r="T730" s="1448"/>
      <c r="U730" s="1448"/>
    </row>
    <row r="731" spans="1:24" ht="13.5" thickTop="1" x14ac:dyDescent="0.2">
      <c r="B731" s="72" t="s">
        <v>416</v>
      </c>
      <c r="D731" s="52"/>
      <c r="E731" s="52"/>
      <c r="F731" s="52"/>
      <c r="G731" s="52"/>
      <c r="H731" s="35"/>
      <c r="I731" s="491"/>
      <c r="J731" s="491"/>
      <c r="K731" s="491"/>
      <c r="L731" s="491"/>
      <c r="M731" s="491"/>
      <c r="O731" s="1448"/>
      <c r="P731" s="1448"/>
      <c r="Q731" s="1448"/>
      <c r="R731" s="1448"/>
      <c r="S731" s="1448"/>
      <c r="T731" s="1448"/>
      <c r="U731" s="1448"/>
    </row>
    <row r="732" spans="1:24" ht="13.15" customHeight="1" x14ac:dyDescent="0.2">
      <c r="B732" s="72" t="s">
        <v>416</v>
      </c>
      <c r="D732" s="1745" t="s">
        <v>976</v>
      </c>
      <c r="E732" s="1745"/>
      <c r="F732" s="1745"/>
      <c r="G732" s="1745"/>
      <c r="H732" s="1745"/>
      <c r="I732" s="1745"/>
      <c r="J732" s="1745"/>
      <c r="K732" s="1745"/>
      <c r="L732" s="1745"/>
      <c r="M732" s="1745"/>
      <c r="O732" s="1523"/>
      <c r="P732" s="1524"/>
      <c r="Q732" s="1524"/>
      <c r="R732" s="1524"/>
      <c r="S732" s="1524"/>
      <c r="T732" s="1448"/>
      <c r="U732" s="1448"/>
    </row>
    <row r="733" spans="1:24" x14ac:dyDescent="0.2">
      <c r="B733" s="72" t="s">
        <v>416</v>
      </c>
      <c r="D733" s="1745"/>
      <c r="E733" s="1745"/>
      <c r="F733" s="1745"/>
      <c r="G733" s="1745"/>
      <c r="H733" s="1745"/>
      <c r="I733" s="1745"/>
      <c r="J733" s="1745"/>
      <c r="K733" s="1745"/>
      <c r="L733" s="1745"/>
      <c r="M733" s="1745"/>
      <c r="O733" s="1525" t="s">
        <v>1702</v>
      </c>
      <c r="P733" s="1524"/>
      <c r="Q733" s="1524"/>
      <c r="R733" s="1524"/>
      <c r="S733" s="1524"/>
      <c r="T733" s="1448"/>
      <c r="U733" s="1448"/>
    </row>
    <row r="734" spans="1:24" x14ac:dyDescent="0.2">
      <c r="B734" s="72" t="s">
        <v>416</v>
      </c>
      <c r="D734" s="1745"/>
      <c r="E734" s="1745"/>
      <c r="F734" s="1745"/>
      <c r="G734" s="1745"/>
      <c r="H734" s="1745"/>
      <c r="I734" s="1745"/>
      <c r="J734" s="1745"/>
      <c r="K734" s="1745"/>
      <c r="L734" s="1745"/>
      <c r="M734" s="1745"/>
      <c r="O734" s="1523"/>
      <c r="P734" s="1524"/>
      <c r="Q734" s="1524"/>
      <c r="R734" s="1524"/>
      <c r="S734" s="1524"/>
      <c r="T734" s="1448"/>
      <c r="U734" s="1448"/>
    </row>
    <row r="735" spans="1:24" s="67" customFormat="1" x14ac:dyDescent="0.2">
      <c r="B735" s="72" t="s">
        <v>416</v>
      </c>
      <c r="C735" s="1262"/>
      <c r="D735" s="52"/>
      <c r="E735" s="52"/>
      <c r="F735" s="69"/>
      <c r="G735" s="69"/>
      <c r="H735" s="68"/>
      <c r="I735" s="68"/>
      <c r="J735" s="59"/>
      <c r="K735" s="59"/>
      <c r="L735" s="59"/>
      <c r="M735" s="59"/>
      <c r="N735" s="1233"/>
      <c r="O735" s="1448"/>
      <c r="P735" s="1448"/>
      <c r="Q735" s="1448"/>
      <c r="R735" s="1448"/>
      <c r="S735" s="1448"/>
      <c r="T735" s="1448"/>
      <c r="U735" s="1448"/>
      <c r="V735" s="1448"/>
      <c r="W735" s="1448"/>
      <c r="X735" s="1448"/>
    </row>
    <row r="736" spans="1:24" ht="15.75" customHeight="1" x14ac:dyDescent="0.2">
      <c r="B736" s="72" t="s">
        <v>416</v>
      </c>
      <c r="D736" s="77" t="s">
        <v>977</v>
      </c>
      <c r="E736" s="52"/>
      <c r="F736" s="52"/>
      <c r="G736" s="52"/>
      <c r="H736" s="59"/>
      <c r="I736" s="59"/>
      <c r="J736" s="170"/>
      <c r="K736" s="170"/>
      <c r="L736" s="170"/>
      <c r="M736" s="170"/>
      <c r="N736" s="1233"/>
      <c r="O736" s="1448"/>
      <c r="P736" s="1448"/>
      <c r="Q736" s="1448"/>
      <c r="R736" s="1448"/>
      <c r="S736" s="1448"/>
      <c r="T736" s="1448"/>
      <c r="U736" s="1448"/>
      <c r="V736" s="1448"/>
      <c r="W736" s="1448"/>
      <c r="X736" s="1448"/>
    </row>
    <row r="737" spans="1:24" ht="15.75" customHeight="1" x14ac:dyDescent="0.2">
      <c r="B737" s="72" t="s">
        <v>416</v>
      </c>
      <c r="D737" s="1763" t="s">
        <v>978</v>
      </c>
      <c r="E737" s="1763"/>
      <c r="F737" s="1763"/>
      <c r="G737" s="1763"/>
      <c r="H737" s="1763"/>
      <c r="I737" s="1763"/>
      <c r="J737" s="1763"/>
      <c r="K737" s="1502"/>
      <c r="L737" s="1502"/>
      <c r="M737" s="1502"/>
      <c r="N737" s="1233"/>
      <c r="O737" s="1448"/>
      <c r="P737" s="1448"/>
      <c r="Q737" s="1448"/>
      <c r="R737" s="1448"/>
      <c r="S737" s="1448"/>
      <c r="T737" s="1448"/>
      <c r="U737" s="1448"/>
      <c r="V737" s="1448"/>
      <c r="W737" s="1448"/>
      <c r="X737" s="1448"/>
    </row>
    <row r="738" spans="1:24" x14ac:dyDescent="0.2">
      <c r="B738" s="72" t="s">
        <v>416</v>
      </c>
      <c r="D738" s="52"/>
      <c r="E738" s="69"/>
      <c r="F738" s="52"/>
      <c r="G738" s="52"/>
      <c r="H738" s="35"/>
      <c r="I738" s="35"/>
      <c r="J738" s="35"/>
      <c r="K738" s="178"/>
      <c r="L738" s="178">
        <f>FY</f>
        <v>2021</v>
      </c>
      <c r="M738" s="178">
        <f>FY-1</f>
        <v>2020</v>
      </c>
      <c r="N738" s="1233"/>
      <c r="O738" s="1448"/>
      <c r="P738" s="1448"/>
      <c r="Q738" s="1448"/>
      <c r="R738" s="1448"/>
      <c r="S738" s="1448"/>
      <c r="T738" s="1448"/>
      <c r="U738" s="1448"/>
      <c r="V738" s="1448"/>
      <c r="W738" s="1448"/>
      <c r="X738" s="1448"/>
    </row>
    <row r="739" spans="1:24" ht="12.75" customHeight="1" x14ac:dyDescent="0.2">
      <c r="B739" s="72" t="s">
        <v>416</v>
      </c>
      <c r="D739" s="52"/>
      <c r="E739" s="69"/>
      <c r="F739" s="52"/>
      <c r="G739" s="52"/>
      <c r="H739" s="35"/>
      <c r="I739" s="35"/>
      <c r="J739" s="35"/>
      <c r="K739" s="116"/>
      <c r="L739" s="116" t="s">
        <v>282</v>
      </c>
      <c r="M739" s="116" t="s">
        <v>282</v>
      </c>
      <c r="N739" s="1233"/>
      <c r="O739" s="1448"/>
      <c r="P739" s="1448"/>
      <c r="Q739" s="1448"/>
      <c r="R739" s="1448"/>
      <c r="S739" s="1448"/>
      <c r="T739" s="1448"/>
      <c r="U739" s="1448"/>
      <c r="V739" s="1448"/>
      <c r="W739" s="1448"/>
      <c r="X739" s="1448"/>
    </row>
    <row r="740" spans="1:24" x14ac:dyDescent="0.2">
      <c r="A740" s="52" t="s">
        <v>965</v>
      </c>
      <c r="B740" s="72" t="s">
        <v>416</v>
      </c>
      <c r="D740" s="52" t="s">
        <v>979</v>
      </c>
      <c r="E740" s="69"/>
      <c r="F740" s="52"/>
      <c r="G740" s="52"/>
      <c r="H740" s="35"/>
      <c r="I740" s="35"/>
      <c r="J740" s="35"/>
      <c r="K740" s="126"/>
      <c r="L740" s="126" t="s">
        <v>980</v>
      </c>
      <c r="M740" s="126" t="s">
        <v>980</v>
      </c>
      <c r="N740" s="1233"/>
      <c r="O740" s="1448"/>
      <c r="P740" s="1448"/>
      <c r="Q740" s="1448"/>
      <c r="R740" s="1448"/>
      <c r="S740" s="1448"/>
      <c r="T740" s="1448"/>
      <c r="U740" s="1448"/>
      <c r="V740" s="1448"/>
      <c r="W740" s="1448"/>
      <c r="X740" s="1448"/>
    </row>
    <row r="741" spans="1:24" x14ac:dyDescent="0.2">
      <c r="B741" s="72" t="s">
        <v>416</v>
      </c>
      <c r="D741" s="52" t="s">
        <v>981</v>
      </c>
      <c r="E741" s="69"/>
      <c r="F741" s="52"/>
      <c r="G741" s="52"/>
      <c r="H741" s="35"/>
      <c r="I741" s="35"/>
      <c r="J741" s="35"/>
      <c r="K741" s="68"/>
      <c r="L741" s="223"/>
      <c r="M741" s="223"/>
      <c r="N741" s="1233"/>
      <c r="O741" s="1448"/>
      <c r="P741" s="1448"/>
      <c r="Q741" s="1448"/>
      <c r="R741" s="1448"/>
      <c r="S741" s="1448"/>
      <c r="T741" s="1448"/>
      <c r="U741" s="1448"/>
      <c r="V741" s="1448"/>
      <c r="W741" s="1448"/>
      <c r="X741" s="1448"/>
    </row>
    <row r="742" spans="1:24" x14ac:dyDescent="0.2">
      <c r="B742" s="72" t="s">
        <v>416</v>
      </c>
      <c r="D742" s="592" t="s">
        <v>983</v>
      </c>
      <c r="E742" s="69"/>
      <c r="F742" s="52"/>
      <c r="G742" s="52"/>
      <c r="H742" s="35"/>
      <c r="I742" s="35"/>
      <c r="J742" s="35"/>
      <c r="K742" s="753"/>
      <c r="L742" s="593"/>
      <c r="M742" s="593"/>
      <c r="N742" s="1233"/>
      <c r="O742" s="214" t="s">
        <v>570</v>
      </c>
      <c r="P742" s="575"/>
      <c r="Q742" s="1448"/>
      <c r="R742" s="1448"/>
      <c r="S742" s="1448"/>
      <c r="T742" s="1448"/>
      <c r="U742" s="1448"/>
      <c r="V742" s="1448"/>
      <c r="W742" s="1448"/>
      <c r="X742" s="1448"/>
    </row>
    <row r="743" spans="1:24" x14ac:dyDescent="0.2">
      <c r="B743" s="72" t="s">
        <v>416</v>
      </c>
      <c r="D743" s="52" t="s">
        <v>986</v>
      </c>
      <c r="E743" s="69"/>
      <c r="F743" s="52"/>
      <c r="G743" s="52"/>
      <c r="H743" s="35"/>
      <c r="I743" s="35"/>
      <c r="J743" s="35"/>
      <c r="K743" s="68"/>
      <c r="L743" s="223"/>
      <c r="M743" s="223"/>
      <c r="N743" s="1233"/>
      <c r="O743" s="1448"/>
      <c r="P743" s="1448"/>
      <c r="Q743" s="1448"/>
      <c r="R743" s="1448"/>
      <c r="S743" s="1448"/>
      <c r="T743" s="1448"/>
      <c r="U743" s="1448"/>
      <c r="V743" s="1448"/>
      <c r="W743" s="1448"/>
      <c r="X743" s="1448"/>
    </row>
    <row r="744" spans="1:24" x14ac:dyDescent="0.2">
      <c r="B744" s="72" t="s">
        <v>416</v>
      </c>
      <c r="D744" s="52"/>
      <c r="E744" s="52"/>
      <c r="F744" s="52"/>
      <c r="G744" s="52"/>
      <c r="H744" s="59"/>
      <c r="I744" s="59"/>
      <c r="J744" s="59"/>
      <c r="K744" s="59"/>
      <c r="L744" s="59"/>
      <c r="M744" s="59"/>
      <c r="N744" s="1233"/>
      <c r="O744" s="1448"/>
      <c r="P744" s="1448"/>
      <c r="Q744" s="1448"/>
      <c r="R744" s="1448"/>
      <c r="S744" s="1448"/>
      <c r="T744" s="1448"/>
      <c r="U744" s="1448"/>
      <c r="V744" s="1448"/>
      <c r="W744" s="1448"/>
      <c r="X744" s="1448"/>
    </row>
    <row r="745" spans="1:24" x14ac:dyDescent="0.2">
      <c r="B745" s="72" t="s">
        <v>416</v>
      </c>
      <c r="D745" s="52"/>
      <c r="E745" s="52"/>
      <c r="F745" s="52"/>
      <c r="G745" s="52"/>
      <c r="H745" s="59"/>
      <c r="I745" s="59"/>
      <c r="J745" s="59"/>
      <c r="K745" s="59"/>
      <c r="L745" s="59"/>
      <c r="M745" s="59"/>
      <c r="N745" s="1233"/>
      <c r="O745" s="1448"/>
      <c r="P745" s="1448"/>
      <c r="Q745" s="1448"/>
      <c r="R745" s="1448"/>
      <c r="S745" s="1448"/>
      <c r="T745" s="1448"/>
      <c r="U745" s="1448"/>
      <c r="V745" s="1448"/>
      <c r="W745" s="1448"/>
      <c r="X745" s="1448"/>
    </row>
    <row r="746" spans="1:24" ht="15.75" customHeight="1" x14ac:dyDescent="0.2">
      <c r="B746" s="1228" t="s">
        <v>590</v>
      </c>
      <c r="C746" s="1263" t="s">
        <v>325</v>
      </c>
      <c r="D746" s="77" t="s">
        <v>988</v>
      </c>
      <c r="E746" s="52"/>
      <c r="F746" s="52"/>
      <c r="G746" s="52"/>
      <c r="H746" s="59"/>
      <c r="I746" s="59"/>
      <c r="J746" s="170"/>
      <c r="K746" s="170"/>
      <c r="L746" s="170"/>
      <c r="M746" s="170"/>
      <c r="N746" s="1233"/>
      <c r="O746" s="1448"/>
      <c r="P746" s="1448"/>
      <c r="Q746" s="1448"/>
      <c r="R746" s="1448"/>
      <c r="S746" s="1448"/>
      <c r="T746" s="1448"/>
      <c r="U746" s="1448"/>
      <c r="V746" s="1448"/>
      <c r="W746" s="1448"/>
      <c r="X746" s="1448"/>
    </row>
    <row r="747" spans="1:24" ht="15.75" customHeight="1" x14ac:dyDescent="0.2">
      <c r="B747" s="72" t="str">
        <f>$B$746</f>
        <v>No</v>
      </c>
      <c r="C747" s="1263" t="s">
        <v>325</v>
      </c>
      <c r="D747" s="1763" t="s">
        <v>978</v>
      </c>
      <c r="E747" s="1763"/>
      <c r="F747" s="1763"/>
      <c r="G747" s="1763"/>
      <c r="H747" s="1763"/>
      <c r="I747" s="1763"/>
      <c r="J747" s="1763"/>
      <c r="K747" s="1502"/>
      <c r="L747" s="35"/>
      <c r="M747" s="35"/>
      <c r="N747" s="1233"/>
      <c r="O747" s="1448"/>
      <c r="P747" s="1448"/>
      <c r="Q747" s="1448"/>
      <c r="R747" s="1448"/>
      <c r="S747" s="1448"/>
      <c r="T747" s="1448"/>
      <c r="U747" s="1448"/>
      <c r="V747" s="1448"/>
      <c r="W747" s="1448"/>
      <c r="X747" s="1448"/>
    </row>
    <row r="748" spans="1:24" x14ac:dyDescent="0.2">
      <c r="B748" s="72" t="str">
        <f t="shared" ref="B748:B754" si="110">$B$746</f>
        <v>No</v>
      </c>
      <c r="C748" s="1263" t="s">
        <v>325</v>
      </c>
      <c r="D748" s="52"/>
      <c r="E748" s="69"/>
      <c r="F748" s="52"/>
      <c r="G748" s="52"/>
      <c r="H748" s="35"/>
      <c r="I748" s="35"/>
      <c r="J748" s="35"/>
      <c r="K748" s="178"/>
      <c r="L748" s="178">
        <f>FY</f>
        <v>2021</v>
      </c>
      <c r="M748" s="178">
        <f>FY-1</f>
        <v>2020</v>
      </c>
      <c r="N748" s="1233"/>
      <c r="O748" s="1448"/>
      <c r="P748" s="1448"/>
      <c r="Q748" s="1448"/>
      <c r="R748" s="1448"/>
      <c r="S748" s="1448"/>
      <c r="T748" s="1448"/>
      <c r="U748" s="1448"/>
      <c r="V748" s="1448"/>
      <c r="W748" s="1448"/>
      <c r="X748" s="1448"/>
    </row>
    <row r="749" spans="1:24" ht="12.75" customHeight="1" x14ac:dyDescent="0.2">
      <c r="B749" s="72" t="str">
        <f t="shared" si="110"/>
        <v>No</v>
      </c>
      <c r="C749" s="1263" t="s">
        <v>325</v>
      </c>
      <c r="D749" s="52"/>
      <c r="E749" s="69"/>
      <c r="F749" s="52"/>
      <c r="G749" s="52"/>
      <c r="H749" s="35"/>
      <c r="I749" s="35"/>
      <c r="J749" s="35"/>
      <c r="K749" s="116"/>
      <c r="L749" s="116" t="s">
        <v>282</v>
      </c>
      <c r="M749" s="116" t="s">
        <v>282</v>
      </c>
      <c r="N749" s="1233"/>
      <c r="O749" s="1448"/>
      <c r="P749" s="1448"/>
      <c r="Q749" s="1448"/>
      <c r="R749" s="1448"/>
      <c r="S749" s="1448"/>
      <c r="T749" s="1448"/>
      <c r="U749" s="1448"/>
      <c r="V749" s="1448"/>
      <c r="W749" s="1448"/>
      <c r="X749" s="1448"/>
    </row>
    <row r="750" spans="1:24" x14ac:dyDescent="0.2">
      <c r="A750" s="52" t="s">
        <v>965</v>
      </c>
      <c r="B750" s="72" t="str">
        <f t="shared" si="110"/>
        <v>No</v>
      </c>
      <c r="C750" s="1263" t="s">
        <v>325</v>
      </c>
      <c r="D750" s="52" t="s">
        <v>979</v>
      </c>
      <c r="E750" s="69"/>
      <c r="F750" s="52"/>
      <c r="G750" s="52"/>
      <c r="H750" s="35"/>
      <c r="I750" s="35"/>
      <c r="J750" s="35"/>
      <c r="K750" s="126"/>
      <c r="L750" s="126" t="s">
        <v>980</v>
      </c>
      <c r="M750" s="126" t="s">
        <v>980</v>
      </c>
      <c r="N750" s="1233"/>
      <c r="O750" s="1448"/>
      <c r="P750" s="1448"/>
      <c r="Q750" s="1448"/>
      <c r="R750" s="1448"/>
      <c r="S750" s="1448"/>
      <c r="T750" s="1448"/>
      <c r="U750" s="1448"/>
      <c r="V750" s="1448"/>
      <c r="W750" s="1448"/>
      <c r="X750" s="1448"/>
    </row>
    <row r="751" spans="1:24" x14ac:dyDescent="0.2">
      <c r="B751" s="72" t="str">
        <f t="shared" si="110"/>
        <v>No</v>
      </c>
      <c r="C751" s="1263" t="s">
        <v>325</v>
      </c>
      <c r="D751" s="52" t="s">
        <v>981</v>
      </c>
      <c r="E751" s="69"/>
      <c r="F751" s="52"/>
      <c r="G751" s="52"/>
      <c r="H751" s="35"/>
      <c r="I751" s="35"/>
      <c r="J751" s="35"/>
      <c r="K751" s="68"/>
      <c r="L751" s="68" t="s">
        <v>982</v>
      </c>
      <c r="M751" s="68" t="s">
        <v>982</v>
      </c>
      <c r="N751" s="1233"/>
      <c r="O751" s="1448"/>
      <c r="P751" s="1448"/>
      <c r="Q751" s="1448"/>
      <c r="R751" s="1448"/>
      <c r="S751" s="1448"/>
      <c r="T751" s="1448"/>
      <c r="U751" s="1448"/>
      <c r="V751" s="1448"/>
      <c r="W751" s="1448"/>
      <c r="X751" s="1448"/>
    </row>
    <row r="752" spans="1:24" x14ac:dyDescent="0.2">
      <c r="B752" s="72" t="str">
        <f t="shared" si="110"/>
        <v>No</v>
      </c>
      <c r="C752" s="1263" t="s">
        <v>325</v>
      </c>
      <c r="D752" s="592" t="s">
        <v>983</v>
      </c>
      <c r="E752" s="69"/>
      <c r="F752" s="52"/>
      <c r="G752" s="52"/>
      <c r="H752" s="35"/>
      <c r="I752" s="35"/>
      <c r="J752" s="35"/>
      <c r="K752" s="753"/>
      <c r="L752" s="753" t="s">
        <v>984</v>
      </c>
      <c r="M752" s="753" t="s">
        <v>985</v>
      </c>
      <c r="N752" s="1233"/>
      <c r="O752" s="214" t="s">
        <v>570</v>
      </c>
      <c r="P752" s="575"/>
      <c r="Q752" s="1448"/>
      <c r="R752" s="1448"/>
      <c r="S752" s="1448"/>
      <c r="T752" s="1448"/>
      <c r="U752" s="1448"/>
      <c r="V752" s="1448"/>
      <c r="W752" s="1448"/>
      <c r="X752" s="1448"/>
    </row>
    <row r="753" spans="2:24" x14ac:dyDescent="0.2">
      <c r="B753" s="72" t="str">
        <f t="shared" si="110"/>
        <v>No</v>
      </c>
      <c r="C753" s="1263" t="s">
        <v>325</v>
      </c>
      <c r="D753" s="52" t="s">
        <v>986</v>
      </c>
      <c r="E753" s="69"/>
      <c r="F753" s="52"/>
      <c r="G753" s="52"/>
      <c r="H753" s="35"/>
      <c r="I753" s="35"/>
      <c r="J753" s="35"/>
      <c r="K753" s="68"/>
      <c r="L753" s="68" t="s">
        <v>987</v>
      </c>
      <c r="M753" s="68" t="s">
        <v>987</v>
      </c>
      <c r="N753" s="1233"/>
      <c r="O753" s="1448"/>
      <c r="P753" s="1448"/>
      <c r="Q753" s="1448"/>
      <c r="R753" s="1448"/>
      <c r="S753" s="1448"/>
      <c r="T753" s="1448"/>
      <c r="U753" s="1448"/>
      <c r="V753" s="1448"/>
      <c r="W753" s="1448"/>
      <c r="X753" s="1448"/>
    </row>
    <row r="754" spans="2:24" x14ac:dyDescent="0.2">
      <c r="B754" s="72" t="str">
        <f t="shared" si="110"/>
        <v>No</v>
      </c>
      <c r="C754" s="1263" t="s">
        <v>325</v>
      </c>
      <c r="D754" s="52"/>
      <c r="E754" s="52"/>
      <c r="F754" s="52"/>
      <c r="G754" s="52"/>
      <c r="H754" s="59"/>
      <c r="I754" s="35"/>
      <c r="J754" s="35"/>
      <c r="K754" s="59"/>
      <c r="L754" s="59"/>
      <c r="M754" s="59"/>
      <c r="N754" s="1233"/>
      <c r="O754" s="1448"/>
      <c r="P754" s="1448"/>
      <c r="Q754" s="1448"/>
      <c r="R754" s="1448"/>
      <c r="S754" s="1448"/>
      <c r="T754" s="1448"/>
      <c r="U754" s="1448"/>
      <c r="V754" s="1448"/>
      <c r="W754" s="1448"/>
      <c r="X754" s="1448"/>
    </row>
    <row r="755" spans="2:24" x14ac:dyDescent="0.2">
      <c r="B755" s="72" t="s">
        <v>416</v>
      </c>
      <c r="D755" s="77" t="s">
        <v>989</v>
      </c>
      <c r="E755" s="52"/>
      <c r="F755" s="52"/>
      <c r="G755" s="52"/>
      <c r="H755" s="59"/>
      <c r="I755" s="59"/>
      <c r="J755" s="59"/>
      <c r="K755" s="59"/>
      <c r="L755" s="59"/>
      <c r="M755" s="59"/>
      <c r="N755" s="1233"/>
      <c r="O755" s="1448"/>
      <c r="P755" s="1448"/>
      <c r="Q755" s="1448"/>
      <c r="R755" s="1448"/>
      <c r="S755" s="1448"/>
      <c r="T755" s="1448"/>
      <c r="U755" s="1448"/>
      <c r="V755" s="1448"/>
      <c r="W755" s="1448"/>
      <c r="X755" s="1448"/>
    </row>
    <row r="756" spans="2:24" ht="12.75" customHeight="1" x14ac:dyDescent="0.2">
      <c r="B756" s="72" t="s">
        <v>416</v>
      </c>
      <c r="D756" s="1541" t="s">
        <v>990</v>
      </c>
      <c r="E756" s="1541"/>
      <c r="F756" s="1541"/>
      <c r="G756" s="1541"/>
      <c r="H756" s="1541"/>
      <c r="I756" s="1541"/>
      <c r="J756" s="1541"/>
      <c r="K756" s="1469"/>
      <c r="L756" s="1469"/>
      <c r="M756" s="1469"/>
      <c r="N756" s="1233"/>
      <c r="O756" s="1448"/>
      <c r="P756" s="1448"/>
      <c r="Q756" s="1448"/>
      <c r="R756" s="1448"/>
      <c r="S756" s="1448"/>
      <c r="T756" s="1448"/>
      <c r="U756" s="1448"/>
      <c r="V756" s="1448"/>
      <c r="W756" s="1448"/>
      <c r="X756" s="1448"/>
    </row>
    <row r="757" spans="2:24" x14ac:dyDescent="0.2">
      <c r="B757" s="72" t="s">
        <v>416</v>
      </c>
      <c r="D757" s="52"/>
      <c r="E757" s="52"/>
      <c r="F757" s="59"/>
      <c r="G757" s="59"/>
      <c r="H757" s="52"/>
      <c r="J757" s="59"/>
      <c r="K757" s="59"/>
      <c r="L757" s="59"/>
      <c r="M757" s="59"/>
      <c r="N757" s="1233"/>
      <c r="O757" s="1448"/>
      <c r="P757" s="1448"/>
      <c r="Q757" s="1448"/>
      <c r="R757" s="1448"/>
      <c r="S757" s="1448"/>
      <c r="T757" s="1448"/>
      <c r="U757" s="1448"/>
      <c r="V757" s="1448"/>
      <c r="W757" s="1448"/>
      <c r="X757" s="1448"/>
    </row>
    <row r="758" spans="2:24" x14ac:dyDescent="0.2">
      <c r="B758" s="72" t="s">
        <v>416</v>
      </c>
      <c r="D758" s="52"/>
      <c r="E758" s="52"/>
      <c r="F758" s="52"/>
      <c r="G758" s="52"/>
      <c r="H758" s="35"/>
      <c r="I758" s="35"/>
      <c r="J758" s="35"/>
      <c r="K758" s="118" t="s">
        <v>971</v>
      </c>
      <c r="L758" s="178">
        <f>FY</f>
        <v>2021</v>
      </c>
      <c r="M758" s="178">
        <f>FY-1</f>
        <v>2020</v>
      </c>
      <c r="N758" s="1233"/>
      <c r="O758" s="1448"/>
      <c r="P758" s="1448"/>
      <c r="Q758" s="1448"/>
      <c r="R758" s="1448"/>
      <c r="S758" s="1448"/>
      <c r="T758" s="1448"/>
      <c r="U758" s="1448"/>
      <c r="V758" s="1448"/>
      <c r="W758" s="1448"/>
      <c r="X758" s="1448"/>
    </row>
    <row r="759" spans="2:24" ht="17.25" customHeight="1" x14ac:dyDescent="0.2">
      <c r="B759" s="72" t="s">
        <v>416</v>
      </c>
      <c r="D759" s="52"/>
      <c r="E759" s="52"/>
      <c r="F759" s="52"/>
      <c r="G759" s="52"/>
      <c r="H759" s="35"/>
      <c r="I759" s="35"/>
      <c r="J759" s="35"/>
      <c r="K759" s="255" t="s">
        <v>980</v>
      </c>
      <c r="L759" s="256" t="s">
        <v>991</v>
      </c>
      <c r="M759" s="256" t="s">
        <v>991</v>
      </c>
      <c r="N759" s="1233"/>
      <c r="O759" s="1448"/>
      <c r="P759" s="1448"/>
      <c r="Q759" s="1448"/>
      <c r="R759" s="1448"/>
      <c r="S759" s="1448"/>
      <c r="T759" s="1448"/>
      <c r="U759" s="1448"/>
      <c r="V759" s="1448"/>
      <c r="W759" s="1448"/>
      <c r="X759" s="1448"/>
    </row>
    <row r="760" spans="2:24" x14ac:dyDescent="0.2">
      <c r="B760" s="72" t="s">
        <v>416</v>
      </c>
      <c r="D760" s="52"/>
      <c r="E760" s="52"/>
      <c r="F760" s="52"/>
      <c r="G760" s="52"/>
      <c r="H760" s="35"/>
      <c r="I760" s="35"/>
      <c r="J760" s="35"/>
      <c r="K760" s="223"/>
      <c r="L760" s="492"/>
      <c r="M760" s="492"/>
      <c r="N760" s="1233"/>
      <c r="O760" s="214" t="s">
        <v>570</v>
      </c>
      <c r="P760" s="575"/>
      <c r="Q760" s="1448"/>
      <c r="R760" s="1448"/>
      <c r="S760" s="1448"/>
      <c r="T760" s="1448"/>
      <c r="U760" s="1448"/>
      <c r="V760" s="1448"/>
      <c r="W760" s="1448"/>
      <c r="X760" s="1448"/>
    </row>
    <row r="761" spans="2:24" x14ac:dyDescent="0.2">
      <c r="B761" s="72" t="s">
        <v>416</v>
      </c>
      <c r="D761" s="52"/>
      <c r="E761" s="52"/>
      <c r="F761" s="52"/>
      <c r="G761" s="52"/>
      <c r="H761" s="35"/>
      <c r="I761" s="35"/>
      <c r="J761" s="35"/>
      <c r="K761" s="223"/>
      <c r="L761" s="492"/>
      <c r="M761" s="492"/>
      <c r="N761" s="1233"/>
      <c r="O761" s="1448"/>
      <c r="P761" s="1448"/>
      <c r="Q761" s="1448"/>
      <c r="R761" s="1448"/>
      <c r="S761" s="1448"/>
      <c r="T761" s="1448"/>
      <c r="U761" s="1448"/>
      <c r="V761" s="1448"/>
      <c r="W761" s="1448"/>
      <c r="X761" s="1448"/>
    </row>
    <row r="762" spans="2:24" x14ac:dyDescent="0.2">
      <c r="B762" s="72" t="s">
        <v>416</v>
      </c>
      <c r="D762" s="52"/>
      <c r="E762" s="52"/>
      <c r="F762" s="52"/>
      <c r="G762" s="52"/>
      <c r="H762" s="35"/>
      <c r="I762" s="35"/>
      <c r="J762" s="35"/>
      <c r="K762" s="68"/>
      <c r="L762" s="68"/>
      <c r="M762" s="68"/>
      <c r="N762" s="1233"/>
      <c r="O762" s="1448"/>
      <c r="P762" s="1448"/>
      <c r="Q762" s="1448"/>
      <c r="R762" s="1448"/>
      <c r="S762" s="1448"/>
      <c r="T762" s="1448"/>
      <c r="U762" s="1448"/>
      <c r="V762" s="1448"/>
      <c r="W762" s="1448"/>
      <c r="X762" s="1448"/>
    </row>
    <row r="763" spans="2:24" ht="13.5" thickBot="1" x14ac:dyDescent="0.25">
      <c r="B763" s="72" t="s">
        <v>416</v>
      </c>
      <c r="D763" s="52"/>
      <c r="E763" s="52"/>
      <c r="F763" s="52"/>
      <c r="G763" s="52"/>
      <c r="H763" s="35"/>
      <c r="I763" s="35"/>
      <c r="J763" s="35"/>
      <c r="K763" s="59"/>
      <c r="L763" s="493">
        <f>SUM(L760:L762)</f>
        <v>0</v>
      </c>
      <c r="M763" s="493">
        <f>SUM(M760:M762)</f>
        <v>0</v>
      </c>
    </row>
    <row r="764" spans="2:24" ht="13.5" thickTop="1" x14ac:dyDescent="0.2">
      <c r="B764" s="72" t="s">
        <v>416</v>
      </c>
      <c r="D764" s="52"/>
      <c r="E764" s="52"/>
      <c r="F764" s="52"/>
      <c r="G764" s="52"/>
      <c r="H764" s="68"/>
      <c r="I764" s="68"/>
      <c r="J764" s="59"/>
      <c r="K764" s="59"/>
      <c r="L764" s="59"/>
      <c r="M764" s="59"/>
    </row>
    <row r="765" spans="2:24" x14ac:dyDescent="0.2">
      <c r="B765" s="72" t="s">
        <v>416</v>
      </c>
      <c r="D765" s="52"/>
      <c r="E765" s="52"/>
      <c r="F765" s="52"/>
      <c r="G765" s="52"/>
      <c r="H765" s="68"/>
      <c r="I765" s="68"/>
      <c r="J765" s="59"/>
      <c r="K765" s="59"/>
      <c r="L765" s="59"/>
      <c r="M765" s="59"/>
    </row>
    <row r="766" spans="2:24" x14ac:dyDescent="0.2">
      <c r="B766" s="72" t="s">
        <v>416</v>
      </c>
      <c r="D766" s="72" t="s">
        <v>992</v>
      </c>
      <c r="E766" s="72"/>
      <c r="F766" s="571"/>
      <c r="G766" s="571"/>
      <c r="H766" s="52"/>
      <c r="J766" s="594"/>
      <c r="K766" s="594"/>
      <c r="L766" s="594"/>
      <c r="M766" s="594"/>
    </row>
    <row r="767" spans="2:24" x14ac:dyDescent="0.2">
      <c r="B767" s="72" t="s">
        <v>416</v>
      </c>
      <c r="D767" s="72"/>
      <c r="E767" s="72"/>
      <c r="F767" s="571"/>
      <c r="G767" s="571"/>
      <c r="H767" s="52"/>
      <c r="J767" s="594"/>
      <c r="K767" s="594"/>
      <c r="L767" s="594"/>
      <c r="M767" s="594"/>
    </row>
    <row r="768" spans="2:24" x14ac:dyDescent="0.2">
      <c r="B768" s="72" t="s">
        <v>416</v>
      </c>
      <c r="D768" s="72"/>
      <c r="E768" s="72"/>
      <c r="F768" s="571"/>
      <c r="G768" s="571"/>
      <c r="H768" s="594"/>
    </row>
    <row r="769" spans="1:16" x14ac:dyDescent="0.2">
      <c r="B769" s="72" t="s">
        <v>416</v>
      </c>
      <c r="C769" s="1262"/>
      <c r="D769" s="1831" t="str">
        <f>N769&amp;". Compensation and Other Benefits Upon Leaving"</f>
        <v>23. Compensation and Other Benefits Upon Leaving</v>
      </c>
      <c r="E769" s="1831"/>
      <c r="F769" s="1831"/>
      <c r="G769" s="1831"/>
      <c r="H769" s="1831"/>
      <c r="I769" s="1831"/>
      <c r="J769" s="1831"/>
      <c r="K769" s="1193"/>
      <c r="L769" s="1193"/>
      <c r="M769" s="1193"/>
      <c r="N769" s="1238">
        <f>IF($B769="Yes",$N713+1,$N713)</f>
        <v>23</v>
      </c>
    </row>
    <row r="770" spans="1:16" s="67" customFormat="1" ht="12.75" customHeight="1" x14ac:dyDescent="0.2">
      <c r="B770" s="72" t="s">
        <v>416</v>
      </c>
      <c r="C770" s="1262"/>
      <c r="D770" s="52"/>
      <c r="E770" s="52"/>
      <c r="F770" s="59"/>
      <c r="G770" s="59"/>
      <c r="H770" s="69"/>
      <c r="I770" s="69"/>
      <c r="J770" s="170"/>
      <c r="K770" s="170"/>
      <c r="L770" s="170"/>
      <c r="M770" s="170"/>
      <c r="N770" s="1237"/>
      <c r="O770" s="565"/>
    </row>
    <row r="771" spans="1:16" s="67" customFormat="1" ht="12.75" customHeight="1" x14ac:dyDescent="0.2">
      <c r="B771" s="72" t="s">
        <v>416</v>
      </c>
      <c r="C771" s="1262"/>
      <c r="D771" s="1765" t="s">
        <v>993</v>
      </c>
      <c r="E771" s="1765"/>
      <c r="F771" s="1765"/>
      <c r="G771" s="1765"/>
      <c r="H771" s="1765"/>
      <c r="I771" s="1765"/>
      <c r="J771" s="1765"/>
      <c r="K771" s="1503"/>
      <c r="L771" s="1503"/>
      <c r="M771" s="1503"/>
      <c r="N771" s="1237"/>
      <c r="O771" s="565"/>
    </row>
    <row r="772" spans="1:16" s="67" customFormat="1" ht="12.75" customHeight="1" x14ac:dyDescent="0.2">
      <c r="B772" s="72" t="s">
        <v>416</v>
      </c>
      <c r="C772" s="1262"/>
      <c r="D772" s="1765"/>
      <c r="E772" s="1765"/>
      <c r="F772" s="1765"/>
      <c r="G772" s="1765"/>
      <c r="H772" s="1765"/>
      <c r="I772" s="1765"/>
      <c r="J772" s="1765"/>
      <c r="K772" s="1503"/>
      <c r="L772" s="1503"/>
      <c r="M772" s="1503"/>
      <c r="N772" s="1237"/>
      <c r="O772" s="565"/>
    </row>
    <row r="773" spans="1:16" s="67" customFormat="1" ht="12.75" customHeight="1" x14ac:dyDescent="0.2">
      <c r="B773" s="72" t="s">
        <v>416</v>
      </c>
      <c r="C773" s="1262"/>
      <c r="D773" s="1765"/>
      <c r="E773" s="1765"/>
      <c r="F773" s="1765"/>
      <c r="G773" s="1765"/>
      <c r="H773" s="1765"/>
      <c r="I773" s="1765"/>
      <c r="J773" s="1765"/>
      <c r="K773" s="1503"/>
      <c r="L773" s="1503"/>
      <c r="M773" s="1503"/>
      <c r="N773" s="1237"/>
      <c r="O773" s="565"/>
    </row>
    <row r="774" spans="1:16" s="67" customFormat="1" ht="12.75" customHeight="1" x14ac:dyDescent="0.2">
      <c r="B774" s="72" t="s">
        <v>416</v>
      </c>
      <c r="C774" s="1262"/>
      <c r="D774" s="135"/>
      <c r="E774" s="135"/>
      <c r="F774" s="69"/>
      <c r="G774" s="69"/>
      <c r="H774" s="595"/>
      <c r="I774" s="595"/>
      <c r="J774" s="595"/>
      <c r="K774" s="595"/>
      <c r="L774" s="595"/>
      <c r="M774" s="595"/>
      <c r="N774" s="1237"/>
      <c r="O774" s="565"/>
    </row>
    <row r="775" spans="1:16" s="67" customFormat="1" ht="12.75" customHeight="1" x14ac:dyDescent="0.2">
      <c r="B775" s="72" t="s">
        <v>416</v>
      </c>
      <c r="C775" s="1262"/>
      <c r="D775" s="69"/>
      <c r="E775" s="52"/>
      <c r="F775" s="69"/>
      <c r="G775" s="69"/>
      <c r="K775" s="178"/>
      <c r="L775" s="178">
        <f>FY</f>
        <v>2021</v>
      </c>
      <c r="M775" s="178">
        <f>FY-1</f>
        <v>2020</v>
      </c>
      <c r="N775" s="1237"/>
      <c r="O775" s="565"/>
    </row>
    <row r="776" spans="1:16" s="67" customFormat="1" ht="12.75" customHeight="1" x14ac:dyDescent="0.2">
      <c r="B776" s="72" t="s">
        <v>416</v>
      </c>
      <c r="C776" s="1262"/>
      <c r="D776" s="69" t="s">
        <v>893</v>
      </c>
      <c r="E776" s="52"/>
      <c r="F776" s="69"/>
      <c r="G776" s="69"/>
      <c r="K776" s="116"/>
      <c r="L776" s="116" t="s">
        <v>282</v>
      </c>
      <c r="M776" s="116" t="s">
        <v>282</v>
      </c>
      <c r="N776" s="1237"/>
      <c r="O776" s="565"/>
    </row>
    <row r="777" spans="1:16" s="67" customFormat="1" ht="12.75" customHeight="1" x14ac:dyDescent="0.2">
      <c r="B777" s="72" t="s">
        <v>416</v>
      </c>
      <c r="C777" s="1262"/>
      <c r="D777" s="52" t="s">
        <v>994</v>
      </c>
      <c r="E777" s="52"/>
      <c r="F777" s="69"/>
      <c r="G777" s="69"/>
      <c r="K777" s="754"/>
      <c r="L777" s="596"/>
      <c r="M777" s="596" t="s">
        <v>987</v>
      </c>
      <c r="N777" s="1237"/>
      <c r="O777" s="214" t="s">
        <v>570</v>
      </c>
      <c r="P777" s="575"/>
    </row>
    <row r="778" spans="1:16" s="67" customFormat="1" ht="12.75" customHeight="1" x14ac:dyDescent="0.2">
      <c r="B778" s="72" t="s">
        <v>416</v>
      </c>
      <c r="C778" s="1262"/>
      <c r="D778" s="52" t="s">
        <v>995</v>
      </c>
      <c r="E778" s="52"/>
      <c r="F778" s="69"/>
      <c r="G778" s="69"/>
      <c r="K778" s="125"/>
      <c r="L778" s="223"/>
      <c r="M778" s="597" t="s">
        <v>987</v>
      </c>
      <c r="N778" s="1237"/>
      <c r="O778" s="565"/>
    </row>
    <row r="779" spans="1:16" x14ac:dyDescent="0.2">
      <c r="B779" s="72" t="s">
        <v>416</v>
      </c>
      <c r="D779" s="52"/>
      <c r="E779" s="52"/>
      <c r="F779" s="68"/>
      <c r="G779" s="125"/>
      <c r="H779" s="59"/>
    </row>
    <row r="780" spans="1:16" x14ac:dyDescent="0.2">
      <c r="B780" s="72" t="s">
        <v>416</v>
      </c>
      <c r="D780" s="52"/>
      <c r="E780" s="52"/>
      <c r="F780" s="68"/>
      <c r="G780" s="125"/>
      <c r="H780" s="59"/>
    </row>
    <row r="781" spans="1:16" x14ac:dyDescent="0.2">
      <c r="B781" s="72" t="s">
        <v>416</v>
      </c>
      <c r="C781" s="1262"/>
      <c r="D781" s="1762" t="str">
        <f>N781&amp;". Contingencies"</f>
        <v>24. Contingencies</v>
      </c>
      <c r="E781" s="1762"/>
      <c r="F781" s="1762"/>
      <c r="G781" s="1762"/>
      <c r="H781" s="1762"/>
      <c r="I781" s="1762"/>
      <c r="J781" s="1762"/>
      <c r="K781" s="1053"/>
      <c r="L781" s="1053"/>
      <c r="M781" s="1053"/>
      <c r="N781" s="1238">
        <f>IF($B781="Yes",$N769+1,$N769)</f>
        <v>24</v>
      </c>
    </row>
    <row r="782" spans="1:16" x14ac:dyDescent="0.2">
      <c r="B782" s="72" t="s">
        <v>416</v>
      </c>
      <c r="D782" s="69"/>
      <c r="E782" s="69"/>
      <c r="F782" s="170"/>
      <c r="G782" s="170"/>
      <c r="H782" s="52"/>
      <c r="J782" s="170"/>
      <c r="K782" s="170"/>
      <c r="L782" s="170"/>
      <c r="M782" s="170"/>
    </row>
    <row r="783" spans="1:16" ht="12" customHeight="1" x14ac:dyDescent="0.2">
      <c r="A783" s="72" t="s">
        <v>996</v>
      </c>
      <c r="B783" s="72" t="s">
        <v>416</v>
      </c>
      <c r="D783" s="1759" t="s">
        <v>997</v>
      </c>
      <c r="E783" s="1759"/>
      <c r="F783" s="1759"/>
      <c r="G783" s="1759"/>
      <c r="H783" s="1759"/>
      <c r="I783" s="1759"/>
      <c r="J783" s="1759"/>
      <c r="K783" s="1759"/>
      <c r="L783" s="1759"/>
      <c r="M783" s="1759"/>
    </row>
    <row r="784" spans="1:16" x14ac:dyDescent="0.2">
      <c r="B784" s="72" t="s">
        <v>416</v>
      </c>
      <c r="D784" s="1759"/>
      <c r="E784" s="1759"/>
      <c r="F784" s="1759"/>
      <c r="G784" s="1759"/>
      <c r="H784" s="1759"/>
      <c r="I784" s="1759"/>
      <c r="J784" s="1759"/>
      <c r="K784" s="1759"/>
      <c r="L784" s="1759"/>
      <c r="M784" s="1759"/>
    </row>
    <row r="785" spans="1:14" x14ac:dyDescent="0.2">
      <c r="B785" s="72" t="s">
        <v>416</v>
      </c>
      <c r="D785" s="72"/>
      <c r="E785" s="72"/>
      <c r="F785" s="571"/>
      <c r="G785" s="571"/>
      <c r="H785" s="52"/>
      <c r="J785" s="571"/>
      <c r="K785" s="571"/>
      <c r="L785" s="571"/>
      <c r="M785" s="571"/>
    </row>
    <row r="786" spans="1:14" ht="12.75" customHeight="1" x14ac:dyDescent="0.2">
      <c r="A786" s="52" t="s">
        <v>996</v>
      </c>
      <c r="B786" s="72" t="s">
        <v>416</v>
      </c>
      <c r="D786" s="1776" t="s">
        <v>998</v>
      </c>
      <c r="E786" s="1776"/>
      <c r="F786" s="1776"/>
      <c r="G786" s="1776"/>
      <c r="H786" s="1776"/>
      <c r="I786" s="1776"/>
      <c r="J786" s="1776"/>
      <c r="K786" s="1776"/>
      <c r="L786" s="1776"/>
      <c r="M786" s="1776"/>
    </row>
    <row r="787" spans="1:14" x14ac:dyDescent="0.2">
      <c r="B787" s="72" t="s">
        <v>416</v>
      </c>
      <c r="D787" s="1776"/>
      <c r="E787" s="1776"/>
      <c r="F787" s="1776"/>
      <c r="G787" s="1776"/>
      <c r="H787" s="1776"/>
      <c r="I787" s="1776"/>
      <c r="J787" s="1776"/>
      <c r="K787" s="1776"/>
      <c r="L787" s="1776"/>
      <c r="M787" s="1776"/>
    </row>
    <row r="788" spans="1:14" x14ac:dyDescent="0.2">
      <c r="B788" s="72" t="s">
        <v>416</v>
      </c>
      <c r="D788" s="1776"/>
      <c r="E788" s="1776"/>
      <c r="F788" s="1776"/>
      <c r="G788" s="1776"/>
      <c r="H788" s="1776"/>
      <c r="I788" s="1776"/>
      <c r="J788" s="1776"/>
      <c r="K788" s="1776"/>
      <c r="L788" s="1776"/>
      <c r="M788" s="1776"/>
    </row>
    <row r="789" spans="1:14" x14ac:dyDescent="0.2">
      <c r="B789" s="72" t="s">
        <v>416</v>
      </c>
      <c r="D789" s="1513"/>
      <c r="E789" s="1513"/>
      <c r="F789" s="117"/>
      <c r="G789" s="117"/>
      <c r="H789" s="117"/>
    </row>
    <row r="790" spans="1:14" ht="12.75" customHeight="1" x14ac:dyDescent="0.2">
      <c r="B790" s="72" t="s">
        <v>416</v>
      </c>
      <c r="D790" s="1745" t="s">
        <v>999</v>
      </c>
      <c r="E790" s="1745"/>
      <c r="F790" s="1745"/>
      <c r="G790" s="1745"/>
      <c r="H790" s="1745"/>
      <c r="I790" s="1745"/>
      <c r="J790" s="1745"/>
      <c r="K790" s="1745"/>
      <c r="L790" s="1745"/>
      <c r="M790" s="1745"/>
    </row>
    <row r="791" spans="1:14" x14ac:dyDescent="0.2">
      <c r="B791" s="72" t="s">
        <v>416</v>
      </c>
      <c r="D791" s="1745"/>
      <c r="E791" s="1745"/>
      <c r="F791" s="1745"/>
      <c r="G791" s="1745"/>
      <c r="H791" s="1745"/>
      <c r="I791" s="1745"/>
      <c r="J791" s="1745"/>
      <c r="K791" s="1745"/>
      <c r="L791" s="1745"/>
      <c r="M791" s="1745"/>
    </row>
    <row r="792" spans="1:14" x14ac:dyDescent="0.2">
      <c r="B792" s="72" t="s">
        <v>416</v>
      </c>
      <c r="D792" s="1745"/>
      <c r="E792" s="1745"/>
      <c r="F792" s="1745"/>
      <c r="G792" s="1745"/>
      <c r="H792" s="1745"/>
      <c r="I792" s="1745"/>
      <c r="J792" s="1745"/>
      <c r="K792" s="1745"/>
      <c r="L792" s="1745"/>
      <c r="M792" s="1745"/>
    </row>
    <row r="793" spans="1:14" x14ac:dyDescent="0.2">
      <c r="B793" s="72" t="s">
        <v>416</v>
      </c>
      <c r="D793" s="1745"/>
      <c r="E793" s="1745"/>
      <c r="F793" s="1745"/>
      <c r="G793" s="1745"/>
      <c r="H793" s="1745"/>
      <c r="I793" s="1745"/>
      <c r="J793" s="1745"/>
      <c r="K793" s="1745"/>
      <c r="L793" s="1745"/>
      <c r="M793" s="1745"/>
    </row>
    <row r="794" spans="1:14" x14ac:dyDescent="0.2">
      <c r="B794" s="72" t="s">
        <v>416</v>
      </c>
      <c r="D794" s="1745"/>
      <c r="E794" s="1745"/>
      <c r="F794" s="1745"/>
      <c r="G794" s="1745"/>
      <c r="H794" s="1745"/>
      <c r="I794" s="1745"/>
      <c r="J794" s="1745"/>
      <c r="K794" s="1745"/>
      <c r="L794" s="1745"/>
      <c r="M794" s="1745"/>
    </row>
    <row r="795" spans="1:14" x14ac:dyDescent="0.2">
      <c r="B795" s="72" t="s">
        <v>416</v>
      </c>
      <c r="D795" s="1745"/>
      <c r="E795" s="1745"/>
      <c r="F795" s="1745"/>
      <c r="G795" s="1745"/>
      <c r="H795" s="1745"/>
      <c r="I795" s="1745"/>
      <c r="J795" s="1745"/>
      <c r="K795" s="1745"/>
      <c r="L795" s="1745"/>
      <c r="M795" s="1745"/>
    </row>
    <row r="796" spans="1:14" x14ac:dyDescent="0.2">
      <c r="B796" s="72" t="s">
        <v>416</v>
      </c>
      <c r="D796" s="1745"/>
      <c r="E796" s="1745"/>
      <c r="F796" s="1745"/>
      <c r="G796" s="1745"/>
      <c r="H796" s="1745"/>
      <c r="I796" s="1745"/>
      <c r="J796" s="1745"/>
      <c r="K796" s="1745"/>
      <c r="L796" s="1745"/>
      <c r="M796" s="1745"/>
    </row>
    <row r="797" spans="1:14" x14ac:dyDescent="0.2">
      <c r="B797" s="72" t="s">
        <v>416</v>
      </c>
      <c r="D797" s="1745"/>
      <c r="E797" s="1745"/>
      <c r="F797" s="1745"/>
      <c r="G797" s="1745"/>
      <c r="H797" s="1745"/>
      <c r="I797" s="1745"/>
      <c r="J797" s="1745"/>
      <c r="K797" s="1745"/>
      <c r="L797" s="1745"/>
      <c r="M797" s="1745"/>
    </row>
    <row r="798" spans="1:14" x14ac:dyDescent="0.2">
      <c r="B798" s="72" t="s">
        <v>416</v>
      </c>
      <c r="D798" s="1745"/>
      <c r="E798" s="1745"/>
      <c r="F798" s="1745"/>
      <c r="G798" s="1745"/>
      <c r="H798" s="1745"/>
      <c r="I798" s="1745"/>
      <c r="J798" s="1745"/>
      <c r="K798" s="1745"/>
      <c r="L798" s="1745"/>
      <c r="M798" s="1745"/>
    </row>
    <row r="799" spans="1:14" x14ac:dyDescent="0.2">
      <c r="B799" s="72" t="s">
        <v>416</v>
      </c>
      <c r="D799" s="166"/>
      <c r="E799" s="69"/>
      <c r="F799" s="118"/>
      <c r="G799" s="118"/>
      <c r="H799" s="52"/>
      <c r="J799" s="118"/>
      <c r="K799" s="118"/>
      <c r="L799" s="118"/>
      <c r="M799" s="118"/>
    </row>
    <row r="800" spans="1:14" x14ac:dyDescent="0.2">
      <c r="B800" s="72" t="s">
        <v>416</v>
      </c>
      <c r="D800" s="1762" t="str">
        <f>N800&amp;". Commitments"</f>
        <v>25. Commitments</v>
      </c>
      <c r="E800" s="1762"/>
      <c r="F800" s="1762"/>
      <c r="G800" s="1762"/>
      <c r="H800" s="1762"/>
      <c r="I800" s="1762"/>
      <c r="J800" s="1762"/>
      <c r="K800" s="118"/>
      <c r="L800" s="118"/>
      <c r="M800" s="118"/>
      <c r="N800" s="1238">
        <f>IF($B800="Yes",$N781+1,$N781)</f>
        <v>25</v>
      </c>
    </row>
    <row r="801" spans="1:15" x14ac:dyDescent="0.2">
      <c r="B801" s="72" t="s">
        <v>416</v>
      </c>
      <c r="D801" s="1469"/>
      <c r="E801" s="1469"/>
      <c r="F801" s="119"/>
      <c r="G801" s="119"/>
      <c r="H801" s="52"/>
      <c r="J801" s="119"/>
      <c r="K801" s="118"/>
      <c r="L801" s="118"/>
      <c r="M801" s="118"/>
    </row>
    <row r="802" spans="1:15" x14ac:dyDescent="0.2">
      <c r="A802" s="52" t="s">
        <v>891</v>
      </c>
      <c r="B802" s="1448" t="s">
        <v>416</v>
      </c>
      <c r="C802" s="1263" t="s">
        <v>325</v>
      </c>
      <c r="D802" s="1507" t="s">
        <v>1000</v>
      </c>
      <c r="E802" s="1469"/>
      <c r="F802" s="119"/>
      <c r="G802" s="119"/>
      <c r="H802" s="52"/>
      <c r="J802" s="119"/>
      <c r="K802" s="118"/>
      <c r="L802" s="118"/>
      <c r="M802" s="118"/>
    </row>
    <row r="803" spans="1:15" x14ac:dyDescent="0.2">
      <c r="B803" s="1448" t="s">
        <v>416</v>
      </c>
      <c r="C803" s="1263" t="s">
        <v>325</v>
      </c>
      <c r="D803" s="166"/>
      <c r="E803" s="69"/>
      <c r="F803" s="118"/>
      <c r="G803" s="118"/>
      <c r="H803" s="52"/>
      <c r="J803" s="118"/>
      <c r="K803" s="118"/>
      <c r="L803" s="118"/>
      <c r="M803" s="118"/>
    </row>
    <row r="804" spans="1:15" x14ac:dyDescent="0.2">
      <c r="B804" s="1448" t="s">
        <v>416</v>
      </c>
      <c r="C804" s="1263" t="s">
        <v>325</v>
      </c>
      <c r="D804" s="1763" t="str">
        <f>"As at 31 December "&amp;FY&amp;" the Board has entered into contract agreements for capital works as follows: "</f>
        <v xml:space="preserve">As at 31 December 2021 the Board has entered into contract agreements for capital works as follows: </v>
      </c>
      <c r="E804" s="1763"/>
      <c r="F804" s="1763"/>
      <c r="G804" s="1763"/>
      <c r="H804" s="1763"/>
      <c r="I804" s="1763"/>
      <c r="J804" s="1763"/>
      <c r="K804" s="1502"/>
      <c r="L804" s="1502"/>
      <c r="M804" s="1502"/>
    </row>
    <row r="805" spans="1:15" x14ac:dyDescent="0.2">
      <c r="B805" s="1448" t="s">
        <v>416</v>
      </c>
      <c r="C805" s="1263" t="s">
        <v>325</v>
      </c>
      <c r="D805" s="52"/>
      <c r="E805" s="293"/>
      <c r="F805" s="125"/>
      <c r="G805" s="123"/>
      <c r="H805" s="52"/>
      <c r="J805" s="59"/>
      <c r="K805" s="59"/>
      <c r="L805" s="59"/>
      <c r="M805" s="59"/>
    </row>
    <row r="806" spans="1:15" ht="13.15" customHeight="1" x14ac:dyDescent="0.2">
      <c r="B806" s="1229" t="s">
        <v>416</v>
      </c>
      <c r="C806" s="1263" t="s">
        <v>325</v>
      </c>
      <c r="D806" s="1541" t="s">
        <v>1001</v>
      </c>
      <c r="E806" s="1541"/>
      <c r="F806" s="1541"/>
      <c r="G806" s="1541"/>
      <c r="H806" s="1541"/>
      <c r="I806" s="1541"/>
      <c r="J806" s="1541"/>
      <c r="K806" s="1541"/>
      <c r="L806" s="1541"/>
      <c r="M806" s="1541"/>
    </row>
    <row r="807" spans="1:15" x14ac:dyDescent="0.2">
      <c r="B807" s="1478" t="str">
        <f>B$806</f>
        <v>Yes</v>
      </c>
      <c r="C807" s="1263" t="s">
        <v>325</v>
      </c>
      <c r="D807" s="1541"/>
      <c r="E807" s="1541"/>
      <c r="F807" s="1541"/>
      <c r="G807" s="1541"/>
      <c r="H807" s="1541"/>
      <c r="I807" s="1541"/>
      <c r="J807" s="1541"/>
      <c r="K807" s="1541"/>
      <c r="L807" s="1541"/>
      <c r="M807" s="1541"/>
    </row>
    <row r="808" spans="1:15" s="67" customFormat="1" ht="13.15" customHeight="1" x14ac:dyDescent="0.2">
      <c r="B808" s="1229" t="s">
        <v>416</v>
      </c>
      <c r="C808" s="1263" t="s">
        <v>325</v>
      </c>
      <c r="D808" s="1541" t="s">
        <v>1002</v>
      </c>
      <c r="E808" s="1541"/>
      <c r="F808" s="1541"/>
      <c r="G808" s="1541"/>
      <c r="H808" s="1541"/>
      <c r="I808" s="1541"/>
      <c r="J808" s="1541"/>
      <c r="K808" s="1541"/>
      <c r="L808" s="1541"/>
      <c r="M808" s="1541"/>
      <c r="N808" s="1237"/>
      <c r="O808" s="565"/>
    </row>
    <row r="809" spans="1:15" s="67" customFormat="1" x14ac:dyDescent="0.2">
      <c r="B809" s="1478" t="str">
        <f>B$808</f>
        <v>Yes</v>
      </c>
      <c r="C809" s="1263" t="s">
        <v>325</v>
      </c>
      <c r="D809" s="1541"/>
      <c r="E809" s="1541"/>
      <c r="F809" s="1541"/>
      <c r="G809" s="1541"/>
      <c r="H809" s="1541"/>
      <c r="I809" s="1541"/>
      <c r="J809" s="1541"/>
      <c r="K809" s="1541"/>
      <c r="L809" s="1541"/>
      <c r="M809" s="1541"/>
      <c r="N809" s="1237"/>
      <c r="O809" s="565"/>
    </row>
    <row r="810" spans="1:15" s="67" customFormat="1" ht="13.15" customHeight="1" x14ac:dyDescent="0.2">
      <c r="B810" s="1229" t="s">
        <v>416</v>
      </c>
      <c r="C810" s="1263" t="s">
        <v>325</v>
      </c>
      <c r="D810" s="1541" t="s">
        <v>1003</v>
      </c>
      <c r="E810" s="1541"/>
      <c r="F810" s="1541"/>
      <c r="G810" s="1541"/>
      <c r="H810" s="1541"/>
      <c r="I810" s="1541"/>
      <c r="J810" s="1541"/>
      <c r="K810" s="1541"/>
      <c r="L810" s="1541"/>
      <c r="M810" s="1541"/>
      <c r="N810" s="1237"/>
      <c r="O810" s="565"/>
    </row>
    <row r="811" spans="1:15" s="67" customFormat="1" x14ac:dyDescent="0.2">
      <c r="B811" s="1478" t="str">
        <f>B$810</f>
        <v>Yes</v>
      </c>
      <c r="C811" s="1263" t="s">
        <v>325</v>
      </c>
      <c r="D811" s="1541"/>
      <c r="E811" s="1541"/>
      <c r="F811" s="1541"/>
      <c r="G811" s="1541"/>
      <c r="H811" s="1541"/>
      <c r="I811" s="1541"/>
      <c r="J811" s="1541"/>
      <c r="K811" s="1541"/>
      <c r="L811" s="1541"/>
      <c r="M811" s="1541"/>
      <c r="N811" s="1237"/>
      <c r="O811" s="565"/>
    </row>
    <row r="812" spans="1:15" s="67" customFormat="1" ht="12.75" customHeight="1" x14ac:dyDescent="0.2">
      <c r="B812" s="1478" t="str">
        <f>B$810</f>
        <v>Yes</v>
      </c>
      <c r="C812" s="1263" t="s">
        <v>325</v>
      </c>
      <c r="D812" s="1513"/>
      <c r="E812" s="1513"/>
      <c r="F812" s="117"/>
      <c r="G812" s="117"/>
      <c r="H812" s="69"/>
      <c r="I812" s="69"/>
      <c r="J812" s="570"/>
      <c r="K812" s="570"/>
      <c r="L812" s="570"/>
      <c r="M812" s="570"/>
      <c r="N812" s="1237"/>
      <c r="O812" s="565"/>
    </row>
    <row r="813" spans="1:15" s="67" customFormat="1" ht="12.75" customHeight="1" x14ac:dyDescent="0.2">
      <c r="B813" s="72" t="s">
        <v>416</v>
      </c>
      <c r="C813" s="1262"/>
      <c r="D813" s="1832" t="str">
        <f>"(Capital commitments at 31 December "&amp;FY-1&amp;": $800,000)"</f>
        <v>(Capital commitments at 31 December 2020: $800,000)</v>
      </c>
      <c r="E813" s="1832"/>
      <c r="F813" s="1832"/>
      <c r="G813" s="1832"/>
      <c r="H813" s="1832"/>
      <c r="I813" s="1832"/>
      <c r="J813" s="1832"/>
      <c r="K813" s="1512"/>
      <c r="L813" s="1512"/>
      <c r="M813" s="1512"/>
      <c r="N813" s="1237"/>
      <c r="O813" s="565"/>
    </row>
    <row r="814" spans="1:15" s="67" customFormat="1" ht="12.75" customHeight="1" x14ac:dyDescent="0.2">
      <c r="B814" s="72" t="s">
        <v>416</v>
      </c>
      <c r="C814" s="1262"/>
      <c r="D814" s="1513"/>
      <c r="E814" s="1513"/>
      <c r="F814" s="117"/>
      <c r="G814" s="117"/>
      <c r="H814" s="69"/>
      <c r="I814" s="69"/>
      <c r="J814" s="570"/>
      <c r="K814" s="570"/>
      <c r="L814" s="570"/>
      <c r="M814" s="570"/>
      <c r="N814" s="1237"/>
      <c r="O814" s="565"/>
    </row>
    <row r="815" spans="1:15" s="67" customFormat="1" ht="12.75" customHeight="1" x14ac:dyDescent="0.2">
      <c r="B815" s="72" t="s">
        <v>416</v>
      </c>
      <c r="C815" s="1262"/>
      <c r="D815" s="1513"/>
      <c r="E815" s="1513"/>
      <c r="F815" s="117"/>
      <c r="G815" s="117"/>
      <c r="H815" s="69"/>
      <c r="I815" s="69"/>
      <c r="J815" s="570"/>
      <c r="K815" s="570"/>
      <c r="L815" s="570"/>
      <c r="M815" s="570"/>
      <c r="N815" s="1237"/>
      <c r="O815" s="565"/>
    </row>
    <row r="816" spans="1:15" x14ac:dyDescent="0.2">
      <c r="B816" s="72" t="s">
        <v>416</v>
      </c>
      <c r="D816" s="58" t="s">
        <v>1004</v>
      </c>
      <c r="E816" s="58" t="s">
        <v>893</v>
      </c>
      <c r="F816" s="55"/>
      <c r="G816" s="55"/>
      <c r="H816" s="52"/>
      <c r="J816" s="55"/>
      <c r="K816" s="55"/>
      <c r="L816" s="55"/>
      <c r="M816" s="55"/>
    </row>
    <row r="817" spans="1:21" x14ac:dyDescent="0.2">
      <c r="B817" s="72" t="s">
        <v>416</v>
      </c>
      <c r="D817" s="58"/>
      <c r="E817" s="52"/>
      <c r="F817" s="55"/>
      <c r="G817" s="55"/>
      <c r="H817" s="52"/>
      <c r="J817" s="55"/>
      <c r="K817" s="55"/>
      <c r="L817" s="55"/>
      <c r="M817" s="55"/>
    </row>
    <row r="818" spans="1:21" x14ac:dyDescent="0.2">
      <c r="B818" s="72" t="s">
        <v>416</v>
      </c>
      <c r="D818" s="1833" t="str">
        <f>"As at 31 December "&amp;FY&amp;" the Board has entered into the following contracts: "</f>
        <v xml:space="preserve">As at 31 December 2021 the Board has entered into the following contracts: </v>
      </c>
      <c r="E818" s="1833"/>
      <c r="F818" s="1833"/>
      <c r="G818" s="1833"/>
      <c r="H818" s="59"/>
      <c r="J818" s="55"/>
      <c r="K818" s="55"/>
      <c r="L818" s="55"/>
      <c r="M818" s="55"/>
    </row>
    <row r="819" spans="1:21" ht="12.75" customHeight="1" x14ac:dyDescent="0.2">
      <c r="B819" s="72" t="s">
        <v>416</v>
      </c>
      <c r="D819" s="1513"/>
      <c r="E819" s="1513"/>
      <c r="F819" s="117"/>
      <c r="G819" s="117"/>
      <c r="H819" s="59"/>
      <c r="J819" s="55"/>
      <c r="K819" s="55"/>
      <c r="L819" s="55"/>
      <c r="M819" s="55"/>
    </row>
    <row r="820" spans="1:21" ht="12.75" customHeight="1" x14ac:dyDescent="0.2">
      <c r="B820" s="72" t="s">
        <v>416</v>
      </c>
      <c r="D820" s="52" t="s">
        <v>1005</v>
      </c>
      <c r="E820" s="1513"/>
      <c r="F820" s="117"/>
      <c r="G820" s="117"/>
      <c r="H820" s="59"/>
      <c r="J820" s="116"/>
      <c r="K820" s="116"/>
      <c r="L820" s="116"/>
      <c r="M820" s="116"/>
      <c r="O820" s="1771" t="s">
        <v>1006</v>
      </c>
      <c r="P820" s="1772"/>
      <c r="Q820" s="1772"/>
      <c r="R820" s="1772"/>
      <c r="S820" s="1772"/>
      <c r="T820" s="1772"/>
      <c r="U820" s="1773"/>
    </row>
    <row r="821" spans="1:21" x14ac:dyDescent="0.2">
      <c r="B821" s="72" t="s">
        <v>416</v>
      </c>
      <c r="D821" s="52"/>
      <c r="E821" s="52"/>
      <c r="F821" s="59"/>
      <c r="G821" s="59"/>
      <c r="I821" s="35"/>
      <c r="J821" s="35"/>
      <c r="K821" s="178"/>
      <c r="L821" s="178">
        <f>FY</f>
        <v>2021</v>
      </c>
      <c r="M821" s="178">
        <f>FY-1</f>
        <v>2020</v>
      </c>
    </row>
    <row r="822" spans="1:21" x14ac:dyDescent="0.2">
      <c r="B822" s="72" t="s">
        <v>416</v>
      </c>
      <c r="D822" s="52"/>
      <c r="E822" s="52"/>
      <c r="F822" s="59"/>
      <c r="G822" s="59"/>
      <c r="I822" s="35"/>
      <c r="J822" s="35"/>
      <c r="K822" s="116"/>
      <c r="L822" s="116" t="s">
        <v>282</v>
      </c>
      <c r="M822" s="116" t="s">
        <v>282</v>
      </c>
    </row>
    <row r="823" spans="1:21" ht="12.75" customHeight="1" x14ac:dyDescent="0.2">
      <c r="B823" s="72" t="s">
        <v>416</v>
      </c>
      <c r="D823" s="52"/>
      <c r="E823" s="52"/>
      <c r="F823" s="59"/>
      <c r="G823" s="59"/>
      <c r="I823" s="35"/>
      <c r="J823" s="35"/>
      <c r="K823" s="116"/>
      <c r="L823" s="116" t="s">
        <v>285</v>
      </c>
      <c r="M823" s="116" t="s">
        <v>285</v>
      </c>
    </row>
    <row r="824" spans="1:21" x14ac:dyDescent="0.2">
      <c r="B824" s="1478" t="str">
        <f>IF(AND(ROUND($H824,0)=0,ROUND($L824,0)=0,ROUND($M824,0)=0,ROUND($K824,0)=0),"No","Yes")</f>
        <v>No</v>
      </c>
      <c r="D824" s="52" t="s">
        <v>1007</v>
      </c>
      <c r="E824" s="52"/>
      <c r="F824" s="59"/>
      <c r="G824" s="59"/>
      <c r="I824" s="35"/>
      <c r="J824" s="35"/>
      <c r="K824" s="716"/>
      <c r="L824" s="1075"/>
      <c r="M824" s="1075"/>
      <c r="O824" s="555" t="str">
        <f>'Guidance - Specific Disclosures'!A22</f>
        <v>[S7]</v>
      </c>
    </row>
    <row r="825" spans="1:21" x14ac:dyDescent="0.2">
      <c r="B825" s="1478" t="str">
        <f t="shared" ref="B825:B826" si="111">IF(AND(ROUND($H825,0)=0,ROUND($L825,0)=0,ROUND($M825,0)=0,ROUND($K825,0)=0),"No","Yes")</f>
        <v>No</v>
      </c>
      <c r="D825" s="52" t="s">
        <v>1008</v>
      </c>
      <c r="E825" s="52"/>
      <c r="F825" s="59"/>
      <c r="G825" s="59"/>
      <c r="I825" s="35"/>
      <c r="J825" s="35"/>
      <c r="K825" s="716"/>
      <c r="L825" s="1075"/>
      <c r="M825" s="1075"/>
    </row>
    <row r="826" spans="1:21" x14ac:dyDescent="0.2">
      <c r="B826" s="1478" t="str">
        <f t="shared" si="111"/>
        <v>No</v>
      </c>
      <c r="D826" s="52" t="s">
        <v>257</v>
      </c>
      <c r="E826" s="52"/>
      <c r="F826" s="59"/>
      <c r="G826" s="59"/>
      <c r="I826" s="35"/>
      <c r="J826" s="35"/>
      <c r="K826" s="716"/>
      <c r="L826" s="1075"/>
      <c r="M826" s="1075"/>
    </row>
    <row r="827" spans="1:21" x14ac:dyDescent="0.2">
      <c r="B827" s="72" t="s">
        <v>416</v>
      </c>
      <c r="D827" s="52"/>
      <c r="E827" s="52"/>
      <c r="F827" s="59"/>
      <c r="G827" s="59"/>
      <c r="I827" s="35"/>
      <c r="J827" s="35"/>
      <c r="K827" s="125"/>
      <c r="L827" s="1076"/>
      <c r="M827" s="1076"/>
    </row>
    <row r="828" spans="1:21" ht="13.5" thickBot="1" x14ac:dyDescent="0.25">
      <c r="B828" s="72" t="s">
        <v>416</v>
      </c>
      <c r="D828" s="52"/>
      <c r="E828" s="52"/>
      <c r="F828" s="59"/>
      <c r="G828" s="59"/>
      <c r="I828" s="35"/>
      <c r="J828" s="35"/>
      <c r="K828" s="716"/>
      <c r="L828" s="598">
        <f>SUM(L824:L827)</f>
        <v>0</v>
      </c>
      <c r="M828" s="598">
        <f>SUM(M824:M827)</f>
        <v>0</v>
      </c>
    </row>
    <row r="829" spans="1:21" ht="13.5" thickTop="1" x14ac:dyDescent="0.2">
      <c r="B829" s="72" t="s">
        <v>416</v>
      </c>
      <c r="D829" s="52"/>
      <c r="E829" s="52"/>
      <c r="F829" s="59"/>
      <c r="G829" s="59"/>
      <c r="H829" s="59"/>
      <c r="I829" s="59"/>
      <c r="J829" s="59"/>
      <c r="K829" s="59"/>
      <c r="L829" s="59"/>
      <c r="M829" s="59"/>
      <c r="O829" s="35"/>
    </row>
    <row r="830" spans="1:21" x14ac:dyDescent="0.2">
      <c r="B830" s="72" t="s">
        <v>416</v>
      </c>
      <c r="D830" s="52"/>
      <c r="E830" s="52"/>
      <c r="F830" s="59"/>
      <c r="G830" s="59"/>
      <c r="H830" s="59"/>
      <c r="O830" s="35"/>
    </row>
    <row r="831" spans="1:21" x14ac:dyDescent="0.2">
      <c r="A831" s="52"/>
      <c r="B831" s="72" t="s">
        <v>416</v>
      </c>
      <c r="C831" s="1262"/>
      <c r="D831" s="1762" t="str">
        <f>N831&amp;". Financial Instruments"</f>
        <v>26. Financial Instruments</v>
      </c>
      <c r="E831" s="1762"/>
      <c r="F831" s="1762"/>
      <c r="G831" s="1762"/>
      <c r="H831" s="1762"/>
      <c r="I831" s="1762"/>
      <c r="J831" s="1762"/>
      <c r="K831" s="1053"/>
      <c r="L831" s="1053"/>
      <c r="M831" s="1053"/>
      <c r="N831" s="1238">
        <f>IF($B831="Yes",N800+1,N800)</f>
        <v>26</v>
      </c>
      <c r="O831" s="1052"/>
      <c r="P831" s="1052"/>
      <c r="Q831" s="1052"/>
      <c r="R831" s="1052"/>
      <c r="S831" s="1052"/>
      <c r="T831" s="1052"/>
    </row>
    <row r="832" spans="1:21" x14ac:dyDescent="0.2">
      <c r="A832" s="52"/>
      <c r="B832" s="72" t="s">
        <v>416</v>
      </c>
      <c r="D832" s="1469"/>
      <c r="E832" s="1469"/>
      <c r="F832" s="1469"/>
      <c r="G832" s="1469"/>
      <c r="H832" s="59"/>
      <c r="J832" s="1469"/>
      <c r="K832" s="1469"/>
      <c r="L832" s="1469"/>
      <c r="M832" s="1469"/>
      <c r="O832" s="1052"/>
      <c r="P832" s="1052"/>
      <c r="Q832" s="1052"/>
      <c r="R832" s="1052"/>
      <c r="S832" s="1052"/>
      <c r="T832" s="1052"/>
    </row>
    <row r="833" spans="1:21" ht="12.75" customHeight="1" x14ac:dyDescent="0.2">
      <c r="A833" s="52" t="s">
        <v>1009</v>
      </c>
      <c r="B833" s="72" t="s">
        <v>416</v>
      </c>
      <c r="D833" s="1541" t="s">
        <v>1010</v>
      </c>
      <c r="E833" s="1541"/>
      <c r="F833" s="1541"/>
      <c r="G833" s="1541"/>
      <c r="H833" s="1541"/>
      <c r="I833" s="1541"/>
      <c r="J833" s="1541"/>
      <c r="K833" s="1469"/>
      <c r="L833" s="1469"/>
      <c r="M833" s="1469"/>
      <c r="O833" s="35"/>
    </row>
    <row r="834" spans="1:21" ht="12.75" customHeight="1" x14ac:dyDescent="0.2">
      <c r="B834" s="72" t="s">
        <v>416</v>
      </c>
      <c r="D834" s="1469"/>
      <c r="E834" s="1469"/>
      <c r="F834" s="1469"/>
      <c r="G834" s="1469"/>
      <c r="H834" s="1469"/>
      <c r="I834" s="1469"/>
      <c r="J834" s="1469"/>
      <c r="K834" s="1469"/>
      <c r="L834" s="1469"/>
      <c r="M834" s="1469"/>
      <c r="O834" s="35"/>
    </row>
    <row r="835" spans="1:21" x14ac:dyDescent="0.2">
      <c r="A835" s="52" t="s">
        <v>1011</v>
      </c>
      <c r="B835" s="72" t="s">
        <v>416</v>
      </c>
      <c r="D835" s="1051" t="s">
        <v>1012</v>
      </c>
      <c r="E835" s="1469"/>
      <c r="F835" s="59"/>
      <c r="G835" s="59"/>
      <c r="H835" s="1469"/>
      <c r="I835" s="1469"/>
      <c r="J835" s="1469"/>
      <c r="K835" s="1469"/>
      <c r="L835" s="1469"/>
      <c r="M835" s="1469"/>
      <c r="O835" s="35"/>
    </row>
    <row r="836" spans="1:21" x14ac:dyDescent="0.2">
      <c r="B836" s="72" t="s">
        <v>416</v>
      </c>
      <c r="D836" s="1507"/>
      <c r="E836" s="1469"/>
      <c r="F836" s="59"/>
      <c r="G836" s="59"/>
      <c r="H836" s="1758" t="s">
        <v>417</v>
      </c>
      <c r="I836" s="1758"/>
      <c r="J836" s="1758"/>
      <c r="K836" s="1758" t="s">
        <v>418</v>
      </c>
      <c r="L836" s="1758"/>
      <c r="M836" s="1758"/>
      <c r="O836" s="35"/>
    </row>
    <row r="837" spans="1:21" x14ac:dyDescent="0.2">
      <c r="B837" s="72" t="s">
        <v>416</v>
      </c>
      <c r="D837" s="1469"/>
      <c r="E837" s="1469"/>
      <c r="F837" s="59"/>
      <c r="G837" s="59"/>
      <c r="H837" s="177">
        <f>FY</f>
        <v>2021</v>
      </c>
      <c r="I837" s="177">
        <f>FY</f>
        <v>2021</v>
      </c>
      <c r="J837" s="177">
        <f>FY-1</f>
        <v>2020</v>
      </c>
      <c r="K837" s="177">
        <f>FY</f>
        <v>2021</v>
      </c>
      <c r="L837" s="177">
        <f>FY</f>
        <v>2021</v>
      </c>
      <c r="M837" s="177">
        <f>FY-1</f>
        <v>2020</v>
      </c>
      <c r="O837" s="35"/>
    </row>
    <row r="838" spans="1:21" ht="25.5" x14ac:dyDescent="0.2">
      <c r="B838" s="72" t="s">
        <v>416</v>
      </c>
      <c r="D838" s="1469"/>
      <c r="E838" s="1469"/>
      <c r="F838" s="59"/>
      <c r="G838" s="59"/>
      <c r="H838" s="892" t="str">
        <f>+'GROUP Inputs'!$D$7</f>
        <v>Actual</v>
      </c>
      <c r="I838" s="236" t="str">
        <f>+'GROUP Inputs'!$E$7</f>
        <v>Budget (Unaudited)</v>
      </c>
      <c r="J838" s="892" t="str">
        <f>+'GROUP Inputs'!$F$7</f>
        <v>Actual</v>
      </c>
      <c r="K838" s="892" t="str">
        <f>+'GROUP Inputs'!$D$7</f>
        <v>Actual</v>
      </c>
      <c r="L838" s="236" t="str">
        <f>+'GROUP Inputs'!$E$7</f>
        <v>Budget (Unaudited)</v>
      </c>
      <c r="M838" s="892" t="str">
        <f>+'GROUP Inputs'!$F$7</f>
        <v>Actual</v>
      </c>
    </row>
    <row r="839" spans="1:21" ht="13.5" thickBot="1" x14ac:dyDescent="0.25">
      <c r="B839" s="72" t="s">
        <v>416</v>
      </c>
      <c r="D839" s="1469"/>
      <c r="E839" s="1469"/>
      <c r="F839" s="59"/>
      <c r="G839" s="59"/>
      <c r="H839" s="738" t="s">
        <v>285</v>
      </c>
      <c r="I839" s="738" t="s">
        <v>285</v>
      </c>
      <c r="J839" s="738" t="s">
        <v>285</v>
      </c>
      <c r="K839" s="738" t="s">
        <v>285</v>
      </c>
      <c r="L839" s="738" t="s">
        <v>285</v>
      </c>
      <c r="M839" s="738" t="s">
        <v>285</v>
      </c>
    </row>
    <row r="840" spans="1:21" x14ac:dyDescent="0.2">
      <c r="B840" s="72" t="s">
        <v>416</v>
      </c>
      <c r="D840" s="1469"/>
      <c r="E840" s="1469"/>
      <c r="F840" s="59"/>
      <c r="G840" s="59"/>
      <c r="H840" s="116"/>
      <c r="I840" s="116"/>
      <c r="J840" s="116"/>
      <c r="K840" s="116"/>
      <c r="L840" s="116"/>
      <c r="M840" s="116"/>
    </row>
    <row r="841" spans="1:21" x14ac:dyDescent="0.2">
      <c r="B841" s="1478" t="str">
        <f t="shared" ref="B841:B843" si="112">IF(AND(ROUND($H841,0)=0,ROUND($I841,0)=0,ROUND($J841,0)=0,ROUND($K841,0)=0,ROUND($L841,0)=0,ROUND($M841,0)=0),"No","Yes")</f>
        <v>No</v>
      </c>
      <c r="D841" s="1469" t="s">
        <v>514</v>
      </c>
      <c r="E841" s="1469"/>
      <c r="F841" s="59"/>
      <c r="G841" s="59"/>
      <c r="H841" s="200">
        <f t="shared" ref="H841:M841" si="113">H200</f>
        <v>0</v>
      </c>
      <c r="I841" s="200">
        <f t="shared" si="113"/>
        <v>0</v>
      </c>
      <c r="J841" s="200">
        <f t="shared" si="113"/>
        <v>0</v>
      </c>
      <c r="K841" s="200">
        <f t="shared" si="113"/>
        <v>0</v>
      </c>
      <c r="L841" s="200">
        <f t="shared" si="113"/>
        <v>0</v>
      </c>
      <c r="M841" s="200">
        <f t="shared" si="113"/>
        <v>0</v>
      </c>
    </row>
    <row r="842" spans="1:21" x14ac:dyDescent="0.2">
      <c r="B842" s="1478" t="str">
        <f t="shared" si="112"/>
        <v>No</v>
      </c>
      <c r="D842" s="1469" t="s">
        <v>205</v>
      </c>
      <c r="E842" s="1469"/>
      <c r="F842" s="59"/>
      <c r="G842" s="59"/>
      <c r="H842" s="200">
        <f t="shared" ref="H842:M842" si="114">+H232</f>
        <v>0</v>
      </c>
      <c r="I842" s="200">
        <f t="shared" si="114"/>
        <v>0</v>
      </c>
      <c r="J842" s="200">
        <f t="shared" si="114"/>
        <v>0</v>
      </c>
      <c r="K842" s="200">
        <f t="shared" si="114"/>
        <v>0</v>
      </c>
      <c r="L842" s="200">
        <f t="shared" si="114"/>
        <v>0</v>
      </c>
      <c r="M842" s="200">
        <f t="shared" si="114"/>
        <v>0</v>
      </c>
    </row>
    <row r="843" spans="1:21" x14ac:dyDescent="0.2">
      <c r="B843" s="1478" t="str">
        <f t="shared" si="112"/>
        <v>No</v>
      </c>
      <c r="D843" s="1469" t="s">
        <v>1013</v>
      </c>
      <c r="E843" s="1469"/>
      <c r="F843" s="59"/>
      <c r="G843" s="59"/>
      <c r="H843" s="200">
        <f t="shared" ref="H843:M843" si="115">+H261+H265</f>
        <v>0</v>
      </c>
      <c r="I843" s="200">
        <f t="shared" si="115"/>
        <v>0</v>
      </c>
      <c r="J843" s="200">
        <f t="shared" si="115"/>
        <v>0</v>
      </c>
      <c r="K843" s="200">
        <f t="shared" si="115"/>
        <v>0</v>
      </c>
      <c r="L843" s="200">
        <f t="shared" si="115"/>
        <v>0</v>
      </c>
      <c r="M843" s="200">
        <f t="shared" si="115"/>
        <v>0</v>
      </c>
    </row>
    <row r="844" spans="1:21" x14ac:dyDescent="0.2">
      <c r="B844" s="72" t="s">
        <v>416</v>
      </c>
    </row>
    <row r="845" spans="1:21" ht="12.75" customHeight="1" x14ac:dyDescent="0.2">
      <c r="B845" s="72" t="s">
        <v>416</v>
      </c>
      <c r="D845" s="1469"/>
      <c r="E845" s="1469"/>
      <c r="F845" s="59"/>
      <c r="G845" s="59"/>
      <c r="H845" s="171"/>
      <c r="I845" s="171"/>
      <c r="J845" s="171"/>
      <c r="K845" s="717"/>
      <c r="L845" s="717"/>
      <c r="M845" s="717"/>
      <c r="O845" s="1667" t="s">
        <v>1014</v>
      </c>
      <c r="P845" s="1668"/>
      <c r="Q845" s="1668"/>
      <c r="R845" s="1668"/>
      <c r="S845" s="1668"/>
      <c r="T845" s="1668"/>
      <c r="U845" s="1669"/>
    </row>
    <row r="846" spans="1:21" ht="13.5" thickBot="1" x14ac:dyDescent="0.25">
      <c r="B846" s="72" t="s">
        <v>416</v>
      </c>
      <c r="D846" s="1512" t="s">
        <v>1015</v>
      </c>
      <c r="E846" s="1469"/>
      <c r="F846" s="59"/>
      <c r="G846" s="59"/>
      <c r="H846" s="261">
        <f t="shared" ref="H846:M846" si="116">SUM(H841:H845)</f>
        <v>0</v>
      </c>
      <c r="I846" s="261">
        <f t="shared" si="116"/>
        <v>0</v>
      </c>
      <c r="J846" s="261">
        <f t="shared" si="116"/>
        <v>0</v>
      </c>
      <c r="K846" s="261">
        <f>SUM(K841:K845)</f>
        <v>0</v>
      </c>
      <c r="L846" s="261">
        <f t="shared" si="116"/>
        <v>0</v>
      </c>
      <c r="M846" s="261">
        <f t="shared" si="116"/>
        <v>0</v>
      </c>
      <c r="O846" s="1670"/>
      <c r="P846" s="1671"/>
      <c r="Q846" s="1671"/>
      <c r="R846" s="1671"/>
      <c r="S846" s="1671"/>
      <c r="T846" s="1671"/>
      <c r="U846" s="1672"/>
    </row>
    <row r="847" spans="1:21" ht="13.5" thickTop="1" x14ac:dyDescent="0.2">
      <c r="B847" s="72" t="s">
        <v>416</v>
      </c>
      <c r="D847" s="1469"/>
      <c r="E847" s="1469"/>
      <c r="F847" s="59"/>
      <c r="G847" s="59"/>
      <c r="H847" s="1469"/>
      <c r="I847" s="1469"/>
      <c r="J847" s="1469"/>
      <c r="K847" s="1469"/>
      <c r="L847" s="1469"/>
      <c r="M847" s="1469"/>
      <c r="O847" s="1670"/>
      <c r="P847" s="1671"/>
      <c r="Q847" s="1671"/>
      <c r="R847" s="1671"/>
      <c r="S847" s="1671"/>
      <c r="T847" s="1671"/>
      <c r="U847" s="1672"/>
    </row>
    <row r="848" spans="1:21" ht="12.75" customHeight="1" x14ac:dyDescent="0.2">
      <c r="A848" s="52" t="s">
        <v>1016</v>
      </c>
      <c r="B848" s="72" t="s">
        <v>416</v>
      </c>
      <c r="D848" s="1790" t="s">
        <v>1017</v>
      </c>
      <c r="E848" s="1790"/>
      <c r="F848" s="1790"/>
      <c r="G848" s="59"/>
      <c r="H848" s="1469"/>
      <c r="I848" s="1469"/>
      <c r="J848" s="1469"/>
      <c r="K848" s="1469"/>
      <c r="L848" s="1469"/>
      <c r="M848" s="1469"/>
      <c r="O848" s="1809" t="s">
        <v>1018</v>
      </c>
      <c r="P848" s="1810"/>
      <c r="Q848" s="1810"/>
      <c r="R848" s="1810"/>
      <c r="S848" s="1810"/>
      <c r="T848" s="1810"/>
      <c r="U848" s="1811"/>
    </row>
    <row r="849" spans="1:21" x14ac:dyDescent="0.2">
      <c r="B849" s="72" t="s">
        <v>416</v>
      </c>
      <c r="D849" s="1469"/>
      <c r="E849" s="1469"/>
      <c r="F849" s="59"/>
      <c r="G849" s="59"/>
      <c r="K849" s="1469"/>
      <c r="L849" s="1469"/>
      <c r="M849" s="1469"/>
      <c r="O849" s="1809"/>
      <c r="P849" s="1810"/>
      <c r="Q849" s="1810"/>
      <c r="R849" s="1810"/>
      <c r="S849" s="1810"/>
      <c r="T849" s="1810"/>
      <c r="U849" s="1811"/>
    </row>
    <row r="850" spans="1:21" x14ac:dyDescent="0.2">
      <c r="B850" s="1478" t="str">
        <f t="shared" ref="B850:B853" si="117">IF(AND(ROUND($H850,0)=0,ROUND($I850,0)=0,ROUND($J850,0)=0,ROUND($K850,0)=0,ROUND($L850,0)=0,ROUND($M850,0)=0),"No","Yes")</f>
        <v>No</v>
      </c>
      <c r="D850" s="1469" t="s">
        <v>1019</v>
      </c>
      <c r="E850" s="1469"/>
      <c r="F850" s="59"/>
      <c r="G850" s="59"/>
      <c r="H850" s="195">
        <f t="shared" ref="H850:M850" si="118">+H396-H399</f>
        <v>0</v>
      </c>
      <c r="I850" s="195">
        <f t="shared" si="118"/>
        <v>0</v>
      </c>
      <c r="J850" s="195">
        <f t="shared" si="118"/>
        <v>0</v>
      </c>
      <c r="K850" s="195">
        <f t="shared" si="118"/>
        <v>0</v>
      </c>
      <c r="L850" s="195">
        <f t="shared" si="118"/>
        <v>0</v>
      </c>
      <c r="M850" s="195">
        <f t="shared" si="118"/>
        <v>0</v>
      </c>
      <c r="O850" s="1812"/>
      <c r="P850" s="1813"/>
      <c r="Q850" s="1813"/>
      <c r="R850" s="1813"/>
      <c r="S850" s="1813"/>
      <c r="T850" s="1813"/>
      <c r="U850" s="1814"/>
    </row>
    <row r="851" spans="1:21" x14ac:dyDescent="0.2">
      <c r="B851" s="1478" t="str">
        <f t="shared" si="117"/>
        <v>No</v>
      </c>
      <c r="D851" s="1469" t="s">
        <v>1020</v>
      </c>
      <c r="E851" s="1469"/>
      <c r="F851" s="59"/>
      <c r="G851" s="59"/>
      <c r="H851" s="200">
        <f t="shared" ref="H851:M851" si="119">H417</f>
        <v>0</v>
      </c>
      <c r="I851" s="200">
        <f t="shared" si="119"/>
        <v>0</v>
      </c>
      <c r="J851" s="200">
        <f t="shared" si="119"/>
        <v>0</v>
      </c>
      <c r="K851" s="200">
        <f t="shared" si="119"/>
        <v>0</v>
      </c>
      <c r="L851" s="200">
        <f t="shared" si="119"/>
        <v>0</v>
      </c>
      <c r="M851" s="200">
        <f t="shared" si="119"/>
        <v>0</v>
      </c>
    </row>
    <row r="852" spans="1:21" x14ac:dyDescent="0.2">
      <c r="B852" s="1478" t="str">
        <f t="shared" si="117"/>
        <v>No</v>
      </c>
      <c r="D852" s="1469" t="s">
        <v>697</v>
      </c>
      <c r="E852" s="1469"/>
      <c r="F852" s="59"/>
      <c r="G852" s="59"/>
      <c r="H852" s="200">
        <f>+'Statement of Financial Position'!E27+'Statement of Financial Position'!E48</f>
        <v>0</v>
      </c>
      <c r="I852" s="200">
        <f>+'Statement of Financial Position'!F27+'Statement of Financial Position'!F48</f>
        <v>0</v>
      </c>
      <c r="J852" s="200">
        <f>+'Statement of Financial Position'!G27+'Statement of Financial Position'!G48</f>
        <v>0</v>
      </c>
      <c r="K852" s="200">
        <f>+'Statement of Financial Position'!H27+'Statement of Financial Position'!H48</f>
        <v>0</v>
      </c>
      <c r="L852" s="200">
        <f>+'Statement of Financial Position'!I27+'Statement of Financial Position'!I48</f>
        <v>0</v>
      </c>
      <c r="M852" s="200">
        <f>+'Statement of Financial Position'!J27+'Statement of Financial Position'!J48</f>
        <v>0</v>
      </c>
    </row>
    <row r="853" spans="1:21" x14ac:dyDescent="0.2">
      <c r="B853" s="1478" t="str">
        <f t="shared" si="117"/>
        <v>No</v>
      </c>
      <c r="D853" s="1469" t="s">
        <v>544</v>
      </c>
      <c r="E853" s="1469"/>
      <c r="F853" s="59"/>
      <c r="G853" s="59"/>
      <c r="H853" s="200">
        <f t="shared" ref="H853:M853" si="120">H469</f>
        <v>0</v>
      </c>
      <c r="I853" s="200">
        <f t="shared" si="120"/>
        <v>0</v>
      </c>
      <c r="J853" s="200">
        <f t="shared" si="120"/>
        <v>0</v>
      </c>
      <c r="K853" s="200">
        <f t="shared" si="120"/>
        <v>0</v>
      </c>
      <c r="L853" s="200">
        <f t="shared" si="120"/>
        <v>0</v>
      </c>
      <c r="M853" s="200">
        <f t="shared" si="120"/>
        <v>0</v>
      </c>
    </row>
    <row r="854" spans="1:21" x14ac:dyDescent="0.2">
      <c r="B854" s="72" t="s">
        <v>416</v>
      </c>
      <c r="D854" s="1469"/>
      <c r="E854" s="1469"/>
      <c r="F854" s="59"/>
      <c r="G854" s="59"/>
      <c r="H854" s="172"/>
      <c r="I854" s="172"/>
      <c r="J854" s="172"/>
      <c r="K854" s="1469"/>
      <c r="L854" s="1469"/>
      <c r="M854" s="1469"/>
    </row>
    <row r="855" spans="1:21" ht="13.5" thickBot="1" x14ac:dyDescent="0.25">
      <c r="B855" s="72" t="s">
        <v>416</v>
      </c>
      <c r="D855" s="1512" t="s">
        <v>1021</v>
      </c>
      <c r="E855" s="1469"/>
      <c r="F855" s="59"/>
      <c r="G855" s="59"/>
      <c r="H855" s="262">
        <f t="shared" ref="H855:M855" si="121">SUM(H850:H854)</f>
        <v>0</v>
      </c>
      <c r="I855" s="262">
        <f t="shared" si="121"/>
        <v>0</v>
      </c>
      <c r="J855" s="262">
        <f t="shared" si="121"/>
        <v>0</v>
      </c>
      <c r="K855" s="262">
        <f t="shared" si="121"/>
        <v>0</v>
      </c>
      <c r="L855" s="262">
        <f t="shared" si="121"/>
        <v>0</v>
      </c>
      <c r="M855" s="262">
        <f t="shared" si="121"/>
        <v>0</v>
      </c>
    </row>
    <row r="856" spans="1:21" ht="13.5" thickTop="1" x14ac:dyDescent="0.2">
      <c r="B856" s="72" t="s">
        <v>416</v>
      </c>
      <c r="D856" s="1512"/>
      <c r="E856" s="1469"/>
      <c r="F856" s="59"/>
      <c r="G856" s="59"/>
      <c r="H856" s="1038"/>
      <c r="I856" s="1038"/>
      <c r="J856" s="1038"/>
      <c r="K856" s="1038"/>
      <c r="L856" s="1038"/>
      <c r="M856" s="1038"/>
    </row>
    <row r="857" spans="1:21" x14ac:dyDescent="0.2">
      <c r="A857" s="35" t="s">
        <v>1022</v>
      </c>
      <c r="B857" s="72" t="s">
        <v>416</v>
      </c>
      <c r="D857" s="1051" t="s">
        <v>1023</v>
      </c>
      <c r="E857" s="1469"/>
      <c r="F857" s="59"/>
      <c r="G857" s="59"/>
      <c r="H857" s="1038"/>
      <c r="I857" s="1038"/>
      <c r="J857" s="1038"/>
      <c r="K857" s="1038"/>
      <c r="L857" s="1038"/>
      <c r="M857" s="1038"/>
    </row>
    <row r="858" spans="1:21" x14ac:dyDescent="0.2">
      <c r="B858" s="72" t="s">
        <v>416</v>
      </c>
      <c r="D858" s="1503"/>
      <c r="E858" s="1503"/>
      <c r="F858" s="599"/>
      <c r="G858" s="599"/>
      <c r="H858" s="599"/>
      <c r="I858" s="190"/>
    </row>
    <row r="859" spans="1:21" ht="13.5" thickBot="1" x14ac:dyDescent="0.25">
      <c r="B859" s="72" t="s">
        <v>416</v>
      </c>
      <c r="D859" s="1469" t="s">
        <v>810</v>
      </c>
      <c r="E859" s="1469"/>
      <c r="F859" s="59"/>
      <c r="G859" s="59"/>
      <c r="H859" s="261">
        <f t="shared" ref="H859:M859" si="122">H266</f>
        <v>0</v>
      </c>
      <c r="I859" s="261">
        <f t="shared" si="122"/>
        <v>0</v>
      </c>
      <c r="J859" s="261">
        <f t="shared" si="122"/>
        <v>0</v>
      </c>
      <c r="K859" s="261">
        <f t="shared" si="122"/>
        <v>0</v>
      </c>
      <c r="L859" s="261">
        <f t="shared" si="122"/>
        <v>0</v>
      </c>
      <c r="M859" s="261">
        <f t="shared" si="122"/>
        <v>0</v>
      </c>
    </row>
    <row r="860" spans="1:21" ht="13.5" thickTop="1" x14ac:dyDescent="0.2">
      <c r="B860" s="72" t="s">
        <v>416</v>
      </c>
      <c r="D860" s="1469"/>
      <c r="E860" s="1469"/>
      <c r="F860" s="59"/>
      <c r="G860" s="59"/>
      <c r="H860" s="200"/>
      <c r="I860" s="200"/>
      <c r="J860" s="200"/>
      <c r="K860" s="200"/>
      <c r="L860" s="200"/>
      <c r="M860" s="200"/>
    </row>
    <row r="861" spans="1:21" ht="15.75" customHeight="1" x14ac:dyDescent="0.2">
      <c r="A861" s="52" t="s">
        <v>1024</v>
      </c>
      <c r="B861" s="72" t="s">
        <v>416</v>
      </c>
      <c r="C861" s="1262"/>
      <c r="D861" s="1787" t="str">
        <f>N861&amp;". Events After Balance Date"</f>
        <v>27. Events After Balance Date</v>
      </c>
      <c r="E861" s="1787"/>
      <c r="F861" s="1787"/>
      <c r="G861" s="1787"/>
      <c r="H861" s="1787"/>
      <c r="I861" s="1787"/>
      <c r="J861" s="1787"/>
      <c r="K861" s="1510"/>
      <c r="L861" s="1510"/>
      <c r="M861" s="1510"/>
      <c r="N861" s="1238">
        <f>IF($B861="Yes",$N831+1,$N831)</f>
        <v>27</v>
      </c>
      <c r="O861" s="135"/>
      <c r="P861" s="135"/>
      <c r="Q861" s="135"/>
      <c r="R861" s="135"/>
      <c r="S861" s="135"/>
      <c r="T861" s="135"/>
    </row>
    <row r="862" spans="1:21" x14ac:dyDescent="0.2">
      <c r="B862" s="72" t="s">
        <v>416</v>
      </c>
      <c r="D862" s="821"/>
      <c r="E862" s="821"/>
      <c r="F862" s="822"/>
      <c r="G862" s="822"/>
      <c r="H862" s="339"/>
      <c r="I862" s="587"/>
      <c r="J862" s="822"/>
      <c r="K862" s="822"/>
      <c r="L862" s="822"/>
      <c r="M862" s="822"/>
      <c r="O862" s="1768" t="s">
        <v>1025</v>
      </c>
      <c r="P862" s="1769"/>
      <c r="Q862" s="1769"/>
      <c r="R862" s="1769"/>
      <c r="S862" s="1769"/>
      <c r="T862" s="1769"/>
      <c r="U862" s="1770"/>
    </row>
    <row r="863" spans="1:21" ht="12.75" customHeight="1" x14ac:dyDescent="0.2">
      <c r="B863" s="72" t="s">
        <v>416</v>
      </c>
      <c r="D863" s="1541" t="s">
        <v>1026</v>
      </c>
      <c r="E863" s="1541"/>
      <c r="F863" s="1541"/>
      <c r="G863" s="1541"/>
      <c r="H863" s="1541"/>
      <c r="I863" s="1541"/>
      <c r="J863" s="1541"/>
      <c r="K863" s="1469"/>
      <c r="L863" s="1469"/>
      <c r="M863" s="1469"/>
    </row>
    <row r="864" spans="1:21" x14ac:dyDescent="0.2">
      <c r="B864" s="72" t="s">
        <v>416</v>
      </c>
      <c r="D864" s="1503"/>
      <c r="E864" s="1503"/>
      <c r="F864" s="599"/>
      <c r="G864" s="599"/>
      <c r="H864" s="59"/>
      <c r="J864" s="599"/>
      <c r="K864" s="599"/>
      <c r="L864" s="599"/>
      <c r="M864" s="599"/>
    </row>
    <row r="865" spans="2:21" x14ac:dyDescent="0.2">
      <c r="B865" s="72" t="s">
        <v>416</v>
      </c>
      <c r="C865" s="1262"/>
      <c r="D865" s="1819" t="str">
        <f>N865&amp;". Investment in Subsidiaries"</f>
        <v>28. Investment in Subsidiaries</v>
      </c>
      <c r="E865" s="1819"/>
      <c r="F865" s="1819"/>
      <c r="G865" s="1819"/>
      <c r="H865" s="1819"/>
      <c r="I865" s="1819"/>
      <c r="J865" s="1819"/>
      <c r="K865" s="1510"/>
      <c r="L865" s="1510"/>
      <c r="M865" s="1510"/>
      <c r="N865" s="1238">
        <f>IF($B865="Yes",$N861+1,$N861)</f>
        <v>28</v>
      </c>
    </row>
    <row r="866" spans="2:21" x14ac:dyDescent="0.2">
      <c r="B866" s="72" t="s">
        <v>416</v>
      </c>
      <c r="N866" s="1237"/>
    </row>
    <row r="867" spans="2:21" x14ac:dyDescent="0.2">
      <c r="B867" s="72" t="s">
        <v>416</v>
      </c>
      <c r="D867" s="35" t="s">
        <v>1027</v>
      </c>
      <c r="I867" s="69"/>
      <c r="J867" s="69"/>
      <c r="K867" s="69"/>
      <c r="L867" s="69"/>
      <c r="M867" s="69"/>
      <c r="N867" s="1237"/>
      <c r="O867" s="69"/>
    </row>
    <row r="868" spans="2:21" ht="13.15" customHeight="1" x14ac:dyDescent="0.2">
      <c r="B868" s="72" t="s">
        <v>416</v>
      </c>
      <c r="I868" s="35"/>
      <c r="J868" s="1761" t="s">
        <v>1028</v>
      </c>
      <c r="K868" s="1761"/>
      <c r="L868" s="69"/>
      <c r="M868" s="69"/>
      <c r="N868" s="1237"/>
      <c r="O868" s="69"/>
    </row>
    <row r="869" spans="2:21" ht="12.75" customHeight="1" x14ac:dyDescent="0.2">
      <c r="B869" s="72" t="s">
        <v>416</v>
      </c>
      <c r="D869" s="1817" t="s">
        <v>1029</v>
      </c>
      <c r="E869" s="1817" t="s">
        <v>1030</v>
      </c>
      <c r="F869" s="1817"/>
      <c r="G869" s="1803" t="s">
        <v>1031</v>
      </c>
      <c r="H869" s="1803"/>
      <c r="I869" s="1356"/>
      <c r="J869" s="1760"/>
      <c r="K869" s="1760"/>
      <c r="L869" s="1760" t="s">
        <v>1032</v>
      </c>
      <c r="M869" s="1760"/>
      <c r="N869" s="1237"/>
      <c r="O869" s="69"/>
    </row>
    <row r="870" spans="2:21" x14ac:dyDescent="0.2">
      <c r="B870" s="72" t="s">
        <v>416</v>
      </c>
      <c r="D870" s="1818"/>
      <c r="E870" s="1818"/>
      <c r="F870" s="1818"/>
      <c r="G870" s="1804"/>
      <c r="H870" s="1804"/>
      <c r="I870" s="707"/>
      <c r="J870" s="707" t="s">
        <v>1033</v>
      </c>
      <c r="K870" s="707" t="s">
        <v>1034</v>
      </c>
      <c r="L870" s="707" t="s">
        <v>1033</v>
      </c>
      <c r="M870" s="707" t="s">
        <v>1034</v>
      </c>
      <c r="N870" s="1237"/>
      <c r="O870" s="69"/>
    </row>
    <row r="871" spans="2:21" x14ac:dyDescent="0.2">
      <c r="B871" s="72" t="s">
        <v>416</v>
      </c>
      <c r="I871" s="69"/>
      <c r="J871" s="69"/>
      <c r="K871" s="69"/>
      <c r="L871" s="69"/>
      <c r="M871" s="69"/>
      <c r="N871" s="1237"/>
      <c r="O871" s="69"/>
    </row>
    <row r="872" spans="2:21" x14ac:dyDescent="0.2">
      <c r="B872" s="72" t="s">
        <v>416</v>
      </c>
      <c r="D872" s="561" t="s">
        <v>1035</v>
      </c>
      <c r="E872" s="1815" t="s">
        <v>1036</v>
      </c>
      <c r="F872" s="1815"/>
      <c r="G872" s="1816" t="s">
        <v>1037</v>
      </c>
      <c r="H872" s="1816"/>
      <c r="I872" s="709"/>
      <c r="J872" s="709">
        <v>1</v>
      </c>
      <c r="K872" s="709">
        <v>0</v>
      </c>
      <c r="L872" s="804">
        <v>0</v>
      </c>
      <c r="M872" s="804">
        <v>0</v>
      </c>
      <c r="N872" s="1237"/>
      <c r="O872" s="1768" t="s">
        <v>1038</v>
      </c>
      <c r="P872" s="1769"/>
      <c r="Q872" s="1769"/>
      <c r="R872" s="1769"/>
      <c r="S872" s="1769"/>
      <c r="T872" s="1769"/>
      <c r="U872" s="1770"/>
    </row>
    <row r="873" spans="2:21" x14ac:dyDescent="0.2">
      <c r="B873" s="72" t="s">
        <v>416</v>
      </c>
      <c r="I873" s="69"/>
      <c r="J873" s="69"/>
      <c r="K873" s="69"/>
      <c r="L873" s="69"/>
      <c r="M873" s="69"/>
      <c r="N873" s="1237"/>
      <c r="O873" s="69"/>
      <c r="P873" s="572"/>
    </row>
    <row r="874" spans="2:21" x14ac:dyDescent="0.2">
      <c r="B874" s="72" t="s">
        <v>416</v>
      </c>
      <c r="D874" s="35" t="s">
        <v>1039</v>
      </c>
      <c r="I874" s="69"/>
      <c r="J874" s="69"/>
      <c r="K874" s="69"/>
      <c r="L874" s="69"/>
      <c r="M874" s="69"/>
      <c r="N874" s="1237"/>
      <c r="O874" s="69"/>
      <c r="P874" s="572"/>
    </row>
    <row r="875" spans="2:21" x14ac:dyDescent="0.2">
      <c r="B875" s="72" t="s">
        <v>416</v>
      </c>
      <c r="I875" s="69"/>
      <c r="J875" s="69"/>
      <c r="K875" s="69"/>
      <c r="L875" s="69"/>
      <c r="M875" s="69"/>
      <c r="N875" s="1237"/>
      <c r="O875" s="69"/>
      <c r="P875" s="572"/>
    </row>
    <row r="876" spans="2:21" x14ac:dyDescent="0.2">
      <c r="B876" s="72" t="s">
        <v>416</v>
      </c>
      <c r="D876" s="1544" t="s">
        <v>1040</v>
      </c>
      <c r="E876" s="1544"/>
      <c r="F876" s="1544"/>
      <c r="G876" s="1544"/>
      <c r="H876" s="1544"/>
      <c r="I876" s="1544"/>
      <c r="J876" s="1544"/>
      <c r="K876" s="1544"/>
      <c r="L876" s="1544"/>
      <c r="M876" s="1544"/>
      <c r="N876" s="1237"/>
      <c r="O876" s="69"/>
      <c r="P876" s="572"/>
    </row>
    <row r="877" spans="2:21" x14ac:dyDescent="0.2">
      <c r="B877" s="72" t="s">
        <v>416</v>
      </c>
      <c r="D877" s="1544"/>
      <c r="E877" s="1544"/>
      <c r="F877" s="1544"/>
      <c r="G877" s="1544"/>
      <c r="H877" s="1544"/>
      <c r="I877" s="1544"/>
      <c r="J877" s="1544"/>
      <c r="K877" s="1544"/>
      <c r="L877" s="1544"/>
      <c r="M877" s="1544"/>
      <c r="N877" s="1237"/>
      <c r="O877" s="69"/>
      <c r="P877" s="572"/>
    </row>
    <row r="878" spans="2:21" x14ac:dyDescent="0.2">
      <c r="B878" s="72" t="s">
        <v>416</v>
      </c>
      <c r="I878" s="69"/>
      <c r="J878" s="69"/>
      <c r="K878" s="69"/>
      <c r="L878" s="69"/>
      <c r="M878" s="69"/>
      <c r="N878" s="1237"/>
      <c r="O878" s="69"/>
      <c r="P878" s="572"/>
    </row>
    <row r="879" spans="2:21" x14ac:dyDescent="0.2">
      <c r="B879" s="72" t="s">
        <v>416</v>
      </c>
      <c r="D879" s="35" t="s">
        <v>1041</v>
      </c>
      <c r="I879" s="69"/>
      <c r="J879" s="69"/>
      <c r="K879" s="69"/>
      <c r="L879" s="69"/>
      <c r="M879" s="69"/>
      <c r="N879" s="1237"/>
      <c r="O879" s="69"/>
      <c r="P879" s="572"/>
    </row>
    <row r="880" spans="2:21" x14ac:dyDescent="0.2">
      <c r="B880" s="72" t="s">
        <v>416</v>
      </c>
      <c r="I880" s="69"/>
      <c r="J880" s="69"/>
      <c r="K880" s="69"/>
      <c r="L880" s="69"/>
      <c r="M880" s="69"/>
      <c r="N880" s="1237"/>
      <c r="O880" s="69"/>
      <c r="P880" s="572"/>
    </row>
    <row r="881" spans="2:21" x14ac:dyDescent="0.2">
      <c r="B881" s="72" t="s">
        <v>416</v>
      </c>
      <c r="D881" s="58" t="s">
        <v>1042</v>
      </c>
      <c r="E881" s="52"/>
      <c r="F881" s="59"/>
      <c r="G881" s="59"/>
      <c r="H881" s="59"/>
      <c r="I881" s="59"/>
      <c r="J881" s="59"/>
      <c r="K881" s="59"/>
      <c r="L881" s="59"/>
      <c r="M881" s="59"/>
      <c r="O881" s="35"/>
    </row>
    <row r="882" spans="2:21" x14ac:dyDescent="0.2">
      <c r="B882" s="72" t="s">
        <v>416</v>
      </c>
      <c r="I882" s="35"/>
      <c r="J882" s="35"/>
      <c r="K882" s="674"/>
      <c r="L882" s="674">
        <v>2021</v>
      </c>
      <c r="M882" s="674">
        <v>2020</v>
      </c>
      <c r="O882" s="35"/>
    </row>
    <row r="883" spans="2:21" x14ac:dyDescent="0.2">
      <c r="B883" s="72" t="s">
        <v>416</v>
      </c>
      <c r="I883" s="35"/>
      <c r="J883" s="35"/>
      <c r="K883" s="674"/>
      <c r="L883" s="674"/>
      <c r="M883" s="674"/>
      <c r="O883" s="35"/>
    </row>
    <row r="884" spans="2:21" x14ac:dyDescent="0.2">
      <c r="B884" s="72" t="s">
        <v>416</v>
      </c>
      <c r="D884" s="710" t="s">
        <v>1043</v>
      </c>
      <c r="I884" s="35"/>
      <c r="J884" s="35"/>
      <c r="K884" s="755"/>
      <c r="L884" s="711">
        <f>M888</f>
        <v>0</v>
      </c>
      <c r="M884" s="711">
        <v>0</v>
      </c>
      <c r="O884" s="35"/>
    </row>
    <row r="885" spans="2:21" x14ac:dyDescent="0.2">
      <c r="B885" s="72" t="s">
        <v>416</v>
      </c>
      <c r="D885" s="710"/>
      <c r="I885" s="35"/>
      <c r="J885" s="35"/>
      <c r="K885" s="708"/>
      <c r="L885" s="708"/>
      <c r="M885" s="708"/>
      <c r="O885" s="35"/>
    </row>
    <row r="886" spans="2:21" x14ac:dyDescent="0.2">
      <c r="B886" s="72" t="s">
        <v>416</v>
      </c>
      <c r="D886" s="35" t="s">
        <v>1044</v>
      </c>
      <c r="I886" s="35"/>
      <c r="J886" s="35"/>
      <c r="K886" s="755"/>
      <c r="L886" s="711">
        <v>0</v>
      </c>
      <c r="M886" s="711">
        <v>0</v>
      </c>
      <c r="O886" s="35"/>
    </row>
    <row r="887" spans="2:21" x14ac:dyDescent="0.2">
      <c r="B887" s="72" t="s">
        <v>416</v>
      </c>
      <c r="I887" s="35"/>
      <c r="J887" s="35"/>
      <c r="K887" s="708"/>
      <c r="L887" s="708"/>
      <c r="M887" s="708"/>
      <c r="O887" s="35"/>
    </row>
    <row r="888" spans="2:21" x14ac:dyDescent="0.2">
      <c r="B888" s="72" t="s">
        <v>416</v>
      </c>
      <c r="D888" s="710" t="s">
        <v>1045</v>
      </c>
      <c r="I888" s="35"/>
      <c r="J888" s="35"/>
      <c r="K888" s="755"/>
      <c r="L888" s="711">
        <f>SUM(L884:L887)</f>
        <v>0</v>
      </c>
      <c r="M888" s="711">
        <f>SUM(M884:M887)</f>
        <v>0</v>
      </c>
      <c r="O888" s="35"/>
    </row>
    <row r="889" spans="2:21" x14ac:dyDescent="0.2">
      <c r="B889" s="72" t="s">
        <v>416</v>
      </c>
      <c r="D889" s="52"/>
      <c r="E889" s="52"/>
      <c r="F889" s="59"/>
      <c r="G889" s="59"/>
      <c r="H889" s="59"/>
      <c r="O889" s="35"/>
    </row>
    <row r="890" spans="2:21" x14ac:dyDescent="0.2">
      <c r="B890" s="1229" t="s">
        <v>416</v>
      </c>
      <c r="C890" s="1263" t="s">
        <v>325</v>
      </c>
      <c r="D890" s="1787" t="str">
        <f>N890&amp;". Comparatives"</f>
        <v>29. Comparatives</v>
      </c>
      <c r="E890" s="1787"/>
      <c r="F890" s="1787"/>
      <c r="G890" s="1787"/>
      <c r="H890" s="1787"/>
      <c r="I890" s="1787"/>
      <c r="J890" s="1787"/>
      <c r="L890" s="135"/>
      <c r="M890" s="135"/>
      <c r="N890" s="1238">
        <f>IF($B890="Yes",$N865+1,$N865)</f>
        <v>29</v>
      </c>
      <c r="O890" s="135"/>
      <c r="P890" s="135"/>
      <c r="Q890" s="135"/>
    </row>
    <row r="891" spans="2:21" x14ac:dyDescent="0.2">
      <c r="B891" s="1478" t="str">
        <f>$B$890</f>
        <v>Yes</v>
      </c>
      <c r="C891" s="1263" t="s">
        <v>325</v>
      </c>
      <c r="D891" s="1503"/>
      <c r="E891" s="1503"/>
      <c r="F891" s="599"/>
      <c r="G891" s="599"/>
      <c r="H891" s="59"/>
      <c r="J891" s="599"/>
      <c r="L891" s="35"/>
      <c r="M891" s="35"/>
      <c r="N891" s="1253"/>
      <c r="O891" s="35"/>
    </row>
    <row r="892" spans="2:21" x14ac:dyDescent="0.2">
      <c r="B892" s="1478" t="str">
        <f t="shared" ref="B892:B894" si="123">$B$890</f>
        <v>Yes</v>
      </c>
      <c r="C892" s="1263" t="s">
        <v>325</v>
      </c>
      <c r="D892" s="1541" t="s">
        <v>1046</v>
      </c>
      <c r="E892" s="1541"/>
      <c r="F892" s="1541"/>
      <c r="G892" s="1541"/>
      <c r="H892" s="1541"/>
      <c r="I892" s="1541"/>
      <c r="J892" s="1541"/>
      <c r="L892" s="35"/>
      <c r="M892" s="35"/>
      <c r="N892" s="1253"/>
      <c r="O892" s="1768" t="s">
        <v>1047</v>
      </c>
      <c r="P892" s="1769"/>
      <c r="Q892" s="1769"/>
      <c r="R892" s="1769"/>
      <c r="S892" s="1769"/>
      <c r="T892" s="1769"/>
      <c r="U892" s="1770"/>
    </row>
    <row r="893" spans="2:21" x14ac:dyDescent="0.2">
      <c r="B893" s="1478" t="str">
        <f t="shared" si="123"/>
        <v>Yes</v>
      </c>
      <c r="C893" s="1263" t="s">
        <v>325</v>
      </c>
      <c r="D893" s="1541"/>
      <c r="E893" s="1541"/>
      <c r="F893" s="1541"/>
      <c r="G893" s="1541"/>
      <c r="H893" s="1541"/>
      <c r="I893" s="1541"/>
      <c r="J893" s="1541"/>
      <c r="K893" s="69"/>
      <c r="L893" s="35"/>
      <c r="M893" s="35"/>
      <c r="N893" s="1253"/>
    </row>
    <row r="894" spans="2:21" x14ac:dyDescent="0.2">
      <c r="B894" s="1478" t="str">
        <f t="shared" si="123"/>
        <v>Yes</v>
      </c>
      <c r="C894" s="1263" t="s">
        <v>325</v>
      </c>
      <c r="D894" s="1541"/>
      <c r="E894" s="1541"/>
      <c r="F894" s="1541"/>
      <c r="G894" s="1541"/>
      <c r="H894" s="1541"/>
      <c r="I894" s="1541"/>
      <c r="J894" s="1541"/>
      <c r="K894" s="69"/>
      <c r="L894" s="35"/>
      <c r="M894" s="35"/>
      <c r="N894" s="1253"/>
      <c r="O894" s="69"/>
    </row>
    <row r="895" spans="2:21" x14ac:dyDescent="0.2">
      <c r="B895" s="1466" t="s">
        <v>416</v>
      </c>
      <c r="D895" s="1752" t="str">
        <f>N895&amp;". COVID 19 Pandemic on going implications"</f>
        <v>30. COVID 19 Pandemic on going implications</v>
      </c>
      <c r="E895" s="1752"/>
      <c r="F895" s="1752"/>
      <c r="G895" s="1752"/>
      <c r="H895" s="1752"/>
      <c r="I895" s="1752"/>
      <c r="J895" s="1752"/>
      <c r="K895" s="992"/>
      <c r="L895" s="992"/>
      <c r="M895" s="992"/>
      <c r="N895" s="1238">
        <f>IF($B895="Yes",$N890+1,$N890)</f>
        <v>30</v>
      </c>
    </row>
    <row r="896" spans="2:21" ht="14.25" customHeight="1" x14ac:dyDescent="0.2">
      <c r="B896" s="1466" t="s">
        <v>416</v>
      </c>
      <c r="D896" s="268"/>
      <c r="E896" s="268"/>
      <c r="F896" s="1468"/>
      <c r="G896" s="1468"/>
      <c r="H896" s="1468"/>
      <c r="I896" s="992"/>
      <c r="J896" s="992"/>
      <c r="K896" s="992"/>
      <c r="L896" s="992"/>
      <c r="M896" s="992"/>
    </row>
    <row r="897" spans="2:21" ht="409.5" customHeight="1" x14ac:dyDescent="0.25">
      <c r="B897" s="1466" t="s">
        <v>416</v>
      </c>
      <c r="D897" s="1754" t="s">
        <v>1697</v>
      </c>
      <c r="E897" s="1754"/>
      <c r="F897" s="1754"/>
      <c r="G897" s="1754"/>
      <c r="H897" s="1754"/>
      <c r="I897" s="1754"/>
      <c r="J897" s="1754"/>
      <c r="K897" s="1754"/>
      <c r="L897" s="1754"/>
      <c r="M897" s="1754"/>
      <c r="O897" s="1755" t="s">
        <v>1698</v>
      </c>
      <c r="P897" s="1756"/>
      <c r="Q897" s="1756"/>
      <c r="R897" s="1756"/>
      <c r="S897" s="1756"/>
      <c r="T897" s="1756"/>
      <c r="U897" s="1757"/>
    </row>
    <row r="898" spans="2:21" ht="81.75" customHeight="1" x14ac:dyDescent="0.2">
      <c r="B898" s="1466"/>
      <c r="D898" s="1544"/>
      <c r="E898" s="1544"/>
      <c r="F898" s="1544"/>
      <c r="G898" s="1544"/>
      <c r="H898" s="1544"/>
      <c r="I898" s="1544"/>
      <c r="J898" s="1544"/>
      <c r="K898" s="1544"/>
      <c r="L898" s="1544"/>
      <c r="M898" s="1544"/>
    </row>
    <row r="899" spans="2:21" ht="14.25" x14ac:dyDescent="0.2">
      <c r="B899" s="1466"/>
      <c r="D899" s="1467"/>
    </row>
    <row r="900" spans="2:21" ht="66.75" customHeight="1" x14ac:dyDescent="0.2">
      <c r="B900" s="1466"/>
      <c r="D900" s="1753"/>
      <c r="E900" s="1753"/>
      <c r="F900" s="1753"/>
      <c r="G900" s="1753"/>
      <c r="H900" s="1753"/>
      <c r="I900" s="1753"/>
      <c r="J900" s="1753"/>
      <c r="K900" s="1753"/>
      <c r="L900" s="1753"/>
      <c r="M900" s="1753"/>
    </row>
    <row r="901" spans="2:21" x14ac:dyDescent="0.2">
      <c r="B901" s="1466"/>
    </row>
    <row r="902" spans="2:21" x14ac:dyDescent="0.2">
      <c r="B902" s="1466"/>
    </row>
    <row r="903" spans="2:21" x14ac:dyDescent="0.2">
      <c r="B903" s="1466"/>
    </row>
    <row r="904" spans="2:21" x14ac:dyDescent="0.2">
      <c r="B904" s="1466"/>
    </row>
    <row r="905" spans="2:21" x14ac:dyDescent="0.2">
      <c r="B905" s="1466"/>
    </row>
    <row r="906" spans="2:21" x14ac:dyDescent="0.2">
      <c r="B906" s="1466"/>
    </row>
    <row r="907" spans="2:21" x14ac:dyDescent="0.2">
      <c r="B907" s="1466"/>
    </row>
    <row r="908" spans="2:21" x14ac:dyDescent="0.2">
      <c r="B908" s="1466"/>
    </row>
    <row r="909" spans="2:21" x14ac:dyDescent="0.2">
      <c r="B909" s="1466"/>
    </row>
    <row r="910" spans="2:21" x14ac:dyDescent="0.2">
      <c r="B910" s="1466"/>
    </row>
    <row r="911" spans="2:21" x14ac:dyDescent="0.2">
      <c r="B911" s="1466"/>
    </row>
    <row r="912" spans="2:21" x14ac:dyDescent="0.2">
      <c r="B912" s="1466"/>
    </row>
    <row r="913" spans="2:2" x14ac:dyDescent="0.2">
      <c r="B913" s="1466"/>
    </row>
    <row r="914" spans="2:2" x14ac:dyDescent="0.2">
      <c r="B914" s="1466"/>
    </row>
    <row r="915" spans="2:2" x14ac:dyDescent="0.2">
      <c r="B915" s="1466"/>
    </row>
    <row r="916" spans="2:2" x14ac:dyDescent="0.2">
      <c r="B916" s="1466"/>
    </row>
    <row r="917" spans="2:2" x14ac:dyDescent="0.2">
      <c r="B917" s="1466"/>
    </row>
    <row r="918" spans="2:2" x14ac:dyDescent="0.2">
      <c r="B918" s="1466"/>
    </row>
    <row r="919" spans="2:2" x14ac:dyDescent="0.2">
      <c r="B919" s="1466"/>
    </row>
  </sheetData>
  <mergeCells count="153">
    <mergeCell ref="O410:Q411"/>
    <mergeCell ref="P533:S537"/>
    <mergeCell ref="P590:Q591"/>
    <mergeCell ref="D669:M671"/>
    <mergeCell ref="D769:J769"/>
    <mergeCell ref="D813:J813"/>
    <mergeCell ref="D818:G818"/>
    <mergeCell ref="D771:J773"/>
    <mergeCell ref="D781:J781"/>
    <mergeCell ref="K461:M461"/>
    <mergeCell ref="K426:M426"/>
    <mergeCell ref="P485:S492"/>
    <mergeCell ref="D783:M784"/>
    <mergeCell ref="D786:M788"/>
    <mergeCell ref="D667:J667"/>
    <mergeCell ref="D790:M798"/>
    <mergeCell ref="D800:J800"/>
    <mergeCell ref="D713:J713"/>
    <mergeCell ref="P669:Q670"/>
    <mergeCell ref="D676:M679"/>
    <mergeCell ref="D420:M421"/>
    <mergeCell ref="D516:J516"/>
    <mergeCell ref="D737:J737"/>
    <mergeCell ref="D756:J756"/>
    <mergeCell ref="O848:U850"/>
    <mergeCell ref="O845:U847"/>
    <mergeCell ref="H836:J836"/>
    <mergeCell ref="K836:M836"/>
    <mergeCell ref="E872:F872"/>
    <mergeCell ref="G872:H872"/>
    <mergeCell ref="E869:F870"/>
    <mergeCell ref="D865:J865"/>
    <mergeCell ref="D869:D870"/>
    <mergeCell ref="D833:J833"/>
    <mergeCell ref="G869:H870"/>
    <mergeCell ref="H64:J64"/>
    <mergeCell ref="K64:M64"/>
    <mergeCell ref="H74:J74"/>
    <mergeCell ref="K74:M74"/>
    <mergeCell ref="H167:J167"/>
    <mergeCell ref="K167:M167"/>
    <mergeCell ref="D253:J253"/>
    <mergeCell ref="D212:M214"/>
    <mergeCell ref="D239:J239"/>
    <mergeCell ref="K241:M241"/>
    <mergeCell ref="D200:G200"/>
    <mergeCell ref="D203:J203"/>
    <mergeCell ref="D218:J218"/>
    <mergeCell ref="D189:J189"/>
    <mergeCell ref="H191:J191"/>
    <mergeCell ref="K191:M191"/>
    <mergeCell ref="D206:M208"/>
    <mergeCell ref="D209:M211"/>
    <mergeCell ref="H220:J220"/>
    <mergeCell ref="K220:M220"/>
    <mergeCell ref="H241:J241"/>
    <mergeCell ref="D215:M216"/>
    <mergeCell ref="D1:H1"/>
    <mergeCell ref="D2:J2"/>
    <mergeCell ref="D23:J23"/>
    <mergeCell ref="D62:J62"/>
    <mergeCell ref="D94:J94"/>
    <mergeCell ref="H4:J4"/>
    <mergeCell ref="D185:M187"/>
    <mergeCell ref="D121:J121"/>
    <mergeCell ref="D144:J144"/>
    <mergeCell ref="D165:J165"/>
    <mergeCell ref="H96:J96"/>
    <mergeCell ref="K96:M96"/>
    <mergeCell ref="H104:J104"/>
    <mergeCell ref="K104:M104"/>
    <mergeCell ref="H123:J123"/>
    <mergeCell ref="K123:M123"/>
    <mergeCell ref="H146:J146"/>
    <mergeCell ref="K146:M146"/>
    <mergeCell ref="D55:M60"/>
    <mergeCell ref="D137:M142"/>
    <mergeCell ref="K4:M4"/>
    <mergeCell ref="H26:J26"/>
    <mergeCell ref="K26:M26"/>
    <mergeCell ref="D51:M53"/>
    <mergeCell ref="D261:G261"/>
    <mergeCell ref="H256:J256"/>
    <mergeCell ref="D271:J271"/>
    <mergeCell ref="O185:R187"/>
    <mergeCell ref="D890:J890"/>
    <mergeCell ref="K441:M441"/>
    <mergeCell ref="D424:J424"/>
    <mergeCell ref="K409:M409"/>
    <mergeCell ref="D344:I344"/>
    <mergeCell ref="H461:J461"/>
    <mergeCell ref="D477:J477"/>
    <mergeCell ref="D479:J480"/>
    <mergeCell ref="D498:J498"/>
    <mergeCell ref="H500:J500"/>
    <mergeCell ref="K500:M500"/>
    <mergeCell ref="K256:M256"/>
    <mergeCell ref="H426:J426"/>
    <mergeCell ref="O872:U872"/>
    <mergeCell ref="D863:J863"/>
    <mergeCell ref="D848:F848"/>
    <mergeCell ref="D861:J861"/>
    <mergeCell ref="H385:J385"/>
    <mergeCell ref="D510:M511"/>
    <mergeCell ref="D552:M552"/>
    <mergeCell ref="D341:M341"/>
    <mergeCell ref="D342:M342"/>
    <mergeCell ref="D550:M550"/>
    <mergeCell ref="D637:M637"/>
    <mergeCell ref="D710:M710"/>
    <mergeCell ref="D732:M734"/>
    <mergeCell ref="D806:M807"/>
    <mergeCell ref="D808:M809"/>
    <mergeCell ref="H482:J482"/>
    <mergeCell ref="K482:M482"/>
    <mergeCell ref="D459:J459"/>
    <mergeCell ref="D609:J609"/>
    <mergeCell ref="D640:J640"/>
    <mergeCell ref="D383:J383"/>
    <mergeCell ref="D404:J404"/>
    <mergeCell ref="K385:M385"/>
    <mergeCell ref="D407:J407"/>
    <mergeCell ref="D804:J804"/>
    <mergeCell ref="D674:J674"/>
    <mergeCell ref="D439:J439"/>
    <mergeCell ref="D680:M684"/>
    <mergeCell ref="D687:M693"/>
    <mergeCell ref="D694:M701"/>
    <mergeCell ref="D702:M708"/>
    <mergeCell ref="D895:J895"/>
    <mergeCell ref="D898:M898"/>
    <mergeCell ref="D900:M900"/>
    <mergeCell ref="D897:M897"/>
    <mergeCell ref="O897:U897"/>
    <mergeCell ref="H409:J409"/>
    <mergeCell ref="D471:M475"/>
    <mergeCell ref="D810:M811"/>
    <mergeCell ref="L869:M869"/>
    <mergeCell ref="J868:K869"/>
    <mergeCell ref="D831:J831"/>
    <mergeCell ref="D747:J747"/>
    <mergeCell ref="D612:J612"/>
    <mergeCell ref="D614:M614"/>
    <mergeCell ref="D716:J717"/>
    <mergeCell ref="D642:J643"/>
    <mergeCell ref="D514:J514"/>
    <mergeCell ref="K521:K522"/>
    <mergeCell ref="K539:K540"/>
    <mergeCell ref="O892:U892"/>
    <mergeCell ref="D892:J894"/>
    <mergeCell ref="D876:M877"/>
    <mergeCell ref="O820:U820"/>
    <mergeCell ref="O862:U862"/>
  </mergeCells>
  <conditionalFormatting sqref="O585:Q585">
    <cfRule type="containsText" dxfId="14" priority="5" operator="containsText" text="CHECK">
      <formula>NOT(ISERROR(SEARCH("CHECK",O585)))</formula>
    </cfRule>
  </conditionalFormatting>
  <conditionalFormatting sqref="O662:Q662">
    <cfRule type="containsText" dxfId="13" priority="1" operator="containsText" text="CHECK">
      <formula>NOT(ISERROR(SEARCH("CHECK",O662)))</formula>
    </cfRule>
  </conditionalFormatting>
  <dataValidations count="1">
    <dataValidation type="list" allowBlank="1" showInputMessage="1" showErrorMessage="1" sqref="B51 B55 B137 B185 B206 B209 B212 B407 B439 B459 B477 B498 B510 B667 B687 B702 B746 B808 B810 B806 B890 B895:B919" xr:uid="{00000000-0002-0000-1300-000000000000}">
      <formula1>"Yes,No"</formula1>
    </dataValidation>
  </dataValidations>
  <hyperlinks>
    <hyperlink ref="Q12" location="'Guidance - Specific Disclosures'!A164" display="Other MOE Grants" xr:uid="{00000000-0004-0000-1300-000000000000}"/>
    <hyperlink ref="O724" location="'Board FTE Calc'!A1" display="'Board FTE Calc" xr:uid="{3CA868F1-8332-4F9E-A11A-96F5923DB31C}"/>
  </hyperlinks>
  <pageMargins left="0.39370078740157483" right="0.39370078740157483" top="0.39370078740157483" bottom="0.74803149606299213" header="0.31496062992125984" footer="0.31496062992125984"/>
  <pageSetup paperSize="9" scale="62" firstPageNumber="13" fitToHeight="0" orientation="portrait" cellComments="asDisplayed" useFirstPageNumber="1" r:id="rId1"/>
  <headerFooter>
    <oddFooter>&amp;R&amp;P</oddFooter>
  </headerFooter>
  <rowBreaks count="10" manualBreakCount="10">
    <brk id="92" min="3" max="12" man="1"/>
    <brk id="164" min="3" max="12" man="1"/>
    <brk id="252" min="3" max="12" man="1"/>
    <brk id="322" min="3" max="12" man="1"/>
    <brk id="406" min="3" max="12" man="1"/>
    <brk id="549" min="3" max="12" man="1"/>
    <brk id="639" min="3" max="12" man="1"/>
    <brk id="712" min="3" max="12" man="1"/>
    <brk id="799" min="3" max="12" man="1"/>
    <brk id="893" min="3" max="12" man="1"/>
  </rowBreaks>
  <ignoredErrors>
    <ignoredError sqref="J27 J5 J168 J221 D386:J391 D65:J68 D71:J84 D69:G69 D70:G70 D88:J97 D86:J87 D85:J85 D392:J410" formula="1"/>
  </ignoredError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00FF"/>
  </sheetPr>
  <dimension ref="A1"/>
  <sheetViews>
    <sheetView showGridLines="0" workbookViewId="0">
      <selection activeCell="O23" sqref="O23"/>
    </sheetView>
  </sheetViews>
  <sheetFormatPr defaultColWidth="9.140625" defaultRowHeight="12.75" x14ac:dyDescent="0.2"/>
  <cols>
    <col min="1" max="16384" width="9.140625" style="269"/>
  </cols>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theme="7"/>
    <pageSetUpPr autoPageBreaks="0" fitToPage="1"/>
  </sheetPr>
  <dimension ref="A2:G131"/>
  <sheetViews>
    <sheetView showGridLines="0" zoomScale="90" zoomScaleNormal="90" workbookViewId="0">
      <selection activeCell="B46" sqref="B46"/>
    </sheetView>
  </sheetViews>
  <sheetFormatPr defaultColWidth="9.140625" defaultRowHeight="12.75" x14ac:dyDescent="0.2"/>
  <cols>
    <col min="1" max="1" width="5.5703125" style="290" customWidth="1"/>
    <col min="2" max="2" width="217.85546875" style="270" customWidth="1"/>
    <col min="3" max="3" width="19.7109375" style="300" customWidth="1"/>
    <col min="4" max="16384" width="9.140625" style="270"/>
  </cols>
  <sheetData>
    <row r="2" spans="1:7" x14ac:dyDescent="0.2">
      <c r="B2" s="286" t="s">
        <v>1048</v>
      </c>
    </row>
    <row r="4" spans="1:7" x14ac:dyDescent="0.2">
      <c r="B4" s="291" t="s">
        <v>1049</v>
      </c>
    </row>
    <row r="5" spans="1:7" x14ac:dyDescent="0.2">
      <c r="B5" s="1270"/>
      <c r="D5" s="300"/>
      <c r="E5" s="300"/>
      <c r="F5" s="300"/>
      <c r="G5" s="300"/>
    </row>
    <row r="6" spans="1:7" ht="25.5" x14ac:dyDescent="0.2">
      <c r="B6" s="1271" t="s">
        <v>1050</v>
      </c>
      <c r="D6" s="300"/>
      <c r="E6" s="300"/>
      <c r="F6" s="300"/>
      <c r="G6" s="300"/>
    </row>
    <row r="7" spans="1:7" x14ac:dyDescent="0.2">
      <c r="B7" s="1271"/>
      <c r="D7" s="300"/>
      <c r="E7" s="300"/>
      <c r="F7" s="300"/>
      <c r="G7" s="300"/>
    </row>
    <row r="8" spans="1:7" ht="25.5" x14ac:dyDescent="0.2">
      <c r="B8" s="1271" t="s">
        <v>1051</v>
      </c>
      <c r="D8" s="300"/>
      <c r="E8" s="300"/>
      <c r="F8" s="300"/>
      <c r="G8" s="300"/>
    </row>
    <row r="9" spans="1:7" x14ac:dyDescent="0.2">
      <c r="B9" s="860"/>
    </row>
    <row r="10" spans="1:7" ht="51" x14ac:dyDescent="0.2">
      <c r="B10" s="1272" t="s">
        <v>1052</v>
      </c>
    </row>
    <row r="11" spans="1:7" x14ac:dyDescent="0.2">
      <c r="B11" s="876"/>
    </row>
    <row r="12" spans="1:7" x14ac:dyDescent="0.2">
      <c r="A12" s="290" t="str">
        <f>"[G"&amp;A2+1&amp;"]"</f>
        <v>[G1]</v>
      </c>
      <c r="B12" s="291" t="s">
        <v>1053</v>
      </c>
    </row>
    <row r="13" spans="1:7" ht="99" customHeight="1" x14ac:dyDescent="0.2">
      <c r="A13" s="292">
        <v>1</v>
      </c>
      <c r="B13" s="660" t="s">
        <v>1054</v>
      </c>
    </row>
    <row r="15" spans="1:7" x14ac:dyDescent="0.2">
      <c r="A15" s="290" t="str">
        <f>"[G"&amp;A13+1&amp;"]"</f>
        <v>[G2]</v>
      </c>
      <c r="B15" s="291" t="s">
        <v>1055</v>
      </c>
      <c r="C15" s="380" t="str">
        <f>'Notes &amp; Disclosures'!B218</f>
        <v>Yes</v>
      </c>
    </row>
    <row r="16" spans="1:7" ht="189" customHeight="1" x14ac:dyDescent="0.2">
      <c r="A16" s="292">
        <f>A13+1</f>
        <v>2</v>
      </c>
      <c r="B16" s="289" t="s">
        <v>1056</v>
      </c>
      <c r="C16" s="537"/>
    </row>
    <row r="18" spans="1:4" x14ac:dyDescent="0.2">
      <c r="A18" s="290" t="str">
        <f>"[G"&amp;A16+1&amp;"]"</f>
        <v>[G3]</v>
      </c>
      <c r="B18" s="291" t="s">
        <v>1057</v>
      </c>
      <c r="C18" s="300" t="str">
        <f>'St of Accounting Policies'!F13</f>
        <v>[G3]</v>
      </c>
    </row>
    <row r="19" spans="1:4" ht="86.25" customHeight="1" x14ac:dyDescent="0.2">
      <c r="A19" s="292">
        <f>A16+1</f>
        <v>3</v>
      </c>
      <c r="B19" s="660" t="s">
        <v>1058</v>
      </c>
    </row>
    <row r="21" spans="1:4" x14ac:dyDescent="0.2">
      <c r="A21" s="290" t="str">
        <f>"[G"&amp;A19+1&amp;"]"</f>
        <v>[G4]</v>
      </c>
      <c r="B21" s="291" t="s">
        <v>1059</v>
      </c>
      <c r="C21" s="300" t="str">
        <f>'St of Accounting Policies'!F63</f>
        <v>[G4]</v>
      </c>
    </row>
    <row r="22" spans="1:4" s="332" customFormat="1" ht="25.5" x14ac:dyDescent="0.2">
      <c r="A22" s="292">
        <f>A19+1</f>
        <v>4</v>
      </c>
      <c r="B22" s="289" t="s">
        <v>1060</v>
      </c>
      <c r="C22" s="300"/>
    </row>
    <row r="23" spans="1:4" s="332" customFormat="1" x14ac:dyDescent="0.2">
      <c r="A23" s="290"/>
      <c r="B23" s="27"/>
      <c r="C23" s="300"/>
    </row>
    <row r="24" spans="1:4" s="332" customFormat="1" x14ac:dyDescent="0.2">
      <c r="A24" s="290" t="str">
        <f>"[G"&amp;A22+1&amp;"]"</f>
        <v>[G5]</v>
      </c>
      <c r="B24" s="291" t="s">
        <v>1061</v>
      </c>
      <c r="C24" s="300" t="str">
        <f>'St of Accounting Policies'!F335</f>
        <v>[G5]</v>
      </c>
      <c r="D24" s="381"/>
    </row>
    <row r="25" spans="1:4" s="332" customFormat="1" ht="42" customHeight="1" x14ac:dyDescent="0.2">
      <c r="A25" s="292">
        <f>A22+1</f>
        <v>5</v>
      </c>
      <c r="B25" s="289" t="s">
        <v>1062</v>
      </c>
      <c r="C25" s="300"/>
    </row>
    <row r="26" spans="1:4" s="332" customFormat="1" x14ac:dyDescent="0.2">
      <c r="A26" s="290"/>
      <c r="B26" s="27"/>
      <c r="C26" s="300"/>
    </row>
    <row r="27" spans="1:4" s="332" customFormat="1" x14ac:dyDescent="0.2">
      <c r="A27" s="290" t="str">
        <f>"[G"&amp;A25+1&amp;"]"</f>
        <v>[G6]</v>
      </c>
      <c r="B27" s="291" t="s">
        <v>1063</v>
      </c>
      <c r="C27" s="378" t="str">
        <f>'Notes &amp; Disclosures'!O68</f>
        <v>[G6]</v>
      </c>
      <c r="D27" s="379" t="str">
        <f>'Notes &amp; Disclosures'!O99</f>
        <v>[G6]</v>
      </c>
    </row>
    <row r="28" spans="1:4" s="332" customFormat="1" ht="25.5" x14ac:dyDescent="0.2">
      <c r="A28" s="292">
        <f>A25+1</f>
        <v>6</v>
      </c>
      <c r="B28" s="289" t="s">
        <v>1064</v>
      </c>
      <c r="C28" s="300"/>
    </row>
    <row r="29" spans="1:4" s="332" customFormat="1" x14ac:dyDescent="0.2">
      <c r="A29" s="292"/>
      <c r="B29" s="984"/>
      <c r="C29" s="300"/>
    </row>
    <row r="30" spans="1:4" s="332" customFormat="1" x14ac:dyDescent="0.2">
      <c r="A30" s="290" t="str">
        <f>"[G"&amp;A28+1&amp;"]"</f>
        <v>[G7]</v>
      </c>
      <c r="B30" s="1273" t="s">
        <v>1065</v>
      </c>
      <c r="C30" s="300"/>
    </row>
    <row r="31" spans="1:4" s="332" customFormat="1" x14ac:dyDescent="0.2">
      <c r="A31" s="292">
        <f>A28+1</f>
        <v>7</v>
      </c>
      <c r="B31" s="1223" t="s">
        <v>1066</v>
      </c>
      <c r="C31" s="300"/>
    </row>
    <row r="32" spans="1:4" s="332" customFormat="1" x14ac:dyDescent="0.2">
      <c r="A32" s="292"/>
      <c r="B32" s="1224"/>
      <c r="C32" s="300"/>
    </row>
    <row r="33" spans="1:6" s="332" customFormat="1" ht="72.75" customHeight="1" x14ac:dyDescent="0.2">
      <c r="A33" s="292"/>
      <c r="B33" s="1224" t="s">
        <v>1067</v>
      </c>
      <c r="C33" s="300"/>
    </row>
    <row r="34" spans="1:6" s="332" customFormat="1" x14ac:dyDescent="0.2">
      <c r="A34" s="292"/>
      <c r="B34" s="1224" t="s">
        <v>1068</v>
      </c>
      <c r="C34" s="300"/>
    </row>
    <row r="35" spans="1:6" s="332" customFormat="1" x14ac:dyDescent="0.2">
      <c r="A35" s="292"/>
      <c r="B35" s="1224"/>
      <c r="C35" s="300"/>
    </row>
    <row r="36" spans="1:6" s="332" customFormat="1" x14ac:dyDescent="0.2">
      <c r="A36" s="292"/>
      <c r="B36" s="1224" t="s">
        <v>1069</v>
      </c>
      <c r="C36" s="300"/>
    </row>
    <row r="37" spans="1:6" s="332" customFormat="1" x14ac:dyDescent="0.2">
      <c r="A37" s="292"/>
      <c r="B37" s="1224"/>
      <c r="C37" s="300"/>
    </row>
    <row r="38" spans="1:6" s="332" customFormat="1" x14ac:dyDescent="0.2">
      <c r="A38" s="292"/>
      <c r="B38" s="1224" t="s">
        <v>1070</v>
      </c>
      <c r="C38" s="300"/>
    </row>
    <row r="39" spans="1:6" s="332" customFormat="1" x14ac:dyDescent="0.2">
      <c r="A39" s="292"/>
      <c r="B39" s="1224" t="s">
        <v>1071</v>
      </c>
      <c r="C39" s="300"/>
    </row>
    <row r="40" spans="1:6" s="332" customFormat="1" x14ac:dyDescent="0.2">
      <c r="A40" s="292"/>
      <c r="B40" s="1224" t="s">
        <v>1072</v>
      </c>
      <c r="C40" s="300"/>
    </row>
    <row r="41" spans="1:6" s="332" customFormat="1" x14ac:dyDescent="0.2">
      <c r="A41" s="292"/>
      <c r="B41" s="1224" t="s">
        <v>1073</v>
      </c>
      <c r="C41" s="300"/>
    </row>
    <row r="42" spans="1:6" s="332" customFormat="1" x14ac:dyDescent="0.2">
      <c r="A42" s="292"/>
      <c r="B42" s="1224" t="s">
        <v>1074</v>
      </c>
      <c r="C42" s="300"/>
    </row>
    <row r="43" spans="1:6" s="332" customFormat="1" x14ac:dyDescent="0.2">
      <c r="A43" s="292"/>
      <c r="B43" s="1224" t="s">
        <v>1075</v>
      </c>
      <c r="C43" s="300"/>
    </row>
    <row r="44" spans="1:6" s="332" customFormat="1" x14ac:dyDescent="0.2">
      <c r="A44" s="292"/>
      <c r="B44" s="1225" t="s">
        <v>1076</v>
      </c>
      <c r="C44" s="300"/>
    </row>
    <row r="45" spans="1:6" s="332" customFormat="1" x14ac:dyDescent="0.2">
      <c r="A45" s="290"/>
      <c r="B45" s="27"/>
      <c r="C45" s="300"/>
    </row>
    <row r="46" spans="1:6" x14ac:dyDescent="0.2">
      <c r="A46" s="290" t="str">
        <f>"[G"&amp;A31+1&amp;"]"</f>
        <v>[G8]</v>
      </c>
      <c r="B46" s="291" t="s">
        <v>1077</v>
      </c>
      <c r="C46" s="823" t="str">
        <f>'Notes &amp; Disclosures'!O137</f>
        <v>Overseas Travel</v>
      </c>
    </row>
    <row r="47" spans="1:6" ht="204" x14ac:dyDescent="0.2">
      <c r="A47" s="292">
        <f>A31+1</f>
        <v>8</v>
      </c>
      <c r="B47" s="1515" t="s">
        <v>1078</v>
      </c>
      <c r="C47" s="1373" t="s">
        <v>1079</v>
      </c>
      <c r="F47" s="1374"/>
    </row>
    <row r="48" spans="1:6" ht="179.25" customHeight="1" x14ac:dyDescent="0.2">
      <c r="B48" s="1516" t="s">
        <v>1080</v>
      </c>
    </row>
    <row r="50" spans="1:3" x14ac:dyDescent="0.2">
      <c r="A50" s="290" t="str">
        <f>"[G"&amp;A47+1&amp;"]"</f>
        <v>[G9]</v>
      </c>
      <c r="B50" s="291" t="s">
        <v>1081</v>
      </c>
      <c r="C50" s="826" t="str">
        <f>'Notes &amp; Disclosures'!O518</f>
        <v>Board Contributions</v>
      </c>
    </row>
    <row r="51" spans="1:3" x14ac:dyDescent="0.2">
      <c r="A51" s="292">
        <f>A47+1</f>
        <v>9</v>
      </c>
      <c r="B51" s="1840" t="s">
        <v>1082</v>
      </c>
    </row>
    <row r="52" spans="1:3" x14ac:dyDescent="0.2">
      <c r="B52" s="1841"/>
    </row>
    <row r="53" spans="1:3" x14ac:dyDescent="0.2">
      <c r="B53" s="1841"/>
    </row>
    <row r="54" spans="1:3" x14ac:dyDescent="0.2">
      <c r="B54" s="1841"/>
    </row>
    <row r="55" spans="1:3" x14ac:dyDescent="0.2">
      <c r="B55" s="1841"/>
    </row>
    <row r="56" spans="1:3" x14ac:dyDescent="0.2">
      <c r="B56" s="1841"/>
    </row>
    <row r="57" spans="1:3" x14ac:dyDescent="0.2">
      <c r="B57" s="1841"/>
    </row>
    <row r="58" spans="1:3" x14ac:dyDescent="0.2">
      <c r="B58" s="1841"/>
    </row>
    <row r="59" spans="1:3" x14ac:dyDescent="0.2">
      <c r="B59" s="1841"/>
    </row>
    <row r="60" spans="1:3" x14ac:dyDescent="0.2">
      <c r="B60" s="1841"/>
    </row>
    <row r="61" spans="1:3" x14ac:dyDescent="0.2">
      <c r="B61" s="1841"/>
    </row>
    <row r="62" spans="1:3" x14ac:dyDescent="0.2">
      <c r="B62" s="1841"/>
    </row>
    <row r="63" spans="1:3" x14ac:dyDescent="0.2">
      <c r="B63" s="1841"/>
    </row>
    <row r="64" spans="1:3" x14ac:dyDescent="0.2">
      <c r="B64" s="1841"/>
    </row>
    <row r="65" spans="1:3" x14ac:dyDescent="0.2">
      <c r="B65" s="1841"/>
    </row>
    <row r="66" spans="1:3" x14ac:dyDescent="0.2">
      <c r="B66" s="1841"/>
    </row>
    <row r="67" spans="1:3" x14ac:dyDescent="0.2">
      <c r="B67" s="1841"/>
    </row>
    <row r="68" spans="1:3" x14ac:dyDescent="0.2">
      <c r="B68" s="1841"/>
    </row>
    <row r="69" spans="1:3" x14ac:dyDescent="0.2">
      <c r="B69" s="1842"/>
    </row>
    <row r="70" spans="1:3" x14ac:dyDescent="0.2">
      <c r="A70" s="292">
        <v>8</v>
      </c>
    </row>
    <row r="71" spans="1:3" x14ac:dyDescent="0.2">
      <c r="A71" s="290" t="str">
        <f>"[G"&amp;A51+1&amp;"]"</f>
        <v>[G10]</v>
      </c>
      <c r="B71" s="291" t="s">
        <v>1083</v>
      </c>
      <c r="C71" s="300" t="str">
        <f>'St of Comprehensive Rev. &amp; Exp.'!L10</f>
        <v>Netting of revenues and expenditure</v>
      </c>
    </row>
    <row r="72" spans="1:3" x14ac:dyDescent="0.2">
      <c r="A72" s="292">
        <f>A51+1</f>
        <v>10</v>
      </c>
      <c r="B72" s="1843" t="s">
        <v>1084</v>
      </c>
    </row>
    <row r="73" spans="1:3" x14ac:dyDescent="0.2">
      <c r="B73" s="1837"/>
    </row>
    <row r="74" spans="1:3" x14ac:dyDescent="0.2">
      <c r="A74" s="292"/>
      <c r="B74" s="1838"/>
    </row>
    <row r="75" spans="1:3" x14ac:dyDescent="0.2">
      <c r="A75" s="292">
        <v>9</v>
      </c>
    </row>
    <row r="76" spans="1:3" x14ac:dyDescent="0.2">
      <c r="A76" s="290" t="str">
        <f>"[G"&amp;A72+1&amp;"]"</f>
        <v>[G11]</v>
      </c>
      <c r="B76" s="291" t="s">
        <v>1085</v>
      </c>
      <c r="C76" s="300" t="str">
        <f>'Notes &amp; Disclosures'!O218</f>
        <v>Guidance on PBE IFRS 9</v>
      </c>
    </row>
    <row r="77" spans="1:3" ht="409.5" customHeight="1" x14ac:dyDescent="0.2">
      <c r="B77" s="1843" t="s">
        <v>1086</v>
      </c>
    </row>
    <row r="78" spans="1:3" ht="135" customHeight="1" x14ac:dyDescent="0.2">
      <c r="B78" s="1837"/>
    </row>
    <row r="79" spans="1:3" ht="408" customHeight="1" x14ac:dyDescent="0.2">
      <c r="B79" s="1514"/>
    </row>
    <row r="80" spans="1:3" ht="275.25" customHeight="1" x14ac:dyDescent="0.2">
      <c r="B80" s="1099" t="s">
        <v>1087</v>
      </c>
    </row>
    <row r="81" spans="1:3" s="332" customFormat="1" ht="11.25" customHeight="1" x14ac:dyDescent="0.2">
      <c r="A81" s="1034"/>
      <c r="B81" s="1514"/>
      <c r="C81" s="1035"/>
    </row>
    <row r="82" spans="1:3" s="332" customFormat="1" ht="11.25" customHeight="1" x14ac:dyDescent="0.2">
      <c r="A82" s="1034"/>
      <c r="B82" s="1095" t="s">
        <v>1088</v>
      </c>
      <c r="C82" s="1035"/>
    </row>
    <row r="83" spans="1:3" s="332" customFormat="1" ht="11.25" customHeight="1" x14ac:dyDescent="0.2">
      <c r="A83" s="1034"/>
      <c r="B83" s="1095"/>
      <c r="C83" s="1035"/>
    </row>
    <row r="84" spans="1:3" s="332" customFormat="1" ht="11.25" customHeight="1" x14ac:dyDescent="0.2">
      <c r="A84" s="1034"/>
      <c r="B84" s="1274" t="s">
        <v>1089</v>
      </c>
      <c r="C84" s="1035"/>
    </row>
    <row r="85" spans="1:3" s="332" customFormat="1" ht="11.25" customHeight="1" x14ac:dyDescent="0.2">
      <c r="A85" s="1034"/>
      <c r="B85" s="1097"/>
      <c r="C85" s="1035"/>
    </row>
    <row r="86" spans="1:3" s="332" customFormat="1" ht="11.25" customHeight="1" x14ac:dyDescent="0.2">
      <c r="A86" s="1034"/>
      <c r="B86" s="1844" t="s">
        <v>1090</v>
      </c>
      <c r="C86" s="1035"/>
    </row>
    <row r="87" spans="1:3" s="332" customFormat="1" ht="11.25" customHeight="1" x14ac:dyDescent="0.2">
      <c r="A87" s="1034"/>
      <c r="B87" s="1844"/>
      <c r="C87" s="1035"/>
    </row>
    <row r="88" spans="1:3" s="332" customFormat="1" ht="11.25" customHeight="1" x14ac:dyDescent="0.2">
      <c r="A88" s="1034"/>
      <c r="B88" s="1097"/>
      <c r="C88" s="1035"/>
    </row>
    <row r="89" spans="1:3" s="332" customFormat="1" ht="11.25" customHeight="1" x14ac:dyDescent="0.2">
      <c r="A89" s="1034"/>
      <c r="B89" s="1274" t="s">
        <v>1091</v>
      </c>
      <c r="C89" s="1035"/>
    </row>
    <row r="90" spans="1:3" s="332" customFormat="1" ht="11.25" customHeight="1" x14ac:dyDescent="0.2">
      <c r="A90" s="1034"/>
      <c r="B90" s="1096"/>
      <c r="C90" s="1035"/>
    </row>
    <row r="91" spans="1:3" s="332" customFormat="1" ht="11.25" customHeight="1" x14ac:dyDescent="0.2">
      <c r="A91" s="1034"/>
      <c r="B91" s="1098" t="s">
        <v>1092</v>
      </c>
      <c r="C91" s="1035"/>
    </row>
    <row r="92" spans="1:3" s="332" customFormat="1" ht="11.25" customHeight="1" x14ac:dyDescent="0.2">
      <c r="A92" s="1034"/>
      <c r="B92" s="1514"/>
      <c r="C92" s="1035"/>
    </row>
    <row r="93" spans="1:3" s="332" customFormat="1" ht="11.25" customHeight="1" x14ac:dyDescent="0.2">
      <c r="A93" s="1034"/>
      <c r="B93" s="1514"/>
      <c r="C93" s="1035"/>
    </row>
    <row r="94" spans="1:3" s="332" customFormat="1" ht="11.25" customHeight="1" x14ac:dyDescent="0.2">
      <c r="A94" s="1034"/>
      <c r="B94" s="1514"/>
      <c r="C94" s="1035"/>
    </row>
    <row r="95" spans="1:3" s="332" customFormat="1" ht="11.25" customHeight="1" x14ac:dyDescent="0.2">
      <c r="A95" s="1034"/>
      <c r="B95" s="1514"/>
      <c r="C95" s="1035"/>
    </row>
    <row r="96" spans="1:3" s="332" customFormat="1" ht="11.25" customHeight="1" x14ac:dyDescent="0.2">
      <c r="A96" s="1034"/>
      <c r="B96" s="1514"/>
      <c r="C96" s="1035"/>
    </row>
    <row r="97" spans="1:3" s="332" customFormat="1" ht="11.25" customHeight="1" x14ac:dyDescent="0.2">
      <c r="A97" s="1034"/>
      <c r="B97" s="1514"/>
      <c r="C97" s="1035"/>
    </row>
    <row r="98" spans="1:3" s="332" customFormat="1" ht="11.25" customHeight="1" x14ac:dyDescent="0.2">
      <c r="A98" s="1034"/>
      <c r="B98" s="1514"/>
      <c r="C98" s="1035"/>
    </row>
    <row r="99" spans="1:3" s="332" customFormat="1" ht="11.25" customHeight="1" x14ac:dyDescent="0.2">
      <c r="A99" s="1034"/>
      <c r="B99" s="1514"/>
      <c r="C99" s="1035"/>
    </row>
    <row r="100" spans="1:3" s="332" customFormat="1" ht="11.25" customHeight="1" x14ac:dyDescent="0.2">
      <c r="A100" s="1034"/>
      <c r="B100" s="1514"/>
      <c r="C100" s="1035"/>
    </row>
    <row r="101" spans="1:3" s="332" customFormat="1" ht="11.25" customHeight="1" x14ac:dyDescent="0.2">
      <c r="A101" s="1034"/>
      <c r="B101" s="1514"/>
      <c r="C101" s="1035"/>
    </row>
    <row r="102" spans="1:3" s="332" customFormat="1" ht="11.25" customHeight="1" x14ac:dyDescent="0.2">
      <c r="A102" s="1034"/>
      <c r="B102" s="1839" t="s">
        <v>1093</v>
      </c>
      <c r="C102" s="1035"/>
    </row>
    <row r="103" spans="1:3" s="332" customFormat="1" ht="11.25" customHeight="1" x14ac:dyDescent="0.2">
      <c r="A103" s="1034"/>
      <c r="B103" s="1839"/>
      <c r="C103" s="1035"/>
    </row>
    <row r="104" spans="1:3" s="332" customFormat="1" ht="11.25" customHeight="1" x14ac:dyDescent="0.2">
      <c r="A104" s="1034"/>
      <c r="B104" s="1839"/>
      <c r="C104" s="1035"/>
    </row>
    <row r="105" spans="1:3" s="332" customFormat="1" ht="11.25" customHeight="1" x14ac:dyDescent="0.2">
      <c r="A105" s="1034"/>
      <c r="B105" s="1839"/>
      <c r="C105" s="1035"/>
    </row>
    <row r="106" spans="1:3" s="332" customFormat="1" ht="11.25" customHeight="1" x14ac:dyDescent="0.2">
      <c r="A106" s="1034"/>
      <c r="B106" s="1098" t="s">
        <v>1094</v>
      </c>
      <c r="C106" s="1035"/>
    </row>
    <row r="107" spans="1:3" s="332" customFormat="1" ht="11.25" customHeight="1" x14ac:dyDescent="0.2">
      <c r="A107" s="1034"/>
      <c r="B107" s="1514"/>
      <c r="C107" s="1035"/>
    </row>
    <row r="108" spans="1:3" s="332" customFormat="1" ht="11.25" customHeight="1" x14ac:dyDescent="0.2">
      <c r="A108" s="1034"/>
      <c r="B108" s="1098" t="s">
        <v>1095</v>
      </c>
      <c r="C108" s="1035"/>
    </row>
    <row r="109" spans="1:3" s="332" customFormat="1" ht="11.25" customHeight="1" x14ac:dyDescent="0.2">
      <c r="A109" s="1034"/>
      <c r="B109" s="1514"/>
      <c r="C109" s="1035"/>
    </row>
    <row r="110" spans="1:3" s="332" customFormat="1" ht="11.25" customHeight="1" x14ac:dyDescent="0.2">
      <c r="A110" s="1034"/>
      <c r="B110" s="1514"/>
      <c r="C110" s="1035"/>
    </row>
    <row r="111" spans="1:3" s="332" customFormat="1" ht="11.25" customHeight="1" x14ac:dyDescent="0.2">
      <c r="A111" s="1034"/>
      <c r="B111" s="1514"/>
      <c r="C111" s="1035"/>
    </row>
    <row r="112" spans="1:3" s="332" customFormat="1" ht="11.25" customHeight="1" x14ac:dyDescent="0.2">
      <c r="A112" s="1034"/>
      <c r="B112" s="1514"/>
      <c r="C112" s="1035"/>
    </row>
    <row r="113" spans="1:3" s="332" customFormat="1" ht="11.25" customHeight="1" x14ac:dyDescent="0.2">
      <c r="A113" s="1034"/>
      <c r="B113" s="1514"/>
      <c r="C113" s="1035"/>
    </row>
    <row r="114" spans="1:3" s="332" customFormat="1" ht="11.25" customHeight="1" x14ac:dyDescent="0.2">
      <c r="A114" s="1034"/>
      <c r="B114" s="1514"/>
      <c r="C114" s="1035"/>
    </row>
    <row r="115" spans="1:3" s="332" customFormat="1" ht="11.25" customHeight="1" x14ac:dyDescent="0.2">
      <c r="A115" s="1034"/>
      <c r="B115" s="1514"/>
      <c r="C115" s="1035"/>
    </row>
    <row r="116" spans="1:3" s="332" customFormat="1" ht="11.25" customHeight="1" x14ac:dyDescent="0.2">
      <c r="A116" s="1034"/>
      <c r="B116" s="1514"/>
      <c r="C116" s="1035"/>
    </row>
    <row r="117" spans="1:3" s="332" customFormat="1" ht="11.25" customHeight="1" x14ac:dyDescent="0.2">
      <c r="A117" s="1034"/>
      <c r="B117" s="1514"/>
      <c r="C117" s="1035"/>
    </row>
    <row r="118" spans="1:3" s="332" customFormat="1" ht="11.25" customHeight="1" x14ac:dyDescent="0.2">
      <c r="A118" s="1034"/>
      <c r="B118" s="1514"/>
      <c r="C118" s="1035"/>
    </row>
    <row r="119" spans="1:3" s="332" customFormat="1" ht="11.25" customHeight="1" x14ac:dyDescent="0.2">
      <c r="A119" s="1034"/>
      <c r="B119" s="1514"/>
      <c r="C119" s="1035"/>
    </row>
    <row r="120" spans="1:3" s="332" customFormat="1" ht="11.25" customHeight="1" x14ac:dyDescent="0.2">
      <c r="A120" s="1034"/>
      <c r="B120" s="1514"/>
      <c r="C120" s="1035"/>
    </row>
    <row r="121" spans="1:3" s="332" customFormat="1" ht="11.25" customHeight="1" x14ac:dyDescent="0.2">
      <c r="A121" s="1034"/>
      <c r="B121" s="1837" t="s">
        <v>1096</v>
      </c>
      <c r="C121" s="1035"/>
    </row>
    <row r="122" spans="1:3" s="332" customFormat="1" ht="11.25" customHeight="1" x14ac:dyDescent="0.2">
      <c r="A122" s="1034"/>
      <c r="B122" s="1837"/>
      <c r="C122" s="1035"/>
    </row>
    <row r="123" spans="1:3" s="332" customFormat="1" ht="11.25" customHeight="1" x14ac:dyDescent="0.2">
      <c r="A123" s="1034"/>
      <c r="B123" s="1837"/>
      <c r="C123" s="1035"/>
    </row>
    <row r="124" spans="1:3" s="332" customFormat="1" ht="11.25" customHeight="1" x14ac:dyDescent="0.2">
      <c r="A124" s="1034"/>
      <c r="B124" s="1837"/>
      <c r="C124" s="1035"/>
    </row>
    <row r="125" spans="1:3" s="332" customFormat="1" ht="11.25" customHeight="1" x14ac:dyDescent="0.2">
      <c r="A125" s="1034"/>
      <c r="B125" s="1837"/>
      <c r="C125" s="1035"/>
    </row>
    <row r="126" spans="1:3" s="332" customFormat="1" ht="11.25" customHeight="1" x14ac:dyDescent="0.2">
      <c r="A126" s="1034"/>
      <c r="B126" s="1837"/>
      <c r="C126" s="1035"/>
    </row>
    <row r="127" spans="1:3" s="332" customFormat="1" ht="11.25" customHeight="1" x14ac:dyDescent="0.2">
      <c r="A127" s="1034"/>
      <c r="B127" s="1837"/>
      <c r="C127" s="1035"/>
    </row>
    <row r="128" spans="1:3" s="332" customFormat="1" ht="11.25" customHeight="1" x14ac:dyDescent="0.2">
      <c r="A128" s="1034"/>
      <c r="B128" s="1837"/>
      <c r="C128" s="1035"/>
    </row>
    <row r="129" spans="1:3" s="332" customFormat="1" ht="11.25" customHeight="1" x14ac:dyDescent="0.2">
      <c r="A129" s="1034"/>
      <c r="B129" s="1837"/>
      <c r="C129" s="1035"/>
    </row>
    <row r="130" spans="1:3" s="332" customFormat="1" ht="11.25" customHeight="1" x14ac:dyDescent="0.2">
      <c r="A130" s="1034"/>
      <c r="B130" s="1837"/>
      <c r="C130" s="1035"/>
    </row>
    <row r="131" spans="1:3" s="332" customFormat="1" ht="11.25" customHeight="1" x14ac:dyDescent="0.2">
      <c r="A131" s="1034"/>
      <c r="B131" s="1838"/>
      <c r="C131" s="1035"/>
    </row>
  </sheetData>
  <mergeCells count="6">
    <mergeCell ref="B121:B131"/>
    <mergeCell ref="B102:B105"/>
    <mergeCell ref="B51:B69"/>
    <mergeCell ref="B72:B74"/>
    <mergeCell ref="B86:B87"/>
    <mergeCell ref="B77:B78"/>
  </mergeCells>
  <hyperlinks>
    <hyperlink ref="C47" r:id="rId1" xr:uid="{A6943292-F251-45BC-A027-5A003E7CCD0D}"/>
  </hyperlinks>
  <pageMargins left="0.74803149606299213" right="0.74803149606299213" top="0.98425196850393704" bottom="0.98425196850393704" header="0.51181102362204722" footer="0.51181102362204722"/>
  <pageSetup paperSize="9" scale="59" fitToHeight="0" orientation="landscape" r:id="rId2"/>
  <headerFooter alignWithMargins="0"/>
  <rowBreaks count="4" manualBreakCount="4">
    <brk id="26" max="1" man="1"/>
    <brk id="49" max="1" man="1"/>
    <brk id="75" max="1" man="1"/>
    <brk id="81" max="1" man="1"/>
  </rowBreaks>
  <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theme="7"/>
    <pageSetUpPr autoPageBreaks="0" fitToPage="1"/>
  </sheetPr>
  <dimension ref="A2:J222"/>
  <sheetViews>
    <sheetView showGridLines="0" zoomScale="90" zoomScaleNormal="90" workbookViewId="0">
      <selection activeCell="B227" sqref="B227"/>
    </sheetView>
  </sheetViews>
  <sheetFormatPr defaultColWidth="9.140625" defaultRowHeight="12.75" x14ac:dyDescent="0.2"/>
  <cols>
    <col min="1" max="1" width="5.28515625" style="290" customWidth="1"/>
    <col min="2" max="2" width="122.28515625" style="270" customWidth="1"/>
    <col min="3" max="3" width="26.85546875" style="335" customWidth="1"/>
    <col min="4" max="4" width="25.140625" style="270" customWidth="1"/>
    <col min="5" max="16384" width="9.140625" style="270"/>
  </cols>
  <sheetData>
    <row r="2" spans="1:3" x14ac:dyDescent="0.2">
      <c r="B2" s="286" t="s">
        <v>1097</v>
      </c>
    </row>
    <row r="4" spans="1:3" x14ac:dyDescent="0.2">
      <c r="A4" s="290" t="str">
        <f>"[S"&amp;A2+1&amp;"]"</f>
        <v>[S1]</v>
      </c>
      <c r="B4" s="291" t="s">
        <v>135</v>
      </c>
      <c r="C4" s="375" t="str">
        <f>'Notes &amp; Disclosures'!O15</f>
        <v>[S1]</v>
      </c>
    </row>
    <row r="5" spans="1:3" ht="89.25" x14ac:dyDescent="0.2">
      <c r="A5" s="292">
        <v>1</v>
      </c>
      <c r="B5" s="661" t="s">
        <v>1098</v>
      </c>
    </row>
    <row r="7" spans="1:3" x14ac:dyDescent="0.2">
      <c r="A7" s="290" t="str">
        <f>"[S"&amp;A5+1&amp;"]"</f>
        <v>[S2]</v>
      </c>
      <c r="B7" s="291" t="s">
        <v>1099</v>
      </c>
      <c r="C7" s="375" t="str">
        <f>'Notes &amp; Disclosures'!O14</f>
        <v>[S2]</v>
      </c>
    </row>
    <row r="8" spans="1:3" ht="63.75" x14ac:dyDescent="0.2">
      <c r="A8" s="292">
        <f>A5+1</f>
        <v>2</v>
      </c>
      <c r="B8" s="661" t="s">
        <v>1100</v>
      </c>
    </row>
    <row r="10" spans="1:3" x14ac:dyDescent="0.2">
      <c r="A10" s="290" t="str">
        <f>"[S"&amp;A8+1&amp;"]"</f>
        <v>[S3]</v>
      </c>
      <c r="B10" s="291" t="s">
        <v>1101</v>
      </c>
      <c r="C10" s="335" t="str">
        <f>'Statement of Cash Flows'!M16</f>
        <v>[S3]</v>
      </c>
    </row>
    <row r="11" spans="1:3" ht="38.25" x14ac:dyDescent="0.2">
      <c r="A11" s="292">
        <f>A8+1</f>
        <v>3</v>
      </c>
      <c r="B11" s="662" t="s">
        <v>1102</v>
      </c>
    </row>
    <row r="13" spans="1:3" x14ac:dyDescent="0.2">
      <c r="A13" s="290" t="str">
        <f>"[S"&amp;A11+1&amp;"]"</f>
        <v>[S4]</v>
      </c>
      <c r="B13" s="291" t="s">
        <v>1103</v>
      </c>
      <c r="C13" s="375" t="str">
        <f>'Notes &amp; Disclosures'!O271</f>
        <v>[S4]</v>
      </c>
    </row>
    <row r="14" spans="1:3" ht="51" x14ac:dyDescent="0.2">
      <c r="A14" s="292">
        <f>A11+1</f>
        <v>4</v>
      </c>
      <c r="B14" s="289" t="s">
        <v>1104</v>
      </c>
    </row>
    <row r="16" spans="1:3" x14ac:dyDescent="0.2">
      <c r="A16" s="290" t="str">
        <f>"[S"&amp;A14+1&amp;"]"</f>
        <v>[S5]</v>
      </c>
      <c r="B16" s="291" t="s">
        <v>1105</v>
      </c>
      <c r="C16" s="335" t="str">
        <f>'Statement of Cash Flows'!M6</f>
        <v>[S5]</v>
      </c>
    </row>
    <row r="17" spans="1:4" ht="382.5" x14ac:dyDescent="0.2">
      <c r="A17" s="292">
        <f>A14+1</f>
        <v>5</v>
      </c>
      <c r="B17" s="289" t="s">
        <v>1106</v>
      </c>
    </row>
    <row r="18" spans="1:4" x14ac:dyDescent="0.2">
      <c r="B18" s="27"/>
    </row>
    <row r="19" spans="1:4" x14ac:dyDescent="0.2">
      <c r="A19" s="290" t="str">
        <f>"[S"&amp;A17+1&amp;"]"</f>
        <v>[S6]</v>
      </c>
      <c r="B19" s="291" t="s">
        <v>1107</v>
      </c>
      <c r="C19" s="375" t="str">
        <f>'Notes &amp; Disclosures'!O10</f>
        <v>[S6]</v>
      </c>
    </row>
    <row r="20" spans="1:4" ht="120" customHeight="1" x14ac:dyDescent="0.2">
      <c r="A20" s="292">
        <f>A17+1</f>
        <v>6</v>
      </c>
      <c r="B20" s="1225" t="s">
        <v>1108</v>
      </c>
      <c r="D20" s="556"/>
    </row>
    <row r="21" spans="1:4" x14ac:dyDescent="0.2">
      <c r="B21" s="27"/>
    </row>
    <row r="22" spans="1:4" x14ac:dyDescent="0.2">
      <c r="A22" s="290" t="str">
        <f>"[S"&amp;A20+1&amp;"]"</f>
        <v>[S7]</v>
      </c>
      <c r="B22" s="291" t="s">
        <v>1109</v>
      </c>
      <c r="C22" s="375" t="str">
        <f>'Notes &amp; Disclosures'!O824</f>
        <v>[S7]</v>
      </c>
    </row>
    <row r="23" spans="1:4" ht="25.5" x14ac:dyDescent="0.2">
      <c r="A23" s="292">
        <f>A20+1</f>
        <v>7</v>
      </c>
      <c r="B23" s="289" t="s">
        <v>1110</v>
      </c>
    </row>
    <row r="24" spans="1:4" x14ac:dyDescent="0.2">
      <c r="B24" s="27"/>
    </row>
    <row r="25" spans="1:4" x14ac:dyDescent="0.2">
      <c r="A25" s="290" t="str">
        <f>"[S"&amp;A23+1&amp;"]"</f>
        <v>[S8]</v>
      </c>
      <c r="B25" s="291" t="s">
        <v>1111</v>
      </c>
      <c r="C25" s="335" t="str">
        <f>'St of Comprehensive Rev. &amp; Exp.'!L32</f>
        <v>[S8]</v>
      </c>
    </row>
    <row r="26" spans="1:4" ht="25.5" x14ac:dyDescent="0.2">
      <c r="A26" s="292">
        <f>A23+1</f>
        <v>8</v>
      </c>
      <c r="B26" s="289" t="s">
        <v>1112</v>
      </c>
    </row>
    <row r="27" spans="1:4" x14ac:dyDescent="0.2">
      <c r="B27" s="27"/>
    </row>
    <row r="28" spans="1:4" x14ac:dyDescent="0.2">
      <c r="A28" s="290" t="str">
        <f>"[S"&amp;A26+1&amp;"]"</f>
        <v>[S9]</v>
      </c>
      <c r="B28" s="291" t="s">
        <v>1113</v>
      </c>
      <c r="C28" s="335" t="str">
        <f>'Statement of Cash Flows'!M12</f>
        <v>[S9]</v>
      </c>
    </row>
    <row r="29" spans="1:4" x14ac:dyDescent="0.2">
      <c r="A29" s="292">
        <f>A26+1</f>
        <v>9</v>
      </c>
      <c r="B29" s="289" t="s">
        <v>1114</v>
      </c>
    </row>
    <row r="30" spans="1:4" x14ac:dyDescent="0.2">
      <c r="B30" s="27"/>
    </row>
    <row r="31" spans="1:4" x14ac:dyDescent="0.2">
      <c r="A31" s="290" t="str">
        <f>"[S"&amp;A29+1&amp;"]"</f>
        <v>[S10]</v>
      </c>
      <c r="B31" s="291" t="s">
        <v>1115</v>
      </c>
      <c r="C31" s="335" t="str">
        <f>'Statement of Cash Flows'!M13</f>
        <v>[S10]</v>
      </c>
    </row>
    <row r="32" spans="1:4" ht="25.5" x14ac:dyDescent="0.2">
      <c r="A32" s="292">
        <f>A29+1</f>
        <v>10</v>
      </c>
      <c r="B32" s="289" t="s">
        <v>1116</v>
      </c>
    </row>
    <row r="33" spans="1:4" x14ac:dyDescent="0.2">
      <c r="B33" s="27"/>
    </row>
    <row r="34" spans="1:4" x14ac:dyDescent="0.2">
      <c r="A34" s="290" t="str">
        <f>"[S"&amp;A32+1&amp;"]"</f>
        <v>[S11]</v>
      </c>
      <c r="B34" s="291" t="s">
        <v>1117</v>
      </c>
      <c r="C34" s="374" t="str">
        <f>'St of Accounting Policies'!F307</f>
        <v>[S11]</v>
      </c>
    </row>
    <row r="35" spans="1:4" ht="102" x14ac:dyDescent="0.2">
      <c r="A35" s="292">
        <f>A32+1</f>
        <v>11</v>
      </c>
      <c r="B35" s="660" t="s">
        <v>1118</v>
      </c>
    </row>
    <row r="37" spans="1:4" x14ac:dyDescent="0.2">
      <c r="A37" s="290" t="str">
        <f>"[S"&amp;A35+1&amp;"]"</f>
        <v>[S12]</v>
      </c>
      <c r="B37" s="291" t="s">
        <v>1119</v>
      </c>
      <c r="C37" s="375" t="str">
        <f>'Notes &amp; Disclosures'!O9</f>
        <v>[S12]</v>
      </c>
    </row>
    <row r="38" spans="1:4" ht="51" x14ac:dyDescent="0.2">
      <c r="A38" s="292">
        <f>A35+1</f>
        <v>12</v>
      </c>
      <c r="B38" s="1375" t="s">
        <v>1693</v>
      </c>
    </row>
    <row r="40" spans="1:4" x14ac:dyDescent="0.2">
      <c r="A40" s="290" t="str">
        <f>"[S"&amp;A38+1&amp;"]"</f>
        <v>[S13]</v>
      </c>
      <c r="B40" s="291" t="s">
        <v>1120</v>
      </c>
      <c r="C40" s="375" t="str">
        <f>'Notes &amp; Disclosures'!O33</f>
        <v>[S13]</v>
      </c>
    </row>
    <row r="41" spans="1:4" ht="242.25" x14ac:dyDescent="0.2">
      <c r="A41" s="292">
        <f>A38+1</f>
        <v>13</v>
      </c>
      <c r="B41" s="1032" t="s">
        <v>1121</v>
      </c>
    </row>
    <row r="42" spans="1:4" x14ac:dyDescent="0.2">
      <c r="B42" s="1102"/>
    </row>
    <row r="43" spans="1:4" x14ac:dyDescent="0.2">
      <c r="A43" s="290" t="str">
        <f>"[S"&amp;A41+1&amp;"]"</f>
        <v>[S14]</v>
      </c>
      <c r="B43" s="291" t="s">
        <v>1122</v>
      </c>
      <c r="C43" s="376" t="str">
        <f>'Notes &amp; Disclosures'!O41</f>
        <v>[S14]</v>
      </c>
      <c r="D43" s="377"/>
    </row>
    <row r="44" spans="1:4" ht="76.5" x14ac:dyDescent="0.2">
      <c r="A44" s="292">
        <f>A41+1</f>
        <v>14</v>
      </c>
      <c r="B44" s="1464" t="s">
        <v>1700</v>
      </c>
    </row>
    <row r="46" spans="1:4" x14ac:dyDescent="0.2">
      <c r="A46" s="290" t="str">
        <f>"[S"&amp;A44+1&amp;"]"</f>
        <v>[S15]</v>
      </c>
      <c r="B46" s="291" t="s">
        <v>635</v>
      </c>
      <c r="C46" s="374" t="str">
        <f>'St of Accounting Policies'!F66</f>
        <v>[S15]</v>
      </c>
    </row>
    <row r="47" spans="1:4" ht="25.5" x14ac:dyDescent="0.2">
      <c r="A47" s="292">
        <f>A44+1</f>
        <v>15</v>
      </c>
      <c r="B47" s="660" t="s">
        <v>1123</v>
      </c>
    </row>
    <row r="49" spans="1:4" x14ac:dyDescent="0.2">
      <c r="A49" s="290" t="str">
        <f>"[S"&amp;A47+1&amp;"]"</f>
        <v>[S16]</v>
      </c>
      <c r="B49" s="291" t="s">
        <v>1124</v>
      </c>
      <c r="C49" s="374" t="str">
        <f>'St of Accounting Policies'!F136</f>
        <v>[S16]</v>
      </c>
    </row>
    <row r="50" spans="1:4" ht="63.75" x14ac:dyDescent="0.2">
      <c r="A50" s="292">
        <f>A47+1</f>
        <v>16</v>
      </c>
      <c r="B50" s="1376" t="s">
        <v>1125</v>
      </c>
    </row>
    <row r="52" spans="1:4" x14ac:dyDescent="0.2">
      <c r="A52" s="290" t="str">
        <f>"[S"&amp;A50+1&amp;"]"</f>
        <v>[S17]</v>
      </c>
      <c r="B52" s="291" t="s">
        <v>1126</v>
      </c>
      <c r="C52" s="374" t="str">
        <f>'St of Accounting Policies'!F141</f>
        <v>[S17]</v>
      </c>
    </row>
    <row r="53" spans="1:4" ht="395.25" x14ac:dyDescent="0.2">
      <c r="A53" s="292">
        <f>A50+1</f>
        <v>17</v>
      </c>
      <c r="B53" s="1376" t="s">
        <v>1127</v>
      </c>
      <c r="C53" s="1377" t="s">
        <v>1128</v>
      </c>
    </row>
    <row r="55" spans="1:4" x14ac:dyDescent="0.2">
      <c r="A55" s="290" t="str">
        <f>"[S"&amp;A53+1&amp;"]"</f>
        <v>[S18]</v>
      </c>
      <c r="B55" s="291" t="s">
        <v>1129</v>
      </c>
      <c r="C55" s="374" t="str">
        <f>'St of Accounting Policies'!F145</f>
        <v>[S18]</v>
      </c>
    </row>
    <row r="56" spans="1:4" ht="19.5" customHeight="1" x14ac:dyDescent="0.2">
      <c r="A56" s="292">
        <f>A53+1</f>
        <v>18</v>
      </c>
      <c r="B56" s="660" t="s">
        <v>1130</v>
      </c>
    </row>
    <row r="58" spans="1:4" x14ac:dyDescent="0.2">
      <c r="A58" s="290" t="str">
        <f>"[S"&amp;A56+1&amp;"]"</f>
        <v>[S19]</v>
      </c>
      <c r="B58" s="291" t="s">
        <v>514</v>
      </c>
      <c r="C58" s="374" t="str">
        <f>'St of Accounting Policies'!F149</f>
        <v>[S19]</v>
      </c>
    </row>
    <row r="59" spans="1:4" ht="165.75" x14ac:dyDescent="0.2">
      <c r="A59" s="292">
        <f>A56+1</f>
        <v>19</v>
      </c>
      <c r="B59" s="660" t="s">
        <v>1131</v>
      </c>
      <c r="C59" s="1381" t="str">
        <f>'Notes &amp; Disclosures'!O189</f>
        <v>[S19]</v>
      </c>
    </row>
    <row r="61" spans="1:4" x14ac:dyDescent="0.2">
      <c r="A61" s="290" t="str">
        <f>"[S"&amp;A59+1&amp;"]"</f>
        <v>[S20]</v>
      </c>
      <c r="B61" s="291" t="s">
        <v>1132</v>
      </c>
      <c r="C61" s="374" t="str">
        <f>'St of Accounting Policies'!F160</f>
        <v>[S20]</v>
      </c>
      <c r="D61" s="375" t="str">
        <f>'Notes &amp; Disclosures'!B239</f>
        <v>Yes</v>
      </c>
    </row>
    <row r="62" spans="1:4" x14ac:dyDescent="0.2">
      <c r="A62" s="292">
        <f>A59+1</f>
        <v>20</v>
      </c>
      <c r="B62" s="660" t="s">
        <v>1133</v>
      </c>
    </row>
    <row r="64" spans="1:4" x14ac:dyDescent="0.2">
      <c r="A64" s="290" t="str">
        <f>"[S"&amp;A62+1&amp;"]"</f>
        <v>[S21]</v>
      </c>
      <c r="B64" s="291" t="s">
        <v>1134</v>
      </c>
      <c r="C64" s="374" t="str">
        <f>'St of Accounting Policies'!F167</f>
        <v>[S21]</v>
      </c>
    </row>
    <row r="65" spans="1:3" ht="200.25" customHeight="1" x14ac:dyDescent="0.2">
      <c r="A65" s="292">
        <f>A62+1</f>
        <v>21</v>
      </c>
      <c r="B65" s="1376" t="s">
        <v>1135</v>
      </c>
    </row>
    <row r="67" spans="1:3" x14ac:dyDescent="0.2">
      <c r="A67" s="290" t="str">
        <f>"[S"&amp;A65+1&amp;"]"</f>
        <v>[S22]</v>
      </c>
      <c r="B67" s="291" t="s">
        <v>1136</v>
      </c>
      <c r="C67" s="374" t="str">
        <f>'St of Accounting Policies'!F179</f>
        <v>[S22]</v>
      </c>
    </row>
    <row r="68" spans="1:3" ht="357" customHeight="1" x14ac:dyDescent="0.2">
      <c r="A68" s="292">
        <f>A65+1</f>
        <v>22</v>
      </c>
      <c r="B68" s="1376" t="s">
        <v>1137</v>
      </c>
    </row>
    <row r="70" spans="1:3" x14ac:dyDescent="0.2">
      <c r="A70" s="290" t="str">
        <f>"[S"&amp;A68+1&amp;"]"</f>
        <v>[S23]</v>
      </c>
      <c r="B70" s="291" t="s">
        <v>1138</v>
      </c>
      <c r="C70" s="374" t="str">
        <f>'St of Accounting Policies'!F205</f>
        <v>[S23]</v>
      </c>
    </row>
    <row r="71" spans="1:3" ht="140.25" x14ac:dyDescent="0.2">
      <c r="A71" s="292">
        <f>A68+1</f>
        <v>23</v>
      </c>
      <c r="B71" s="660" t="s">
        <v>1139</v>
      </c>
    </row>
    <row r="73" spans="1:3" x14ac:dyDescent="0.2">
      <c r="A73" s="290" t="str">
        <f>"[S"&amp;A71+1&amp;"]"</f>
        <v>[S24]</v>
      </c>
      <c r="B73" s="291" t="s">
        <v>1140</v>
      </c>
      <c r="C73" s="374" t="str">
        <f>'St of Accounting Policies'!F220</f>
        <v>[S24]</v>
      </c>
    </row>
    <row r="74" spans="1:3" ht="123" customHeight="1" x14ac:dyDescent="0.2">
      <c r="A74" s="292">
        <f>A71+1</f>
        <v>24</v>
      </c>
      <c r="B74" s="1376" t="s">
        <v>1141</v>
      </c>
    </row>
    <row r="76" spans="1:3" x14ac:dyDescent="0.2">
      <c r="A76" s="290" t="str">
        <f>"[S"&amp;A74+1&amp;"]"</f>
        <v>[S25]</v>
      </c>
      <c r="B76" s="291" t="s">
        <v>527</v>
      </c>
      <c r="C76" s="374" t="str">
        <f>'St of Accounting Policies'!F269</f>
        <v>[S25]</v>
      </c>
    </row>
    <row r="77" spans="1:3" ht="140.25" x14ac:dyDescent="0.2">
      <c r="A77" s="292">
        <f>A74+1</f>
        <v>25</v>
      </c>
      <c r="B77" s="1376" t="s">
        <v>1142</v>
      </c>
      <c r="C77" s="1377" t="s">
        <v>1143</v>
      </c>
    </row>
    <row r="79" spans="1:3" x14ac:dyDescent="0.2">
      <c r="A79" s="290" t="str">
        <f>"[S"&amp;A77+1&amp;"]"</f>
        <v>[S26]</v>
      </c>
      <c r="B79" s="291" t="s">
        <v>1144</v>
      </c>
      <c r="C79" s="374" t="str">
        <f>'St of Accounting Policies'!F277</f>
        <v>[S26]</v>
      </c>
    </row>
    <row r="80" spans="1:3" ht="51" x14ac:dyDescent="0.2">
      <c r="A80" s="292">
        <f>A77+1</f>
        <v>26</v>
      </c>
      <c r="B80" s="660" t="s">
        <v>1145</v>
      </c>
    </row>
    <row r="82" spans="1:3" x14ac:dyDescent="0.2">
      <c r="A82" s="290" t="str">
        <f>"[S"&amp;A80+1&amp;"]"</f>
        <v>[S27]</v>
      </c>
      <c r="B82" s="291" t="s">
        <v>1146</v>
      </c>
      <c r="C82" s="374" t="str">
        <f>'St of Accounting Policies'!F284</f>
        <v>[S27]</v>
      </c>
    </row>
    <row r="83" spans="1:3" ht="51" x14ac:dyDescent="0.2">
      <c r="A83" s="292">
        <f>A80+1</f>
        <v>27</v>
      </c>
      <c r="B83" s="660" t="s">
        <v>1147</v>
      </c>
    </row>
    <row r="85" spans="1:3" x14ac:dyDescent="0.2">
      <c r="A85" s="290" t="str">
        <f>"[S"&amp;A83+1&amp;"]"</f>
        <v>[S28]</v>
      </c>
      <c r="B85" s="291" t="s">
        <v>1148</v>
      </c>
      <c r="C85" s="374" t="str">
        <f>'St of Accounting Policies'!F319</f>
        <v>[S28]</v>
      </c>
    </row>
    <row r="86" spans="1:3" ht="118.5" customHeight="1" x14ac:dyDescent="0.2">
      <c r="A86" s="292">
        <f>A83+1</f>
        <v>28</v>
      </c>
      <c r="B86" s="1376" t="s">
        <v>1149</v>
      </c>
    </row>
    <row r="88" spans="1:3" x14ac:dyDescent="0.2">
      <c r="A88" s="290" t="str">
        <f>"[S"&amp;A86+1&amp;"]"</f>
        <v>[S29]</v>
      </c>
      <c r="B88" s="291" t="s">
        <v>1150</v>
      </c>
      <c r="C88" s="375" t="str">
        <f>'Notes &amp; Disclosures'!O11</f>
        <v>[S29]</v>
      </c>
    </row>
    <row r="89" spans="1:3" ht="30.75" customHeight="1" x14ac:dyDescent="0.2">
      <c r="A89" s="292">
        <f>A86+1</f>
        <v>29</v>
      </c>
      <c r="B89" s="660" t="s">
        <v>1151</v>
      </c>
    </row>
    <row r="91" spans="1:3" x14ac:dyDescent="0.2">
      <c r="A91" s="290" t="str">
        <f>"[S"&amp;A89+1&amp;"]"</f>
        <v>[S30]</v>
      </c>
      <c r="B91" s="291" t="s">
        <v>1152</v>
      </c>
      <c r="C91" s="375">
        <f>'Notes &amp; Disclosures'!O32</f>
        <v>0</v>
      </c>
    </row>
    <row r="92" spans="1:3" ht="62.25" customHeight="1" x14ac:dyDescent="0.2">
      <c r="A92" s="292">
        <f>A89+1</f>
        <v>30</v>
      </c>
      <c r="B92" s="660" t="s">
        <v>1153</v>
      </c>
    </row>
    <row r="94" spans="1:3" x14ac:dyDescent="0.2">
      <c r="A94" s="290" t="str">
        <f>"[S"&amp;A92+1&amp;"]"</f>
        <v>[S31]</v>
      </c>
      <c r="B94" s="291" t="s">
        <v>1154</v>
      </c>
      <c r="C94" s="375" t="str">
        <f>'Notes &amp; Disclosures'!O94</f>
        <v>[S31]</v>
      </c>
    </row>
    <row r="95" spans="1:3" ht="38.25" x14ac:dyDescent="0.2">
      <c r="A95" s="292">
        <f>A92+1</f>
        <v>31</v>
      </c>
      <c r="B95" s="660" t="s">
        <v>1155</v>
      </c>
    </row>
    <row r="97" spans="1:5" x14ac:dyDescent="0.2">
      <c r="A97" s="290" t="str">
        <f>"[S"&amp;A95+1&amp;"]"</f>
        <v>[S32]</v>
      </c>
      <c r="B97" s="291" t="s">
        <v>545</v>
      </c>
      <c r="C97" s="375" t="str">
        <f>'Notes &amp; Disclosures'!O477</f>
        <v>[S32]</v>
      </c>
    </row>
    <row r="98" spans="1:5" ht="38.25" x14ac:dyDescent="0.2">
      <c r="A98" s="292">
        <f>A95+1</f>
        <v>32</v>
      </c>
      <c r="B98" s="660" t="s">
        <v>1156</v>
      </c>
    </row>
    <row r="100" spans="1:5" x14ac:dyDescent="0.2">
      <c r="A100" s="290" t="str">
        <f>"[S"&amp;A98+1&amp;"]"</f>
        <v>[S33]</v>
      </c>
      <c r="B100" s="291" t="s">
        <v>1157</v>
      </c>
      <c r="C100" s="375" t="str">
        <f>'Notes &amp; Disclosures'!O151</f>
        <v>[S33]</v>
      </c>
    </row>
    <row r="101" spans="1:5" ht="51" x14ac:dyDescent="0.2">
      <c r="A101" s="292">
        <f>A98+1</f>
        <v>33</v>
      </c>
      <c r="B101" s="660" t="s">
        <v>1158</v>
      </c>
    </row>
    <row r="103" spans="1:5" x14ac:dyDescent="0.2">
      <c r="A103" s="290" t="str">
        <f>"[S"&amp;A101+1&amp;"]"</f>
        <v>[S34]</v>
      </c>
      <c r="B103" s="291" t="s">
        <v>1159</v>
      </c>
      <c r="C103" s="375" t="str">
        <f>'Notes &amp; Disclosures'!O154</f>
        <v>[S34]</v>
      </c>
    </row>
    <row r="104" spans="1:5" ht="109.5" customHeight="1" x14ac:dyDescent="0.2">
      <c r="A104" s="292">
        <f>A101+1</f>
        <v>34</v>
      </c>
      <c r="B104" s="1376" t="s">
        <v>1160</v>
      </c>
    </row>
    <row r="106" spans="1:5" s="269" customFormat="1" x14ac:dyDescent="0.2">
      <c r="A106" s="290" t="str">
        <f>"[S"&amp;A104+1&amp;"]"</f>
        <v>[S35]</v>
      </c>
      <c r="B106" s="291" t="s">
        <v>1161</v>
      </c>
      <c r="C106" s="375" t="str">
        <f>'Notes &amp; Disclosures'!O160</f>
        <v>[S35]</v>
      </c>
    </row>
    <row r="107" spans="1:5" s="269" customFormat="1" ht="53.25" customHeight="1" x14ac:dyDescent="0.2">
      <c r="A107" s="292">
        <f>A104+1</f>
        <v>35</v>
      </c>
      <c r="B107" s="1378" t="s">
        <v>1162</v>
      </c>
      <c r="C107" s="335"/>
    </row>
    <row r="109" spans="1:5" x14ac:dyDescent="0.2">
      <c r="A109" s="290" t="str">
        <f>"[S"&amp;A107+1&amp;"]"</f>
        <v>[S36]</v>
      </c>
      <c r="B109" s="291" t="s">
        <v>1163</v>
      </c>
      <c r="C109" s="375" t="str">
        <f>'Notes &amp; Disclosures'!O174</f>
        <v>[S36]</v>
      </c>
      <c r="D109" s="375" t="str">
        <f>'Notes &amp; Disclosures'!O447</f>
        <v>[S37]</v>
      </c>
      <c r="E109" s="851" t="str">
        <f>'Cyclical Maintenance Calc'!B2</f>
        <v>Cyclical Maintenance Provision Instructions</v>
      </c>
    </row>
    <row r="110" spans="1:5" ht="402" customHeight="1" x14ac:dyDescent="0.2">
      <c r="A110" s="292">
        <f>A107+1</f>
        <v>36</v>
      </c>
      <c r="B110" s="1265" t="s">
        <v>1688</v>
      </c>
    </row>
    <row r="112" spans="1:5" x14ac:dyDescent="0.2">
      <c r="A112" s="290" t="str">
        <f>"[S"&amp;A110+1&amp;"]"</f>
        <v>[S37]</v>
      </c>
      <c r="B112" s="291" t="s">
        <v>1164</v>
      </c>
      <c r="C112" s="375" t="str">
        <f>'Notes &amp; Disclosures'!O179</f>
        <v>[S37]</v>
      </c>
    </row>
    <row r="113" spans="1:3" ht="63.75" x14ac:dyDescent="0.2">
      <c r="A113" s="292">
        <f>A110+1</f>
        <v>37</v>
      </c>
      <c r="B113" s="1376" t="s">
        <v>1165</v>
      </c>
    </row>
    <row r="115" spans="1:3" x14ac:dyDescent="0.2">
      <c r="A115" s="290" t="str">
        <f>"[S"&amp;A113+1&amp;"]"</f>
        <v>[S38]</v>
      </c>
      <c r="B115" s="291" t="s">
        <v>1166</v>
      </c>
      <c r="C115" s="375" t="str">
        <f>'Notes &amp; Disclosures'!O274</f>
        <v>[S38]</v>
      </c>
    </row>
    <row r="116" spans="1:3" ht="38.25" x14ac:dyDescent="0.2">
      <c r="A116" s="292">
        <f>A113+1</f>
        <v>38</v>
      </c>
      <c r="B116" s="660" t="s">
        <v>1167</v>
      </c>
    </row>
    <row r="118" spans="1:3" x14ac:dyDescent="0.2">
      <c r="A118" s="290" t="str">
        <f>"[S"&amp;A116+1&amp;"]"</f>
        <v>[S39]</v>
      </c>
      <c r="B118" s="291" t="s">
        <v>1168</v>
      </c>
      <c r="C118" s="375" t="str">
        <f>'Notes &amp; Disclosures'!O350</f>
        <v>[S39]</v>
      </c>
    </row>
    <row r="119" spans="1:3" ht="38.25" x14ac:dyDescent="0.2">
      <c r="A119" s="292">
        <f>A116+1</f>
        <v>39</v>
      </c>
      <c r="B119" s="660" t="s">
        <v>1169</v>
      </c>
    </row>
    <row r="121" spans="1:3" x14ac:dyDescent="0.2">
      <c r="A121" s="290" t="str">
        <f>"[S"&amp;A119+1&amp;"]"</f>
        <v>[S40]</v>
      </c>
      <c r="B121" s="291" t="s">
        <v>1170</v>
      </c>
      <c r="C121" s="375" t="str">
        <f>'Notes &amp; Disclosures'!O399</f>
        <v>[S40]</v>
      </c>
    </row>
    <row r="122" spans="1:3" ht="25.5" x14ac:dyDescent="0.2">
      <c r="A122" s="292">
        <f>A119+1</f>
        <v>40</v>
      </c>
      <c r="B122" s="660" t="s">
        <v>1171</v>
      </c>
    </row>
    <row r="124" spans="1:3" x14ac:dyDescent="0.2">
      <c r="A124" s="290" t="str">
        <f>"[S"&amp;A122+1&amp;"]"</f>
        <v>[S41]</v>
      </c>
      <c r="B124" s="291" t="s">
        <v>1172</v>
      </c>
      <c r="C124" s="375" t="str">
        <f>'Notes &amp; Disclosures'!O394</f>
        <v>[S41]</v>
      </c>
    </row>
    <row r="125" spans="1:3" ht="76.5" x14ac:dyDescent="0.2">
      <c r="A125" s="292">
        <f>A122+1</f>
        <v>41</v>
      </c>
      <c r="B125" s="660" t="s">
        <v>1173</v>
      </c>
    </row>
    <row r="127" spans="1:3" x14ac:dyDescent="0.2">
      <c r="A127" s="290" t="str">
        <f>"[S"&amp;A125+1&amp;"]"</f>
        <v>[S42]</v>
      </c>
      <c r="B127" s="291" t="s">
        <v>1174</v>
      </c>
      <c r="C127" s="375" t="str">
        <f>'Notes &amp; Disclosures'!O407</f>
        <v>[S42]</v>
      </c>
    </row>
    <row r="128" spans="1:3" ht="51" x14ac:dyDescent="0.2">
      <c r="A128" s="292">
        <f>A125+1</f>
        <v>42</v>
      </c>
      <c r="B128" s="660" t="s">
        <v>1175</v>
      </c>
    </row>
    <row r="130" spans="1:4" x14ac:dyDescent="0.2">
      <c r="A130" s="290" t="str">
        <f>"[S"&amp;A128+1&amp;"]"</f>
        <v>[S43]</v>
      </c>
      <c r="B130" s="291" t="s">
        <v>1176</v>
      </c>
      <c r="C130" s="1848" t="str">
        <f>'Notes &amp; Disclosures'!O434</f>
        <v>[S43]</v>
      </c>
      <c r="D130" s="1849" t="str">
        <f>'Notes &amp; Disclosures'!B498</f>
        <v>Yes</v>
      </c>
    </row>
    <row r="131" spans="1:4" ht="38.25" x14ac:dyDescent="0.2">
      <c r="A131" s="292">
        <f>A128+1</f>
        <v>43</v>
      </c>
      <c r="B131" s="660" t="s">
        <v>1177</v>
      </c>
      <c r="C131" s="1848"/>
      <c r="D131" s="1849"/>
    </row>
    <row r="133" spans="1:4" x14ac:dyDescent="0.2">
      <c r="A133" s="290" t="str">
        <f>"[S"&amp;A131+1&amp;"]"</f>
        <v>[S44]</v>
      </c>
      <c r="B133" s="291" t="s">
        <v>1178</v>
      </c>
      <c r="C133" s="375" t="str">
        <f>'Notes &amp; Disclosures'!O514</f>
        <v>[S44]</v>
      </c>
    </row>
    <row r="134" spans="1:4" ht="342" customHeight="1" x14ac:dyDescent="0.2">
      <c r="A134" s="292">
        <f>A131+1</f>
        <v>44</v>
      </c>
      <c r="B134" s="1032" t="s">
        <v>1694</v>
      </c>
      <c r="C134" s="1439" t="s">
        <v>1179</v>
      </c>
      <c r="D134" s="1439" t="s">
        <v>1180</v>
      </c>
    </row>
    <row r="135" spans="1:4" x14ac:dyDescent="0.2">
      <c r="D135" s="332"/>
    </row>
    <row r="136" spans="1:4" x14ac:dyDescent="0.2">
      <c r="A136" s="290" t="str">
        <f>"[S"&amp;A134+1&amp;"]"</f>
        <v>[S45]</v>
      </c>
      <c r="B136" s="291" t="s">
        <v>1181</v>
      </c>
      <c r="C136" s="375" t="str">
        <f>'Notes &amp; Disclosures'!O550</f>
        <v>[S45]</v>
      </c>
      <c r="D136" s="332"/>
    </row>
    <row r="137" spans="1:4" ht="395.25" x14ac:dyDescent="0.2">
      <c r="A137" s="292">
        <f>A134+1</f>
        <v>45</v>
      </c>
      <c r="B137" s="1032" t="s">
        <v>1684</v>
      </c>
      <c r="C137" s="1299" t="s">
        <v>1182</v>
      </c>
      <c r="D137" s="332"/>
    </row>
    <row r="138" spans="1:4" x14ac:dyDescent="0.2">
      <c r="D138" s="332"/>
    </row>
    <row r="139" spans="1:4" x14ac:dyDescent="0.2">
      <c r="A139" s="290" t="str">
        <f>"[S"&amp;A137+1&amp;"]"</f>
        <v>[S46]</v>
      </c>
      <c r="B139" s="291" t="s">
        <v>1183</v>
      </c>
      <c r="C139" s="375" t="str">
        <f>'Notes &amp; Disclosures'!O640</f>
        <v>[S46]</v>
      </c>
      <c r="D139" s="332"/>
    </row>
    <row r="140" spans="1:4" ht="78.75" customHeight="1" x14ac:dyDescent="0.2">
      <c r="A140" s="292">
        <f>A137+1</f>
        <v>46</v>
      </c>
      <c r="B140" s="1376" t="s">
        <v>1184</v>
      </c>
      <c r="D140" s="332"/>
    </row>
    <row r="141" spans="1:4" x14ac:dyDescent="0.2">
      <c r="D141" s="332"/>
    </row>
    <row r="142" spans="1:4" x14ac:dyDescent="0.2">
      <c r="A142" s="290" t="str">
        <f>"[S"&amp;A140+1&amp;"]"</f>
        <v>[S47]</v>
      </c>
      <c r="B142" s="291" t="s">
        <v>1185</v>
      </c>
      <c r="C142" s="375"/>
      <c r="D142" s="332"/>
    </row>
    <row r="143" spans="1:4" ht="89.25" x14ac:dyDescent="0.2">
      <c r="A143" s="292">
        <f>A140+1</f>
        <v>47</v>
      </c>
      <c r="B143" s="1376" t="s">
        <v>1186</v>
      </c>
      <c r="D143" s="332"/>
    </row>
    <row r="144" spans="1:4" x14ac:dyDescent="0.2">
      <c r="D144" s="332"/>
    </row>
    <row r="145" spans="1:4" x14ac:dyDescent="0.2">
      <c r="A145" s="290" t="str">
        <f>"[S"&amp;A143+1&amp;"]"</f>
        <v>[S48]</v>
      </c>
      <c r="B145" s="291" t="s">
        <v>1187</v>
      </c>
      <c r="C145" s="375" t="str">
        <f>'Notes &amp; Disclosures'!O676</f>
        <v>[S48]</v>
      </c>
      <c r="D145" s="332"/>
    </row>
    <row r="146" spans="1:4" ht="102" x14ac:dyDescent="0.2">
      <c r="A146" s="292">
        <f>A143+1</f>
        <v>48</v>
      </c>
      <c r="B146" s="1265" t="s">
        <v>1188</v>
      </c>
      <c r="D146" s="332"/>
    </row>
    <row r="147" spans="1:4" x14ac:dyDescent="0.2">
      <c r="D147" s="332"/>
    </row>
    <row r="148" spans="1:4" x14ac:dyDescent="0.2">
      <c r="A148" s="290" t="str">
        <f>"[S"&amp;A146+1&amp;"]"</f>
        <v>[S49]</v>
      </c>
      <c r="B148" s="291" t="s">
        <v>1189</v>
      </c>
      <c r="C148" s="375" t="str">
        <f>'Notes &amp; Disclosures'!O698</f>
        <v>[S49]</v>
      </c>
      <c r="D148" s="332"/>
    </row>
    <row r="149" spans="1:4" ht="38.25" x14ac:dyDescent="0.2">
      <c r="A149" s="292">
        <f>A146+1</f>
        <v>49</v>
      </c>
      <c r="B149" s="1376" t="s">
        <v>1190</v>
      </c>
      <c r="D149" s="332"/>
    </row>
    <row r="150" spans="1:4" x14ac:dyDescent="0.2">
      <c r="D150" s="332"/>
    </row>
    <row r="151" spans="1:4" x14ac:dyDescent="0.2">
      <c r="A151" s="290" t="str">
        <f>"[S"&amp;A149+1&amp;"]"</f>
        <v>[S50]</v>
      </c>
      <c r="B151" s="291" t="s">
        <v>971</v>
      </c>
      <c r="C151" s="375" t="str">
        <f>'Notes &amp; Disclosures'!O713</f>
        <v>[S50]</v>
      </c>
      <c r="D151" s="332"/>
    </row>
    <row r="152" spans="1:4" ht="351.75" customHeight="1" x14ac:dyDescent="0.2">
      <c r="A152" s="292">
        <f>A149+1</f>
        <v>50</v>
      </c>
      <c r="B152" s="1522" t="s">
        <v>1685</v>
      </c>
      <c r="C152" s="1382" t="s">
        <v>1191</v>
      </c>
      <c r="D152" s="332"/>
    </row>
    <row r="153" spans="1:4" ht="103.5" customHeight="1" x14ac:dyDescent="0.2">
      <c r="A153" s="292"/>
      <c r="B153" s="1376" t="s">
        <v>1192</v>
      </c>
      <c r="C153" s="1036" t="s">
        <v>1193</v>
      </c>
      <c r="D153" s="332"/>
    </row>
    <row r="155" spans="1:4" x14ac:dyDescent="0.2">
      <c r="A155" s="290" t="str">
        <f>"[S"&amp;A152+1&amp;"]"</f>
        <v>[S51]</v>
      </c>
      <c r="B155" s="291" t="s">
        <v>520</v>
      </c>
      <c r="C155" s="375" t="str">
        <f>'Notes &amp; Disclosures'!O253</f>
        <v>[S51]</v>
      </c>
    </row>
    <row r="156" spans="1:4" ht="38.25" x14ac:dyDescent="0.2">
      <c r="A156" s="292">
        <f>A152+1</f>
        <v>51</v>
      </c>
      <c r="B156" s="660" t="s">
        <v>1194</v>
      </c>
    </row>
    <row r="158" spans="1:4" x14ac:dyDescent="0.2">
      <c r="A158" s="290" t="str">
        <f>"[S"&amp;A156+1&amp;"]"</f>
        <v>[S52]</v>
      </c>
      <c r="B158" s="291" t="s">
        <v>1195</v>
      </c>
      <c r="C158" s="375" t="str">
        <f>'Notes &amp; Disclosures'!O12</f>
        <v>[S52]</v>
      </c>
    </row>
    <row r="159" spans="1:4" ht="25.5" x14ac:dyDescent="0.2">
      <c r="A159" s="292">
        <f>A156+1</f>
        <v>52</v>
      </c>
      <c r="B159" s="660" t="s">
        <v>1196</v>
      </c>
    </row>
    <row r="161" spans="1:10" x14ac:dyDescent="0.2">
      <c r="A161" s="290" t="str">
        <f>"[S"&amp;A159+1&amp;"]"</f>
        <v>[S53]</v>
      </c>
      <c r="B161" s="291" t="s">
        <v>774</v>
      </c>
      <c r="C161" s="375" t="str">
        <f>'Notes &amp; Disclosures'!Q12</f>
        <v>Other MOE Grants</v>
      </c>
    </row>
    <row r="162" spans="1:10" ht="409.5" customHeight="1" x14ac:dyDescent="0.2">
      <c r="A162" s="292">
        <f>A159+1</f>
        <v>53</v>
      </c>
      <c r="B162" s="1265" t="s">
        <v>1699</v>
      </c>
    </row>
    <row r="163" spans="1:10" ht="12.75" customHeight="1" x14ac:dyDescent="0.2">
      <c r="A163" s="292"/>
      <c r="B163" s="1226"/>
    </row>
    <row r="164" spans="1:10" x14ac:dyDescent="0.2">
      <c r="A164" s="290" t="str">
        <f>"[S"&amp;A162+1&amp;"]"</f>
        <v>[S54]</v>
      </c>
      <c r="B164" s="291" t="s">
        <v>1197</v>
      </c>
      <c r="C164" s="375" t="str">
        <f>'Notes &amp; Disclosures'!O641</f>
        <v>[S54]</v>
      </c>
    </row>
    <row r="165" spans="1:10" ht="76.5" x14ac:dyDescent="0.2">
      <c r="A165" s="292">
        <f>A162+1</f>
        <v>54</v>
      </c>
      <c r="B165" s="1032" t="s">
        <v>1198</v>
      </c>
    </row>
    <row r="167" spans="1:10" x14ac:dyDescent="0.2">
      <c r="A167" s="290" t="str">
        <f>"[S"&amp;A165+1&amp;"]"</f>
        <v>[S55]</v>
      </c>
      <c r="B167" s="291" t="s">
        <v>1199</v>
      </c>
      <c r="C167" s="375" t="str">
        <f>'Notes &amp; Disclosures'!O392</f>
        <v>[S55]</v>
      </c>
    </row>
    <row r="168" spans="1:10" ht="38.25" x14ac:dyDescent="0.2">
      <c r="A168" s="292">
        <f>A165+1</f>
        <v>55</v>
      </c>
      <c r="B168" s="660" t="s">
        <v>1200</v>
      </c>
    </row>
    <row r="170" spans="1:10" x14ac:dyDescent="0.2">
      <c r="A170" s="290" t="str">
        <f>"[S"&amp;A168+1&amp;"]"</f>
        <v>[S56]</v>
      </c>
      <c r="B170" s="291" t="s">
        <v>1201</v>
      </c>
      <c r="C170" s="375" t="str">
        <f>'Notes &amp; Disclosures'!O276</f>
        <v>[S56]</v>
      </c>
    </row>
    <row r="171" spans="1:10" ht="25.5" x14ac:dyDescent="0.2">
      <c r="A171" s="292">
        <f>A168+1</f>
        <v>56</v>
      </c>
      <c r="B171" s="660" t="s">
        <v>1202</v>
      </c>
    </row>
    <row r="172" spans="1:10" ht="15.75" x14ac:dyDescent="0.2">
      <c r="D172" s="668" t="s">
        <v>1203</v>
      </c>
      <c r="E172" s="669"/>
      <c r="F172" s="669"/>
      <c r="G172" s="670"/>
      <c r="H172" s="670"/>
      <c r="I172" s="670"/>
      <c r="J172" s="671"/>
    </row>
    <row r="173" spans="1:10" ht="15.75" x14ac:dyDescent="0.2">
      <c r="A173" s="290" t="str">
        <f>"[S"&amp;A171+1&amp;"]"</f>
        <v>[S57]</v>
      </c>
      <c r="B173" s="291" t="s">
        <v>1204</v>
      </c>
      <c r="C173" s="375" t="str">
        <f>'Notes &amp; Disclosures'!O612</f>
        <v>[S57]</v>
      </c>
      <c r="D173" s="672"/>
      <c r="E173" s="69"/>
      <c r="F173" s="69"/>
      <c r="G173" s="673"/>
      <c r="H173" s="674"/>
      <c r="I173" s="59"/>
      <c r="J173" s="675"/>
    </row>
    <row r="174" spans="1:10" ht="12.75" customHeight="1" x14ac:dyDescent="0.2">
      <c r="A174" s="292">
        <f>A171+1</f>
        <v>57</v>
      </c>
      <c r="B174" s="1845" t="s">
        <v>1686</v>
      </c>
      <c r="D174" s="1587" t="s">
        <v>1205</v>
      </c>
      <c r="E174" s="1541"/>
      <c r="F174" s="1541"/>
      <c r="G174" s="1541"/>
      <c r="H174" s="1541"/>
      <c r="I174" s="1541"/>
      <c r="J174" s="1542"/>
    </row>
    <row r="175" spans="1:10" x14ac:dyDescent="0.2">
      <c r="B175" s="1846"/>
      <c r="D175" s="1587"/>
      <c r="E175" s="1541"/>
      <c r="F175" s="1541"/>
      <c r="G175" s="1541"/>
      <c r="H175" s="1541"/>
      <c r="I175" s="1541"/>
      <c r="J175" s="1542"/>
    </row>
    <row r="176" spans="1:10" x14ac:dyDescent="0.2">
      <c r="B176" s="1846"/>
      <c r="D176" s="1587"/>
      <c r="E176" s="1541"/>
      <c r="F176" s="1541"/>
      <c r="G176" s="1541"/>
      <c r="H176" s="1541"/>
      <c r="I176" s="1541"/>
      <c r="J176" s="1542"/>
    </row>
    <row r="177" spans="2:10" x14ac:dyDescent="0.2">
      <c r="B177" s="1846"/>
      <c r="C177" s="1305" t="s">
        <v>1206</v>
      </c>
      <c r="D177" s="1587"/>
      <c r="E177" s="1541"/>
      <c r="F177" s="1541"/>
      <c r="G177" s="1541"/>
      <c r="H177" s="1541"/>
      <c r="I177" s="1541"/>
      <c r="J177" s="1542"/>
    </row>
    <row r="178" spans="2:10" x14ac:dyDescent="0.2">
      <c r="B178" s="1846"/>
      <c r="D178" s="1482"/>
      <c r="E178" s="1469"/>
      <c r="F178" s="1469"/>
      <c r="G178" s="1469"/>
      <c r="H178" s="1469"/>
      <c r="I178" s="1469"/>
      <c r="J178" s="1470"/>
    </row>
    <row r="179" spans="2:10" x14ac:dyDescent="0.2">
      <c r="B179" s="1846"/>
      <c r="D179" s="1587" t="s">
        <v>1207</v>
      </c>
      <c r="E179" s="1541"/>
      <c r="F179" s="1541"/>
      <c r="G179" s="1541"/>
      <c r="H179" s="1541"/>
      <c r="I179" s="1541"/>
      <c r="J179" s="1542"/>
    </row>
    <row r="180" spans="2:10" x14ac:dyDescent="0.2">
      <c r="B180" s="1846"/>
      <c r="D180" s="1587"/>
      <c r="E180" s="1541"/>
      <c r="F180" s="1541"/>
      <c r="G180" s="1541"/>
      <c r="H180" s="1541"/>
      <c r="I180" s="1541"/>
      <c r="J180" s="1542"/>
    </row>
    <row r="181" spans="2:10" x14ac:dyDescent="0.2">
      <c r="B181" s="1846"/>
      <c r="D181" s="1587"/>
      <c r="E181" s="1541"/>
      <c r="F181" s="1541"/>
      <c r="G181" s="1541"/>
      <c r="H181" s="1541"/>
      <c r="I181" s="1541"/>
      <c r="J181" s="1542"/>
    </row>
    <row r="182" spans="2:10" x14ac:dyDescent="0.2">
      <c r="B182" s="1846"/>
      <c r="D182" s="1587"/>
      <c r="E182" s="1541"/>
      <c r="F182" s="1541"/>
      <c r="G182" s="1541"/>
      <c r="H182" s="1541"/>
      <c r="I182" s="1541"/>
      <c r="J182" s="1542"/>
    </row>
    <row r="183" spans="2:10" x14ac:dyDescent="0.2">
      <c r="B183" s="1846"/>
      <c r="D183" s="676"/>
      <c r="E183" s="1513"/>
      <c r="F183" s="1513"/>
      <c r="G183" s="1513"/>
      <c r="H183" s="1513"/>
      <c r="I183" s="1513"/>
      <c r="J183" s="677"/>
    </row>
    <row r="184" spans="2:10" ht="15.75" x14ac:dyDescent="0.2">
      <c r="B184" s="1846"/>
      <c r="D184" s="678"/>
      <c r="E184" s="69"/>
      <c r="F184" s="69"/>
      <c r="G184" s="673"/>
      <c r="H184" s="674"/>
      <c r="I184" s="59"/>
      <c r="J184" s="675"/>
    </row>
    <row r="185" spans="2:10" ht="15.75" x14ac:dyDescent="0.2">
      <c r="B185" s="1846"/>
      <c r="D185" s="678"/>
      <c r="E185" s="69"/>
      <c r="F185" s="69"/>
      <c r="G185" s="673"/>
      <c r="H185" s="674"/>
      <c r="I185" s="59"/>
      <c r="J185" s="675"/>
    </row>
    <row r="186" spans="2:10" x14ac:dyDescent="0.2">
      <c r="B186" s="1846"/>
      <c r="D186" s="679"/>
      <c r="E186" s="69"/>
      <c r="F186" s="69"/>
      <c r="G186" s="69"/>
      <c r="H186" s="680">
        <v>2020</v>
      </c>
      <c r="I186" s="680">
        <v>2020</v>
      </c>
      <c r="J186" s="681">
        <v>2019</v>
      </c>
    </row>
    <row r="187" spans="2:10" x14ac:dyDescent="0.2">
      <c r="B187" s="1846"/>
      <c r="D187" s="679" t="s">
        <v>1208</v>
      </c>
      <c r="E187" s="69"/>
      <c r="F187" s="69"/>
      <c r="G187" s="69"/>
      <c r="H187" s="74" t="s">
        <v>282</v>
      </c>
      <c r="I187" s="74" t="s">
        <v>433</v>
      </c>
      <c r="J187" s="605" t="s">
        <v>282</v>
      </c>
    </row>
    <row r="188" spans="2:10" x14ac:dyDescent="0.2">
      <c r="B188" s="1846"/>
      <c r="D188" s="678" t="s">
        <v>1209</v>
      </c>
      <c r="E188" s="69"/>
      <c r="F188" s="69"/>
      <c r="G188" s="69"/>
      <c r="H188" s="74" t="s">
        <v>285</v>
      </c>
      <c r="I188" s="74" t="s">
        <v>285</v>
      </c>
      <c r="J188" s="605" t="s">
        <v>285</v>
      </c>
    </row>
    <row r="189" spans="2:10" x14ac:dyDescent="0.2">
      <c r="B189" s="1846"/>
      <c r="D189" s="678"/>
      <c r="E189" s="69"/>
      <c r="F189" s="69"/>
      <c r="G189" s="69"/>
      <c r="H189" s="74"/>
      <c r="I189" s="74"/>
      <c r="J189" s="605"/>
    </row>
    <row r="190" spans="2:10" x14ac:dyDescent="0.2">
      <c r="B190" s="1846"/>
      <c r="D190" s="679" t="s">
        <v>1210</v>
      </c>
      <c r="E190" s="69"/>
      <c r="F190" s="69"/>
      <c r="G190" s="69"/>
      <c r="H190" s="685">
        <v>73942</v>
      </c>
      <c r="I190" s="685">
        <v>73945</v>
      </c>
      <c r="J190" s="686">
        <v>77026</v>
      </c>
    </row>
    <row r="191" spans="2:10" x14ac:dyDescent="0.2">
      <c r="B191" s="1846"/>
      <c r="D191" s="679"/>
      <c r="E191" s="69"/>
      <c r="F191" s="69"/>
      <c r="G191" s="69"/>
      <c r="H191" s="666"/>
      <c r="I191" s="666"/>
      <c r="J191" s="667"/>
    </row>
    <row r="192" spans="2:10" ht="13.5" thickBot="1" x14ac:dyDescent="0.25">
      <c r="B192" s="1846"/>
      <c r="D192" s="679" t="s">
        <v>994</v>
      </c>
      <c r="E192" s="69"/>
      <c r="F192" s="69"/>
      <c r="G192" s="69"/>
      <c r="H192" s="682">
        <f>SUM(H190:H191)</f>
        <v>73942</v>
      </c>
      <c r="I192" s="682">
        <f>SUM(I190:I191)</f>
        <v>73945</v>
      </c>
      <c r="J192" s="683">
        <f>SUM(J190:J191)</f>
        <v>77026</v>
      </c>
    </row>
    <row r="193" spans="1:10" ht="13.5" thickTop="1" x14ac:dyDescent="0.2">
      <c r="B193" s="1846"/>
      <c r="D193" s="679"/>
      <c r="E193" s="69"/>
      <c r="F193" s="69"/>
      <c r="G193" s="74"/>
      <c r="H193" s="74"/>
      <c r="I193" s="74"/>
      <c r="J193" s="675"/>
    </row>
    <row r="194" spans="1:10" x14ac:dyDescent="0.2">
      <c r="B194" s="1846"/>
      <c r="D194" s="115"/>
      <c r="E194" s="131"/>
      <c r="F194" s="131"/>
      <c r="G194" s="131"/>
      <c r="H194" s="131"/>
      <c r="I194" s="131"/>
      <c r="J194" s="684"/>
    </row>
    <row r="195" spans="1:10" x14ac:dyDescent="0.2">
      <c r="B195" s="1846"/>
      <c r="D195" s="1850" t="s">
        <v>1211</v>
      </c>
      <c r="E195" s="1851"/>
      <c r="F195" s="1851"/>
      <c r="G195" s="1851"/>
      <c r="H195" s="1851"/>
      <c r="I195" s="1851"/>
      <c r="J195" s="1852"/>
    </row>
    <row r="196" spans="1:10" x14ac:dyDescent="0.2">
      <c r="B196" s="1846"/>
      <c r="D196" s="1853"/>
      <c r="E196" s="1854"/>
      <c r="F196" s="1854"/>
      <c r="G196" s="1854"/>
      <c r="H196" s="1854"/>
      <c r="I196" s="1854"/>
      <c r="J196" s="1855"/>
    </row>
    <row r="197" spans="1:10" x14ac:dyDescent="0.2">
      <c r="B197" s="1847"/>
    </row>
    <row r="199" spans="1:10" x14ac:dyDescent="0.2">
      <c r="A199" s="290" t="str">
        <f>"[S"&amp;A174+1&amp;"]"</f>
        <v>[S58]</v>
      </c>
      <c r="B199" s="291" t="s">
        <v>1212</v>
      </c>
      <c r="C199" s="375">
        <f>'Notes &amp; Disclosures'!$L$163</f>
        <v>0</v>
      </c>
    </row>
    <row r="200" spans="1:10" ht="114.75" x14ac:dyDescent="0.2">
      <c r="A200" s="1308">
        <f>A174+1</f>
        <v>58</v>
      </c>
      <c r="B200" s="1310" t="s">
        <v>1213</v>
      </c>
    </row>
    <row r="201" spans="1:10" x14ac:dyDescent="0.2">
      <c r="B201" s="269"/>
    </row>
    <row r="202" spans="1:10" x14ac:dyDescent="0.2">
      <c r="A202" s="290" t="str">
        <f>"[S"&amp;A200+1&amp;"]"</f>
        <v>[S59]</v>
      </c>
      <c r="B202" s="291" t="s">
        <v>1214</v>
      </c>
    </row>
    <row r="203" spans="1:10" ht="12.75" customHeight="1" x14ac:dyDescent="0.2">
      <c r="A203" s="1308">
        <f>A200+1</f>
        <v>59</v>
      </c>
      <c r="B203" s="1845" t="s">
        <v>1687</v>
      </c>
    </row>
    <row r="204" spans="1:10" x14ac:dyDescent="0.2">
      <c r="A204" s="1309"/>
      <c r="B204" s="1846"/>
    </row>
    <row r="205" spans="1:10" x14ac:dyDescent="0.2">
      <c r="A205" s="1309"/>
      <c r="B205" s="1846"/>
      <c r="C205" s="1036" t="s">
        <v>1215</v>
      </c>
    </row>
    <row r="206" spans="1:10" x14ac:dyDescent="0.2">
      <c r="A206" s="1309"/>
      <c r="B206" s="1846"/>
    </row>
    <row r="207" spans="1:10" x14ac:dyDescent="0.2">
      <c r="A207" s="1309"/>
      <c r="B207" s="1846"/>
    </row>
    <row r="208" spans="1:10" x14ac:dyDescent="0.2">
      <c r="A208" s="1309"/>
      <c r="B208" s="1846"/>
    </row>
    <row r="209" spans="1:3" x14ac:dyDescent="0.2">
      <c r="A209" s="1309"/>
      <c r="B209" s="1846"/>
    </row>
    <row r="210" spans="1:3" x14ac:dyDescent="0.2">
      <c r="A210" s="1309"/>
      <c r="B210" s="1846"/>
    </row>
    <row r="211" spans="1:3" x14ac:dyDescent="0.2">
      <c r="A211" s="1309"/>
      <c r="B211" s="1846"/>
    </row>
    <row r="212" spans="1:3" x14ac:dyDescent="0.2">
      <c r="A212" s="1309"/>
      <c r="B212" s="1846"/>
    </row>
    <row r="213" spans="1:3" x14ac:dyDescent="0.2">
      <c r="A213" s="1309"/>
      <c r="B213" s="1846"/>
    </row>
    <row r="214" spans="1:3" x14ac:dyDescent="0.2">
      <c r="A214" s="1309"/>
      <c r="B214" s="1846"/>
    </row>
    <row r="215" spans="1:3" x14ac:dyDescent="0.2">
      <c r="A215" s="1309"/>
      <c r="B215" s="1846"/>
    </row>
    <row r="216" spans="1:3" x14ac:dyDescent="0.2">
      <c r="A216" s="1309"/>
      <c r="B216" s="1846"/>
    </row>
    <row r="217" spans="1:3" x14ac:dyDescent="0.2">
      <c r="A217" s="1309"/>
      <c r="B217" s="1846"/>
    </row>
    <row r="218" spans="1:3" x14ac:dyDescent="0.2">
      <c r="A218" s="1309"/>
      <c r="B218" s="1846"/>
    </row>
    <row r="219" spans="1:3" x14ac:dyDescent="0.2">
      <c r="A219" s="1309"/>
      <c r="B219" s="1847"/>
    </row>
    <row r="221" spans="1:3" x14ac:dyDescent="0.2">
      <c r="A221" s="290" t="str">
        <f>"[S"&amp;A203+1&amp;"]"</f>
        <v>[S60]</v>
      </c>
      <c r="B221" s="291" t="s">
        <v>1216</v>
      </c>
      <c r="C221" s="375">
        <f>'Notes &amp; Disclosures'!$L$164</f>
        <v>0</v>
      </c>
    </row>
    <row r="222" spans="1:3" ht="76.5" x14ac:dyDescent="0.2">
      <c r="A222" s="1308">
        <f>A203+1</f>
        <v>60</v>
      </c>
      <c r="B222" s="1310" t="s">
        <v>1701</v>
      </c>
    </row>
  </sheetData>
  <mergeCells count="7">
    <mergeCell ref="B203:B219"/>
    <mergeCell ref="B174:B197"/>
    <mergeCell ref="C130:C131"/>
    <mergeCell ref="D130:D131"/>
    <mergeCell ref="D174:J177"/>
    <mergeCell ref="D179:J182"/>
    <mergeCell ref="D195:J196"/>
  </mergeCells>
  <hyperlinks>
    <hyperlink ref="C153" r:id="rId1" xr:uid="{00000000-0004-0000-1600-000000000000}"/>
    <hyperlink ref="C137" r:id="rId2" xr:uid="{94325DF3-A7D0-49F4-8880-51DFEC3B9F8B}"/>
    <hyperlink ref="C205" r:id="rId3" xr:uid="{1E10D28C-F211-4C85-B59F-15F12A6CEDC0}"/>
    <hyperlink ref="C53" r:id="rId4" xr:uid="{788D0B43-5CF8-4C5A-BF07-D43C9A653B89}"/>
    <hyperlink ref="C77" r:id="rId5" xr:uid="{D5495299-EDA6-4FDF-BC5B-F443798D338F}"/>
    <hyperlink ref="C152" r:id="rId6" xr:uid="{E83BFB5B-70B1-473E-B9B5-497362CFB25A}"/>
    <hyperlink ref="C134" r:id="rId7" display="https://www.education.govt.nz/school/funding-and-financials/school-finances/captial-works-state-schools/" xr:uid="{08A8F363-4AAB-4759-9982-FFEC166AC47A}"/>
    <hyperlink ref="D134" r:id="rId8" display="https://www.education.govt.nz/school/funding-and-financials/school-finances/capital-works-state-integrated-schools/" xr:uid="{15CB5E1B-F24B-4450-9DA6-A042976C4558}"/>
  </hyperlinks>
  <pageMargins left="0.75" right="0.75" top="1" bottom="1" header="0.5" footer="0.5"/>
  <pageSetup paperSize="9" scale="69" fitToHeight="0" orientation="portrait" r:id="rId9"/>
  <headerFooter alignWithMargins="0"/>
  <rowBreaks count="6" manualBreakCount="6">
    <brk id="54" max="1" man="1"/>
    <brk id="72" max="1" man="1"/>
    <brk id="102" max="1" man="1"/>
    <brk id="132" max="1" man="1"/>
    <brk id="150" max="1" man="1"/>
    <brk id="169" max="1" man="1"/>
  </rowBreaks>
  <drawing r:id="rId10"/>
  <legacyDrawing r:id="rId11"/>
  <oleObjects>
    <mc:AlternateContent xmlns:mc="http://schemas.openxmlformats.org/markup-compatibility/2006">
      <mc:Choice Requires="x14">
        <oleObject progId="Acrobat Document" dvAspect="DVASPECT_ICON" shapeId="97281" r:id="rId12">
          <objectPr defaultSize="0" r:id="rId13">
            <anchor moveWithCells="1">
              <from>
                <xdr:col>2</xdr:col>
                <xdr:colOff>400050</xdr:colOff>
                <xdr:row>177</xdr:row>
                <xdr:rowOff>19050</xdr:rowOff>
              </from>
              <to>
                <xdr:col>2</xdr:col>
                <xdr:colOff>1314450</xdr:colOff>
                <xdr:row>181</xdr:row>
                <xdr:rowOff>142875</xdr:rowOff>
              </to>
            </anchor>
          </objectPr>
        </oleObject>
      </mc:Choice>
      <mc:Fallback>
        <oleObject progId="Acrobat Document" dvAspect="DVASPECT_ICON" shapeId="97281" r:id="rId12"/>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11119-6193-475A-9781-F8D48E27C1DD}">
  <sheetPr>
    <tabColor theme="7"/>
  </sheetPr>
  <dimension ref="A1:WVJ61"/>
  <sheetViews>
    <sheetView zoomScale="90" zoomScaleNormal="90" workbookViewId="0">
      <pane ySplit="16" topLeftCell="A17" activePane="bottomLeft" state="frozen"/>
      <selection activeCell="C35" sqref="C35:D40"/>
      <selection pane="bottomLeft" activeCell="F37" sqref="F37"/>
    </sheetView>
  </sheetViews>
  <sheetFormatPr defaultRowHeight="12.75" x14ac:dyDescent="0.2"/>
  <cols>
    <col min="1" max="1" width="76.7109375" style="1322" bestFit="1" customWidth="1"/>
    <col min="2" max="2" width="9" style="1322" customWidth="1"/>
    <col min="3" max="3" width="4.85546875" style="1322" bestFit="1" customWidth="1"/>
    <col min="4" max="4" width="10.7109375" style="1322" customWidth="1"/>
    <col min="5" max="5" width="13.5703125" style="1322" customWidth="1"/>
    <col min="6" max="6" width="59.28515625" style="1230" customWidth="1"/>
    <col min="7" max="249" width="9.140625" style="1230"/>
    <col min="250" max="250" width="42.140625" style="1230" bestFit="1" customWidth="1"/>
    <col min="251" max="251" width="7.140625" style="1230" customWidth="1"/>
    <col min="252" max="252" width="7.7109375" style="1230" bestFit="1" customWidth="1"/>
    <col min="253" max="253" width="4.85546875" style="1230" bestFit="1" customWidth="1"/>
    <col min="254" max="254" width="8.28515625" style="1230" bestFit="1" customWidth="1"/>
    <col min="255" max="255" width="9.5703125" style="1230" customWidth="1"/>
    <col min="256" max="256" width="23.42578125" style="1230" customWidth="1"/>
    <col min="257" max="257" width="24" style="1230" bestFit="1" customWidth="1"/>
    <col min="258" max="505" width="9.140625" style="1230"/>
    <col min="506" max="506" width="42.140625" style="1230" bestFit="1" customWidth="1"/>
    <col min="507" max="507" width="7.140625" style="1230" customWidth="1"/>
    <col min="508" max="508" width="7.7109375" style="1230" bestFit="1" customWidth="1"/>
    <col min="509" max="509" width="4.85546875" style="1230" bestFit="1" customWidth="1"/>
    <col min="510" max="510" width="8.28515625" style="1230" bestFit="1" customWidth="1"/>
    <col min="511" max="511" width="9.5703125" style="1230" customWidth="1"/>
    <col min="512" max="512" width="23.42578125" style="1230" customWidth="1"/>
    <col min="513" max="513" width="24" style="1230" bestFit="1" customWidth="1"/>
    <col min="514" max="761" width="9.140625" style="1230"/>
    <col min="762" max="762" width="42.140625" style="1230" bestFit="1" customWidth="1"/>
    <col min="763" max="763" width="7.140625" style="1230" customWidth="1"/>
    <col min="764" max="764" width="7.7109375" style="1230" bestFit="1" customWidth="1"/>
    <col min="765" max="765" width="4.85546875" style="1230" bestFit="1" customWidth="1"/>
    <col min="766" max="766" width="8.28515625" style="1230" bestFit="1" customWidth="1"/>
    <col min="767" max="767" width="9.5703125" style="1230" customWidth="1"/>
    <col min="768" max="768" width="23.42578125" style="1230" customWidth="1"/>
    <col min="769" max="769" width="24" style="1230" bestFit="1" customWidth="1"/>
    <col min="770" max="1017" width="9.140625" style="1230"/>
    <col min="1018" max="1018" width="42.140625" style="1230" bestFit="1" customWidth="1"/>
    <col min="1019" max="1019" width="7.140625" style="1230" customWidth="1"/>
    <col min="1020" max="1020" width="7.7109375" style="1230" bestFit="1" customWidth="1"/>
    <col min="1021" max="1021" width="4.85546875" style="1230" bestFit="1" customWidth="1"/>
    <col min="1022" max="1022" width="8.28515625" style="1230" bestFit="1" customWidth="1"/>
    <col min="1023" max="1023" width="9.5703125" style="1230" customWidth="1"/>
    <col min="1024" max="1024" width="23.42578125" style="1230" customWidth="1"/>
    <col min="1025" max="1025" width="24" style="1230" bestFit="1" customWidth="1"/>
    <col min="1026" max="1273" width="9.140625" style="1230"/>
    <col min="1274" max="1274" width="42.140625" style="1230" bestFit="1" customWidth="1"/>
    <col min="1275" max="1275" width="7.140625" style="1230" customWidth="1"/>
    <col min="1276" max="1276" width="7.7109375" style="1230" bestFit="1" customWidth="1"/>
    <col min="1277" max="1277" width="4.85546875" style="1230" bestFit="1" customWidth="1"/>
    <col min="1278" max="1278" width="8.28515625" style="1230" bestFit="1" customWidth="1"/>
    <col min="1279" max="1279" width="9.5703125" style="1230" customWidth="1"/>
    <col min="1280" max="1280" width="23.42578125" style="1230" customWidth="1"/>
    <col min="1281" max="1281" width="24" style="1230" bestFit="1" customWidth="1"/>
    <col min="1282" max="1529" width="9.140625" style="1230"/>
    <col min="1530" max="1530" width="42.140625" style="1230" bestFit="1" customWidth="1"/>
    <col min="1531" max="1531" width="7.140625" style="1230" customWidth="1"/>
    <col min="1532" max="1532" width="7.7109375" style="1230" bestFit="1" customWidth="1"/>
    <col min="1533" max="1533" width="4.85546875" style="1230" bestFit="1" customWidth="1"/>
    <col min="1534" max="1534" width="8.28515625" style="1230" bestFit="1" customWidth="1"/>
    <col min="1535" max="1535" width="9.5703125" style="1230" customWidth="1"/>
    <col min="1536" max="1536" width="23.42578125" style="1230" customWidth="1"/>
    <col min="1537" max="1537" width="24" style="1230" bestFit="1" customWidth="1"/>
    <col min="1538" max="1785" width="9.140625" style="1230"/>
    <col min="1786" max="1786" width="42.140625" style="1230" bestFit="1" customWidth="1"/>
    <col min="1787" max="1787" width="7.140625" style="1230" customWidth="1"/>
    <col min="1788" max="1788" width="7.7109375" style="1230" bestFit="1" customWidth="1"/>
    <col min="1789" max="1789" width="4.85546875" style="1230" bestFit="1" customWidth="1"/>
    <col min="1790" max="1790" width="8.28515625" style="1230" bestFit="1" customWidth="1"/>
    <col min="1791" max="1791" width="9.5703125" style="1230" customWidth="1"/>
    <col min="1792" max="1792" width="23.42578125" style="1230" customWidth="1"/>
    <col min="1793" max="1793" width="24" style="1230" bestFit="1" customWidth="1"/>
    <col min="1794" max="2041" width="9.140625" style="1230"/>
    <col min="2042" max="2042" width="42.140625" style="1230" bestFit="1" customWidth="1"/>
    <col min="2043" max="2043" width="7.140625" style="1230" customWidth="1"/>
    <col min="2044" max="2044" width="7.7109375" style="1230" bestFit="1" customWidth="1"/>
    <col min="2045" max="2045" width="4.85546875" style="1230" bestFit="1" customWidth="1"/>
    <col min="2046" max="2046" width="8.28515625" style="1230" bestFit="1" customWidth="1"/>
    <col min="2047" max="2047" width="9.5703125" style="1230" customWidth="1"/>
    <col min="2048" max="2048" width="23.42578125" style="1230" customWidth="1"/>
    <col min="2049" max="2049" width="24" style="1230" bestFit="1" customWidth="1"/>
    <col min="2050" max="2297" width="9.140625" style="1230"/>
    <col min="2298" max="2298" width="42.140625" style="1230" bestFit="1" customWidth="1"/>
    <col min="2299" max="2299" width="7.140625" style="1230" customWidth="1"/>
    <col min="2300" max="2300" width="7.7109375" style="1230" bestFit="1" customWidth="1"/>
    <col min="2301" max="2301" width="4.85546875" style="1230" bestFit="1" customWidth="1"/>
    <col min="2302" max="2302" width="8.28515625" style="1230" bestFit="1" customWidth="1"/>
    <col min="2303" max="2303" width="9.5703125" style="1230" customWidth="1"/>
    <col min="2304" max="2304" width="23.42578125" style="1230" customWidth="1"/>
    <col min="2305" max="2305" width="24" style="1230" bestFit="1" customWidth="1"/>
    <col min="2306" max="2553" width="9.140625" style="1230"/>
    <col min="2554" max="2554" width="42.140625" style="1230" bestFit="1" customWidth="1"/>
    <col min="2555" max="2555" width="7.140625" style="1230" customWidth="1"/>
    <col min="2556" max="2556" width="7.7109375" style="1230" bestFit="1" customWidth="1"/>
    <col min="2557" max="2557" width="4.85546875" style="1230" bestFit="1" customWidth="1"/>
    <col min="2558" max="2558" width="8.28515625" style="1230" bestFit="1" customWidth="1"/>
    <col min="2559" max="2559" width="9.5703125" style="1230" customWidth="1"/>
    <col min="2560" max="2560" width="23.42578125" style="1230" customWidth="1"/>
    <col min="2561" max="2561" width="24" style="1230" bestFit="1" customWidth="1"/>
    <col min="2562" max="2809" width="9.140625" style="1230"/>
    <col min="2810" max="2810" width="42.140625" style="1230" bestFit="1" customWidth="1"/>
    <col min="2811" max="2811" width="7.140625" style="1230" customWidth="1"/>
    <col min="2812" max="2812" width="7.7109375" style="1230" bestFit="1" customWidth="1"/>
    <col min="2813" max="2813" width="4.85546875" style="1230" bestFit="1" customWidth="1"/>
    <col min="2814" max="2814" width="8.28515625" style="1230" bestFit="1" customWidth="1"/>
    <col min="2815" max="2815" width="9.5703125" style="1230" customWidth="1"/>
    <col min="2816" max="2816" width="23.42578125" style="1230" customWidth="1"/>
    <col min="2817" max="2817" width="24" style="1230" bestFit="1" customWidth="1"/>
    <col min="2818" max="3065" width="9.140625" style="1230"/>
    <col min="3066" max="3066" width="42.140625" style="1230" bestFit="1" customWidth="1"/>
    <col min="3067" max="3067" width="7.140625" style="1230" customWidth="1"/>
    <col min="3068" max="3068" width="7.7109375" style="1230" bestFit="1" customWidth="1"/>
    <col min="3069" max="3069" width="4.85546875" style="1230" bestFit="1" customWidth="1"/>
    <col min="3070" max="3070" width="8.28515625" style="1230" bestFit="1" customWidth="1"/>
    <col min="3071" max="3071" width="9.5703125" style="1230" customWidth="1"/>
    <col min="3072" max="3072" width="23.42578125" style="1230" customWidth="1"/>
    <col min="3073" max="3073" width="24" style="1230" bestFit="1" customWidth="1"/>
    <col min="3074" max="3321" width="9.140625" style="1230"/>
    <col min="3322" max="3322" width="42.140625" style="1230" bestFit="1" customWidth="1"/>
    <col min="3323" max="3323" width="7.140625" style="1230" customWidth="1"/>
    <col min="3324" max="3324" width="7.7109375" style="1230" bestFit="1" customWidth="1"/>
    <col min="3325" max="3325" width="4.85546875" style="1230" bestFit="1" customWidth="1"/>
    <col min="3326" max="3326" width="8.28515625" style="1230" bestFit="1" customWidth="1"/>
    <col min="3327" max="3327" width="9.5703125" style="1230" customWidth="1"/>
    <col min="3328" max="3328" width="23.42578125" style="1230" customWidth="1"/>
    <col min="3329" max="3329" width="24" style="1230" bestFit="1" customWidth="1"/>
    <col min="3330" max="3577" width="9.140625" style="1230"/>
    <col min="3578" max="3578" width="42.140625" style="1230" bestFit="1" customWidth="1"/>
    <col min="3579" max="3579" width="7.140625" style="1230" customWidth="1"/>
    <col min="3580" max="3580" width="7.7109375" style="1230" bestFit="1" customWidth="1"/>
    <col min="3581" max="3581" width="4.85546875" style="1230" bestFit="1" customWidth="1"/>
    <col min="3582" max="3582" width="8.28515625" style="1230" bestFit="1" customWidth="1"/>
    <col min="3583" max="3583" width="9.5703125" style="1230" customWidth="1"/>
    <col min="3584" max="3584" width="23.42578125" style="1230" customWidth="1"/>
    <col min="3585" max="3585" width="24" style="1230" bestFit="1" customWidth="1"/>
    <col min="3586" max="3833" width="9.140625" style="1230"/>
    <col min="3834" max="3834" width="42.140625" style="1230" bestFit="1" customWidth="1"/>
    <col min="3835" max="3835" width="7.140625" style="1230" customWidth="1"/>
    <col min="3836" max="3836" width="7.7109375" style="1230" bestFit="1" customWidth="1"/>
    <col min="3837" max="3837" width="4.85546875" style="1230" bestFit="1" customWidth="1"/>
    <col min="3838" max="3838" width="8.28515625" style="1230" bestFit="1" customWidth="1"/>
    <col min="3839" max="3839" width="9.5703125" style="1230" customWidth="1"/>
    <col min="3840" max="3840" width="23.42578125" style="1230" customWidth="1"/>
    <col min="3841" max="3841" width="24" style="1230" bestFit="1" customWidth="1"/>
    <col min="3842" max="4089" width="9.140625" style="1230"/>
    <col min="4090" max="4090" width="42.140625" style="1230" bestFit="1" customWidth="1"/>
    <col min="4091" max="4091" width="7.140625" style="1230" customWidth="1"/>
    <col min="4092" max="4092" width="7.7109375" style="1230" bestFit="1" customWidth="1"/>
    <col min="4093" max="4093" width="4.85546875" style="1230" bestFit="1" customWidth="1"/>
    <col min="4094" max="4094" width="8.28515625" style="1230" bestFit="1" customWidth="1"/>
    <col min="4095" max="4095" width="9.5703125" style="1230" customWidth="1"/>
    <col min="4096" max="4096" width="23.42578125" style="1230" customWidth="1"/>
    <col min="4097" max="4097" width="24" style="1230" bestFit="1" customWidth="1"/>
    <col min="4098" max="4345" width="9.140625" style="1230"/>
    <col min="4346" max="4346" width="42.140625" style="1230" bestFit="1" customWidth="1"/>
    <col min="4347" max="4347" width="7.140625" style="1230" customWidth="1"/>
    <col min="4348" max="4348" width="7.7109375" style="1230" bestFit="1" customWidth="1"/>
    <col min="4349" max="4349" width="4.85546875" style="1230" bestFit="1" customWidth="1"/>
    <col min="4350" max="4350" width="8.28515625" style="1230" bestFit="1" customWidth="1"/>
    <col min="4351" max="4351" width="9.5703125" style="1230" customWidth="1"/>
    <col min="4352" max="4352" width="23.42578125" style="1230" customWidth="1"/>
    <col min="4353" max="4353" width="24" style="1230" bestFit="1" customWidth="1"/>
    <col min="4354" max="4601" width="9.140625" style="1230"/>
    <col min="4602" max="4602" width="42.140625" style="1230" bestFit="1" customWidth="1"/>
    <col min="4603" max="4603" width="7.140625" style="1230" customWidth="1"/>
    <col min="4604" max="4604" width="7.7109375" style="1230" bestFit="1" customWidth="1"/>
    <col min="4605" max="4605" width="4.85546875" style="1230" bestFit="1" customWidth="1"/>
    <col min="4606" max="4606" width="8.28515625" style="1230" bestFit="1" customWidth="1"/>
    <col min="4607" max="4607" width="9.5703125" style="1230" customWidth="1"/>
    <col min="4608" max="4608" width="23.42578125" style="1230" customWidth="1"/>
    <col min="4609" max="4609" width="24" style="1230" bestFit="1" customWidth="1"/>
    <col min="4610" max="4857" width="9.140625" style="1230"/>
    <col min="4858" max="4858" width="42.140625" style="1230" bestFit="1" customWidth="1"/>
    <col min="4859" max="4859" width="7.140625" style="1230" customWidth="1"/>
    <col min="4860" max="4860" width="7.7109375" style="1230" bestFit="1" customWidth="1"/>
    <col min="4861" max="4861" width="4.85546875" style="1230" bestFit="1" customWidth="1"/>
    <col min="4862" max="4862" width="8.28515625" style="1230" bestFit="1" customWidth="1"/>
    <col min="4863" max="4863" width="9.5703125" style="1230" customWidth="1"/>
    <col min="4864" max="4864" width="23.42578125" style="1230" customWidth="1"/>
    <col min="4865" max="4865" width="24" style="1230" bestFit="1" customWidth="1"/>
    <col min="4866" max="5113" width="9.140625" style="1230"/>
    <col min="5114" max="5114" width="42.140625" style="1230" bestFit="1" customWidth="1"/>
    <col min="5115" max="5115" width="7.140625" style="1230" customWidth="1"/>
    <col min="5116" max="5116" width="7.7109375" style="1230" bestFit="1" customWidth="1"/>
    <col min="5117" max="5117" width="4.85546875" style="1230" bestFit="1" customWidth="1"/>
    <col min="5118" max="5118" width="8.28515625" style="1230" bestFit="1" customWidth="1"/>
    <col min="5119" max="5119" width="9.5703125" style="1230" customWidth="1"/>
    <col min="5120" max="5120" width="23.42578125" style="1230" customWidth="1"/>
    <col min="5121" max="5121" width="24" style="1230" bestFit="1" customWidth="1"/>
    <col min="5122" max="5369" width="9.140625" style="1230"/>
    <col min="5370" max="5370" width="42.140625" style="1230" bestFit="1" customWidth="1"/>
    <col min="5371" max="5371" width="7.140625" style="1230" customWidth="1"/>
    <col min="5372" max="5372" width="7.7109375" style="1230" bestFit="1" customWidth="1"/>
    <col min="5373" max="5373" width="4.85546875" style="1230" bestFit="1" customWidth="1"/>
    <col min="5374" max="5374" width="8.28515625" style="1230" bestFit="1" customWidth="1"/>
    <col min="5375" max="5375" width="9.5703125" style="1230" customWidth="1"/>
    <col min="5376" max="5376" width="23.42578125" style="1230" customWidth="1"/>
    <col min="5377" max="5377" width="24" style="1230" bestFit="1" customWidth="1"/>
    <col min="5378" max="5625" width="9.140625" style="1230"/>
    <col min="5626" max="5626" width="42.140625" style="1230" bestFit="1" customWidth="1"/>
    <col min="5627" max="5627" width="7.140625" style="1230" customWidth="1"/>
    <col min="5628" max="5628" width="7.7109375" style="1230" bestFit="1" customWidth="1"/>
    <col min="5629" max="5629" width="4.85546875" style="1230" bestFit="1" customWidth="1"/>
    <col min="5630" max="5630" width="8.28515625" style="1230" bestFit="1" customWidth="1"/>
    <col min="5631" max="5631" width="9.5703125" style="1230" customWidth="1"/>
    <col min="5632" max="5632" width="23.42578125" style="1230" customWidth="1"/>
    <col min="5633" max="5633" width="24" style="1230" bestFit="1" customWidth="1"/>
    <col min="5634" max="5881" width="9.140625" style="1230"/>
    <col min="5882" max="5882" width="42.140625" style="1230" bestFit="1" customWidth="1"/>
    <col min="5883" max="5883" width="7.140625" style="1230" customWidth="1"/>
    <col min="5884" max="5884" width="7.7109375" style="1230" bestFit="1" customWidth="1"/>
    <col min="5885" max="5885" width="4.85546875" style="1230" bestFit="1" customWidth="1"/>
    <col min="5886" max="5886" width="8.28515625" style="1230" bestFit="1" customWidth="1"/>
    <col min="5887" max="5887" width="9.5703125" style="1230" customWidth="1"/>
    <col min="5888" max="5888" width="23.42578125" style="1230" customWidth="1"/>
    <col min="5889" max="5889" width="24" style="1230" bestFit="1" customWidth="1"/>
    <col min="5890" max="6137" width="9.140625" style="1230"/>
    <col min="6138" max="6138" width="42.140625" style="1230" bestFit="1" customWidth="1"/>
    <col min="6139" max="6139" width="7.140625" style="1230" customWidth="1"/>
    <col min="6140" max="6140" width="7.7109375" style="1230" bestFit="1" customWidth="1"/>
    <col min="6141" max="6141" width="4.85546875" style="1230" bestFit="1" customWidth="1"/>
    <col min="6142" max="6142" width="8.28515625" style="1230" bestFit="1" customWidth="1"/>
    <col min="6143" max="6143" width="9.5703125" style="1230" customWidth="1"/>
    <col min="6144" max="6144" width="23.42578125" style="1230" customWidth="1"/>
    <col min="6145" max="6145" width="24" style="1230" bestFit="1" customWidth="1"/>
    <col min="6146" max="6393" width="9.140625" style="1230"/>
    <col min="6394" max="6394" width="42.140625" style="1230" bestFit="1" customWidth="1"/>
    <col min="6395" max="6395" width="7.140625" style="1230" customWidth="1"/>
    <col min="6396" max="6396" width="7.7109375" style="1230" bestFit="1" customWidth="1"/>
    <col min="6397" max="6397" width="4.85546875" style="1230" bestFit="1" customWidth="1"/>
    <col min="6398" max="6398" width="8.28515625" style="1230" bestFit="1" customWidth="1"/>
    <col min="6399" max="6399" width="9.5703125" style="1230" customWidth="1"/>
    <col min="6400" max="6400" width="23.42578125" style="1230" customWidth="1"/>
    <col min="6401" max="6401" width="24" style="1230" bestFit="1" customWidth="1"/>
    <col min="6402" max="6649" width="9.140625" style="1230"/>
    <col min="6650" max="6650" width="42.140625" style="1230" bestFit="1" customWidth="1"/>
    <col min="6651" max="6651" width="7.140625" style="1230" customWidth="1"/>
    <col min="6652" max="6652" width="7.7109375" style="1230" bestFit="1" customWidth="1"/>
    <col min="6653" max="6653" width="4.85546875" style="1230" bestFit="1" customWidth="1"/>
    <col min="6654" max="6654" width="8.28515625" style="1230" bestFit="1" customWidth="1"/>
    <col min="6655" max="6655" width="9.5703125" style="1230" customWidth="1"/>
    <col min="6656" max="6656" width="23.42578125" style="1230" customWidth="1"/>
    <col min="6657" max="6657" width="24" style="1230" bestFit="1" customWidth="1"/>
    <col min="6658" max="6905" width="9.140625" style="1230"/>
    <col min="6906" max="6906" width="42.140625" style="1230" bestFit="1" customWidth="1"/>
    <col min="6907" max="6907" width="7.140625" style="1230" customWidth="1"/>
    <col min="6908" max="6908" width="7.7109375" style="1230" bestFit="1" customWidth="1"/>
    <col min="6909" max="6909" width="4.85546875" style="1230" bestFit="1" customWidth="1"/>
    <col min="6910" max="6910" width="8.28515625" style="1230" bestFit="1" customWidth="1"/>
    <col min="6911" max="6911" width="9.5703125" style="1230" customWidth="1"/>
    <col min="6912" max="6912" width="23.42578125" style="1230" customWidth="1"/>
    <col min="6913" max="6913" width="24" style="1230" bestFit="1" customWidth="1"/>
    <col min="6914" max="7161" width="9.140625" style="1230"/>
    <col min="7162" max="7162" width="42.140625" style="1230" bestFit="1" customWidth="1"/>
    <col min="7163" max="7163" width="7.140625" style="1230" customWidth="1"/>
    <col min="7164" max="7164" width="7.7109375" style="1230" bestFit="1" customWidth="1"/>
    <col min="7165" max="7165" width="4.85546875" style="1230" bestFit="1" customWidth="1"/>
    <col min="7166" max="7166" width="8.28515625" style="1230" bestFit="1" customWidth="1"/>
    <col min="7167" max="7167" width="9.5703125" style="1230" customWidth="1"/>
    <col min="7168" max="7168" width="23.42578125" style="1230" customWidth="1"/>
    <col min="7169" max="7169" width="24" style="1230" bestFit="1" customWidth="1"/>
    <col min="7170" max="7417" width="9.140625" style="1230"/>
    <col min="7418" max="7418" width="42.140625" style="1230" bestFit="1" customWidth="1"/>
    <col min="7419" max="7419" width="7.140625" style="1230" customWidth="1"/>
    <col min="7420" max="7420" width="7.7109375" style="1230" bestFit="1" customWidth="1"/>
    <col min="7421" max="7421" width="4.85546875" style="1230" bestFit="1" customWidth="1"/>
    <col min="7422" max="7422" width="8.28515625" style="1230" bestFit="1" customWidth="1"/>
    <col min="7423" max="7423" width="9.5703125" style="1230" customWidth="1"/>
    <col min="7424" max="7424" width="23.42578125" style="1230" customWidth="1"/>
    <col min="7425" max="7425" width="24" style="1230" bestFit="1" customWidth="1"/>
    <col min="7426" max="7673" width="9.140625" style="1230"/>
    <col min="7674" max="7674" width="42.140625" style="1230" bestFit="1" customWidth="1"/>
    <col min="7675" max="7675" width="7.140625" style="1230" customWidth="1"/>
    <col min="7676" max="7676" width="7.7109375" style="1230" bestFit="1" customWidth="1"/>
    <col min="7677" max="7677" width="4.85546875" style="1230" bestFit="1" customWidth="1"/>
    <col min="7678" max="7678" width="8.28515625" style="1230" bestFit="1" customWidth="1"/>
    <col min="7679" max="7679" width="9.5703125" style="1230" customWidth="1"/>
    <col min="7680" max="7680" width="23.42578125" style="1230" customWidth="1"/>
    <col min="7681" max="7681" width="24" style="1230" bestFit="1" customWidth="1"/>
    <col min="7682" max="7929" width="9.140625" style="1230"/>
    <col min="7930" max="7930" width="42.140625" style="1230" bestFit="1" customWidth="1"/>
    <col min="7931" max="7931" width="7.140625" style="1230" customWidth="1"/>
    <col min="7932" max="7932" width="7.7109375" style="1230" bestFit="1" customWidth="1"/>
    <col min="7933" max="7933" width="4.85546875" style="1230" bestFit="1" customWidth="1"/>
    <col min="7934" max="7934" width="8.28515625" style="1230" bestFit="1" customWidth="1"/>
    <col min="7935" max="7935" width="9.5703125" style="1230" customWidth="1"/>
    <col min="7936" max="7936" width="23.42578125" style="1230" customWidth="1"/>
    <col min="7937" max="7937" width="24" style="1230" bestFit="1" customWidth="1"/>
    <col min="7938" max="8185" width="9.140625" style="1230"/>
    <col min="8186" max="8186" width="42.140625" style="1230" bestFit="1" customWidth="1"/>
    <col min="8187" max="8187" width="7.140625" style="1230" customWidth="1"/>
    <col min="8188" max="8188" width="7.7109375" style="1230" bestFit="1" customWidth="1"/>
    <col min="8189" max="8189" width="4.85546875" style="1230" bestFit="1" customWidth="1"/>
    <col min="8190" max="8190" width="8.28515625" style="1230" bestFit="1" customWidth="1"/>
    <col min="8191" max="8191" width="9.5703125" style="1230" customWidth="1"/>
    <col min="8192" max="8192" width="23.42578125" style="1230" customWidth="1"/>
    <col min="8193" max="8193" width="24" style="1230" bestFit="1" customWidth="1"/>
    <col min="8194" max="8441" width="9.140625" style="1230"/>
    <col min="8442" max="8442" width="42.140625" style="1230" bestFit="1" customWidth="1"/>
    <col min="8443" max="8443" width="7.140625" style="1230" customWidth="1"/>
    <col min="8444" max="8444" width="7.7109375" style="1230" bestFit="1" customWidth="1"/>
    <col min="8445" max="8445" width="4.85546875" style="1230" bestFit="1" customWidth="1"/>
    <col min="8446" max="8446" width="8.28515625" style="1230" bestFit="1" customWidth="1"/>
    <col min="8447" max="8447" width="9.5703125" style="1230" customWidth="1"/>
    <col min="8448" max="8448" width="23.42578125" style="1230" customWidth="1"/>
    <col min="8449" max="8449" width="24" style="1230" bestFit="1" customWidth="1"/>
    <col min="8450" max="8697" width="9.140625" style="1230"/>
    <col min="8698" max="8698" width="42.140625" style="1230" bestFit="1" customWidth="1"/>
    <col min="8699" max="8699" width="7.140625" style="1230" customWidth="1"/>
    <col min="8700" max="8700" width="7.7109375" style="1230" bestFit="1" customWidth="1"/>
    <col min="8701" max="8701" width="4.85546875" style="1230" bestFit="1" customWidth="1"/>
    <col min="8702" max="8702" width="8.28515625" style="1230" bestFit="1" customWidth="1"/>
    <col min="8703" max="8703" width="9.5703125" style="1230" customWidth="1"/>
    <col min="8704" max="8704" width="23.42578125" style="1230" customWidth="1"/>
    <col min="8705" max="8705" width="24" style="1230" bestFit="1" customWidth="1"/>
    <col min="8706" max="8953" width="9.140625" style="1230"/>
    <col min="8954" max="8954" width="42.140625" style="1230" bestFit="1" customWidth="1"/>
    <col min="8955" max="8955" width="7.140625" style="1230" customWidth="1"/>
    <col min="8956" max="8956" width="7.7109375" style="1230" bestFit="1" customWidth="1"/>
    <col min="8957" max="8957" width="4.85546875" style="1230" bestFit="1" customWidth="1"/>
    <col min="8958" max="8958" width="8.28515625" style="1230" bestFit="1" customWidth="1"/>
    <col min="8959" max="8959" width="9.5703125" style="1230" customWidth="1"/>
    <col min="8960" max="8960" width="23.42578125" style="1230" customWidth="1"/>
    <col min="8961" max="8961" width="24" style="1230" bestFit="1" customWidth="1"/>
    <col min="8962" max="9209" width="9.140625" style="1230"/>
    <col min="9210" max="9210" width="42.140625" style="1230" bestFit="1" customWidth="1"/>
    <col min="9211" max="9211" width="7.140625" style="1230" customWidth="1"/>
    <col min="9212" max="9212" width="7.7109375" style="1230" bestFit="1" customWidth="1"/>
    <col min="9213" max="9213" width="4.85546875" style="1230" bestFit="1" customWidth="1"/>
    <col min="9214" max="9214" width="8.28515625" style="1230" bestFit="1" customWidth="1"/>
    <col min="9215" max="9215" width="9.5703125" style="1230" customWidth="1"/>
    <col min="9216" max="9216" width="23.42578125" style="1230" customWidth="1"/>
    <col min="9217" max="9217" width="24" style="1230" bestFit="1" customWidth="1"/>
    <col min="9218" max="9465" width="9.140625" style="1230"/>
    <col min="9466" max="9466" width="42.140625" style="1230" bestFit="1" customWidth="1"/>
    <col min="9467" max="9467" width="7.140625" style="1230" customWidth="1"/>
    <col min="9468" max="9468" width="7.7109375" style="1230" bestFit="1" customWidth="1"/>
    <col min="9469" max="9469" width="4.85546875" style="1230" bestFit="1" customWidth="1"/>
    <col min="9470" max="9470" width="8.28515625" style="1230" bestFit="1" customWidth="1"/>
    <col min="9471" max="9471" width="9.5703125" style="1230" customWidth="1"/>
    <col min="9472" max="9472" width="23.42578125" style="1230" customWidth="1"/>
    <col min="9473" max="9473" width="24" style="1230" bestFit="1" customWidth="1"/>
    <col min="9474" max="9721" width="9.140625" style="1230"/>
    <col min="9722" max="9722" width="42.140625" style="1230" bestFit="1" customWidth="1"/>
    <col min="9723" max="9723" width="7.140625" style="1230" customWidth="1"/>
    <col min="9724" max="9724" width="7.7109375" style="1230" bestFit="1" customWidth="1"/>
    <col min="9725" max="9725" width="4.85546875" style="1230" bestFit="1" customWidth="1"/>
    <col min="9726" max="9726" width="8.28515625" style="1230" bestFit="1" customWidth="1"/>
    <col min="9727" max="9727" width="9.5703125" style="1230" customWidth="1"/>
    <col min="9728" max="9728" width="23.42578125" style="1230" customWidth="1"/>
    <col min="9729" max="9729" width="24" style="1230" bestFit="1" customWidth="1"/>
    <col min="9730" max="9977" width="9.140625" style="1230"/>
    <col min="9978" max="9978" width="42.140625" style="1230" bestFit="1" customWidth="1"/>
    <col min="9979" max="9979" width="7.140625" style="1230" customWidth="1"/>
    <col min="9980" max="9980" width="7.7109375" style="1230" bestFit="1" customWidth="1"/>
    <col min="9981" max="9981" width="4.85546875" style="1230" bestFit="1" customWidth="1"/>
    <col min="9982" max="9982" width="8.28515625" style="1230" bestFit="1" customWidth="1"/>
    <col min="9983" max="9983" width="9.5703125" style="1230" customWidth="1"/>
    <col min="9984" max="9984" width="23.42578125" style="1230" customWidth="1"/>
    <col min="9985" max="9985" width="24" style="1230" bestFit="1" customWidth="1"/>
    <col min="9986" max="10233" width="9.140625" style="1230"/>
    <col min="10234" max="10234" width="42.140625" style="1230" bestFit="1" customWidth="1"/>
    <col min="10235" max="10235" width="7.140625" style="1230" customWidth="1"/>
    <col min="10236" max="10236" width="7.7109375" style="1230" bestFit="1" customWidth="1"/>
    <col min="10237" max="10237" width="4.85546875" style="1230" bestFit="1" customWidth="1"/>
    <col min="10238" max="10238" width="8.28515625" style="1230" bestFit="1" customWidth="1"/>
    <col min="10239" max="10239" width="9.5703125" style="1230" customWidth="1"/>
    <col min="10240" max="10240" width="23.42578125" style="1230" customWidth="1"/>
    <col min="10241" max="10241" width="24" style="1230" bestFit="1" customWidth="1"/>
    <col min="10242" max="10489" width="9.140625" style="1230"/>
    <col min="10490" max="10490" width="42.140625" style="1230" bestFit="1" customWidth="1"/>
    <col min="10491" max="10491" width="7.140625" style="1230" customWidth="1"/>
    <col min="10492" max="10492" width="7.7109375" style="1230" bestFit="1" customWidth="1"/>
    <col min="10493" max="10493" width="4.85546875" style="1230" bestFit="1" customWidth="1"/>
    <col min="10494" max="10494" width="8.28515625" style="1230" bestFit="1" customWidth="1"/>
    <col min="10495" max="10495" width="9.5703125" style="1230" customWidth="1"/>
    <col min="10496" max="10496" width="23.42578125" style="1230" customWidth="1"/>
    <col min="10497" max="10497" width="24" style="1230" bestFit="1" customWidth="1"/>
    <col min="10498" max="10745" width="9.140625" style="1230"/>
    <col min="10746" max="10746" width="42.140625" style="1230" bestFit="1" customWidth="1"/>
    <col min="10747" max="10747" width="7.140625" style="1230" customWidth="1"/>
    <col min="10748" max="10748" width="7.7109375" style="1230" bestFit="1" customWidth="1"/>
    <col min="10749" max="10749" width="4.85546875" style="1230" bestFit="1" customWidth="1"/>
    <col min="10750" max="10750" width="8.28515625" style="1230" bestFit="1" customWidth="1"/>
    <col min="10751" max="10751" width="9.5703125" style="1230" customWidth="1"/>
    <col min="10752" max="10752" width="23.42578125" style="1230" customWidth="1"/>
    <col min="10753" max="10753" width="24" style="1230" bestFit="1" customWidth="1"/>
    <col min="10754" max="11001" width="9.140625" style="1230"/>
    <col min="11002" max="11002" width="42.140625" style="1230" bestFit="1" customWidth="1"/>
    <col min="11003" max="11003" width="7.140625" style="1230" customWidth="1"/>
    <col min="11004" max="11004" width="7.7109375" style="1230" bestFit="1" customWidth="1"/>
    <col min="11005" max="11005" width="4.85546875" style="1230" bestFit="1" customWidth="1"/>
    <col min="11006" max="11006" width="8.28515625" style="1230" bestFit="1" customWidth="1"/>
    <col min="11007" max="11007" width="9.5703125" style="1230" customWidth="1"/>
    <col min="11008" max="11008" width="23.42578125" style="1230" customWidth="1"/>
    <col min="11009" max="11009" width="24" style="1230" bestFit="1" customWidth="1"/>
    <col min="11010" max="11257" width="9.140625" style="1230"/>
    <col min="11258" max="11258" width="42.140625" style="1230" bestFit="1" customWidth="1"/>
    <col min="11259" max="11259" width="7.140625" style="1230" customWidth="1"/>
    <col min="11260" max="11260" width="7.7109375" style="1230" bestFit="1" customWidth="1"/>
    <col min="11261" max="11261" width="4.85546875" style="1230" bestFit="1" customWidth="1"/>
    <col min="11262" max="11262" width="8.28515625" style="1230" bestFit="1" customWidth="1"/>
    <col min="11263" max="11263" width="9.5703125" style="1230" customWidth="1"/>
    <col min="11264" max="11264" width="23.42578125" style="1230" customWidth="1"/>
    <col min="11265" max="11265" width="24" style="1230" bestFit="1" customWidth="1"/>
    <col min="11266" max="11513" width="9.140625" style="1230"/>
    <col min="11514" max="11514" width="42.140625" style="1230" bestFit="1" customWidth="1"/>
    <col min="11515" max="11515" width="7.140625" style="1230" customWidth="1"/>
    <col min="11516" max="11516" width="7.7109375" style="1230" bestFit="1" customWidth="1"/>
    <col min="11517" max="11517" width="4.85546875" style="1230" bestFit="1" customWidth="1"/>
    <col min="11518" max="11518" width="8.28515625" style="1230" bestFit="1" customWidth="1"/>
    <col min="11519" max="11519" width="9.5703125" style="1230" customWidth="1"/>
    <col min="11520" max="11520" width="23.42578125" style="1230" customWidth="1"/>
    <col min="11521" max="11521" width="24" style="1230" bestFit="1" customWidth="1"/>
    <col min="11522" max="11769" width="9.140625" style="1230"/>
    <col min="11770" max="11770" width="42.140625" style="1230" bestFit="1" customWidth="1"/>
    <col min="11771" max="11771" width="7.140625" style="1230" customWidth="1"/>
    <col min="11772" max="11772" width="7.7109375" style="1230" bestFit="1" customWidth="1"/>
    <col min="11773" max="11773" width="4.85546875" style="1230" bestFit="1" customWidth="1"/>
    <col min="11774" max="11774" width="8.28515625" style="1230" bestFit="1" customWidth="1"/>
    <col min="11775" max="11775" width="9.5703125" style="1230" customWidth="1"/>
    <col min="11776" max="11776" width="23.42578125" style="1230" customWidth="1"/>
    <col min="11777" max="11777" width="24" style="1230" bestFit="1" customWidth="1"/>
    <col min="11778" max="12025" width="9.140625" style="1230"/>
    <col min="12026" max="12026" width="42.140625" style="1230" bestFit="1" customWidth="1"/>
    <col min="12027" max="12027" width="7.140625" style="1230" customWidth="1"/>
    <col min="12028" max="12028" width="7.7109375" style="1230" bestFit="1" customWidth="1"/>
    <col min="12029" max="12029" width="4.85546875" style="1230" bestFit="1" customWidth="1"/>
    <col min="12030" max="12030" width="8.28515625" style="1230" bestFit="1" customWidth="1"/>
    <col min="12031" max="12031" width="9.5703125" style="1230" customWidth="1"/>
    <col min="12032" max="12032" width="23.42578125" style="1230" customWidth="1"/>
    <col min="12033" max="12033" width="24" style="1230" bestFit="1" customWidth="1"/>
    <col min="12034" max="12281" width="9.140625" style="1230"/>
    <col min="12282" max="12282" width="42.140625" style="1230" bestFit="1" customWidth="1"/>
    <col min="12283" max="12283" width="7.140625" style="1230" customWidth="1"/>
    <col min="12284" max="12284" width="7.7109375" style="1230" bestFit="1" customWidth="1"/>
    <col min="12285" max="12285" width="4.85546875" style="1230" bestFit="1" customWidth="1"/>
    <col min="12286" max="12286" width="8.28515625" style="1230" bestFit="1" customWidth="1"/>
    <col min="12287" max="12287" width="9.5703125" style="1230" customWidth="1"/>
    <col min="12288" max="12288" width="23.42578125" style="1230" customWidth="1"/>
    <col min="12289" max="12289" width="24" style="1230" bestFit="1" customWidth="1"/>
    <col min="12290" max="12537" width="9.140625" style="1230"/>
    <col min="12538" max="12538" width="42.140625" style="1230" bestFit="1" customWidth="1"/>
    <col min="12539" max="12539" width="7.140625" style="1230" customWidth="1"/>
    <col min="12540" max="12540" width="7.7109375" style="1230" bestFit="1" customWidth="1"/>
    <col min="12541" max="12541" width="4.85546875" style="1230" bestFit="1" customWidth="1"/>
    <col min="12542" max="12542" width="8.28515625" style="1230" bestFit="1" customWidth="1"/>
    <col min="12543" max="12543" width="9.5703125" style="1230" customWidth="1"/>
    <col min="12544" max="12544" width="23.42578125" style="1230" customWidth="1"/>
    <col min="12545" max="12545" width="24" style="1230" bestFit="1" customWidth="1"/>
    <col min="12546" max="12793" width="9.140625" style="1230"/>
    <col min="12794" max="12794" width="42.140625" style="1230" bestFit="1" customWidth="1"/>
    <col min="12795" max="12795" width="7.140625" style="1230" customWidth="1"/>
    <col min="12796" max="12796" width="7.7109375" style="1230" bestFit="1" customWidth="1"/>
    <col min="12797" max="12797" width="4.85546875" style="1230" bestFit="1" customWidth="1"/>
    <col min="12798" max="12798" width="8.28515625" style="1230" bestFit="1" customWidth="1"/>
    <col min="12799" max="12799" width="9.5703125" style="1230" customWidth="1"/>
    <col min="12800" max="12800" width="23.42578125" style="1230" customWidth="1"/>
    <col min="12801" max="12801" width="24" style="1230" bestFit="1" customWidth="1"/>
    <col min="12802" max="13049" width="9.140625" style="1230"/>
    <col min="13050" max="13050" width="42.140625" style="1230" bestFit="1" customWidth="1"/>
    <col min="13051" max="13051" width="7.140625" style="1230" customWidth="1"/>
    <col min="13052" max="13052" width="7.7109375" style="1230" bestFit="1" customWidth="1"/>
    <col min="13053" max="13053" width="4.85546875" style="1230" bestFit="1" customWidth="1"/>
    <col min="13054" max="13054" width="8.28515625" style="1230" bestFit="1" customWidth="1"/>
    <col min="13055" max="13055" width="9.5703125" style="1230" customWidth="1"/>
    <col min="13056" max="13056" width="23.42578125" style="1230" customWidth="1"/>
    <col min="13057" max="13057" width="24" style="1230" bestFit="1" customWidth="1"/>
    <col min="13058" max="13305" width="9.140625" style="1230"/>
    <col min="13306" max="13306" width="42.140625" style="1230" bestFit="1" customWidth="1"/>
    <col min="13307" max="13307" width="7.140625" style="1230" customWidth="1"/>
    <col min="13308" max="13308" width="7.7109375" style="1230" bestFit="1" customWidth="1"/>
    <col min="13309" max="13309" width="4.85546875" style="1230" bestFit="1" customWidth="1"/>
    <col min="13310" max="13310" width="8.28515625" style="1230" bestFit="1" customWidth="1"/>
    <col min="13311" max="13311" width="9.5703125" style="1230" customWidth="1"/>
    <col min="13312" max="13312" width="23.42578125" style="1230" customWidth="1"/>
    <col min="13313" max="13313" width="24" style="1230" bestFit="1" customWidth="1"/>
    <col min="13314" max="13561" width="9.140625" style="1230"/>
    <col min="13562" max="13562" width="42.140625" style="1230" bestFit="1" customWidth="1"/>
    <col min="13563" max="13563" width="7.140625" style="1230" customWidth="1"/>
    <col min="13564" max="13564" width="7.7109375" style="1230" bestFit="1" customWidth="1"/>
    <col min="13565" max="13565" width="4.85546875" style="1230" bestFit="1" customWidth="1"/>
    <col min="13566" max="13566" width="8.28515625" style="1230" bestFit="1" customWidth="1"/>
    <col min="13567" max="13567" width="9.5703125" style="1230" customWidth="1"/>
    <col min="13568" max="13568" width="23.42578125" style="1230" customWidth="1"/>
    <col min="13569" max="13569" width="24" style="1230" bestFit="1" customWidth="1"/>
    <col min="13570" max="13817" width="9.140625" style="1230"/>
    <col min="13818" max="13818" width="42.140625" style="1230" bestFit="1" customWidth="1"/>
    <col min="13819" max="13819" width="7.140625" style="1230" customWidth="1"/>
    <col min="13820" max="13820" width="7.7109375" style="1230" bestFit="1" customWidth="1"/>
    <col min="13821" max="13821" width="4.85546875" style="1230" bestFit="1" customWidth="1"/>
    <col min="13822" max="13822" width="8.28515625" style="1230" bestFit="1" customWidth="1"/>
    <col min="13823" max="13823" width="9.5703125" style="1230" customWidth="1"/>
    <col min="13824" max="13824" width="23.42578125" style="1230" customWidth="1"/>
    <col min="13825" max="13825" width="24" style="1230" bestFit="1" customWidth="1"/>
    <col min="13826" max="14073" width="9.140625" style="1230"/>
    <col min="14074" max="14074" width="42.140625" style="1230" bestFit="1" customWidth="1"/>
    <col min="14075" max="14075" width="7.140625" style="1230" customWidth="1"/>
    <col min="14076" max="14076" width="7.7109375" style="1230" bestFit="1" customWidth="1"/>
    <col min="14077" max="14077" width="4.85546875" style="1230" bestFit="1" customWidth="1"/>
    <col min="14078" max="14078" width="8.28515625" style="1230" bestFit="1" customWidth="1"/>
    <col min="14079" max="14079" width="9.5703125" style="1230" customWidth="1"/>
    <col min="14080" max="14080" width="23.42578125" style="1230" customWidth="1"/>
    <col min="14081" max="14081" width="24" style="1230" bestFit="1" customWidth="1"/>
    <col min="14082" max="14329" width="9.140625" style="1230"/>
    <col min="14330" max="14330" width="42.140625" style="1230" bestFit="1" customWidth="1"/>
    <col min="14331" max="14331" width="7.140625" style="1230" customWidth="1"/>
    <col min="14332" max="14332" width="7.7109375" style="1230" bestFit="1" customWidth="1"/>
    <col min="14333" max="14333" width="4.85546875" style="1230" bestFit="1" customWidth="1"/>
    <col min="14334" max="14334" width="8.28515625" style="1230" bestFit="1" customWidth="1"/>
    <col min="14335" max="14335" width="9.5703125" style="1230" customWidth="1"/>
    <col min="14336" max="14336" width="23.42578125" style="1230" customWidth="1"/>
    <col min="14337" max="14337" width="24" style="1230" bestFit="1" customWidth="1"/>
    <col min="14338" max="14585" width="9.140625" style="1230"/>
    <col min="14586" max="14586" width="42.140625" style="1230" bestFit="1" customWidth="1"/>
    <col min="14587" max="14587" width="7.140625" style="1230" customWidth="1"/>
    <col min="14588" max="14588" width="7.7109375" style="1230" bestFit="1" customWidth="1"/>
    <col min="14589" max="14589" width="4.85546875" style="1230" bestFit="1" customWidth="1"/>
    <col min="14590" max="14590" width="8.28515625" style="1230" bestFit="1" customWidth="1"/>
    <col min="14591" max="14591" width="9.5703125" style="1230" customWidth="1"/>
    <col min="14592" max="14592" width="23.42578125" style="1230" customWidth="1"/>
    <col min="14593" max="14593" width="24" style="1230" bestFit="1" customWidth="1"/>
    <col min="14594" max="14841" width="9.140625" style="1230"/>
    <col min="14842" max="14842" width="42.140625" style="1230" bestFit="1" customWidth="1"/>
    <col min="14843" max="14843" width="7.140625" style="1230" customWidth="1"/>
    <col min="14844" max="14844" width="7.7109375" style="1230" bestFit="1" customWidth="1"/>
    <col min="14845" max="14845" width="4.85546875" style="1230" bestFit="1" customWidth="1"/>
    <col min="14846" max="14846" width="8.28515625" style="1230" bestFit="1" customWidth="1"/>
    <col min="14847" max="14847" width="9.5703125" style="1230" customWidth="1"/>
    <col min="14848" max="14848" width="23.42578125" style="1230" customWidth="1"/>
    <col min="14849" max="14849" width="24" style="1230" bestFit="1" customWidth="1"/>
    <col min="14850" max="15097" width="9.140625" style="1230"/>
    <col min="15098" max="15098" width="42.140625" style="1230" bestFit="1" customWidth="1"/>
    <col min="15099" max="15099" width="7.140625" style="1230" customWidth="1"/>
    <col min="15100" max="15100" width="7.7109375" style="1230" bestFit="1" customWidth="1"/>
    <col min="15101" max="15101" width="4.85546875" style="1230" bestFit="1" customWidth="1"/>
    <col min="15102" max="15102" width="8.28515625" style="1230" bestFit="1" customWidth="1"/>
    <col min="15103" max="15103" width="9.5703125" style="1230" customWidth="1"/>
    <col min="15104" max="15104" width="23.42578125" style="1230" customWidth="1"/>
    <col min="15105" max="15105" width="24" style="1230" bestFit="1" customWidth="1"/>
    <col min="15106" max="15353" width="9.140625" style="1230"/>
    <col min="15354" max="15354" width="42.140625" style="1230" bestFit="1" customWidth="1"/>
    <col min="15355" max="15355" width="7.140625" style="1230" customWidth="1"/>
    <col min="15356" max="15356" width="7.7109375" style="1230" bestFit="1" customWidth="1"/>
    <col min="15357" max="15357" width="4.85546875" style="1230" bestFit="1" customWidth="1"/>
    <col min="15358" max="15358" width="8.28515625" style="1230" bestFit="1" customWidth="1"/>
    <col min="15359" max="15359" width="9.5703125" style="1230" customWidth="1"/>
    <col min="15360" max="15360" width="23.42578125" style="1230" customWidth="1"/>
    <col min="15361" max="15361" width="24" style="1230" bestFit="1" customWidth="1"/>
    <col min="15362" max="15609" width="9.140625" style="1230"/>
    <col min="15610" max="15610" width="42.140625" style="1230" bestFit="1" customWidth="1"/>
    <col min="15611" max="15611" width="7.140625" style="1230" customWidth="1"/>
    <col min="15612" max="15612" width="7.7109375" style="1230" bestFit="1" customWidth="1"/>
    <col min="15613" max="15613" width="4.85546875" style="1230" bestFit="1" customWidth="1"/>
    <col min="15614" max="15614" width="8.28515625" style="1230" bestFit="1" customWidth="1"/>
    <col min="15615" max="15615" width="9.5703125" style="1230" customWidth="1"/>
    <col min="15616" max="15616" width="23.42578125" style="1230" customWidth="1"/>
    <col min="15617" max="15617" width="24" style="1230" bestFit="1" customWidth="1"/>
    <col min="15618" max="15865" width="9.140625" style="1230"/>
    <col min="15866" max="15866" width="42.140625" style="1230" bestFit="1" customWidth="1"/>
    <col min="15867" max="15867" width="7.140625" style="1230" customWidth="1"/>
    <col min="15868" max="15868" width="7.7109375" style="1230" bestFit="1" customWidth="1"/>
    <col min="15869" max="15869" width="4.85546875" style="1230" bestFit="1" customWidth="1"/>
    <col min="15870" max="15870" width="8.28515625" style="1230" bestFit="1" customWidth="1"/>
    <col min="15871" max="15871" width="9.5703125" style="1230" customWidth="1"/>
    <col min="15872" max="15872" width="23.42578125" style="1230" customWidth="1"/>
    <col min="15873" max="15873" width="24" style="1230" bestFit="1" customWidth="1"/>
    <col min="15874" max="16121" width="9.140625" style="1230"/>
    <col min="16122" max="16122" width="42.140625" style="1230" bestFit="1" customWidth="1"/>
    <col min="16123" max="16123" width="7.140625" style="1230" customWidth="1"/>
    <col min="16124" max="16124" width="7.7109375" style="1230" bestFit="1" customWidth="1"/>
    <col min="16125" max="16125" width="4.85546875" style="1230" bestFit="1" customWidth="1"/>
    <col min="16126" max="16126" width="8.28515625" style="1230" bestFit="1" customWidth="1"/>
    <col min="16127" max="16127" width="9.5703125" style="1230" customWidth="1"/>
    <col min="16128" max="16128" width="23.42578125" style="1230" customWidth="1"/>
    <col min="16129" max="16129" width="24" style="1230" bestFit="1" customWidth="1"/>
    <col min="16130" max="16384" width="9.140625" style="1230"/>
  </cols>
  <sheetData>
    <row r="1" spans="1:6" x14ac:dyDescent="0.2">
      <c r="A1" s="1321" t="s">
        <v>1217</v>
      </c>
    </row>
    <row r="2" spans="1:6" x14ac:dyDescent="0.2">
      <c r="A2" s="1283" t="s">
        <v>1218</v>
      </c>
      <c r="B2" s="1283"/>
      <c r="C2" s="1283"/>
      <c r="D2" s="1283"/>
      <c r="E2" s="1283"/>
      <c r="F2" s="1282"/>
    </row>
    <row r="3" spans="1:6" x14ac:dyDescent="0.2">
      <c r="A3" s="1283"/>
      <c r="B3" s="1283"/>
      <c r="C3" s="1283"/>
      <c r="D3" s="1283"/>
      <c r="E3" s="1283"/>
      <c r="F3" s="1282"/>
    </row>
    <row r="4" spans="1:6" ht="26.25" customHeight="1" x14ac:dyDescent="0.2">
      <c r="A4" s="1856" t="s">
        <v>1219</v>
      </c>
      <c r="B4" s="1856"/>
      <c r="C4" s="1856"/>
      <c r="D4" s="1856"/>
      <c r="E4" s="1856"/>
      <c r="F4" s="1856"/>
    </row>
    <row r="5" spans="1:6" x14ac:dyDescent="0.2">
      <c r="A5" s="1283"/>
      <c r="B5" s="1283"/>
      <c r="C5" s="1283"/>
      <c r="D5" s="1283"/>
      <c r="E5" s="1283"/>
      <c r="F5" s="1282"/>
    </row>
    <row r="6" spans="1:6" x14ac:dyDescent="0.2">
      <c r="A6" s="1283" t="s">
        <v>1220</v>
      </c>
      <c r="B6" s="1283"/>
      <c r="C6" s="1283"/>
      <c r="D6" s="1283"/>
      <c r="E6" s="1283"/>
      <c r="F6" s="1282"/>
    </row>
    <row r="7" spans="1:6" x14ac:dyDescent="0.2">
      <c r="A7" s="1283"/>
      <c r="B7" s="1283"/>
      <c r="C7" s="1283"/>
      <c r="D7" s="1283"/>
      <c r="E7" s="1283"/>
      <c r="F7" s="1282"/>
    </row>
    <row r="8" spans="1:6" x14ac:dyDescent="0.2">
      <c r="A8" s="1283" t="s">
        <v>1221</v>
      </c>
      <c r="B8" s="1283"/>
      <c r="C8" s="1283"/>
      <c r="D8" s="1283"/>
      <c r="E8" s="1283"/>
      <c r="F8" s="1282"/>
    </row>
    <row r="10" spans="1:6" x14ac:dyDescent="0.2">
      <c r="A10" s="1283" t="s">
        <v>1222</v>
      </c>
      <c r="B10" s="1283"/>
      <c r="C10" s="1283"/>
      <c r="D10" s="1283"/>
      <c r="E10" s="1283"/>
      <c r="F10" s="1282"/>
    </row>
    <row r="12" spans="1:6" x14ac:dyDescent="0.2">
      <c r="A12" s="1280" t="s">
        <v>1223</v>
      </c>
      <c r="B12" s="1283"/>
      <c r="C12" s="1283"/>
      <c r="D12" s="1283"/>
      <c r="E12" s="1283"/>
      <c r="F12" s="1282"/>
    </row>
    <row r="14" spans="1:6" ht="38.25" x14ac:dyDescent="0.2">
      <c r="A14" s="1323" t="s">
        <v>1224</v>
      </c>
      <c r="B14" s="1323" t="s">
        <v>1225</v>
      </c>
      <c r="C14" s="1323" t="s">
        <v>1226</v>
      </c>
      <c r="D14" s="1323" t="s">
        <v>1227</v>
      </c>
      <c r="E14" s="1323" t="s">
        <v>1228</v>
      </c>
      <c r="F14" s="1324" t="s">
        <v>1229</v>
      </c>
    </row>
    <row r="15" spans="1:6" x14ac:dyDescent="0.2">
      <c r="A15" s="1325" t="s">
        <v>1230</v>
      </c>
      <c r="B15" s="1323"/>
      <c r="C15" s="1323"/>
      <c r="D15" s="1323"/>
      <c r="E15" s="1323"/>
    </row>
    <row r="16" spans="1:6" s="863" customFormat="1" ht="38.25" x14ac:dyDescent="0.2">
      <c r="A16" s="1326" t="s">
        <v>1231</v>
      </c>
      <c r="B16" s="1327" t="s">
        <v>129</v>
      </c>
      <c r="C16" s="1327" t="s">
        <v>1232</v>
      </c>
      <c r="D16" s="1327" t="s">
        <v>1233</v>
      </c>
      <c r="E16" s="1326" t="s">
        <v>1234</v>
      </c>
      <c r="F16" s="1230" t="s">
        <v>1235</v>
      </c>
    </row>
    <row r="17" spans="1:16130" s="863" customFormat="1" x14ac:dyDescent="0.2">
      <c r="A17" s="1326"/>
      <c r="B17" s="1327"/>
      <c r="C17" s="1327"/>
      <c r="D17" s="1327"/>
      <c r="E17" s="1326"/>
      <c r="F17" s="1328" t="s">
        <v>1236</v>
      </c>
    </row>
    <row r="18" spans="1:16130" s="863" customFormat="1" x14ac:dyDescent="0.2">
      <c r="A18" s="1326"/>
      <c r="B18" s="1327"/>
      <c r="C18" s="1327"/>
      <c r="D18" s="1327"/>
      <c r="E18" s="1326"/>
      <c r="F18" s="1328"/>
    </row>
    <row r="19" spans="1:16130" s="863" customFormat="1" ht="25.5" x14ac:dyDescent="0.2">
      <c r="A19" s="1329" t="s">
        <v>1237</v>
      </c>
      <c r="B19" s="1307"/>
      <c r="C19" s="1307"/>
      <c r="D19" s="1307"/>
      <c r="E19" s="1281"/>
      <c r="F19" s="1282"/>
    </row>
    <row r="20" spans="1:16130" s="863" customFormat="1" x14ac:dyDescent="0.2">
      <c r="A20" s="1326"/>
      <c r="B20" s="1327"/>
      <c r="C20" s="1327"/>
      <c r="D20" s="1327"/>
      <c r="E20" s="1326"/>
      <c r="F20" s="1230"/>
    </row>
    <row r="21" spans="1:16130" s="863" customFormat="1" x14ac:dyDescent="0.2">
      <c r="A21" s="1327" t="s">
        <v>1238</v>
      </c>
      <c r="B21" s="1327" t="s">
        <v>129</v>
      </c>
      <c r="C21" s="1327" t="s">
        <v>1232</v>
      </c>
      <c r="D21" s="1327" t="s">
        <v>1233</v>
      </c>
      <c r="E21" s="1326" t="s">
        <v>1234</v>
      </c>
      <c r="F21" s="1230" t="s">
        <v>1239</v>
      </c>
    </row>
    <row r="22" spans="1:16130" s="863" customFormat="1" x14ac:dyDescent="0.2">
      <c r="A22" s="1326"/>
      <c r="B22" s="1327"/>
      <c r="C22" s="1327"/>
      <c r="D22" s="1327"/>
      <c r="E22" s="1326"/>
      <c r="F22" s="1230"/>
    </row>
    <row r="23" spans="1:16130" s="863" customFormat="1" x14ac:dyDescent="0.2">
      <c r="A23" s="1326" t="s">
        <v>1240</v>
      </c>
      <c r="B23" s="1330" t="s">
        <v>129</v>
      </c>
      <c r="C23" s="1327" t="s">
        <v>1232</v>
      </c>
      <c r="D23" s="1327" t="s">
        <v>416</v>
      </c>
      <c r="E23" s="1326" t="s">
        <v>1234</v>
      </c>
      <c r="F23" s="1230" t="s">
        <v>1241</v>
      </c>
    </row>
    <row r="24" spans="1:16130" s="863" customFormat="1" x14ac:dyDescent="0.2">
      <c r="A24" s="1327" t="s">
        <v>1242</v>
      </c>
      <c r="B24" s="1330" t="s">
        <v>129</v>
      </c>
      <c r="C24" s="1327" t="s">
        <v>1232</v>
      </c>
      <c r="D24" s="1327" t="s">
        <v>416</v>
      </c>
      <c r="E24" s="1326" t="s">
        <v>1234</v>
      </c>
      <c r="F24" s="1230" t="s">
        <v>1241</v>
      </c>
    </row>
    <row r="25" spans="1:16130" s="863" customFormat="1" x14ac:dyDescent="0.2">
      <c r="A25" s="1327" t="s">
        <v>1243</v>
      </c>
      <c r="B25" s="1330" t="s">
        <v>129</v>
      </c>
      <c r="C25" s="1327" t="s">
        <v>1232</v>
      </c>
      <c r="D25" s="1327" t="s">
        <v>416</v>
      </c>
      <c r="E25" s="1326" t="s">
        <v>1234</v>
      </c>
      <c r="F25" s="1230" t="s">
        <v>1241</v>
      </c>
    </row>
    <row r="26" spans="1:16130" s="863" customFormat="1" x14ac:dyDescent="0.2">
      <c r="A26" s="1326" t="s">
        <v>1244</v>
      </c>
      <c r="B26" s="1330" t="s">
        <v>129</v>
      </c>
      <c r="C26" s="1330" t="s">
        <v>1232</v>
      </c>
      <c r="D26" s="1330" t="s">
        <v>416</v>
      </c>
      <c r="E26" s="1326" t="s">
        <v>1234</v>
      </c>
      <c r="F26" s="1230" t="s">
        <v>1235</v>
      </c>
    </row>
    <row r="27" spans="1:16130" s="863" customFormat="1" x14ac:dyDescent="0.2">
      <c r="A27" s="1331" t="s">
        <v>1245</v>
      </c>
      <c r="B27" s="1330" t="s">
        <v>129</v>
      </c>
      <c r="C27" s="1330" t="s">
        <v>1232</v>
      </c>
      <c r="D27" s="1330" t="s">
        <v>416</v>
      </c>
      <c r="E27" s="1326" t="s">
        <v>1234</v>
      </c>
      <c r="F27" s="1230" t="s">
        <v>1246</v>
      </c>
    </row>
    <row r="28" spans="1:16130" s="1332" customFormat="1" x14ac:dyDescent="0.2">
      <c r="A28" s="1330" t="s">
        <v>1247</v>
      </c>
      <c r="B28" s="1330" t="s">
        <v>129</v>
      </c>
      <c r="C28" s="1330" t="s">
        <v>1248</v>
      </c>
      <c r="D28" s="1330" t="s">
        <v>416</v>
      </c>
      <c r="E28" s="1326" t="s">
        <v>1234</v>
      </c>
      <c r="F28" s="1230" t="s">
        <v>1241</v>
      </c>
      <c r="G28" s="1230"/>
      <c r="H28" s="1230"/>
      <c r="I28" s="1230"/>
      <c r="J28" s="1230"/>
      <c r="K28" s="1230"/>
      <c r="L28" s="1230"/>
      <c r="M28" s="1230"/>
      <c r="N28" s="1230"/>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230"/>
      <c r="AM28" s="1230"/>
      <c r="AN28" s="1230"/>
      <c r="AO28" s="1230"/>
      <c r="AP28" s="1230"/>
      <c r="AQ28" s="1230"/>
      <c r="AR28" s="1230"/>
      <c r="AS28" s="1230"/>
      <c r="AT28" s="1230"/>
      <c r="AU28" s="1230"/>
      <c r="AV28" s="1230"/>
      <c r="AW28" s="1230"/>
      <c r="AX28" s="1230"/>
      <c r="AY28" s="1230"/>
      <c r="AZ28" s="1230"/>
      <c r="BA28" s="1230"/>
      <c r="BB28" s="1230"/>
      <c r="BC28" s="1230"/>
      <c r="BD28" s="1230"/>
      <c r="BE28" s="1230"/>
      <c r="BF28" s="1230"/>
      <c r="BG28" s="1230"/>
      <c r="BH28" s="1230"/>
      <c r="BI28" s="1230"/>
      <c r="BJ28" s="1230"/>
      <c r="BK28" s="1230"/>
      <c r="BL28" s="1230"/>
      <c r="BM28" s="1230"/>
      <c r="BN28" s="1230"/>
      <c r="BO28" s="1230"/>
      <c r="BP28" s="1230"/>
      <c r="BQ28" s="1230"/>
      <c r="BR28" s="1230"/>
      <c r="BS28" s="1230"/>
      <c r="BT28" s="1230"/>
      <c r="BU28" s="1230"/>
      <c r="BV28" s="1230"/>
      <c r="BW28" s="1230"/>
      <c r="BX28" s="1230"/>
      <c r="BY28" s="1230"/>
      <c r="BZ28" s="1230"/>
      <c r="CA28" s="1230"/>
      <c r="CB28" s="1230"/>
      <c r="CC28" s="1230"/>
      <c r="CD28" s="1230"/>
      <c r="CE28" s="1230"/>
      <c r="CF28" s="1230"/>
      <c r="CG28" s="1230"/>
      <c r="CH28" s="1230"/>
      <c r="CI28" s="1230"/>
      <c r="CJ28" s="1230"/>
      <c r="CK28" s="1230"/>
      <c r="CL28" s="1230"/>
      <c r="CM28" s="1230"/>
      <c r="CN28" s="1230"/>
      <c r="CO28" s="1230"/>
      <c r="CP28" s="1230"/>
      <c r="CQ28" s="1230"/>
      <c r="CR28" s="1230"/>
      <c r="CS28" s="1230"/>
      <c r="CT28" s="1230"/>
      <c r="CU28" s="1230"/>
      <c r="CV28" s="1230"/>
      <c r="CW28" s="1230"/>
      <c r="CX28" s="1230"/>
      <c r="CY28" s="1230"/>
      <c r="CZ28" s="1230"/>
      <c r="DA28" s="1230"/>
      <c r="DB28" s="1230"/>
      <c r="DC28" s="1230"/>
      <c r="DD28" s="1230"/>
      <c r="DE28" s="1230"/>
      <c r="DF28" s="1230"/>
      <c r="DG28" s="1230"/>
      <c r="DH28" s="1230"/>
      <c r="DI28" s="1230"/>
      <c r="DJ28" s="1230"/>
      <c r="DK28" s="1230"/>
      <c r="DL28" s="1230"/>
      <c r="DM28" s="1230"/>
      <c r="DN28" s="1230"/>
      <c r="DO28" s="1230"/>
      <c r="DP28" s="1230"/>
      <c r="DQ28" s="1230"/>
      <c r="DR28" s="1230"/>
      <c r="DS28" s="1230"/>
      <c r="DT28" s="1230"/>
      <c r="DU28" s="1230"/>
      <c r="DV28" s="1230"/>
      <c r="DW28" s="1230"/>
      <c r="DX28" s="1230"/>
      <c r="DY28" s="1230"/>
      <c r="DZ28" s="1230"/>
      <c r="EA28" s="1230"/>
      <c r="EB28" s="1230"/>
      <c r="EC28" s="1230"/>
      <c r="ED28" s="1230"/>
      <c r="EE28" s="1230"/>
      <c r="EF28" s="1230"/>
      <c r="EG28" s="1230"/>
      <c r="EH28" s="1230"/>
      <c r="EI28" s="1230"/>
      <c r="EJ28" s="1230"/>
      <c r="EK28" s="1230"/>
      <c r="EL28" s="1230"/>
      <c r="EM28" s="1230"/>
      <c r="EN28" s="1230"/>
      <c r="EO28" s="1230"/>
      <c r="EP28" s="1230"/>
      <c r="EQ28" s="1230"/>
      <c r="ER28" s="1230"/>
      <c r="ES28" s="1230"/>
      <c r="ET28" s="1230"/>
      <c r="EU28" s="1230"/>
      <c r="EV28" s="1230"/>
      <c r="EW28" s="1230"/>
      <c r="EX28" s="1230"/>
      <c r="EY28" s="1230"/>
      <c r="EZ28" s="1230"/>
      <c r="FA28" s="1230"/>
      <c r="FB28" s="1230"/>
      <c r="FC28" s="1230"/>
      <c r="FD28" s="1230"/>
      <c r="FE28" s="1230"/>
      <c r="FF28" s="1230"/>
      <c r="FG28" s="1230"/>
      <c r="FH28" s="1230"/>
      <c r="FI28" s="1230"/>
      <c r="FJ28" s="1230"/>
      <c r="FK28" s="1230"/>
      <c r="FL28" s="1230"/>
      <c r="FM28" s="1230"/>
      <c r="FN28" s="1230"/>
      <c r="FO28" s="1230"/>
      <c r="FP28" s="1230"/>
      <c r="FQ28" s="1230"/>
      <c r="FR28" s="1230"/>
      <c r="FS28" s="1230"/>
      <c r="FT28" s="1230"/>
      <c r="FU28" s="1230"/>
      <c r="FV28" s="1230"/>
      <c r="FW28" s="1230"/>
      <c r="FX28" s="1230"/>
      <c r="FY28" s="1230"/>
      <c r="FZ28" s="1230"/>
      <c r="GA28" s="1230"/>
      <c r="GB28" s="1230"/>
      <c r="GC28" s="1230"/>
      <c r="GD28" s="1230"/>
      <c r="GE28" s="1230"/>
      <c r="GF28" s="1230"/>
      <c r="GG28" s="1230"/>
      <c r="GH28" s="1230"/>
      <c r="GI28" s="1230"/>
      <c r="GJ28" s="1230"/>
      <c r="GK28" s="1230"/>
      <c r="GL28" s="1230"/>
      <c r="GM28" s="1230"/>
      <c r="GN28" s="1230"/>
      <c r="GO28" s="1230"/>
      <c r="GP28" s="1230"/>
      <c r="GQ28" s="1230"/>
      <c r="GR28" s="1230"/>
      <c r="GS28" s="1230"/>
      <c r="GT28" s="1230"/>
      <c r="GU28" s="1230"/>
      <c r="GV28" s="1230"/>
      <c r="GW28" s="1230"/>
      <c r="GX28" s="1230"/>
      <c r="GY28" s="1230"/>
      <c r="GZ28" s="1230"/>
      <c r="HA28" s="1230"/>
      <c r="HB28" s="1230"/>
      <c r="HC28" s="1230"/>
      <c r="HD28" s="1230"/>
      <c r="HE28" s="1230"/>
      <c r="HF28" s="1230"/>
      <c r="HG28" s="1230"/>
      <c r="HH28" s="1230"/>
      <c r="HI28" s="1230"/>
      <c r="HJ28" s="1230"/>
      <c r="HK28" s="1230"/>
      <c r="HL28" s="1230"/>
      <c r="HM28" s="1230"/>
      <c r="HN28" s="1230"/>
      <c r="HO28" s="1230"/>
      <c r="HP28" s="1230"/>
      <c r="HQ28" s="1230"/>
      <c r="HR28" s="1230"/>
      <c r="HS28" s="1230"/>
      <c r="HT28" s="1230"/>
      <c r="HU28" s="1230"/>
      <c r="HV28" s="1230"/>
      <c r="HW28" s="1230"/>
      <c r="HX28" s="1230"/>
      <c r="HY28" s="1230"/>
      <c r="HZ28" s="1230"/>
      <c r="IA28" s="1230"/>
      <c r="IB28" s="1230"/>
      <c r="IC28" s="1230"/>
      <c r="ID28" s="1230"/>
      <c r="IE28" s="1230"/>
      <c r="IF28" s="1230"/>
      <c r="IG28" s="1230"/>
      <c r="IH28" s="1230"/>
      <c r="II28" s="1230"/>
      <c r="IJ28" s="1230"/>
      <c r="IK28" s="1230"/>
      <c r="IL28" s="1230"/>
      <c r="IM28" s="1230"/>
      <c r="IN28" s="1230"/>
      <c r="IO28" s="1230"/>
      <c r="IP28" s="1230"/>
      <c r="IQ28" s="1230"/>
      <c r="IR28" s="1230"/>
      <c r="IS28" s="1230"/>
      <c r="IT28" s="1230"/>
      <c r="IU28" s="1230"/>
      <c r="IV28" s="1230"/>
      <c r="IW28" s="1230"/>
      <c r="IX28" s="1230"/>
      <c r="IY28" s="1230"/>
      <c r="IZ28" s="1230"/>
      <c r="JA28" s="1230"/>
      <c r="JB28" s="1230"/>
      <c r="JC28" s="1230"/>
      <c r="JD28" s="1230"/>
      <c r="JE28" s="1230"/>
      <c r="JF28" s="1230"/>
      <c r="JG28" s="1230"/>
      <c r="JH28" s="1230"/>
      <c r="JI28" s="1230"/>
      <c r="JJ28" s="1230"/>
      <c r="JK28" s="1230"/>
      <c r="JL28" s="1230"/>
      <c r="JM28" s="1230"/>
      <c r="JN28" s="1230"/>
      <c r="JO28" s="1230"/>
      <c r="JP28" s="1230"/>
      <c r="JQ28" s="1230"/>
      <c r="JR28" s="1230"/>
      <c r="JS28" s="1230"/>
      <c r="JT28" s="1230"/>
      <c r="JU28" s="1230"/>
      <c r="JV28" s="1230"/>
      <c r="JW28" s="1230"/>
      <c r="JX28" s="1230"/>
      <c r="JY28" s="1230"/>
      <c r="JZ28" s="1230"/>
      <c r="KA28" s="1230"/>
      <c r="KB28" s="1230"/>
      <c r="KC28" s="1230"/>
      <c r="KD28" s="1230"/>
      <c r="KE28" s="1230"/>
      <c r="KF28" s="1230"/>
      <c r="KG28" s="1230"/>
      <c r="KH28" s="1230"/>
      <c r="KI28" s="1230"/>
      <c r="KJ28" s="1230"/>
      <c r="KK28" s="1230"/>
      <c r="KL28" s="1230"/>
      <c r="KM28" s="1230"/>
      <c r="KN28" s="1230"/>
      <c r="KO28" s="1230"/>
      <c r="KP28" s="1230"/>
      <c r="KQ28" s="1230"/>
      <c r="KR28" s="1230"/>
      <c r="KS28" s="1230"/>
      <c r="KT28" s="1230"/>
      <c r="KU28" s="1230"/>
      <c r="KV28" s="1230"/>
      <c r="KW28" s="1230"/>
      <c r="KX28" s="1230"/>
      <c r="KY28" s="1230"/>
      <c r="KZ28" s="1230"/>
      <c r="LA28" s="1230"/>
      <c r="LB28" s="1230"/>
      <c r="LC28" s="1230"/>
      <c r="LD28" s="1230"/>
      <c r="LE28" s="1230"/>
      <c r="LF28" s="1230"/>
      <c r="LG28" s="1230"/>
      <c r="LH28" s="1230"/>
      <c r="LI28" s="1230"/>
      <c r="LJ28" s="1230"/>
      <c r="LK28" s="1230"/>
      <c r="LL28" s="1230"/>
      <c r="LM28" s="1230"/>
      <c r="LN28" s="1230"/>
      <c r="LO28" s="1230"/>
      <c r="LP28" s="1230"/>
      <c r="LQ28" s="1230"/>
      <c r="LR28" s="1230"/>
      <c r="LS28" s="1230"/>
      <c r="LT28" s="1230"/>
      <c r="LU28" s="1230"/>
      <c r="LV28" s="1230"/>
      <c r="LW28" s="1230"/>
      <c r="LX28" s="1230"/>
      <c r="LY28" s="1230"/>
      <c r="LZ28" s="1230"/>
      <c r="MA28" s="1230"/>
      <c r="MB28" s="1230"/>
      <c r="MC28" s="1230"/>
      <c r="MD28" s="1230"/>
      <c r="ME28" s="1230"/>
      <c r="MF28" s="1230"/>
      <c r="MG28" s="1230"/>
      <c r="MH28" s="1230"/>
      <c r="MI28" s="1230"/>
      <c r="MJ28" s="1230"/>
      <c r="MK28" s="1230"/>
      <c r="ML28" s="1230"/>
      <c r="MM28" s="1230"/>
      <c r="MN28" s="1230"/>
      <c r="MO28" s="1230"/>
      <c r="MP28" s="1230"/>
      <c r="MQ28" s="1230"/>
      <c r="MR28" s="1230"/>
      <c r="MS28" s="1230"/>
      <c r="MT28" s="1230"/>
      <c r="MU28" s="1230"/>
      <c r="MV28" s="1230"/>
      <c r="MW28" s="1230"/>
      <c r="MX28" s="1230"/>
      <c r="MY28" s="1230"/>
      <c r="MZ28" s="1230"/>
      <c r="NA28" s="1230"/>
      <c r="NB28" s="1230"/>
      <c r="NC28" s="1230"/>
      <c r="ND28" s="1230"/>
      <c r="NE28" s="1230"/>
      <c r="NF28" s="1230"/>
      <c r="NG28" s="1230"/>
      <c r="NH28" s="1230"/>
      <c r="NI28" s="1230"/>
      <c r="NJ28" s="1230"/>
      <c r="NK28" s="1230"/>
      <c r="NL28" s="1230"/>
      <c r="NM28" s="1230"/>
      <c r="NN28" s="1230"/>
      <c r="NO28" s="1230"/>
      <c r="NP28" s="1230"/>
      <c r="NQ28" s="1230"/>
      <c r="NR28" s="1230"/>
      <c r="NS28" s="1230"/>
      <c r="NT28" s="1230"/>
      <c r="NU28" s="1230"/>
      <c r="NV28" s="1230"/>
      <c r="NW28" s="1230"/>
      <c r="NX28" s="1230"/>
      <c r="NY28" s="1230"/>
      <c r="NZ28" s="1230"/>
      <c r="OA28" s="1230"/>
      <c r="OB28" s="1230"/>
      <c r="OC28" s="1230"/>
      <c r="OD28" s="1230"/>
      <c r="OE28" s="1230"/>
      <c r="OF28" s="1230"/>
      <c r="OG28" s="1230"/>
      <c r="OH28" s="1230"/>
      <c r="OI28" s="1230"/>
      <c r="OJ28" s="1230"/>
      <c r="OK28" s="1230"/>
      <c r="OL28" s="1230"/>
      <c r="OM28" s="1230"/>
      <c r="ON28" s="1230"/>
      <c r="OO28" s="1230"/>
      <c r="OP28" s="1230"/>
      <c r="OQ28" s="1230"/>
      <c r="OR28" s="1230"/>
      <c r="OS28" s="1230"/>
      <c r="OT28" s="1230"/>
      <c r="OU28" s="1230"/>
      <c r="OV28" s="1230"/>
      <c r="OW28" s="1230"/>
      <c r="OX28" s="1230"/>
      <c r="OY28" s="1230"/>
      <c r="OZ28" s="1230"/>
      <c r="PA28" s="1230"/>
      <c r="PB28" s="1230"/>
      <c r="PC28" s="1230"/>
      <c r="PD28" s="1230"/>
      <c r="PE28" s="1230"/>
      <c r="PF28" s="1230"/>
      <c r="PG28" s="1230"/>
      <c r="PH28" s="1230"/>
      <c r="PI28" s="1230"/>
      <c r="PJ28" s="1230"/>
      <c r="PK28" s="1230"/>
      <c r="PL28" s="1230"/>
      <c r="PM28" s="1230"/>
      <c r="PN28" s="1230"/>
      <c r="PO28" s="1230"/>
      <c r="PP28" s="1230"/>
      <c r="PQ28" s="1230"/>
      <c r="PR28" s="1230"/>
      <c r="PS28" s="1230"/>
      <c r="PT28" s="1230"/>
      <c r="PU28" s="1230"/>
      <c r="PV28" s="1230"/>
      <c r="PW28" s="1230"/>
      <c r="PX28" s="1230"/>
      <c r="PY28" s="1230"/>
      <c r="PZ28" s="1230"/>
      <c r="QA28" s="1230"/>
      <c r="QB28" s="1230"/>
      <c r="QC28" s="1230"/>
      <c r="QD28" s="1230"/>
      <c r="QE28" s="1230"/>
      <c r="QF28" s="1230"/>
      <c r="QG28" s="1230"/>
      <c r="QH28" s="1230"/>
      <c r="QI28" s="1230"/>
      <c r="QJ28" s="1230"/>
      <c r="QK28" s="1230"/>
      <c r="QL28" s="1230"/>
      <c r="QM28" s="1230"/>
      <c r="QN28" s="1230"/>
      <c r="QO28" s="1230"/>
      <c r="QP28" s="1230"/>
      <c r="QQ28" s="1230"/>
      <c r="QR28" s="1230"/>
      <c r="QS28" s="1230"/>
      <c r="QT28" s="1230"/>
      <c r="QU28" s="1230"/>
      <c r="QV28" s="1230"/>
      <c r="QW28" s="1230"/>
      <c r="QX28" s="1230"/>
      <c r="QY28" s="1230"/>
      <c r="QZ28" s="1230"/>
      <c r="RA28" s="1230"/>
      <c r="RB28" s="1230"/>
      <c r="RC28" s="1230"/>
      <c r="RD28" s="1230"/>
      <c r="RE28" s="1230"/>
      <c r="RF28" s="1230"/>
      <c r="RG28" s="1230"/>
      <c r="RH28" s="1230"/>
      <c r="RI28" s="1230"/>
      <c r="RJ28" s="1230"/>
      <c r="RK28" s="1230"/>
      <c r="RL28" s="1230"/>
      <c r="RM28" s="1230"/>
      <c r="RN28" s="1230"/>
      <c r="RO28" s="1230"/>
      <c r="RP28" s="1230"/>
      <c r="RQ28" s="1230"/>
      <c r="RR28" s="1230"/>
      <c r="RS28" s="1230"/>
      <c r="RT28" s="1230"/>
      <c r="RU28" s="1230"/>
      <c r="RV28" s="1230"/>
      <c r="RW28" s="1230"/>
      <c r="RX28" s="1230"/>
      <c r="RY28" s="1230"/>
      <c r="RZ28" s="1230"/>
      <c r="SA28" s="1230"/>
      <c r="SB28" s="1230"/>
      <c r="SC28" s="1230"/>
      <c r="SD28" s="1230"/>
      <c r="SE28" s="1230"/>
      <c r="SF28" s="1230"/>
      <c r="SG28" s="1230"/>
      <c r="SH28" s="1230"/>
      <c r="SI28" s="1230"/>
      <c r="SJ28" s="1230"/>
      <c r="SK28" s="1230"/>
      <c r="SL28" s="1230"/>
      <c r="SM28" s="1230"/>
      <c r="SN28" s="1230"/>
      <c r="SO28" s="1230"/>
      <c r="SP28" s="1230"/>
      <c r="SQ28" s="1230"/>
      <c r="SR28" s="1230"/>
      <c r="SS28" s="1230"/>
      <c r="ST28" s="1230"/>
      <c r="SU28" s="1230"/>
      <c r="SV28" s="1230"/>
      <c r="SW28" s="1230"/>
      <c r="SX28" s="1230"/>
      <c r="SY28" s="1230"/>
      <c r="SZ28" s="1230"/>
      <c r="TA28" s="1230"/>
      <c r="TB28" s="1230"/>
      <c r="TC28" s="1230"/>
      <c r="TD28" s="1230"/>
      <c r="TE28" s="1230"/>
      <c r="TF28" s="1230"/>
      <c r="TG28" s="1230"/>
      <c r="TH28" s="1230"/>
      <c r="TI28" s="1230"/>
      <c r="TJ28" s="1230"/>
      <c r="TK28" s="1230"/>
      <c r="TL28" s="1230"/>
      <c r="TM28" s="1230"/>
      <c r="TN28" s="1230"/>
      <c r="TO28" s="1230"/>
      <c r="TP28" s="1230"/>
      <c r="TQ28" s="1230"/>
      <c r="TR28" s="1230"/>
      <c r="TS28" s="1230"/>
      <c r="TT28" s="1230"/>
      <c r="TU28" s="1230"/>
      <c r="TV28" s="1230"/>
      <c r="TW28" s="1230"/>
      <c r="TX28" s="1230"/>
      <c r="TY28" s="1230"/>
      <c r="TZ28" s="1230"/>
      <c r="UA28" s="1230"/>
      <c r="UB28" s="1230"/>
      <c r="UC28" s="1230"/>
      <c r="UD28" s="1230"/>
      <c r="UE28" s="1230"/>
      <c r="UF28" s="1230"/>
      <c r="UG28" s="1230"/>
      <c r="UH28" s="1230"/>
      <c r="UI28" s="1230"/>
      <c r="UJ28" s="1230"/>
      <c r="UK28" s="1230"/>
      <c r="UL28" s="1230"/>
      <c r="UM28" s="1230"/>
      <c r="UN28" s="1230"/>
      <c r="UO28" s="1230"/>
      <c r="UP28" s="1230"/>
      <c r="UQ28" s="1230"/>
      <c r="UR28" s="1230"/>
      <c r="US28" s="1230"/>
      <c r="UT28" s="1230"/>
      <c r="UU28" s="1230"/>
      <c r="UV28" s="1230"/>
      <c r="UW28" s="1230"/>
      <c r="UX28" s="1230"/>
      <c r="UY28" s="1230"/>
      <c r="UZ28" s="1230"/>
      <c r="VA28" s="1230"/>
      <c r="VB28" s="1230"/>
      <c r="VC28" s="1230"/>
      <c r="VD28" s="1230"/>
      <c r="VE28" s="1230"/>
      <c r="VF28" s="1230"/>
      <c r="VG28" s="1230"/>
      <c r="VH28" s="1230"/>
      <c r="VI28" s="1230"/>
      <c r="VJ28" s="1230"/>
      <c r="VK28" s="1230"/>
      <c r="VL28" s="1230"/>
      <c r="VM28" s="1230"/>
      <c r="VN28" s="1230"/>
      <c r="VO28" s="1230"/>
      <c r="VP28" s="1230"/>
      <c r="VQ28" s="1230"/>
      <c r="VR28" s="1230"/>
      <c r="VS28" s="1230"/>
      <c r="VT28" s="1230"/>
      <c r="VU28" s="1230"/>
      <c r="VV28" s="1230"/>
      <c r="VW28" s="1230"/>
      <c r="VX28" s="1230"/>
      <c r="VY28" s="1230"/>
      <c r="VZ28" s="1230"/>
      <c r="WA28" s="1230"/>
      <c r="WB28" s="1230"/>
      <c r="WC28" s="1230"/>
      <c r="WD28" s="1230"/>
      <c r="WE28" s="1230"/>
      <c r="WF28" s="1230"/>
      <c r="WG28" s="1230"/>
      <c r="WH28" s="1230"/>
      <c r="WI28" s="1230"/>
      <c r="WJ28" s="1230"/>
      <c r="WK28" s="1230"/>
      <c r="WL28" s="1230"/>
      <c r="WM28" s="1230"/>
      <c r="WN28" s="1230"/>
      <c r="WO28" s="1230"/>
      <c r="WP28" s="1230"/>
      <c r="WQ28" s="1230"/>
      <c r="WR28" s="1230"/>
      <c r="WS28" s="1230"/>
      <c r="WT28" s="1230"/>
      <c r="WU28" s="1230"/>
      <c r="WV28" s="1230"/>
      <c r="WW28" s="1230"/>
      <c r="WX28" s="1230"/>
      <c r="WY28" s="1230"/>
      <c r="WZ28" s="1230"/>
      <c r="XA28" s="1230"/>
      <c r="XB28" s="1230"/>
      <c r="XC28" s="1230"/>
      <c r="XD28" s="1230"/>
      <c r="XE28" s="1230"/>
      <c r="XF28" s="1230"/>
      <c r="XG28" s="1230"/>
      <c r="XH28" s="1230"/>
      <c r="XI28" s="1230"/>
      <c r="XJ28" s="1230"/>
      <c r="XK28" s="1230"/>
      <c r="XL28" s="1230"/>
      <c r="XM28" s="1230"/>
      <c r="XN28" s="1230"/>
      <c r="XO28" s="1230"/>
      <c r="XP28" s="1230"/>
      <c r="XQ28" s="1230"/>
      <c r="XR28" s="1230"/>
      <c r="XS28" s="1230"/>
      <c r="XT28" s="1230"/>
      <c r="XU28" s="1230"/>
      <c r="XV28" s="1230"/>
      <c r="XW28" s="1230"/>
      <c r="XX28" s="1230"/>
      <c r="XY28" s="1230"/>
      <c r="XZ28" s="1230"/>
      <c r="YA28" s="1230"/>
      <c r="YB28" s="1230"/>
      <c r="YC28" s="1230"/>
      <c r="YD28" s="1230"/>
      <c r="YE28" s="1230"/>
      <c r="YF28" s="1230"/>
      <c r="YG28" s="1230"/>
      <c r="YH28" s="1230"/>
      <c r="YI28" s="1230"/>
      <c r="YJ28" s="1230"/>
      <c r="YK28" s="1230"/>
      <c r="YL28" s="1230"/>
      <c r="YM28" s="1230"/>
      <c r="YN28" s="1230"/>
      <c r="YO28" s="1230"/>
      <c r="YP28" s="1230"/>
      <c r="YQ28" s="1230"/>
      <c r="YR28" s="1230"/>
      <c r="YS28" s="1230"/>
      <c r="YT28" s="1230"/>
      <c r="YU28" s="1230"/>
      <c r="YV28" s="1230"/>
      <c r="YW28" s="1230"/>
      <c r="YX28" s="1230"/>
      <c r="YY28" s="1230"/>
      <c r="YZ28" s="1230"/>
      <c r="ZA28" s="1230"/>
      <c r="ZB28" s="1230"/>
      <c r="ZC28" s="1230"/>
      <c r="ZD28" s="1230"/>
      <c r="ZE28" s="1230"/>
      <c r="ZF28" s="1230"/>
      <c r="ZG28" s="1230"/>
      <c r="ZH28" s="1230"/>
      <c r="ZI28" s="1230"/>
      <c r="ZJ28" s="1230"/>
      <c r="ZK28" s="1230"/>
      <c r="ZL28" s="1230"/>
      <c r="ZM28" s="1230"/>
      <c r="ZN28" s="1230"/>
      <c r="ZO28" s="1230"/>
      <c r="ZP28" s="1230"/>
      <c r="ZQ28" s="1230"/>
      <c r="ZR28" s="1230"/>
      <c r="ZS28" s="1230"/>
      <c r="ZT28" s="1230"/>
      <c r="ZU28" s="1230"/>
      <c r="ZV28" s="1230"/>
      <c r="ZW28" s="1230"/>
      <c r="ZX28" s="1230"/>
      <c r="ZY28" s="1230"/>
      <c r="ZZ28" s="1230"/>
      <c r="AAA28" s="1230"/>
      <c r="AAB28" s="1230"/>
      <c r="AAC28" s="1230"/>
      <c r="AAD28" s="1230"/>
      <c r="AAE28" s="1230"/>
      <c r="AAF28" s="1230"/>
      <c r="AAG28" s="1230"/>
      <c r="AAH28" s="1230"/>
      <c r="AAI28" s="1230"/>
      <c r="AAJ28" s="1230"/>
      <c r="AAK28" s="1230"/>
      <c r="AAL28" s="1230"/>
      <c r="AAM28" s="1230"/>
      <c r="AAN28" s="1230"/>
      <c r="AAO28" s="1230"/>
      <c r="AAP28" s="1230"/>
      <c r="AAQ28" s="1230"/>
      <c r="AAR28" s="1230"/>
      <c r="AAS28" s="1230"/>
      <c r="AAT28" s="1230"/>
      <c r="AAU28" s="1230"/>
      <c r="AAV28" s="1230"/>
      <c r="AAW28" s="1230"/>
      <c r="AAX28" s="1230"/>
      <c r="AAY28" s="1230"/>
      <c r="AAZ28" s="1230"/>
      <c r="ABA28" s="1230"/>
      <c r="ABB28" s="1230"/>
      <c r="ABC28" s="1230"/>
      <c r="ABD28" s="1230"/>
      <c r="ABE28" s="1230"/>
      <c r="ABF28" s="1230"/>
      <c r="ABG28" s="1230"/>
      <c r="ABH28" s="1230"/>
      <c r="ABI28" s="1230"/>
      <c r="ABJ28" s="1230"/>
      <c r="ABK28" s="1230"/>
      <c r="ABL28" s="1230"/>
      <c r="ABM28" s="1230"/>
      <c r="ABN28" s="1230"/>
      <c r="ABO28" s="1230"/>
      <c r="ABP28" s="1230"/>
      <c r="ABQ28" s="1230"/>
      <c r="ABR28" s="1230"/>
      <c r="ABS28" s="1230"/>
      <c r="ABT28" s="1230"/>
      <c r="ABU28" s="1230"/>
      <c r="ABV28" s="1230"/>
      <c r="ABW28" s="1230"/>
      <c r="ABX28" s="1230"/>
      <c r="ABY28" s="1230"/>
      <c r="ABZ28" s="1230"/>
      <c r="ACA28" s="1230"/>
      <c r="ACB28" s="1230"/>
      <c r="ACC28" s="1230"/>
      <c r="ACD28" s="1230"/>
      <c r="ACE28" s="1230"/>
      <c r="ACF28" s="1230"/>
      <c r="ACG28" s="1230"/>
      <c r="ACH28" s="1230"/>
      <c r="ACI28" s="1230"/>
      <c r="ACJ28" s="1230"/>
      <c r="ACK28" s="1230"/>
      <c r="ACL28" s="1230"/>
      <c r="ACM28" s="1230"/>
      <c r="ACN28" s="1230"/>
      <c r="ACO28" s="1230"/>
      <c r="ACP28" s="1230"/>
      <c r="ACQ28" s="1230"/>
      <c r="ACR28" s="1230"/>
      <c r="ACS28" s="1230"/>
      <c r="ACT28" s="1230"/>
      <c r="ACU28" s="1230"/>
      <c r="ACV28" s="1230"/>
      <c r="ACW28" s="1230"/>
      <c r="ACX28" s="1230"/>
      <c r="ACY28" s="1230"/>
      <c r="ACZ28" s="1230"/>
      <c r="ADA28" s="1230"/>
      <c r="ADB28" s="1230"/>
      <c r="ADC28" s="1230"/>
      <c r="ADD28" s="1230"/>
      <c r="ADE28" s="1230"/>
      <c r="ADF28" s="1230"/>
      <c r="ADG28" s="1230"/>
      <c r="ADH28" s="1230"/>
      <c r="ADI28" s="1230"/>
      <c r="ADJ28" s="1230"/>
      <c r="ADK28" s="1230"/>
      <c r="ADL28" s="1230"/>
      <c r="ADM28" s="1230"/>
      <c r="ADN28" s="1230"/>
      <c r="ADO28" s="1230"/>
      <c r="ADP28" s="1230"/>
      <c r="ADQ28" s="1230"/>
      <c r="ADR28" s="1230"/>
      <c r="ADS28" s="1230"/>
      <c r="ADT28" s="1230"/>
      <c r="ADU28" s="1230"/>
      <c r="ADV28" s="1230"/>
      <c r="ADW28" s="1230"/>
      <c r="ADX28" s="1230"/>
      <c r="ADY28" s="1230"/>
      <c r="ADZ28" s="1230"/>
      <c r="AEA28" s="1230"/>
      <c r="AEB28" s="1230"/>
      <c r="AEC28" s="1230"/>
      <c r="AED28" s="1230"/>
      <c r="AEE28" s="1230"/>
      <c r="AEF28" s="1230"/>
      <c r="AEG28" s="1230"/>
      <c r="AEH28" s="1230"/>
      <c r="AEI28" s="1230"/>
      <c r="AEJ28" s="1230"/>
      <c r="AEK28" s="1230"/>
      <c r="AEL28" s="1230"/>
      <c r="AEM28" s="1230"/>
      <c r="AEN28" s="1230"/>
      <c r="AEO28" s="1230"/>
      <c r="AEP28" s="1230"/>
      <c r="AEQ28" s="1230"/>
      <c r="AER28" s="1230"/>
      <c r="AES28" s="1230"/>
      <c r="AET28" s="1230"/>
      <c r="AEU28" s="1230"/>
      <c r="AEV28" s="1230"/>
      <c r="AEW28" s="1230"/>
      <c r="AEX28" s="1230"/>
      <c r="AEY28" s="1230"/>
      <c r="AEZ28" s="1230"/>
      <c r="AFA28" s="1230"/>
      <c r="AFB28" s="1230"/>
      <c r="AFC28" s="1230"/>
      <c r="AFD28" s="1230"/>
      <c r="AFE28" s="1230"/>
      <c r="AFF28" s="1230"/>
      <c r="AFG28" s="1230"/>
      <c r="AFH28" s="1230"/>
      <c r="AFI28" s="1230"/>
      <c r="AFJ28" s="1230"/>
      <c r="AFK28" s="1230"/>
      <c r="AFL28" s="1230"/>
      <c r="AFM28" s="1230"/>
      <c r="AFN28" s="1230"/>
      <c r="AFO28" s="1230"/>
      <c r="AFP28" s="1230"/>
      <c r="AFQ28" s="1230"/>
      <c r="AFR28" s="1230"/>
      <c r="AFS28" s="1230"/>
      <c r="AFT28" s="1230"/>
      <c r="AFU28" s="1230"/>
      <c r="AFV28" s="1230"/>
      <c r="AFW28" s="1230"/>
      <c r="AFX28" s="1230"/>
      <c r="AFY28" s="1230"/>
      <c r="AFZ28" s="1230"/>
      <c r="AGA28" s="1230"/>
      <c r="AGB28" s="1230"/>
      <c r="AGC28" s="1230"/>
      <c r="AGD28" s="1230"/>
      <c r="AGE28" s="1230"/>
      <c r="AGF28" s="1230"/>
      <c r="AGG28" s="1230"/>
      <c r="AGH28" s="1230"/>
      <c r="AGI28" s="1230"/>
      <c r="AGJ28" s="1230"/>
      <c r="AGK28" s="1230"/>
      <c r="AGL28" s="1230"/>
      <c r="AGM28" s="1230"/>
      <c r="AGN28" s="1230"/>
      <c r="AGO28" s="1230"/>
      <c r="AGP28" s="1230"/>
      <c r="AGQ28" s="1230"/>
      <c r="AGR28" s="1230"/>
      <c r="AGS28" s="1230"/>
      <c r="AGT28" s="1230"/>
      <c r="AGU28" s="1230"/>
      <c r="AGV28" s="1230"/>
      <c r="AGW28" s="1230"/>
      <c r="AGX28" s="1230"/>
      <c r="AGY28" s="1230"/>
      <c r="AGZ28" s="1230"/>
      <c r="AHA28" s="1230"/>
      <c r="AHB28" s="1230"/>
      <c r="AHC28" s="1230"/>
      <c r="AHD28" s="1230"/>
      <c r="AHE28" s="1230"/>
      <c r="AHF28" s="1230"/>
      <c r="AHG28" s="1230"/>
      <c r="AHH28" s="1230"/>
      <c r="AHI28" s="1230"/>
      <c r="AHJ28" s="1230"/>
      <c r="AHK28" s="1230"/>
      <c r="AHL28" s="1230"/>
      <c r="AHM28" s="1230"/>
      <c r="AHN28" s="1230"/>
      <c r="AHO28" s="1230"/>
      <c r="AHP28" s="1230"/>
      <c r="AHQ28" s="1230"/>
      <c r="AHR28" s="1230"/>
      <c r="AHS28" s="1230"/>
      <c r="AHT28" s="1230"/>
      <c r="AHU28" s="1230"/>
      <c r="AHV28" s="1230"/>
      <c r="AHW28" s="1230"/>
      <c r="AHX28" s="1230"/>
      <c r="AHY28" s="1230"/>
      <c r="AHZ28" s="1230"/>
      <c r="AIA28" s="1230"/>
      <c r="AIB28" s="1230"/>
      <c r="AIC28" s="1230"/>
      <c r="AID28" s="1230"/>
      <c r="AIE28" s="1230"/>
      <c r="AIF28" s="1230"/>
      <c r="AIG28" s="1230"/>
      <c r="AIH28" s="1230"/>
      <c r="AII28" s="1230"/>
      <c r="AIJ28" s="1230"/>
      <c r="AIK28" s="1230"/>
      <c r="AIL28" s="1230"/>
      <c r="AIM28" s="1230"/>
      <c r="AIN28" s="1230"/>
      <c r="AIO28" s="1230"/>
      <c r="AIP28" s="1230"/>
      <c r="AIQ28" s="1230"/>
      <c r="AIR28" s="1230"/>
      <c r="AIS28" s="1230"/>
      <c r="AIT28" s="1230"/>
      <c r="AIU28" s="1230"/>
      <c r="AIV28" s="1230"/>
      <c r="AIW28" s="1230"/>
      <c r="AIX28" s="1230"/>
      <c r="AIY28" s="1230"/>
      <c r="AIZ28" s="1230"/>
      <c r="AJA28" s="1230"/>
      <c r="AJB28" s="1230"/>
      <c r="AJC28" s="1230"/>
      <c r="AJD28" s="1230"/>
      <c r="AJE28" s="1230"/>
      <c r="AJF28" s="1230"/>
      <c r="AJG28" s="1230"/>
      <c r="AJH28" s="1230"/>
      <c r="AJI28" s="1230"/>
      <c r="AJJ28" s="1230"/>
      <c r="AJK28" s="1230"/>
      <c r="AJL28" s="1230"/>
      <c r="AJM28" s="1230"/>
      <c r="AJN28" s="1230"/>
      <c r="AJO28" s="1230"/>
      <c r="AJP28" s="1230"/>
      <c r="AJQ28" s="1230"/>
      <c r="AJR28" s="1230"/>
      <c r="AJS28" s="1230"/>
      <c r="AJT28" s="1230"/>
      <c r="AJU28" s="1230"/>
      <c r="AJV28" s="1230"/>
      <c r="AJW28" s="1230"/>
      <c r="AJX28" s="1230"/>
      <c r="AJY28" s="1230"/>
      <c r="AJZ28" s="1230"/>
      <c r="AKA28" s="1230"/>
      <c r="AKB28" s="1230"/>
      <c r="AKC28" s="1230"/>
      <c r="AKD28" s="1230"/>
      <c r="AKE28" s="1230"/>
      <c r="AKF28" s="1230"/>
      <c r="AKG28" s="1230"/>
      <c r="AKH28" s="1230"/>
      <c r="AKI28" s="1230"/>
      <c r="AKJ28" s="1230"/>
      <c r="AKK28" s="1230"/>
      <c r="AKL28" s="1230"/>
      <c r="AKM28" s="1230"/>
      <c r="AKN28" s="1230"/>
      <c r="AKO28" s="1230"/>
      <c r="AKP28" s="1230"/>
      <c r="AKQ28" s="1230"/>
      <c r="AKR28" s="1230"/>
      <c r="AKS28" s="1230"/>
      <c r="AKT28" s="1230"/>
      <c r="AKU28" s="1230"/>
      <c r="AKV28" s="1230"/>
      <c r="AKW28" s="1230"/>
      <c r="AKX28" s="1230"/>
      <c r="AKY28" s="1230"/>
      <c r="AKZ28" s="1230"/>
      <c r="ALA28" s="1230"/>
      <c r="ALB28" s="1230"/>
      <c r="ALC28" s="1230"/>
      <c r="ALD28" s="1230"/>
      <c r="ALE28" s="1230"/>
      <c r="ALF28" s="1230"/>
      <c r="ALG28" s="1230"/>
      <c r="ALH28" s="1230"/>
      <c r="ALI28" s="1230"/>
      <c r="ALJ28" s="1230"/>
      <c r="ALK28" s="1230"/>
      <c r="ALL28" s="1230"/>
      <c r="ALM28" s="1230"/>
      <c r="ALN28" s="1230"/>
      <c r="ALO28" s="1230"/>
      <c r="ALP28" s="1230"/>
      <c r="ALQ28" s="1230"/>
      <c r="ALR28" s="1230"/>
      <c r="ALS28" s="1230"/>
      <c r="ALT28" s="1230"/>
      <c r="ALU28" s="1230"/>
      <c r="ALV28" s="1230"/>
      <c r="ALW28" s="1230"/>
      <c r="ALX28" s="1230"/>
      <c r="ALY28" s="1230"/>
      <c r="ALZ28" s="1230"/>
      <c r="AMA28" s="1230"/>
      <c r="AMB28" s="1230"/>
      <c r="AMC28" s="1230"/>
      <c r="AMD28" s="1230"/>
      <c r="AME28" s="1230"/>
      <c r="AMF28" s="1230"/>
      <c r="AMG28" s="1230"/>
      <c r="AMH28" s="1230"/>
      <c r="AMI28" s="1230"/>
      <c r="AMJ28" s="1230"/>
      <c r="AMK28" s="1230"/>
      <c r="AML28" s="1230"/>
      <c r="AMM28" s="1230"/>
      <c r="AMN28" s="1230"/>
      <c r="AMO28" s="1230"/>
      <c r="AMP28" s="1230"/>
      <c r="AMQ28" s="1230"/>
      <c r="AMR28" s="1230"/>
      <c r="AMS28" s="1230"/>
      <c r="AMT28" s="1230"/>
      <c r="AMU28" s="1230"/>
      <c r="AMV28" s="1230"/>
      <c r="AMW28" s="1230"/>
      <c r="AMX28" s="1230"/>
      <c r="AMY28" s="1230"/>
      <c r="AMZ28" s="1230"/>
      <c r="ANA28" s="1230"/>
      <c r="ANB28" s="1230"/>
      <c r="ANC28" s="1230"/>
      <c r="AND28" s="1230"/>
      <c r="ANE28" s="1230"/>
      <c r="ANF28" s="1230"/>
      <c r="ANG28" s="1230"/>
      <c r="ANH28" s="1230"/>
      <c r="ANI28" s="1230"/>
      <c r="ANJ28" s="1230"/>
      <c r="ANK28" s="1230"/>
      <c r="ANL28" s="1230"/>
      <c r="ANM28" s="1230"/>
      <c r="ANN28" s="1230"/>
      <c r="ANO28" s="1230"/>
      <c r="ANP28" s="1230"/>
      <c r="ANQ28" s="1230"/>
      <c r="ANR28" s="1230"/>
      <c r="ANS28" s="1230"/>
      <c r="ANT28" s="1230"/>
      <c r="ANU28" s="1230"/>
      <c r="ANV28" s="1230"/>
      <c r="ANW28" s="1230"/>
      <c r="ANX28" s="1230"/>
      <c r="ANY28" s="1230"/>
      <c r="ANZ28" s="1230"/>
      <c r="AOA28" s="1230"/>
      <c r="AOB28" s="1230"/>
      <c r="AOC28" s="1230"/>
      <c r="AOD28" s="1230"/>
      <c r="AOE28" s="1230"/>
      <c r="AOF28" s="1230"/>
      <c r="AOG28" s="1230"/>
      <c r="AOH28" s="1230"/>
      <c r="AOI28" s="1230"/>
      <c r="AOJ28" s="1230"/>
      <c r="AOK28" s="1230"/>
      <c r="AOL28" s="1230"/>
      <c r="AOM28" s="1230"/>
      <c r="AON28" s="1230"/>
      <c r="AOO28" s="1230"/>
      <c r="AOP28" s="1230"/>
      <c r="AOQ28" s="1230"/>
      <c r="AOR28" s="1230"/>
      <c r="AOS28" s="1230"/>
      <c r="AOT28" s="1230"/>
      <c r="AOU28" s="1230"/>
      <c r="AOV28" s="1230"/>
      <c r="AOW28" s="1230"/>
      <c r="AOX28" s="1230"/>
      <c r="AOY28" s="1230"/>
      <c r="AOZ28" s="1230"/>
      <c r="APA28" s="1230"/>
      <c r="APB28" s="1230"/>
      <c r="APC28" s="1230"/>
      <c r="APD28" s="1230"/>
      <c r="APE28" s="1230"/>
      <c r="APF28" s="1230"/>
      <c r="APG28" s="1230"/>
      <c r="APH28" s="1230"/>
      <c r="API28" s="1230"/>
      <c r="APJ28" s="1230"/>
      <c r="APK28" s="1230"/>
      <c r="APL28" s="1230"/>
      <c r="APM28" s="1230"/>
      <c r="APN28" s="1230"/>
      <c r="APO28" s="1230"/>
      <c r="APP28" s="1230"/>
      <c r="APQ28" s="1230"/>
      <c r="APR28" s="1230"/>
      <c r="APS28" s="1230"/>
      <c r="APT28" s="1230"/>
      <c r="APU28" s="1230"/>
      <c r="APV28" s="1230"/>
      <c r="APW28" s="1230"/>
      <c r="APX28" s="1230"/>
      <c r="APY28" s="1230"/>
      <c r="APZ28" s="1230"/>
      <c r="AQA28" s="1230"/>
      <c r="AQB28" s="1230"/>
      <c r="AQC28" s="1230"/>
      <c r="AQD28" s="1230"/>
      <c r="AQE28" s="1230"/>
      <c r="AQF28" s="1230"/>
      <c r="AQG28" s="1230"/>
      <c r="AQH28" s="1230"/>
      <c r="AQI28" s="1230"/>
      <c r="AQJ28" s="1230"/>
      <c r="AQK28" s="1230"/>
      <c r="AQL28" s="1230"/>
      <c r="AQM28" s="1230"/>
      <c r="AQN28" s="1230"/>
      <c r="AQO28" s="1230"/>
      <c r="AQP28" s="1230"/>
      <c r="AQQ28" s="1230"/>
      <c r="AQR28" s="1230"/>
      <c r="AQS28" s="1230"/>
      <c r="AQT28" s="1230"/>
      <c r="AQU28" s="1230"/>
      <c r="AQV28" s="1230"/>
      <c r="AQW28" s="1230"/>
      <c r="AQX28" s="1230"/>
      <c r="AQY28" s="1230"/>
      <c r="AQZ28" s="1230"/>
      <c r="ARA28" s="1230"/>
      <c r="ARB28" s="1230"/>
      <c r="ARC28" s="1230"/>
      <c r="ARD28" s="1230"/>
      <c r="ARE28" s="1230"/>
      <c r="ARF28" s="1230"/>
      <c r="ARG28" s="1230"/>
      <c r="ARH28" s="1230"/>
      <c r="ARI28" s="1230"/>
      <c r="ARJ28" s="1230"/>
      <c r="ARK28" s="1230"/>
      <c r="ARL28" s="1230"/>
      <c r="ARM28" s="1230"/>
      <c r="ARN28" s="1230"/>
      <c r="ARO28" s="1230"/>
      <c r="ARP28" s="1230"/>
      <c r="ARQ28" s="1230"/>
      <c r="ARR28" s="1230"/>
      <c r="ARS28" s="1230"/>
      <c r="ART28" s="1230"/>
      <c r="ARU28" s="1230"/>
      <c r="ARV28" s="1230"/>
      <c r="ARW28" s="1230"/>
      <c r="ARX28" s="1230"/>
      <c r="ARY28" s="1230"/>
      <c r="ARZ28" s="1230"/>
      <c r="ASA28" s="1230"/>
      <c r="ASB28" s="1230"/>
      <c r="ASC28" s="1230"/>
      <c r="ASD28" s="1230"/>
      <c r="ASE28" s="1230"/>
      <c r="ASF28" s="1230"/>
      <c r="ASG28" s="1230"/>
      <c r="ASH28" s="1230"/>
      <c r="ASI28" s="1230"/>
      <c r="ASJ28" s="1230"/>
      <c r="ASK28" s="1230"/>
      <c r="ASL28" s="1230"/>
      <c r="ASM28" s="1230"/>
      <c r="ASN28" s="1230"/>
      <c r="ASO28" s="1230"/>
      <c r="ASP28" s="1230"/>
      <c r="ASQ28" s="1230"/>
      <c r="ASR28" s="1230"/>
      <c r="ASS28" s="1230"/>
      <c r="AST28" s="1230"/>
      <c r="ASU28" s="1230"/>
      <c r="ASV28" s="1230"/>
      <c r="ASW28" s="1230"/>
      <c r="ASX28" s="1230"/>
      <c r="ASY28" s="1230"/>
      <c r="ASZ28" s="1230"/>
      <c r="ATA28" s="1230"/>
      <c r="ATB28" s="1230"/>
      <c r="ATC28" s="1230"/>
      <c r="ATD28" s="1230"/>
      <c r="ATE28" s="1230"/>
      <c r="ATF28" s="1230"/>
      <c r="ATG28" s="1230"/>
      <c r="ATH28" s="1230"/>
      <c r="ATI28" s="1230"/>
      <c r="ATJ28" s="1230"/>
      <c r="ATK28" s="1230"/>
      <c r="ATL28" s="1230"/>
      <c r="ATM28" s="1230"/>
      <c r="ATN28" s="1230"/>
      <c r="ATO28" s="1230"/>
      <c r="ATP28" s="1230"/>
      <c r="ATQ28" s="1230"/>
      <c r="ATR28" s="1230"/>
      <c r="ATS28" s="1230"/>
      <c r="ATT28" s="1230"/>
      <c r="ATU28" s="1230"/>
      <c r="ATV28" s="1230"/>
      <c r="ATW28" s="1230"/>
      <c r="ATX28" s="1230"/>
      <c r="ATY28" s="1230"/>
      <c r="ATZ28" s="1230"/>
      <c r="AUA28" s="1230"/>
      <c r="AUB28" s="1230"/>
      <c r="AUC28" s="1230"/>
      <c r="AUD28" s="1230"/>
      <c r="AUE28" s="1230"/>
      <c r="AUF28" s="1230"/>
      <c r="AUG28" s="1230"/>
      <c r="AUH28" s="1230"/>
      <c r="AUI28" s="1230"/>
      <c r="AUJ28" s="1230"/>
      <c r="AUK28" s="1230"/>
      <c r="AUL28" s="1230"/>
      <c r="AUM28" s="1230"/>
      <c r="AUN28" s="1230"/>
      <c r="AUO28" s="1230"/>
      <c r="AUP28" s="1230"/>
      <c r="AUQ28" s="1230"/>
      <c r="AUR28" s="1230"/>
      <c r="AUS28" s="1230"/>
      <c r="AUT28" s="1230"/>
      <c r="AUU28" s="1230"/>
      <c r="AUV28" s="1230"/>
      <c r="AUW28" s="1230"/>
      <c r="AUX28" s="1230"/>
      <c r="AUY28" s="1230"/>
      <c r="AUZ28" s="1230"/>
      <c r="AVA28" s="1230"/>
      <c r="AVB28" s="1230"/>
      <c r="AVC28" s="1230"/>
      <c r="AVD28" s="1230"/>
      <c r="AVE28" s="1230"/>
      <c r="AVF28" s="1230"/>
      <c r="AVG28" s="1230"/>
      <c r="AVH28" s="1230"/>
      <c r="AVI28" s="1230"/>
      <c r="AVJ28" s="1230"/>
      <c r="AVK28" s="1230"/>
      <c r="AVL28" s="1230"/>
      <c r="AVM28" s="1230"/>
      <c r="AVN28" s="1230"/>
      <c r="AVO28" s="1230"/>
      <c r="AVP28" s="1230"/>
      <c r="AVQ28" s="1230"/>
      <c r="AVR28" s="1230"/>
      <c r="AVS28" s="1230"/>
      <c r="AVT28" s="1230"/>
      <c r="AVU28" s="1230"/>
      <c r="AVV28" s="1230"/>
      <c r="AVW28" s="1230"/>
      <c r="AVX28" s="1230"/>
      <c r="AVY28" s="1230"/>
      <c r="AVZ28" s="1230"/>
      <c r="AWA28" s="1230"/>
      <c r="AWB28" s="1230"/>
      <c r="AWC28" s="1230"/>
      <c r="AWD28" s="1230"/>
      <c r="AWE28" s="1230"/>
      <c r="AWF28" s="1230"/>
      <c r="AWG28" s="1230"/>
      <c r="AWH28" s="1230"/>
      <c r="AWI28" s="1230"/>
      <c r="AWJ28" s="1230"/>
      <c r="AWK28" s="1230"/>
      <c r="AWL28" s="1230"/>
      <c r="AWM28" s="1230"/>
      <c r="AWN28" s="1230"/>
      <c r="AWO28" s="1230"/>
      <c r="AWP28" s="1230"/>
      <c r="AWQ28" s="1230"/>
      <c r="AWR28" s="1230"/>
      <c r="AWS28" s="1230"/>
      <c r="AWT28" s="1230"/>
      <c r="AWU28" s="1230"/>
      <c r="AWV28" s="1230"/>
      <c r="AWW28" s="1230"/>
      <c r="AWX28" s="1230"/>
      <c r="AWY28" s="1230"/>
      <c r="AWZ28" s="1230"/>
      <c r="AXA28" s="1230"/>
      <c r="AXB28" s="1230"/>
      <c r="AXC28" s="1230"/>
      <c r="AXD28" s="1230"/>
      <c r="AXE28" s="1230"/>
      <c r="AXF28" s="1230"/>
      <c r="AXG28" s="1230"/>
      <c r="AXH28" s="1230"/>
      <c r="AXI28" s="1230"/>
      <c r="AXJ28" s="1230"/>
      <c r="AXK28" s="1230"/>
      <c r="AXL28" s="1230"/>
      <c r="AXM28" s="1230"/>
      <c r="AXN28" s="1230"/>
      <c r="AXO28" s="1230"/>
      <c r="AXP28" s="1230"/>
      <c r="AXQ28" s="1230"/>
      <c r="AXR28" s="1230"/>
      <c r="AXS28" s="1230"/>
      <c r="AXT28" s="1230"/>
      <c r="AXU28" s="1230"/>
      <c r="AXV28" s="1230"/>
      <c r="AXW28" s="1230"/>
      <c r="AXX28" s="1230"/>
      <c r="AXY28" s="1230"/>
      <c r="AXZ28" s="1230"/>
      <c r="AYA28" s="1230"/>
      <c r="AYB28" s="1230"/>
      <c r="AYC28" s="1230"/>
      <c r="AYD28" s="1230"/>
      <c r="AYE28" s="1230"/>
      <c r="AYF28" s="1230"/>
      <c r="AYG28" s="1230"/>
      <c r="AYH28" s="1230"/>
      <c r="AYI28" s="1230"/>
      <c r="AYJ28" s="1230"/>
      <c r="AYK28" s="1230"/>
      <c r="AYL28" s="1230"/>
      <c r="AYM28" s="1230"/>
      <c r="AYN28" s="1230"/>
      <c r="AYO28" s="1230"/>
      <c r="AYP28" s="1230"/>
      <c r="AYQ28" s="1230"/>
      <c r="AYR28" s="1230"/>
      <c r="AYS28" s="1230"/>
      <c r="AYT28" s="1230"/>
      <c r="AYU28" s="1230"/>
      <c r="AYV28" s="1230"/>
      <c r="AYW28" s="1230"/>
      <c r="AYX28" s="1230"/>
      <c r="AYY28" s="1230"/>
      <c r="AYZ28" s="1230"/>
      <c r="AZA28" s="1230"/>
      <c r="AZB28" s="1230"/>
      <c r="AZC28" s="1230"/>
      <c r="AZD28" s="1230"/>
      <c r="AZE28" s="1230"/>
      <c r="AZF28" s="1230"/>
      <c r="AZG28" s="1230"/>
      <c r="AZH28" s="1230"/>
      <c r="AZI28" s="1230"/>
      <c r="AZJ28" s="1230"/>
      <c r="AZK28" s="1230"/>
      <c r="AZL28" s="1230"/>
      <c r="AZM28" s="1230"/>
      <c r="AZN28" s="1230"/>
      <c r="AZO28" s="1230"/>
      <c r="AZP28" s="1230"/>
      <c r="AZQ28" s="1230"/>
      <c r="AZR28" s="1230"/>
      <c r="AZS28" s="1230"/>
      <c r="AZT28" s="1230"/>
      <c r="AZU28" s="1230"/>
      <c r="AZV28" s="1230"/>
      <c r="AZW28" s="1230"/>
      <c r="AZX28" s="1230"/>
      <c r="AZY28" s="1230"/>
      <c r="AZZ28" s="1230"/>
      <c r="BAA28" s="1230"/>
      <c r="BAB28" s="1230"/>
      <c r="BAC28" s="1230"/>
      <c r="BAD28" s="1230"/>
      <c r="BAE28" s="1230"/>
      <c r="BAF28" s="1230"/>
      <c r="BAG28" s="1230"/>
      <c r="BAH28" s="1230"/>
      <c r="BAI28" s="1230"/>
      <c r="BAJ28" s="1230"/>
      <c r="BAK28" s="1230"/>
      <c r="BAL28" s="1230"/>
      <c r="BAM28" s="1230"/>
      <c r="BAN28" s="1230"/>
      <c r="BAO28" s="1230"/>
      <c r="BAP28" s="1230"/>
      <c r="BAQ28" s="1230"/>
      <c r="BAR28" s="1230"/>
      <c r="BAS28" s="1230"/>
      <c r="BAT28" s="1230"/>
      <c r="BAU28" s="1230"/>
      <c r="BAV28" s="1230"/>
      <c r="BAW28" s="1230"/>
      <c r="BAX28" s="1230"/>
      <c r="BAY28" s="1230"/>
      <c r="BAZ28" s="1230"/>
      <c r="BBA28" s="1230"/>
      <c r="BBB28" s="1230"/>
      <c r="BBC28" s="1230"/>
      <c r="BBD28" s="1230"/>
      <c r="BBE28" s="1230"/>
      <c r="BBF28" s="1230"/>
      <c r="BBG28" s="1230"/>
      <c r="BBH28" s="1230"/>
      <c r="BBI28" s="1230"/>
      <c r="BBJ28" s="1230"/>
      <c r="BBK28" s="1230"/>
      <c r="BBL28" s="1230"/>
      <c r="BBM28" s="1230"/>
      <c r="BBN28" s="1230"/>
      <c r="BBO28" s="1230"/>
      <c r="BBP28" s="1230"/>
      <c r="BBQ28" s="1230"/>
      <c r="BBR28" s="1230"/>
      <c r="BBS28" s="1230"/>
      <c r="BBT28" s="1230"/>
      <c r="BBU28" s="1230"/>
      <c r="BBV28" s="1230"/>
      <c r="BBW28" s="1230"/>
      <c r="BBX28" s="1230"/>
      <c r="BBY28" s="1230"/>
      <c r="BBZ28" s="1230"/>
      <c r="BCA28" s="1230"/>
      <c r="BCB28" s="1230"/>
      <c r="BCC28" s="1230"/>
      <c r="BCD28" s="1230"/>
      <c r="BCE28" s="1230"/>
      <c r="BCF28" s="1230"/>
      <c r="BCG28" s="1230"/>
      <c r="BCH28" s="1230"/>
      <c r="BCI28" s="1230"/>
      <c r="BCJ28" s="1230"/>
      <c r="BCK28" s="1230"/>
      <c r="BCL28" s="1230"/>
      <c r="BCM28" s="1230"/>
      <c r="BCN28" s="1230"/>
      <c r="BCO28" s="1230"/>
      <c r="BCP28" s="1230"/>
      <c r="BCQ28" s="1230"/>
      <c r="BCR28" s="1230"/>
      <c r="BCS28" s="1230"/>
      <c r="BCT28" s="1230"/>
      <c r="BCU28" s="1230"/>
      <c r="BCV28" s="1230"/>
      <c r="BCW28" s="1230"/>
      <c r="BCX28" s="1230"/>
      <c r="BCY28" s="1230"/>
      <c r="BCZ28" s="1230"/>
      <c r="BDA28" s="1230"/>
      <c r="BDB28" s="1230"/>
      <c r="BDC28" s="1230"/>
      <c r="BDD28" s="1230"/>
      <c r="BDE28" s="1230"/>
      <c r="BDF28" s="1230"/>
      <c r="BDG28" s="1230"/>
      <c r="BDH28" s="1230"/>
      <c r="BDI28" s="1230"/>
      <c r="BDJ28" s="1230"/>
      <c r="BDK28" s="1230"/>
      <c r="BDL28" s="1230"/>
      <c r="BDM28" s="1230"/>
      <c r="BDN28" s="1230"/>
      <c r="BDO28" s="1230"/>
      <c r="BDP28" s="1230"/>
      <c r="BDQ28" s="1230"/>
      <c r="BDR28" s="1230"/>
      <c r="BDS28" s="1230"/>
      <c r="BDT28" s="1230"/>
      <c r="BDU28" s="1230"/>
      <c r="BDV28" s="1230"/>
      <c r="BDW28" s="1230"/>
      <c r="BDX28" s="1230"/>
      <c r="BDY28" s="1230"/>
      <c r="BDZ28" s="1230"/>
      <c r="BEA28" s="1230"/>
      <c r="BEB28" s="1230"/>
      <c r="BEC28" s="1230"/>
      <c r="BED28" s="1230"/>
      <c r="BEE28" s="1230"/>
      <c r="BEF28" s="1230"/>
      <c r="BEG28" s="1230"/>
      <c r="BEH28" s="1230"/>
      <c r="BEI28" s="1230"/>
      <c r="BEJ28" s="1230"/>
      <c r="BEK28" s="1230"/>
      <c r="BEL28" s="1230"/>
      <c r="BEM28" s="1230"/>
      <c r="BEN28" s="1230"/>
      <c r="BEO28" s="1230"/>
      <c r="BEP28" s="1230"/>
      <c r="BEQ28" s="1230"/>
      <c r="BER28" s="1230"/>
      <c r="BES28" s="1230"/>
      <c r="BET28" s="1230"/>
      <c r="BEU28" s="1230"/>
      <c r="BEV28" s="1230"/>
      <c r="BEW28" s="1230"/>
      <c r="BEX28" s="1230"/>
      <c r="BEY28" s="1230"/>
      <c r="BEZ28" s="1230"/>
      <c r="BFA28" s="1230"/>
      <c r="BFB28" s="1230"/>
      <c r="BFC28" s="1230"/>
      <c r="BFD28" s="1230"/>
      <c r="BFE28" s="1230"/>
      <c r="BFF28" s="1230"/>
      <c r="BFG28" s="1230"/>
      <c r="BFH28" s="1230"/>
      <c r="BFI28" s="1230"/>
      <c r="BFJ28" s="1230"/>
      <c r="BFK28" s="1230"/>
      <c r="BFL28" s="1230"/>
      <c r="BFM28" s="1230"/>
      <c r="BFN28" s="1230"/>
      <c r="BFO28" s="1230"/>
      <c r="BFP28" s="1230"/>
      <c r="BFQ28" s="1230"/>
      <c r="BFR28" s="1230"/>
      <c r="BFS28" s="1230"/>
      <c r="BFT28" s="1230"/>
      <c r="BFU28" s="1230"/>
      <c r="BFV28" s="1230"/>
      <c r="BFW28" s="1230"/>
      <c r="BFX28" s="1230"/>
      <c r="BFY28" s="1230"/>
      <c r="BFZ28" s="1230"/>
      <c r="BGA28" s="1230"/>
      <c r="BGB28" s="1230"/>
      <c r="BGC28" s="1230"/>
      <c r="BGD28" s="1230"/>
      <c r="BGE28" s="1230"/>
      <c r="BGF28" s="1230"/>
      <c r="BGG28" s="1230"/>
      <c r="BGH28" s="1230"/>
      <c r="BGI28" s="1230"/>
      <c r="BGJ28" s="1230"/>
      <c r="BGK28" s="1230"/>
      <c r="BGL28" s="1230"/>
      <c r="BGM28" s="1230"/>
      <c r="BGN28" s="1230"/>
      <c r="BGO28" s="1230"/>
      <c r="BGP28" s="1230"/>
      <c r="BGQ28" s="1230"/>
      <c r="BGR28" s="1230"/>
      <c r="BGS28" s="1230"/>
      <c r="BGT28" s="1230"/>
      <c r="BGU28" s="1230"/>
      <c r="BGV28" s="1230"/>
      <c r="BGW28" s="1230"/>
      <c r="BGX28" s="1230"/>
      <c r="BGY28" s="1230"/>
      <c r="BGZ28" s="1230"/>
      <c r="BHA28" s="1230"/>
      <c r="BHB28" s="1230"/>
      <c r="BHC28" s="1230"/>
      <c r="BHD28" s="1230"/>
      <c r="BHE28" s="1230"/>
      <c r="BHF28" s="1230"/>
      <c r="BHG28" s="1230"/>
      <c r="BHH28" s="1230"/>
      <c r="BHI28" s="1230"/>
      <c r="BHJ28" s="1230"/>
      <c r="BHK28" s="1230"/>
      <c r="BHL28" s="1230"/>
      <c r="BHM28" s="1230"/>
      <c r="BHN28" s="1230"/>
      <c r="BHO28" s="1230"/>
      <c r="BHP28" s="1230"/>
      <c r="BHQ28" s="1230"/>
      <c r="BHR28" s="1230"/>
      <c r="BHS28" s="1230"/>
      <c r="BHT28" s="1230"/>
      <c r="BHU28" s="1230"/>
      <c r="BHV28" s="1230"/>
      <c r="BHW28" s="1230"/>
      <c r="BHX28" s="1230"/>
      <c r="BHY28" s="1230"/>
      <c r="BHZ28" s="1230"/>
      <c r="BIA28" s="1230"/>
      <c r="BIB28" s="1230"/>
      <c r="BIC28" s="1230"/>
      <c r="BID28" s="1230"/>
      <c r="BIE28" s="1230"/>
      <c r="BIF28" s="1230"/>
      <c r="BIG28" s="1230"/>
      <c r="BIH28" s="1230"/>
      <c r="BII28" s="1230"/>
      <c r="BIJ28" s="1230"/>
      <c r="BIK28" s="1230"/>
      <c r="BIL28" s="1230"/>
      <c r="BIM28" s="1230"/>
      <c r="BIN28" s="1230"/>
      <c r="BIO28" s="1230"/>
      <c r="BIP28" s="1230"/>
      <c r="BIQ28" s="1230"/>
      <c r="BIR28" s="1230"/>
      <c r="BIS28" s="1230"/>
      <c r="BIT28" s="1230"/>
      <c r="BIU28" s="1230"/>
      <c r="BIV28" s="1230"/>
      <c r="BIW28" s="1230"/>
      <c r="BIX28" s="1230"/>
      <c r="BIY28" s="1230"/>
      <c r="BIZ28" s="1230"/>
      <c r="BJA28" s="1230"/>
      <c r="BJB28" s="1230"/>
      <c r="BJC28" s="1230"/>
      <c r="BJD28" s="1230"/>
      <c r="BJE28" s="1230"/>
      <c r="BJF28" s="1230"/>
      <c r="BJG28" s="1230"/>
      <c r="BJH28" s="1230"/>
      <c r="BJI28" s="1230"/>
      <c r="BJJ28" s="1230"/>
      <c r="BJK28" s="1230"/>
      <c r="BJL28" s="1230"/>
      <c r="BJM28" s="1230"/>
      <c r="BJN28" s="1230"/>
      <c r="BJO28" s="1230"/>
      <c r="BJP28" s="1230"/>
      <c r="BJQ28" s="1230"/>
      <c r="BJR28" s="1230"/>
      <c r="BJS28" s="1230"/>
      <c r="BJT28" s="1230"/>
      <c r="BJU28" s="1230"/>
      <c r="BJV28" s="1230"/>
      <c r="BJW28" s="1230"/>
      <c r="BJX28" s="1230"/>
      <c r="BJY28" s="1230"/>
      <c r="BJZ28" s="1230"/>
      <c r="BKA28" s="1230"/>
      <c r="BKB28" s="1230"/>
      <c r="BKC28" s="1230"/>
      <c r="BKD28" s="1230"/>
      <c r="BKE28" s="1230"/>
      <c r="BKF28" s="1230"/>
      <c r="BKG28" s="1230"/>
      <c r="BKH28" s="1230"/>
      <c r="BKI28" s="1230"/>
      <c r="BKJ28" s="1230"/>
      <c r="BKK28" s="1230"/>
      <c r="BKL28" s="1230"/>
      <c r="BKM28" s="1230"/>
      <c r="BKN28" s="1230"/>
      <c r="BKO28" s="1230"/>
      <c r="BKP28" s="1230"/>
      <c r="BKQ28" s="1230"/>
      <c r="BKR28" s="1230"/>
      <c r="BKS28" s="1230"/>
      <c r="BKT28" s="1230"/>
      <c r="BKU28" s="1230"/>
      <c r="BKV28" s="1230"/>
      <c r="BKW28" s="1230"/>
      <c r="BKX28" s="1230"/>
      <c r="BKY28" s="1230"/>
      <c r="BKZ28" s="1230"/>
      <c r="BLA28" s="1230"/>
      <c r="BLB28" s="1230"/>
      <c r="BLC28" s="1230"/>
      <c r="BLD28" s="1230"/>
      <c r="BLE28" s="1230"/>
      <c r="BLF28" s="1230"/>
      <c r="BLG28" s="1230"/>
      <c r="BLH28" s="1230"/>
      <c r="BLI28" s="1230"/>
      <c r="BLJ28" s="1230"/>
      <c r="BLK28" s="1230"/>
      <c r="BLL28" s="1230"/>
      <c r="BLM28" s="1230"/>
      <c r="BLN28" s="1230"/>
      <c r="BLO28" s="1230"/>
      <c r="BLP28" s="1230"/>
      <c r="BLQ28" s="1230"/>
      <c r="BLR28" s="1230"/>
      <c r="BLS28" s="1230"/>
      <c r="BLT28" s="1230"/>
      <c r="BLU28" s="1230"/>
      <c r="BLV28" s="1230"/>
      <c r="BLW28" s="1230"/>
      <c r="BLX28" s="1230"/>
      <c r="BLY28" s="1230"/>
      <c r="BLZ28" s="1230"/>
      <c r="BMA28" s="1230"/>
      <c r="BMB28" s="1230"/>
      <c r="BMC28" s="1230"/>
      <c r="BMD28" s="1230"/>
      <c r="BME28" s="1230"/>
      <c r="BMF28" s="1230"/>
      <c r="BMG28" s="1230"/>
      <c r="BMH28" s="1230"/>
      <c r="BMI28" s="1230"/>
      <c r="BMJ28" s="1230"/>
      <c r="BMK28" s="1230"/>
      <c r="BML28" s="1230"/>
      <c r="BMM28" s="1230"/>
      <c r="BMN28" s="1230"/>
      <c r="BMO28" s="1230"/>
      <c r="BMP28" s="1230"/>
      <c r="BMQ28" s="1230"/>
      <c r="BMR28" s="1230"/>
      <c r="BMS28" s="1230"/>
      <c r="BMT28" s="1230"/>
      <c r="BMU28" s="1230"/>
      <c r="BMV28" s="1230"/>
      <c r="BMW28" s="1230"/>
      <c r="BMX28" s="1230"/>
      <c r="BMY28" s="1230"/>
      <c r="BMZ28" s="1230"/>
      <c r="BNA28" s="1230"/>
      <c r="BNB28" s="1230"/>
      <c r="BNC28" s="1230"/>
      <c r="BND28" s="1230"/>
      <c r="BNE28" s="1230"/>
      <c r="BNF28" s="1230"/>
      <c r="BNG28" s="1230"/>
      <c r="BNH28" s="1230"/>
      <c r="BNI28" s="1230"/>
      <c r="BNJ28" s="1230"/>
      <c r="BNK28" s="1230"/>
      <c r="BNL28" s="1230"/>
      <c r="BNM28" s="1230"/>
      <c r="BNN28" s="1230"/>
      <c r="BNO28" s="1230"/>
      <c r="BNP28" s="1230"/>
      <c r="BNQ28" s="1230"/>
      <c r="BNR28" s="1230"/>
      <c r="BNS28" s="1230"/>
      <c r="BNT28" s="1230"/>
      <c r="BNU28" s="1230"/>
      <c r="BNV28" s="1230"/>
      <c r="BNW28" s="1230"/>
      <c r="BNX28" s="1230"/>
      <c r="BNY28" s="1230"/>
      <c r="BNZ28" s="1230"/>
      <c r="BOA28" s="1230"/>
      <c r="BOB28" s="1230"/>
      <c r="BOC28" s="1230"/>
      <c r="BOD28" s="1230"/>
      <c r="BOE28" s="1230"/>
      <c r="BOF28" s="1230"/>
      <c r="BOG28" s="1230"/>
      <c r="BOH28" s="1230"/>
      <c r="BOI28" s="1230"/>
      <c r="BOJ28" s="1230"/>
      <c r="BOK28" s="1230"/>
      <c r="BOL28" s="1230"/>
      <c r="BOM28" s="1230"/>
      <c r="BON28" s="1230"/>
      <c r="BOO28" s="1230"/>
      <c r="BOP28" s="1230"/>
      <c r="BOQ28" s="1230"/>
      <c r="BOR28" s="1230"/>
      <c r="BOS28" s="1230"/>
      <c r="BOT28" s="1230"/>
      <c r="BOU28" s="1230"/>
      <c r="BOV28" s="1230"/>
      <c r="BOW28" s="1230"/>
      <c r="BOX28" s="1230"/>
      <c r="BOY28" s="1230"/>
      <c r="BOZ28" s="1230"/>
      <c r="BPA28" s="1230"/>
      <c r="BPB28" s="1230"/>
      <c r="BPC28" s="1230"/>
      <c r="BPD28" s="1230"/>
      <c r="BPE28" s="1230"/>
      <c r="BPF28" s="1230"/>
      <c r="BPG28" s="1230"/>
      <c r="BPH28" s="1230"/>
      <c r="BPI28" s="1230"/>
      <c r="BPJ28" s="1230"/>
      <c r="BPK28" s="1230"/>
      <c r="BPL28" s="1230"/>
      <c r="BPM28" s="1230"/>
      <c r="BPN28" s="1230"/>
      <c r="BPO28" s="1230"/>
      <c r="BPP28" s="1230"/>
      <c r="BPQ28" s="1230"/>
      <c r="BPR28" s="1230"/>
      <c r="BPS28" s="1230"/>
      <c r="BPT28" s="1230"/>
      <c r="BPU28" s="1230"/>
      <c r="BPV28" s="1230"/>
      <c r="BPW28" s="1230"/>
      <c r="BPX28" s="1230"/>
      <c r="BPY28" s="1230"/>
      <c r="BPZ28" s="1230"/>
      <c r="BQA28" s="1230"/>
      <c r="BQB28" s="1230"/>
      <c r="BQC28" s="1230"/>
      <c r="BQD28" s="1230"/>
      <c r="BQE28" s="1230"/>
      <c r="BQF28" s="1230"/>
      <c r="BQG28" s="1230"/>
      <c r="BQH28" s="1230"/>
      <c r="BQI28" s="1230"/>
      <c r="BQJ28" s="1230"/>
      <c r="BQK28" s="1230"/>
      <c r="BQL28" s="1230"/>
      <c r="BQM28" s="1230"/>
      <c r="BQN28" s="1230"/>
      <c r="BQO28" s="1230"/>
      <c r="BQP28" s="1230"/>
      <c r="BQQ28" s="1230"/>
      <c r="BQR28" s="1230"/>
      <c r="BQS28" s="1230"/>
      <c r="BQT28" s="1230"/>
      <c r="BQU28" s="1230"/>
      <c r="BQV28" s="1230"/>
      <c r="BQW28" s="1230"/>
      <c r="BQX28" s="1230"/>
      <c r="BQY28" s="1230"/>
      <c r="BQZ28" s="1230"/>
      <c r="BRA28" s="1230"/>
      <c r="BRB28" s="1230"/>
      <c r="BRC28" s="1230"/>
      <c r="BRD28" s="1230"/>
      <c r="BRE28" s="1230"/>
      <c r="BRF28" s="1230"/>
      <c r="BRG28" s="1230"/>
      <c r="BRH28" s="1230"/>
      <c r="BRI28" s="1230"/>
      <c r="BRJ28" s="1230"/>
      <c r="BRK28" s="1230"/>
      <c r="BRL28" s="1230"/>
      <c r="BRM28" s="1230"/>
      <c r="BRN28" s="1230"/>
      <c r="BRO28" s="1230"/>
      <c r="BRP28" s="1230"/>
      <c r="BRQ28" s="1230"/>
      <c r="BRR28" s="1230"/>
      <c r="BRS28" s="1230"/>
      <c r="BRT28" s="1230"/>
      <c r="BRU28" s="1230"/>
      <c r="BRV28" s="1230"/>
      <c r="BRW28" s="1230"/>
      <c r="BRX28" s="1230"/>
      <c r="BRY28" s="1230"/>
      <c r="BRZ28" s="1230"/>
      <c r="BSA28" s="1230"/>
      <c r="BSB28" s="1230"/>
      <c r="BSC28" s="1230"/>
      <c r="BSD28" s="1230"/>
      <c r="BSE28" s="1230"/>
      <c r="BSF28" s="1230"/>
      <c r="BSG28" s="1230"/>
      <c r="BSH28" s="1230"/>
      <c r="BSI28" s="1230"/>
      <c r="BSJ28" s="1230"/>
      <c r="BSK28" s="1230"/>
      <c r="BSL28" s="1230"/>
      <c r="BSM28" s="1230"/>
      <c r="BSN28" s="1230"/>
      <c r="BSO28" s="1230"/>
      <c r="BSP28" s="1230"/>
      <c r="BSQ28" s="1230"/>
      <c r="BSR28" s="1230"/>
      <c r="BSS28" s="1230"/>
      <c r="BST28" s="1230"/>
      <c r="BSU28" s="1230"/>
      <c r="BSV28" s="1230"/>
      <c r="BSW28" s="1230"/>
      <c r="BSX28" s="1230"/>
      <c r="BSY28" s="1230"/>
      <c r="BSZ28" s="1230"/>
      <c r="BTA28" s="1230"/>
      <c r="BTB28" s="1230"/>
      <c r="BTC28" s="1230"/>
      <c r="BTD28" s="1230"/>
      <c r="BTE28" s="1230"/>
      <c r="BTF28" s="1230"/>
      <c r="BTG28" s="1230"/>
      <c r="BTH28" s="1230"/>
      <c r="BTI28" s="1230"/>
      <c r="BTJ28" s="1230"/>
      <c r="BTK28" s="1230"/>
      <c r="BTL28" s="1230"/>
      <c r="BTM28" s="1230"/>
      <c r="BTN28" s="1230"/>
      <c r="BTO28" s="1230"/>
      <c r="BTP28" s="1230"/>
      <c r="BTQ28" s="1230"/>
      <c r="BTR28" s="1230"/>
      <c r="BTS28" s="1230"/>
      <c r="BTT28" s="1230"/>
      <c r="BTU28" s="1230"/>
      <c r="BTV28" s="1230"/>
      <c r="BTW28" s="1230"/>
      <c r="BTX28" s="1230"/>
      <c r="BTY28" s="1230"/>
      <c r="BTZ28" s="1230"/>
      <c r="BUA28" s="1230"/>
      <c r="BUB28" s="1230"/>
      <c r="BUC28" s="1230"/>
      <c r="BUD28" s="1230"/>
      <c r="BUE28" s="1230"/>
      <c r="BUF28" s="1230"/>
      <c r="BUG28" s="1230"/>
      <c r="BUH28" s="1230"/>
      <c r="BUI28" s="1230"/>
      <c r="BUJ28" s="1230"/>
      <c r="BUK28" s="1230"/>
      <c r="BUL28" s="1230"/>
      <c r="BUM28" s="1230"/>
      <c r="BUN28" s="1230"/>
      <c r="BUO28" s="1230"/>
      <c r="BUP28" s="1230"/>
      <c r="BUQ28" s="1230"/>
      <c r="BUR28" s="1230"/>
      <c r="BUS28" s="1230"/>
      <c r="BUT28" s="1230"/>
      <c r="BUU28" s="1230"/>
      <c r="BUV28" s="1230"/>
      <c r="BUW28" s="1230"/>
      <c r="BUX28" s="1230"/>
      <c r="BUY28" s="1230"/>
      <c r="BUZ28" s="1230"/>
      <c r="BVA28" s="1230"/>
      <c r="BVB28" s="1230"/>
      <c r="BVC28" s="1230"/>
      <c r="BVD28" s="1230"/>
      <c r="BVE28" s="1230"/>
      <c r="BVF28" s="1230"/>
      <c r="BVG28" s="1230"/>
      <c r="BVH28" s="1230"/>
      <c r="BVI28" s="1230"/>
      <c r="BVJ28" s="1230"/>
      <c r="BVK28" s="1230"/>
      <c r="BVL28" s="1230"/>
      <c r="BVM28" s="1230"/>
      <c r="BVN28" s="1230"/>
      <c r="BVO28" s="1230"/>
      <c r="BVP28" s="1230"/>
      <c r="BVQ28" s="1230"/>
      <c r="BVR28" s="1230"/>
      <c r="BVS28" s="1230"/>
      <c r="BVT28" s="1230"/>
      <c r="BVU28" s="1230"/>
      <c r="BVV28" s="1230"/>
      <c r="BVW28" s="1230"/>
      <c r="BVX28" s="1230"/>
      <c r="BVY28" s="1230"/>
      <c r="BVZ28" s="1230"/>
      <c r="BWA28" s="1230"/>
      <c r="BWB28" s="1230"/>
      <c r="BWC28" s="1230"/>
      <c r="BWD28" s="1230"/>
      <c r="BWE28" s="1230"/>
      <c r="BWF28" s="1230"/>
      <c r="BWG28" s="1230"/>
      <c r="BWH28" s="1230"/>
      <c r="BWI28" s="1230"/>
      <c r="BWJ28" s="1230"/>
      <c r="BWK28" s="1230"/>
      <c r="BWL28" s="1230"/>
      <c r="BWM28" s="1230"/>
      <c r="BWN28" s="1230"/>
      <c r="BWO28" s="1230"/>
      <c r="BWP28" s="1230"/>
      <c r="BWQ28" s="1230"/>
      <c r="BWR28" s="1230"/>
      <c r="BWS28" s="1230"/>
      <c r="BWT28" s="1230"/>
      <c r="BWU28" s="1230"/>
      <c r="BWV28" s="1230"/>
      <c r="BWW28" s="1230"/>
      <c r="BWX28" s="1230"/>
      <c r="BWY28" s="1230"/>
      <c r="BWZ28" s="1230"/>
      <c r="BXA28" s="1230"/>
      <c r="BXB28" s="1230"/>
      <c r="BXC28" s="1230"/>
      <c r="BXD28" s="1230"/>
      <c r="BXE28" s="1230"/>
      <c r="BXF28" s="1230"/>
      <c r="BXG28" s="1230"/>
      <c r="BXH28" s="1230"/>
      <c r="BXI28" s="1230"/>
      <c r="BXJ28" s="1230"/>
      <c r="BXK28" s="1230"/>
      <c r="BXL28" s="1230"/>
      <c r="BXM28" s="1230"/>
      <c r="BXN28" s="1230"/>
      <c r="BXO28" s="1230"/>
      <c r="BXP28" s="1230"/>
      <c r="BXQ28" s="1230"/>
      <c r="BXR28" s="1230"/>
      <c r="BXS28" s="1230"/>
      <c r="BXT28" s="1230"/>
      <c r="BXU28" s="1230"/>
      <c r="BXV28" s="1230"/>
      <c r="BXW28" s="1230"/>
      <c r="BXX28" s="1230"/>
      <c r="BXY28" s="1230"/>
      <c r="BXZ28" s="1230"/>
      <c r="BYA28" s="1230"/>
      <c r="BYB28" s="1230"/>
      <c r="BYC28" s="1230"/>
      <c r="BYD28" s="1230"/>
      <c r="BYE28" s="1230"/>
      <c r="BYF28" s="1230"/>
      <c r="BYG28" s="1230"/>
      <c r="BYH28" s="1230"/>
      <c r="BYI28" s="1230"/>
      <c r="BYJ28" s="1230"/>
      <c r="BYK28" s="1230"/>
      <c r="BYL28" s="1230"/>
      <c r="BYM28" s="1230"/>
      <c r="BYN28" s="1230"/>
      <c r="BYO28" s="1230"/>
      <c r="BYP28" s="1230"/>
      <c r="BYQ28" s="1230"/>
      <c r="BYR28" s="1230"/>
      <c r="BYS28" s="1230"/>
      <c r="BYT28" s="1230"/>
      <c r="BYU28" s="1230"/>
      <c r="BYV28" s="1230"/>
      <c r="BYW28" s="1230"/>
      <c r="BYX28" s="1230"/>
      <c r="BYY28" s="1230"/>
      <c r="BYZ28" s="1230"/>
      <c r="BZA28" s="1230"/>
      <c r="BZB28" s="1230"/>
      <c r="BZC28" s="1230"/>
      <c r="BZD28" s="1230"/>
      <c r="BZE28" s="1230"/>
      <c r="BZF28" s="1230"/>
      <c r="BZG28" s="1230"/>
      <c r="BZH28" s="1230"/>
      <c r="BZI28" s="1230"/>
      <c r="BZJ28" s="1230"/>
      <c r="BZK28" s="1230"/>
      <c r="BZL28" s="1230"/>
      <c r="BZM28" s="1230"/>
      <c r="BZN28" s="1230"/>
      <c r="BZO28" s="1230"/>
      <c r="BZP28" s="1230"/>
      <c r="BZQ28" s="1230"/>
      <c r="BZR28" s="1230"/>
      <c r="BZS28" s="1230"/>
      <c r="BZT28" s="1230"/>
      <c r="BZU28" s="1230"/>
      <c r="BZV28" s="1230"/>
      <c r="BZW28" s="1230"/>
      <c r="BZX28" s="1230"/>
      <c r="BZY28" s="1230"/>
      <c r="BZZ28" s="1230"/>
      <c r="CAA28" s="1230"/>
      <c r="CAB28" s="1230"/>
      <c r="CAC28" s="1230"/>
      <c r="CAD28" s="1230"/>
      <c r="CAE28" s="1230"/>
      <c r="CAF28" s="1230"/>
      <c r="CAG28" s="1230"/>
      <c r="CAH28" s="1230"/>
      <c r="CAI28" s="1230"/>
      <c r="CAJ28" s="1230"/>
      <c r="CAK28" s="1230"/>
      <c r="CAL28" s="1230"/>
      <c r="CAM28" s="1230"/>
      <c r="CAN28" s="1230"/>
      <c r="CAO28" s="1230"/>
      <c r="CAP28" s="1230"/>
      <c r="CAQ28" s="1230"/>
      <c r="CAR28" s="1230"/>
      <c r="CAS28" s="1230"/>
      <c r="CAT28" s="1230"/>
      <c r="CAU28" s="1230"/>
      <c r="CAV28" s="1230"/>
      <c r="CAW28" s="1230"/>
      <c r="CAX28" s="1230"/>
      <c r="CAY28" s="1230"/>
      <c r="CAZ28" s="1230"/>
      <c r="CBA28" s="1230"/>
      <c r="CBB28" s="1230"/>
      <c r="CBC28" s="1230"/>
      <c r="CBD28" s="1230"/>
      <c r="CBE28" s="1230"/>
      <c r="CBF28" s="1230"/>
      <c r="CBG28" s="1230"/>
      <c r="CBH28" s="1230"/>
      <c r="CBI28" s="1230"/>
      <c r="CBJ28" s="1230"/>
      <c r="CBK28" s="1230"/>
      <c r="CBL28" s="1230"/>
      <c r="CBM28" s="1230"/>
      <c r="CBN28" s="1230"/>
      <c r="CBO28" s="1230"/>
      <c r="CBP28" s="1230"/>
      <c r="CBQ28" s="1230"/>
      <c r="CBR28" s="1230"/>
      <c r="CBS28" s="1230"/>
      <c r="CBT28" s="1230"/>
      <c r="CBU28" s="1230"/>
      <c r="CBV28" s="1230"/>
      <c r="CBW28" s="1230"/>
      <c r="CBX28" s="1230"/>
      <c r="CBY28" s="1230"/>
      <c r="CBZ28" s="1230"/>
      <c r="CCA28" s="1230"/>
      <c r="CCB28" s="1230"/>
      <c r="CCC28" s="1230"/>
      <c r="CCD28" s="1230"/>
      <c r="CCE28" s="1230"/>
      <c r="CCF28" s="1230"/>
      <c r="CCG28" s="1230"/>
      <c r="CCH28" s="1230"/>
      <c r="CCI28" s="1230"/>
      <c r="CCJ28" s="1230"/>
      <c r="CCK28" s="1230"/>
      <c r="CCL28" s="1230"/>
      <c r="CCM28" s="1230"/>
      <c r="CCN28" s="1230"/>
      <c r="CCO28" s="1230"/>
      <c r="CCP28" s="1230"/>
      <c r="CCQ28" s="1230"/>
      <c r="CCR28" s="1230"/>
      <c r="CCS28" s="1230"/>
      <c r="CCT28" s="1230"/>
      <c r="CCU28" s="1230"/>
      <c r="CCV28" s="1230"/>
      <c r="CCW28" s="1230"/>
      <c r="CCX28" s="1230"/>
      <c r="CCY28" s="1230"/>
      <c r="CCZ28" s="1230"/>
      <c r="CDA28" s="1230"/>
      <c r="CDB28" s="1230"/>
      <c r="CDC28" s="1230"/>
      <c r="CDD28" s="1230"/>
      <c r="CDE28" s="1230"/>
      <c r="CDF28" s="1230"/>
      <c r="CDG28" s="1230"/>
      <c r="CDH28" s="1230"/>
      <c r="CDI28" s="1230"/>
      <c r="CDJ28" s="1230"/>
      <c r="CDK28" s="1230"/>
      <c r="CDL28" s="1230"/>
      <c r="CDM28" s="1230"/>
      <c r="CDN28" s="1230"/>
      <c r="CDO28" s="1230"/>
      <c r="CDP28" s="1230"/>
      <c r="CDQ28" s="1230"/>
      <c r="CDR28" s="1230"/>
      <c r="CDS28" s="1230"/>
      <c r="CDT28" s="1230"/>
      <c r="CDU28" s="1230"/>
      <c r="CDV28" s="1230"/>
      <c r="CDW28" s="1230"/>
      <c r="CDX28" s="1230"/>
      <c r="CDY28" s="1230"/>
      <c r="CDZ28" s="1230"/>
      <c r="CEA28" s="1230"/>
      <c r="CEB28" s="1230"/>
      <c r="CEC28" s="1230"/>
      <c r="CED28" s="1230"/>
      <c r="CEE28" s="1230"/>
      <c r="CEF28" s="1230"/>
      <c r="CEG28" s="1230"/>
      <c r="CEH28" s="1230"/>
      <c r="CEI28" s="1230"/>
      <c r="CEJ28" s="1230"/>
      <c r="CEK28" s="1230"/>
      <c r="CEL28" s="1230"/>
      <c r="CEM28" s="1230"/>
      <c r="CEN28" s="1230"/>
      <c r="CEO28" s="1230"/>
      <c r="CEP28" s="1230"/>
      <c r="CEQ28" s="1230"/>
      <c r="CER28" s="1230"/>
      <c r="CES28" s="1230"/>
      <c r="CET28" s="1230"/>
      <c r="CEU28" s="1230"/>
      <c r="CEV28" s="1230"/>
      <c r="CEW28" s="1230"/>
      <c r="CEX28" s="1230"/>
      <c r="CEY28" s="1230"/>
      <c r="CEZ28" s="1230"/>
      <c r="CFA28" s="1230"/>
      <c r="CFB28" s="1230"/>
      <c r="CFC28" s="1230"/>
      <c r="CFD28" s="1230"/>
      <c r="CFE28" s="1230"/>
      <c r="CFF28" s="1230"/>
      <c r="CFG28" s="1230"/>
      <c r="CFH28" s="1230"/>
      <c r="CFI28" s="1230"/>
      <c r="CFJ28" s="1230"/>
      <c r="CFK28" s="1230"/>
      <c r="CFL28" s="1230"/>
      <c r="CFM28" s="1230"/>
      <c r="CFN28" s="1230"/>
      <c r="CFO28" s="1230"/>
      <c r="CFP28" s="1230"/>
      <c r="CFQ28" s="1230"/>
      <c r="CFR28" s="1230"/>
      <c r="CFS28" s="1230"/>
      <c r="CFT28" s="1230"/>
      <c r="CFU28" s="1230"/>
      <c r="CFV28" s="1230"/>
      <c r="CFW28" s="1230"/>
      <c r="CFX28" s="1230"/>
      <c r="CFY28" s="1230"/>
      <c r="CFZ28" s="1230"/>
      <c r="CGA28" s="1230"/>
      <c r="CGB28" s="1230"/>
      <c r="CGC28" s="1230"/>
      <c r="CGD28" s="1230"/>
      <c r="CGE28" s="1230"/>
      <c r="CGF28" s="1230"/>
      <c r="CGG28" s="1230"/>
      <c r="CGH28" s="1230"/>
      <c r="CGI28" s="1230"/>
      <c r="CGJ28" s="1230"/>
      <c r="CGK28" s="1230"/>
      <c r="CGL28" s="1230"/>
      <c r="CGM28" s="1230"/>
      <c r="CGN28" s="1230"/>
      <c r="CGO28" s="1230"/>
      <c r="CGP28" s="1230"/>
      <c r="CGQ28" s="1230"/>
      <c r="CGR28" s="1230"/>
      <c r="CGS28" s="1230"/>
      <c r="CGT28" s="1230"/>
      <c r="CGU28" s="1230"/>
      <c r="CGV28" s="1230"/>
      <c r="CGW28" s="1230"/>
      <c r="CGX28" s="1230"/>
      <c r="CGY28" s="1230"/>
      <c r="CGZ28" s="1230"/>
      <c r="CHA28" s="1230"/>
      <c r="CHB28" s="1230"/>
      <c r="CHC28" s="1230"/>
      <c r="CHD28" s="1230"/>
      <c r="CHE28" s="1230"/>
      <c r="CHF28" s="1230"/>
      <c r="CHG28" s="1230"/>
      <c r="CHH28" s="1230"/>
      <c r="CHI28" s="1230"/>
      <c r="CHJ28" s="1230"/>
      <c r="CHK28" s="1230"/>
      <c r="CHL28" s="1230"/>
      <c r="CHM28" s="1230"/>
      <c r="CHN28" s="1230"/>
      <c r="CHO28" s="1230"/>
      <c r="CHP28" s="1230"/>
      <c r="CHQ28" s="1230"/>
      <c r="CHR28" s="1230"/>
      <c r="CHS28" s="1230"/>
      <c r="CHT28" s="1230"/>
      <c r="CHU28" s="1230"/>
      <c r="CHV28" s="1230"/>
      <c r="CHW28" s="1230"/>
      <c r="CHX28" s="1230"/>
      <c r="CHY28" s="1230"/>
      <c r="CHZ28" s="1230"/>
      <c r="CIA28" s="1230"/>
      <c r="CIB28" s="1230"/>
      <c r="CIC28" s="1230"/>
      <c r="CID28" s="1230"/>
      <c r="CIE28" s="1230"/>
      <c r="CIF28" s="1230"/>
      <c r="CIG28" s="1230"/>
      <c r="CIH28" s="1230"/>
      <c r="CII28" s="1230"/>
      <c r="CIJ28" s="1230"/>
      <c r="CIK28" s="1230"/>
      <c r="CIL28" s="1230"/>
      <c r="CIM28" s="1230"/>
      <c r="CIN28" s="1230"/>
      <c r="CIO28" s="1230"/>
      <c r="CIP28" s="1230"/>
      <c r="CIQ28" s="1230"/>
      <c r="CIR28" s="1230"/>
      <c r="CIS28" s="1230"/>
      <c r="CIT28" s="1230"/>
      <c r="CIU28" s="1230"/>
      <c r="CIV28" s="1230"/>
      <c r="CIW28" s="1230"/>
      <c r="CIX28" s="1230"/>
      <c r="CIY28" s="1230"/>
      <c r="CIZ28" s="1230"/>
      <c r="CJA28" s="1230"/>
      <c r="CJB28" s="1230"/>
      <c r="CJC28" s="1230"/>
      <c r="CJD28" s="1230"/>
      <c r="CJE28" s="1230"/>
      <c r="CJF28" s="1230"/>
      <c r="CJG28" s="1230"/>
      <c r="CJH28" s="1230"/>
      <c r="CJI28" s="1230"/>
      <c r="CJJ28" s="1230"/>
      <c r="CJK28" s="1230"/>
      <c r="CJL28" s="1230"/>
      <c r="CJM28" s="1230"/>
      <c r="CJN28" s="1230"/>
      <c r="CJO28" s="1230"/>
      <c r="CJP28" s="1230"/>
      <c r="CJQ28" s="1230"/>
      <c r="CJR28" s="1230"/>
      <c r="CJS28" s="1230"/>
      <c r="CJT28" s="1230"/>
      <c r="CJU28" s="1230"/>
      <c r="CJV28" s="1230"/>
      <c r="CJW28" s="1230"/>
      <c r="CJX28" s="1230"/>
      <c r="CJY28" s="1230"/>
      <c r="CJZ28" s="1230"/>
      <c r="CKA28" s="1230"/>
      <c r="CKB28" s="1230"/>
      <c r="CKC28" s="1230"/>
      <c r="CKD28" s="1230"/>
      <c r="CKE28" s="1230"/>
      <c r="CKF28" s="1230"/>
      <c r="CKG28" s="1230"/>
      <c r="CKH28" s="1230"/>
      <c r="CKI28" s="1230"/>
      <c r="CKJ28" s="1230"/>
      <c r="CKK28" s="1230"/>
      <c r="CKL28" s="1230"/>
      <c r="CKM28" s="1230"/>
      <c r="CKN28" s="1230"/>
      <c r="CKO28" s="1230"/>
      <c r="CKP28" s="1230"/>
      <c r="CKQ28" s="1230"/>
      <c r="CKR28" s="1230"/>
      <c r="CKS28" s="1230"/>
      <c r="CKT28" s="1230"/>
      <c r="CKU28" s="1230"/>
      <c r="CKV28" s="1230"/>
      <c r="CKW28" s="1230"/>
      <c r="CKX28" s="1230"/>
      <c r="CKY28" s="1230"/>
      <c r="CKZ28" s="1230"/>
      <c r="CLA28" s="1230"/>
      <c r="CLB28" s="1230"/>
      <c r="CLC28" s="1230"/>
      <c r="CLD28" s="1230"/>
      <c r="CLE28" s="1230"/>
      <c r="CLF28" s="1230"/>
      <c r="CLG28" s="1230"/>
      <c r="CLH28" s="1230"/>
      <c r="CLI28" s="1230"/>
      <c r="CLJ28" s="1230"/>
      <c r="CLK28" s="1230"/>
      <c r="CLL28" s="1230"/>
      <c r="CLM28" s="1230"/>
      <c r="CLN28" s="1230"/>
      <c r="CLO28" s="1230"/>
      <c r="CLP28" s="1230"/>
      <c r="CLQ28" s="1230"/>
      <c r="CLR28" s="1230"/>
      <c r="CLS28" s="1230"/>
      <c r="CLT28" s="1230"/>
      <c r="CLU28" s="1230"/>
      <c r="CLV28" s="1230"/>
      <c r="CLW28" s="1230"/>
      <c r="CLX28" s="1230"/>
      <c r="CLY28" s="1230"/>
      <c r="CLZ28" s="1230"/>
      <c r="CMA28" s="1230"/>
      <c r="CMB28" s="1230"/>
      <c r="CMC28" s="1230"/>
      <c r="CMD28" s="1230"/>
      <c r="CME28" s="1230"/>
      <c r="CMF28" s="1230"/>
      <c r="CMG28" s="1230"/>
      <c r="CMH28" s="1230"/>
      <c r="CMI28" s="1230"/>
      <c r="CMJ28" s="1230"/>
      <c r="CMK28" s="1230"/>
      <c r="CML28" s="1230"/>
      <c r="CMM28" s="1230"/>
      <c r="CMN28" s="1230"/>
      <c r="CMO28" s="1230"/>
      <c r="CMP28" s="1230"/>
      <c r="CMQ28" s="1230"/>
      <c r="CMR28" s="1230"/>
      <c r="CMS28" s="1230"/>
      <c r="CMT28" s="1230"/>
      <c r="CMU28" s="1230"/>
      <c r="CMV28" s="1230"/>
      <c r="CMW28" s="1230"/>
      <c r="CMX28" s="1230"/>
      <c r="CMY28" s="1230"/>
      <c r="CMZ28" s="1230"/>
      <c r="CNA28" s="1230"/>
      <c r="CNB28" s="1230"/>
      <c r="CNC28" s="1230"/>
      <c r="CND28" s="1230"/>
      <c r="CNE28" s="1230"/>
      <c r="CNF28" s="1230"/>
      <c r="CNG28" s="1230"/>
      <c r="CNH28" s="1230"/>
      <c r="CNI28" s="1230"/>
      <c r="CNJ28" s="1230"/>
      <c r="CNK28" s="1230"/>
      <c r="CNL28" s="1230"/>
      <c r="CNM28" s="1230"/>
      <c r="CNN28" s="1230"/>
      <c r="CNO28" s="1230"/>
      <c r="CNP28" s="1230"/>
      <c r="CNQ28" s="1230"/>
      <c r="CNR28" s="1230"/>
      <c r="CNS28" s="1230"/>
      <c r="CNT28" s="1230"/>
      <c r="CNU28" s="1230"/>
      <c r="CNV28" s="1230"/>
      <c r="CNW28" s="1230"/>
      <c r="CNX28" s="1230"/>
      <c r="CNY28" s="1230"/>
      <c r="CNZ28" s="1230"/>
      <c r="COA28" s="1230"/>
      <c r="COB28" s="1230"/>
      <c r="COC28" s="1230"/>
      <c r="COD28" s="1230"/>
      <c r="COE28" s="1230"/>
      <c r="COF28" s="1230"/>
      <c r="COG28" s="1230"/>
      <c r="COH28" s="1230"/>
      <c r="COI28" s="1230"/>
      <c r="COJ28" s="1230"/>
      <c r="COK28" s="1230"/>
      <c r="COL28" s="1230"/>
      <c r="COM28" s="1230"/>
      <c r="CON28" s="1230"/>
      <c r="COO28" s="1230"/>
      <c r="COP28" s="1230"/>
      <c r="COQ28" s="1230"/>
      <c r="COR28" s="1230"/>
      <c r="COS28" s="1230"/>
      <c r="COT28" s="1230"/>
      <c r="COU28" s="1230"/>
      <c r="COV28" s="1230"/>
      <c r="COW28" s="1230"/>
      <c r="COX28" s="1230"/>
      <c r="COY28" s="1230"/>
      <c r="COZ28" s="1230"/>
      <c r="CPA28" s="1230"/>
      <c r="CPB28" s="1230"/>
      <c r="CPC28" s="1230"/>
      <c r="CPD28" s="1230"/>
      <c r="CPE28" s="1230"/>
      <c r="CPF28" s="1230"/>
      <c r="CPG28" s="1230"/>
      <c r="CPH28" s="1230"/>
      <c r="CPI28" s="1230"/>
      <c r="CPJ28" s="1230"/>
      <c r="CPK28" s="1230"/>
      <c r="CPL28" s="1230"/>
      <c r="CPM28" s="1230"/>
      <c r="CPN28" s="1230"/>
      <c r="CPO28" s="1230"/>
      <c r="CPP28" s="1230"/>
      <c r="CPQ28" s="1230"/>
      <c r="CPR28" s="1230"/>
      <c r="CPS28" s="1230"/>
      <c r="CPT28" s="1230"/>
      <c r="CPU28" s="1230"/>
      <c r="CPV28" s="1230"/>
      <c r="CPW28" s="1230"/>
      <c r="CPX28" s="1230"/>
      <c r="CPY28" s="1230"/>
      <c r="CPZ28" s="1230"/>
      <c r="CQA28" s="1230"/>
      <c r="CQB28" s="1230"/>
      <c r="CQC28" s="1230"/>
      <c r="CQD28" s="1230"/>
      <c r="CQE28" s="1230"/>
      <c r="CQF28" s="1230"/>
      <c r="CQG28" s="1230"/>
      <c r="CQH28" s="1230"/>
      <c r="CQI28" s="1230"/>
      <c r="CQJ28" s="1230"/>
      <c r="CQK28" s="1230"/>
      <c r="CQL28" s="1230"/>
      <c r="CQM28" s="1230"/>
      <c r="CQN28" s="1230"/>
      <c r="CQO28" s="1230"/>
      <c r="CQP28" s="1230"/>
      <c r="CQQ28" s="1230"/>
      <c r="CQR28" s="1230"/>
      <c r="CQS28" s="1230"/>
      <c r="CQT28" s="1230"/>
      <c r="CQU28" s="1230"/>
      <c r="CQV28" s="1230"/>
      <c r="CQW28" s="1230"/>
      <c r="CQX28" s="1230"/>
      <c r="CQY28" s="1230"/>
      <c r="CQZ28" s="1230"/>
      <c r="CRA28" s="1230"/>
      <c r="CRB28" s="1230"/>
      <c r="CRC28" s="1230"/>
      <c r="CRD28" s="1230"/>
      <c r="CRE28" s="1230"/>
      <c r="CRF28" s="1230"/>
      <c r="CRG28" s="1230"/>
      <c r="CRH28" s="1230"/>
      <c r="CRI28" s="1230"/>
      <c r="CRJ28" s="1230"/>
      <c r="CRK28" s="1230"/>
      <c r="CRL28" s="1230"/>
      <c r="CRM28" s="1230"/>
      <c r="CRN28" s="1230"/>
      <c r="CRO28" s="1230"/>
      <c r="CRP28" s="1230"/>
      <c r="CRQ28" s="1230"/>
      <c r="CRR28" s="1230"/>
      <c r="CRS28" s="1230"/>
      <c r="CRT28" s="1230"/>
      <c r="CRU28" s="1230"/>
      <c r="CRV28" s="1230"/>
      <c r="CRW28" s="1230"/>
      <c r="CRX28" s="1230"/>
      <c r="CRY28" s="1230"/>
      <c r="CRZ28" s="1230"/>
      <c r="CSA28" s="1230"/>
      <c r="CSB28" s="1230"/>
      <c r="CSC28" s="1230"/>
      <c r="CSD28" s="1230"/>
      <c r="CSE28" s="1230"/>
      <c r="CSF28" s="1230"/>
      <c r="CSG28" s="1230"/>
      <c r="CSH28" s="1230"/>
      <c r="CSI28" s="1230"/>
      <c r="CSJ28" s="1230"/>
      <c r="CSK28" s="1230"/>
      <c r="CSL28" s="1230"/>
      <c r="CSM28" s="1230"/>
      <c r="CSN28" s="1230"/>
      <c r="CSO28" s="1230"/>
      <c r="CSP28" s="1230"/>
      <c r="CSQ28" s="1230"/>
      <c r="CSR28" s="1230"/>
      <c r="CSS28" s="1230"/>
      <c r="CST28" s="1230"/>
      <c r="CSU28" s="1230"/>
      <c r="CSV28" s="1230"/>
      <c r="CSW28" s="1230"/>
      <c r="CSX28" s="1230"/>
      <c r="CSY28" s="1230"/>
      <c r="CSZ28" s="1230"/>
      <c r="CTA28" s="1230"/>
      <c r="CTB28" s="1230"/>
      <c r="CTC28" s="1230"/>
      <c r="CTD28" s="1230"/>
      <c r="CTE28" s="1230"/>
      <c r="CTF28" s="1230"/>
      <c r="CTG28" s="1230"/>
      <c r="CTH28" s="1230"/>
      <c r="CTI28" s="1230"/>
      <c r="CTJ28" s="1230"/>
      <c r="CTK28" s="1230"/>
      <c r="CTL28" s="1230"/>
      <c r="CTM28" s="1230"/>
      <c r="CTN28" s="1230"/>
      <c r="CTO28" s="1230"/>
      <c r="CTP28" s="1230"/>
      <c r="CTQ28" s="1230"/>
      <c r="CTR28" s="1230"/>
      <c r="CTS28" s="1230"/>
      <c r="CTT28" s="1230"/>
      <c r="CTU28" s="1230"/>
      <c r="CTV28" s="1230"/>
      <c r="CTW28" s="1230"/>
      <c r="CTX28" s="1230"/>
      <c r="CTY28" s="1230"/>
      <c r="CTZ28" s="1230"/>
      <c r="CUA28" s="1230"/>
      <c r="CUB28" s="1230"/>
      <c r="CUC28" s="1230"/>
      <c r="CUD28" s="1230"/>
      <c r="CUE28" s="1230"/>
      <c r="CUF28" s="1230"/>
      <c r="CUG28" s="1230"/>
      <c r="CUH28" s="1230"/>
      <c r="CUI28" s="1230"/>
      <c r="CUJ28" s="1230"/>
      <c r="CUK28" s="1230"/>
      <c r="CUL28" s="1230"/>
      <c r="CUM28" s="1230"/>
      <c r="CUN28" s="1230"/>
      <c r="CUO28" s="1230"/>
      <c r="CUP28" s="1230"/>
      <c r="CUQ28" s="1230"/>
      <c r="CUR28" s="1230"/>
      <c r="CUS28" s="1230"/>
      <c r="CUT28" s="1230"/>
      <c r="CUU28" s="1230"/>
      <c r="CUV28" s="1230"/>
      <c r="CUW28" s="1230"/>
      <c r="CUX28" s="1230"/>
      <c r="CUY28" s="1230"/>
      <c r="CUZ28" s="1230"/>
      <c r="CVA28" s="1230"/>
      <c r="CVB28" s="1230"/>
      <c r="CVC28" s="1230"/>
      <c r="CVD28" s="1230"/>
      <c r="CVE28" s="1230"/>
      <c r="CVF28" s="1230"/>
      <c r="CVG28" s="1230"/>
      <c r="CVH28" s="1230"/>
      <c r="CVI28" s="1230"/>
      <c r="CVJ28" s="1230"/>
      <c r="CVK28" s="1230"/>
      <c r="CVL28" s="1230"/>
      <c r="CVM28" s="1230"/>
      <c r="CVN28" s="1230"/>
      <c r="CVO28" s="1230"/>
      <c r="CVP28" s="1230"/>
      <c r="CVQ28" s="1230"/>
      <c r="CVR28" s="1230"/>
      <c r="CVS28" s="1230"/>
      <c r="CVT28" s="1230"/>
      <c r="CVU28" s="1230"/>
      <c r="CVV28" s="1230"/>
      <c r="CVW28" s="1230"/>
      <c r="CVX28" s="1230"/>
      <c r="CVY28" s="1230"/>
      <c r="CVZ28" s="1230"/>
      <c r="CWA28" s="1230"/>
      <c r="CWB28" s="1230"/>
      <c r="CWC28" s="1230"/>
      <c r="CWD28" s="1230"/>
      <c r="CWE28" s="1230"/>
      <c r="CWF28" s="1230"/>
      <c r="CWG28" s="1230"/>
      <c r="CWH28" s="1230"/>
      <c r="CWI28" s="1230"/>
      <c r="CWJ28" s="1230"/>
      <c r="CWK28" s="1230"/>
      <c r="CWL28" s="1230"/>
      <c r="CWM28" s="1230"/>
      <c r="CWN28" s="1230"/>
      <c r="CWO28" s="1230"/>
      <c r="CWP28" s="1230"/>
      <c r="CWQ28" s="1230"/>
      <c r="CWR28" s="1230"/>
      <c r="CWS28" s="1230"/>
      <c r="CWT28" s="1230"/>
      <c r="CWU28" s="1230"/>
      <c r="CWV28" s="1230"/>
      <c r="CWW28" s="1230"/>
      <c r="CWX28" s="1230"/>
      <c r="CWY28" s="1230"/>
      <c r="CWZ28" s="1230"/>
      <c r="CXA28" s="1230"/>
      <c r="CXB28" s="1230"/>
      <c r="CXC28" s="1230"/>
      <c r="CXD28" s="1230"/>
      <c r="CXE28" s="1230"/>
      <c r="CXF28" s="1230"/>
      <c r="CXG28" s="1230"/>
      <c r="CXH28" s="1230"/>
      <c r="CXI28" s="1230"/>
      <c r="CXJ28" s="1230"/>
      <c r="CXK28" s="1230"/>
      <c r="CXL28" s="1230"/>
      <c r="CXM28" s="1230"/>
      <c r="CXN28" s="1230"/>
      <c r="CXO28" s="1230"/>
      <c r="CXP28" s="1230"/>
      <c r="CXQ28" s="1230"/>
      <c r="CXR28" s="1230"/>
      <c r="CXS28" s="1230"/>
      <c r="CXT28" s="1230"/>
      <c r="CXU28" s="1230"/>
      <c r="CXV28" s="1230"/>
      <c r="CXW28" s="1230"/>
      <c r="CXX28" s="1230"/>
      <c r="CXY28" s="1230"/>
      <c r="CXZ28" s="1230"/>
      <c r="CYA28" s="1230"/>
      <c r="CYB28" s="1230"/>
      <c r="CYC28" s="1230"/>
      <c r="CYD28" s="1230"/>
      <c r="CYE28" s="1230"/>
      <c r="CYF28" s="1230"/>
      <c r="CYG28" s="1230"/>
      <c r="CYH28" s="1230"/>
      <c r="CYI28" s="1230"/>
      <c r="CYJ28" s="1230"/>
      <c r="CYK28" s="1230"/>
      <c r="CYL28" s="1230"/>
      <c r="CYM28" s="1230"/>
      <c r="CYN28" s="1230"/>
      <c r="CYO28" s="1230"/>
      <c r="CYP28" s="1230"/>
      <c r="CYQ28" s="1230"/>
      <c r="CYR28" s="1230"/>
      <c r="CYS28" s="1230"/>
      <c r="CYT28" s="1230"/>
      <c r="CYU28" s="1230"/>
      <c r="CYV28" s="1230"/>
      <c r="CYW28" s="1230"/>
      <c r="CYX28" s="1230"/>
      <c r="CYY28" s="1230"/>
      <c r="CYZ28" s="1230"/>
      <c r="CZA28" s="1230"/>
      <c r="CZB28" s="1230"/>
      <c r="CZC28" s="1230"/>
      <c r="CZD28" s="1230"/>
      <c r="CZE28" s="1230"/>
      <c r="CZF28" s="1230"/>
      <c r="CZG28" s="1230"/>
      <c r="CZH28" s="1230"/>
      <c r="CZI28" s="1230"/>
      <c r="CZJ28" s="1230"/>
      <c r="CZK28" s="1230"/>
      <c r="CZL28" s="1230"/>
      <c r="CZM28" s="1230"/>
      <c r="CZN28" s="1230"/>
      <c r="CZO28" s="1230"/>
      <c r="CZP28" s="1230"/>
      <c r="CZQ28" s="1230"/>
      <c r="CZR28" s="1230"/>
      <c r="CZS28" s="1230"/>
      <c r="CZT28" s="1230"/>
      <c r="CZU28" s="1230"/>
      <c r="CZV28" s="1230"/>
      <c r="CZW28" s="1230"/>
      <c r="CZX28" s="1230"/>
      <c r="CZY28" s="1230"/>
      <c r="CZZ28" s="1230"/>
      <c r="DAA28" s="1230"/>
      <c r="DAB28" s="1230"/>
      <c r="DAC28" s="1230"/>
      <c r="DAD28" s="1230"/>
      <c r="DAE28" s="1230"/>
      <c r="DAF28" s="1230"/>
      <c r="DAG28" s="1230"/>
      <c r="DAH28" s="1230"/>
      <c r="DAI28" s="1230"/>
      <c r="DAJ28" s="1230"/>
      <c r="DAK28" s="1230"/>
      <c r="DAL28" s="1230"/>
      <c r="DAM28" s="1230"/>
      <c r="DAN28" s="1230"/>
      <c r="DAO28" s="1230"/>
      <c r="DAP28" s="1230"/>
      <c r="DAQ28" s="1230"/>
      <c r="DAR28" s="1230"/>
      <c r="DAS28" s="1230"/>
      <c r="DAT28" s="1230"/>
      <c r="DAU28" s="1230"/>
      <c r="DAV28" s="1230"/>
      <c r="DAW28" s="1230"/>
      <c r="DAX28" s="1230"/>
      <c r="DAY28" s="1230"/>
      <c r="DAZ28" s="1230"/>
      <c r="DBA28" s="1230"/>
      <c r="DBB28" s="1230"/>
      <c r="DBC28" s="1230"/>
      <c r="DBD28" s="1230"/>
      <c r="DBE28" s="1230"/>
      <c r="DBF28" s="1230"/>
      <c r="DBG28" s="1230"/>
      <c r="DBH28" s="1230"/>
      <c r="DBI28" s="1230"/>
      <c r="DBJ28" s="1230"/>
      <c r="DBK28" s="1230"/>
      <c r="DBL28" s="1230"/>
      <c r="DBM28" s="1230"/>
      <c r="DBN28" s="1230"/>
      <c r="DBO28" s="1230"/>
      <c r="DBP28" s="1230"/>
      <c r="DBQ28" s="1230"/>
      <c r="DBR28" s="1230"/>
      <c r="DBS28" s="1230"/>
      <c r="DBT28" s="1230"/>
      <c r="DBU28" s="1230"/>
      <c r="DBV28" s="1230"/>
      <c r="DBW28" s="1230"/>
      <c r="DBX28" s="1230"/>
      <c r="DBY28" s="1230"/>
      <c r="DBZ28" s="1230"/>
      <c r="DCA28" s="1230"/>
      <c r="DCB28" s="1230"/>
      <c r="DCC28" s="1230"/>
      <c r="DCD28" s="1230"/>
      <c r="DCE28" s="1230"/>
      <c r="DCF28" s="1230"/>
      <c r="DCG28" s="1230"/>
      <c r="DCH28" s="1230"/>
      <c r="DCI28" s="1230"/>
      <c r="DCJ28" s="1230"/>
      <c r="DCK28" s="1230"/>
      <c r="DCL28" s="1230"/>
      <c r="DCM28" s="1230"/>
      <c r="DCN28" s="1230"/>
      <c r="DCO28" s="1230"/>
      <c r="DCP28" s="1230"/>
      <c r="DCQ28" s="1230"/>
      <c r="DCR28" s="1230"/>
      <c r="DCS28" s="1230"/>
      <c r="DCT28" s="1230"/>
      <c r="DCU28" s="1230"/>
      <c r="DCV28" s="1230"/>
      <c r="DCW28" s="1230"/>
      <c r="DCX28" s="1230"/>
      <c r="DCY28" s="1230"/>
      <c r="DCZ28" s="1230"/>
      <c r="DDA28" s="1230"/>
      <c r="DDB28" s="1230"/>
      <c r="DDC28" s="1230"/>
      <c r="DDD28" s="1230"/>
      <c r="DDE28" s="1230"/>
      <c r="DDF28" s="1230"/>
      <c r="DDG28" s="1230"/>
      <c r="DDH28" s="1230"/>
      <c r="DDI28" s="1230"/>
      <c r="DDJ28" s="1230"/>
      <c r="DDK28" s="1230"/>
      <c r="DDL28" s="1230"/>
      <c r="DDM28" s="1230"/>
      <c r="DDN28" s="1230"/>
      <c r="DDO28" s="1230"/>
      <c r="DDP28" s="1230"/>
      <c r="DDQ28" s="1230"/>
      <c r="DDR28" s="1230"/>
      <c r="DDS28" s="1230"/>
      <c r="DDT28" s="1230"/>
      <c r="DDU28" s="1230"/>
      <c r="DDV28" s="1230"/>
      <c r="DDW28" s="1230"/>
      <c r="DDX28" s="1230"/>
      <c r="DDY28" s="1230"/>
      <c r="DDZ28" s="1230"/>
      <c r="DEA28" s="1230"/>
      <c r="DEB28" s="1230"/>
      <c r="DEC28" s="1230"/>
      <c r="DED28" s="1230"/>
      <c r="DEE28" s="1230"/>
      <c r="DEF28" s="1230"/>
      <c r="DEG28" s="1230"/>
      <c r="DEH28" s="1230"/>
      <c r="DEI28" s="1230"/>
      <c r="DEJ28" s="1230"/>
      <c r="DEK28" s="1230"/>
      <c r="DEL28" s="1230"/>
      <c r="DEM28" s="1230"/>
      <c r="DEN28" s="1230"/>
      <c r="DEO28" s="1230"/>
      <c r="DEP28" s="1230"/>
      <c r="DEQ28" s="1230"/>
      <c r="DER28" s="1230"/>
      <c r="DES28" s="1230"/>
      <c r="DET28" s="1230"/>
      <c r="DEU28" s="1230"/>
      <c r="DEV28" s="1230"/>
      <c r="DEW28" s="1230"/>
      <c r="DEX28" s="1230"/>
      <c r="DEY28" s="1230"/>
      <c r="DEZ28" s="1230"/>
      <c r="DFA28" s="1230"/>
      <c r="DFB28" s="1230"/>
      <c r="DFC28" s="1230"/>
      <c r="DFD28" s="1230"/>
      <c r="DFE28" s="1230"/>
      <c r="DFF28" s="1230"/>
      <c r="DFG28" s="1230"/>
      <c r="DFH28" s="1230"/>
      <c r="DFI28" s="1230"/>
      <c r="DFJ28" s="1230"/>
      <c r="DFK28" s="1230"/>
      <c r="DFL28" s="1230"/>
      <c r="DFM28" s="1230"/>
      <c r="DFN28" s="1230"/>
      <c r="DFO28" s="1230"/>
      <c r="DFP28" s="1230"/>
      <c r="DFQ28" s="1230"/>
      <c r="DFR28" s="1230"/>
      <c r="DFS28" s="1230"/>
      <c r="DFT28" s="1230"/>
      <c r="DFU28" s="1230"/>
      <c r="DFV28" s="1230"/>
      <c r="DFW28" s="1230"/>
      <c r="DFX28" s="1230"/>
      <c r="DFY28" s="1230"/>
      <c r="DFZ28" s="1230"/>
      <c r="DGA28" s="1230"/>
      <c r="DGB28" s="1230"/>
      <c r="DGC28" s="1230"/>
      <c r="DGD28" s="1230"/>
      <c r="DGE28" s="1230"/>
      <c r="DGF28" s="1230"/>
      <c r="DGG28" s="1230"/>
      <c r="DGH28" s="1230"/>
      <c r="DGI28" s="1230"/>
      <c r="DGJ28" s="1230"/>
      <c r="DGK28" s="1230"/>
      <c r="DGL28" s="1230"/>
      <c r="DGM28" s="1230"/>
      <c r="DGN28" s="1230"/>
      <c r="DGO28" s="1230"/>
      <c r="DGP28" s="1230"/>
      <c r="DGQ28" s="1230"/>
      <c r="DGR28" s="1230"/>
      <c r="DGS28" s="1230"/>
      <c r="DGT28" s="1230"/>
      <c r="DGU28" s="1230"/>
      <c r="DGV28" s="1230"/>
      <c r="DGW28" s="1230"/>
      <c r="DGX28" s="1230"/>
      <c r="DGY28" s="1230"/>
      <c r="DGZ28" s="1230"/>
      <c r="DHA28" s="1230"/>
      <c r="DHB28" s="1230"/>
      <c r="DHC28" s="1230"/>
      <c r="DHD28" s="1230"/>
      <c r="DHE28" s="1230"/>
      <c r="DHF28" s="1230"/>
      <c r="DHG28" s="1230"/>
      <c r="DHH28" s="1230"/>
      <c r="DHI28" s="1230"/>
      <c r="DHJ28" s="1230"/>
      <c r="DHK28" s="1230"/>
      <c r="DHL28" s="1230"/>
      <c r="DHM28" s="1230"/>
      <c r="DHN28" s="1230"/>
      <c r="DHO28" s="1230"/>
      <c r="DHP28" s="1230"/>
      <c r="DHQ28" s="1230"/>
      <c r="DHR28" s="1230"/>
      <c r="DHS28" s="1230"/>
      <c r="DHT28" s="1230"/>
      <c r="DHU28" s="1230"/>
      <c r="DHV28" s="1230"/>
      <c r="DHW28" s="1230"/>
      <c r="DHX28" s="1230"/>
      <c r="DHY28" s="1230"/>
      <c r="DHZ28" s="1230"/>
      <c r="DIA28" s="1230"/>
      <c r="DIB28" s="1230"/>
      <c r="DIC28" s="1230"/>
      <c r="DID28" s="1230"/>
      <c r="DIE28" s="1230"/>
      <c r="DIF28" s="1230"/>
      <c r="DIG28" s="1230"/>
      <c r="DIH28" s="1230"/>
      <c r="DII28" s="1230"/>
      <c r="DIJ28" s="1230"/>
      <c r="DIK28" s="1230"/>
      <c r="DIL28" s="1230"/>
      <c r="DIM28" s="1230"/>
      <c r="DIN28" s="1230"/>
      <c r="DIO28" s="1230"/>
      <c r="DIP28" s="1230"/>
      <c r="DIQ28" s="1230"/>
      <c r="DIR28" s="1230"/>
      <c r="DIS28" s="1230"/>
      <c r="DIT28" s="1230"/>
      <c r="DIU28" s="1230"/>
      <c r="DIV28" s="1230"/>
      <c r="DIW28" s="1230"/>
      <c r="DIX28" s="1230"/>
      <c r="DIY28" s="1230"/>
      <c r="DIZ28" s="1230"/>
      <c r="DJA28" s="1230"/>
      <c r="DJB28" s="1230"/>
      <c r="DJC28" s="1230"/>
      <c r="DJD28" s="1230"/>
      <c r="DJE28" s="1230"/>
      <c r="DJF28" s="1230"/>
      <c r="DJG28" s="1230"/>
      <c r="DJH28" s="1230"/>
      <c r="DJI28" s="1230"/>
      <c r="DJJ28" s="1230"/>
      <c r="DJK28" s="1230"/>
      <c r="DJL28" s="1230"/>
      <c r="DJM28" s="1230"/>
      <c r="DJN28" s="1230"/>
      <c r="DJO28" s="1230"/>
      <c r="DJP28" s="1230"/>
      <c r="DJQ28" s="1230"/>
      <c r="DJR28" s="1230"/>
      <c r="DJS28" s="1230"/>
      <c r="DJT28" s="1230"/>
      <c r="DJU28" s="1230"/>
      <c r="DJV28" s="1230"/>
      <c r="DJW28" s="1230"/>
      <c r="DJX28" s="1230"/>
      <c r="DJY28" s="1230"/>
      <c r="DJZ28" s="1230"/>
      <c r="DKA28" s="1230"/>
      <c r="DKB28" s="1230"/>
      <c r="DKC28" s="1230"/>
      <c r="DKD28" s="1230"/>
      <c r="DKE28" s="1230"/>
      <c r="DKF28" s="1230"/>
      <c r="DKG28" s="1230"/>
      <c r="DKH28" s="1230"/>
      <c r="DKI28" s="1230"/>
      <c r="DKJ28" s="1230"/>
      <c r="DKK28" s="1230"/>
      <c r="DKL28" s="1230"/>
      <c r="DKM28" s="1230"/>
      <c r="DKN28" s="1230"/>
      <c r="DKO28" s="1230"/>
      <c r="DKP28" s="1230"/>
      <c r="DKQ28" s="1230"/>
      <c r="DKR28" s="1230"/>
      <c r="DKS28" s="1230"/>
      <c r="DKT28" s="1230"/>
      <c r="DKU28" s="1230"/>
      <c r="DKV28" s="1230"/>
      <c r="DKW28" s="1230"/>
      <c r="DKX28" s="1230"/>
      <c r="DKY28" s="1230"/>
      <c r="DKZ28" s="1230"/>
      <c r="DLA28" s="1230"/>
      <c r="DLB28" s="1230"/>
      <c r="DLC28" s="1230"/>
      <c r="DLD28" s="1230"/>
      <c r="DLE28" s="1230"/>
      <c r="DLF28" s="1230"/>
      <c r="DLG28" s="1230"/>
      <c r="DLH28" s="1230"/>
      <c r="DLI28" s="1230"/>
      <c r="DLJ28" s="1230"/>
      <c r="DLK28" s="1230"/>
      <c r="DLL28" s="1230"/>
      <c r="DLM28" s="1230"/>
      <c r="DLN28" s="1230"/>
      <c r="DLO28" s="1230"/>
      <c r="DLP28" s="1230"/>
      <c r="DLQ28" s="1230"/>
      <c r="DLR28" s="1230"/>
      <c r="DLS28" s="1230"/>
      <c r="DLT28" s="1230"/>
      <c r="DLU28" s="1230"/>
      <c r="DLV28" s="1230"/>
      <c r="DLW28" s="1230"/>
      <c r="DLX28" s="1230"/>
      <c r="DLY28" s="1230"/>
      <c r="DLZ28" s="1230"/>
      <c r="DMA28" s="1230"/>
      <c r="DMB28" s="1230"/>
      <c r="DMC28" s="1230"/>
      <c r="DMD28" s="1230"/>
      <c r="DME28" s="1230"/>
      <c r="DMF28" s="1230"/>
      <c r="DMG28" s="1230"/>
      <c r="DMH28" s="1230"/>
      <c r="DMI28" s="1230"/>
      <c r="DMJ28" s="1230"/>
      <c r="DMK28" s="1230"/>
      <c r="DML28" s="1230"/>
      <c r="DMM28" s="1230"/>
      <c r="DMN28" s="1230"/>
      <c r="DMO28" s="1230"/>
      <c r="DMP28" s="1230"/>
      <c r="DMQ28" s="1230"/>
      <c r="DMR28" s="1230"/>
      <c r="DMS28" s="1230"/>
      <c r="DMT28" s="1230"/>
      <c r="DMU28" s="1230"/>
      <c r="DMV28" s="1230"/>
      <c r="DMW28" s="1230"/>
      <c r="DMX28" s="1230"/>
      <c r="DMY28" s="1230"/>
      <c r="DMZ28" s="1230"/>
      <c r="DNA28" s="1230"/>
      <c r="DNB28" s="1230"/>
      <c r="DNC28" s="1230"/>
      <c r="DND28" s="1230"/>
      <c r="DNE28" s="1230"/>
      <c r="DNF28" s="1230"/>
      <c r="DNG28" s="1230"/>
      <c r="DNH28" s="1230"/>
      <c r="DNI28" s="1230"/>
      <c r="DNJ28" s="1230"/>
      <c r="DNK28" s="1230"/>
      <c r="DNL28" s="1230"/>
      <c r="DNM28" s="1230"/>
      <c r="DNN28" s="1230"/>
      <c r="DNO28" s="1230"/>
      <c r="DNP28" s="1230"/>
      <c r="DNQ28" s="1230"/>
      <c r="DNR28" s="1230"/>
      <c r="DNS28" s="1230"/>
      <c r="DNT28" s="1230"/>
      <c r="DNU28" s="1230"/>
      <c r="DNV28" s="1230"/>
      <c r="DNW28" s="1230"/>
      <c r="DNX28" s="1230"/>
      <c r="DNY28" s="1230"/>
      <c r="DNZ28" s="1230"/>
      <c r="DOA28" s="1230"/>
      <c r="DOB28" s="1230"/>
      <c r="DOC28" s="1230"/>
      <c r="DOD28" s="1230"/>
      <c r="DOE28" s="1230"/>
      <c r="DOF28" s="1230"/>
      <c r="DOG28" s="1230"/>
      <c r="DOH28" s="1230"/>
      <c r="DOI28" s="1230"/>
      <c r="DOJ28" s="1230"/>
      <c r="DOK28" s="1230"/>
      <c r="DOL28" s="1230"/>
      <c r="DOM28" s="1230"/>
      <c r="DON28" s="1230"/>
      <c r="DOO28" s="1230"/>
      <c r="DOP28" s="1230"/>
      <c r="DOQ28" s="1230"/>
      <c r="DOR28" s="1230"/>
      <c r="DOS28" s="1230"/>
      <c r="DOT28" s="1230"/>
      <c r="DOU28" s="1230"/>
      <c r="DOV28" s="1230"/>
      <c r="DOW28" s="1230"/>
      <c r="DOX28" s="1230"/>
      <c r="DOY28" s="1230"/>
      <c r="DOZ28" s="1230"/>
      <c r="DPA28" s="1230"/>
      <c r="DPB28" s="1230"/>
      <c r="DPC28" s="1230"/>
      <c r="DPD28" s="1230"/>
      <c r="DPE28" s="1230"/>
      <c r="DPF28" s="1230"/>
      <c r="DPG28" s="1230"/>
      <c r="DPH28" s="1230"/>
      <c r="DPI28" s="1230"/>
      <c r="DPJ28" s="1230"/>
      <c r="DPK28" s="1230"/>
      <c r="DPL28" s="1230"/>
      <c r="DPM28" s="1230"/>
      <c r="DPN28" s="1230"/>
      <c r="DPO28" s="1230"/>
      <c r="DPP28" s="1230"/>
      <c r="DPQ28" s="1230"/>
      <c r="DPR28" s="1230"/>
      <c r="DPS28" s="1230"/>
      <c r="DPT28" s="1230"/>
      <c r="DPU28" s="1230"/>
      <c r="DPV28" s="1230"/>
      <c r="DPW28" s="1230"/>
      <c r="DPX28" s="1230"/>
      <c r="DPY28" s="1230"/>
      <c r="DPZ28" s="1230"/>
      <c r="DQA28" s="1230"/>
      <c r="DQB28" s="1230"/>
      <c r="DQC28" s="1230"/>
      <c r="DQD28" s="1230"/>
      <c r="DQE28" s="1230"/>
      <c r="DQF28" s="1230"/>
      <c r="DQG28" s="1230"/>
      <c r="DQH28" s="1230"/>
      <c r="DQI28" s="1230"/>
      <c r="DQJ28" s="1230"/>
      <c r="DQK28" s="1230"/>
      <c r="DQL28" s="1230"/>
      <c r="DQM28" s="1230"/>
      <c r="DQN28" s="1230"/>
      <c r="DQO28" s="1230"/>
      <c r="DQP28" s="1230"/>
      <c r="DQQ28" s="1230"/>
      <c r="DQR28" s="1230"/>
      <c r="DQS28" s="1230"/>
      <c r="DQT28" s="1230"/>
      <c r="DQU28" s="1230"/>
      <c r="DQV28" s="1230"/>
      <c r="DQW28" s="1230"/>
      <c r="DQX28" s="1230"/>
      <c r="DQY28" s="1230"/>
      <c r="DQZ28" s="1230"/>
      <c r="DRA28" s="1230"/>
      <c r="DRB28" s="1230"/>
      <c r="DRC28" s="1230"/>
      <c r="DRD28" s="1230"/>
      <c r="DRE28" s="1230"/>
      <c r="DRF28" s="1230"/>
      <c r="DRG28" s="1230"/>
      <c r="DRH28" s="1230"/>
      <c r="DRI28" s="1230"/>
      <c r="DRJ28" s="1230"/>
      <c r="DRK28" s="1230"/>
      <c r="DRL28" s="1230"/>
      <c r="DRM28" s="1230"/>
      <c r="DRN28" s="1230"/>
      <c r="DRO28" s="1230"/>
      <c r="DRP28" s="1230"/>
      <c r="DRQ28" s="1230"/>
      <c r="DRR28" s="1230"/>
      <c r="DRS28" s="1230"/>
      <c r="DRT28" s="1230"/>
      <c r="DRU28" s="1230"/>
      <c r="DRV28" s="1230"/>
      <c r="DRW28" s="1230"/>
      <c r="DRX28" s="1230"/>
      <c r="DRY28" s="1230"/>
      <c r="DRZ28" s="1230"/>
      <c r="DSA28" s="1230"/>
      <c r="DSB28" s="1230"/>
      <c r="DSC28" s="1230"/>
      <c r="DSD28" s="1230"/>
      <c r="DSE28" s="1230"/>
      <c r="DSF28" s="1230"/>
      <c r="DSG28" s="1230"/>
      <c r="DSH28" s="1230"/>
      <c r="DSI28" s="1230"/>
      <c r="DSJ28" s="1230"/>
      <c r="DSK28" s="1230"/>
      <c r="DSL28" s="1230"/>
      <c r="DSM28" s="1230"/>
      <c r="DSN28" s="1230"/>
      <c r="DSO28" s="1230"/>
      <c r="DSP28" s="1230"/>
      <c r="DSQ28" s="1230"/>
      <c r="DSR28" s="1230"/>
      <c r="DSS28" s="1230"/>
      <c r="DST28" s="1230"/>
      <c r="DSU28" s="1230"/>
      <c r="DSV28" s="1230"/>
      <c r="DSW28" s="1230"/>
      <c r="DSX28" s="1230"/>
      <c r="DSY28" s="1230"/>
      <c r="DSZ28" s="1230"/>
      <c r="DTA28" s="1230"/>
      <c r="DTB28" s="1230"/>
      <c r="DTC28" s="1230"/>
      <c r="DTD28" s="1230"/>
      <c r="DTE28" s="1230"/>
      <c r="DTF28" s="1230"/>
      <c r="DTG28" s="1230"/>
      <c r="DTH28" s="1230"/>
      <c r="DTI28" s="1230"/>
      <c r="DTJ28" s="1230"/>
      <c r="DTK28" s="1230"/>
      <c r="DTL28" s="1230"/>
      <c r="DTM28" s="1230"/>
      <c r="DTN28" s="1230"/>
      <c r="DTO28" s="1230"/>
      <c r="DTP28" s="1230"/>
      <c r="DTQ28" s="1230"/>
      <c r="DTR28" s="1230"/>
      <c r="DTS28" s="1230"/>
      <c r="DTT28" s="1230"/>
      <c r="DTU28" s="1230"/>
      <c r="DTV28" s="1230"/>
      <c r="DTW28" s="1230"/>
      <c r="DTX28" s="1230"/>
      <c r="DTY28" s="1230"/>
      <c r="DTZ28" s="1230"/>
      <c r="DUA28" s="1230"/>
      <c r="DUB28" s="1230"/>
      <c r="DUC28" s="1230"/>
      <c r="DUD28" s="1230"/>
      <c r="DUE28" s="1230"/>
      <c r="DUF28" s="1230"/>
      <c r="DUG28" s="1230"/>
      <c r="DUH28" s="1230"/>
      <c r="DUI28" s="1230"/>
      <c r="DUJ28" s="1230"/>
      <c r="DUK28" s="1230"/>
      <c r="DUL28" s="1230"/>
      <c r="DUM28" s="1230"/>
      <c r="DUN28" s="1230"/>
      <c r="DUO28" s="1230"/>
      <c r="DUP28" s="1230"/>
      <c r="DUQ28" s="1230"/>
      <c r="DUR28" s="1230"/>
      <c r="DUS28" s="1230"/>
      <c r="DUT28" s="1230"/>
      <c r="DUU28" s="1230"/>
      <c r="DUV28" s="1230"/>
      <c r="DUW28" s="1230"/>
      <c r="DUX28" s="1230"/>
      <c r="DUY28" s="1230"/>
      <c r="DUZ28" s="1230"/>
      <c r="DVA28" s="1230"/>
      <c r="DVB28" s="1230"/>
      <c r="DVC28" s="1230"/>
      <c r="DVD28" s="1230"/>
      <c r="DVE28" s="1230"/>
      <c r="DVF28" s="1230"/>
      <c r="DVG28" s="1230"/>
      <c r="DVH28" s="1230"/>
      <c r="DVI28" s="1230"/>
      <c r="DVJ28" s="1230"/>
      <c r="DVK28" s="1230"/>
      <c r="DVL28" s="1230"/>
      <c r="DVM28" s="1230"/>
      <c r="DVN28" s="1230"/>
      <c r="DVO28" s="1230"/>
      <c r="DVP28" s="1230"/>
      <c r="DVQ28" s="1230"/>
      <c r="DVR28" s="1230"/>
      <c r="DVS28" s="1230"/>
      <c r="DVT28" s="1230"/>
      <c r="DVU28" s="1230"/>
      <c r="DVV28" s="1230"/>
      <c r="DVW28" s="1230"/>
      <c r="DVX28" s="1230"/>
      <c r="DVY28" s="1230"/>
      <c r="DVZ28" s="1230"/>
      <c r="DWA28" s="1230"/>
      <c r="DWB28" s="1230"/>
      <c r="DWC28" s="1230"/>
      <c r="DWD28" s="1230"/>
      <c r="DWE28" s="1230"/>
      <c r="DWF28" s="1230"/>
      <c r="DWG28" s="1230"/>
      <c r="DWH28" s="1230"/>
      <c r="DWI28" s="1230"/>
      <c r="DWJ28" s="1230"/>
      <c r="DWK28" s="1230"/>
      <c r="DWL28" s="1230"/>
      <c r="DWM28" s="1230"/>
      <c r="DWN28" s="1230"/>
      <c r="DWO28" s="1230"/>
      <c r="DWP28" s="1230"/>
      <c r="DWQ28" s="1230"/>
      <c r="DWR28" s="1230"/>
      <c r="DWS28" s="1230"/>
      <c r="DWT28" s="1230"/>
      <c r="DWU28" s="1230"/>
      <c r="DWV28" s="1230"/>
      <c r="DWW28" s="1230"/>
      <c r="DWX28" s="1230"/>
      <c r="DWY28" s="1230"/>
      <c r="DWZ28" s="1230"/>
      <c r="DXA28" s="1230"/>
      <c r="DXB28" s="1230"/>
      <c r="DXC28" s="1230"/>
      <c r="DXD28" s="1230"/>
      <c r="DXE28" s="1230"/>
      <c r="DXF28" s="1230"/>
      <c r="DXG28" s="1230"/>
      <c r="DXH28" s="1230"/>
      <c r="DXI28" s="1230"/>
      <c r="DXJ28" s="1230"/>
      <c r="DXK28" s="1230"/>
      <c r="DXL28" s="1230"/>
      <c r="DXM28" s="1230"/>
      <c r="DXN28" s="1230"/>
      <c r="DXO28" s="1230"/>
      <c r="DXP28" s="1230"/>
      <c r="DXQ28" s="1230"/>
      <c r="DXR28" s="1230"/>
      <c r="DXS28" s="1230"/>
      <c r="DXT28" s="1230"/>
      <c r="DXU28" s="1230"/>
      <c r="DXV28" s="1230"/>
      <c r="DXW28" s="1230"/>
      <c r="DXX28" s="1230"/>
      <c r="DXY28" s="1230"/>
      <c r="DXZ28" s="1230"/>
      <c r="DYA28" s="1230"/>
      <c r="DYB28" s="1230"/>
      <c r="DYC28" s="1230"/>
      <c r="DYD28" s="1230"/>
      <c r="DYE28" s="1230"/>
      <c r="DYF28" s="1230"/>
      <c r="DYG28" s="1230"/>
      <c r="DYH28" s="1230"/>
      <c r="DYI28" s="1230"/>
      <c r="DYJ28" s="1230"/>
      <c r="DYK28" s="1230"/>
      <c r="DYL28" s="1230"/>
      <c r="DYM28" s="1230"/>
      <c r="DYN28" s="1230"/>
      <c r="DYO28" s="1230"/>
      <c r="DYP28" s="1230"/>
      <c r="DYQ28" s="1230"/>
      <c r="DYR28" s="1230"/>
      <c r="DYS28" s="1230"/>
      <c r="DYT28" s="1230"/>
      <c r="DYU28" s="1230"/>
      <c r="DYV28" s="1230"/>
      <c r="DYW28" s="1230"/>
      <c r="DYX28" s="1230"/>
      <c r="DYY28" s="1230"/>
      <c r="DYZ28" s="1230"/>
      <c r="DZA28" s="1230"/>
      <c r="DZB28" s="1230"/>
      <c r="DZC28" s="1230"/>
      <c r="DZD28" s="1230"/>
      <c r="DZE28" s="1230"/>
      <c r="DZF28" s="1230"/>
      <c r="DZG28" s="1230"/>
      <c r="DZH28" s="1230"/>
      <c r="DZI28" s="1230"/>
      <c r="DZJ28" s="1230"/>
      <c r="DZK28" s="1230"/>
      <c r="DZL28" s="1230"/>
      <c r="DZM28" s="1230"/>
      <c r="DZN28" s="1230"/>
      <c r="DZO28" s="1230"/>
      <c r="DZP28" s="1230"/>
      <c r="DZQ28" s="1230"/>
      <c r="DZR28" s="1230"/>
      <c r="DZS28" s="1230"/>
      <c r="DZT28" s="1230"/>
      <c r="DZU28" s="1230"/>
      <c r="DZV28" s="1230"/>
      <c r="DZW28" s="1230"/>
      <c r="DZX28" s="1230"/>
      <c r="DZY28" s="1230"/>
      <c r="DZZ28" s="1230"/>
      <c r="EAA28" s="1230"/>
      <c r="EAB28" s="1230"/>
      <c r="EAC28" s="1230"/>
      <c r="EAD28" s="1230"/>
      <c r="EAE28" s="1230"/>
      <c r="EAF28" s="1230"/>
      <c r="EAG28" s="1230"/>
      <c r="EAH28" s="1230"/>
      <c r="EAI28" s="1230"/>
      <c r="EAJ28" s="1230"/>
      <c r="EAK28" s="1230"/>
      <c r="EAL28" s="1230"/>
      <c r="EAM28" s="1230"/>
      <c r="EAN28" s="1230"/>
      <c r="EAO28" s="1230"/>
      <c r="EAP28" s="1230"/>
      <c r="EAQ28" s="1230"/>
      <c r="EAR28" s="1230"/>
      <c r="EAS28" s="1230"/>
      <c r="EAT28" s="1230"/>
      <c r="EAU28" s="1230"/>
      <c r="EAV28" s="1230"/>
      <c r="EAW28" s="1230"/>
      <c r="EAX28" s="1230"/>
      <c r="EAY28" s="1230"/>
      <c r="EAZ28" s="1230"/>
      <c r="EBA28" s="1230"/>
      <c r="EBB28" s="1230"/>
      <c r="EBC28" s="1230"/>
      <c r="EBD28" s="1230"/>
      <c r="EBE28" s="1230"/>
      <c r="EBF28" s="1230"/>
      <c r="EBG28" s="1230"/>
      <c r="EBH28" s="1230"/>
      <c r="EBI28" s="1230"/>
      <c r="EBJ28" s="1230"/>
      <c r="EBK28" s="1230"/>
      <c r="EBL28" s="1230"/>
      <c r="EBM28" s="1230"/>
      <c r="EBN28" s="1230"/>
      <c r="EBO28" s="1230"/>
      <c r="EBP28" s="1230"/>
      <c r="EBQ28" s="1230"/>
      <c r="EBR28" s="1230"/>
      <c r="EBS28" s="1230"/>
      <c r="EBT28" s="1230"/>
      <c r="EBU28" s="1230"/>
      <c r="EBV28" s="1230"/>
      <c r="EBW28" s="1230"/>
      <c r="EBX28" s="1230"/>
      <c r="EBY28" s="1230"/>
      <c r="EBZ28" s="1230"/>
      <c r="ECA28" s="1230"/>
      <c r="ECB28" s="1230"/>
      <c r="ECC28" s="1230"/>
      <c r="ECD28" s="1230"/>
      <c r="ECE28" s="1230"/>
      <c r="ECF28" s="1230"/>
      <c r="ECG28" s="1230"/>
      <c r="ECH28" s="1230"/>
      <c r="ECI28" s="1230"/>
      <c r="ECJ28" s="1230"/>
      <c r="ECK28" s="1230"/>
      <c r="ECL28" s="1230"/>
      <c r="ECM28" s="1230"/>
      <c r="ECN28" s="1230"/>
      <c r="ECO28" s="1230"/>
      <c r="ECP28" s="1230"/>
      <c r="ECQ28" s="1230"/>
      <c r="ECR28" s="1230"/>
      <c r="ECS28" s="1230"/>
      <c r="ECT28" s="1230"/>
      <c r="ECU28" s="1230"/>
      <c r="ECV28" s="1230"/>
      <c r="ECW28" s="1230"/>
      <c r="ECX28" s="1230"/>
      <c r="ECY28" s="1230"/>
      <c r="ECZ28" s="1230"/>
      <c r="EDA28" s="1230"/>
      <c r="EDB28" s="1230"/>
      <c r="EDC28" s="1230"/>
      <c r="EDD28" s="1230"/>
      <c r="EDE28" s="1230"/>
      <c r="EDF28" s="1230"/>
      <c r="EDG28" s="1230"/>
      <c r="EDH28" s="1230"/>
      <c r="EDI28" s="1230"/>
      <c r="EDJ28" s="1230"/>
      <c r="EDK28" s="1230"/>
      <c r="EDL28" s="1230"/>
      <c r="EDM28" s="1230"/>
      <c r="EDN28" s="1230"/>
      <c r="EDO28" s="1230"/>
      <c r="EDP28" s="1230"/>
      <c r="EDQ28" s="1230"/>
      <c r="EDR28" s="1230"/>
      <c r="EDS28" s="1230"/>
      <c r="EDT28" s="1230"/>
      <c r="EDU28" s="1230"/>
      <c r="EDV28" s="1230"/>
      <c r="EDW28" s="1230"/>
      <c r="EDX28" s="1230"/>
      <c r="EDY28" s="1230"/>
      <c r="EDZ28" s="1230"/>
      <c r="EEA28" s="1230"/>
      <c r="EEB28" s="1230"/>
      <c r="EEC28" s="1230"/>
      <c r="EED28" s="1230"/>
      <c r="EEE28" s="1230"/>
      <c r="EEF28" s="1230"/>
      <c r="EEG28" s="1230"/>
      <c r="EEH28" s="1230"/>
      <c r="EEI28" s="1230"/>
      <c r="EEJ28" s="1230"/>
      <c r="EEK28" s="1230"/>
      <c r="EEL28" s="1230"/>
      <c r="EEM28" s="1230"/>
      <c r="EEN28" s="1230"/>
      <c r="EEO28" s="1230"/>
      <c r="EEP28" s="1230"/>
      <c r="EEQ28" s="1230"/>
      <c r="EER28" s="1230"/>
      <c r="EES28" s="1230"/>
      <c r="EET28" s="1230"/>
      <c r="EEU28" s="1230"/>
      <c r="EEV28" s="1230"/>
      <c r="EEW28" s="1230"/>
      <c r="EEX28" s="1230"/>
      <c r="EEY28" s="1230"/>
      <c r="EEZ28" s="1230"/>
      <c r="EFA28" s="1230"/>
      <c r="EFB28" s="1230"/>
      <c r="EFC28" s="1230"/>
      <c r="EFD28" s="1230"/>
      <c r="EFE28" s="1230"/>
      <c r="EFF28" s="1230"/>
      <c r="EFG28" s="1230"/>
      <c r="EFH28" s="1230"/>
      <c r="EFI28" s="1230"/>
      <c r="EFJ28" s="1230"/>
      <c r="EFK28" s="1230"/>
      <c r="EFL28" s="1230"/>
      <c r="EFM28" s="1230"/>
      <c r="EFN28" s="1230"/>
      <c r="EFO28" s="1230"/>
      <c r="EFP28" s="1230"/>
      <c r="EFQ28" s="1230"/>
      <c r="EFR28" s="1230"/>
      <c r="EFS28" s="1230"/>
      <c r="EFT28" s="1230"/>
      <c r="EFU28" s="1230"/>
      <c r="EFV28" s="1230"/>
      <c r="EFW28" s="1230"/>
      <c r="EFX28" s="1230"/>
      <c r="EFY28" s="1230"/>
      <c r="EFZ28" s="1230"/>
      <c r="EGA28" s="1230"/>
      <c r="EGB28" s="1230"/>
      <c r="EGC28" s="1230"/>
      <c r="EGD28" s="1230"/>
      <c r="EGE28" s="1230"/>
      <c r="EGF28" s="1230"/>
      <c r="EGG28" s="1230"/>
      <c r="EGH28" s="1230"/>
      <c r="EGI28" s="1230"/>
      <c r="EGJ28" s="1230"/>
      <c r="EGK28" s="1230"/>
      <c r="EGL28" s="1230"/>
      <c r="EGM28" s="1230"/>
      <c r="EGN28" s="1230"/>
      <c r="EGO28" s="1230"/>
      <c r="EGP28" s="1230"/>
      <c r="EGQ28" s="1230"/>
      <c r="EGR28" s="1230"/>
      <c r="EGS28" s="1230"/>
      <c r="EGT28" s="1230"/>
      <c r="EGU28" s="1230"/>
      <c r="EGV28" s="1230"/>
      <c r="EGW28" s="1230"/>
      <c r="EGX28" s="1230"/>
      <c r="EGY28" s="1230"/>
      <c r="EGZ28" s="1230"/>
      <c r="EHA28" s="1230"/>
      <c r="EHB28" s="1230"/>
      <c r="EHC28" s="1230"/>
      <c r="EHD28" s="1230"/>
      <c r="EHE28" s="1230"/>
      <c r="EHF28" s="1230"/>
      <c r="EHG28" s="1230"/>
      <c r="EHH28" s="1230"/>
      <c r="EHI28" s="1230"/>
      <c r="EHJ28" s="1230"/>
      <c r="EHK28" s="1230"/>
      <c r="EHL28" s="1230"/>
      <c r="EHM28" s="1230"/>
      <c r="EHN28" s="1230"/>
      <c r="EHO28" s="1230"/>
      <c r="EHP28" s="1230"/>
      <c r="EHQ28" s="1230"/>
      <c r="EHR28" s="1230"/>
      <c r="EHS28" s="1230"/>
      <c r="EHT28" s="1230"/>
      <c r="EHU28" s="1230"/>
      <c r="EHV28" s="1230"/>
      <c r="EHW28" s="1230"/>
      <c r="EHX28" s="1230"/>
      <c r="EHY28" s="1230"/>
      <c r="EHZ28" s="1230"/>
      <c r="EIA28" s="1230"/>
      <c r="EIB28" s="1230"/>
      <c r="EIC28" s="1230"/>
      <c r="EID28" s="1230"/>
      <c r="EIE28" s="1230"/>
      <c r="EIF28" s="1230"/>
      <c r="EIG28" s="1230"/>
      <c r="EIH28" s="1230"/>
      <c r="EII28" s="1230"/>
      <c r="EIJ28" s="1230"/>
      <c r="EIK28" s="1230"/>
      <c r="EIL28" s="1230"/>
      <c r="EIM28" s="1230"/>
      <c r="EIN28" s="1230"/>
      <c r="EIO28" s="1230"/>
      <c r="EIP28" s="1230"/>
      <c r="EIQ28" s="1230"/>
      <c r="EIR28" s="1230"/>
      <c r="EIS28" s="1230"/>
      <c r="EIT28" s="1230"/>
      <c r="EIU28" s="1230"/>
      <c r="EIV28" s="1230"/>
      <c r="EIW28" s="1230"/>
      <c r="EIX28" s="1230"/>
      <c r="EIY28" s="1230"/>
      <c r="EIZ28" s="1230"/>
      <c r="EJA28" s="1230"/>
      <c r="EJB28" s="1230"/>
      <c r="EJC28" s="1230"/>
      <c r="EJD28" s="1230"/>
      <c r="EJE28" s="1230"/>
      <c r="EJF28" s="1230"/>
      <c r="EJG28" s="1230"/>
      <c r="EJH28" s="1230"/>
      <c r="EJI28" s="1230"/>
      <c r="EJJ28" s="1230"/>
      <c r="EJK28" s="1230"/>
      <c r="EJL28" s="1230"/>
      <c r="EJM28" s="1230"/>
      <c r="EJN28" s="1230"/>
      <c r="EJO28" s="1230"/>
      <c r="EJP28" s="1230"/>
      <c r="EJQ28" s="1230"/>
      <c r="EJR28" s="1230"/>
      <c r="EJS28" s="1230"/>
      <c r="EJT28" s="1230"/>
      <c r="EJU28" s="1230"/>
      <c r="EJV28" s="1230"/>
      <c r="EJW28" s="1230"/>
      <c r="EJX28" s="1230"/>
      <c r="EJY28" s="1230"/>
      <c r="EJZ28" s="1230"/>
      <c r="EKA28" s="1230"/>
      <c r="EKB28" s="1230"/>
      <c r="EKC28" s="1230"/>
      <c r="EKD28" s="1230"/>
      <c r="EKE28" s="1230"/>
      <c r="EKF28" s="1230"/>
      <c r="EKG28" s="1230"/>
      <c r="EKH28" s="1230"/>
      <c r="EKI28" s="1230"/>
      <c r="EKJ28" s="1230"/>
      <c r="EKK28" s="1230"/>
      <c r="EKL28" s="1230"/>
      <c r="EKM28" s="1230"/>
      <c r="EKN28" s="1230"/>
      <c r="EKO28" s="1230"/>
      <c r="EKP28" s="1230"/>
      <c r="EKQ28" s="1230"/>
      <c r="EKR28" s="1230"/>
      <c r="EKS28" s="1230"/>
      <c r="EKT28" s="1230"/>
      <c r="EKU28" s="1230"/>
      <c r="EKV28" s="1230"/>
      <c r="EKW28" s="1230"/>
      <c r="EKX28" s="1230"/>
      <c r="EKY28" s="1230"/>
      <c r="EKZ28" s="1230"/>
      <c r="ELA28" s="1230"/>
      <c r="ELB28" s="1230"/>
      <c r="ELC28" s="1230"/>
      <c r="ELD28" s="1230"/>
      <c r="ELE28" s="1230"/>
      <c r="ELF28" s="1230"/>
      <c r="ELG28" s="1230"/>
      <c r="ELH28" s="1230"/>
      <c r="ELI28" s="1230"/>
      <c r="ELJ28" s="1230"/>
      <c r="ELK28" s="1230"/>
      <c r="ELL28" s="1230"/>
      <c r="ELM28" s="1230"/>
      <c r="ELN28" s="1230"/>
      <c r="ELO28" s="1230"/>
      <c r="ELP28" s="1230"/>
      <c r="ELQ28" s="1230"/>
      <c r="ELR28" s="1230"/>
      <c r="ELS28" s="1230"/>
      <c r="ELT28" s="1230"/>
      <c r="ELU28" s="1230"/>
      <c r="ELV28" s="1230"/>
      <c r="ELW28" s="1230"/>
      <c r="ELX28" s="1230"/>
      <c r="ELY28" s="1230"/>
      <c r="ELZ28" s="1230"/>
      <c r="EMA28" s="1230"/>
      <c r="EMB28" s="1230"/>
      <c r="EMC28" s="1230"/>
      <c r="EMD28" s="1230"/>
      <c r="EME28" s="1230"/>
      <c r="EMF28" s="1230"/>
      <c r="EMG28" s="1230"/>
      <c r="EMH28" s="1230"/>
      <c r="EMI28" s="1230"/>
      <c r="EMJ28" s="1230"/>
      <c r="EMK28" s="1230"/>
      <c r="EML28" s="1230"/>
      <c r="EMM28" s="1230"/>
      <c r="EMN28" s="1230"/>
      <c r="EMO28" s="1230"/>
      <c r="EMP28" s="1230"/>
      <c r="EMQ28" s="1230"/>
      <c r="EMR28" s="1230"/>
      <c r="EMS28" s="1230"/>
      <c r="EMT28" s="1230"/>
      <c r="EMU28" s="1230"/>
      <c r="EMV28" s="1230"/>
      <c r="EMW28" s="1230"/>
      <c r="EMX28" s="1230"/>
      <c r="EMY28" s="1230"/>
      <c r="EMZ28" s="1230"/>
      <c r="ENA28" s="1230"/>
      <c r="ENB28" s="1230"/>
      <c r="ENC28" s="1230"/>
      <c r="END28" s="1230"/>
      <c r="ENE28" s="1230"/>
      <c r="ENF28" s="1230"/>
      <c r="ENG28" s="1230"/>
      <c r="ENH28" s="1230"/>
      <c r="ENI28" s="1230"/>
      <c r="ENJ28" s="1230"/>
      <c r="ENK28" s="1230"/>
      <c r="ENL28" s="1230"/>
      <c r="ENM28" s="1230"/>
      <c r="ENN28" s="1230"/>
      <c r="ENO28" s="1230"/>
      <c r="ENP28" s="1230"/>
      <c r="ENQ28" s="1230"/>
      <c r="ENR28" s="1230"/>
      <c r="ENS28" s="1230"/>
      <c r="ENT28" s="1230"/>
      <c r="ENU28" s="1230"/>
      <c r="ENV28" s="1230"/>
      <c r="ENW28" s="1230"/>
      <c r="ENX28" s="1230"/>
      <c r="ENY28" s="1230"/>
      <c r="ENZ28" s="1230"/>
      <c r="EOA28" s="1230"/>
      <c r="EOB28" s="1230"/>
      <c r="EOC28" s="1230"/>
      <c r="EOD28" s="1230"/>
      <c r="EOE28" s="1230"/>
      <c r="EOF28" s="1230"/>
      <c r="EOG28" s="1230"/>
      <c r="EOH28" s="1230"/>
      <c r="EOI28" s="1230"/>
      <c r="EOJ28" s="1230"/>
      <c r="EOK28" s="1230"/>
      <c r="EOL28" s="1230"/>
      <c r="EOM28" s="1230"/>
      <c r="EON28" s="1230"/>
      <c r="EOO28" s="1230"/>
      <c r="EOP28" s="1230"/>
      <c r="EOQ28" s="1230"/>
      <c r="EOR28" s="1230"/>
      <c r="EOS28" s="1230"/>
      <c r="EOT28" s="1230"/>
      <c r="EOU28" s="1230"/>
      <c r="EOV28" s="1230"/>
      <c r="EOW28" s="1230"/>
      <c r="EOX28" s="1230"/>
      <c r="EOY28" s="1230"/>
      <c r="EOZ28" s="1230"/>
      <c r="EPA28" s="1230"/>
      <c r="EPB28" s="1230"/>
      <c r="EPC28" s="1230"/>
      <c r="EPD28" s="1230"/>
      <c r="EPE28" s="1230"/>
      <c r="EPF28" s="1230"/>
      <c r="EPG28" s="1230"/>
      <c r="EPH28" s="1230"/>
      <c r="EPI28" s="1230"/>
      <c r="EPJ28" s="1230"/>
      <c r="EPK28" s="1230"/>
      <c r="EPL28" s="1230"/>
      <c r="EPM28" s="1230"/>
      <c r="EPN28" s="1230"/>
      <c r="EPO28" s="1230"/>
      <c r="EPP28" s="1230"/>
      <c r="EPQ28" s="1230"/>
      <c r="EPR28" s="1230"/>
      <c r="EPS28" s="1230"/>
      <c r="EPT28" s="1230"/>
      <c r="EPU28" s="1230"/>
      <c r="EPV28" s="1230"/>
      <c r="EPW28" s="1230"/>
      <c r="EPX28" s="1230"/>
      <c r="EPY28" s="1230"/>
      <c r="EPZ28" s="1230"/>
      <c r="EQA28" s="1230"/>
      <c r="EQB28" s="1230"/>
      <c r="EQC28" s="1230"/>
      <c r="EQD28" s="1230"/>
      <c r="EQE28" s="1230"/>
      <c r="EQF28" s="1230"/>
      <c r="EQG28" s="1230"/>
      <c r="EQH28" s="1230"/>
      <c r="EQI28" s="1230"/>
      <c r="EQJ28" s="1230"/>
      <c r="EQK28" s="1230"/>
      <c r="EQL28" s="1230"/>
      <c r="EQM28" s="1230"/>
      <c r="EQN28" s="1230"/>
      <c r="EQO28" s="1230"/>
      <c r="EQP28" s="1230"/>
      <c r="EQQ28" s="1230"/>
      <c r="EQR28" s="1230"/>
      <c r="EQS28" s="1230"/>
      <c r="EQT28" s="1230"/>
      <c r="EQU28" s="1230"/>
      <c r="EQV28" s="1230"/>
      <c r="EQW28" s="1230"/>
      <c r="EQX28" s="1230"/>
      <c r="EQY28" s="1230"/>
      <c r="EQZ28" s="1230"/>
      <c r="ERA28" s="1230"/>
      <c r="ERB28" s="1230"/>
      <c r="ERC28" s="1230"/>
      <c r="ERD28" s="1230"/>
      <c r="ERE28" s="1230"/>
      <c r="ERF28" s="1230"/>
      <c r="ERG28" s="1230"/>
      <c r="ERH28" s="1230"/>
      <c r="ERI28" s="1230"/>
      <c r="ERJ28" s="1230"/>
      <c r="ERK28" s="1230"/>
      <c r="ERL28" s="1230"/>
      <c r="ERM28" s="1230"/>
      <c r="ERN28" s="1230"/>
      <c r="ERO28" s="1230"/>
      <c r="ERP28" s="1230"/>
      <c r="ERQ28" s="1230"/>
      <c r="ERR28" s="1230"/>
      <c r="ERS28" s="1230"/>
      <c r="ERT28" s="1230"/>
      <c r="ERU28" s="1230"/>
      <c r="ERV28" s="1230"/>
      <c r="ERW28" s="1230"/>
      <c r="ERX28" s="1230"/>
      <c r="ERY28" s="1230"/>
      <c r="ERZ28" s="1230"/>
      <c r="ESA28" s="1230"/>
      <c r="ESB28" s="1230"/>
      <c r="ESC28" s="1230"/>
      <c r="ESD28" s="1230"/>
      <c r="ESE28" s="1230"/>
      <c r="ESF28" s="1230"/>
      <c r="ESG28" s="1230"/>
      <c r="ESH28" s="1230"/>
      <c r="ESI28" s="1230"/>
      <c r="ESJ28" s="1230"/>
      <c r="ESK28" s="1230"/>
      <c r="ESL28" s="1230"/>
      <c r="ESM28" s="1230"/>
      <c r="ESN28" s="1230"/>
      <c r="ESO28" s="1230"/>
      <c r="ESP28" s="1230"/>
      <c r="ESQ28" s="1230"/>
      <c r="ESR28" s="1230"/>
      <c r="ESS28" s="1230"/>
      <c r="EST28" s="1230"/>
      <c r="ESU28" s="1230"/>
      <c r="ESV28" s="1230"/>
      <c r="ESW28" s="1230"/>
      <c r="ESX28" s="1230"/>
      <c r="ESY28" s="1230"/>
      <c r="ESZ28" s="1230"/>
      <c r="ETA28" s="1230"/>
      <c r="ETB28" s="1230"/>
      <c r="ETC28" s="1230"/>
      <c r="ETD28" s="1230"/>
      <c r="ETE28" s="1230"/>
      <c r="ETF28" s="1230"/>
      <c r="ETG28" s="1230"/>
      <c r="ETH28" s="1230"/>
      <c r="ETI28" s="1230"/>
      <c r="ETJ28" s="1230"/>
      <c r="ETK28" s="1230"/>
      <c r="ETL28" s="1230"/>
      <c r="ETM28" s="1230"/>
      <c r="ETN28" s="1230"/>
      <c r="ETO28" s="1230"/>
      <c r="ETP28" s="1230"/>
      <c r="ETQ28" s="1230"/>
      <c r="ETR28" s="1230"/>
      <c r="ETS28" s="1230"/>
      <c r="ETT28" s="1230"/>
      <c r="ETU28" s="1230"/>
      <c r="ETV28" s="1230"/>
      <c r="ETW28" s="1230"/>
      <c r="ETX28" s="1230"/>
      <c r="ETY28" s="1230"/>
      <c r="ETZ28" s="1230"/>
      <c r="EUA28" s="1230"/>
      <c r="EUB28" s="1230"/>
      <c r="EUC28" s="1230"/>
      <c r="EUD28" s="1230"/>
      <c r="EUE28" s="1230"/>
      <c r="EUF28" s="1230"/>
      <c r="EUG28" s="1230"/>
      <c r="EUH28" s="1230"/>
      <c r="EUI28" s="1230"/>
      <c r="EUJ28" s="1230"/>
      <c r="EUK28" s="1230"/>
      <c r="EUL28" s="1230"/>
      <c r="EUM28" s="1230"/>
      <c r="EUN28" s="1230"/>
      <c r="EUO28" s="1230"/>
      <c r="EUP28" s="1230"/>
      <c r="EUQ28" s="1230"/>
      <c r="EUR28" s="1230"/>
      <c r="EUS28" s="1230"/>
      <c r="EUT28" s="1230"/>
      <c r="EUU28" s="1230"/>
      <c r="EUV28" s="1230"/>
      <c r="EUW28" s="1230"/>
      <c r="EUX28" s="1230"/>
      <c r="EUY28" s="1230"/>
      <c r="EUZ28" s="1230"/>
      <c r="EVA28" s="1230"/>
      <c r="EVB28" s="1230"/>
      <c r="EVC28" s="1230"/>
      <c r="EVD28" s="1230"/>
      <c r="EVE28" s="1230"/>
      <c r="EVF28" s="1230"/>
      <c r="EVG28" s="1230"/>
      <c r="EVH28" s="1230"/>
      <c r="EVI28" s="1230"/>
      <c r="EVJ28" s="1230"/>
      <c r="EVK28" s="1230"/>
      <c r="EVL28" s="1230"/>
      <c r="EVM28" s="1230"/>
      <c r="EVN28" s="1230"/>
      <c r="EVO28" s="1230"/>
      <c r="EVP28" s="1230"/>
      <c r="EVQ28" s="1230"/>
      <c r="EVR28" s="1230"/>
      <c r="EVS28" s="1230"/>
      <c r="EVT28" s="1230"/>
      <c r="EVU28" s="1230"/>
      <c r="EVV28" s="1230"/>
      <c r="EVW28" s="1230"/>
      <c r="EVX28" s="1230"/>
      <c r="EVY28" s="1230"/>
      <c r="EVZ28" s="1230"/>
      <c r="EWA28" s="1230"/>
      <c r="EWB28" s="1230"/>
      <c r="EWC28" s="1230"/>
      <c r="EWD28" s="1230"/>
      <c r="EWE28" s="1230"/>
      <c r="EWF28" s="1230"/>
      <c r="EWG28" s="1230"/>
      <c r="EWH28" s="1230"/>
      <c r="EWI28" s="1230"/>
      <c r="EWJ28" s="1230"/>
      <c r="EWK28" s="1230"/>
      <c r="EWL28" s="1230"/>
      <c r="EWM28" s="1230"/>
      <c r="EWN28" s="1230"/>
      <c r="EWO28" s="1230"/>
      <c r="EWP28" s="1230"/>
      <c r="EWQ28" s="1230"/>
      <c r="EWR28" s="1230"/>
      <c r="EWS28" s="1230"/>
      <c r="EWT28" s="1230"/>
      <c r="EWU28" s="1230"/>
      <c r="EWV28" s="1230"/>
      <c r="EWW28" s="1230"/>
      <c r="EWX28" s="1230"/>
      <c r="EWY28" s="1230"/>
      <c r="EWZ28" s="1230"/>
      <c r="EXA28" s="1230"/>
      <c r="EXB28" s="1230"/>
      <c r="EXC28" s="1230"/>
      <c r="EXD28" s="1230"/>
      <c r="EXE28" s="1230"/>
      <c r="EXF28" s="1230"/>
      <c r="EXG28" s="1230"/>
      <c r="EXH28" s="1230"/>
      <c r="EXI28" s="1230"/>
      <c r="EXJ28" s="1230"/>
      <c r="EXK28" s="1230"/>
      <c r="EXL28" s="1230"/>
      <c r="EXM28" s="1230"/>
      <c r="EXN28" s="1230"/>
      <c r="EXO28" s="1230"/>
      <c r="EXP28" s="1230"/>
      <c r="EXQ28" s="1230"/>
      <c r="EXR28" s="1230"/>
      <c r="EXS28" s="1230"/>
      <c r="EXT28" s="1230"/>
      <c r="EXU28" s="1230"/>
      <c r="EXV28" s="1230"/>
      <c r="EXW28" s="1230"/>
      <c r="EXX28" s="1230"/>
      <c r="EXY28" s="1230"/>
      <c r="EXZ28" s="1230"/>
      <c r="EYA28" s="1230"/>
      <c r="EYB28" s="1230"/>
      <c r="EYC28" s="1230"/>
      <c r="EYD28" s="1230"/>
      <c r="EYE28" s="1230"/>
      <c r="EYF28" s="1230"/>
      <c r="EYG28" s="1230"/>
      <c r="EYH28" s="1230"/>
      <c r="EYI28" s="1230"/>
      <c r="EYJ28" s="1230"/>
      <c r="EYK28" s="1230"/>
      <c r="EYL28" s="1230"/>
      <c r="EYM28" s="1230"/>
      <c r="EYN28" s="1230"/>
      <c r="EYO28" s="1230"/>
      <c r="EYP28" s="1230"/>
      <c r="EYQ28" s="1230"/>
      <c r="EYR28" s="1230"/>
      <c r="EYS28" s="1230"/>
      <c r="EYT28" s="1230"/>
      <c r="EYU28" s="1230"/>
      <c r="EYV28" s="1230"/>
      <c r="EYW28" s="1230"/>
      <c r="EYX28" s="1230"/>
      <c r="EYY28" s="1230"/>
      <c r="EYZ28" s="1230"/>
      <c r="EZA28" s="1230"/>
      <c r="EZB28" s="1230"/>
      <c r="EZC28" s="1230"/>
      <c r="EZD28" s="1230"/>
      <c r="EZE28" s="1230"/>
      <c r="EZF28" s="1230"/>
      <c r="EZG28" s="1230"/>
      <c r="EZH28" s="1230"/>
      <c r="EZI28" s="1230"/>
      <c r="EZJ28" s="1230"/>
      <c r="EZK28" s="1230"/>
      <c r="EZL28" s="1230"/>
      <c r="EZM28" s="1230"/>
      <c r="EZN28" s="1230"/>
      <c r="EZO28" s="1230"/>
      <c r="EZP28" s="1230"/>
      <c r="EZQ28" s="1230"/>
      <c r="EZR28" s="1230"/>
      <c r="EZS28" s="1230"/>
      <c r="EZT28" s="1230"/>
      <c r="EZU28" s="1230"/>
      <c r="EZV28" s="1230"/>
      <c r="EZW28" s="1230"/>
      <c r="EZX28" s="1230"/>
      <c r="EZY28" s="1230"/>
      <c r="EZZ28" s="1230"/>
      <c r="FAA28" s="1230"/>
      <c r="FAB28" s="1230"/>
      <c r="FAC28" s="1230"/>
      <c r="FAD28" s="1230"/>
      <c r="FAE28" s="1230"/>
      <c r="FAF28" s="1230"/>
      <c r="FAG28" s="1230"/>
      <c r="FAH28" s="1230"/>
      <c r="FAI28" s="1230"/>
      <c r="FAJ28" s="1230"/>
      <c r="FAK28" s="1230"/>
      <c r="FAL28" s="1230"/>
      <c r="FAM28" s="1230"/>
      <c r="FAN28" s="1230"/>
      <c r="FAO28" s="1230"/>
      <c r="FAP28" s="1230"/>
      <c r="FAQ28" s="1230"/>
      <c r="FAR28" s="1230"/>
      <c r="FAS28" s="1230"/>
      <c r="FAT28" s="1230"/>
      <c r="FAU28" s="1230"/>
      <c r="FAV28" s="1230"/>
      <c r="FAW28" s="1230"/>
      <c r="FAX28" s="1230"/>
      <c r="FAY28" s="1230"/>
      <c r="FAZ28" s="1230"/>
      <c r="FBA28" s="1230"/>
      <c r="FBB28" s="1230"/>
      <c r="FBC28" s="1230"/>
      <c r="FBD28" s="1230"/>
      <c r="FBE28" s="1230"/>
      <c r="FBF28" s="1230"/>
      <c r="FBG28" s="1230"/>
      <c r="FBH28" s="1230"/>
      <c r="FBI28" s="1230"/>
      <c r="FBJ28" s="1230"/>
      <c r="FBK28" s="1230"/>
      <c r="FBL28" s="1230"/>
      <c r="FBM28" s="1230"/>
      <c r="FBN28" s="1230"/>
      <c r="FBO28" s="1230"/>
      <c r="FBP28" s="1230"/>
      <c r="FBQ28" s="1230"/>
      <c r="FBR28" s="1230"/>
      <c r="FBS28" s="1230"/>
      <c r="FBT28" s="1230"/>
      <c r="FBU28" s="1230"/>
      <c r="FBV28" s="1230"/>
      <c r="FBW28" s="1230"/>
      <c r="FBX28" s="1230"/>
      <c r="FBY28" s="1230"/>
      <c r="FBZ28" s="1230"/>
      <c r="FCA28" s="1230"/>
      <c r="FCB28" s="1230"/>
      <c r="FCC28" s="1230"/>
      <c r="FCD28" s="1230"/>
      <c r="FCE28" s="1230"/>
      <c r="FCF28" s="1230"/>
      <c r="FCG28" s="1230"/>
      <c r="FCH28" s="1230"/>
      <c r="FCI28" s="1230"/>
      <c r="FCJ28" s="1230"/>
      <c r="FCK28" s="1230"/>
      <c r="FCL28" s="1230"/>
      <c r="FCM28" s="1230"/>
      <c r="FCN28" s="1230"/>
      <c r="FCO28" s="1230"/>
      <c r="FCP28" s="1230"/>
      <c r="FCQ28" s="1230"/>
      <c r="FCR28" s="1230"/>
      <c r="FCS28" s="1230"/>
      <c r="FCT28" s="1230"/>
      <c r="FCU28" s="1230"/>
      <c r="FCV28" s="1230"/>
      <c r="FCW28" s="1230"/>
      <c r="FCX28" s="1230"/>
      <c r="FCY28" s="1230"/>
      <c r="FCZ28" s="1230"/>
      <c r="FDA28" s="1230"/>
      <c r="FDB28" s="1230"/>
      <c r="FDC28" s="1230"/>
      <c r="FDD28" s="1230"/>
      <c r="FDE28" s="1230"/>
      <c r="FDF28" s="1230"/>
      <c r="FDG28" s="1230"/>
      <c r="FDH28" s="1230"/>
      <c r="FDI28" s="1230"/>
      <c r="FDJ28" s="1230"/>
      <c r="FDK28" s="1230"/>
      <c r="FDL28" s="1230"/>
      <c r="FDM28" s="1230"/>
      <c r="FDN28" s="1230"/>
      <c r="FDO28" s="1230"/>
      <c r="FDP28" s="1230"/>
      <c r="FDQ28" s="1230"/>
      <c r="FDR28" s="1230"/>
      <c r="FDS28" s="1230"/>
      <c r="FDT28" s="1230"/>
      <c r="FDU28" s="1230"/>
      <c r="FDV28" s="1230"/>
      <c r="FDW28" s="1230"/>
      <c r="FDX28" s="1230"/>
      <c r="FDY28" s="1230"/>
      <c r="FDZ28" s="1230"/>
      <c r="FEA28" s="1230"/>
      <c r="FEB28" s="1230"/>
      <c r="FEC28" s="1230"/>
      <c r="FED28" s="1230"/>
      <c r="FEE28" s="1230"/>
      <c r="FEF28" s="1230"/>
      <c r="FEG28" s="1230"/>
      <c r="FEH28" s="1230"/>
      <c r="FEI28" s="1230"/>
      <c r="FEJ28" s="1230"/>
      <c r="FEK28" s="1230"/>
      <c r="FEL28" s="1230"/>
      <c r="FEM28" s="1230"/>
      <c r="FEN28" s="1230"/>
      <c r="FEO28" s="1230"/>
      <c r="FEP28" s="1230"/>
      <c r="FEQ28" s="1230"/>
      <c r="FER28" s="1230"/>
      <c r="FES28" s="1230"/>
      <c r="FET28" s="1230"/>
      <c r="FEU28" s="1230"/>
      <c r="FEV28" s="1230"/>
      <c r="FEW28" s="1230"/>
      <c r="FEX28" s="1230"/>
      <c r="FEY28" s="1230"/>
      <c r="FEZ28" s="1230"/>
      <c r="FFA28" s="1230"/>
      <c r="FFB28" s="1230"/>
      <c r="FFC28" s="1230"/>
      <c r="FFD28" s="1230"/>
      <c r="FFE28" s="1230"/>
      <c r="FFF28" s="1230"/>
      <c r="FFG28" s="1230"/>
      <c r="FFH28" s="1230"/>
      <c r="FFI28" s="1230"/>
      <c r="FFJ28" s="1230"/>
      <c r="FFK28" s="1230"/>
      <c r="FFL28" s="1230"/>
      <c r="FFM28" s="1230"/>
      <c r="FFN28" s="1230"/>
      <c r="FFO28" s="1230"/>
      <c r="FFP28" s="1230"/>
      <c r="FFQ28" s="1230"/>
      <c r="FFR28" s="1230"/>
      <c r="FFS28" s="1230"/>
      <c r="FFT28" s="1230"/>
      <c r="FFU28" s="1230"/>
      <c r="FFV28" s="1230"/>
      <c r="FFW28" s="1230"/>
      <c r="FFX28" s="1230"/>
      <c r="FFY28" s="1230"/>
      <c r="FFZ28" s="1230"/>
      <c r="FGA28" s="1230"/>
      <c r="FGB28" s="1230"/>
      <c r="FGC28" s="1230"/>
      <c r="FGD28" s="1230"/>
      <c r="FGE28" s="1230"/>
      <c r="FGF28" s="1230"/>
      <c r="FGG28" s="1230"/>
      <c r="FGH28" s="1230"/>
      <c r="FGI28" s="1230"/>
      <c r="FGJ28" s="1230"/>
      <c r="FGK28" s="1230"/>
      <c r="FGL28" s="1230"/>
      <c r="FGM28" s="1230"/>
      <c r="FGN28" s="1230"/>
      <c r="FGO28" s="1230"/>
      <c r="FGP28" s="1230"/>
      <c r="FGQ28" s="1230"/>
      <c r="FGR28" s="1230"/>
      <c r="FGS28" s="1230"/>
      <c r="FGT28" s="1230"/>
      <c r="FGU28" s="1230"/>
      <c r="FGV28" s="1230"/>
      <c r="FGW28" s="1230"/>
      <c r="FGX28" s="1230"/>
      <c r="FGY28" s="1230"/>
      <c r="FGZ28" s="1230"/>
      <c r="FHA28" s="1230"/>
      <c r="FHB28" s="1230"/>
      <c r="FHC28" s="1230"/>
      <c r="FHD28" s="1230"/>
      <c r="FHE28" s="1230"/>
      <c r="FHF28" s="1230"/>
      <c r="FHG28" s="1230"/>
      <c r="FHH28" s="1230"/>
      <c r="FHI28" s="1230"/>
      <c r="FHJ28" s="1230"/>
      <c r="FHK28" s="1230"/>
      <c r="FHL28" s="1230"/>
      <c r="FHM28" s="1230"/>
      <c r="FHN28" s="1230"/>
      <c r="FHO28" s="1230"/>
      <c r="FHP28" s="1230"/>
      <c r="FHQ28" s="1230"/>
      <c r="FHR28" s="1230"/>
      <c r="FHS28" s="1230"/>
      <c r="FHT28" s="1230"/>
      <c r="FHU28" s="1230"/>
      <c r="FHV28" s="1230"/>
      <c r="FHW28" s="1230"/>
      <c r="FHX28" s="1230"/>
      <c r="FHY28" s="1230"/>
      <c r="FHZ28" s="1230"/>
      <c r="FIA28" s="1230"/>
      <c r="FIB28" s="1230"/>
      <c r="FIC28" s="1230"/>
      <c r="FID28" s="1230"/>
      <c r="FIE28" s="1230"/>
      <c r="FIF28" s="1230"/>
      <c r="FIG28" s="1230"/>
      <c r="FIH28" s="1230"/>
      <c r="FII28" s="1230"/>
      <c r="FIJ28" s="1230"/>
      <c r="FIK28" s="1230"/>
      <c r="FIL28" s="1230"/>
      <c r="FIM28" s="1230"/>
      <c r="FIN28" s="1230"/>
      <c r="FIO28" s="1230"/>
      <c r="FIP28" s="1230"/>
      <c r="FIQ28" s="1230"/>
      <c r="FIR28" s="1230"/>
      <c r="FIS28" s="1230"/>
      <c r="FIT28" s="1230"/>
      <c r="FIU28" s="1230"/>
      <c r="FIV28" s="1230"/>
      <c r="FIW28" s="1230"/>
      <c r="FIX28" s="1230"/>
      <c r="FIY28" s="1230"/>
      <c r="FIZ28" s="1230"/>
      <c r="FJA28" s="1230"/>
      <c r="FJB28" s="1230"/>
      <c r="FJC28" s="1230"/>
      <c r="FJD28" s="1230"/>
      <c r="FJE28" s="1230"/>
      <c r="FJF28" s="1230"/>
      <c r="FJG28" s="1230"/>
      <c r="FJH28" s="1230"/>
      <c r="FJI28" s="1230"/>
      <c r="FJJ28" s="1230"/>
      <c r="FJK28" s="1230"/>
      <c r="FJL28" s="1230"/>
      <c r="FJM28" s="1230"/>
      <c r="FJN28" s="1230"/>
      <c r="FJO28" s="1230"/>
      <c r="FJP28" s="1230"/>
      <c r="FJQ28" s="1230"/>
      <c r="FJR28" s="1230"/>
      <c r="FJS28" s="1230"/>
      <c r="FJT28" s="1230"/>
      <c r="FJU28" s="1230"/>
      <c r="FJV28" s="1230"/>
      <c r="FJW28" s="1230"/>
      <c r="FJX28" s="1230"/>
      <c r="FJY28" s="1230"/>
      <c r="FJZ28" s="1230"/>
      <c r="FKA28" s="1230"/>
      <c r="FKB28" s="1230"/>
      <c r="FKC28" s="1230"/>
      <c r="FKD28" s="1230"/>
      <c r="FKE28" s="1230"/>
      <c r="FKF28" s="1230"/>
      <c r="FKG28" s="1230"/>
      <c r="FKH28" s="1230"/>
      <c r="FKI28" s="1230"/>
      <c r="FKJ28" s="1230"/>
      <c r="FKK28" s="1230"/>
      <c r="FKL28" s="1230"/>
      <c r="FKM28" s="1230"/>
      <c r="FKN28" s="1230"/>
      <c r="FKO28" s="1230"/>
      <c r="FKP28" s="1230"/>
      <c r="FKQ28" s="1230"/>
      <c r="FKR28" s="1230"/>
      <c r="FKS28" s="1230"/>
      <c r="FKT28" s="1230"/>
      <c r="FKU28" s="1230"/>
      <c r="FKV28" s="1230"/>
      <c r="FKW28" s="1230"/>
      <c r="FKX28" s="1230"/>
      <c r="FKY28" s="1230"/>
      <c r="FKZ28" s="1230"/>
      <c r="FLA28" s="1230"/>
      <c r="FLB28" s="1230"/>
      <c r="FLC28" s="1230"/>
      <c r="FLD28" s="1230"/>
      <c r="FLE28" s="1230"/>
      <c r="FLF28" s="1230"/>
      <c r="FLG28" s="1230"/>
      <c r="FLH28" s="1230"/>
      <c r="FLI28" s="1230"/>
      <c r="FLJ28" s="1230"/>
      <c r="FLK28" s="1230"/>
      <c r="FLL28" s="1230"/>
      <c r="FLM28" s="1230"/>
      <c r="FLN28" s="1230"/>
      <c r="FLO28" s="1230"/>
      <c r="FLP28" s="1230"/>
      <c r="FLQ28" s="1230"/>
      <c r="FLR28" s="1230"/>
      <c r="FLS28" s="1230"/>
      <c r="FLT28" s="1230"/>
      <c r="FLU28" s="1230"/>
      <c r="FLV28" s="1230"/>
      <c r="FLW28" s="1230"/>
      <c r="FLX28" s="1230"/>
      <c r="FLY28" s="1230"/>
      <c r="FLZ28" s="1230"/>
      <c r="FMA28" s="1230"/>
      <c r="FMB28" s="1230"/>
      <c r="FMC28" s="1230"/>
      <c r="FMD28" s="1230"/>
      <c r="FME28" s="1230"/>
      <c r="FMF28" s="1230"/>
      <c r="FMG28" s="1230"/>
      <c r="FMH28" s="1230"/>
      <c r="FMI28" s="1230"/>
      <c r="FMJ28" s="1230"/>
      <c r="FMK28" s="1230"/>
      <c r="FML28" s="1230"/>
      <c r="FMM28" s="1230"/>
      <c r="FMN28" s="1230"/>
      <c r="FMO28" s="1230"/>
      <c r="FMP28" s="1230"/>
      <c r="FMQ28" s="1230"/>
      <c r="FMR28" s="1230"/>
      <c r="FMS28" s="1230"/>
      <c r="FMT28" s="1230"/>
      <c r="FMU28" s="1230"/>
      <c r="FMV28" s="1230"/>
      <c r="FMW28" s="1230"/>
      <c r="FMX28" s="1230"/>
      <c r="FMY28" s="1230"/>
      <c r="FMZ28" s="1230"/>
      <c r="FNA28" s="1230"/>
      <c r="FNB28" s="1230"/>
      <c r="FNC28" s="1230"/>
      <c r="FND28" s="1230"/>
      <c r="FNE28" s="1230"/>
      <c r="FNF28" s="1230"/>
      <c r="FNG28" s="1230"/>
      <c r="FNH28" s="1230"/>
      <c r="FNI28" s="1230"/>
      <c r="FNJ28" s="1230"/>
      <c r="FNK28" s="1230"/>
      <c r="FNL28" s="1230"/>
      <c r="FNM28" s="1230"/>
      <c r="FNN28" s="1230"/>
      <c r="FNO28" s="1230"/>
      <c r="FNP28" s="1230"/>
      <c r="FNQ28" s="1230"/>
      <c r="FNR28" s="1230"/>
      <c r="FNS28" s="1230"/>
      <c r="FNT28" s="1230"/>
      <c r="FNU28" s="1230"/>
      <c r="FNV28" s="1230"/>
      <c r="FNW28" s="1230"/>
      <c r="FNX28" s="1230"/>
      <c r="FNY28" s="1230"/>
      <c r="FNZ28" s="1230"/>
      <c r="FOA28" s="1230"/>
      <c r="FOB28" s="1230"/>
      <c r="FOC28" s="1230"/>
      <c r="FOD28" s="1230"/>
      <c r="FOE28" s="1230"/>
      <c r="FOF28" s="1230"/>
      <c r="FOG28" s="1230"/>
      <c r="FOH28" s="1230"/>
      <c r="FOI28" s="1230"/>
      <c r="FOJ28" s="1230"/>
      <c r="FOK28" s="1230"/>
      <c r="FOL28" s="1230"/>
      <c r="FOM28" s="1230"/>
      <c r="FON28" s="1230"/>
      <c r="FOO28" s="1230"/>
      <c r="FOP28" s="1230"/>
      <c r="FOQ28" s="1230"/>
      <c r="FOR28" s="1230"/>
      <c r="FOS28" s="1230"/>
      <c r="FOT28" s="1230"/>
      <c r="FOU28" s="1230"/>
      <c r="FOV28" s="1230"/>
      <c r="FOW28" s="1230"/>
      <c r="FOX28" s="1230"/>
      <c r="FOY28" s="1230"/>
      <c r="FOZ28" s="1230"/>
      <c r="FPA28" s="1230"/>
      <c r="FPB28" s="1230"/>
      <c r="FPC28" s="1230"/>
      <c r="FPD28" s="1230"/>
      <c r="FPE28" s="1230"/>
      <c r="FPF28" s="1230"/>
      <c r="FPG28" s="1230"/>
      <c r="FPH28" s="1230"/>
      <c r="FPI28" s="1230"/>
      <c r="FPJ28" s="1230"/>
      <c r="FPK28" s="1230"/>
      <c r="FPL28" s="1230"/>
      <c r="FPM28" s="1230"/>
      <c r="FPN28" s="1230"/>
      <c r="FPO28" s="1230"/>
      <c r="FPP28" s="1230"/>
      <c r="FPQ28" s="1230"/>
      <c r="FPR28" s="1230"/>
      <c r="FPS28" s="1230"/>
      <c r="FPT28" s="1230"/>
      <c r="FPU28" s="1230"/>
      <c r="FPV28" s="1230"/>
      <c r="FPW28" s="1230"/>
      <c r="FPX28" s="1230"/>
      <c r="FPY28" s="1230"/>
      <c r="FPZ28" s="1230"/>
      <c r="FQA28" s="1230"/>
      <c r="FQB28" s="1230"/>
      <c r="FQC28" s="1230"/>
      <c r="FQD28" s="1230"/>
      <c r="FQE28" s="1230"/>
      <c r="FQF28" s="1230"/>
      <c r="FQG28" s="1230"/>
      <c r="FQH28" s="1230"/>
      <c r="FQI28" s="1230"/>
      <c r="FQJ28" s="1230"/>
      <c r="FQK28" s="1230"/>
      <c r="FQL28" s="1230"/>
      <c r="FQM28" s="1230"/>
      <c r="FQN28" s="1230"/>
      <c r="FQO28" s="1230"/>
      <c r="FQP28" s="1230"/>
      <c r="FQQ28" s="1230"/>
      <c r="FQR28" s="1230"/>
      <c r="FQS28" s="1230"/>
      <c r="FQT28" s="1230"/>
      <c r="FQU28" s="1230"/>
      <c r="FQV28" s="1230"/>
      <c r="FQW28" s="1230"/>
      <c r="FQX28" s="1230"/>
      <c r="FQY28" s="1230"/>
      <c r="FQZ28" s="1230"/>
      <c r="FRA28" s="1230"/>
      <c r="FRB28" s="1230"/>
      <c r="FRC28" s="1230"/>
      <c r="FRD28" s="1230"/>
      <c r="FRE28" s="1230"/>
      <c r="FRF28" s="1230"/>
      <c r="FRG28" s="1230"/>
      <c r="FRH28" s="1230"/>
      <c r="FRI28" s="1230"/>
      <c r="FRJ28" s="1230"/>
      <c r="FRK28" s="1230"/>
      <c r="FRL28" s="1230"/>
      <c r="FRM28" s="1230"/>
      <c r="FRN28" s="1230"/>
      <c r="FRO28" s="1230"/>
      <c r="FRP28" s="1230"/>
      <c r="FRQ28" s="1230"/>
      <c r="FRR28" s="1230"/>
      <c r="FRS28" s="1230"/>
      <c r="FRT28" s="1230"/>
      <c r="FRU28" s="1230"/>
      <c r="FRV28" s="1230"/>
      <c r="FRW28" s="1230"/>
      <c r="FRX28" s="1230"/>
      <c r="FRY28" s="1230"/>
      <c r="FRZ28" s="1230"/>
      <c r="FSA28" s="1230"/>
      <c r="FSB28" s="1230"/>
      <c r="FSC28" s="1230"/>
      <c r="FSD28" s="1230"/>
      <c r="FSE28" s="1230"/>
      <c r="FSF28" s="1230"/>
      <c r="FSG28" s="1230"/>
      <c r="FSH28" s="1230"/>
      <c r="FSI28" s="1230"/>
      <c r="FSJ28" s="1230"/>
      <c r="FSK28" s="1230"/>
      <c r="FSL28" s="1230"/>
      <c r="FSM28" s="1230"/>
      <c r="FSN28" s="1230"/>
      <c r="FSO28" s="1230"/>
      <c r="FSP28" s="1230"/>
      <c r="FSQ28" s="1230"/>
      <c r="FSR28" s="1230"/>
      <c r="FSS28" s="1230"/>
      <c r="FST28" s="1230"/>
      <c r="FSU28" s="1230"/>
      <c r="FSV28" s="1230"/>
      <c r="FSW28" s="1230"/>
      <c r="FSX28" s="1230"/>
      <c r="FSY28" s="1230"/>
      <c r="FSZ28" s="1230"/>
      <c r="FTA28" s="1230"/>
      <c r="FTB28" s="1230"/>
      <c r="FTC28" s="1230"/>
      <c r="FTD28" s="1230"/>
      <c r="FTE28" s="1230"/>
      <c r="FTF28" s="1230"/>
      <c r="FTG28" s="1230"/>
      <c r="FTH28" s="1230"/>
      <c r="FTI28" s="1230"/>
      <c r="FTJ28" s="1230"/>
      <c r="FTK28" s="1230"/>
      <c r="FTL28" s="1230"/>
      <c r="FTM28" s="1230"/>
      <c r="FTN28" s="1230"/>
      <c r="FTO28" s="1230"/>
      <c r="FTP28" s="1230"/>
      <c r="FTQ28" s="1230"/>
      <c r="FTR28" s="1230"/>
      <c r="FTS28" s="1230"/>
      <c r="FTT28" s="1230"/>
      <c r="FTU28" s="1230"/>
      <c r="FTV28" s="1230"/>
      <c r="FTW28" s="1230"/>
      <c r="FTX28" s="1230"/>
      <c r="FTY28" s="1230"/>
      <c r="FTZ28" s="1230"/>
      <c r="FUA28" s="1230"/>
      <c r="FUB28" s="1230"/>
      <c r="FUC28" s="1230"/>
      <c r="FUD28" s="1230"/>
      <c r="FUE28" s="1230"/>
      <c r="FUF28" s="1230"/>
      <c r="FUG28" s="1230"/>
      <c r="FUH28" s="1230"/>
      <c r="FUI28" s="1230"/>
      <c r="FUJ28" s="1230"/>
      <c r="FUK28" s="1230"/>
      <c r="FUL28" s="1230"/>
      <c r="FUM28" s="1230"/>
      <c r="FUN28" s="1230"/>
      <c r="FUO28" s="1230"/>
      <c r="FUP28" s="1230"/>
      <c r="FUQ28" s="1230"/>
      <c r="FUR28" s="1230"/>
      <c r="FUS28" s="1230"/>
      <c r="FUT28" s="1230"/>
      <c r="FUU28" s="1230"/>
      <c r="FUV28" s="1230"/>
      <c r="FUW28" s="1230"/>
      <c r="FUX28" s="1230"/>
      <c r="FUY28" s="1230"/>
      <c r="FUZ28" s="1230"/>
      <c r="FVA28" s="1230"/>
      <c r="FVB28" s="1230"/>
      <c r="FVC28" s="1230"/>
      <c r="FVD28" s="1230"/>
      <c r="FVE28" s="1230"/>
      <c r="FVF28" s="1230"/>
      <c r="FVG28" s="1230"/>
      <c r="FVH28" s="1230"/>
      <c r="FVI28" s="1230"/>
      <c r="FVJ28" s="1230"/>
      <c r="FVK28" s="1230"/>
      <c r="FVL28" s="1230"/>
      <c r="FVM28" s="1230"/>
      <c r="FVN28" s="1230"/>
      <c r="FVO28" s="1230"/>
      <c r="FVP28" s="1230"/>
      <c r="FVQ28" s="1230"/>
      <c r="FVR28" s="1230"/>
      <c r="FVS28" s="1230"/>
      <c r="FVT28" s="1230"/>
      <c r="FVU28" s="1230"/>
      <c r="FVV28" s="1230"/>
      <c r="FVW28" s="1230"/>
      <c r="FVX28" s="1230"/>
      <c r="FVY28" s="1230"/>
      <c r="FVZ28" s="1230"/>
      <c r="FWA28" s="1230"/>
      <c r="FWB28" s="1230"/>
      <c r="FWC28" s="1230"/>
      <c r="FWD28" s="1230"/>
      <c r="FWE28" s="1230"/>
      <c r="FWF28" s="1230"/>
      <c r="FWG28" s="1230"/>
      <c r="FWH28" s="1230"/>
      <c r="FWI28" s="1230"/>
      <c r="FWJ28" s="1230"/>
      <c r="FWK28" s="1230"/>
      <c r="FWL28" s="1230"/>
      <c r="FWM28" s="1230"/>
      <c r="FWN28" s="1230"/>
      <c r="FWO28" s="1230"/>
      <c r="FWP28" s="1230"/>
      <c r="FWQ28" s="1230"/>
      <c r="FWR28" s="1230"/>
      <c r="FWS28" s="1230"/>
      <c r="FWT28" s="1230"/>
      <c r="FWU28" s="1230"/>
      <c r="FWV28" s="1230"/>
      <c r="FWW28" s="1230"/>
      <c r="FWX28" s="1230"/>
      <c r="FWY28" s="1230"/>
      <c r="FWZ28" s="1230"/>
      <c r="FXA28" s="1230"/>
      <c r="FXB28" s="1230"/>
      <c r="FXC28" s="1230"/>
      <c r="FXD28" s="1230"/>
      <c r="FXE28" s="1230"/>
      <c r="FXF28" s="1230"/>
      <c r="FXG28" s="1230"/>
      <c r="FXH28" s="1230"/>
      <c r="FXI28" s="1230"/>
      <c r="FXJ28" s="1230"/>
      <c r="FXK28" s="1230"/>
      <c r="FXL28" s="1230"/>
      <c r="FXM28" s="1230"/>
      <c r="FXN28" s="1230"/>
      <c r="FXO28" s="1230"/>
      <c r="FXP28" s="1230"/>
      <c r="FXQ28" s="1230"/>
      <c r="FXR28" s="1230"/>
      <c r="FXS28" s="1230"/>
      <c r="FXT28" s="1230"/>
      <c r="FXU28" s="1230"/>
      <c r="FXV28" s="1230"/>
      <c r="FXW28" s="1230"/>
      <c r="FXX28" s="1230"/>
      <c r="FXY28" s="1230"/>
      <c r="FXZ28" s="1230"/>
      <c r="FYA28" s="1230"/>
      <c r="FYB28" s="1230"/>
      <c r="FYC28" s="1230"/>
      <c r="FYD28" s="1230"/>
      <c r="FYE28" s="1230"/>
      <c r="FYF28" s="1230"/>
      <c r="FYG28" s="1230"/>
      <c r="FYH28" s="1230"/>
      <c r="FYI28" s="1230"/>
      <c r="FYJ28" s="1230"/>
      <c r="FYK28" s="1230"/>
      <c r="FYL28" s="1230"/>
      <c r="FYM28" s="1230"/>
      <c r="FYN28" s="1230"/>
      <c r="FYO28" s="1230"/>
      <c r="FYP28" s="1230"/>
      <c r="FYQ28" s="1230"/>
      <c r="FYR28" s="1230"/>
      <c r="FYS28" s="1230"/>
      <c r="FYT28" s="1230"/>
      <c r="FYU28" s="1230"/>
      <c r="FYV28" s="1230"/>
      <c r="FYW28" s="1230"/>
      <c r="FYX28" s="1230"/>
      <c r="FYY28" s="1230"/>
      <c r="FYZ28" s="1230"/>
      <c r="FZA28" s="1230"/>
      <c r="FZB28" s="1230"/>
      <c r="FZC28" s="1230"/>
      <c r="FZD28" s="1230"/>
      <c r="FZE28" s="1230"/>
      <c r="FZF28" s="1230"/>
      <c r="FZG28" s="1230"/>
      <c r="FZH28" s="1230"/>
      <c r="FZI28" s="1230"/>
      <c r="FZJ28" s="1230"/>
      <c r="FZK28" s="1230"/>
      <c r="FZL28" s="1230"/>
      <c r="FZM28" s="1230"/>
      <c r="FZN28" s="1230"/>
      <c r="FZO28" s="1230"/>
      <c r="FZP28" s="1230"/>
      <c r="FZQ28" s="1230"/>
      <c r="FZR28" s="1230"/>
      <c r="FZS28" s="1230"/>
      <c r="FZT28" s="1230"/>
      <c r="FZU28" s="1230"/>
      <c r="FZV28" s="1230"/>
      <c r="FZW28" s="1230"/>
      <c r="FZX28" s="1230"/>
      <c r="FZY28" s="1230"/>
      <c r="FZZ28" s="1230"/>
      <c r="GAA28" s="1230"/>
      <c r="GAB28" s="1230"/>
      <c r="GAC28" s="1230"/>
      <c r="GAD28" s="1230"/>
      <c r="GAE28" s="1230"/>
      <c r="GAF28" s="1230"/>
      <c r="GAG28" s="1230"/>
      <c r="GAH28" s="1230"/>
      <c r="GAI28" s="1230"/>
      <c r="GAJ28" s="1230"/>
      <c r="GAK28" s="1230"/>
      <c r="GAL28" s="1230"/>
      <c r="GAM28" s="1230"/>
      <c r="GAN28" s="1230"/>
      <c r="GAO28" s="1230"/>
      <c r="GAP28" s="1230"/>
      <c r="GAQ28" s="1230"/>
      <c r="GAR28" s="1230"/>
      <c r="GAS28" s="1230"/>
      <c r="GAT28" s="1230"/>
      <c r="GAU28" s="1230"/>
      <c r="GAV28" s="1230"/>
      <c r="GAW28" s="1230"/>
      <c r="GAX28" s="1230"/>
      <c r="GAY28" s="1230"/>
      <c r="GAZ28" s="1230"/>
      <c r="GBA28" s="1230"/>
      <c r="GBB28" s="1230"/>
      <c r="GBC28" s="1230"/>
      <c r="GBD28" s="1230"/>
      <c r="GBE28" s="1230"/>
      <c r="GBF28" s="1230"/>
      <c r="GBG28" s="1230"/>
      <c r="GBH28" s="1230"/>
      <c r="GBI28" s="1230"/>
      <c r="GBJ28" s="1230"/>
      <c r="GBK28" s="1230"/>
      <c r="GBL28" s="1230"/>
      <c r="GBM28" s="1230"/>
      <c r="GBN28" s="1230"/>
      <c r="GBO28" s="1230"/>
      <c r="GBP28" s="1230"/>
      <c r="GBQ28" s="1230"/>
      <c r="GBR28" s="1230"/>
      <c r="GBS28" s="1230"/>
      <c r="GBT28" s="1230"/>
      <c r="GBU28" s="1230"/>
      <c r="GBV28" s="1230"/>
      <c r="GBW28" s="1230"/>
      <c r="GBX28" s="1230"/>
      <c r="GBY28" s="1230"/>
      <c r="GBZ28" s="1230"/>
      <c r="GCA28" s="1230"/>
      <c r="GCB28" s="1230"/>
      <c r="GCC28" s="1230"/>
      <c r="GCD28" s="1230"/>
      <c r="GCE28" s="1230"/>
      <c r="GCF28" s="1230"/>
      <c r="GCG28" s="1230"/>
      <c r="GCH28" s="1230"/>
      <c r="GCI28" s="1230"/>
      <c r="GCJ28" s="1230"/>
      <c r="GCK28" s="1230"/>
      <c r="GCL28" s="1230"/>
      <c r="GCM28" s="1230"/>
      <c r="GCN28" s="1230"/>
      <c r="GCO28" s="1230"/>
      <c r="GCP28" s="1230"/>
      <c r="GCQ28" s="1230"/>
      <c r="GCR28" s="1230"/>
      <c r="GCS28" s="1230"/>
      <c r="GCT28" s="1230"/>
      <c r="GCU28" s="1230"/>
      <c r="GCV28" s="1230"/>
      <c r="GCW28" s="1230"/>
      <c r="GCX28" s="1230"/>
      <c r="GCY28" s="1230"/>
      <c r="GCZ28" s="1230"/>
      <c r="GDA28" s="1230"/>
      <c r="GDB28" s="1230"/>
      <c r="GDC28" s="1230"/>
      <c r="GDD28" s="1230"/>
      <c r="GDE28" s="1230"/>
      <c r="GDF28" s="1230"/>
      <c r="GDG28" s="1230"/>
      <c r="GDH28" s="1230"/>
      <c r="GDI28" s="1230"/>
      <c r="GDJ28" s="1230"/>
      <c r="GDK28" s="1230"/>
      <c r="GDL28" s="1230"/>
      <c r="GDM28" s="1230"/>
      <c r="GDN28" s="1230"/>
      <c r="GDO28" s="1230"/>
      <c r="GDP28" s="1230"/>
      <c r="GDQ28" s="1230"/>
      <c r="GDR28" s="1230"/>
      <c r="GDS28" s="1230"/>
      <c r="GDT28" s="1230"/>
      <c r="GDU28" s="1230"/>
      <c r="GDV28" s="1230"/>
      <c r="GDW28" s="1230"/>
      <c r="GDX28" s="1230"/>
      <c r="GDY28" s="1230"/>
      <c r="GDZ28" s="1230"/>
      <c r="GEA28" s="1230"/>
      <c r="GEB28" s="1230"/>
      <c r="GEC28" s="1230"/>
      <c r="GED28" s="1230"/>
      <c r="GEE28" s="1230"/>
      <c r="GEF28" s="1230"/>
      <c r="GEG28" s="1230"/>
      <c r="GEH28" s="1230"/>
      <c r="GEI28" s="1230"/>
      <c r="GEJ28" s="1230"/>
      <c r="GEK28" s="1230"/>
      <c r="GEL28" s="1230"/>
      <c r="GEM28" s="1230"/>
      <c r="GEN28" s="1230"/>
      <c r="GEO28" s="1230"/>
      <c r="GEP28" s="1230"/>
      <c r="GEQ28" s="1230"/>
      <c r="GER28" s="1230"/>
      <c r="GES28" s="1230"/>
      <c r="GET28" s="1230"/>
      <c r="GEU28" s="1230"/>
      <c r="GEV28" s="1230"/>
      <c r="GEW28" s="1230"/>
      <c r="GEX28" s="1230"/>
      <c r="GEY28" s="1230"/>
      <c r="GEZ28" s="1230"/>
      <c r="GFA28" s="1230"/>
      <c r="GFB28" s="1230"/>
      <c r="GFC28" s="1230"/>
      <c r="GFD28" s="1230"/>
      <c r="GFE28" s="1230"/>
      <c r="GFF28" s="1230"/>
      <c r="GFG28" s="1230"/>
      <c r="GFH28" s="1230"/>
      <c r="GFI28" s="1230"/>
      <c r="GFJ28" s="1230"/>
      <c r="GFK28" s="1230"/>
      <c r="GFL28" s="1230"/>
      <c r="GFM28" s="1230"/>
      <c r="GFN28" s="1230"/>
      <c r="GFO28" s="1230"/>
      <c r="GFP28" s="1230"/>
      <c r="GFQ28" s="1230"/>
      <c r="GFR28" s="1230"/>
      <c r="GFS28" s="1230"/>
      <c r="GFT28" s="1230"/>
      <c r="GFU28" s="1230"/>
      <c r="GFV28" s="1230"/>
      <c r="GFW28" s="1230"/>
      <c r="GFX28" s="1230"/>
      <c r="GFY28" s="1230"/>
      <c r="GFZ28" s="1230"/>
      <c r="GGA28" s="1230"/>
      <c r="GGB28" s="1230"/>
      <c r="GGC28" s="1230"/>
      <c r="GGD28" s="1230"/>
      <c r="GGE28" s="1230"/>
      <c r="GGF28" s="1230"/>
      <c r="GGG28" s="1230"/>
      <c r="GGH28" s="1230"/>
      <c r="GGI28" s="1230"/>
      <c r="GGJ28" s="1230"/>
      <c r="GGK28" s="1230"/>
      <c r="GGL28" s="1230"/>
      <c r="GGM28" s="1230"/>
      <c r="GGN28" s="1230"/>
      <c r="GGO28" s="1230"/>
      <c r="GGP28" s="1230"/>
      <c r="GGQ28" s="1230"/>
      <c r="GGR28" s="1230"/>
      <c r="GGS28" s="1230"/>
      <c r="GGT28" s="1230"/>
      <c r="GGU28" s="1230"/>
      <c r="GGV28" s="1230"/>
      <c r="GGW28" s="1230"/>
      <c r="GGX28" s="1230"/>
      <c r="GGY28" s="1230"/>
      <c r="GGZ28" s="1230"/>
      <c r="GHA28" s="1230"/>
      <c r="GHB28" s="1230"/>
      <c r="GHC28" s="1230"/>
      <c r="GHD28" s="1230"/>
      <c r="GHE28" s="1230"/>
      <c r="GHF28" s="1230"/>
      <c r="GHG28" s="1230"/>
      <c r="GHH28" s="1230"/>
      <c r="GHI28" s="1230"/>
      <c r="GHJ28" s="1230"/>
      <c r="GHK28" s="1230"/>
      <c r="GHL28" s="1230"/>
      <c r="GHM28" s="1230"/>
      <c r="GHN28" s="1230"/>
      <c r="GHO28" s="1230"/>
      <c r="GHP28" s="1230"/>
      <c r="GHQ28" s="1230"/>
      <c r="GHR28" s="1230"/>
      <c r="GHS28" s="1230"/>
      <c r="GHT28" s="1230"/>
      <c r="GHU28" s="1230"/>
      <c r="GHV28" s="1230"/>
      <c r="GHW28" s="1230"/>
      <c r="GHX28" s="1230"/>
      <c r="GHY28" s="1230"/>
      <c r="GHZ28" s="1230"/>
      <c r="GIA28" s="1230"/>
      <c r="GIB28" s="1230"/>
      <c r="GIC28" s="1230"/>
      <c r="GID28" s="1230"/>
      <c r="GIE28" s="1230"/>
      <c r="GIF28" s="1230"/>
      <c r="GIG28" s="1230"/>
      <c r="GIH28" s="1230"/>
      <c r="GII28" s="1230"/>
      <c r="GIJ28" s="1230"/>
      <c r="GIK28" s="1230"/>
      <c r="GIL28" s="1230"/>
      <c r="GIM28" s="1230"/>
      <c r="GIN28" s="1230"/>
      <c r="GIO28" s="1230"/>
      <c r="GIP28" s="1230"/>
      <c r="GIQ28" s="1230"/>
      <c r="GIR28" s="1230"/>
      <c r="GIS28" s="1230"/>
      <c r="GIT28" s="1230"/>
      <c r="GIU28" s="1230"/>
      <c r="GIV28" s="1230"/>
      <c r="GIW28" s="1230"/>
      <c r="GIX28" s="1230"/>
      <c r="GIY28" s="1230"/>
      <c r="GIZ28" s="1230"/>
      <c r="GJA28" s="1230"/>
      <c r="GJB28" s="1230"/>
      <c r="GJC28" s="1230"/>
      <c r="GJD28" s="1230"/>
      <c r="GJE28" s="1230"/>
      <c r="GJF28" s="1230"/>
      <c r="GJG28" s="1230"/>
      <c r="GJH28" s="1230"/>
      <c r="GJI28" s="1230"/>
      <c r="GJJ28" s="1230"/>
      <c r="GJK28" s="1230"/>
      <c r="GJL28" s="1230"/>
      <c r="GJM28" s="1230"/>
      <c r="GJN28" s="1230"/>
      <c r="GJO28" s="1230"/>
      <c r="GJP28" s="1230"/>
      <c r="GJQ28" s="1230"/>
      <c r="GJR28" s="1230"/>
      <c r="GJS28" s="1230"/>
      <c r="GJT28" s="1230"/>
      <c r="GJU28" s="1230"/>
      <c r="GJV28" s="1230"/>
      <c r="GJW28" s="1230"/>
      <c r="GJX28" s="1230"/>
      <c r="GJY28" s="1230"/>
      <c r="GJZ28" s="1230"/>
      <c r="GKA28" s="1230"/>
      <c r="GKB28" s="1230"/>
      <c r="GKC28" s="1230"/>
      <c r="GKD28" s="1230"/>
      <c r="GKE28" s="1230"/>
      <c r="GKF28" s="1230"/>
      <c r="GKG28" s="1230"/>
      <c r="GKH28" s="1230"/>
      <c r="GKI28" s="1230"/>
      <c r="GKJ28" s="1230"/>
      <c r="GKK28" s="1230"/>
      <c r="GKL28" s="1230"/>
      <c r="GKM28" s="1230"/>
      <c r="GKN28" s="1230"/>
      <c r="GKO28" s="1230"/>
      <c r="GKP28" s="1230"/>
      <c r="GKQ28" s="1230"/>
      <c r="GKR28" s="1230"/>
      <c r="GKS28" s="1230"/>
      <c r="GKT28" s="1230"/>
      <c r="GKU28" s="1230"/>
      <c r="GKV28" s="1230"/>
      <c r="GKW28" s="1230"/>
      <c r="GKX28" s="1230"/>
      <c r="GKY28" s="1230"/>
      <c r="GKZ28" s="1230"/>
      <c r="GLA28" s="1230"/>
      <c r="GLB28" s="1230"/>
      <c r="GLC28" s="1230"/>
      <c r="GLD28" s="1230"/>
      <c r="GLE28" s="1230"/>
      <c r="GLF28" s="1230"/>
      <c r="GLG28" s="1230"/>
      <c r="GLH28" s="1230"/>
      <c r="GLI28" s="1230"/>
      <c r="GLJ28" s="1230"/>
      <c r="GLK28" s="1230"/>
      <c r="GLL28" s="1230"/>
      <c r="GLM28" s="1230"/>
      <c r="GLN28" s="1230"/>
      <c r="GLO28" s="1230"/>
      <c r="GLP28" s="1230"/>
      <c r="GLQ28" s="1230"/>
      <c r="GLR28" s="1230"/>
      <c r="GLS28" s="1230"/>
      <c r="GLT28" s="1230"/>
      <c r="GLU28" s="1230"/>
      <c r="GLV28" s="1230"/>
      <c r="GLW28" s="1230"/>
      <c r="GLX28" s="1230"/>
      <c r="GLY28" s="1230"/>
      <c r="GLZ28" s="1230"/>
      <c r="GMA28" s="1230"/>
      <c r="GMB28" s="1230"/>
      <c r="GMC28" s="1230"/>
      <c r="GMD28" s="1230"/>
      <c r="GME28" s="1230"/>
      <c r="GMF28" s="1230"/>
      <c r="GMG28" s="1230"/>
      <c r="GMH28" s="1230"/>
      <c r="GMI28" s="1230"/>
      <c r="GMJ28" s="1230"/>
      <c r="GMK28" s="1230"/>
      <c r="GML28" s="1230"/>
      <c r="GMM28" s="1230"/>
      <c r="GMN28" s="1230"/>
      <c r="GMO28" s="1230"/>
      <c r="GMP28" s="1230"/>
      <c r="GMQ28" s="1230"/>
      <c r="GMR28" s="1230"/>
      <c r="GMS28" s="1230"/>
      <c r="GMT28" s="1230"/>
      <c r="GMU28" s="1230"/>
      <c r="GMV28" s="1230"/>
      <c r="GMW28" s="1230"/>
      <c r="GMX28" s="1230"/>
      <c r="GMY28" s="1230"/>
      <c r="GMZ28" s="1230"/>
      <c r="GNA28" s="1230"/>
      <c r="GNB28" s="1230"/>
      <c r="GNC28" s="1230"/>
      <c r="GND28" s="1230"/>
      <c r="GNE28" s="1230"/>
      <c r="GNF28" s="1230"/>
      <c r="GNG28" s="1230"/>
      <c r="GNH28" s="1230"/>
      <c r="GNI28" s="1230"/>
      <c r="GNJ28" s="1230"/>
      <c r="GNK28" s="1230"/>
      <c r="GNL28" s="1230"/>
      <c r="GNM28" s="1230"/>
      <c r="GNN28" s="1230"/>
      <c r="GNO28" s="1230"/>
      <c r="GNP28" s="1230"/>
      <c r="GNQ28" s="1230"/>
      <c r="GNR28" s="1230"/>
      <c r="GNS28" s="1230"/>
      <c r="GNT28" s="1230"/>
      <c r="GNU28" s="1230"/>
      <c r="GNV28" s="1230"/>
      <c r="GNW28" s="1230"/>
      <c r="GNX28" s="1230"/>
      <c r="GNY28" s="1230"/>
      <c r="GNZ28" s="1230"/>
      <c r="GOA28" s="1230"/>
      <c r="GOB28" s="1230"/>
      <c r="GOC28" s="1230"/>
      <c r="GOD28" s="1230"/>
      <c r="GOE28" s="1230"/>
      <c r="GOF28" s="1230"/>
      <c r="GOG28" s="1230"/>
      <c r="GOH28" s="1230"/>
      <c r="GOI28" s="1230"/>
      <c r="GOJ28" s="1230"/>
      <c r="GOK28" s="1230"/>
      <c r="GOL28" s="1230"/>
      <c r="GOM28" s="1230"/>
      <c r="GON28" s="1230"/>
      <c r="GOO28" s="1230"/>
      <c r="GOP28" s="1230"/>
      <c r="GOQ28" s="1230"/>
      <c r="GOR28" s="1230"/>
      <c r="GOS28" s="1230"/>
      <c r="GOT28" s="1230"/>
      <c r="GOU28" s="1230"/>
      <c r="GOV28" s="1230"/>
      <c r="GOW28" s="1230"/>
      <c r="GOX28" s="1230"/>
      <c r="GOY28" s="1230"/>
      <c r="GOZ28" s="1230"/>
      <c r="GPA28" s="1230"/>
      <c r="GPB28" s="1230"/>
      <c r="GPC28" s="1230"/>
      <c r="GPD28" s="1230"/>
      <c r="GPE28" s="1230"/>
      <c r="GPF28" s="1230"/>
      <c r="GPG28" s="1230"/>
      <c r="GPH28" s="1230"/>
      <c r="GPI28" s="1230"/>
      <c r="GPJ28" s="1230"/>
      <c r="GPK28" s="1230"/>
      <c r="GPL28" s="1230"/>
      <c r="GPM28" s="1230"/>
      <c r="GPN28" s="1230"/>
      <c r="GPO28" s="1230"/>
      <c r="GPP28" s="1230"/>
      <c r="GPQ28" s="1230"/>
      <c r="GPR28" s="1230"/>
      <c r="GPS28" s="1230"/>
      <c r="GPT28" s="1230"/>
      <c r="GPU28" s="1230"/>
      <c r="GPV28" s="1230"/>
      <c r="GPW28" s="1230"/>
      <c r="GPX28" s="1230"/>
      <c r="GPY28" s="1230"/>
      <c r="GPZ28" s="1230"/>
      <c r="GQA28" s="1230"/>
      <c r="GQB28" s="1230"/>
      <c r="GQC28" s="1230"/>
      <c r="GQD28" s="1230"/>
      <c r="GQE28" s="1230"/>
      <c r="GQF28" s="1230"/>
      <c r="GQG28" s="1230"/>
      <c r="GQH28" s="1230"/>
      <c r="GQI28" s="1230"/>
      <c r="GQJ28" s="1230"/>
      <c r="GQK28" s="1230"/>
      <c r="GQL28" s="1230"/>
      <c r="GQM28" s="1230"/>
      <c r="GQN28" s="1230"/>
      <c r="GQO28" s="1230"/>
      <c r="GQP28" s="1230"/>
      <c r="GQQ28" s="1230"/>
      <c r="GQR28" s="1230"/>
      <c r="GQS28" s="1230"/>
      <c r="GQT28" s="1230"/>
      <c r="GQU28" s="1230"/>
      <c r="GQV28" s="1230"/>
      <c r="GQW28" s="1230"/>
      <c r="GQX28" s="1230"/>
      <c r="GQY28" s="1230"/>
      <c r="GQZ28" s="1230"/>
      <c r="GRA28" s="1230"/>
      <c r="GRB28" s="1230"/>
      <c r="GRC28" s="1230"/>
      <c r="GRD28" s="1230"/>
      <c r="GRE28" s="1230"/>
      <c r="GRF28" s="1230"/>
      <c r="GRG28" s="1230"/>
      <c r="GRH28" s="1230"/>
      <c r="GRI28" s="1230"/>
      <c r="GRJ28" s="1230"/>
      <c r="GRK28" s="1230"/>
      <c r="GRL28" s="1230"/>
      <c r="GRM28" s="1230"/>
      <c r="GRN28" s="1230"/>
      <c r="GRO28" s="1230"/>
      <c r="GRP28" s="1230"/>
      <c r="GRQ28" s="1230"/>
      <c r="GRR28" s="1230"/>
      <c r="GRS28" s="1230"/>
      <c r="GRT28" s="1230"/>
      <c r="GRU28" s="1230"/>
      <c r="GRV28" s="1230"/>
      <c r="GRW28" s="1230"/>
      <c r="GRX28" s="1230"/>
      <c r="GRY28" s="1230"/>
      <c r="GRZ28" s="1230"/>
      <c r="GSA28" s="1230"/>
      <c r="GSB28" s="1230"/>
      <c r="GSC28" s="1230"/>
      <c r="GSD28" s="1230"/>
      <c r="GSE28" s="1230"/>
      <c r="GSF28" s="1230"/>
      <c r="GSG28" s="1230"/>
      <c r="GSH28" s="1230"/>
      <c r="GSI28" s="1230"/>
      <c r="GSJ28" s="1230"/>
      <c r="GSK28" s="1230"/>
      <c r="GSL28" s="1230"/>
      <c r="GSM28" s="1230"/>
      <c r="GSN28" s="1230"/>
      <c r="GSO28" s="1230"/>
      <c r="GSP28" s="1230"/>
      <c r="GSQ28" s="1230"/>
      <c r="GSR28" s="1230"/>
      <c r="GSS28" s="1230"/>
      <c r="GST28" s="1230"/>
      <c r="GSU28" s="1230"/>
      <c r="GSV28" s="1230"/>
      <c r="GSW28" s="1230"/>
      <c r="GSX28" s="1230"/>
      <c r="GSY28" s="1230"/>
      <c r="GSZ28" s="1230"/>
      <c r="GTA28" s="1230"/>
      <c r="GTB28" s="1230"/>
      <c r="GTC28" s="1230"/>
      <c r="GTD28" s="1230"/>
      <c r="GTE28" s="1230"/>
      <c r="GTF28" s="1230"/>
      <c r="GTG28" s="1230"/>
      <c r="GTH28" s="1230"/>
      <c r="GTI28" s="1230"/>
      <c r="GTJ28" s="1230"/>
      <c r="GTK28" s="1230"/>
      <c r="GTL28" s="1230"/>
      <c r="GTM28" s="1230"/>
      <c r="GTN28" s="1230"/>
      <c r="GTO28" s="1230"/>
      <c r="GTP28" s="1230"/>
      <c r="GTQ28" s="1230"/>
      <c r="GTR28" s="1230"/>
      <c r="GTS28" s="1230"/>
      <c r="GTT28" s="1230"/>
      <c r="GTU28" s="1230"/>
      <c r="GTV28" s="1230"/>
      <c r="GTW28" s="1230"/>
      <c r="GTX28" s="1230"/>
      <c r="GTY28" s="1230"/>
      <c r="GTZ28" s="1230"/>
      <c r="GUA28" s="1230"/>
      <c r="GUB28" s="1230"/>
      <c r="GUC28" s="1230"/>
      <c r="GUD28" s="1230"/>
      <c r="GUE28" s="1230"/>
      <c r="GUF28" s="1230"/>
      <c r="GUG28" s="1230"/>
      <c r="GUH28" s="1230"/>
      <c r="GUI28" s="1230"/>
      <c r="GUJ28" s="1230"/>
      <c r="GUK28" s="1230"/>
      <c r="GUL28" s="1230"/>
      <c r="GUM28" s="1230"/>
      <c r="GUN28" s="1230"/>
      <c r="GUO28" s="1230"/>
      <c r="GUP28" s="1230"/>
      <c r="GUQ28" s="1230"/>
      <c r="GUR28" s="1230"/>
      <c r="GUS28" s="1230"/>
      <c r="GUT28" s="1230"/>
      <c r="GUU28" s="1230"/>
      <c r="GUV28" s="1230"/>
      <c r="GUW28" s="1230"/>
      <c r="GUX28" s="1230"/>
      <c r="GUY28" s="1230"/>
      <c r="GUZ28" s="1230"/>
      <c r="GVA28" s="1230"/>
      <c r="GVB28" s="1230"/>
      <c r="GVC28" s="1230"/>
      <c r="GVD28" s="1230"/>
      <c r="GVE28" s="1230"/>
      <c r="GVF28" s="1230"/>
      <c r="GVG28" s="1230"/>
      <c r="GVH28" s="1230"/>
      <c r="GVI28" s="1230"/>
      <c r="GVJ28" s="1230"/>
      <c r="GVK28" s="1230"/>
      <c r="GVL28" s="1230"/>
      <c r="GVM28" s="1230"/>
      <c r="GVN28" s="1230"/>
      <c r="GVO28" s="1230"/>
      <c r="GVP28" s="1230"/>
      <c r="GVQ28" s="1230"/>
      <c r="GVR28" s="1230"/>
      <c r="GVS28" s="1230"/>
      <c r="GVT28" s="1230"/>
      <c r="GVU28" s="1230"/>
      <c r="GVV28" s="1230"/>
      <c r="GVW28" s="1230"/>
      <c r="GVX28" s="1230"/>
      <c r="GVY28" s="1230"/>
      <c r="GVZ28" s="1230"/>
      <c r="GWA28" s="1230"/>
      <c r="GWB28" s="1230"/>
      <c r="GWC28" s="1230"/>
      <c r="GWD28" s="1230"/>
      <c r="GWE28" s="1230"/>
      <c r="GWF28" s="1230"/>
      <c r="GWG28" s="1230"/>
      <c r="GWH28" s="1230"/>
      <c r="GWI28" s="1230"/>
      <c r="GWJ28" s="1230"/>
      <c r="GWK28" s="1230"/>
      <c r="GWL28" s="1230"/>
      <c r="GWM28" s="1230"/>
      <c r="GWN28" s="1230"/>
      <c r="GWO28" s="1230"/>
      <c r="GWP28" s="1230"/>
      <c r="GWQ28" s="1230"/>
      <c r="GWR28" s="1230"/>
      <c r="GWS28" s="1230"/>
      <c r="GWT28" s="1230"/>
      <c r="GWU28" s="1230"/>
      <c r="GWV28" s="1230"/>
      <c r="GWW28" s="1230"/>
      <c r="GWX28" s="1230"/>
      <c r="GWY28" s="1230"/>
      <c r="GWZ28" s="1230"/>
      <c r="GXA28" s="1230"/>
      <c r="GXB28" s="1230"/>
      <c r="GXC28" s="1230"/>
      <c r="GXD28" s="1230"/>
      <c r="GXE28" s="1230"/>
      <c r="GXF28" s="1230"/>
      <c r="GXG28" s="1230"/>
      <c r="GXH28" s="1230"/>
      <c r="GXI28" s="1230"/>
      <c r="GXJ28" s="1230"/>
      <c r="GXK28" s="1230"/>
      <c r="GXL28" s="1230"/>
      <c r="GXM28" s="1230"/>
      <c r="GXN28" s="1230"/>
      <c r="GXO28" s="1230"/>
      <c r="GXP28" s="1230"/>
      <c r="GXQ28" s="1230"/>
      <c r="GXR28" s="1230"/>
      <c r="GXS28" s="1230"/>
      <c r="GXT28" s="1230"/>
      <c r="GXU28" s="1230"/>
      <c r="GXV28" s="1230"/>
      <c r="GXW28" s="1230"/>
      <c r="GXX28" s="1230"/>
      <c r="GXY28" s="1230"/>
      <c r="GXZ28" s="1230"/>
      <c r="GYA28" s="1230"/>
      <c r="GYB28" s="1230"/>
      <c r="GYC28" s="1230"/>
      <c r="GYD28" s="1230"/>
      <c r="GYE28" s="1230"/>
      <c r="GYF28" s="1230"/>
      <c r="GYG28" s="1230"/>
      <c r="GYH28" s="1230"/>
      <c r="GYI28" s="1230"/>
      <c r="GYJ28" s="1230"/>
      <c r="GYK28" s="1230"/>
      <c r="GYL28" s="1230"/>
      <c r="GYM28" s="1230"/>
      <c r="GYN28" s="1230"/>
      <c r="GYO28" s="1230"/>
      <c r="GYP28" s="1230"/>
      <c r="GYQ28" s="1230"/>
      <c r="GYR28" s="1230"/>
      <c r="GYS28" s="1230"/>
      <c r="GYT28" s="1230"/>
      <c r="GYU28" s="1230"/>
      <c r="GYV28" s="1230"/>
      <c r="GYW28" s="1230"/>
      <c r="GYX28" s="1230"/>
      <c r="GYY28" s="1230"/>
      <c r="GYZ28" s="1230"/>
      <c r="GZA28" s="1230"/>
      <c r="GZB28" s="1230"/>
      <c r="GZC28" s="1230"/>
      <c r="GZD28" s="1230"/>
      <c r="GZE28" s="1230"/>
      <c r="GZF28" s="1230"/>
      <c r="GZG28" s="1230"/>
      <c r="GZH28" s="1230"/>
      <c r="GZI28" s="1230"/>
      <c r="GZJ28" s="1230"/>
      <c r="GZK28" s="1230"/>
      <c r="GZL28" s="1230"/>
      <c r="GZM28" s="1230"/>
      <c r="GZN28" s="1230"/>
      <c r="GZO28" s="1230"/>
      <c r="GZP28" s="1230"/>
      <c r="GZQ28" s="1230"/>
      <c r="GZR28" s="1230"/>
      <c r="GZS28" s="1230"/>
      <c r="GZT28" s="1230"/>
      <c r="GZU28" s="1230"/>
      <c r="GZV28" s="1230"/>
      <c r="GZW28" s="1230"/>
      <c r="GZX28" s="1230"/>
      <c r="GZY28" s="1230"/>
      <c r="GZZ28" s="1230"/>
      <c r="HAA28" s="1230"/>
      <c r="HAB28" s="1230"/>
      <c r="HAC28" s="1230"/>
      <c r="HAD28" s="1230"/>
      <c r="HAE28" s="1230"/>
      <c r="HAF28" s="1230"/>
      <c r="HAG28" s="1230"/>
      <c r="HAH28" s="1230"/>
      <c r="HAI28" s="1230"/>
      <c r="HAJ28" s="1230"/>
      <c r="HAK28" s="1230"/>
      <c r="HAL28" s="1230"/>
      <c r="HAM28" s="1230"/>
      <c r="HAN28" s="1230"/>
      <c r="HAO28" s="1230"/>
      <c r="HAP28" s="1230"/>
      <c r="HAQ28" s="1230"/>
      <c r="HAR28" s="1230"/>
      <c r="HAS28" s="1230"/>
      <c r="HAT28" s="1230"/>
      <c r="HAU28" s="1230"/>
      <c r="HAV28" s="1230"/>
      <c r="HAW28" s="1230"/>
      <c r="HAX28" s="1230"/>
      <c r="HAY28" s="1230"/>
      <c r="HAZ28" s="1230"/>
      <c r="HBA28" s="1230"/>
      <c r="HBB28" s="1230"/>
      <c r="HBC28" s="1230"/>
      <c r="HBD28" s="1230"/>
      <c r="HBE28" s="1230"/>
      <c r="HBF28" s="1230"/>
      <c r="HBG28" s="1230"/>
      <c r="HBH28" s="1230"/>
      <c r="HBI28" s="1230"/>
      <c r="HBJ28" s="1230"/>
      <c r="HBK28" s="1230"/>
      <c r="HBL28" s="1230"/>
      <c r="HBM28" s="1230"/>
      <c r="HBN28" s="1230"/>
      <c r="HBO28" s="1230"/>
      <c r="HBP28" s="1230"/>
      <c r="HBQ28" s="1230"/>
      <c r="HBR28" s="1230"/>
      <c r="HBS28" s="1230"/>
      <c r="HBT28" s="1230"/>
      <c r="HBU28" s="1230"/>
      <c r="HBV28" s="1230"/>
      <c r="HBW28" s="1230"/>
      <c r="HBX28" s="1230"/>
      <c r="HBY28" s="1230"/>
      <c r="HBZ28" s="1230"/>
      <c r="HCA28" s="1230"/>
      <c r="HCB28" s="1230"/>
      <c r="HCC28" s="1230"/>
      <c r="HCD28" s="1230"/>
      <c r="HCE28" s="1230"/>
      <c r="HCF28" s="1230"/>
      <c r="HCG28" s="1230"/>
      <c r="HCH28" s="1230"/>
      <c r="HCI28" s="1230"/>
      <c r="HCJ28" s="1230"/>
      <c r="HCK28" s="1230"/>
      <c r="HCL28" s="1230"/>
      <c r="HCM28" s="1230"/>
      <c r="HCN28" s="1230"/>
      <c r="HCO28" s="1230"/>
      <c r="HCP28" s="1230"/>
      <c r="HCQ28" s="1230"/>
      <c r="HCR28" s="1230"/>
      <c r="HCS28" s="1230"/>
      <c r="HCT28" s="1230"/>
      <c r="HCU28" s="1230"/>
      <c r="HCV28" s="1230"/>
      <c r="HCW28" s="1230"/>
      <c r="HCX28" s="1230"/>
      <c r="HCY28" s="1230"/>
      <c r="HCZ28" s="1230"/>
      <c r="HDA28" s="1230"/>
      <c r="HDB28" s="1230"/>
      <c r="HDC28" s="1230"/>
      <c r="HDD28" s="1230"/>
      <c r="HDE28" s="1230"/>
      <c r="HDF28" s="1230"/>
      <c r="HDG28" s="1230"/>
      <c r="HDH28" s="1230"/>
      <c r="HDI28" s="1230"/>
      <c r="HDJ28" s="1230"/>
      <c r="HDK28" s="1230"/>
      <c r="HDL28" s="1230"/>
      <c r="HDM28" s="1230"/>
      <c r="HDN28" s="1230"/>
      <c r="HDO28" s="1230"/>
      <c r="HDP28" s="1230"/>
      <c r="HDQ28" s="1230"/>
      <c r="HDR28" s="1230"/>
      <c r="HDS28" s="1230"/>
      <c r="HDT28" s="1230"/>
      <c r="HDU28" s="1230"/>
      <c r="HDV28" s="1230"/>
      <c r="HDW28" s="1230"/>
      <c r="HDX28" s="1230"/>
      <c r="HDY28" s="1230"/>
      <c r="HDZ28" s="1230"/>
      <c r="HEA28" s="1230"/>
      <c r="HEB28" s="1230"/>
      <c r="HEC28" s="1230"/>
      <c r="HED28" s="1230"/>
      <c r="HEE28" s="1230"/>
      <c r="HEF28" s="1230"/>
      <c r="HEG28" s="1230"/>
      <c r="HEH28" s="1230"/>
      <c r="HEI28" s="1230"/>
      <c r="HEJ28" s="1230"/>
      <c r="HEK28" s="1230"/>
      <c r="HEL28" s="1230"/>
      <c r="HEM28" s="1230"/>
      <c r="HEN28" s="1230"/>
      <c r="HEO28" s="1230"/>
      <c r="HEP28" s="1230"/>
      <c r="HEQ28" s="1230"/>
      <c r="HER28" s="1230"/>
      <c r="HES28" s="1230"/>
      <c r="HET28" s="1230"/>
      <c r="HEU28" s="1230"/>
      <c r="HEV28" s="1230"/>
      <c r="HEW28" s="1230"/>
      <c r="HEX28" s="1230"/>
      <c r="HEY28" s="1230"/>
      <c r="HEZ28" s="1230"/>
      <c r="HFA28" s="1230"/>
      <c r="HFB28" s="1230"/>
      <c r="HFC28" s="1230"/>
      <c r="HFD28" s="1230"/>
      <c r="HFE28" s="1230"/>
      <c r="HFF28" s="1230"/>
      <c r="HFG28" s="1230"/>
      <c r="HFH28" s="1230"/>
      <c r="HFI28" s="1230"/>
      <c r="HFJ28" s="1230"/>
      <c r="HFK28" s="1230"/>
      <c r="HFL28" s="1230"/>
      <c r="HFM28" s="1230"/>
      <c r="HFN28" s="1230"/>
      <c r="HFO28" s="1230"/>
      <c r="HFP28" s="1230"/>
      <c r="HFQ28" s="1230"/>
      <c r="HFR28" s="1230"/>
      <c r="HFS28" s="1230"/>
      <c r="HFT28" s="1230"/>
      <c r="HFU28" s="1230"/>
      <c r="HFV28" s="1230"/>
      <c r="HFW28" s="1230"/>
      <c r="HFX28" s="1230"/>
      <c r="HFY28" s="1230"/>
      <c r="HFZ28" s="1230"/>
      <c r="HGA28" s="1230"/>
      <c r="HGB28" s="1230"/>
      <c r="HGC28" s="1230"/>
      <c r="HGD28" s="1230"/>
      <c r="HGE28" s="1230"/>
      <c r="HGF28" s="1230"/>
      <c r="HGG28" s="1230"/>
      <c r="HGH28" s="1230"/>
      <c r="HGI28" s="1230"/>
      <c r="HGJ28" s="1230"/>
      <c r="HGK28" s="1230"/>
      <c r="HGL28" s="1230"/>
      <c r="HGM28" s="1230"/>
      <c r="HGN28" s="1230"/>
      <c r="HGO28" s="1230"/>
      <c r="HGP28" s="1230"/>
      <c r="HGQ28" s="1230"/>
      <c r="HGR28" s="1230"/>
      <c r="HGS28" s="1230"/>
      <c r="HGT28" s="1230"/>
      <c r="HGU28" s="1230"/>
      <c r="HGV28" s="1230"/>
      <c r="HGW28" s="1230"/>
      <c r="HGX28" s="1230"/>
      <c r="HGY28" s="1230"/>
      <c r="HGZ28" s="1230"/>
      <c r="HHA28" s="1230"/>
      <c r="HHB28" s="1230"/>
      <c r="HHC28" s="1230"/>
      <c r="HHD28" s="1230"/>
      <c r="HHE28" s="1230"/>
      <c r="HHF28" s="1230"/>
      <c r="HHG28" s="1230"/>
      <c r="HHH28" s="1230"/>
      <c r="HHI28" s="1230"/>
      <c r="HHJ28" s="1230"/>
      <c r="HHK28" s="1230"/>
      <c r="HHL28" s="1230"/>
      <c r="HHM28" s="1230"/>
      <c r="HHN28" s="1230"/>
      <c r="HHO28" s="1230"/>
      <c r="HHP28" s="1230"/>
      <c r="HHQ28" s="1230"/>
      <c r="HHR28" s="1230"/>
      <c r="HHS28" s="1230"/>
      <c r="HHT28" s="1230"/>
      <c r="HHU28" s="1230"/>
      <c r="HHV28" s="1230"/>
      <c r="HHW28" s="1230"/>
      <c r="HHX28" s="1230"/>
      <c r="HHY28" s="1230"/>
      <c r="HHZ28" s="1230"/>
      <c r="HIA28" s="1230"/>
      <c r="HIB28" s="1230"/>
      <c r="HIC28" s="1230"/>
      <c r="HID28" s="1230"/>
      <c r="HIE28" s="1230"/>
      <c r="HIF28" s="1230"/>
      <c r="HIG28" s="1230"/>
      <c r="HIH28" s="1230"/>
      <c r="HII28" s="1230"/>
      <c r="HIJ28" s="1230"/>
      <c r="HIK28" s="1230"/>
      <c r="HIL28" s="1230"/>
      <c r="HIM28" s="1230"/>
      <c r="HIN28" s="1230"/>
      <c r="HIO28" s="1230"/>
      <c r="HIP28" s="1230"/>
      <c r="HIQ28" s="1230"/>
      <c r="HIR28" s="1230"/>
      <c r="HIS28" s="1230"/>
      <c r="HIT28" s="1230"/>
      <c r="HIU28" s="1230"/>
      <c r="HIV28" s="1230"/>
      <c r="HIW28" s="1230"/>
      <c r="HIX28" s="1230"/>
      <c r="HIY28" s="1230"/>
      <c r="HIZ28" s="1230"/>
      <c r="HJA28" s="1230"/>
      <c r="HJB28" s="1230"/>
      <c r="HJC28" s="1230"/>
      <c r="HJD28" s="1230"/>
      <c r="HJE28" s="1230"/>
      <c r="HJF28" s="1230"/>
      <c r="HJG28" s="1230"/>
      <c r="HJH28" s="1230"/>
      <c r="HJI28" s="1230"/>
      <c r="HJJ28" s="1230"/>
      <c r="HJK28" s="1230"/>
      <c r="HJL28" s="1230"/>
      <c r="HJM28" s="1230"/>
      <c r="HJN28" s="1230"/>
      <c r="HJO28" s="1230"/>
      <c r="HJP28" s="1230"/>
      <c r="HJQ28" s="1230"/>
      <c r="HJR28" s="1230"/>
      <c r="HJS28" s="1230"/>
      <c r="HJT28" s="1230"/>
      <c r="HJU28" s="1230"/>
      <c r="HJV28" s="1230"/>
      <c r="HJW28" s="1230"/>
      <c r="HJX28" s="1230"/>
      <c r="HJY28" s="1230"/>
      <c r="HJZ28" s="1230"/>
      <c r="HKA28" s="1230"/>
      <c r="HKB28" s="1230"/>
      <c r="HKC28" s="1230"/>
      <c r="HKD28" s="1230"/>
      <c r="HKE28" s="1230"/>
      <c r="HKF28" s="1230"/>
      <c r="HKG28" s="1230"/>
      <c r="HKH28" s="1230"/>
      <c r="HKI28" s="1230"/>
      <c r="HKJ28" s="1230"/>
      <c r="HKK28" s="1230"/>
      <c r="HKL28" s="1230"/>
      <c r="HKM28" s="1230"/>
      <c r="HKN28" s="1230"/>
      <c r="HKO28" s="1230"/>
      <c r="HKP28" s="1230"/>
      <c r="HKQ28" s="1230"/>
      <c r="HKR28" s="1230"/>
      <c r="HKS28" s="1230"/>
      <c r="HKT28" s="1230"/>
      <c r="HKU28" s="1230"/>
      <c r="HKV28" s="1230"/>
      <c r="HKW28" s="1230"/>
      <c r="HKX28" s="1230"/>
      <c r="HKY28" s="1230"/>
      <c r="HKZ28" s="1230"/>
      <c r="HLA28" s="1230"/>
      <c r="HLB28" s="1230"/>
      <c r="HLC28" s="1230"/>
      <c r="HLD28" s="1230"/>
      <c r="HLE28" s="1230"/>
      <c r="HLF28" s="1230"/>
      <c r="HLG28" s="1230"/>
      <c r="HLH28" s="1230"/>
      <c r="HLI28" s="1230"/>
      <c r="HLJ28" s="1230"/>
      <c r="HLK28" s="1230"/>
      <c r="HLL28" s="1230"/>
      <c r="HLM28" s="1230"/>
      <c r="HLN28" s="1230"/>
      <c r="HLO28" s="1230"/>
      <c r="HLP28" s="1230"/>
      <c r="HLQ28" s="1230"/>
      <c r="HLR28" s="1230"/>
      <c r="HLS28" s="1230"/>
      <c r="HLT28" s="1230"/>
      <c r="HLU28" s="1230"/>
      <c r="HLV28" s="1230"/>
      <c r="HLW28" s="1230"/>
      <c r="HLX28" s="1230"/>
      <c r="HLY28" s="1230"/>
      <c r="HLZ28" s="1230"/>
      <c r="HMA28" s="1230"/>
      <c r="HMB28" s="1230"/>
      <c r="HMC28" s="1230"/>
      <c r="HMD28" s="1230"/>
      <c r="HME28" s="1230"/>
      <c r="HMF28" s="1230"/>
      <c r="HMG28" s="1230"/>
      <c r="HMH28" s="1230"/>
      <c r="HMI28" s="1230"/>
      <c r="HMJ28" s="1230"/>
      <c r="HMK28" s="1230"/>
      <c r="HML28" s="1230"/>
      <c r="HMM28" s="1230"/>
      <c r="HMN28" s="1230"/>
      <c r="HMO28" s="1230"/>
      <c r="HMP28" s="1230"/>
      <c r="HMQ28" s="1230"/>
      <c r="HMR28" s="1230"/>
      <c r="HMS28" s="1230"/>
      <c r="HMT28" s="1230"/>
      <c r="HMU28" s="1230"/>
      <c r="HMV28" s="1230"/>
      <c r="HMW28" s="1230"/>
      <c r="HMX28" s="1230"/>
      <c r="HMY28" s="1230"/>
      <c r="HMZ28" s="1230"/>
      <c r="HNA28" s="1230"/>
      <c r="HNB28" s="1230"/>
      <c r="HNC28" s="1230"/>
      <c r="HND28" s="1230"/>
      <c r="HNE28" s="1230"/>
      <c r="HNF28" s="1230"/>
      <c r="HNG28" s="1230"/>
      <c r="HNH28" s="1230"/>
      <c r="HNI28" s="1230"/>
      <c r="HNJ28" s="1230"/>
      <c r="HNK28" s="1230"/>
      <c r="HNL28" s="1230"/>
      <c r="HNM28" s="1230"/>
      <c r="HNN28" s="1230"/>
      <c r="HNO28" s="1230"/>
      <c r="HNP28" s="1230"/>
      <c r="HNQ28" s="1230"/>
      <c r="HNR28" s="1230"/>
      <c r="HNS28" s="1230"/>
      <c r="HNT28" s="1230"/>
      <c r="HNU28" s="1230"/>
      <c r="HNV28" s="1230"/>
      <c r="HNW28" s="1230"/>
      <c r="HNX28" s="1230"/>
      <c r="HNY28" s="1230"/>
      <c r="HNZ28" s="1230"/>
      <c r="HOA28" s="1230"/>
      <c r="HOB28" s="1230"/>
      <c r="HOC28" s="1230"/>
      <c r="HOD28" s="1230"/>
      <c r="HOE28" s="1230"/>
      <c r="HOF28" s="1230"/>
      <c r="HOG28" s="1230"/>
      <c r="HOH28" s="1230"/>
      <c r="HOI28" s="1230"/>
      <c r="HOJ28" s="1230"/>
      <c r="HOK28" s="1230"/>
      <c r="HOL28" s="1230"/>
      <c r="HOM28" s="1230"/>
      <c r="HON28" s="1230"/>
      <c r="HOO28" s="1230"/>
      <c r="HOP28" s="1230"/>
      <c r="HOQ28" s="1230"/>
      <c r="HOR28" s="1230"/>
      <c r="HOS28" s="1230"/>
      <c r="HOT28" s="1230"/>
      <c r="HOU28" s="1230"/>
      <c r="HOV28" s="1230"/>
      <c r="HOW28" s="1230"/>
      <c r="HOX28" s="1230"/>
      <c r="HOY28" s="1230"/>
      <c r="HOZ28" s="1230"/>
      <c r="HPA28" s="1230"/>
      <c r="HPB28" s="1230"/>
      <c r="HPC28" s="1230"/>
      <c r="HPD28" s="1230"/>
      <c r="HPE28" s="1230"/>
      <c r="HPF28" s="1230"/>
      <c r="HPG28" s="1230"/>
      <c r="HPH28" s="1230"/>
      <c r="HPI28" s="1230"/>
      <c r="HPJ28" s="1230"/>
      <c r="HPK28" s="1230"/>
      <c r="HPL28" s="1230"/>
      <c r="HPM28" s="1230"/>
      <c r="HPN28" s="1230"/>
      <c r="HPO28" s="1230"/>
      <c r="HPP28" s="1230"/>
      <c r="HPQ28" s="1230"/>
      <c r="HPR28" s="1230"/>
      <c r="HPS28" s="1230"/>
      <c r="HPT28" s="1230"/>
      <c r="HPU28" s="1230"/>
      <c r="HPV28" s="1230"/>
      <c r="HPW28" s="1230"/>
      <c r="HPX28" s="1230"/>
      <c r="HPY28" s="1230"/>
      <c r="HPZ28" s="1230"/>
      <c r="HQA28" s="1230"/>
      <c r="HQB28" s="1230"/>
      <c r="HQC28" s="1230"/>
      <c r="HQD28" s="1230"/>
      <c r="HQE28" s="1230"/>
      <c r="HQF28" s="1230"/>
      <c r="HQG28" s="1230"/>
      <c r="HQH28" s="1230"/>
      <c r="HQI28" s="1230"/>
      <c r="HQJ28" s="1230"/>
      <c r="HQK28" s="1230"/>
      <c r="HQL28" s="1230"/>
      <c r="HQM28" s="1230"/>
      <c r="HQN28" s="1230"/>
      <c r="HQO28" s="1230"/>
      <c r="HQP28" s="1230"/>
      <c r="HQQ28" s="1230"/>
      <c r="HQR28" s="1230"/>
      <c r="HQS28" s="1230"/>
      <c r="HQT28" s="1230"/>
      <c r="HQU28" s="1230"/>
      <c r="HQV28" s="1230"/>
      <c r="HQW28" s="1230"/>
      <c r="HQX28" s="1230"/>
      <c r="HQY28" s="1230"/>
      <c r="HQZ28" s="1230"/>
      <c r="HRA28" s="1230"/>
      <c r="HRB28" s="1230"/>
      <c r="HRC28" s="1230"/>
      <c r="HRD28" s="1230"/>
      <c r="HRE28" s="1230"/>
      <c r="HRF28" s="1230"/>
      <c r="HRG28" s="1230"/>
      <c r="HRH28" s="1230"/>
      <c r="HRI28" s="1230"/>
      <c r="HRJ28" s="1230"/>
      <c r="HRK28" s="1230"/>
      <c r="HRL28" s="1230"/>
      <c r="HRM28" s="1230"/>
      <c r="HRN28" s="1230"/>
      <c r="HRO28" s="1230"/>
      <c r="HRP28" s="1230"/>
      <c r="HRQ28" s="1230"/>
      <c r="HRR28" s="1230"/>
      <c r="HRS28" s="1230"/>
      <c r="HRT28" s="1230"/>
      <c r="HRU28" s="1230"/>
      <c r="HRV28" s="1230"/>
      <c r="HRW28" s="1230"/>
      <c r="HRX28" s="1230"/>
      <c r="HRY28" s="1230"/>
      <c r="HRZ28" s="1230"/>
      <c r="HSA28" s="1230"/>
      <c r="HSB28" s="1230"/>
      <c r="HSC28" s="1230"/>
      <c r="HSD28" s="1230"/>
      <c r="HSE28" s="1230"/>
      <c r="HSF28" s="1230"/>
      <c r="HSG28" s="1230"/>
      <c r="HSH28" s="1230"/>
      <c r="HSI28" s="1230"/>
      <c r="HSJ28" s="1230"/>
      <c r="HSK28" s="1230"/>
      <c r="HSL28" s="1230"/>
      <c r="HSM28" s="1230"/>
      <c r="HSN28" s="1230"/>
      <c r="HSO28" s="1230"/>
      <c r="HSP28" s="1230"/>
      <c r="HSQ28" s="1230"/>
      <c r="HSR28" s="1230"/>
      <c r="HSS28" s="1230"/>
      <c r="HST28" s="1230"/>
      <c r="HSU28" s="1230"/>
      <c r="HSV28" s="1230"/>
      <c r="HSW28" s="1230"/>
      <c r="HSX28" s="1230"/>
      <c r="HSY28" s="1230"/>
      <c r="HSZ28" s="1230"/>
      <c r="HTA28" s="1230"/>
      <c r="HTB28" s="1230"/>
      <c r="HTC28" s="1230"/>
      <c r="HTD28" s="1230"/>
      <c r="HTE28" s="1230"/>
      <c r="HTF28" s="1230"/>
      <c r="HTG28" s="1230"/>
      <c r="HTH28" s="1230"/>
      <c r="HTI28" s="1230"/>
      <c r="HTJ28" s="1230"/>
      <c r="HTK28" s="1230"/>
      <c r="HTL28" s="1230"/>
      <c r="HTM28" s="1230"/>
      <c r="HTN28" s="1230"/>
      <c r="HTO28" s="1230"/>
      <c r="HTP28" s="1230"/>
      <c r="HTQ28" s="1230"/>
      <c r="HTR28" s="1230"/>
      <c r="HTS28" s="1230"/>
      <c r="HTT28" s="1230"/>
      <c r="HTU28" s="1230"/>
      <c r="HTV28" s="1230"/>
      <c r="HTW28" s="1230"/>
      <c r="HTX28" s="1230"/>
      <c r="HTY28" s="1230"/>
      <c r="HTZ28" s="1230"/>
      <c r="HUA28" s="1230"/>
      <c r="HUB28" s="1230"/>
      <c r="HUC28" s="1230"/>
      <c r="HUD28" s="1230"/>
      <c r="HUE28" s="1230"/>
      <c r="HUF28" s="1230"/>
      <c r="HUG28" s="1230"/>
      <c r="HUH28" s="1230"/>
      <c r="HUI28" s="1230"/>
      <c r="HUJ28" s="1230"/>
      <c r="HUK28" s="1230"/>
      <c r="HUL28" s="1230"/>
      <c r="HUM28" s="1230"/>
      <c r="HUN28" s="1230"/>
      <c r="HUO28" s="1230"/>
      <c r="HUP28" s="1230"/>
      <c r="HUQ28" s="1230"/>
      <c r="HUR28" s="1230"/>
      <c r="HUS28" s="1230"/>
      <c r="HUT28" s="1230"/>
      <c r="HUU28" s="1230"/>
      <c r="HUV28" s="1230"/>
      <c r="HUW28" s="1230"/>
      <c r="HUX28" s="1230"/>
      <c r="HUY28" s="1230"/>
      <c r="HUZ28" s="1230"/>
      <c r="HVA28" s="1230"/>
      <c r="HVB28" s="1230"/>
      <c r="HVC28" s="1230"/>
      <c r="HVD28" s="1230"/>
      <c r="HVE28" s="1230"/>
      <c r="HVF28" s="1230"/>
      <c r="HVG28" s="1230"/>
      <c r="HVH28" s="1230"/>
      <c r="HVI28" s="1230"/>
      <c r="HVJ28" s="1230"/>
      <c r="HVK28" s="1230"/>
      <c r="HVL28" s="1230"/>
      <c r="HVM28" s="1230"/>
      <c r="HVN28" s="1230"/>
      <c r="HVO28" s="1230"/>
      <c r="HVP28" s="1230"/>
      <c r="HVQ28" s="1230"/>
      <c r="HVR28" s="1230"/>
      <c r="HVS28" s="1230"/>
      <c r="HVT28" s="1230"/>
      <c r="HVU28" s="1230"/>
      <c r="HVV28" s="1230"/>
      <c r="HVW28" s="1230"/>
      <c r="HVX28" s="1230"/>
      <c r="HVY28" s="1230"/>
      <c r="HVZ28" s="1230"/>
      <c r="HWA28" s="1230"/>
      <c r="HWB28" s="1230"/>
      <c r="HWC28" s="1230"/>
      <c r="HWD28" s="1230"/>
      <c r="HWE28" s="1230"/>
      <c r="HWF28" s="1230"/>
      <c r="HWG28" s="1230"/>
      <c r="HWH28" s="1230"/>
      <c r="HWI28" s="1230"/>
      <c r="HWJ28" s="1230"/>
      <c r="HWK28" s="1230"/>
      <c r="HWL28" s="1230"/>
      <c r="HWM28" s="1230"/>
      <c r="HWN28" s="1230"/>
      <c r="HWO28" s="1230"/>
      <c r="HWP28" s="1230"/>
      <c r="HWQ28" s="1230"/>
      <c r="HWR28" s="1230"/>
      <c r="HWS28" s="1230"/>
      <c r="HWT28" s="1230"/>
      <c r="HWU28" s="1230"/>
      <c r="HWV28" s="1230"/>
      <c r="HWW28" s="1230"/>
      <c r="HWX28" s="1230"/>
      <c r="HWY28" s="1230"/>
      <c r="HWZ28" s="1230"/>
      <c r="HXA28" s="1230"/>
      <c r="HXB28" s="1230"/>
      <c r="HXC28" s="1230"/>
      <c r="HXD28" s="1230"/>
      <c r="HXE28" s="1230"/>
      <c r="HXF28" s="1230"/>
      <c r="HXG28" s="1230"/>
      <c r="HXH28" s="1230"/>
      <c r="HXI28" s="1230"/>
      <c r="HXJ28" s="1230"/>
      <c r="HXK28" s="1230"/>
      <c r="HXL28" s="1230"/>
      <c r="HXM28" s="1230"/>
      <c r="HXN28" s="1230"/>
      <c r="HXO28" s="1230"/>
      <c r="HXP28" s="1230"/>
      <c r="HXQ28" s="1230"/>
      <c r="HXR28" s="1230"/>
      <c r="HXS28" s="1230"/>
      <c r="HXT28" s="1230"/>
      <c r="HXU28" s="1230"/>
      <c r="HXV28" s="1230"/>
      <c r="HXW28" s="1230"/>
      <c r="HXX28" s="1230"/>
      <c r="HXY28" s="1230"/>
      <c r="HXZ28" s="1230"/>
      <c r="HYA28" s="1230"/>
      <c r="HYB28" s="1230"/>
      <c r="HYC28" s="1230"/>
      <c r="HYD28" s="1230"/>
      <c r="HYE28" s="1230"/>
      <c r="HYF28" s="1230"/>
      <c r="HYG28" s="1230"/>
      <c r="HYH28" s="1230"/>
      <c r="HYI28" s="1230"/>
      <c r="HYJ28" s="1230"/>
      <c r="HYK28" s="1230"/>
      <c r="HYL28" s="1230"/>
      <c r="HYM28" s="1230"/>
      <c r="HYN28" s="1230"/>
      <c r="HYO28" s="1230"/>
      <c r="HYP28" s="1230"/>
      <c r="HYQ28" s="1230"/>
      <c r="HYR28" s="1230"/>
      <c r="HYS28" s="1230"/>
      <c r="HYT28" s="1230"/>
      <c r="HYU28" s="1230"/>
      <c r="HYV28" s="1230"/>
      <c r="HYW28" s="1230"/>
      <c r="HYX28" s="1230"/>
      <c r="HYY28" s="1230"/>
      <c r="HYZ28" s="1230"/>
      <c r="HZA28" s="1230"/>
      <c r="HZB28" s="1230"/>
      <c r="HZC28" s="1230"/>
      <c r="HZD28" s="1230"/>
      <c r="HZE28" s="1230"/>
      <c r="HZF28" s="1230"/>
      <c r="HZG28" s="1230"/>
      <c r="HZH28" s="1230"/>
      <c r="HZI28" s="1230"/>
      <c r="HZJ28" s="1230"/>
      <c r="HZK28" s="1230"/>
      <c r="HZL28" s="1230"/>
      <c r="HZM28" s="1230"/>
      <c r="HZN28" s="1230"/>
      <c r="HZO28" s="1230"/>
      <c r="HZP28" s="1230"/>
      <c r="HZQ28" s="1230"/>
      <c r="HZR28" s="1230"/>
      <c r="HZS28" s="1230"/>
      <c r="HZT28" s="1230"/>
      <c r="HZU28" s="1230"/>
      <c r="HZV28" s="1230"/>
      <c r="HZW28" s="1230"/>
      <c r="HZX28" s="1230"/>
      <c r="HZY28" s="1230"/>
      <c r="HZZ28" s="1230"/>
      <c r="IAA28" s="1230"/>
      <c r="IAB28" s="1230"/>
      <c r="IAC28" s="1230"/>
      <c r="IAD28" s="1230"/>
      <c r="IAE28" s="1230"/>
      <c r="IAF28" s="1230"/>
      <c r="IAG28" s="1230"/>
      <c r="IAH28" s="1230"/>
      <c r="IAI28" s="1230"/>
      <c r="IAJ28" s="1230"/>
      <c r="IAK28" s="1230"/>
      <c r="IAL28" s="1230"/>
      <c r="IAM28" s="1230"/>
      <c r="IAN28" s="1230"/>
      <c r="IAO28" s="1230"/>
      <c r="IAP28" s="1230"/>
      <c r="IAQ28" s="1230"/>
      <c r="IAR28" s="1230"/>
      <c r="IAS28" s="1230"/>
      <c r="IAT28" s="1230"/>
      <c r="IAU28" s="1230"/>
      <c r="IAV28" s="1230"/>
      <c r="IAW28" s="1230"/>
      <c r="IAX28" s="1230"/>
      <c r="IAY28" s="1230"/>
      <c r="IAZ28" s="1230"/>
      <c r="IBA28" s="1230"/>
      <c r="IBB28" s="1230"/>
      <c r="IBC28" s="1230"/>
      <c r="IBD28" s="1230"/>
      <c r="IBE28" s="1230"/>
      <c r="IBF28" s="1230"/>
      <c r="IBG28" s="1230"/>
      <c r="IBH28" s="1230"/>
      <c r="IBI28" s="1230"/>
      <c r="IBJ28" s="1230"/>
      <c r="IBK28" s="1230"/>
      <c r="IBL28" s="1230"/>
      <c r="IBM28" s="1230"/>
      <c r="IBN28" s="1230"/>
      <c r="IBO28" s="1230"/>
      <c r="IBP28" s="1230"/>
      <c r="IBQ28" s="1230"/>
      <c r="IBR28" s="1230"/>
      <c r="IBS28" s="1230"/>
      <c r="IBT28" s="1230"/>
      <c r="IBU28" s="1230"/>
      <c r="IBV28" s="1230"/>
      <c r="IBW28" s="1230"/>
      <c r="IBX28" s="1230"/>
      <c r="IBY28" s="1230"/>
      <c r="IBZ28" s="1230"/>
      <c r="ICA28" s="1230"/>
      <c r="ICB28" s="1230"/>
      <c r="ICC28" s="1230"/>
      <c r="ICD28" s="1230"/>
      <c r="ICE28" s="1230"/>
      <c r="ICF28" s="1230"/>
      <c r="ICG28" s="1230"/>
      <c r="ICH28" s="1230"/>
      <c r="ICI28" s="1230"/>
      <c r="ICJ28" s="1230"/>
      <c r="ICK28" s="1230"/>
      <c r="ICL28" s="1230"/>
      <c r="ICM28" s="1230"/>
      <c r="ICN28" s="1230"/>
      <c r="ICO28" s="1230"/>
      <c r="ICP28" s="1230"/>
      <c r="ICQ28" s="1230"/>
      <c r="ICR28" s="1230"/>
      <c r="ICS28" s="1230"/>
      <c r="ICT28" s="1230"/>
      <c r="ICU28" s="1230"/>
      <c r="ICV28" s="1230"/>
      <c r="ICW28" s="1230"/>
      <c r="ICX28" s="1230"/>
      <c r="ICY28" s="1230"/>
      <c r="ICZ28" s="1230"/>
      <c r="IDA28" s="1230"/>
      <c r="IDB28" s="1230"/>
      <c r="IDC28" s="1230"/>
      <c r="IDD28" s="1230"/>
      <c r="IDE28" s="1230"/>
      <c r="IDF28" s="1230"/>
      <c r="IDG28" s="1230"/>
      <c r="IDH28" s="1230"/>
      <c r="IDI28" s="1230"/>
      <c r="IDJ28" s="1230"/>
      <c r="IDK28" s="1230"/>
      <c r="IDL28" s="1230"/>
      <c r="IDM28" s="1230"/>
      <c r="IDN28" s="1230"/>
      <c r="IDO28" s="1230"/>
      <c r="IDP28" s="1230"/>
      <c r="IDQ28" s="1230"/>
      <c r="IDR28" s="1230"/>
      <c r="IDS28" s="1230"/>
      <c r="IDT28" s="1230"/>
      <c r="IDU28" s="1230"/>
      <c r="IDV28" s="1230"/>
      <c r="IDW28" s="1230"/>
      <c r="IDX28" s="1230"/>
      <c r="IDY28" s="1230"/>
      <c r="IDZ28" s="1230"/>
      <c r="IEA28" s="1230"/>
      <c r="IEB28" s="1230"/>
      <c r="IEC28" s="1230"/>
      <c r="IED28" s="1230"/>
      <c r="IEE28" s="1230"/>
      <c r="IEF28" s="1230"/>
      <c r="IEG28" s="1230"/>
      <c r="IEH28" s="1230"/>
      <c r="IEI28" s="1230"/>
      <c r="IEJ28" s="1230"/>
      <c r="IEK28" s="1230"/>
      <c r="IEL28" s="1230"/>
      <c r="IEM28" s="1230"/>
      <c r="IEN28" s="1230"/>
      <c r="IEO28" s="1230"/>
      <c r="IEP28" s="1230"/>
      <c r="IEQ28" s="1230"/>
      <c r="IER28" s="1230"/>
      <c r="IES28" s="1230"/>
      <c r="IET28" s="1230"/>
      <c r="IEU28" s="1230"/>
      <c r="IEV28" s="1230"/>
      <c r="IEW28" s="1230"/>
      <c r="IEX28" s="1230"/>
      <c r="IEY28" s="1230"/>
      <c r="IEZ28" s="1230"/>
      <c r="IFA28" s="1230"/>
      <c r="IFB28" s="1230"/>
      <c r="IFC28" s="1230"/>
      <c r="IFD28" s="1230"/>
      <c r="IFE28" s="1230"/>
      <c r="IFF28" s="1230"/>
      <c r="IFG28" s="1230"/>
      <c r="IFH28" s="1230"/>
      <c r="IFI28" s="1230"/>
      <c r="IFJ28" s="1230"/>
      <c r="IFK28" s="1230"/>
      <c r="IFL28" s="1230"/>
      <c r="IFM28" s="1230"/>
      <c r="IFN28" s="1230"/>
      <c r="IFO28" s="1230"/>
      <c r="IFP28" s="1230"/>
      <c r="IFQ28" s="1230"/>
      <c r="IFR28" s="1230"/>
      <c r="IFS28" s="1230"/>
      <c r="IFT28" s="1230"/>
      <c r="IFU28" s="1230"/>
      <c r="IFV28" s="1230"/>
      <c r="IFW28" s="1230"/>
      <c r="IFX28" s="1230"/>
      <c r="IFY28" s="1230"/>
      <c r="IFZ28" s="1230"/>
      <c r="IGA28" s="1230"/>
      <c r="IGB28" s="1230"/>
      <c r="IGC28" s="1230"/>
      <c r="IGD28" s="1230"/>
      <c r="IGE28" s="1230"/>
      <c r="IGF28" s="1230"/>
      <c r="IGG28" s="1230"/>
      <c r="IGH28" s="1230"/>
      <c r="IGI28" s="1230"/>
      <c r="IGJ28" s="1230"/>
      <c r="IGK28" s="1230"/>
      <c r="IGL28" s="1230"/>
      <c r="IGM28" s="1230"/>
      <c r="IGN28" s="1230"/>
      <c r="IGO28" s="1230"/>
      <c r="IGP28" s="1230"/>
      <c r="IGQ28" s="1230"/>
      <c r="IGR28" s="1230"/>
      <c r="IGS28" s="1230"/>
      <c r="IGT28" s="1230"/>
      <c r="IGU28" s="1230"/>
      <c r="IGV28" s="1230"/>
      <c r="IGW28" s="1230"/>
      <c r="IGX28" s="1230"/>
      <c r="IGY28" s="1230"/>
      <c r="IGZ28" s="1230"/>
      <c r="IHA28" s="1230"/>
      <c r="IHB28" s="1230"/>
      <c r="IHC28" s="1230"/>
      <c r="IHD28" s="1230"/>
      <c r="IHE28" s="1230"/>
      <c r="IHF28" s="1230"/>
      <c r="IHG28" s="1230"/>
      <c r="IHH28" s="1230"/>
      <c r="IHI28" s="1230"/>
      <c r="IHJ28" s="1230"/>
      <c r="IHK28" s="1230"/>
      <c r="IHL28" s="1230"/>
      <c r="IHM28" s="1230"/>
      <c r="IHN28" s="1230"/>
      <c r="IHO28" s="1230"/>
      <c r="IHP28" s="1230"/>
      <c r="IHQ28" s="1230"/>
      <c r="IHR28" s="1230"/>
      <c r="IHS28" s="1230"/>
      <c r="IHT28" s="1230"/>
      <c r="IHU28" s="1230"/>
      <c r="IHV28" s="1230"/>
      <c r="IHW28" s="1230"/>
      <c r="IHX28" s="1230"/>
      <c r="IHY28" s="1230"/>
      <c r="IHZ28" s="1230"/>
      <c r="IIA28" s="1230"/>
      <c r="IIB28" s="1230"/>
      <c r="IIC28" s="1230"/>
      <c r="IID28" s="1230"/>
      <c r="IIE28" s="1230"/>
      <c r="IIF28" s="1230"/>
      <c r="IIG28" s="1230"/>
      <c r="IIH28" s="1230"/>
      <c r="III28" s="1230"/>
      <c r="IIJ28" s="1230"/>
      <c r="IIK28" s="1230"/>
      <c r="IIL28" s="1230"/>
      <c r="IIM28" s="1230"/>
      <c r="IIN28" s="1230"/>
      <c r="IIO28" s="1230"/>
      <c r="IIP28" s="1230"/>
      <c r="IIQ28" s="1230"/>
      <c r="IIR28" s="1230"/>
      <c r="IIS28" s="1230"/>
      <c r="IIT28" s="1230"/>
      <c r="IIU28" s="1230"/>
      <c r="IIV28" s="1230"/>
      <c r="IIW28" s="1230"/>
      <c r="IIX28" s="1230"/>
      <c r="IIY28" s="1230"/>
      <c r="IIZ28" s="1230"/>
      <c r="IJA28" s="1230"/>
      <c r="IJB28" s="1230"/>
      <c r="IJC28" s="1230"/>
      <c r="IJD28" s="1230"/>
      <c r="IJE28" s="1230"/>
      <c r="IJF28" s="1230"/>
      <c r="IJG28" s="1230"/>
      <c r="IJH28" s="1230"/>
      <c r="IJI28" s="1230"/>
      <c r="IJJ28" s="1230"/>
      <c r="IJK28" s="1230"/>
      <c r="IJL28" s="1230"/>
      <c r="IJM28" s="1230"/>
      <c r="IJN28" s="1230"/>
      <c r="IJO28" s="1230"/>
      <c r="IJP28" s="1230"/>
      <c r="IJQ28" s="1230"/>
      <c r="IJR28" s="1230"/>
      <c r="IJS28" s="1230"/>
      <c r="IJT28" s="1230"/>
      <c r="IJU28" s="1230"/>
      <c r="IJV28" s="1230"/>
      <c r="IJW28" s="1230"/>
      <c r="IJX28" s="1230"/>
      <c r="IJY28" s="1230"/>
      <c r="IJZ28" s="1230"/>
      <c r="IKA28" s="1230"/>
      <c r="IKB28" s="1230"/>
      <c r="IKC28" s="1230"/>
      <c r="IKD28" s="1230"/>
      <c r="IKE28" s="1230"/>
      <c r="IKF28" s="1230"/>
      <c r="IKG28" s="1230"/>
      <c r="IKH28" s="1230"/>
      <c r="IKI28" s="1230"/>
      <c r="IKJ28" s="1230"/>
      <c r="IKK28" s="1230"/>
      <c r="IKL28" s="1230"/>
      <c r="IKM28" s="1230"/>
      <c r="IKN28" s="1230"/>
      <c r="IKO28" s="1230"/>
      <c r="IKP28" s="1230"/>
      <c r="IKQ28" s="1230"/>
      <c r="IKR28" s="1230"/>
      <c r="IKS28" s="1230"/>
      <c r="IKT28" s="1230"/>
      <c r="IKU28" s="1230"/>
      <c r="IKV28" s="1230"/>
      <c r="IKW28" s="1230"/>
      <c r="IKX28" s="1230"/>
      <c r="IKY28" s="1230"/>
      <c r="IKZ28" s="1230"/>
      <c r="ILA28" s="1230"/>
      <c r="ILB28" s="1230"/>
      <c r="ILC28" s="1230"/>
      <c r="ILD28" s="1230"/>
      <c r="ILE28" s="1230"/>
      <c r="ILF28" s="1230"/>
      <c r="ILG28" s="1230"/>
      <c r="ILH28" s="1230"/>
      <c r="ILI28" s="1230"/>
      <c r="ILJ28" s="1230"/>
      <c r="ILK28" s="1230"/>
      <c r="ILL28" s="1230"/>
      <c r="ILM28" s="1230"/>
      <c r="ILN28" s="1230"/>
      <c r="ILO28" s="1230"/>
      <c r="ILP28" s="1230"/>
      <c r="ILQ28" s="1230"/>
      <c r="ILR28" s="1230"/>
      <c r="ILS28" s="1230"/>
      <c r="ILT28" s="1230"/>
      <c r="ILU28" s="1230"/>
      <c r="ILV28" s="1230"/>
      <c r="ILW28" s="1230"/>
      <c r="ILX28" s="1230"/>
      <c r="ILY28" s="1230"/>
      <c r="ILZ28" s="1230"/>
      <c r="IMA28" s="1230"/>
      <c r="IMB28" s="1230"/>
      <c r="IMC28" s="1230"/>
      <c r="IMD28" s="1230"/>
      <c r="IME28" s="1230"/>
      <c r="IMF28" s="1230"/>
      <c r="IMG28" s="1230"/>
      <c r="IMH28" s="1230"/>
      <c r="IMI28" s="1230"/>
      <c r="IMJ28" s="1230"/>
      <c r="IMK28" s="1230"/>
      <c r="IML28" s="1230"/>
      <c r="IMM28" s="1230"/>
      <c r="IMN28" s="1230"/>
      <c r="IMO28" s="1230"/>
      <c r="IMP28" s="1230"/>
      <c r="IMQ28" s="1230"/>
      <c r="IMR28" s="1230"/>
      <c r="IMS28" s="1230"/>
      <c r="IMT28" s="1230"/>
      <c r="IMU28" s="1230"/>
      <c r="IMV28" s="1230"/>
      <c r="IMW28" s="1230"/>
      <c r="IMX28" s="1230"/>
      <c r="IMY28" s="1230"/>
      <c r="IMZ28" s="1230"/>
      <c r="INA28" s="1230"/>
      <c r="INB28" s="1230"/>
      <c r="INC28" s="1230"/>
      <c r="IND28" s="1230"/>
      <c r="INE28" s="1230"/>
      <c r="INF28" s="1230"/>
      <c r="ING28" s="1230"/>
      <c r="INH28" s="1230"/>
      <c r="INI28" s="1230"/>
      <c r="INJ28" s="1230"/>
      <c r="INK28" s="1230"/>
      <c r="INL28" s="1230"/>
      <c r="INM28" s="1230"/>
      <c r="INN28" s="1230"/>
      <c r="INO28" s="1230"/>
      <c r="INP28" s="1230"/>
      <c r="INQ28" s="1230"/>
      <c r="INR28" s="1230"/>
      <c r="INS28" s="1230"/>
      <c r="INT28" s="1230"/>
      <c r="INU28" s="1230"/>
      <c r="INV28" s="1230"/>
      <c r="INW28" s="1230"/>
      <c r="INX28" s="1230"/>
      <c r="INY28" s="1230"/>
      <c r="INZ28" s="1230"/>
      <c r="IOA28" s="1230"/>
      <c r="IOB28" s="1230"/>
      <c r="IOC28" s="1230"/>
      <c r="IOD28" s="1230"/>
      <c r="IOE28" s="1230"/>
      <c r="IOF28" s="1230"/>
      <c r="IOG28" s="1230"/>
      <c r="IOH28" s="1230"/>
      <c r="IOI28" s="1230"/>
      <c r="IOJ28" s="1230"/>
      <c r="IOK28" s="1230"/>
      <c r="IOL28" s="1230"/>
      <c r="IOM28" s="1230"/>
      <c r="ION28" s="1230"/>
      <c r="IOO28" s="1230"/>
      <c r="IOP28" s="1230"/>
      <c r="IOQ28" s="1230"/>
      <c r="IOR28" s="1230"/>
      <c r="IOS28" s="1230"/>
      <c r="IOT28" s="1230"/>
      <c r="IOU28" s="1230"/>
      <c r="IOV28" s="1230"/>
      <c r="IOW28" s="1230"/>
      <c r="IOX28" s="1230"/>
      <c r="IOY28" s="1230"/>
      <c r="IOZ28" s="1230"/>
      <c r="IPA28" s="1230"/>
      <c r="IPB28" s="1230"/>
      <c r="IPC28" s="1230"/>
      <c r="IPD28" s="1230"/>
      <c r="IPE28" s="1230"/>
      <c r="IPF28" s="1230"/>
      <c r="IPG28" s="1230"/>
      <c r="IPH28" s="1230"/>
      <c r="IPI28" s="1230"/>
      <c r="IPJ28" s="1230"/>
      <c r="IPK28" s="1230"/>
      <c r="IPL28" s="1230"/>
      <c r="IPM28" s="1230"/>
      <c r="IPN28" s="1230"/>
      <c r="IPO28" s="1230"/>
      <c r="IPP28" s="1230"/>
      <c r="IPQ28" s="1230"/>
      <c r="IPR28" s="1230"/>
      <c r="IPS28" s="1230"/>
      <c r="IPT28" s="1230"/>
      <c r="IPU28" s="1230"/>
      <c r="IPV28" s="1230"/>
      <c r="IPW28" s="1230"/>
      <c r="IPX28" s="1230"/>
      <c r="IPY28" s="1230"/>
      <c r="IPZ28" s="1230"/>
      <c r="IQA28" s="1230"/>
      <c r="IQB28" s="1230"/>
      <c r="IQC28" s="1230"/>
      <c r="IQD28" s="1230"/>
      <c r="IQE28" s="1230"/>
      <c r="IQF28" s="1230"/>
      <c r="IQG28" s="1230"/>
      <c r="IQH28" s="1230"/>
      <c r="IQI28" s="1230"/>
      <c r="IQJ28" s="1230"/>
      <c r="IQK28" s="1230"/>
      <c r="IQL28" s="1230"/>
      <c r="IQM28" s="1230"/>
      <c r="IQN28" s="1230"/>
      <c r="IQO28" s="1230"/>
      <c r="IQP28" s="1230"/>
      <c r="IQQ28" s="1230"/>
      <c r="IQR28" s="1230"/>
      <c r="IQS28" s="1230"/>
      <c r="IQT28" s="1230"/>
      <c r="IQU28" s="1230"/>
      <c r="IQV28" s="1230"/>
      <c r="IQW28" s="1230"/>
      <c r="IQX28" s="1230"/>
      <c r="IQY28" s="1230"/>
      <c r="IQZ28" s="1230"/>
      <c r="IRA28" s="1230"/>
      <c r="IRB28" s="1230"/>
      <c r="IRC28" s="1230"/>
      <c r="IRD28" s="1230"/>
      <c r="IRE28" s="1230"/>
      <c r="IRF28" s="1230"/>
      <c r="IRG28" s="1230"/>
      <c r="IRH28" s="1230"/>
      <c r="IRI28" s="1230"/>
      <c r="IRJ28" s="1230"/>
      <c r="IRK28" s="1230"/>
      <c r="IRL28" s="1230"/>
      <c r="IRM28" s="1230"/>
      <c r="IRN28" s="1230"/>
      <c r="IRO28" s="1230"/>
      <c r="IRP28" s="1230"/>
      <c r="IRQ28" s="1230"/>
      <c r="IRR28" s="1230"/>
      <c r="IRS28" s="1230"/>
      <c r="IRT28" s="1230"/>
      <c r="IRU28" s="1230"/>
      <c r="IRV28" s="1230"/>
      <c r="IRW28" s="1230"/>
      <c r="IRX28" s="1230"/>
      <c r="IRY28" s="1230"/>
      <c r="IRZ28" s="1230"/>
      <c r="ISA28" s="1230"/>
      <c r="ISB28" s="1230"/>
      <c r="ISC28" s="1230"/>
      <c r="ISD28" s="1230"/>
      <c r="ISE28" s="1230"/>
      <c r="ISF28" s="1230"/>
      <c r="ISG28" s="1230"/>
      <c r="ISH28" s="1230"/>
      <c r="ISI28" s="1230"/>
      <c r="ISJ28" s="1230"/>
      <c r="ISK28" s="1230"/>
      <c r="ISL28" s="1230"/>
      <c r="ISM28" s="1230"/>
      <c r="ISN28" s="1230"/>
      <c r="ISO28" s="1230"/>
      <c r="ISP28" s="1230"/>
      <c r="ISQ28" s="1230"/>
      <c r="ISR28" s="1230"/>
      <c r="ISS28" s="1230"/>
      <c r="IST28" s="1230"/>
      <c r="ISU28" s="1230"/>
      <c r="ISV28" s="1230"/>
      <c r="ISW28" s="1230"/>
      <c r="ISX28" s="1230"/>
      <c r="ISY28" s="1230"/>
      <c r="ISZ28" s="1230"/>
      <c r="ITA28" s="1230"/>
      <c r="ITB28" s="1230"/>
      <c r="ITC28" s="1230"/>
      <c r="ITD28" s="1230"/>
      <c r="ITE28" s="1230"/>
      <c r="ITF28" s="1230"/>
      <c r="ITG28" s="1230"/>
      <c r="ITH28" s="1230"/>
      <c r="ITI28" s="1230"/>
      <c r="ITJ28" s="1230"/>
      <c r="ITK28" s="1230"/>
      <c r="ITL28" s="1230"/>
      <c r="ITM28" s="1230"/>
      <c r="ITN28" s="1230"/>
      <c r="ITO28" s="1230"/>
      <c r="ITP28" s="1230"/>
      <c r="ITQ28" s="1230"/>
      <c r="ITR28" s="1230"/>
      <c r="ITS28" s="1230"/>
      <c r="ITT28" s="1230"/>
      <c r="ITU28" s="1230"/>
      <c r="ITV28" s="1230"/>
      <c r="ITW28" s="1230"/>
      <c r="ITX28" s="1230"/>
      <c r="ITY28" s="1230"/>
      <c r="ITZ28" s="1230"/>
      <c r="IUA28" s="1230"/>
      <c r="IUB28" s="1230"/>
      <c r="IUC28" s="1230"/>
      <c r="IUD28" s="1230"/>
      <c r="IUE28" s="1230"/>
      <c r="IUF28" s="1230"/>
      <c r="IUG28" s="1230"/>
      <c r="IUH28" s="1230"/>
      <c r="IUI28" s="1230"/>
      <c r="IUJ28" s="1230"/>
      <c r="IUK28" s="1230"/>
      <c r="IUL28" s="1230"/>
      <c r="IUM28" s="1230"/>
      <c r="IUN28" s="1230"/>
      <c r="IUO28" s="1230"/>
      <c r="IUP28" s="1230"/>
      <c r="IUQ28" s="1230"/>
      <c r="IUR28" s="1230"/>
      <c r="IUS28" s="1230"/>
      <c r="IUT28" s="1230"/>
      <c r="IUU28" s="1230"/>
      <c r="IUV28" s="1230"/>
      <c r="IUW28" s="1230"/>
      <c r="IUX28" s="1230"/>
      <c r="IUY28" s="1230"/>
      <c r="IUZ28" s="1230"/>
      <c r="IVA28" s="1230"/>
      <c r="IVB28" s="1230"/>
      <c r="IVC28" s="1230"/>
      <c r="IVD28" s="1230"/>
      <c r="IVE28" s="1230"/>
      <c r="IVF28" s="1230"/>
      <c r="IVG28" s="1230"/>
      <c r="IVH28" s="1230"/>
      <c r="IVI28" s="1230"/>
      <c r="IVJ28" s="1230"/>
      <c r="IVK28" s="1230"/>
      <c r="IVL28" s="1230"/>
      <c r="IVM28" s="1230"/>
      <c r="IVN28" s="1230"/>
      <c r="IVO28" s="1230"/>
      <c r="IVP28" s="1230"/>
      <c r="IVQ28" s="1230"/>
      <c r="IVR28" s="1230"/>
      <c r="IVS28" s="1230"/>
      <c r="IVT28" s="1230"/>
      <c r="IVU28" s="1230"/>
      <c r="IVV28" s="1230"/>
      <c r="IVW28" s="1230"/>
      <c r="IVX28" s="1230"/>
      <c r="IVY28" s="1230"/>
      <c r="IVZ28" s="1230"/>
      <c r="IWA28" s="1230"/>
      <c r="IWB28" s="1230"/>
      <c r="IWC28" s="1230"/>
      <c r="IWD28" s="1230"/>
      <c r="IWE28" s="1230"/>
      <c r="IWF28" s="1230"/>
      <c r="IWG28" s="1230"/>
      <c r="IWH28" s="1230"/>
      <c r="IWI28" s="1230"/>
      <c r="IWJ28" s="1230"/>
      <c r="IWK28" s="1230"/>
      <c r="IWL28" s="1230"/>
      <c r="IWM28" s="1230"/>
      <c r="IWN28" s="1230"/>
      <c r="IWO28" s="1230"/>
      <c r="IWP28" s="1230"/>
      <c r="IWQ28" s="1230"/>
      <c r="IWR28" s="1230"/>
      <c r="IWS28" s="1230"/>
      <c r="IWT28" s="1230"/>
      <c r="IWU28" s="1230"/>
      <c r="IWV28" s="1230"/>
      <c r="IWW28" s="1230"/>
      <c r="IWX28" s="1230"/>
      <c r="IWY28" s="1230"/>
      <c r="IWZ28" s="1230"/>
      <c r="IXA28" s="1230"/>
      <c r="IXB28" s="1230"/>
      <c r="IXC28" s="1230"/>
      <c r="IXD28" s="1230"/>
      <c r="IXE28" s="1230"/>
      <c r="IXF28" s="1230"/>
      <c r="IXG28" s="1230"/>
      <c r="IXH28" s="1230"/>
      <c r="IXI28" s="1230"/>
      <c r="IXJ28" s="1230"/>
      <c r="IXK28" s="1230"/>
      <c r="IXL28" s="1230"/>
      <c r="IXM28" s="1230"/>
      <c r="IXN28" s="1230"/>
      <c r="IXO28" s="1230"/>
      <c r="IXP28" s="1230"/>
      <c r="IXQ28" s="1230"/>
      <c r="IXR28" s="1230"/>
      <c r="IXS28" s="1230"/>
      <c r="IXT28" s="1230"/>
      <c r="IXU28" s="1230"/>
      <c r="IXV28" s="1230"/>
      <c r="IXW28" s="1230"/>
      <c r="IXX28" s="1230"/>
      <c r="IXY28" s="1230"/>
      <c r="IXZ28" s="1230"/>
      <c r="IYA28" s="1230"/>
      <c r="IYB28" s="1230"/>
      <c r="IYC28" s="1230"/>
      <c r="IYD28" s="1230"/>
      <c r="IYE28" s="1230"/>
      <c r="IYF28" s="1230"/>
      <c r="IYG28" s="1230"/>
      <c r="IYH28" s="1230"/>
      <c r="IYI28" s="1230"/>
      <c r="IYJ28" s="1230"/>
      <c r="IYK28" s="1230"/>
      <c r="IYL28" s="1230"/>
      <c r="IYM28" s="1230"/>
      <c r="IYN28" s="1230"/>
      <c r="IYO28" s="1230"/>
      <c r="IYP28" s="1230"/>
      <c r="IYQ28" s="1230"/>
      <c r="IYR28" s="1230"/>
      <c r="IYS28" s="1230"/>
      <c r="IYT28" s="1230"/>
      <c r="IYU28" s="1230"/>
      <c r="IYV28" s="1230"/>
      <c r="IYW28" s="1230"/>
      <c r="IYX28" s="1230"/>
      <c r="IYY28" s="1230"/>
      <c r="IYZ28" s="1230"/>
      <c r="IZA28" s="1230"/>
      <c r="IZB28" s="1230"/>
      <c r="IZC28" s="1230"/>
      <c r="IZD28" s="1230"/>
      <c r="IZE28" s="1230"/>
      <c r="IZF28" s="1230"/>
      <c r="IZG28" s="1230"/>
      <c r="IZH28" s="1230"/>
      <c r="IZI28" s="1230"/>
      <c r="IZJ28" s="1230"/>
      <c r="IZK28" s="1230"/>
      <c r="IZL28" s="1230"/>
      <c r="IZM28" s="1230"/>
      <c r="IZN28" s="1230"/>
      <c r="IZO28" s="1230"/>
      <c r="IZP28" s="1230"/>
      <c r="IZQ28" s="1230"/>
      <c r="IZR28" s="1230"/>
      <c r="IZS28" s="1230"/>
      <c r="IZT28" s="1230"/>
      <c r="IZU28" s="1230"/>
      <c r="IZV28" s="1230"/>
      <c r="IZW28" s="1230"/>
      <c r="IZX28" s="1230"/>
      <c r="IZY28" s="1230"/>
      <c r="IZZ28" s="1230"/>
      <c r="JAA28" s="1230"/>
      <c r="JAB28" s="1230"/>
      <c r="JAC28" s="1230"/>
      <c r="JAD28" s="1230"/>
      <c r="JAE28" s="1230"/>
      <c r="JAF28" s="1230"/>
      <c r="JAG28" s="1230"/>
      <c r="JAH28" s="1230"/>
      <c r="JAI28" s="1230"/>
      <c r="JAJ28" s="1230"/>
      <c r="JAK28" s="1230"/>
      <c r="JAL28" s="1230"/>
      <c r="JAM28" s="1230"/>
      <c r="JAN28" s="1230"/>
      <c r="JAO28" s="1230"/>
      <c r="JAP28" s="1230"/>
      <c r="JAQ28" s="1230"/>
      <c r="JAR28" s="1230"/>
      <c r="JAS28" s="1230"/>
      <c r="JAT28" s="1230"/>
      <c r="JAU28" s="1230"/>
      <c r="JAV28" s="1230"/>
      <c r="JAW28" s="1230"/>
      <c r="JAX28" s="1230"/>
      <c r="JAY28" s="1230"/>
      <c r="JAZ28" s="1230"/>
      <c r="JBA28" s="1230"/>
      <c r="JBB28" s="1230"/>
      <c r="JBC28" s="1230"/>
      <c r="JBD28" s="1230"/>
      <c r="JBE28" s="1230"/>
      <c r="JBF28" s="1230"/>
      <c r="JBG28" s="1230"/>
      <c r="JBH28" s="1230"/>
      <c r="JBI28" s="1230"/>
      <c r="JBJ28" s="1230"/>
      <c r="JBK28" s="1230"/>
      <c r="JBL28" s="1230"/>
      <c r="JBM28" s="1230"/>
      <c r="JBN28" s="1230"/>
      <c r="JBO28" s="1230"/>
      <c r="JBP28" s="1230"/>
      <c r="JBQ28" s="1230"/>
      <c r="JBR28" s="1230"/>
      <c r="JBS28" s="1230"/>
      <c r="JBT28" s="1230"/>
      <c r="JBU28" s="1230"/>
      <c r="JBV28" s="1230"/>
      <c r="JBW28" s="1230"/>
      <c r="JBX28" s="1230"/>
      <c r="JBY28" s="1230"/>
      <c r="JBZ28" s="1230"/>
      <c r="JCA28" s="1230"/>
      <c r="JCB28" s="1230"/>
      <c r="JCC28" s="1230"/>
      <c r="JCD28" s="1230"/>
      <c r="JCE28" s="1230"/>
      <c r="JCF28" s="1230"/>
      <c r="JCG28" s="1230"/>
      <c r="JCH28" s="1230"/>
      <c r="JCI28" s="1230"/>
      <c r="JCJ28" s="1230"/>
      <c r="JCK28" s="1230"/>
      <c r="JCL28" s="1230"/>
      <c r="JCM28" s="1230"/>
      <c r="JCN28" s="1230"/>
      <c r="JCO28" s="1230"/>
      <c r="JCP28" s="1230"/>
      <c r="JCQ28" s="1230"/>
      <c r="JCR28" s="1230"/>
      <c r="JCS28" s="1230"/>
      <c r="JCT28" s="1230"/>
      <c r="JCU28" s="1230"/>
      <c r="JCV28" s="1230"/>
      <c r="JCW28" s="1230"/>
      <c r="JCX28" s="1230"/>
      <c r="JCY28" s="1230"/>
      <c r="JCZ28" s="1230"/>
      <c r="JDA28" s="1230"/>
      <c r="JDB28" s="1230"/>
      <c r="JDC28" s="1230"/>
      <c r="JDD28" s="1230"/>
      <c r="JDE28" s="1230"/>
      <c r="JDF28" s="1230"/>
      <c r="JDG28" s="1230"/>
      <c r="JDH28" s="1230"/>
      <c r="JDI28" s="1230"/>
      <c r="JDJ28" s="1230"/>
      <c r="JDK28" s="1230"/>
      <c r="JDL28" s="1230"/>
      <c r="JDM28" s="1230"/>
      <c r="JDN28" s="1230"/>
      <c r="JDO28" s="1230"/>
      <c r="JDP28" s="1230"/>
      <c r="JDQ28" s="1230"/>
      <c r="JDR28" s="1230"/>
      <c r="JDS28" s="1230"/>
      <c r="JDT28" s="1230"/>
      <c r="JDU28" s="1230"/>
      <c r="JDV28" s="1230"/>
      <c r="JDW28" s="1230"/>
      <c r="JDX28" s="1230"/>
      <c r="JDY28" s="1230"/>
      <c r="JDZ28" s="1230"/>
      <c r="JEA28" s="1230"/>
      <c r="JEB28" s="1230"/>
      <c r="JEC28" s="1230"/>
      <c r="JED28" s="1230"/>
      <c r="JEE28" s="1230"/>
      <c r="JEF28" s="1230"/>
      <c r="JEG28" s="1230"/>
      <c r="JEH28" s="1230"/>
      <c r="JEI28" s="1230"/>
      <c r="JEJ28" s="1230"/>
      <c r="JEK28" s="1230"/>
      <c r="JEL28" s="1230"/>
      <c r="JEM28" s="1230"/>
      <c r="JEN28" s="1230"/>
      <c r="JEO28" s="1230"/>
      <c r="JEP28" s="1230"/>
      <c r="JEQ28" s="1230"/>
      <c r="JER28" s="1230"/>
      <c r="JES28" s="1230"/>
      <c r="JET28" s="1230"/>
      <c r="JEU28" s="1230"/>
      <c r="JEV28" s="1230"/>
      <c r="JEW28" s="1230"/>
      <c r="JEX28" s="1230"/>
      <c r="JEY28" s="1230"/>
      <c r="JEZ28" s="1230"/>
      <c r="JFA28" s="1230"/>
      <c r="JFB28" s="1230"/>
      <c r="JFC28" s="1230"/>
      <c r="JFD28" s="1230"/>
      <c r="JFE28" s="1230"/>
      <c r="JFF28" s="1230"/>
      <c r="JFG28" s="1230"/>
      <c r="JFH28" s="1230"/>
      <c r="JFI28" s="1230"/>
      <c r="JFJ28" s="1230"/>
      <c r="JFK28" s="1230"/>
      <c r="JFL28" s="1230"/>
      <c r="JFM28" s="1230"/>
      <c r="JFN28" s="1230"/>
      <c r="JFO28" s="1230"/>
      <c r="JFP28" s="1230"/>
      <c r="JFQ28" s="1230"/>
      <c r="JFR28" s="1230"/>
      <c r="JFS28" s="1230"/>
      <c r="JFT28" s="1230"/>
      <c r="JFU28" s="1230"/>
      <c r="JFV28" s="1230"/>
      <c r="JFW28" s="1230"/>
      <c r="JFX28" s="1230"/>
      <c r="JFY28" s="1230"/>
      <c r="JFZ28" s="1230"/>
      <c r="JGA28" s="1230"/>
      <c r="JGB28" s="1230"/>
      <c r="JGC28" s="1230"/>
      <c r="JGD28" s="1230"/>
      <c r="JGE28" s="1230"/>
      <c r="JGF28" s="1230"/>
      <c r="JGG28" s="1230"/>
      <c r="JGH28" s="1230"/>
      <c r="JGI28" s="1230"/>
      <c r="JGJ28" s="1230"/>
      <c r="JGK28" s="1230"/>
      <c r="JGL28" s="1230"/>
      <c r="JGM28" s="1230"/>
      <c r="JGN28" s="1230"/>
      <c r="JGO28" s="1230"/>
      <c r="JGP28" s="1230"/>
      <c r="JGQ28" s="1230"/>
      <c r="JGR28" s="1230"/>
      <c r="JGS28" s="1230"/>
      <c r="JGT28" s="1230"/>
      <c r="JGU28" s="1230"/>
      <c r="JGV28" s="1230"/>
      <c r="JGW28" s="1230"/>
      <c r="JGX28" s="1230"/>
      <c r="JGY28" s="1230"/>
      <c r="JGZ28" s="1230"/>
      <c r="JHA28" s="1230"/>
      <c r="JHB28" s="1230"/>
      <c r="JHC28" s="1230"/>
      <c r="JHD28" s="1230"/>
      <c r="JHE28" s="1230"/>
      <c r="JHF28" s="1230"/>
      <c r="JHG28" s="1230"/>
      <c r="JHH28" s="1230"/>
      <c r="JHI28" s="1230"/>
      <c r="JHJ28" s="1230"/>
      <c r="JHK28" s="1230"/>
      <c r="JHL28" s="1230"/>
      <c r="JHM28" s="1230"/>
      <c r="JHN28" s="1230"/>
      <c r="JHO28" s="1230"/>
      <c r="JHP28" s="1230"/>
      <c r="JHQ28" s="1230"/>
      <c r="JHR28" s="1230"/>
      <c r="JHS28" s="1230"/>
      <c r="JHT28" s="1230"/>
      <c r="JHU28" s="1230"/>
      <c r="JHV28" s="1230"/>
      <c r="JHW28" s="1230"/>
      <c r="JHX28" s="1230"/>
      <c r="JHY28" s="1230"/>
      <c r="JHZ28" s="1230"/>
      <c r="JIA28" s="1230"/>
      <c r="JIB28" s="1230"/>
      <c r="JIC28" s="1230"/>
      <c r="JID28" s="1230"/>
      <c r="JIE28" s="1230"/>
      <c r="JIF28" s="1230"/>
      <c r="JIG28" s="1230"/>
      <c r="JIH28" s="1230"/>
      <c r="JII28" s="1230"/>
      <c r="JIJ28" s="1230"/>
      <c r="JIK28" s="1230"/>
      <c r="JIL28" s="1230"/>
      <c r="JIM28" s="1230"/>
      <c r="JIN28" s="1230"/>
      <c r="JIO28" s="1230"/>
      <c r="JIP28" s="1230"/>
      <c r="JIQ28" s="1230"/>
      <c r="JIR28" s="1230"/>
      <c r="JIS28" s="1230"/>
      <c r="JIT28" s="1230"/>
      <c r="JIU28" s="1230"/>
      <c r="JIV28" s="1230"/>
      <c r="JIW28" s="1230"/>
      <c r="JIX28" s="1230"/>
      <c r="JIY28" s="1230"/>
      <c r="JIZ28" s="1230"/>
      <c r="JJA28" s="1230"/>
      <c r="JJB28" s="1230"/>
      <c r="JJC28" s="1230"/>
      <c r="JJD28" s="1230"/>
      <c r="JJE28" s="1230"/>
      <c r="JJF28" s="1230"/>
      <c r="JJG28" s="1230"/>
      <c r="JJH28" s="1230"/>
      <c r="JJI28" s="1230"/>
      <c r="JJJ28" s="1230"/>
      <c r="JJK28" s="1230"/>
      <c r="JJL28" s="1230"/>
      <c r="JJM28" s="1230"/>
      <c r="JJN28" s="1230"/>
      <c r="JJO28" s="1230"/>
      <c r="JJP28" s="1230"/>
      <c r="JJQ28" s="1230"/>
      <c r="JJR28" s="1230"/>
      <c r="JJS28" s="1230"/>
      <c r="JJT28" s="1230"/>
      <c r="JJU28" s="1230"/>
      <c r="JJV28" s="1230"/>
      <c r="JJW28" s="1230"/>
      <c r="JJX28" s="1230"/>
      <c r="JJY28" s="1230"/>
      <c r="JJZ28" s="1230"/>
      <c r="JKA28" s="1230"/>
      <c r="JKB28" s="1230"/>
      <c r="JKC28" s="1230"/>
      <c r="JKD28" s="1230"/>
      <c r="JKE28" s="1230"/>
      <c r="JKF28" s="1230"/>
      <c r="JKG28" s="1230"/>
      <c r="JKH28" s="1230"/>
      <c r="JKI28" s="1230"/>
      <c r="JKJ28" s="1230"/>
      <c r="JKK28" s="1230"/>
      <c r="JKL28" s="1230"/>
      <c r="JKM28" s="1230"/>
      <c r="JKN28" s="1230"/>
      <c r="JKO28" s="1230"/>
      <c r="JKP28" s="1230"/>
      <c r="JKQ28" s="1230"/>
      <c r="JKR28" s="1230"/>
      <c r="JKS28" s="1230"/>
      <c r="JKT28" s="1230"/>
      <c r="JKU28" s="1230"/>
      <c r="JKV28" s="1230"/>
      <c r="JKW28" s="1230"/>
      <c r="JKX28" s="1230"/>
      <c r="JKY28" s="1230"/>
      <c r="JKZ28" s="1230"/>
      <c r="JLA28" s="1230"/>
      <c r="JLB28" s="1230"/>
      <c r="JLC28" s="1230"/>
      <c r="JLD28" s="1230"/>
      <c r="JLE28" s="1230"/>
      <c r="JLF28" s="1230"/>
      <c r="JLG28" s="1230"/>
      <c r="JLH28" s="1230"/>
      <c r="JLI28" s="1230"/>
      <c r="JLJ28" s="1230"/>
      <c r="JLK28" s="1230"/>
      <c r="JLL28" s="1230"/>
      <c r="JLM28" s="1230"/>
      <c r="JLN28" s="1230"/>
      <c r="JLO28" s="1230"/>
      <c r="JLP28" s="1230"/>
      <c r="JLQ28" s="1230"/>
      <c r="JLR28" s="1230"/>
      <c r="JLS28" s="1230"/>
      <c r="JLT28" s="1230"/>
      <c r="JLU28" s="1230"/>
      <c r="JLV28" s="1230"/>
      <c r="JLW28" s="1230"/>
      <c r="JLX28" s="1230"/>
      <c r="JLY28" s="1230"/>
      <c r="JLZ28" s="1230"/>
      <c r="JMA28" s="1230"/>
      <c r="JMB28" s="1230"/>
      <c r="JMC28" s="1230"/>
      <c r="JMD28" s="1230"/>
      <c r="JME28" s="1230"/>
      <c r="JMF28" s="1230"/>
      <c r="JMG28" s="1230"/>
      <c r="JMH28" s="1230"/>
      <c r="JMI28" s="1230"/>
      <c r="JMJ28" s="1230"/>
      <c r="JMK28" s="1230"/>
      <c r="JML28" s="1230"/>
      <c r="JMM28" s="1230"/>
      <c r="JMN28" s="1230"/>
      <c r="JMO28" s="1230"/>
      <c r="JMP28" s="1230"/>
      <c r="JMQ28" s="1230"/>
      <c r="JMR28" s="1230"/>
      <c r="JMS28" s="1230"/>
      <c r="JMT28" s="1230"/>
      <c r="JMU28" s="1230"/>
      <c r="JMV28" s="1230"/>
      <c r="JMW28" s="1230"/>
      <c r="JMX28" s="1230"/>
      <c r="JMY28" s="1230"/>
      <c r="JMZ28" s="1230"/>
      <c r="JNA28" s="1230"/>
      <c r="JNB28" s="1230"/>
      <c r="JNC28" s="1230"/>
      <c r="JND28" s="1230"/>
      <c r="JNE28" s="1230"/>
      <c r="JNF28" s="1230"/>
      <c r="JNG28" s="1230"/>
      <c r="JNH28" s="1230"/>
      <c r="JNI28" s="1230"/>
      <c r="JNJ28" s="1230"/>
      <c r="JNK28" s="1230"/>
      <c r="JNL28" s="1230"/>
      <c r="JNM28" s="1230"/>
      <c r="JNN28" s="1230"/>
      <c r="JNO28" s="1230"/>
      <c r="JNP28" s="1230"/>
      <c r="JNQ28" s="1230"/>
      <c r="JNR28" s="1230"/>
      <c r="JNS28" s="1230"/>
      <c r="JNT28" s="1230"/>
      <c r="JNU28" s="1230"/>
      <c r="JNV28" s="1230"/>
      <c r="JNW28" s="1230"/>
      <c r="JNX28" s="1230"/>
      <c r="JNY28" s="1230"/>
      <c r="JNZ28" s="1230"/>
      <c r="JOA28" s="1230"/>
      <c r="JOB28" s="1230"/>
      <c r="JOC28" s="1230"/>
      <c r="JOD28" s="1230"/>
      <c r="JOE28" s="1230"/>
      <c r="JOF28" s="1230"/>
      <c r="JOG28" s="1230"/>
      <c r="JOH28" s="1230"/>
      <c r="JOI28" s="1230"/>
      <c r="JOJ28" s="1230"/>
      <c r="JOK28" s="1230"/>
      <c r="JOL28" s="1230"/>
      <c r="JOM28" s="1230"/>
      <c r="JON28" s="1230"/>
      <c r="JOO28" s="1230"/>
      <c r="JOP28" s="1230"/>
      <c r="JOQ28" s="1230"/>
      <c r="JOR28" s="1230"/>
      <c r="JOS28" s="1230"/>
      <c r="JOT28" s="1230"/>
      <c r="JOU28" s="1230"/>
      <c r="JOV28" s="1230"/>
      <c r="JOW28" s="1230"/>
      <c r="JOX28" s="1230"/>
      <c r="JOY28" s="1230"/>
      <c r="JOZ28" s="1230"/>
      <c r="JPA28" s="1230"/>
      <c r="JPB28" s="1230"/>
      <c r="JPC28" s="1230"/>
      <c r="JPD28" s="1230"/>
      <c r="JPE28" s="1230"/>
      <c r="JPF28" s="1230"/>
      <c r="JPG28" s="1230"/>
      <c r="JPH28" s="1230"/>
      <c r="JPI28" s="1230"/>
      <c r="JPJ28" s="1230"/>
      <c r="JPK28" s="1230"/>
      <c r="JPL28" s="1230"/>
      <c r="JPM28" s="1230"/>
      <c r="JPN28" s="1230"/>
      <c r="JPO28" s="1230"/>
      <c r="JPP28" s="1230"/>
      <c r="JPQ28" s="1230"/>
      <c r="JPR28" s="1230"/>
      <c r="JPS28" s="1230"/>
      <c r="JPT28" s="1230"/>
      <c r="JPU28" s="1230"/>
      <c r="JPV28" s="1230"/>
      <c r="JPW28" s="1230"/>
      <c r="JPX28" s="1230"/>
      <c r="JPY28" s="1230"/>
      <c r="JPZ28" s="1230"/>
      <c r="JQA28" s="1230"/>
      <c r="JQB28" s="1230"/>
      <c r="JQC28" s="1230"/>
      <c r="JQD28" s="1230"/>
      <c r="JQE28" s="1230"/>
      <c r="JQF28" s="1230"/>
      <c r="JQG28" s="1230"/>
      <c r="JQH28" s="1230"/>
      <c r="JQI28" s="1230"/>
      <c r="JQJ28" s="1230"/>
      <c r="JQK28" s="1230"/>
      <c r="JQL28" s="1230"/>
      <c r="JQM28" s="1230"/>
      <c r="JQN28" s="1230"/>
      <c r="JQO28" s="1230"/>
      <c r="JQP28" s="1230"/>
      <c r="JQQ28" s="1230"/>
      <c r="JQR28" s="1230"/>
      <c r="JQS28" s="1230"/>
      <c r="JQT28" s="1230"/>
      <c r="JQU28" s="1230"/>
      <c r="JQV28" s="1230"/>
      <c r="JQW28" s="1230"/>
      <c r="JQX28" s="1230"/>
      <c r="JQY28" s="1230"/>
      <c r="JQZ28" s="1230"/>
      <c r="JRA28" s="1230"/>
      <c r="JRB28" s="1230"/>
      <c r="JRC28" s="1230"/>
      <c r="JRD28" s="1230"/>
      <c r="JRE28" s="1230"/>
      <c r="JRF28" s="1230"/>
      <c r="JRG28" s="1230"/>
      <c r="JRH28" s="1230"/>
      <c r="JRI28" s="1230"/>
      <c r="JRJ28" s="1230"/>
      <c r="JRK28" s="1230"/>
      <c r="JRL28" s="1230"/>
      <c r="JRM28" s="1230"/>
      <c r="JRN28" s="1230"/>
      <c r="JRO28" s="1230"/>
      <c r="JRP28" s="1230"/>
      <c r="JRQ28" s="1230"/>
      <c r="JRR28" s="1230"/>
      <c r="JRS28" s="1230"/>
      <c r="JRT28" s="1230"/>
      <c r="JRU28" s="1230"/>
      <c r="JRV28" s="1230"/>
      <c r="JRW28" s="1230"/>
      <c r="JRX28" s="1230"/>
      <c r="JRY28" s="1230"/>
      <c r="JRZ28" s="1230"/>
      <c r="JSA28" s="1230"/>
      <c r="JSB28" s="1230"/>
      <c r="JSC28" s="1230"/>
      <c r="JSD28" s="1230"/>
      <c r="JSE28" s="1230"/>
      <c r="JSF28" s="1230"/>
      <c r="JSG28" s="1230"/>
      <c r="JSH28" s="1230"/>
      <c r="JSI28" s="1230"/>
      <c r="JSJ28" s="1230"/>
      <c r="JSK28" s="1230"/>
      <c r="JSL28" s="1230"/>
      <c r="JSM28" s="1230"/>
      <c r="JSN28" s="1230"/>
      <c r="JSO28" s="1230"/>
      <c r="JSP28" s="1230"/>
      <c r="JSQ28" s="1230"/>
      <c r="JSR28" s="1230"/>
      <c r="JSS28" s="1230"/>
      <c r="JST28" s="1230"/>
      <c r="JSU28" s="1230"/>
      <c r="JSV28" s="1230"/>
      <c r="JSW28" s="1230"/>
      <c r="JSX28" s="1230"/>
      <c r="JSY28" s="1230"/>
      <c r="JSZ28" s="1230"/>
      <c r="JTA28" s="1230"/>
      <c r="JTB28" s="1230"/>
      <c r="JTC28" s="1230"/>
      <c r="JTD28" s="1230"/>
      <c r="JTE28" s="1230"/>
      <c r="JTF28" s="1230"/>
      <c r="JTG28" s="1230"/>
      <c r="JTH28" s="1230"/>
      <c r="JTI28" s="1230"/>
      <c r="JTJ28" s="1230"/>
      <c r="JTK28" s="1230"/>
      <c r="JTL28" s="1230"/>
      <c r="JTM28" s="1230"/>
      <c r="JTN28" s="1230"/>
      <c r="JTO28" s="1230"/>
      <c r="JTP28" s="1230"/>
      <c r="JTQ28" s="1230"/>
      <c r="JTR28" s="1230"/>
      <c r="JTS28" s="1230"/>
      <c r="JTT28" s="1230"/>
      <c r="JTU28" s="1230"/>
      <c r="JTV28" s="1230"/>
      <c r="JTW28" s="1230"/>
      <c r="JTX28" s="1230"/>
      <c r="JTY28" s="1230"/>
      <c r="JTZ28" s="1230"/>
      <c r="JUA28" s="1230"/>
      <c r="JUB28" s="1230"/>
      <c r="JUC28" s="1230"/>
      <c r="JUD28" s="1230"/>
      <c r="JUE28" s="1230"/>
      <c r="JUF28" s="1230"/>
      <c r="JUG28" s="1230"/>
      <c r="JUH28" s="1230"/>
      <c r="JUI28" s="1230"/>
      <c r="JUJ28" s="1230"/>
      <c r="JUK28" s="1230"/>
      <c r="JUL28" s="1230"/>
      <c r="JUM28" s="1230"/>
      <c r="JUN28" s="1230"/>
      <c r="JUO28" s="1230"/>
      <c r="JUP28" s="1230"/>
      <c r="JUQ28" s="1230"/>
      <c r="JUR28" s="1230"/>
      <c r="JUS28" s="1230"/>
      <c r="JUT28" s="1230"/>
      <c r="JUU28" s="1230"/>
      <c r="JUV28" s="1230"/>
      <c r="JUW28" s="1230"/>
      <c r="JUX28" s="1230"/>
      <c r="JUY28" s="1230"/>
      <c r="JUZ28" s="1230"/>
      <c r="JVA28" s="1230"/>
      <c r="JVB28" s="1230"/>
      <c r="JVC28" s="1230"/>
      <c r="JVD28" s="1230"/>
      <c r="JVE28" s="1230"/>
      <c r="JVF28" s="1230"/>
      <c r="JVG28" s="1230"/>
      <c r="JVH28" s="1230"/>
      <c r="JVI28" s="1230"/>
      <c r="JVJ28" s="1230"/>
      <c r="JVK28" s="1230"/>
      <c r="JVL28" s="1230"/>
      <c r="JVM28" s="1230"/>
      <c r="JVN28" s="1230"/>
      <c r="JVO28" s="1230"/>
      <c r="JVP28" s="1230"/>
      <c r="JVQ28" s="1230"/>
      <c r="JVR28" s="1230"/>
      <c r="JVS28" s="1230"/>
      <c r="JVT28" s="1230"/>
      <c r="JVU28" s="1230"/>
      <c r="JVV28" s="1230"/>
      <c r="JVW28" s="1230"/>
      <c r="JVX28" s="1230"/>
      <c r="JVY28" s="1230"/>
      <c r="JVZ28" s="1230"/>
      <c r="JWA28" s="1230"/>
      <c r="JWB28" s="1230"/>
      <c r="JWC28" s="1230"/>
      <c r="JWD28" s="1230"/>
      <c r="JWE28" s="1230"/>
      <c r="JWF28" s="1230"/>
      <c r="JWG28" s="1230"/>
      <c r="JWH28" s="1230"/>
      <c r="JWI28" s="1230"/>
      <c r="JWJ28" s="1230"/>
      <c r="JWK28" s="1230"/>
      <c r="JWL28" s="1230"/>
      <c r="JWM28" s="1230"/>
      <c r="JWN28" s="1230"/>
      <c r="JWO28" s="1230"/>
      <c r="JWP28" s="1230"/>
      <c r="JWQ28" s="1230"/>
      <c r="JWR28" s="1230"/>
      <c r="JWS28" s="1230"/>
      <c r="JWT28" s="1230"/>
      <c r="JWU28" s="1230"/>
      <c r="JWV28" s="1230"/>
      <c r="JWW28" s="1230"/>
      <c r="JWX28" s="1230"/>
      <c r="JWY28" s="1230"/>
      <c r="JWZ28" s="1230"/>
      <c r="JXA28" s="1230"/>
      <c r="JXB28" s="1230"/>
      <c r="JXC28" s="1230"/>
      <c r="JXD28" s="1230"/>
      <c r="JXE28" s="1230"/>
      <c r="JXF28" s="1230"/>
      <c r="JXG28" s="1230"/>
      <c r="JXH28" s="1230"/>
      <c r="JXI28" s="1230"/>
      <c r="JXJ28" s="1230"/>
      <c r="JXK28" s="1230"/>
      <c r="JXL28" s="1230"/>
      <c r="JXM28" s="1230"/>
      <c r="JXN28" s="1230"/>
      <c r="JXO28" s="1230"/>
      <c r="JXP28" s="1230"/>
      <c r="JXQ28" s="1230"/>
      <c r="JXR28" s="1230"/>
      <c r="JXS28" s="1230"/>
      <c r="JXT28" s="1230"/>
      <c r="JXU28" s="1230"/>
      <c r="JXV28" s="1230"/>
      <c r="JXW28" s="1230"/>
      <c r="JXX28" s="1230"/>
      <c r="JXY28" s="1230"/>
      <c r="JXZ28" s="1230"/>
      <c r="JYA28" s="1230"/>
      <c r="JYB28" s="1230"/>
      <c r="JYC28" s="1230"/>
      <c r="JYD28" s="1230"/>
      <c r="JYE28" s="1230"/>
      <c r="JYF28" s="1230"/>
      <c r="JYG28" s="1230"/>
      <c r="JYH28" s="1230"/>
      <c r="JYI28" s="1230"/>
      <c r="JYJ28" s="1230"/>
      <c r="JYK28" s="1230"/>
      <c r="JYL28" s="1230"/>
      <c r="JYM28" s="1230"/>
      <c r="JYN28" s="1230"/>
      <c r="JYO28" s="1230"/>
      <c r="JYP28" s="1230"/>
      <c r="JYQ28" s="1230"/>
      <c r="JYR28" s="1230"/>
      <c r="JYS28" s="1230"/>
      <c r="JYT28" s="1230"/>
      <c r="JYU28" s="1230"/>
      <c r="JYV28" s="1230"/>
      <c r="JYW28" s="1230"/>
      <c r="JYX28" s="1230"/>
      <c r="JYY28" s="1230"/>
      <c r="JYZ28" s="1230"/>
      <c r="JZA28" s="1230"/>
      <c r="JZB28" s="1230"/>
      <c r="JZC28" s="1230"/>
      <c r="JZD28" s="1230"/>
      <c r="JZE28" s="1230"/>
      <c r="JZF28" s="1230"/>
      <c r="JZG28" s="1230"/>
      <c r="JZH28" s="1230"/>
      <c r="JZI28" s="1230"/>
      <c r="JZJ28" s="1230"/>
      <c r="JZK28" s="1230"/>
      <c r="JZL28" s="1230"/>
      <c r="JZM28" s="1230"/>
      <c r="JZN28" s="1230"/>
      <c r="JZO28" s="1230"/>
      <c r="JZP28" s="1230"/>
      <c r="JZQ28" s="1230"/>
      <c r="JZR28" s="1230"/>
      <c r="JZS28" s="1230"/>
      <c r="JZT28" s="1230"/>
      <c r="JZU28" s="1230"/>
      <c r="JZV28" s="1230"/>
      <c r="JZW28" s="1230"/>
      <c r="JZX28" s="1230"/>
      <c r="JZY28" s="1230"/>
      <c r="JZZ28" s="1230"/>
      <c r="KAA28" s="1230"/>
      <c r="KAB28" s="1230"/>
      <c r="KAC28" s="1230"/>
      <c r="KAD28" s="1230"/>
      <c r="KAE28" s="1230"/>
      <c r="KAF28" s="1230"/>
      <c r="KAG28" s="1230"/>
      <c r="KAH28" s="1230"/>
      <c r="KAI28" s="1230"/>
      <c r="KAJ28" s="1230"/>
      <c r="KAK28" s="1230"/>
      <c r="KAL28" s="1230"/>
      <c r="KAM28" s="1230"/>
      <c r="KAN28" s="1230"/>
      <c r="KAO28" s="1230"/>
      <c r="KAP28" s="1230"/>
      <c r="KAQ28" s="1230"/>
      <c r="KAR28" s="1230"/>
      <c r="KAS28" s="1230"/>
      <c r="KAT28" s="1230"/>
      <c r="KAU28" s="1230"/>
      <c r="KAV28" s="1230"/>
      <c r="KAW28" s="1230"/>
      <c r="KAX28" s="1230"/>
      <c r="KAY28" s="1230"/>
      <c r="KAZ28" s="1230"/>
      <c r="KBA28" s="1230"/>
      <c r="KBB28" s="1230"/>
      <c r="KBC28" s="1230"/>
      <c r="KBD28" s="1230"/>
      <c r="KBE28" s="1230"/>
      <c r="KBF28" s="1230"/>
      <c r="KBG28" s="1230"/>
      <c r="KBH28" s="1230"/>
      <c r="KBI28" s="1230"/>
      <c r="KBJ28" s="1230"/>
      <c r="KBK28" s="1230"/>
      <c r="KBL28" s="1230"/>
      <c r="KBM28" s="1230"/>
      <c r="KBN28" s="1230"/>
      <c r="KBO28" s="1230"/>
      <c r="KBP28" s="1230"/>
      <c r="KBQ28" s="1230"/>
      <c r="KBR28" s="1230"/>
      <c r="KBS28" s="1230"/>
      <c r="KBT28" s="1230"/>
      <c r="KBU28" s="1230"/>
      <c r="KBV28" s="1230"/>
      <c r="KBW28" s="1230"/>
      <c r="KBX28" s="1230"/>
      <c r="KBY28" s="1230"/>
      <c r="KBZ28" s="1230"/>
      <c r="KCA28" s="1230"/>
      <c r="KCB28" s="1230"/>
      <c r="KCC28" s="1230"/>
      <c r="KCD28" s="1230"/>
      <c r="KCE28" s="1230"/>
      <c r="KCF28" s="1230"/>
      <c r="KCG28" s="1230"/>
      <c r="KCH28" s="1230"/>
      <c r="KCI28" s="1230"/>
      <c r="KCJ28" s="1230"/>
      <c r="KCK28" s="1230"/>
      <c r="KCL28" s="1230"/>
      <c r="KCM28" s="1230"/>
      <c r="KCN28" s="1230"/>
      <c r="KCO28" s="1230"/>
      <c r="KCP28" s="1230"/>
      <c r="KCQ28" s="1230"/>
      <c r="KCR28" s="1230"/>
      <c r="KCS28" s="1230"/>
      <c r="KCT28" s="1230"/>
      <c r="KCU28" s="1230"/>
      <c r="KCV28" s="1230"/>
      <c r="KCW28" s="1230"/>
      <c r="KCX28" s="1230"/>
      <c r="KCY28" s="1230"/>
      <c r="KCZ28" s="1230"/>
      <c r="KDA28" s="1230"/>
      <c r="KDB28" s="1230"/>
      <c r="KDC28" s="1230"/>
      <c r="KDD28" s="1230"/>
      <c r="KDE28" s="1230"/>
      <c r="KDF28" s="1230"/>
      <c r="KDG28" s="1230"/>
      <c r="KDH28" s="1230"/>
      <c r="KDI28" s="1230"/>
      <c r="KDJ28" s="1230"/>
      <c r="KDK28" s="1230"/>
      <c r="KDL28" s="1230"/>
      <c r="KDM28" s="1230"/>
      <c r="KDN28" s="1230"/>
      <c r="KDO28" s="1230"/>
      <c r="KDP28" s="1230"/>
      <c r="KDQ28" s="1230"/>
      <c r="KDR28" s="1230"/>
      <c r="KDS28" s="1230"/>
      <c r="KDT28" s="1230"/>
      <c r="KDU28" s="1230"/>
      <c r="KDV28" s="1230"/>
      <c r="KDW28" s="1230"/>
      <c r="KDX28" s="1230"/>
      <c r="KDY28" s="1230"/>
      <c r="KDZ28" s="1230"/>
      <c r="KEA28" s="1230"/>
      <c r="KEB28" s="1230"/>
      <c r="KEC28" s="1230"/>
      <c r="KED28" s="1230"/>
      <c r="KEE28" s="1230"/>
      <c r="KEF28" s="1230"/>
      <c r="KEG28" s="1230"/>
      <c r="KEH28" s="1230"/>
      <c r="KEI28" s="1230"/>
      <c r="KEJ28" s="1230"/>
      <c r="KEK28" s="1230"/>
      <c r="KEL28" s="1230"/>
      <c r="KEM28" s="1230"/>
      <c r="KEN28" s="1230"/>
      <c r="KEO28" s="1230"/>
      <c r="KEP28" s="1230"/>
      <c r="KEQ28" s="1230"/>
      <c r="KER28" s="1230"/>
      <c r="KES28" s="1230"/>
      <c r="KET28" s="1230"/>
      <c r="KEU28" s="1230"/>
      <c r="KEV28" s="1230"/>
      <c r="KEW28" s="1230"/>
      <c r="KEX28" s="1230"/>
      <c r="KEY28" s="1230"/>
      <c r="KEZ28" s="1230"/>
      <c r="KFA28" s="1230"/>
      <c r="KFB28" s="1230"/>
      <c r="KFC28" s="1230"/>
      <c r="KFD28" s="1230"/>
      <c r="KFE28" s="1230"/>
      <c r="KFF28" s="1230"/>
      <c r="KFG28" s="1230"/>
      <c r="KFH28" s="1230"/>
      <c r="KFI28" s="1230"/>
      <c r="KFJ28" s="1230"/>
      <c r="KFK28" s="1230"/>
      <c r="KFL28" s="1230"/>
      <c r="KFM28" s="1230"/>
      <c r="KFN28" s="1230"/>
      <c r="KFO28" s="1230"/>
      <c r="KFP28" s="1230"/>
      <c r="KFQ28" s="1230"/>
      <c r="KFR28" s="1230"/>
      <c r="KFS28" s="1230"/>
      <c r="KFT28" s="1230"/>
      <c r="KFU28" s="1230"/>
      <c r="KFV28" s="1230"/>
      <c r="KFW28" s="1230"/>
      <c r="KFX28" s="1230"/>
      <c r="KFY28" s="1230"/>
      <c r="KFZ28" s="1230"/>
      <c r="KGA28" s="1230"/>
      <c r="KGB28" s="1230"/>
      <c r="KGC28" s="1230"/>
      <c r="KGD28" s="1230"/>
      <c r="KGE28" s="1230"/>
      <c r="KGF28" s="1230"/>
      <c r="KGG28" s="1230"/>
      <c r="KGH28" s="1230"/>
      <c r="KGI28" s="1230"/>
      <c r="KGJ28" s="1230"/>
      <c r="KGK28" s="1230"/>
      <c r="KGL28" s="1230"/>
      <c r="KGM28" s="1230"/>
      <c r="KGN28" s="1230"/>
      <c r="KGO28" s="1230"/>
      <c r="KGP28" s="1230"/>
      <c r="KGQ28" s="1230"/>
      <c r="KGR28" s="1230"/>
      <c r="KGS28" s="1230"/>
      <c r="KGT28" s="1230"/>
      <c r="KGU28" s="1230"/>
      <c r="KGV28" s="1230"/>
      <c r="KGW28" s="1230"/>
      <c r="KGX28" s="1230"/>
      <c r="KGY28" s="1230"/>
      <c r="KGZ28" s="1230"/>
      <c r="KHA28" s="1230"/>
      <c r="KHB28" s="1230"/>
      <c r="KHC28" s="1230"/>
      <c r="KHD28" s="1230"/>
      <c r="KHE28" s="1230"/>
      <c r="KHF28" s="1230"/>
      <c r="KHG28" s="1230"/>
      <c r="KHH28" s="1230"/>
      <c r="KHI28" s="1230"/>
      <c r="KHJ28" s="1230"/>
      <c r="KHK28" s="1230"/>
      <c r="KHL28" s="1230"/>
      <c r="KHM28" s="1230"/>
      <c r="KHN28" s="1230"/>
      <c r="KHO28" s="1230"/>
      <c r="KHP28" s="1230"/>
      <c r="KHQ28" s="1230"/>
      <c r="KHR28" s="1230"/>
      <c r="KHS28" s="1230"/>
      <c r="KHT28" s="1230"/>
      <c r="KHU28" s="1230"/>
      <c r="KHV28" s="1230"/>
      <c r="KHW28" s="1230"/>
      <c r="KHX28" s="1230"/>
      <c r="KHY28" s="1230"/>
      <c r="KHZ28" s="1230"/>
      <c r="KIA28" s="1230"/>
      <c r="KIB28" s="1230"/>
      <c r="KIC28" s="1230"/>
      <c r="KID28" s="1230"/>
      <c r="KIE28" s="1230"/>
      <c r="KIF28" s="1230"/>
      <c r="KIG28" s="1230"/>
      <c r="KIH28" s="1230"/>
      <c r="KII28" s="1230"/>
      <c r="KIJ28" s="1230"/>
      <c r="KIK28" s="1230"/>
      <c r="KIL28" s="1230"/>
      <c r="KIM28" s="1230"/>
      <c r="KIN28" s="1230"/>
      <c r="KIO28" s="1230"/>
      <c r="KIP28" s="1230"/>
      <c r="KIQ28" s="1230"/>
      <c r="KIR28" s="1230"/>
      <c r="KIS28" s="1230"/>
      <c r="KIT28" s="1230"/>
      <c r="KIU28" s="1230"/>
      <c r="KIV28" s="1230"/>
      <c r="KIW28" s="1230"/>
      <c r="KIX28" s="1230"/>
      <c r="KIY28" s="1230"/>
      <c r="KIZ28" s="1230"/>
      <c r="KJA28" s="1230"/>
      <c r="KJB28" s="1230"/>
      <c r="KJC28" s="1230"/>
      <c r="KJD28" s="1230"/>
      <c r="KJE28" s="1230"/>
      <c r="KJF28" s="1230"/>
      <c r="KJG28" s="1230"/>
      <c r="KJH28" s="1230"/>
      <c r="KJI28" s="1230"/>
      <c r="KJJ28" s="1230"/>
      <c r="KJK28" s="1230"/>
      <c r="KJL28" s="1230"/>
      <c r="KJM28" s="1230"/>
      <c r="KJN28" s="1230"/>
      <c r="KJO28" s="1230"/>
      <c r="KJP28" s="1230"/>
      <c r="KJQ28" s="1230"/>
      <c r="KJR28" s="1230"/>
      <c r="KJS28" s="1230"/>
      <c r="KJT28" s="1230"/>
      <c r="KJU28" s="1230"/>
      <c r="KJV28" s="1230"/>
      <c r="KJW28" s="1230"/>
      <c r="KJX28" s="1230"/>
      <c r="KJY28" s="1230"/>
      <c r="KJZ28" s="1230"/>
      <c r="KKA28" s="1230"/>
      <c r="KKB28" s="1230"/>
      <c r="KKC28" s="1230"/>
      <c r="KKD28" s="1230"/>
      <c r="KKE28" s="1230"/>
      <c r="KKF28" s="1230"/>
      <c r="KKG28" s="1230"/>
      <c r="KKH28" s="1230"/>
      <c r="KKI28" s="1230"/>
      <c r="KKJ28" s="1230"/>
      <c r="KKK28" s="1230"/>
      <c r="KKL28" s="1230"/>
      <c r="KKM28" s="1230"/>
      <c r="KKN28" s="1230"/>
      <c r="KKO28" s="1230"/>
      <c r="KKP28" s="1230"/>
      <c r="KKQ28" s="1230"/>
      <c r="KKR28" s="1230"/>
      <c r="KKS28" s="1230"/>
      <c r="KKT28" s="1230"/>
      <c r="KKU28" s="1230"/>
      <c r="KKV28" s="1230"/>
      <c r="KKW28" s="1230"/>
      <c r="KKX28" s="1230"/>
      <c r="KKY28" s="1230"/>
      <c r="KKZ28" s="1230"/>
      <c r="KLA28" s="1230"/>
      <c r="KLB28" s="1230"/>
      <c r="KLC28" s="1230"/>
      <c r="KLD28" s="1230"/>
      <c r="KLE28" s="1230"/>
      <c r="KLF28" s="1230"/>
      <c r="KLG28" s="1230"/>
      <c r="KLH28" s="1230"/>
      <c r="KLI28" s="1230"/>
      <c r="KLJ28" s="1230"/>
      <c r="KLK28" s="1230"/>
      <c r="KLL28" s="1230"/>
      <c r="KLM28" s="1230"/>
      <c r="KLN28" s="1230"/>
      <c r="KLO28" s="1230"/>
      <c r="KLP28" s="1230"/>
      <c r="KLQ28" s="1230"/>
      <c r="KLR28" s="1230"/>
      <c r="KLS28" s="1230"/>
      <c r="KLT28" s="1230"/>
      <c r="KLU28" s="1230"/>
      <c r="KLV28" s="1230"/>
      <c r="KLW28" s="1230"/>
      <c r="KLX28" s="1230"/>
      <c r="KLY28" s="1230"/>
      <c r="KLZ28" s="1230"/>
      <c r="KMA28" s="1230"/>
      <c r="KMB28" s="1230"/>
      <c r="KMC28" s="1230"/>
      <c r="KMD28" s="1230"/>
      <c r="KME28" s="1230"/>
      <c r="KMF28" s="1230"/>
      <c r="KMG28" s="1230"/>
      <c r="KMH28" s="1230"/>
      <c r="KMI28" s="1230"/>
      <c r="KMJ28" s="1230"/>
      <c r="KMK28" s="1230"/>
      <c r="KML28" s="1230"/>
      <c r="KMM28" s="1230"/>
      <c r="KMN28" s="1230"/>
      <c r="KMO28" s="1230"/>
      <c r="KMP28" s="1230"/>
      <c r="KMQ28" s="1230"/>
      <c r="KMR28" s="1230"/>
      <c r="KMS28" s="1230"/>
      <c r="KMT28" s="1230"/>
      <c r="KMU28" s="1230"/>
      <c r="KMV28" s="1230"/>
      <c r="KMW28" s="1230"/>
      <c r="KMX28" s="1230"/>
      <c r="KMY28" s="1230"/>
      <c r="KMZ28" s="1230"/>
      <c r="KNA28" s="1230"/>
      <c r="KNB28" s="1230"/>
      <c r="KNC28" s="1230"/>
      <c r="KND28" s="1230"/>
      <c r="KNE28" s="1230"/>
      <c r="KNF28" s="1230"/>
      <c r="KNG28" s="1230"/>
      <c r="KNH28" s="1230"/>
      <c r="KNI28" s="1230"/>
      <c r="KNJ28" s="1230"/>
      <c r="KNK28" s="1230"/>
      <c r="KNL28" s="1230"/>
      <c r="KNM28" s="1230"/>
      <c r="KNN28" s="1230"/>
      <c r="KNO28" s="1230"/>
      <c r="KNP28" s="1230"/>
      <c r="KNQ28" s="1230"/>
      <c r="KNR28" s="1230"/>
      <c r="KNS28" s="1230"/>
      <c r="KNT28" s="1230"/>
      <c r="KNU28" s="1230"/>
      <c r="KNV28" s="1230"/>
      <c r="KNW28" s="1230"/>
      <c r="KNX28" s="1230"/>
      <c r="KNY28" s="1230"/>
      <c r="KNZ28" s="1230"/>
      <c r="KOA28" s="1230"/>
      <c r="KOB28" s="1230"/>
      <c r="KOC28" s="1230"/>
      <c r="KOD28" s="1230"/>
      <c r="KOE28" s="1230"/>
      <c r="KOF28" s="1230"/>
      <c r="KOG28" s="1230"/>
      <c r="KOH28" s="1230"/>
      <c r="KOI28" s="1230"/>
      <c r="KOJ28" s="1230"/>
      <c r="KOK28" s="1230"/>
      <c r="KOL28" s="1230"/>
      <c r="KOM28" s="1230"/>
      <c r="KON28" s="1230"/>
      <c r="KOO28" s="1230"/>
      <c r="KOP28" s="1230"/>
      <c r="KOQ28" s="1230"/>
      <c r="KOR28" s="1230"/>
      <c r="KOS28" s="1230"/>
      <c r="KOT28" s="1230"/>
      <c r="KOU28" s="1230"/>
      <c r="KOV28" s="1230"/>
      <c r="KOW28" s="1230"/>
      <c r="KOX28" s="1230"/>
      <c r="KOY28" s="1230"/>
      <c r="KOZ28" s="1230"/>
      <c r="KPA28" s="1230"/>
      <c r="KPB28" s="1230"/>
      <c r="KPC28" s="1230"/>
      <c r="KPD28" s="1230"/>
      <c r="KPE28" s="1230"/>
      <c r="KPF28" s="1230"/>
      <c r="KPG28" s="1230"/>
      <c r="KPH28" s="1230"/>
      <c r="KPI28" s="1230"/>
      <c r="KPJ28" s="1230"/>
      <c r="KPK28" s="1230"/>
      <c r="KPL28" s="1230"/>
      <c r="KPM28" s="1230"/>
      <c r="KPN28" s="1230"/>
      <c r="KPO28" s="1230"/>
      <c r="KPP28" s="1230"/>
      <c r="KPQ28" s="1230"/>
      <c r="KPR28" s="1230"/>
      <c r="KPS28" s="1230"/>
      <c r="KPT28" s="1230"/>
      <c r="KPU28" s="1230"/>
      <c r="KPV28" s="1230"/>
      <c r="KPW28" s="1230"/>
      <c r="KPX28" s="1230"/>
      <c r="KPY28" s="1230"/>
      <c r="KPZ28" s="1230"/>
      <c r="KQA28" s="1230"/>
      <c r="KQB28" s="1230"/>
      <c r="KQC28" s="1230"/>
      <c r="KQD28" s="1230"/>
      <c r="KQE28" s="1230"/>
      <c r="KQF28" s="1230"/>
      <c r="KQG28" s="1230"/>
      <c r="KQH28" s="1230"/>
      <c r="KQI28" s="1230"/>
      <c r="KQJ28" s="1230"/>
      <c r="KQK28" s="1230"/>
      <c r="KQL28" s="1230"/>
      <c r="KQM28" s="1230"/>
      <c r="KQN28" s="1230"/>
      <c r="KQO28" s="1230"/>
      <c r="KQP28" s="1230"/>
      <c r="KQQ28" s="1230"/>
      <c r="KQR28" s="1230"/>
      <c r="KQS28" s="1230"/>
      <c r="KQT28" s="1230"/>
      <c r="KQU28" s="1230"/>
      <c r="KQV28" s="1230"/>
      <c r="KQW28" s="1230"/>
      <c r="KQX28" s="1230"/>
      <c r="KQY28" s="1230"/>
      <c r="KQZ28" s="1230"/>
      <c r="KRA28" s="1230"/>
      <c r="KRB28" s="1230"/>
      <c r="KRC28" s="1230"/>
      <c r="KRD28" s="1230"/>
      <c r="KRE28" s="1230"/>
      <c r="KRF28" s="1230"/>
      <c r="KRG28" s="1230"/>
      <c r="KRH28" s="1230"/>
      <c r="KRI28" s="1230"/>
      <c r="KRJ28" s="1230"/>
      <c r="KRK28" s="1230"/>
      <c r="KRL28" s="1230"/>
      <c r="KRM28" s="1230"/>
      <c r="KRN28" s="1230"/>
      <c r="KRO28" s="1230"/>
      <c r="KRP28" s="1230"/>
      <c r="KRQ28" s="1230"/>
      <c r="KRR28" s="1230"/>
      <c r="KRS28" s="1230"/>
      <c r="KRT28" s="1230"/>
      <c r="KRU28" s="1230"/>
      <c r="KRV28" s="1230"/>
      <c r="KRW28" s="1230"/>
      <c r="KRX28" s="1230"/>
      <c r="KRY28" s="1230"/>
      <c r="KRZ28" s="1230"/>
      <c r="KSA28" s="1230"/>
      <c r="KSB28" s="1230"/>
      <c r="KSC28" s="1230"/>
      <c r="KSD28" s="1230"/>
      <c r="KSE28" s="1230"/>
      <c r="KSF28" s="1230"/>
      <c r="KSG28" s="1230"/>
      <c r="KSH28" s="1230"/>
      <c r="KSI28" s="1230"/>
      <c r="KSJ28" s="1230"/>
      <c r="KSK28" s="1230"/>
      <c r="KSL28" s="1230"/>
      <c r="KSM28" s="1230"/>
      <c r="KSN28" s="1230"/>
      <c r="KSO28" s="1230"/>
      <c r="KSP28" s="1230"/>
      <c r="KSQ28" s="1230"/>
      <c r="KSR28" s="1230"/>
      <c r="KSS28" s="1230"/>
      <c r="KST28" s="1230"/>
      <c r="KSU28" s="1230"/>
      <c r="KSV28" s="1230"/>
      <c r="KSW28" s="1230"/>
      <c r="KSX28" s="1230"/>
      <c r="KSY28" s="1230"/>
      <c r="KSZ28" s="1230"/>
      <c r="KTA28" s="1230"/>
      <c r="KTB28" s="1230"/>
      <c r="KTC28" s="1230"/>
      <c r="KTD28" s="1230"/>
      <c r="KTE28" s="1230"/>
      <c r="KTF28" s="1230"/>
      <c r="KTG28" s="1230"/>
      <c r="KTH28" s="1230"/>
      <c r="KTI28" s="1230"/>
      <c r="KTJ28" s="1230"/>
      <c r="KTK28" s="1230"/>
      <c r="KTL28" s="1230"/>
      <c r="KTM28" s="1230"/>
      <c r="KTN28" s="1230"/>
      <c r="KTO28" s="1230"/>
      <c r="KTP28" s="1230"/>
      <c r="KTQ28" s="1230"/>
      <c r="KTR28" s="1230"/>
      <c r="KTS28" s="1230"/>
      <c r="KTT28" s="1230"/>
      <c r="KTU28" s="1230"/>
      <c r="KTV28" s="1230"/>
      <c r="KTW28" s="1230"/>
      <c r="KTX28" s="1230"/>
      <c r="KTY28" s="1230"/>
      <c r="KTZ28" s="1230"/>
      <c r="KUA28" s="1230"/>
      <c r="KUB28" s="1230"/>
      <c r="KUC28" s="1230"/>
      <c r="KUD28" s="1230"/>
      <c r="KUE28" s="1230"/>
      <c r="KUF28" s="1230"/>
      <c r="KUG28" s="1230"/>
      <c r="KUH28" s="1230"/>
      <c r="KUI28" s="1230"/>
      <c r="KUJ28" s="1230"/>
      <c r="KUK28" s="1230"/>
      <c r="KUL28" s="1230"/>
      <c r="KUM28" s="1230"/>
      <c r="KUN28" s="1230"/>
      <c r="KUO28" s="1230"/>
      <c r="KUP28" s="1230"/>
      <c r="KUQ28" s="1230"/>
      <c r="KUR28" s="1230"/>
      <c r="KUS28" s="1230"/>
      <c r="KUT28" s="1230"/>
      <c r="KUU28" s="1230"/>
      <c r="KUV28" s="1230"/>
      <c r="KUW28" s="1230"/>
      <c r="KUX28" s="1230"/>
      <c r="KUY28" s="1230"/>
      <c r="KUZ28" s="1230"/>
      <c r="KVA28" s="1230"/>
      <c r="KVB28" s="1230"/>
      <c r="KVC28" s="1230"/>
      <c r="KVD28" s="1230"/>
      <c r="KVE28" s="1230"/>
      <c r="KVF28" s="1230"/>
      <c r="KVG28" s="1230"/>
      <c r="KVH28" s="1230"/>
      <c r="KVI28" s="1230"/>
      <c r="KVJ28" s="1230"/>
      <c r="KVK28" s="1230"/>
      <c r="KVL28" s="1230"/>
      <c r="KVM28" s="1230"/>
      <c r="KVN28" s="1230"/>
      <c r="KVO28" s="1230"/>
      <c r="KVP28" s="1230"/>
      <c r="KVQ28" s="1230"/>
      <c r="KVR28" s="1230"/>
      <c r="KVS28" s="1230"/>
      <c r="KVT28" s="1230"/>
      <c r="KVU28" s="1230"/>
      <c r="KVV28" s="1230"/>
      <c r="KVW28" s="1230"/>
      <c r="KVX28" s="1230"/>
      <c r="KVY28" s="1230"/>
      <c r="KVZ28" s="1230"/>
      <c r="KWA28" s="1230"/>
      <c r="KWB28" s="1230"/>
      <c r="KWC28" s="1230"/>
      <c r="KWD28" s="1230"/>
      <c r="KWE28" s="1230"/>
      <c r="KWF28" s="1230"/>
      <c r="KWG28" s="1230"/>
      <c r="KWH28" s="1230"/>
      <c r="KWI28" s="1230"/>
      <c r="KWJ28" s="1230"/>
      <c r="KWK28" s="1230"/>
      <c r="KWL28" s="1230"/>
      <c r="KWM28" s="1230"/>
      <c r="KWN28" s="1230"/>
      <c r="KWO28" s="1230"/>
      <c r="KWP28" s="1230"/>
      <c r="KWQ28" s="1230"/>
      <c r="KWR28" s="1230"/>
      <c r="KWS28" s="1230"/>
      <c r="KWT28" s="1230"/>
      <c r="KWU28" s="1230"/>
      <c r="KWV28" s="1230"/>
      <c r="KWW28" s="1230"/>
      <c r="KWX28" s="1230"/>
      <c r="KWY28" s="1230"/>
      <c r="KWZ28" s="1230"/>
      <c r="KXA28" s="1230"/>
      <c r="KXB28" s="1230"/>
      <c r="KXC28" s="1230"/>
      <c r="KXD28" s="1230"/>
      <c r="KXE28" s="1230"/>
      <c r="KXF28" s="1230"/>
      <c r="KXG28" s="1230"/>
      <c r="KXH28" s="1230"/>
      <c r="KXI28" s="1230"/>
      <c r="KXJ28" s="1230"/>
      <c r="KXK28" s="1230"/>
      <c r="KXL28" s="1230"/>
      <c r="KXM28" s="1230"/>
      <c r="KXN28" s="1230"/>
      <c r="KXO28" s="1230"/>
      <c r="KXP28" s="1230"/>
      <c r="KXQ28" s="1230"/>
      <c r="KXR28" s="1230"/>
      <c r="KXS28" s="1230"/>
      <c r="KXT28" s="1230"/>
      <c r="KXU28" s="1230"/>
      <c r="KXV28" s="1230"/>
      <c r="KXW28" s="1230"/>
      <c r="KXX28" s="1230"/>
      <c r="KXY28" s="1230"/>
      <c r="KXZ28" s="1230"/>
      <c r="KYA28" s="1230"/>
      <c r="KYB28" s="1230"/>
      <c r="KYC28" s="1230"/>
      <c r="KYD28" s="1230"/>
      <c r="KYE28" s="1230"/>
      <c r="KYF28" s="1230"/>
      <c r="KYG28" s="1230"/>
      <c r="KYH28" s="1230"/>
      <c r="KYI28" s="1230"/>
      <c r="KYJ28" s="1230"/>
      <c r="KYK28" s="1230"/>
      <c r="KYL28" s="1230"/>
      <c r="KYM28" s="1230"/>
      <c r="KYN28" s="1230"/>
      <c r="KYO28" s="1230"/>
      <c r="KYP28" s="1230"/>
      <c r="KYQ28" s="1230"/>
      <c r="KYR28" s="1230"/>
      <c r="KYS28" s="1230"/>
      <c r="KYT28" s="1230"/>
      <c r="KYU28" s="1230"/>
      <c r="KYV28" s="1230"/>
      <c r="KYW28" s="1230"/>
      <c r="KYX28" s="1230"/>
      <c r="KYY28" s="1230"/>
      <c r="KYZ28" s="1230"/>
      <c r="KZA28" s="1230"/>
      <c r="KZB28" s="1230"/>
      <c r="KZC28" s="1230"/>
      <c r="KZD28" s="1230"/>
      <c r="KZE28" s="1230"/>
      <c r="KZF28" s="1230"/>
      <c r="KZG28" s="1230"/>
      <c r="KZH28" s="1230"/>
      <c r="KZI28" s="1230"/>
      <c r="KZJ28" s="1230"/>
      <c r="KZK28" s="1230"/>
      <c r="KZL28" s="1230"/>
      <c r="KZM28" s="1230"/>
      <c r="KZN28" s="1230"/>
      <c r="KZO28" s="1230"/>
      <c r="KZP28" s="1230"/>
      <c r="KZQ28" s="1230"/>
      <c r="KZR28" s="1230"/>
      <c r="KZS28" s="1230"/>
      <c r="KZT28" s="1230"/>
      <c r="KZU28" s="1230"/>
      <c r="KZV28" s="1230"/>
      <c r="KZW28" s="1230"/>
      <c r="KZX28" s="1230"/>
      <c r="KZY28" s="1230"/>
      <c r="KZZ28" s="1230"/>
      <c r="LAA28" s="1230"/>
      <c r="LAB28" s="1230"/>
      <c r="LAC28" s="1230"/>
      <c r="LAD28" s="1230"/>
      <c r="LAE28" s="1230"/>
      <c r="LAF28" s="1230"/>
      <c r="LAG28" s="1230"/>
      <c r="LAH28" s="1230"/>
      <c r="LAI28" s="1230"/>
      <c r="LAJ28" s="1230"/>
      <c r="LAK28" s="1230"/>
      <c r="LAL28" s="1230"/>
      <c r="LAM28" s="1230"/>
      <c r="LAN28" s="1230"/>
      <c r="LAO28" s="1230"/>
      <c r="LAP28" s="1230"/>
      <c r="LAQ28" s="1230"/>
      <c r="LAR28" s="1230"/>
      <c r="LAS28" s="1230"/>
      <c r="LAT28" s="1230"/>
      <c r="LAU28" s="1230"/>
      <c r="LAV28" s="1230"/>
      <c r="LAW28" s="1230"/>
      <c r="LAX28" s="1230"/>
      <c r="LAY28" s="1230"/>
      <c r="LAZ28" s="1230"/>
      <c r="LBA28" s="1230"/>
      <c r="LBB28" s="1230"/>
      <c r="LBC28" s="1230"/>
      <c r="LBD28" s="1230"/>
      <c r="LBE28" s="1230"/>
      <c r="LBF28" s="1230"/>
      <c r="LBG28" s="1230"/>
      <c r="LBH28" s="1230"/>
      <c r="LBI28" s="1230"/>
      <c r="LBJ28" s="1230"/>
      <c r="LBK28" s="1230"/>
      <c r="LBL28" s="1230"/>
      <c r="LBM28" s="1230"/>
      <c r="LBN28" s="1230"/>
      <c r="LBO28" s="1230"/>
      <c r="LBP28" s="1230"/>
      <c r="LBQ28" s="1230"/>
      <c r="LBR28" s="1230"/>
      <c r="LBS28" s="1230"/>
      <c r="LBT28" s="1230"/>
      <c r="LBU28" s="1230"/>
      <c r="LBV28" s="1230"/>
      <c r="LBW28" s="1230"/>
      <c r="LBX28" s="1230"/>
      <c r="LBY28" s="1230"/>
      <c r="LBZ28" s="1230"/>
      <c r="LCA28" s="1230"/>
      <c r="LCB28" s="1230"/>
      <c r="LCC28" s="1230"/>
      <c r="LCD28" s="1230"/>
      <c r="LCE28" s="1230"/>
      <c r="LCF28" s="1230"/>
      <c r="LCG28" s="1230"/>
      <c r="LCH28" s="1230"/>
      <c r="LCI28" s="1230"/>
      <c r="LCJ28" s="1230"/>
      <c r="LCK28" s="1230"/>
      <c r="LCL28" s="1230"/>
      <c r="LCM28" s="1230"/>
      <c r="LCN28" s="1230"/>
      <c r="LCO28" s="1230"/>
      <c r="LCP28" s="1230"/>
      <c r="LCQ28" s="1230"/>
      <c r="LCR28" s="1230"/>
      <c r="LCS28" s="1230"/>
      <c r="LCT28" s="1230"/>
      <c r="LCU28" s="1230"/>
      <c r="LCV28" s="1230"/>
      <c r="LCW28" s="1230"/>
      <c r="LCX28" s="1230"/>
      <c r="LCY28" s="1230"/>
      <c r="LCZ28" s="1230"/>
      <c r="LDA28" s="1230"/>
      <c r="LDB28" s="1230"/>
      <c r="LDC28" s="1230"/>
      <c r="LDD28" s="1230"/>
      <c r="LDE28" s="1230"/>
      <c r="LDF28" s="1230"/>
      <c r="LDG28" s="1230"/>
      <c r="LDH28" s="1230"/>
      <c r="LDI28" s="1230"/>
      <c r="LDJ28" s="1230"/>
      <c r="LDK28" s="1230"/>
      <c r="LDL28" s="1230"/>
      <c r="LDM28" s="1230"/>
      <c r="LDN28" s="1230"/>
      <c r="LDO28" s="1230"/>
      <c r="LDP28" s="1230"/>
      <c r="LDQ28" s="1230"/>
      <c r="LDR28" s="1230"/>
      <c r="LDS28" s="1230"/>
      <c r="LDT28" s="1230"/>
      <c r="LDU28" s="1230"/>
      <c r="LDV28" s="1230"/>
      <c r="LDW28" s="1230"/>
      <c r="LDX28" s="1230"/>
      <c r="LDY28" s="1230"/>
      <c r="LDZ28" s="1230"/>
      <c r="LEA28" s="1230"/>
      <c r="LEB28" s="1230"/>
      <c r="LEC28" s="1230"/>
      <c r="LED28" s="1230"/>
      <c r="LEE28" s="1230"/>
      <c r="LEF28" s="1230"/>
      <c r="LEG28" s="1230"/>
      <c r="LEH28" s="1230"/>
      <c r="LEI28" s="1230"/>
      <c r="LEJ28" s="1230"/>
      <c r="LEK28" s="1230"/>
      <c r="LEL28" s="1230"/>
      <c r="LEM28" s="1230"/>
      <c r="LEN28" s="1230"/>
      <c r="LEO28" s="1230"/>
      <c r="LEP28" s="1230"/>
      <c r="LEQ28" s="1230"/>
      <c r="LER28" s="1230"/>
      <c r="LES28" s="1230"/>
      <c r="LET28" s="1230"/>
      <c r="LEU28" s="1230"/>
      <c r="LEV28" s="1230"/>
      <c r="LEW28" s="1230"/>
      <c r="LEX28" s="1230"/>
      <c r="LEY28" s="1230"/>
      <c r="LEZ28" s="1230"/>
      <c r="LFA28" s="1230"/>
      <c r="LFB28" s="1230"/>
      <c r="LFC28" s="1230"/>
      <c r="LFD28" s="1230"/>
      <c r="LFE28" s="1230"/>
      <c r="LFF28" s="1230"/>
      <c r="LFG28" s="1230"/>
      <c r="LFH28" s="1230"/>
      <c r="LFI28" s="1230"/>
      <c r="LFJ28" s="1230"/>
      <c r="LFK28" s="1230"/>
      <c r="LFL28" s="1230"/>
      <c r="LFM28" s="1230"/>
      <c r="LFN28" s="1230"/>
      <c r="LFO28" s="1230"/>
      <c r="LFP28" s="1230"/>
      <c r="LFQ28" s="1230"/>
      <c r="LFR28" s="1230"/>
      <c r="LFS28" s="1230"/>
      <c r="LFT28" s="1230"/>
      <c r="LFU28" s="1230"/>
      <c r="LFV28" s="1230"/>
      <c r="LFW28" s="1230"/>
      <c r="LFX28" s="1230"/>
      <c r="LFY28" s="1230"/>
      <c r="LFZ28" s="1230"/>
      <c r="LGA28" s="1230"/>
      <c r="LGB28" s="1230"/>
      <c r="LGC28" s="1230"/>
      <c r="LGD28" s="1230"/>
      <c r="LGE28" s="1230"/>
      <c r="LGF28" s="1230"/>
      <c r="LGG28" s="1230"/>
      <c r="LGH28" s="1230"/>
      <c r="LGI28" s="1230"/>
      <c r="LGJ28" s="1230"/>
      <c r="LGK28" s="1230"/>
      <c r="LGL28" s="1230"/>
      <c r="LGM28" s="1230"/>
      <c r="LGN28" s="1230"/>
      <c r="LGO28" s="1230"/>
      <c r="LGP28" s="1230"/>
      <c r="LGQ28" s="1230"/>
      <c r="LGR28" s="1230"/>
      <c r="LGS28" s="1230"/>
      <c r="LGT28" s="1230"/>
      <c r="LGU28" s="1230"/>
      <c r="LGV28" s="1230"/>
      <c r="LGW28" s="1230"/>
      <c r="LGX28" s="1230"/>
      <c r="LGY28" s="1230"/>
      <c r="LGZ28" s="1230"/>
      <c r="LHA28" s="1230"/>
      <c r="LHB28" s="1230"/>
      <c r="LHC28" s="1230"/>
      <c r="LHD28" s="1230"/>
      <c r="LHE28" s="1230"/>
      <c r="LHF28" s="1230"/>
      <c r="LHG28" s="1230"/>
      <c r="LHH28" s="1230"/>
      <c r="LHI28" s="1230"/>
      <c r="LHJ28" s="1230"/>
      <c r="LHK28" s="1230"/>
      <c r="LHL28" s="1230"/>
      <c r="LHM28" s="1230"/>
      <c r="LHN28" s="1230"/>
      <c r="LHO28" s="1230"/>
      <c r="LHP28" s="1230"/>
      <c r="LHQ28" s="1230"/>
      <c r="LHR28" s="1230"/>
      <c r="LHS28" s="1230"/>
      <c r="LHT28" s="1230"/>
      <c r="LHU28" s="1230"/>
      <c r="LHV28" s="1230"/>
      <c r="LHW28" s="1230"/>
      <c r="LHX28" s="1230"/>
      <c r="LHY28" s="1230"/>
      <c r="LHZ28" s="1230"/>
      <c r="LIA28" s="1230"/>
      <c r="LIB28" s="1230"/>
      <c r="LIC28" s="1230"/>
      <c r="LID28" s="1230"/>
      <c r="LIE28" s="1230"/>
      <c r="LIF28" s="1230"/>
      <c r="LIG28" s="1230"/>
      <c r="LIH28" s="1230"/>
      <c r="LII28" s="1230"/>
      <c r="LIJ28" s="1230"/>
      <c r="LIK28" s="1230"/>
      <c r="LIL28" s="1230"/>
      <c r="LIM28" s="1230"/>
      <c r="LIN28" s="1230"/>
      <c r="LIO28" s="1230"/>
      <c r="LIP28" s="1230"/>
      <c r="LIQ28" s="1230"/>
      <c r="LIR28" s="1230"/>
      <c r="LIS28" s="1230"/>
      <c r="LIT28" s="1230"/>
      <c r="LIU28" s="1230"/>
      <c r="LIV28" s="1230"/>
      <c r="LIW28" s="1230"/>
      <c r="LIX28" s="1230"/>
      <c r="LIY28" s="1230"/>
      <c r="LIZ28" s="1230"/>
      <c r="LJA28" s="1230"/>
      <c r="LJB28" s="1230"/>
      <c r="LJC28" s="1230"/>
      <c r="LJD28" s="1230"/>
      <c r="LJE28" s="1230"/>
      <c r="LJF28" s="1230"/>
      <c r="LJG28" s="1230"/>
      <c r="LJH28" s="1230"/>
      <c r="LJI28" s="1230"/>
      <c r="LJJ28" s="1230"/>
      <c r="LJK28" s="1230"/>
      <c r="LJL28" s="1230"/>
      <c r="LJM28" s="1230"/>
      <c r="LJN28" s="1230"/>
      <c r="LJO28" s="1230"/>
      <c r="LJP28" s="1230"/>
      <c r="LJQ28" s="1230"/>
      <c r="LJR28" s="1230"/>
      <c r="LJS28" s="1230"/>
      <c r="LJT28" s="1230"/>
      <c r="LJU28" s="1230"/>
      <c r="LJV28" s="1230"/>
      <c r="LJW28" s="1230"/>
      <c r="LJX28" s="1230"/>
      <c r="LJY28" s="1230"/>
      <c r="LJZ28" s="1230"/>
      <c r="LKA28" s="1230"/>
      <c r="LKB28" s="1230"/>
      <c r="LKC28" s="1230"/>
      <c r="LKD28" s="1230"/>
      <c r="LKE28" s="1230"/>
      <c r="LKF28" s="1230"/>
      <c r="LKG28" s="1230"/>
      <c r="LKH28" s="1230"/>
      <c r="LKI28" s="1230"/>
      <c r="LKJ28" s="1230"/>
      <c r="LKK28" s="1230"/>
      <c r="LKL28" s="1230"/>
      <c r="LKM28" s="1230"/>
      <c r="LKN28" s="1230"/>
      <c r="LKO28" s="1230"/>
      <c r="LKP28" s="1230"/>
      <c r="LKQ28" s="1230"/>
      <c r="LKR28" s="1230"/>
      <c r="LKS28" s="1230"/>
      <c r="LKT28" s="1230"/>
      <c r="LKU28" s="1230"/>
      <c r="LKV28" s="1230"/>
      <c r="LKW28" s="1230"/>
      <c r="LKX28" s="1230"/>
      <c r="LKY28" s="1230"/>
      <c r="LKZ28" s="1230"/>
      <c r="LLA28" s="1230"/>
      <c r="LLB28" s="1230"/>
      <c r="LLC28" s="1230"/>
      <c r="LLD28" s="1230"/>
      <c r="LLE28" s="1230"/>
      <c r="LLF28" s="1230"/>
      <c r="LLG28" s="1230"/>
      <c r="LLH28" s="1230"/>
      <c r="LLI28" s="1230"/>
      <c r="LLJ28" s="1230"/>
      <c r="LLK28" s="1230"/>
      <c r="LLL28" s="1230"/>
      <c r="LLM28" s="1230"/>
      <c r="LLN28" s="1230"/>
      <c r="LLO28" s="1230"/>
      <c r="LLP28" s="1230"/>
      <c r="LLQ28" s="1230"/>
      <c r="LLR28" s="1230"/>
      <c r="LLS28" s="1230"/>
      <c r="LLT28" s="1230"/>
      <c r="LLU28" s="1230"/>
      <c r="LLV28" s="1230"/>
      <c r="LLW28" s="1230"/>
      <c r="LLX28" s="1230"/>
      <c r="LLY28" s="1230"/>
      <c r="LLZ28" s="1230"/>
      <c r="LMA28" s="1230"/>
      <c r="LMB28" s="1230"/>
      <c r="LMC28" s="1230"/>
      <c r="LMD28" s="1230"/>
      <c r="LME28" s="1230"/>
      <c r="LMF28" s="1230"/>
      <c r="LMG28" s="1230"/>
      <c r="LMH28" s="1230"/>
      <c r="LMI28" s="1230"/>
      <c r="LMJ28" s="1230"/>
      <c r="LMK28" s="1230"/>
      <c r="LML28" s="1230"/>
      <c r="LMM28" s="1230"/>
      <c r="LMN28" s="1230"/>
      <c r="LMO28" s="1230"/>
      <c r="LMP28" s="1230"/>
      <c r="LMQ28" s="1230"/>
      <c r="LMR28" s="1230"/>
      <c r="LMS28" s="1230"/>
      <c r="LMT28" s="1230"/>
      <c r="LMU28" s="1230"/>
      <c r="LMV28" s="1230"/>
      <c r="LMW28" s="1230"/>
      <c r="LMX28" s="1230"/>
      <c r="LMY28" s="1230"/>
      <c r="LMZ28" s="1230"/>
      <c r="LNA28" s="1230"/>
      <c r="LNB28" s="1230"/>
      <c r="LNC28" s="1230"/>
      <c r="LND28" s="1230"/>
      <c r="LNE28" s="1230"/>
      <c r="LNF28" s="1230"/>
      <c r="LNG28" s="1230"/>
      <c r="LNH28" s="1230"/>
      <c r="LNI28" s="1230"/>
      <c r="LNJ28" s="1230"/>
      <c r="LNK28" s="1230"/>
      <c r="LNL28" s="1230"/>
      <c r="LNM28" s="1230"/>
      <c r="LNN28" s="1230"/>
      <c r="LNO28" s="1230"/>
      <c r="LNP28" s="1230"/>
      <c r="LNQ28" s="1230"/>
      <c r="LNR28" s="1230"/>
      <c r="LNS28" s="1230"/>
      <c r="LNT28" s="1230"/>
      <c r="LNU28" s="1230"/>
      <c r="LNV28" s="1230"/>
      <c r="LNW28" s="1230"/>
      <c r="LNX28" s="1230"/>
      <c r="LNY28" s="1230"/>
      <c r="LNZ28" s="1230"/>
      <c r="LOA28" s="1230"/>
      <c r="LOB28" s="1230"/>
      <c r="LOC28" s="1230"/>
      <c r="LOD28" s="1230"/>
      <c r="LOE28" s="1230"/>
      <c r="LOF28" s="1230"/>
      <c r="LOG28" s="1230"/>
      <c r="LOH28" s="1230"/>
      <c r="LOI28" s="1230"/>
      <c r="LOJ28" s="1230"/>
      <c r="LOK28" s="1230"/>
      <c r="LOL28" s="1230"/>
      <c r="LOM28" s="1230"/>
      <c r="LON28" s="1230"/>
      <c r="LOO28" s="1230"/>
      <c r="LOP28" s="1230"/>
      <c r="LOQ28" s="1230"/>
      <c r="LOR28" s="1230"/>
      <c r="LOS28" s="1230"/>
      <c r="LOT28" s="1230"/>
      <c r="LOU28" s="1230"/>
      <c r="LOV28" s="1230"/>
      <c r="LOW28" s="1230"/>
      <c r="LOX28" s="1230"/>
      <c r="LOY28" s="1230"/>
      <c r="LOZ28" s="1230"/>
      <c r="LPA28" s="1230"/>
      <c r="LPB28" s="1230"/>
      <c r="LPC28" s="1230"/>
      <c r="LPD28" s="1230"/>
      <c r="LPE28" s="1230"/>
      <c r="LPF28" s="1230"/>
      <c r="LPG28" s="1230"/>
      <c r="LPH28" s="1230"/>
      <c r="LPI28" s="1230"/>
      <c r="LPJ28" s="1230"/>
      <c r="LPK28" s="1230"/>
      <c r="LPL28" s="1230"/>
      <c r="LPM28" s="1230"/>
      <c r="LPN28" s="1230"/>
      <c r="LPO28" s="1230"/>
      <c r="LPP28" s="1230"/>
      <c r="LPQ28" s="1230"/>
      <c r="LPR28" s="1230"/>
      <c r="LPS28" s="1230"/>
      <c r="LPT28" s="1230"/>
      <c r="LPU28" s="1230"/>
      <c r="LPV28" s="1230"/>
      <c r="LPW28" s="1230"/>
      <c r="LPX28" s="1230"/>
      <c r="LPY28" s="1230"/>
      <c r="LPZ28" s="1230"/>
      <c r="LQA28" s="1230"/>
      <c r="LQB28" s="1230"/>
      <c r="LQC28" s="1230"/>
      <c r="LQD28" s="1230"/>
      <c r="LQE28" s="1230"/>
      <c r="LQF28" s="1230"/>
      <c r="LQG28" s="1230"/>
      <c r="LQH28" s="1230"/>
      <c r="LQI28" s="1230"/>
      <c r="LQJ28" s="1230"/>
      <c r="LQK28" s="1230"/>
      <c r="LQL28" s="1230"/>
      <c r="LQM28" s="1230"/>
      <c r="LQN28" s="1230"/>
      <c r="LQO28" s="1230"/>
      <c r="LQP28" s="1230"/>
      <c r="LQQ28" s="1230"/>
      <c r="LQR28" s="1230"/>
      <c r="LQS28" s="1230"/>
      <c r="LQT28" s="1230"/>
      <c r="LQU28" s="1230"/>
      <c r="LQV28" s="1230"/>
      <c r="LQW28" s="1230"/>
      <c r="LQX28" s="1230"/>
      <c r="LQY28" s="1230"/>
      <c r="LQZ28" s="1230"/>
      <c r="LRA28" s="1230"/>
      <c r="LRB28" s="1230"/>
      <c r="LRC28" s="1230"/>
      <c r="LRD28" s="1230"/>
      <c r="LRE28" s="1230"/>
      <c r="LRF28" s="1230"/>
      <c r="LRG28" s="1230"/>
      <c r="LRH28" s="1230"/>
      <c r="LRI28" s="1230"/>
      <c r="LRJ28" s="1230"/>
      <c r="LRK28" s="1230"/>
      <c r="LRL28" s="1230"/>
      <c r="LRM28" s="1230"/>
      <c r="LRN28" s="1230"/>
      <c r="LRO28" s="1230"/>
      <c r="LRP28" s="1230"/>
      <c r="LRQ28" s="1230"/>
      <c r="LRR28" s="1230"/>
      <c r="LRS28" s="1230"/>
      <c r="LRT28" s="1230"/>
      <c r="LRU28" s="1230"/>
      <c r="LRV28" s="1230"/>
      <c r="LRW28" s="1230"/>
      <c r="LRX28" s="1230"/>
      <c r="LRY28" s="1230"/>
      <c r="LRZ28" s="1230"/>
      <c r="LSA28" s="1230"/>
      <c r="LSB28" s="1230"/>
      <c r="LSC28" s="1230"/>
      <c r="LSD28" s="1230"/>
      <c r="LSE28" s="1230"/>
      <c r="LSF28" s="1230"/>
      <c r="LSG28" s="1230"/>
      <c r="LSH28" s="1230"/>
      <c r="LSI28" s="1230"/>
      <c r="LSJ28" s="1230"/>
      <c r="LSK28" s="1230"/>
      <c r="LSL28" s="1230"/>
      <c r="LSM28" s="1230"/>
      <c r="LSN28" s="1230"/>
      <c r="LSO28" s="1230"/>
      <c r="LSP28" s="1230"/>
      <c r="LSQ28" s="1230"/>
      <c r="LSR28" s="1230"/>
      <c r="LSS28" s="1230"/>
      <c r="LST28" s="1230"/>
      <c r="LSU28" s="1230"/>
      <c r="LSV28" s="1230"/>
      <c r="LSW28" s="1230"/>
      <c r="LSX28" s="1230"/>
      <c r="LSY28" s="1230"/>
      <c r="LSZ28" s="1230"/>
      <c r="LTA28" s="1230"/>
      <c r="LTB28" s="1230"/>
      <c r="LTC28" s="1230"/>
      <c r="LTD28" s="1230"/>
      <c r="LTE28" s="1230"/>
      <c r="LTF28" s="1230"/>
      <c r="LTG28" s="1230"/>
      <c r="LTH28" s="1230"/>
      <c r="LTI28" s="1230"/>
      <c r="LTJ28" s="1230"/>
      <c r="LTK28" s="1230"/>
      <c r="LTL28" s="1230"/>
      <c r="LTM28" s="1230"/>
      <c r="LTN28" s="1230"/>
      <c r="LTO28" s="1230"/>
      <c r="LTP28" s="1230"/>
      <c r="LTQ28" s="1230"/>
      <c r="LTR28" s="1230"/>
      <c r="LTS28" s="1230"/>
      <c r="LTT28" s="1230"/>
      <c r="LTU28" s="1230"/>
      <c r="LTV28" s="1230"/>
      <c r="LTW28" s="1230"/>
      <c r="LTX28" s="1230"/>
      <c r="LTY28" s="1230"/>
      <c r="LTZ28" s="1230"/>
      <c r="LUA28" s="1230"/>
      <c r="LUB28" s="1230"/>
      <c r="LUC28" s="1230"/>
      <c r="LUD28" s="1230"/>
      <c r="LUE28" s="1230"/>
      <c r="LUF28" s="1230"/>
      <c r="LUG28" s="1230"/>
      <c r="LUH28" s="1230"/>
      <c r="LUI28" s="1230"/>
      <c r="LUJ28" s="1230"/>
      <c r="LUK28" s="1230"/>
      <c r="LUL28" s="1230"/>
      <c r="LUM28" s="1230"/>
      <c r="LUN28" s="1230"/>
      <c r="LUO28" s="1230"/>
      <c r="LUP28" s="1230"/>
      <c r="LUQ28" s="1230"/>
      <c r="LUR28" s="1230"/>
      <c r="LUS28" s="1230"/>
      <c r="LUT28" s="1230"/>
      <c r="LUU28" s="1230"/>
      <c r="LUV28" s="1230"/>
      <c r="LUW28" s="1230"/>
      <c r="LUX28" s="1230"/>
      <c r="LUY28" s="1230"/>
      <c r="LUZ28" s="1230"/>
      <c r="LVA28" s="1230"/>
      <c r="LVB28" s="1230"/>
      <c r="LVC28" s="1230"/>
      <c r="LVD28" s="1230"/>
      <c r="LVE28" s="1230"/>
      <c r="LVF28" s="1230"/>
      <c r="LVG28" s="1230"/>
      <c r="LVH28" s="1230"/>
      <c r="LVI28" s="1230"/>
      <c r="LVJ28" s="1230"/>
      <c r="LVK28" s="1230"/>
      <c r="LVL28" s="1230"/>
      <c r="LVM28" s="1230"/>
      <c r="LVN28" s="1230"/>
      <c r="LVO28" s="1230"/>
      <c r="LVP28" s="1230"/>
      <c r="LVQ28" s="1230"/>
      <c r="LVR28" s="1230"/>
      <c r="LVS28" s="1230"/>
      <c r="LVT28" s="1230"/>
      <c r="LVU28" s="1230"/>
      <c r="LVV28" s="1230"/>
      <c r="LVW28" s="1230"/>
      <c r="LVX28" s="1230"/>
      <c r="LVY28" s="1230"/>
      <c r="LVZ28" s="1230"/>
      <c r="LWA28" s="1230"/>
      <c r="LWB28" s="1230"/>
      <c r="LWC28" s="1230"/>
      <c r="LWD28" s="1230"/>
      <c r="LWE28" s="1230"/>
      <c r="LWF28" s="1230"/>
      <c r="LWG28" s="1230"/>
      <c r="LWH28" s="1230"/>
      <c r="LWI28" s="1230"/>
      <c r="LWJ28" s="1230"/>
      <c r="LWK28" s="1230"/>
      <c r="LWL28" s="1230"/>
      <c r="LWM28" s="1230"/>
      <c r="LWN28" s="1230"/>
      <c r="LWO28" s="1230"/>
      <c r="LWP28" s="1230"/>
      <c r="LWQ28" s="1230"/>
      <c r="LWR28" s="1230"/>
      <c r="LWS28" s="1230"/>
      <c r="LWT28" s="1230"/>
      <c r="LWU28" s="1230"/>
      <c r="LWV28" s="1230"/>
      <c r="LWW28" s="1230"/>
      <c r="LWX28" s="1230"/>
      <c r="LWY28" s="1230"/>
      <c r="LWZ28" s="1230"/>
      <c r="LXA28" s="1230"/>
      <c r="LXB28" s="1230"/>
      <c r="LXC28" s="1230"/>
      <c r="LXD28" s="1230"/>
      <c r="LXE28" s="1230"/>
      <c r="LXF28" s="1230"/>
      <c r="LXG28" s="1230"/>
      <c r="LXH28" s="1230"/>
      <c r="LXI28" s="1230"/>
      <c r="LXJ28" s="1230"/>
      <c r="LXK28" s="1230"/>
      <c r="LXL28" s="1230"/>
      <c r="LXM28" s="1230"/>
      <c r="LXN28" s="1230"/>
      <c r="LXO28" s="1230"/>
      <c r="LXP28" s="1230"/>
      <c r="LXQ28" s="1230"/>
      <c r="LXR28" s="1230"/>
      <c r="LXS28" s="1230"/>
      <c r="LXT28" s="1230"/>
      <c r="LXU28" s="1230"/>
      <c r="LXV28" s="1230"/>
      <c r="LXW28" s="1230"/>
      <c r="LXX28" s="1230"/>
      <c r="LXY28" s="1230"/>
      <c r="LXZ28" s="1230"/>
      <c r="LYA28" s="1230"/>
      <c r="LYB28" s="1230"/>
      <c r="LYC28" s="1230"/>
      <c r="LYD28" s="1230"/>
      <c r="LYE28" s="1230"/>
      <c r="LYF28" s="1230"/>
      <c r="LYG28" s="1230"/>
      <c r="LYH28" s="1230"/>
      <c r="LYI28" s="1230"/>
      <c r="LYJ28" s="1230"/>
      <c r="LYK28" s="1230"/>
      <c r="LYL28" s="1230"/>
      <c r="LYM28" s="1230"/>
      <c r="LYN28" s="1230"/>
      <c r="LYO28" s="1230"/>
      <c r="LYP28" s="1230"/>
      <c r="LYQ28" s="1230"/>
      <c r="LYR28" s="1230"/>
      <c r="LYS28" s="1230"/>
      <c r="LYT28" s="1230"/>
      <c r="LYU28" s="1230"/>
      <c r="LYV28" s="1230"/>
      <c r="LYW28" s="1230"/>
      <c r="LYX28" s="1230"/>
      <c r="LYY28" s="1230"/>
      <c r="LYZ28" s="1230"/>
      <c r="LZA28" s="1230"/>
      <c r="LZB28" s="1230"/>
      <c r="LZC28" s="1230"/>
      <c r="LZD28" s="1230"/>
      <c r="LZE28" s="1230"/>
      <c r="LZF28" s="1230"/>
      <c r="LZG28" s="1230"/>
      <c r="LZH28" s="1230"/>
      <c r="LZI28" s="1230"/>
      <c r="LZJ28" s="1230"/>
      <c r="LZK28" s="1230"/>
      <c r="LZL28" s="1230"/>
      <c r="LZM28" s="1230"/>
      <c r="LZN28" s="1230"/>
      <c r="LZO28" s="1230"/>
      <c r="LZP28" s="1230"/>
      <c r="LZQ28" s="1230"/>
      <c r="LZR28" s="1230"/>
      <c r="LZS28" s="1230"/>
      <c r="LZT28" s="1230"/>
      <c r="LZU28" s="1230"/>
      <c r="LZV28" s="1230"/>
      <c r="LZW28" s="1230"/>
      <c r="LZX28" s="1230"/>
      <c r="LZY28" s="1230"/>
      <c r="LZZ28" s="1230"/>
      <c r="MAA28" s="1230"/>
      <c r="MAB28" s="1230"/>
      <c r="MAC28" s="1230"/>
      <c r="MAD28" s="1230"/>
      <c r="MAE28" s="1230"/>
      <c r="MAF28" s="1230"/>
      <c r="MAG28" s="1230"/>
      <c r="MAH28" s="1230"/>
      <c r="MAI28" s="1230"/>
      <c r="MAJ28" s="1230"/>
      <c r="MAK28" s="1230"/>
      <c r="MAL28" s="1230"/>
      <c r="MAM28" s="1230"/>
      <c r="MAN28" s="1230"/>
      <c r="MAO28" s="1230"/>
      <c r="MAP28" s="1230"/>
      <c r="MAQ28" s="1230"/>
      <c r="MAR28" s="1230"/>
      <c r="MAS28" s="1230"/>
      <c r="MAT28" s="1230"/>
      <c r="MAU28" s="1230"/>
      <c r="MAV28" s="1230"/>
      <c r="MAW28" s="1230"/>
      <c r="MAX28" s="1230"/>
      <c r="MAY28" s="1230"/>
      <c r="MAZ28" s="1230"/>
      <c r="MBA28" s="1230"/>
      <c r="MBB28" s="1230"/>
      <c r="MBC28" s="1230"/>
      <c r="MBD28" s="1230"/>
      <c r="MBE28" s="1230"/>
      <c r="MBF28" s="1230"/>
      <c r="MBG28" s="1230"/>
      <c r="MBH28" s="1230"/>
      <c r="MBI28" s="1230"/>
      <c r="MBJ28" s="1230"/>
      <c r="MBK28" s="1230"/>
      <c r="MBL28" s="1230"/>
      <c r="MBM28" s="1230"/>
      <c r="MBN28" s="1230"/>
      <c r="MBO28" s="1230"/>
      <c r="MBP28" s="1230"/>
      <c r="MBQ28" s="1230"/>
      <c r="MBR28" s="1230"/>
      <c r="MBS28" s="1230"/>
      <c r="MBT28" s="1230"/>
      <c r="MBU28" s="1230"/>
      <c r="MBV28" s="1230"/>
      <c r="MBW28" s="1230"/>
      <c r="MBX28" s="1230"/>
      <c r="MBY28" s="1230"/>
      <c r="MBZ28" s="1230"/>
      <c r="MCA28" s="1230"/>
      <c r="MCB28" s="1230"/>
      <c r="MCC28" s="1230"/>
      <c r="MCD28" s="1230"/>
      <c r="MCE28" s="1230"/>
      <c r="MCF28" s="1230"/>
      <c r="MCG28" s="1230"/>
      <c r="MCH28" s="1230"/>
      <c r="MCI28" s="1230"/>
      <c r="MCJ28" s="1230"/>
      <c r="MCK28" s="1230"/>
      <c r="MCL28" s="1230"/>
      <c r="MCM28" s="1230"/>
      <c r="MCN28" s="1230"/>
      <c r="MCO28" s="1230"/>
      <c r="MCP28" s="1230"/>
      <c r="MCQ28" s="1230"/>
      <c r="MCR28" s="1230"/>
      <c r="MCS28" s="1230"/>
      <c r="MCT28" s="1230"/>
      <c r="MCU28" s="1230"/>
      <c r="MCV28" s="1230"/>
      <c r="MCW28" s="1230"/>
      <c r="MCX28" s="1230"/>
      <c r="MCY28" s="1230"/>
      <c r="MCZ28" s="1230"/>
      <c r="MDA28" s="1230"/>
      <c r="MDB28" s="1230"/>
      <c r="MDC28" s="1230"/>
      <c r="MDD28" s="1230"/>
      <c r="MDE28" s="1230"/>
      <c r="MDF28" s="1230"/>
      <c r="MDG28" s="1230"/>
      <c r="MDH28" s="1230"/>
      <c r="MDI28" s="1230"/>
      <c r="MDJ28" s="1230"/>
      <c r="MDK28" s="1230"/>
      <c r="MDL28" s="1230"/>
      <c r="MDM28" s="1230"/>
      <c r="MDN28" s="1230"/>
      <c r="MDO28" s="1230"/>
      <c r="MDP28" s="1230"/>
      <c r="MDQ28" s="1230"/>
      <c r="MDR28" s="1230"/>
      <c r="MDS28" s="1230"/>
      <c r="MDT28" s="1230"/>
      <c r="MDU28" s="1230"/>
      <c r="MDV28" s="1230"/>
      <c r="MDW28" s="1230"/>
      <c r="MDX28" s="1230"/>
      <c r="MDY28" s="1230"/>
      <c r="MDZ28" s="1230"/>
      <c r="MEA28" s="1230"/>
      <c r="MEB28" s="1230"/>
      <c r="MEC28" s="1230"/>
      <c r="MED28" s="1230"/>
      <c r="MEE28" s="1230"/>
      <c r="MEF28" s="1230"/>
      <c r="MEG28" s="1230"/>
      <c r="MEH28" s="1230"/>
      <c r="MEI28" s="1230"/>
      <c r="MEJ28" s="1230"/>
      <c r="MEK28" s="1230"/>
      <c r="MEL28" s="1230"/>
      <c r="MEM28" s="1230"/>
      <c r="MEN28" s="1230"/>
      <c r="MEO28" s="1230"/>
      <c r="MEP28" s="1230"/>
      <c r="MEQ28" s="1230"/>
      <c r="MER28" s="1230"/>
      <c r="MES28" s="1230"/>
      <c r="MET28" s="1230"/>
      <c r="MEU28" s="1230"/>
      <c r="MEV28" s="1230"/>
      <c r="MEW28" s="1230"/>
      <c r="MEX28" s="1230"/>
      <c r="MEY28" s="1230"/>
      <c r="MEZ28" s="1230"/>
      <c r="MFA28" s="1230"/>
      <c r="MFB28" s="1230"/>
      <c r="MFC28" s="1230"/>
      <c r="MFD28" s="1230"/>
      <c r="MFE28" s="1230"/>
      <c r="MFF28" s="1230"/>
      <c r="MFG28" s="1230"/>
      <c r="MFH28" s="1230"/>
      <c r="MFI28" s="1230"/>
      <c r="MFJ28" s="1230"/>
      <c r="MFK28" s="1230"/>
      <c r="MFL28" s="1230"/>
      <c r="MFM28" s="1230"/>
      <c r="MFN28" s="1230"/>
      <c r="MFO28" s="1230"/>
      <c r="MFP28" s="1230"/>
      <c r="MFQ28" s="1230"/>
      <c r="MFR28" s="1230"/>
      <c r="MFS28" s="1230"/>
      <c r="MFT28" s="1230"/>
      <c r="MFU28" s="1230"/>
      <c r="MFV28" s="1230"/>
      <c r="MFW28" s="1230"/>
      <c r="MFX28" s="1230"/>
      <c r="MFY28" s="1230"/>
      <c r="MFZ28" s="1230"/>
      <c r="MGA28" s="1230"/>
      <c r="MGB28" s="1230"/>
      <c r="MGC28" s="1230"/>
      <c r="MGD28" s="1230"/>
      <c r="MGE28" s="1230"/>
      <c r="MGF28" s="1230"/>
      <c r="MGG28" s="1230"/>
      <c r="MGH28" s="1230"/>
      <c r="MGI28" s="1230"/>
      <c r="MGJ28" s="1230"/>
      <c r="MGK28" s="1230"/>
      <c r="MGL28" s="1230"/>
      <c r="MGM28" s="1230"/>
      <c r="MGN28" s="1230"/>
      <c r="MGO28" s="1230"/>
      <c r="MGP28" s="1230"/>
      <c r="MGQ28" s="1230"/>
      <c r="MGR28" s="1230"/>
      <c r="MGS28" s="1230"/>
      <c r="MGT28" s="1230"/>
      <c r="MGU28" s="1230"/>
      <c r="MGV28" s="1230"/>
      <c r="MGW28" s="1230"/>
      <c r="MGX28" s="1230"/>
      <c r="MGY28" s="1230"/>
      <c r="MGZ28" s="1230"/>
      <c r="MHA28" s="1230"/>
      <c r="MHB28" s="1230"/>
      <c r="MHC28" s="1230"/>
      <c r="MHD28" s="1230"/>
      <c r="MHE28" s="1230"/>
      <c r="MHF28" s="1230"/>
      <c r="MHG28" s="1230"/>
      <c r="MHH28" s="1230"/>
      <c r="MHI28" s="1230"/>
      <c r="MHJ28" s="1230"/>
      <c r="MHK28" s="1230"/>
      <c r="MHL28" s="1230"/>
      <c r="MHM28" s="1230"/>
      <c r="MHN28" s="1230"/>
      <c r="MHO28" s="1230"/>
      <c r="MHP28" s="1230"/>
      <c r="MHQ28" s="1230"/>
      <c r="MHR28" s="1230"/>
      <c r="MHS28" s="1230"/>
      <c r="MHT28" s="1230"/>
      <c r="MHU28" s="1230"/>
      <c r="MHV28" s="1230"/>
      <c r="MHW28" s="1230"/>
      <c r="MHX28" s="1230"/>
      <c r="MHY28" s="1230"/>
      <c r="MHZ28" s="1230"/>
      <c r="MIA28" s="1230"/>
      <c r="MIB28" s="1230"/>
      <c r="MIC28" s="1230"/>
      <c r="MID28" s="1230"/>
      <c r="MIE28" s="1230"/>
      <c r="MIF28" s="1230"/>
      <c r="MIG28" s="1230"/>
      <c r="MIH28" s="1230"/>
      <c r="MII28" s="1230"/>
      <c r="MIJ28" s="1230"/>
      <c r="MIK28" s="1230"/>
      <c r="MIL28" s="1230"/>
      <c r="MIM28" s="1230"/>
      <c r="MIN28" s="1230"/>
      <c r="MIO28" s="1230"/>
      <c r="MIP28" s="1230"/>
      <c r="MIQ28" s="1230"/>
      <c r="MIR28" s="1230"/>
      <c r="MIS28" s="1230"/>
      <c r="MIT28" s="1230"/>
      <c r="MIU28" s="1230"/>
      <c r="MIV28" s="1230"/>
      <c r="MIW28" s="1230"/>
      <c r="MIX28" s="1230"/>
      <c r="MIY28" s="1230"/>
      <c r="MIZ28" s="1230"/>
      <c r="MJA28" s="1230"/>
      <c r="MJB28" s="1230"/>
      <c r="MJC28" s="1230"/>
      <c r="MJD28" s="1230"/>
      <c r="MJE28" s="1230"/>
      <c r="MJF28" s="1230"/>
      <c r="MJG28" s="1230"/>
      <c r="MJH28" s="1230"/>
      <c r="MJI28" s="1230"/>
      <c r="MJJ28" s="1230"/>
      <c r="MJK28" s="1230"/>
      <c r="MJL28" s="1230"/>
      <c r="MJM28" s="1230"/>
      <c r="MJN28" s="1230"/>
      <c r="MJO28" s="1230"/>
      <c r="MJP28" s="1230"/>
      <c r="MJQ28" s="1230"/>
      <c r="MJR28" s="1230"/>
      <c r="MJS28" s="1230"/>
      <c r="MJT28" s="1230"/>
      <c r="MJU28" s="1230"/>
      <c r="MJV28" s="1230"/>
      <c r="MJW28" s="1230"/>
      <c r="MJX28" s="1230"/>
      <c r="MJY28" s="1230"/>
      <c r="MJZ28" s="1230"/>
      <c r="MKA28" s="1230"/>
      <c r="MKB28" s="1230"/>
      <c r="MKC28" s="1230"/>
      <c r="MKD28" s="1230"/>
      <c r="MKE28" s="1230"/>
      <c r="MKF28" s="1230"/>
      <c r="MKG28" s="1230"/>
      <c r="MKH28" s="1230"/>
      <c r="MKI28" s="1230"/>
      <c r="MKJ28" s="1230"/>
      <c r="MKK28" s="1230"/>
      <c r="MKL28" s="1230"/>
      <c r="MKM28" s="1230"/>
      <c r="MKN28" s="1230"/>
      <c r="MKO28" s="1230"/>
      <c r="MKP28" s="1230"/>
      <c r="MKQ28" s="1230"/>
      <c r="MKR28" s="1230"/>
      <c r="MKS28" s="1230"/>
      <c r="MKT28" s="1230"/>
      <c r="MKU28" s="1230"/>
      <c r="MKV28" s="1230"/>
      <c r="MKW28" s="1230"/>
      <c r="MKX28" s="1230"/>
      <c r="MKY28" s="1230"/>
      <c r="MKZ28" s="1230"/>
      <c r="MLA28" s="1230"/>
      <c r="MLB28" s="1230"/>
      <c r="MLC28" s="1230"/>
      <c r="MLD28" s="1230"/>
      <c r="MLE28" s="1230"/>
      <c r="MLF28" s="1230"/>
      <c r="MLG28" s="1230"/>
      <c r="MLH28" s="1230"/>
      <c r="MLI28" s="1230"/>
      <c r="MLJ28" s="1230"/>
      <c r="MLK28" s="1230"/>
      <c r="MLL28" s="1230"/>
      <c r="MLM28" s="1230"/>
      <c r="MLN28" s="1230"/>
      <c r="MLO28" s="1230"/>
      <c r="MLP28" s="1230"/>
      <c r="MLQ28" s="1230"/>
      <c r="MLR28" s="1230"/>
      <c r="MLS28" s="1230"/>
      <c r="MLT28" s="1230"/>
      <c r="MLU28" s="1230"/>
      <c r="MLV28" s="1230"/>
      <c r="MLW28" s="1230"/>
      <c r="MLX28" s="1230"/>
      <c r="MLY28" s="1230"/>
      <c r="MLZ28" s="1230"/>
      <c r="MMA28" s="1230"/>
      <c r="MMB28" s="1230"/>
      <c r="MMC28" s="1230"/>
      <c r="MMD28" s="1230"/>
      <c r="MME28" s="1230"/>
      <c r="MMF28" s="1230"/>
      <c r="MMG28" s="1230"/>
      <c r="MMH28" s="1230"/>
      <c r="MMI28" s="1230"/>
      <c r="MMJ28" s="1230"/>
      <c r="MMK28" s="1230"/>
      <c r="MML28" s="1230"/>
      <c r="MMM28" s="1230"/>
      <c r="MMN28" s="1230"/>
      <c r="MMO28" s="1230"/>
      <c r="MMP28" s="1230"/>
      <c r="MMQ28" s="1230"/>
      <c r="MMR28" s="1230"/>
      <c r="MMS28" s="1230"/>
      <c r="MMT28" s="1230"/>
      <c r="MMU28" s="1230"/>
      <c r="MMV28" s="1230"/>
      <c r="MMW28" s="1230"/>
      <c r="MMX28" s="1230"/>
      <c r="MMY28" s="1230"/>
      <c r="MMZ28" s="1230"/>
      <c r="MNA28" s="1230"/>
      <c r="MNB28" s="1230"/>
      <c r="MNC28" s="1230"/>
      <c r="MND28" s="1230"/>
      <c r="MNE28" s="1230"/>
      <c r="MNF28" s="1230"/>
      <c r="MNG28" s="1230"/>
      <c r="MNH28" s="1230"/>
      <c r="MNI28" s="1230"/>
      <c r="MNJ28" s="1230"/>
      <c r="MNK28" s="1230"/>
      <c r="MNL28" s="1230"/>
      <c r="MNM28" s="1230"/>
      <c r="MNN28" s="1230"/>
      <c r="MNO28" s="1230"/>
      <c r="MNP28" s="1230"/>
      <c r="MNQ28" s="1230"/>
      <c r="MNR28" s="1230"/>
      <c r="MNS28" s="1230"/>
      <c r="MNT28" s="1230"/>
      <c r="MNU28" s="1230"/>
      <c r="MNV28" s="1230"/>
      <c r="MNW28" s="1230"/>
      <c r="MNX28" s="1230"/>
      <c r="MNY28" s="1230"/>
      <c r="MNZ28" s="1230"/>
      <c r="MOA28" s="1230"/>
      <c r="MOB28" s="1230"/>
      <c r="MOC28" s="1230"/>
      <c r="MOD28" s="1230"/>
      <c r="MOE28" s="1230"/>
      <c r="MOF28" s="1230"/>
      <c r="MOG28" s="1230"/>
      <c r="MOH28" s="1230"/>
      <c r="MOI28" s="1230"/>
      <c r="MOJ28" s="1230"/>
      <c r="MOK28" s="1230"/>
      <c r="MOL28" s="1230"/>
      <c r="MOM28" s="1230"/>
      <c r="MON28" s="1230"/>
      <c r="MOO28" s="1230"/>
      <c r="MOP28" s="1230"/>
      <c r="MOQ28" s="1230"/>
      <c r="MOR28" s="1230"/>
      <c r="MOS28" s="1230"/>
      <c r="MOT28" s="1230"/>
      <c r="MOU28" s="1230"/>
      <c r="MOV28" s="1230"/>
      <c r="MOW28" s="1230"/>
      <c r="MOX28" s="1230"/>
      <c r="MOY28" s="1230"/>
      <c r="MOZ28" s="1230"/>
      <c r="MPA28" s="1230"/>
      <c r="MPB28" s="1230"/>
      <c r="MPC28" s="1230"/>
      <c r="MPD28" s="1230"/>
      <c r="MPE28" s="1230"/>
      <c r="MPF28" s="1230"/>
      <c r="MPG28" s="1230"/>
      <c r="MPH28" s="1230"/>
      <c r="MPI28" s="1230"/>
      <c r="MPJ28" s="1230"/>
      <c r="MPK28" s="1230"/>
      <c r="MPL28" s="1230"/>
      <c r="MPM28" s="1230"/>
      <c r="MPN28" s="1230"/>
      <c r="MPO28" s="1230"/>
      <c r="MPP28" s="1230"/>
      <c r="MPQ28" s="1230"/>
      <c r="MPR28" s="1230"/>
      <c r="MPS28" s="1230"/>
      <c r="MPT28" s="1230"/>
      <c r="MPU28" s="1230"/>
      <c r="MPV28" s="1230"/>
      <c r="MPW28" s="1230"/>
      <c r="MPX28" s="1230"/>
      <c r="MPY28" s="1230"/>
      <c r="MPZ28" s="1230"/>
      <c r="MQA28" s="1230"/>
      <c r="MQB28" s="1230"/>
      <c r="MQC28" s="1230"/>
      <c r="MQD28" s="1230"/>
      <c r="MQE28" s="1230"/>
      <c r="MQF28" s="1230"/>
      <c r="MQG28" s="1230"/>
      <c r="MQH28" s="1230"/>
      <c r="MQI28" s="1230"/>
      <c r="MQJ28" s="1230"/>
      <c r="MQK28" s="1230"/>
      <c r="MQL28" s="1230"/>
      <c r="MQM28" s="1230"/>
      <c r="MQN28" s="1230"/>
      <c r="MQO28" s="1230"/>
      <c r="MQP28" s="1230"/>
      <c r="MQQ28" s="1230"/>
      <c r="MQR28" s="1230"/>
      <c r="MQS28" s="1230"/>
      <c r="MQT28" s="1230"/>
      <c r="MQU28" s="1230"/>
      <c r="MQV28" s="1230"/>
      <c r="MQW28" s="1230"/>
      <c r="MQX28" s="1230"/>
      <c r="MQY28" s="1230"/>
      <c r="MQZ28" s="1230"/>
      <c r="MRA28" s="1230"/>
      <c r="MRB28" s="1230"/>
      <c r="MRC28" s="1230"/>
      <c r="MRD28" s="1230"/>
      <c r="MRE28" s="1230"/>
      <c r="MRF28" s="1230"/>
      <c r="MRG28" s="1230"/>
      <c r="MRH28" s="1230"/>
      <c r="MRI28" s="1230"/>
      <c r="MRJ28" s="1230"/>
      <c r="MRK28" s="1230"/>
      <c r="MRL28" s="1230"/>
      <c r="MRM28" s="1230"/>
      <c r="MRN28" s="1230"/>
      <c r="MRO28" s="1230"/>
      <c r="MRP28" s="1230"/>
      <c r="MRQ28" s="1230"/>
      <c r="MRR28" s="1230"/>
      <c r="MRS28" s="1230"/>
      <c r="MRT28" s="1230"/>
      <c r="MRU28" s="1230"/>
      <c r="MRV28" s="1230"/>
      <c r="MRW28" s="1230"/>
      <c r="MRX28" s="1230"/>
      <c r="MRY28" s="1230"/>
      <c r="MRZ28" s="1230"/>
      <c r="MSA28" s="1230"/>
      <c r="MSB28" s="1230"/>
      <c r="MSC28" s="1230"/>
      <c r="MSD28" s="1230"/>
      <c r="MSE28" s="1230"/>
      <c r="MSF28" s="1230"/>
      <c r="MSG28" s="1230"/>
      <c r="MSH28" s="1230"/>
      <c r="MSI28" s="1230"/>
      <c r="MSJ28" s="1230"/>
      <c r="MSK28" s="1230"/>
      <c r="MSL28" s="1230"/>
      <c r="MSM28" s="1230"/>
      <c r="MSN28" s="1230"/>
      <c r="MSO28" s="1230"/>
      <c r="MSP28" s="1230"/>
      <c r="MSQ28" s="1230"/>
      <c r="MSR28" s="1230"/>
      <c r="MSS28" s="1230"/>
      <c r="MST28" s="1230"/>
      <c r="MSU28" s="1230"/>
      <c r="MSV28" s="1230"/>
      <c r="MSW28" s="1230"/>
      <c r="MSX28" s="1230"/>
      <c r="MSY28" s="1230"/>
      <c r="MSZ28" s="1230"/>
      <c r="MTA28" s="1230"/>
      <c r="MTB28" s="1230"/>
      <c r="MTC28" s="1230"/>
      <c r="MTD28" s="1230"/>
      <c r="MTE28" s="1230"/>
      <c r="MTF28" s="1230"/>
      <c r="MTG28" s="1230"/>
      <c r="MTH28" s="1230"/>
      <c r="MTI28" s="1230"/>
      <c r="MTJ28" s="1230"/>
      <c r="MTK28" s="1230"/>
      <c r="MTL28" s="1230"/>
      <c r="MTM28" s="1230"/>
      <c r="MTN28" s="1230"/>
      <c r="MTO28" s="1230"/>
      <c r="MTP28" s="1230"/>
      <c r="MTQ28" s="1230"/>
      <c r="MTR28" s="1230"/>
      <c r="MTS28" s="1230"/>
      <c r="MTT28" s="1230"/>
      <c r="MTU28" s="1230"/>
      <c r="MTV28" s="1230"/>
      <c r="MTW28" s="1230"/>
      <c r="MTX28" s="1230"/>
      <c r="MTY28" s="1230"/>
      <c r="MTZ28" s="1230"/>
      <c r="MUA28" s="1230"/>
      <c r="MUB28" s="1230"/>
      <c r="MUC28" s="1230"/>
      <c r="MUD28" s="1230"/>
      <c r="MUE28" s="1230"/>
      <c r="MUF28" s="1230"/>
      <c r="MUG28" s="1230"/>
      <c r="MUH28" s="1230"/>
      <c r="MUI28" s="1230"/>
      <c r="MUJ28" s="1230"/>
      <c r="MUK28" s="1230"/>
      <c r="MUL28" s="1230"/>
      <c r="MUM28" s="1230"/>
      <c r="MUN28" s="1230"/>
      <c r="MUO28" s="1230"/>
      <c r="MUP28" s="1230"/>
      <c r="MUQ28" s="1230"/>
      <c r="MUR28" s="1230"/>
      <c r="MUS28" s="1230"/>
      <c r="MUT28" s="1230"/>
      <c r="MUU28" s="1230"/>
      <c r="MUV28" s="1230"/>
      <c r="MUW28" s="1230"/>
      <c r="MUX28" s="1230"/>
      <c r="MUY28" s="1230"/>
      <c r="MUZ28" s="1230"/>
      <c r="MVA28" s="1230"/>
      <c r="MVB28" s="1230"/>
      <c r="MVC28" s="1230"/>
      <c r="MVD28" s="1230"/>
      <c r="MVE28" s="1230"/>
      <c r="MVF28" s="1230"/>
      <c r="MVG28" s="1230"/>
      <c r="MVH28" s="1230"/>
      <c r="MVI28" s="1230"/>
      <c r="MVJ28" s="1230"/>
      <c r="MVK28" s="1230"/>
      <c r="MVL28" s="1230"/>
      <c r="MVM28" s="1230"/>
      <c r="MVN28" s="1230"/>
      <c r="MVO28" s="1230"/>
      <c r="MVP28" s="1230"/>
      <c r="MVQ28" s="1230"/>
      <c r="MVR28" s="1230"/>
      <c r="MVS28" s="1230"/>
      <c r="MVT28" s="1230"/>
      <c r="MVU28" s="1230"/>
      <c r="MVV28" s="1230"/>
      <c r="MVW28" s="1230"/>
      <c r="MVX28" s="1230"/>
      <c r="MVY28" s="1230"/>
      <c r="MVZ28" s="1230"/>
      <c r="MWA28" s="1230"/>
      <c r="MWB28" s="1230"/>
      <c r="MWC28" s="1230"/>
      <c r="MWD28" s="1230"/>
      <c r="MWE28" s="1230"/>
      <c r="MWF28" s="1230"/>
      <c r="MWG28" s="1230"/>
      <c r="MWH28" s="1230"/>
      <c r="MWI28" s="1230"/>
      <c r="MWJ28" s="1230"/>
      <c r="MWK28" s="1230"/>
      <c r="MWL28" s="1230"/>
      <c r="MWM28" s="1230"/>
      <c r="MWN28" s="1230"/>
      <c r="MWO28" s="1230"/>
      <c r="MWP28" s="1230"/>
      <c r="MWQ28" s="1230"/>
      <c r="MWR28" s="1230"/>
      <c r="MWS28" s="1230"/>
      <c r="MWT28" s="1230"/>
      <c r="MWU28" s="1230"/>
      <c r="MWV28" s="1230"/>
      <c r="MWW28" s="1230"/>
      <c r="MWX28" s="1230"/>
      <c r="MWY28" s="1230"/>
      <c r="MWZ28" s="1230"/>
      <c r="MXA28" s="1230"/>
      <c r="MXB28" s="1230"/>
      <c r="MXC28" s="1230"/>
      <c r="MXD28" s="1230"/>
      <c r="MXE28" s="1230"/>
      <c r="MXF28" s="1230"/>
      <c r="MXG28" s="1230"/>
      <c r="MXH28" s="1230"/>
      <c r="MXI28" s="1230"/>
      <c r="MXJ28" s="1230"/>
      <c r="MXK28" s="1230"/>
      <c r="MXL28" s="1230"/>
      <c r="MXM28" s="1230"/>
      <c r="MXN28" s="1230"/>
      <c r="MXO28" s="1230"/>
      <c r="MXP28" s="1230"/>
      <c r="MXQ28" s="1230"/>
      <c r="MXR28" s="1230"/>
      <c r="MXS28" s="1230"/>
      <c r="MXT28" s="1230"/>
      <c r="MXU28" s="1230"/>
      <c r="MXV28" s="1230"/>
      <c r="MXW28" s="1230"/>
      <c r="MXX28" s="1230"/>
      <c r="MXY28" s="1230"/>
      <c r="MXZ28" s="1230"/>
      <c r="MYA28" s="1230"/>
      <c r="MYB28" s="1230"/>
      <c r="MYC28" s="1230"/>
      <c r="MYD28" s="1230"/>
      <c r="MYE28" s="1230"/>
      <c r="MYF28" s="1230"/>
      <c r="MYG28" s="1230"/>
      <c r="MYH28" s="1230"/>
      <c r="MYI28" s="1230"/>
      <c r="MYJ28" s="1230"/>
      <c r="MYK28" s="1230"/>
      <c r="MYL28" s="1230"/>
      <c r="MYM28" s="1230"/>
      <c r="MYN28" s="1230"/>
      <c r="MYO28" s="1230"/>
      <c r="MYP28" s="1230"/>
      <c r="MYQ28" s="1230"/>
      <c r="MYR28" s="1230"/>
      <c r="MYS28" s="1230"/>
      <c r="MYT28" s="1230"/>
      <c r="MYU28" s="1230"/>
      <c r="MYV28" s="1230"/>
      <c r="MYW28" s="1230"/>
      <c r="MYX28" s="1230"/>
      <c r="MYY28" s="1230"/>
      <c r="MYZ28" s="1230"/>
      <c r="MZA28" s="1230"/>
      <c r="MZB28" s="1230"/>
      <c r="MZC28" s="1230"/>
      <c r="MZD28" s="1230"/>
      <c r="MZE28" s="1230"/>
      <c r="MZF28" s="1230"/>
      <c r="MZG28" s="1230"/>
      <c r="MZH28" s="1230"/>
      <c r="MZI28" s="1230"/>
      <c r="MZJ28" s="1230"/>
      <c r="MZK28" s="1230"/>
      <c r="MZL28" s="1230"/>
      <c r="MZM28" s="1230"/>
      <c r="MZN28" s="1230"/>
      <c r="MZO28" s="1230"/>
      <c r="MZP28" s="1230"/>
      <c r="MZQ28" s="1230"/>
      <c r="MZR28" s="1230"/>
      <c r="MZS28" s="1230"/>
      <c r="MZT28" s="1230"/>
      <c r="MZU28" s="1230"/>
      <c r="MZV28" s="1230"/>
      <c r="MZW28" s="1230"/>
      <c r="MZX28" s="1230"/>
      <c r="MZY28" s="1230"/>
      <c r="MZZ28" s="1230"/>
      <c r="NAA28" s="1230"/>
      <c r="NAB28" s="1230"/>
      <c r="NAC28" s="1230"/>
      <c r="NAD28" s="1230"/>
      <c r="NAE28" s="1230"/>
      <c r="NAF28" s="1230"/>
      <c r="NAG28" s="1230"/>
      <c r="NAH28" s="1230"/>
      <c r="NAI28" s="1230"/>
      <c r="NAJ28" s="1230"/>
      <c r="NAK28" s="1230"/>
      <c r="NAL28" s="1230"/>
      <c r="NAM28" s="1230"/>
      <c r="NAN28" s="1230"/>
      <c r="NAO28" s="1230"/>
      <c r="NAP28" s="1230"/>
      <c r="NAQ28" s="1230"/>
      <c r="NAR28" s="1230"/>
      <c r="NAS28" s="1230"/>
      <c r="NAT28" s="1230"/>
      <c r="NAU28" s="1230"/>
      <c r="NAV28" s="1230"/>
      <c r="NAW28" s="1230"/>
      <c r="NAX28" s="1230"/>
      <c r="NAY28" s="1230"/>
      <c r="NAZ28" s="1230"/>
      <c r="NBA28" s="1230"/>
      <c r="NBB28" s="1230"/>
      <c r="NBC28" s="1230"/>
      <c r="NBD28" s="1230"/>
      <c r="NBE28" s="1230"/>
      <c r="NBF28" s="1230"/>
      <c r="NBG28" s="1230"/>
      <c r="NBH28" s="1230"/>
      <c r="NBI28" s="1230"/>
      <c r="NBJ28" s="1230"/>
      <c r="NBK28" s="1230"/>
      <c r="NBL28" s="1230"/>
      <c r="NBM28" s="1230"/>
      <c r="NBN28" s="1230"/>
      <c r="NBO28" s="1230"/>
      <c r="NBP28" s="1230"/>
      <c r="NBQ28" s="1230"/>
      <c r="NBR28" s="1230"/>
      <c r="NBS28" s="1230"/>
      <c r="NBT28" s="1230"/>
      <c r="NBU28" s="1230"/>
      <c r="NBV28" s="1230"/>
      <c r="NBW28" s="1230"/>
      <c r="NBX28" s="1230"/>
      <c r="NBY28" s="1230"/>
      <c r="NBZ28" s="1230"/>
      <c r="NCA28" s="1230"/>
      <c r="NCB28" s="1230"/>
      <c r="NCC28" s="1230"/>
      <c r="NCD28" s="1230"/>
      <c r="NCE28" s="1230"/>
      <c r="NCF28" s="1230"/>
      <c r="NCG28" s="1230"/>
      <c r="NCH28" s="1230"/>
      <c r="NCI28" s="1230"/>
      <c r="NCJ28" s="1230"/>
      <c r="NCK28" s="1230"/>
      <c r="NCL28" s="1230"/>
      <c r="NCM28" s="1230"/>
      <c r="NCN28" s="1230"/>
      <c r="NCO28" s="1230"/>
      <c r="NCP28" s="1230"/>
      <c r="NCQ28" s="1230"/>
      <c r="NCR28" s="1230"/>
      <c r="NCS28" s="1230"/>
      <c r="NCT28" s="1230"/>
      <c r="NCU28" s="1230"/>
      <c r="NCV28" s="1230"/>
      <c r="NCW28" s="1230"/>
      <c r="NCX28" s="1230"/>
      <c r="NCY28" s="1230"/>
      <c r="NCZ28" s="1230"/>
      <c r="NDA28" s="1230"/>
      <c r="NDB28" s="1230"/>
      <c r="NDC28" s="1230"/>
      <c r="NDD28" s="1230"/>
      <c r="NDE28" s="1230"/>
      <c r="NDF28" s="1230"/>
      <c r="NDG28" s="1230"/>
      <c r="NDH28" s="1230"/>
      <c r="NDI28" s="1230"/>
      <c r="NDJ28" s="1230"/>
      <c r="NDK28" s="1230"/>
      <c r="NDL28" s="1230"/>
      <c r="NDM28" s="1230"/>
      <c r="NDN28" s="1230"/>
      <c r="NDO28" s="1230"/>
      <c r="NDP28" s="1230"/>
      <c r="NDQ28" s="1230"/>
      <c r="NDR28" s="1230"/>
      <c r="NDS28" s="1230"/>
      <c r="NDT28" s="1230"/>
      <c r="NDU28" s="1230"/>
      <c r="NDV28" s="1230"/>
      <c r="NDW28" s="1230"/>
      <c r="NDX28" s="1230"/>
      <c r="NDY28" s="1230"/>
      <c r="NDZ28" s="1230"/>
      <c r="NEA28" s="1230"/>
      <c r="NEB28" s="1230"/>
      <c r="NEC28" s="1230"/>
      <c r="NED28" s="1230"/>
      <c r="NEE28" s="1230"/>
      <c r="NEF28" s="1230"/>
      <c r="NEG28" s="1230"/>
      <c r="NEH28" s="1230"/>
      <c r="NEI28" s="1230"/>
      <c r="NEJ28" s="1230"/>
      <c r="NEK28" s="1230"/>
      <c r="NEL28" s="1230"/>
      <c r="NEM28" s="1230"/>
      <c r="NEN28" s="1230"/>
      <c r="NEO28" s="1230"/>
      <c r="NEP28" s="1230"/>
      <c r="NEQ28" s="1230"/>
      <c r="NER28" s="1230"/>
      <c r="NES28" s="1230"/>
      <c r="NET28" s="1230"/>
      <c r="NEU28" s="1230"/>
      <c r="NEV28" s="1230"/>
      <c r="NEW28" s="1230"/>
      <c r="NEX28" s="1230"/>
      <c r="NEY28" s="1230"/>
      <c r="NEZ28" s="1230"/>
      <c r="NFA28" s="1230"/>
      <c r="NFB28" s="1230"/>
      <c r="NFC28" s="1230"/>
      <c r="NFD28" s="1230"/>
      <c r="NFE28" s="1230"/>
      <c r="NFF28" s="1230"/>
      <c r="NFG28" s="1230"/>
      <c r="NFH28" s="1230"/>
      <c r="NFI28" s="1230"/>
      <c r="NFJ28" s="1230"/>
      <c r="NFK28" s="1230"/>
      <c r="NFL28" s="1230"/>
      <c r="NFM28" s="1230"/>
      <c r="NFN28" s="1230"/>
      <c r="NFO28" s="1230"/>
      <c r="NFP28" s="1230"/>
      <c r="NFQ28" s="1230"/>
      <c r="NFR28" s="1230"/>
      <c r="NFS28" s="1230"/>
      <c r="NFT28" s="1230"/>
      <c r="NFU28" s="1230"/>
      <c r="NFV28" s="1230"/>
      <c r="NFW28" s="1230"/>
      <c r="NFX28" s="1230"/>
      <c r="NFY28" s="1230"/>
      <c r="NFZ28" s="1230"/>
      <c r="NGA28" s="1230"/>
      <c r="NGB28" s="1230"/>
      <c r="NGC28" s="1230"/>
      <c r="NGD28" s="1230"/>
      <c r="NGE28" s="1230"/>
      <c r="NGF28" s="1230"/>
      <c r="NGG28" s="1230"/>
      <c r="NGH28" s="1230"/>
      <c r="NGI28" s="1230"/>
      <c r="NGJ28" s="1230"/>
      <c r="NGK28" s="1230"/>
      <c r="NGL28" s="1230"/>
      <c r="NGM28" s="1230"/>
      <c r="NGN28" s="1230"/>
      <c r="NGO28" s="1230"/>
      <c r="NGP28" s="1230"/>
      <c r="NGQ28" s="1230"/>
      <c r="NGR28" s="1230"/>
      <c r="NGS28" s="1230"/>
      <c r="NGT28" s="1230"/>
      <c r="NGU28" s="1230"/>
      <c r="NGV28" s="1230"/>
      <c r="NGW28" s="1230"/>
      <c r="NGX28" s="1230"/>
      <c r="NGY28" s="1230"/>
      <c r="NGZ28" s="1230"/>
      <c r="NHA28" s="1230"/>
      <c r="NHB28" s="1230"/>
      <c r="NHC28" s="1230"/>
      <c r="NHD28" s="1230"/>
      <c r="NHE28" s="1230"/>
      <c r="NHF28" s="1230"/>
      <c r="NHG28" s="1230"/>
      <c r="NHH28" s="1230"/>
      <c r="NHI28" s="1230"/>
      <c r="NHJ28" s="1230"/>
      <c r="NHK28" s="1230"/>
      <c r="NHL28" s="1230"/>
      <c r="NHM28" s="1230"/>
      <c r="NHN28" s="1230"/>
      <c r="NHO28" s="1230"/>
      <c r="NHP28" s="1230"/>
      <c r="NHQ28" s="1230"/>
      <c r="NHR28" s="1230"/>
      <c r="NHS28" s="1230"/>
      <c r="NHT28" s="1230"/>
      <c r="NHU28" s="1230"/>
      <c r="NHV28" s="1230"/>
      <c r="NHW28" s="1230"/>
      <c r="NHX28" s="1230"/>
      <c r="NHY28" s="1230"/>
      <c r="NHZ28" s="1230"/>
      <c r="NIA28" s="1230"/>
      <c r="NIB28" s="1230"/>
      <c r="NIC28" s="1230"/>
      <c r="NID28" s="1230"/>
      <c r="NIE28" s="1230"/>
      <c r="NIF28" s="1230"/>
      <c r="NIG28" s="1230"/>
      <c r="NIH28" s="1230"/>
      <c r="NII28" s="1230"/>
      <c r="NIJ28" s="1230"/>
      <c r="NIK28" s="1230"/>
      <c r="NIL28" s="1230"/>
      <c r="NIM28" s="1230"/>
      <c r="NIN28" s="1230"/>
      <c r="NIO28" s="1230"/>
      <c r="NIP28" s="1230"/>
      <c r="NIQ28" s="1230"/>
      <c r="NIR28" s="1230"/>
      <c r="NIS28" s="1230"/>
      <c r="NIT28" s="1230"/>
      <c r="NIU28" s="1230"/>
      <c r="NIV28" s="1230"/>
      <c r="NIW28" s="1230"/>
      <c r="NIX28" s="1230"/>
      <c r="NIY28" s="1230"/>
      <c r="NIZ28" s="1230"/>
      <c r="NJA28" s="1230"/>
      <c r="NJB28" s="1230"/>
      <c r="NJC28" s="1230"/>
      <c r="NJD28" s="1230"/>
      <c r="NJE28" s="1230"/>
      <c r="NJF28" s="1230"/>
      <c r="NJG28" s="1230"/>
      <c r="NJH28" s="1230"/>
      <c r="NJI28" s="1230"/>
      <c r="NJJ28" s="1230"/>
      <c r="NJK28" s="1230"/>
      <c r="NJL28" s="1230"/>
      <c r="NJM28" s="1230"/>
      <c r="NJN28" s="1230"/>
      <c r="NJO28" s="1230"/>
      <c r="NJP28" s="1230"/>
      <c r="NJQ28" s="1230"/>
      <c r="NJR28" s="1230"/>
      <c r="NJS28" s="1230"/>
      <c r="NJT28" s="1230"/>
      <c r="NJU28" s="1230"/>
      <c r="NJV28" s="1230"/>
      <c r="NJW28" s="1230"/>
      <c r="NJX28" s="1230"/>
      <c r="NJY28" s="1230"/>
      <c r="NJZ28" s="1230"/>
      <c r="NKA28" s="1230"/>
      <c r="NKB28" s="1230"/>
      <c r="NKC28" s="1230"/>
      <c r="NKD28" s="1230"/>
      <c r="NKE28" s="1230"/>
      <c r="NKF28" s="1230"/>
      <c r="NKG28" s="1230"/>
      <c r="NKH28" s="1230"/>
      <c r="NKI28" s="1230"/>
      <c r="NKJ28" s="1230"/>
      <c r="NKK28" s="1230"/>
      <c r="NKL28" s="1230"/>
      <c r="NKM28" s="1230"/>
      <c r="NKN28" s="1230"/>
      <c r="NKO28" s="1230"/>
      <c r="NKP28" s="1230"/>
      <c r="NKQ28" s="1230"/>
      <c r="NKR28" s="1230"/>
      <c r="NKS28" s="1230"/>
      <c r="NKT28" s="1230"/>
      <c r="NKU28" s="1230"/>
      <c r="NKV28" s="1230"/>
      <c r="NKW28" s="1230"/>
      <c r="NKX28" s="1230"/>
      <c r="NKY28" s="1230"/>
      <c r="NKZ28" s="1230"/>
      <c r="NLA28" s="1230"/>
      <c r="NLB28" s="1230"/>
      <c r="NLC28" s="1230"/>
      <c r="NLD28" s="1230"/>
      <c r="NLE28" s="1230"/>
      <c r="NLF28" s="1230"/>
      <c r="NLG28" s="1230"/>
      <c r="NLH28" s="1230"/>
      <c r="NLI28" s="1230"/>
      <c r="NLJ28" s="1230"/>
      <c r="NLK28" s="1230"/>
      <c r="NLL28" s="1230"/>
      <c r="NLM28" s="1230"/>
      <c r="NLN28" s="1230"/>
      <c r="NLO28" s="1230"/>
      <c r="NLP28" s="1230"/>
      <c r="NLQ28" s="1230"/>
      <c r="NLR28" s="1230"/>
      <c r="NLS28" s="1230"/>
      <c r="NLT28" s="1230"/>
      <c r="NLU28" s="1230"/>
      <c r="NLV28" s="1230"/>
      <c r="NLW28" s="1230"/>
      <c r="NLX28" s="1230"/>
      <c r="NLY28" s="1230"/>
      <c r="NLZ28" s="1230"/>
      <c r="NMA28" s="1230"/>
      <c r="NMB28" s="1230"/>
      <c r="NMC28" s="1230"/>
      <c r="NMD28" s="1230"/>
      <c r="NME28" s="1230"/>
      <c r="NMF28" s="1230"/>
      <c r="NMG28" s="1230"/>
      <c r="NMH28" s="1230"/>
      <c r="NMI28" s="1230"/>
      <c r="NMJ28" s="1230"/>
      <c r="NMK28" s="1230"/>
      <c r="NML28" s="1230"/>
      <c r="NMM28" s="1230"/>
      <c r="NMN28" s="1230"/>
      <c r="NMO28" s="1230"/>
      <c r="NMP28" s="1230"/>
      <c r="NMQ28" s="1230"/>
      <c r="NMR28" s="1230"/>
      <c r="NMS28" s="1230"/>
      <c r="NMT28" s="1230"/>
      <c r="NMU28" s="1230"/>
      <c r="NMV28" s="1230"/>
      <c r="NMW28" s="1230"/>
      <c r="NMX28" s="1230"/>
      <c r="NMY28" s="1230"/>
      <c r="NMZ28" s="1230"/>
      <c r="NNA28" s="1230"/>
      <c r="NNB28" s="1230"/>
      <c r="NNC28" s="1230"/>
      <c r="NND28" s="1230"/>
      <c r="NNE28" s="1230"/>
      <c r="NNF28" s="1230"/>
      <c r="NNG28" s="1230"/>
      <c r="NNH28" s="1230"/>
      <c r="NNI28" s="1230"/>
      <c r="NNJ28" s="1230"/>
      <c r="NNK28" s="1230"/>
      <c r="NNL28" s="1230"/>
      <c r="NNM28" s="1230"/>
      <c r="NNN28" s="1230"/>
      <c r="NNO28" s="1230"/>
      <c r="NNP28" s="1230"/>
      <c r="NNQ28" s="1230"/>
      <c r="NNR28" s="1230"/>
      <c r="NNS28" s="1230"/>
      <c r="NNT28" s="1230"/>
      <c r="NNU28" s="1230"/>
      <c r="NNV28" s="1230"/>
      <c r="NNW28" s="1230"/>
      <c r="NNX28" s="1230"/>
      <c r="NNY28" s="1230"/>
      <c r="NNZ28" s="1230"/>
      <c r="NOA28" s="1230"/>
      <c r="NOB28" s="1230"/>
      <c r="NOC28" s="1230"/>
      <c r="NOD28" s="1230"/>
      <c r="NOE28" s="1230"/>
      <c r="NOF28" s="1230"/>
      <c r="NOG28" s="1230"/>
      <c r="NOH28" s="1230"/>
      <c r="NOI28" s="1230"/>
      <c r="NOJ28" s="1230"/>
      <c r="NOK28" s="1230"/>
      <c r="NOL28" s="1230"/>
      <c r="NOM28" s="1230"/>
      <c r="NON28" s="1230"/>
      <c r="NOO28" s="1230"/>
      <c r="NOP28" s="1230"/>
      <c r="NOQ28" s="1230"/>
      <c r="NOR28" s="1230"/>
      <c r="NOS28" s="1230"/>
      <c r="NOT28" s="1230"/>
      <c r="NOU28" s="1230"/>
      <c r="NOV28" s="1230"/>
      <c r="NOW28" s="1230"/>
      <c r="NOX28" s="1230"/>
      <c r="NOY28" s="1230"/>
      <c r="NOZ28" s="1230"/>
      <c r="NPA28" s="1230"/>
      <c r="NPB28" s="1230"/>
      <c r="NPC28" s="1230"/>
      <c r="NPD28" s="1230"/>
      <c r="NPE28" s="1230"/>
      <c r="NPF28" s="1230"/>
      <c r="NPG28" s="1230"/>
      <c r="NPH28" s="1230"/>
      <c r="NPI28" s="1230"/>
      <c r="NPJ28" s="1230"/>
      <c r="NPK28" s="1230"/>
      <c r="NPL28" s="1230"/>
      <c r="NPM28" s="1230"/>
      <c r="NPN28" s="1230"/>
      <c r="NPO28" s="1230"/>
      <c r="NPP28" s="1230"/>
      <c r="NPQ28" s="1230"/>
      <c r="NPR28" s="1230"/>
      <c r="NPS28" s="1230"/>
      <c r="NPT28" s="1230"/>
      <c r="NPU28" s="1230"/>
      <c r="NPV28" s="1230"/>
      <c r="NPW28" s="1230"/>
      <c r="NPX28" s="1230"/>
      <c r="NPY28" s="1230"/>
      <c r="NPZ28" s="1230"/>
      <c r="NQA28" s="1230"/>
      <c r="NQB28" s="1230"/>
      <c r="NQC28" s="1230"/>
      <c r="NQD28" s="1230"/>
      <c r="NQE28" s="1230"/>
      <c r="NQF28" s="1230"/>
      <c r="NQG28" s="1230"/>
      <c r="NQH28" s="1230"/>
      <c r="NQI28" s="1230"/>
      <c r="NQJ28" s="1230"/>
      <c r="NQK28" s="1230"/>
      <c r="NQL28" s="1230"/>
      <c r="NQM28" s="1230"/>
      <c r="NQN28" s="1230"/>
      <c r="NQO28" s="1230"/>
      <c r="NQP28" s="1230"/>
      <c r="NQQ28" s="1230"/>
      <c r="NQR28" s="1230"/>
      <c r="NQS28" s="1230"/>
      <c r="NQT28" s="1230"/>
      <c r="NQU28" s="1230"/>
      <c r="NQV28" s="1230"/>
      <c r="NQW28" s="1230"/>
      <c r="NQX28" s="1230"/>
      <c r="NQY28" s="1230"/>
      <c r="NQZ28" s="1230"/>
      <c r="NRA28" s="1230"/>
      <c r="NRB28" s="1230"/>
      <c r="NRC28" s="1230"/>
      <c r="NRD28" s="1230"/>
      <c r="NRE28" s="1230"/>
      <c r="NRF28" s="1230"/>
      <c r="NRG28" s="1230"/>
      <c r="NRH28" s="1230"/>
      <c r="NRI28" s="1230"/>
      <c r="NRJ28" s="1230"/>
      <c r="NRK28" s="1230"/>
      <c r="NRL28" s="1230"/>
      <c r="NRM28" s="1230"/>
      <c r="NRN28" s="1230"/>
      <c r="NRO28" s="1230"/>
      <c r="NRP28" s="1230"/>
      <c r="NRQ28" s="1230"/>
      <c r="NRR28" s="1230"/>
      <c r="NRS28" s="1230"/>
      <c r="NRT28" s="1230"/>
      <c r="NRU28" s="1230"/>
      <c r="NRV28" s="1230"/>
      <c r="NRW28" s="1230"/>
      <c r="NRX28" s="1230"/>
      <c r="NRY28" s="1230"/>
      <c r="NRZ28" s="1230"/>
      <c r="NSA28" s="1230"/>
      <c r="NSB28" s="1230"/>
      <c r="NSC28" s="1230"/>
      <c r="NSD28" s="1230"/>
      <c r="NSE28" s="1230"/>
      <c r="NSF28" s="1230"/>
      <c r="NSG28" s="1230"/>
      <c r="NSH28" s="1230"/>
      <c r="NSI28" s="1230"/>
      <c r="NSJ28" s="1230"/>
      <c r="NSK28" s="1230"/>
      <c r="NSL28" s="1230"/>
      <c r="NSM28" s="1230"/>
      <c r="NSN28" s="1230"/>
      <c r="NSO28" s="1230"/>
      <c r="NSP28" s="1230"/>
      <c r="NSQ28" s="1230"/>
      <c r="NSR28" s="1230"/>
      <c r="NSS28" s="1230"/>
      <c r="NST28" s="1230"/>
      <c r="NSU28" s="1230"/>
      <c r="NSV28" s="1230"/>
      <c r="NSW28" s="1230"/>
      <c r="NSX28" s="1230"/>
      <c r="NSY28" s="1230"/>
      <c r="NSZ28" s="1230"/>
      <c r="NTA28" s="1230"/>
      <c r="NTB28" s="1230"/>
      <c r="NTC28" s="1230"/>
      <c r="NTD28" s="1230"/>
      <c r="NTE28" s="1230"/>
      <c r="NTF28" s="1230"/>
      <c r="NTG28" s="1230"/>
      <c r="NTH28" s="1230"/>
      <c r="NTI28" s="1230"/>
      <c r="NTJ28" s="1230"/>
      <c r="NTK28" s="1230"/>
      <c r="NTL28" s="1230"/>
      <c r="NTM28" s="1230"/>
      <c r="NTN28" s="1230"/>
      <c r="NTO28" s="1230"/>
      <c r="NTP28" s="1230"/>
      <c r="NTQ28" s="1230"/>
      <c r="NTR28" s="1230"/>
      <c r="NTS28" s="1230"/>
      <c r="NTT28" s="1230"/>
      <c r="NTU28" s="1230"/>
      <c r="NTV28" s="1230"/>
      <c r="NTW28" s="1230"/>
      <c r="NTX28" s="1230"/>
      <c r="NTY28" s="1230"/>
      <c r="NTZ28" s="1230"/>
      <c r="NUA28" s="1230"/>
      <c r="NUB28" s="1230"/>
      <c r="NUC28" s="1230"/>
      <c r="NUD28" s="1230"/>
      <c r="NUE28" s="1230"/>
      <c r="NUF28" s="1230"/>
      <c r="NUG28" s="1230"/>
      <c r="NUH28" s="1230"/>
      <c r="NUI28" s="1230"/>
      <c r="NUJ28" s="1230"/>
      <c r="NUK28" s="1230"/>
      <c r="NUL28" s="1230"/>
      <c r="NUM28" s="1230"/>
      <c r="NUN28" s="1230"/>
      <c r="NUO28" s="1230"/>
      <c r="NUP28" s="1230"/>
      <c r="NUQ28" s="1230"/>
      <c r="NUR28" s="1230"/>
      <c r="NUS28" s="1230"/>
      <c r="NUT28" s="1230"/>
      <c r="NUU28" s="1230"/>
      <c r="NUV28" s="1230"/>
      <c r="NUW28" s="1230"/>
      <c r="NUX28" s="1230"/>
      <c r="NUY28" s="1230"/>
      <c r="NUZ28" s="1230"/>
      <c r="NVA28" s="1230"/>
      <c r="NVB28" s="1230"/>
      <c r="NVC28" s="1230"/>
      <c r="NVD28" s="1230"/>
      <c r="NVE28" s="1230"/>
      <c r="NVF28" s="1230"/>
      <c r="NVG28" s="1230"/>
      <c r="NVH28" s="1230"/>
      <c r="NVI28" s="1230"/>
      <c r="NVJ28" s="1230"/>
      <c r="NVK28" s="1230"/>
      <c r="NVL28" s="1230"/>
      <c r="NVM28" s="1230"/>
      <c r="NVN28" s="1230"/>
      <c r="NVO28" s="1230"/>
      <c r="NVP28" s="1230"/>
      <c r="NVQ28" s="1230"/>
      <c r="NVR28" s="1230"/>
      <c r="NVS28" s="1230"/>
      <c r="NVT28" s="1230"/>
      <c r="NVU28" s="1230"/>
      <c r="NVV28" s="1230"/>
      <c r="NVW28" s="1230"/>
      <c r="NVX28" s="1230"/>
      <c r="NVY28" s="1230"/>
      <c r="NVZ28" s="1230"/>
      <c r="NWA28" s="1230"/>
      <c r="NWB28" s="1230"/>
      <c r="NWC28" s="1230"/>
      <c r="NWD28" s="1230"/>
      <c r="NWE28" s="1230"/>
      <c r="NWF28" s="1230"/>
      <c r="NWG28" s="1230"/>
      <c r="NWH28" s="1230"/>
      <c r="NWI28" s="1230"/>
      <c r="NWJ28" s="1230"/>
      <c r="NWK28" s="1230"/>
      <c r="NWL28" s="1230"/>
      <c r="NWM28" s="1230"/>
      <c r="NWN28" s="1230"/>
      <c r="NWO28" s="1230"/>
      <c r="NWP28" s="1230"/>
      <c r="NWQ28" s="1230"/>
      <c r="NWR28" s="1230"/>
      <c r="NWS28" s="1230"/>
      <c r="NWT28" s="1230"/>
      <c r="NWU28" s="1230"/>
      <c r="NWV28" s="1230"/>
      <c r="NWW28" s="1230"/>
      <c r="NWX28" s="1230"/>
      <c r="NWY28" s="1230"/>
      <c r="NWZ28" s="1230"/>
      <c r="NXA28" s="1230"/>
      <c r="NXB28" s="1230"/>
      <c r="NXC28" s="1230"/>
      <c r="NXD28" s="1230"/>
      <c r="NXE28" s="1230"/>
      <c r="NXF28" s="1230"/>
      <c r="NXG28" s="1230"/>
      <c r="NXH28" s="1230"/>
      <c r="NXI28" s="1230"/>
      <c r="NXJ28" s="1230"/>
      <c r="NXK28" s="1230"/>
      <c r="NXL28" s="1230"/>
      <c r="NXM28" s="1230"/>
      <c r="NXN28" s="1230"/>
      <c r="NXO28" s="1230"/>
      <c r="NXP28" s="1230"/>
      <c r="NXQ28" s="1230"/>
      <c r="NXR28" s="1230"/>
      <c r="NXS28" s="1230"/>
      <c r="NXT28" s="1230"/>
      <c r="NXU28" s="1230"/>
      <c r="NXV28" s="1230"/>
      <c r="NXW28" s="1230"/>
      <c r="NXX28" s="1230"/>
      <c r="NXY28" s="1230"/>
      <c r="NXZ28" s="1230"/>
      <c r="NYA28" s="1230"/>
      <c r="NYB28" s="1230"/>
      <c r="NYC28" s="1230"/>
      <c r="NYD28" s="1230"/>
      <c r="NYE28" s="1230"/>
      <c r="NYF28" s="1230"/>
      <c r="NYG28" s="1230"/>
      <c r="NYH28" s="1230"/>
      <c r="NYI28" s="1230"/>
      <c r="NYJ28" s="1230"/>
      <c r="NYK28" s="1230"/>
      <c r="NYL28" s="1230"/>
      <c r="NYM28" s="1230"/>
      <c r="NYN28" s="1230"/>
      <c r="NYO28" s="1230"/>
      <c r="NYP28" s="1230"/>
      <c r="NYQ28" s="1230"/>
      <c r="NYR28" s="1230"/>
      <c r="NYS28" s="1230"/>
      <c r="NYT28" s="1230"/>
      <c r="NYU28" s="1230"/>
      <c r="NYV28" s="1230"/>
      <c r="NYW28" s="1230"/>
      <c r="NYX28" s="1230"/>
      <c r="NYY28" s="1230"/>
      <c r="NYZ28" s="1230"/>
      <c r="NZA28" s="1230"/>
      <c r="NZB28" s="1230"/>
      <c r="NZC28" s="1230"/>
      <c r="NZD28" s="1230"/>
      <c r="NZE28" s="1230"/>
      <c r="NZF28" s="1230"/>
      <c r="NZG28" s="1230"/>
      <c r="NZH28" s="1230"/>
      <c r="NZI28" s="1230"/>
      <c r="NZJ28" s="1230"/>
      <c r="NZK28" s="1230"/>
      <c r="NZL28" s="1230"/>
      <c r="NZM28" s="1230"/>
      <c r="NZN28" s="1230"/>
      <c r="NZO28" s="1230"/>
      <c r="NZP28" s="1230"/>
      <c r="NZQ28" s="1230"/>
      <c r="NZR28" s="1230"/>
      <c r="NZS28" s="1230"/>
      <c r="NZT28" s="1230"/>
      <c r="NZU28" s="1230"/>
      <c r="NZV28" s="1230"/>
      <c r="NZW28" s="1230"/>
      <c r="NZX28" s="1230"/>
      <c r="NZY28" s="1230"/>
      <c r="NZZ28" s="1230"/>
      <c r="OAA28" s="1230"/>
      <c r="OAB28" s="1230"/>
      <c r="OAC28" s="1230"/>
      <c r="OAD28" s="1230"/>
      <c r="OAE28" s="1230"/>
      <c r="OAF28" s="1230"/>
      <c r="OAG28" s="1230"/>
      <c r="OAH28" s="1230"/>
      <c r="OAI28" s="1230"/>
      <c r="OAJ28" s="1230"/>
      <c r="OAK28" s="1230"/>
      <c r="OAL28" s="1230"/>
      <c r="OAM28" s="1230"/>
      <c r="OAN28" s="1230"/>
      <c r="OAO28" s="1230"/>
      <c r="OAP28" s="1230"/>
      <c r="OAQ28" s="1230"/>
      <c r="OAR28" s="1230"/>
      <c r="OAS28" s="1230"/>
      <c r="OAT28" s="1230"/>
      <c r="OAU28" s="1230"/>
      <c r="OAV28" s="1230"/>
      <c r="OAW28" s="1230"/>
      <c r="OAX28" s="1230"/>
      <c r="OAY28" s="1230"/>
      <c r="OAZ28" s="1230"/>
      <c r="OBA28" s="1230"/>
      <c r="OBB28" s="1230"/>
      <c r="OBC28" s="1230"/>
      <c r="OBD28" s="1230"/>
      <c r="OBE28" s="1230"/>
      <c r="OBF28" s="1230"/>
      <c r="OBG28" s="1230"/>
      <c r="OBH28" s="1230"/>
      <c r="OBI28" s="1230"/>
      <c r="OBJ28" s="1230"/>
      <c r="OBK28" s="1230"/>
      <c r="OBL28" s="1230"/>
      <c r="OBM28" s="1230"/>
      <c r="OBN28" s="1230"/>
      <c r="OBO28" s="1230"/>
      <c r="OBP28" s="1230"/>
      <c r="OBQ28" s="1230"/>
      <c r="OBR28" s="1230"/>
      <c r="OBS28" s="1230"/>
      <c r="OBT28" s="1230"/>
      <c r="OBU28" s="1230"/>
      <c r="OBV28" s="1230"/>
      <c r="OBW28" s="1230"/>
      <c r="OBX28" s="1230"/>
      <c r="OBY28" s="1230"/>
      <c r="OBZ28" s="1230"/>
      <c r="OCA28" s="1230"/>
      <c r="OCB28" s="1230"/>
      <c r="OCC28" s="1230"/>
      <c r="OCD28" s="1230"/>
      <c r="OCE28" s="1230"/>
      <c r="OCF28" s="1230"/>
      <c r="OCG28" s="1230"/>
      <c r="OCH28" s="1230"/>
      <c r="OCI28" s="1230"/>
      <c r="OCJ28" s="1230"/>
      <c r="OCK28" s="1230"/>
      <c r="OCL28" s="1230"/>
      <c r="OCM28" s="1230"/>
      <c r="OCN28" s="1230"/>
      <c r="OCO28" s="1230"/>
      <c r="OCP28" s="1230"/>
      <c r="OCQ28" s="1230"/>
      <c r="OCR28" s="1230"/>
      <c r="OCS28" s="1230"/>
      <c r="OCT28" s="1230"/>
      <c r="OCU28" s="1230"/>
      <c r="OCV28" s="1230"/>
      <c r="OCW28" s="1230"/>
      <c r="OCX28" s="1230"/>
      <c r="OCY28" s="1230"/>
      <c r="OCZ28" s="1230"/>
      <c r="ODA28" s="1230"/>
      <c r="ODB28" s="1230"/>
      <c r="ODC28" s="1230"/>
      <c r="ODD28" s="1230"/>
      <c r="ODE28" s="1230"/>
      <c r="ODF28" s="1230"/>
      <c r="ODG28" s="1230"/>
      <c r="ODH28" s="1230"/>
      <c r="ODI28" s="1230"/>
      <c r="ODJ28" s="1230"/>
      <c r="ODK28" s="1230"/>
      <c r="ODL28" s="1230"/>
      <c r="ODM28" s="1230"/>
      <c r="ODN28" s="1230"/>
      <c r="ODO28" s="1230"/>
      <c r="ODP28" s="1230"/>
      <c r="ODQ28" s="1230"/>
      <c r="ODR28" s="1230"/>
      <c r="ODS28" s="1230"/>
      <c r="ODT28" s="1230"/>
      <c r="ODU28" s="1230"/>
      <c r="ODV28" s="1230"/>
      <c r="ODW28" s="1230"/>
      <c r="ODX28" s="1230"/>
      <c r="ODY28" s="1230"/>
      <c r="ODZ28" s="1230"/>
      <c r="OEA28" s="1230"/>
      <c r="OEB28" s="1230"/>
      <c r="OEC28" s="1230"/>
      <c r="OED28" s="1230"/>
      <c r="OEE28" s="1230"/>
      <c r="OEF28" s="1230"/>
      <c r="OEG28" s="1230"/>
      <c r="OEH28" s="1230"/>
      <c r="OEI28" s="1230"/>
      <c r="OEJ28" s="1230"/>
      <c r="OEK28" s="1230"/>
      <c r="OEL28" s="1230"/>
      <c r="OEM28" s="1230"/>
      <c r="OEN28" s="1230"/>
      <c r="OEO28" s="1230"/>
      <c r="OEP28" s="1230"/>
      <c r="OEQ28" s="1230"/>
      <c r="OER28" s="1230"/>
      <c r="OES28" s="1230"/>
      <c r="OET28" s="1230"/>
      <c r="OEU28" s="1230"/>
      <c r="OEV28" s="1230"/>
      <c r="OEW28" s="1230"/>
      <c r="OEX28" s="1230"/>
      <c r="OEY28" s="1230"/>
      <c r="OEZ28" s="1230"/>
      <c r="OFA28" s="1230"/>
      <c r="OFB28" s="1230"/>
      <c r="OFC28" s="1230"/>
      <c r="OFD28" s="1230"/>
      <c r="OFE28" s="1230"/>
      <c r="OFF28" s="1230"/>
      <c r="OFG28" s="1230"/>
      <c r="OFH28" s="1230"/>
      <c r="OFI28" s="1230"/>
      <c r="OFJ28" s="1230"/>
      <c r="OFK28" s="1230"/>
      <c r="OFL28" s="1230"/>
      <c r="OFM28" s="1230"/>
      <c r="OFN28" s="1230"/>
      <c r="OFO28" s="1230"/>
      <c r="OFP28" s="1230"/>
      <c r="OFQ28" s="1230"/>
      <c r="OFR28" s="1230"/>
      <c r="OFS28" s="1230"/>
      <c r="OFT28" s="1230"/>
      <c r="OFU28" s="1230"/>
      <c r="OFV28" s="1230"/>
      <c r="OFW28" s="1230"/>
      <c r="OFX28" s="1230"/>
      <c r="OFY28" s="1230"/>
      <c r="OFZ28" s="1230"/>
      <c r="OGA28" s="1230"/>
      <c r="OGB28" s="1230"/>
      <c r="OGC28" s="1230"/>
      <c r="OGD28" s="1230"/>
      <c r="OGE28" s="1230"/>
      <c r="OGF28" s="1230"/>
      <c r="OGG28" s="1230"/>
      <c r="OGH28" s="1230"/>
      <c r="OGI28" s="1230"/>
      <c r="OGJ28" s="1230"/>
      <c r="OGK28" s="1230"/>
      <c r="OGL28" s="1230"/>
      <c r="OGM28" s="1230"/>
      <c r="OGN28" s="1230"/>
      <c r="OGO28" s="1230"/>
      <c r="OGP28" s="1230"/>
      <c r="OGQ28" s="1230"/>
      <c r="OGR28" s="1230"/>
      <c r="OGS28" s="1230"/>
      <c r="OGT28" s="1230"/>
      <c r="OGU28" s="1230"/>
      <c r="OGV28" s="1230"/>
      <c r="OGW28" s="1230"/>
      <c r="OGX28" s="1230"/>
      <c r="OGY28" s="1230"/>
      <c r="OGZ28" s="1230"/>
      <c r="OHA28" s="1230"/>
      <c r="OHB28" s="1230"/>
      <c r="OHC28" s="1230"/>
      <c r="OHD28" s="1230"/>
      <c r="OHE28" s="1230"/>
      <c r="OHF28" s="1230"/>
      <c r="OHG28" s="1230"/>
      <c r="OHH28" s="1230"/>
      <c r="OHI28" s="1230"/>
      <c r="OHJ28" s="1230"/>
      <c r="OHK28" s="1230"/>
      <c r="OHL28" s="1230"/>
      <c r="OHM28" s="1230"/>
      <c r="OHN28" s="1230"/>
      <c r="OHO28" s="1230"/>
      <c r="OHP28" s="1230"/>
      <c r="OHQ28" s="1230"/>
      <c r="OHR28" s="1230"/>
      <c r="OHS28" s="1230"/>
      <c r="OHT28" s="1230"/>
      <c r="OHU28" s="1230"/>
      <c r="OHV28" s="1230"/>
      <c r="OHW28" s="1230"/>
      <c r="OHX28" s="1230"/>
      <c r="OHY28" s="1230"/>
      <c r="OHZ28" s="1230"/>
      <c r="OIA28" s="1230"/>
      <c r="OIB28" s="1230"/>
      <c r="OIC28" s="1230"/>
      <c r="OID28" s="1230"/>
      <c r="OIE28" s="1230"/>
      <c r="OIF28" s="1230"/>
      <c r="OIG28" s="1230"/>
      <c r="OIH28" s="1230"/>
      <c r="OII28" s="1230"/>
      <c r="OIJ28" s="1230"/>
      <c r="OIK28" s="1230"/>
      <c r="OIL28" s="1230"/>
      <c r="OIM28" s="1230"/>
      <c r="OIN28" s="1230"/>
      <c r="OIO28" s="1230"/>
      <c r="OIP28" s="1230"/>
      <c r="OIQ28" s="1230"/>
      <c r="OIR28" s="1230"/>
      <c r="OIS28" s="1230"/>
      <c r="OIT28" s="1230"/>
      <c r="OIU28" s="1230"/>
      <c r="OIV28" s="1230"/>
      <c r="OIW28" s="1230"/>
      <c r="OIX28" s="1230"/>
      <c r="OIY28" s="1230"/>
      <c r="OIZ28" s="1230"/>
      <c r="OJA28" s="1230"/>
      <c r="OJB28" s="1230"/>
      <c r="OJC28" s="1230"/>
      <c r="OJD28" s="1230"/>
      <c r="OJE28" s="1230"/>
      <c r="OJF28" s="1230"/>
      <c r="OJG28" s="1230"/>
      <c r="OJH28" s="1230"/>
      <c r="OJI28" s="1230"/>
      <c r="OJJ28" s="1230"/>
      <c r="OJK28" s="1230"/>
      <c r="OJL28" s="1230"/>
      <c r="OJM28" s="1230"/>
      <c r="OJN28" s="1230"/>
      <c r="OJO28" s="1230"/>
      <c r="OJP28" s="1230"/>
      <c r="OJQ28" s="1230"/>
      <c r="OJR28" s="1230"/>
      <c r="OJS28" s="1230"/>
      <c r="OJT28" s="1230"/>
      <c r="OJU28" s="1230"/>
      <c r="OJV28" s="1230"/>
      <c r="OJW28" s="1230"/>
      <c r="OJX28" s="1230"/>
      <c r="OJY28" s="1230"/>
      <c r="OJZ28" s="1230"/>
      <c r="OKA28" s="1230"/>
      <c r="OKB28" s="1230"/>
      <c r="OKC28" s="1230"/>
      <c r="OKD28" s="1230"/>
      <c r="OKE28" s="1230"/>
      <c r="OKF28" s="1230"/>
      <c r="OKG28" s="1230"/>
      <c r="OKH28" s="1230"/>
      <c r="OKI28" s="1230"/>
      <c r="OKJ28" s="1230"/>
      <c r="OKK28" s="1230"/>
      <c r="OKL28" s="1230"/>
      <c r="OKM28" s="1230"/>
      <c r="OKN28" s="1230"/>
      <c r="OKO28" s="1230"/>
      <c r="OKP28" s="1230"/>
      <c r="OKQ28" s="1230"/>
      <c r="OKR28" s="1230"/>
      <c r="OKS28" s="1230"/>
      <c r="OKT28" s="1230"/>
      <c r="OKU28" s="1230"/>
      <c r="OKV28" s="1230"/>
      <c r="OKW28" s="1230"/>
      <c r="OKX28" s="1230"/>
      <c r="OKY28" s="1230"/>
      <c r="OKZ28" s="1230"/>
      <c r="OLA28" s="1230"/>
      <c r="OLB28" s="1230"/>
      <c r="OLC28" s="1230"/>
      <c r="OLD28" s="1230"/>
      <c r="OLE28" s="1230"/>
      <c r="OLF28" s="1230"/>
      <c r="OLG28" s="1230"/>
      <c r="OLH28" s="1230"/>
      <c r="OLI28" s="1230"/>
      <c r="OLJ28" s="1230"/>
      <c r="OLK28" s="1230"/>
      <c r="OLL28" s="1230"/>
      <c r="OLM28" s="1230"/>
      <c r="OLN28" s="1230"/>
      <c r="OLO28" s="1230"/>
      <c r="OLP28" s="1230"/>
      <c r="OLQ28" s="1230"/>
      <c r="OLR28" s="1230"/>
      <c r="OLS28" s="1230"/>
      <c r="OLT28" s="1230"/>
      <c r="OLU28" s="1230"/>
      <c r="OLV28" s="1230"/>
      <c r="OLW28" s="1230"/>
      <c r="OLX28" s="1230"/>
      <c r="OLY28" s="1230"/>
      <c r="OLZ28" s="1230"/>
      <c r="OMA28" s="1230"/>
      <c r="OMB28" s="1230"/>
      <c r="OMC28" s="1230"/>
      <c r="OMD28" s="1230"/>
      <c r="OME28" s="1230"/>
      <c r="OMF28" s="1230"/>
      <c r="OMG28" s="1230"/>
      <c r="OMH28" s="1230"/>
      <c r="OMI28" s="1230"/>
      <c r="OMJ28" s="1230"/>
      <c r="OMK28" s="1230"/>
      <c r="OML28" s="1230"/>
      <c r="OMM28" s="1230"/>
      <c r="OMN28" s="1230"/>
      <c r="OMO28" s="1230"/>
      <c r="OMP28" s="1230"/>
      <c r="OMQ28" s="1230"/>
      <c r="OMR28" s="1230"/>
      <c r="OMS28" s="1230"/>
      <c r="OMT28" s="1230"/>
      <c r="OMU28" s="1230"/>
      <c r="OMV28" s="1230"/>
      <c r="OMW28" s="1230"/>
      <c r="OMX28" s="1230"/>
      <c r="OMY28" s="1230"/>
      <c r="OMZ28" s="1230"/>
      <c r="ONA28" s="1230"/>
      <c r="ONB28" s="1230"/>
      <c r="ONC28" s="1230"/>
      <c r="OND28" s="1230"/>
      <c r="ONE28" s="1230"/>
      <c r="ONF28" s="1230"/>
      <c r="ONG28" s="1230"/>
      <c r="ONH28" s="1230"/>
      <c r="ONI28" s="1230"/>
      <c r="ONJ28" s="1230"/>
      <c r="ONK28" s="1230"/>
      <c r="ONL28" s="1230"/>
      <c r="ONM28" s="1230"/>
      <c r="ONN28" s="1230"/>
      <c r="ONO28" s="1230"/>
      <c r="ONP28" s="1230"/>
      <c r="ONQ28" s="1230"/>
      <c r="ONR28" s="1230"/>
      <c r="ONS28" s="1230"/>
      <c r="ONT28" s="1230"/>
      <c r="ONU28" s="1230"/>
      <c r="ONV28" s="1230"/>
      <c r="ONW28" s="1230"/>
      <c r="ONX28" s="1230"/>
      <c r="ONY28" s="1230"/>
      <c r="ONZ28" s="1230"/>
      <c r="OOA28" s="1230"/>
      <c r="OOB28" s="1230"/>
      <c r="OOC28" s="1230"/>
      <c r="OOD28" s="1230"/>
      <c r="OOE28" s="1230"/>
      <c r="OOF28" s="1230"/>
      <c r="OOG28" s="1230"/>
      <c r="OOH28" s="1230"/>
      <c r="OOI28" s="1230"/>
      <c r="OOJ28" s="1230"/>
      <c r="OOK28" s="1230"/>
      <c r="OOL28" s="1230"/>
      <c r="OOM28" s="1230"/>
      <c r="OON28" s="1230"/>
      <c r="OOO28" s="1230"/>
      <c r="OOP28" s="1230"/>
      <c r="OOQ28" s="1230"/>
      <c r="OOR28" s="1230"/>
      <c r="OOS28" s="1230"/>
      <c r="OOT28" s="1230"/>
      <c r="OOU28" s="1230"/>
      <c r="OOV28" s="1230"/>
      <c r="OOW28" s="1230"/>
      <c r="OOX28" s="1230"/>
      <c r="OOY28" s="1230"/>
      <c r="OOZ28" s="1230"/>
      <c r="OPA28" s="1230"/>
      <c r="OPB28" s="1230"/>
      <c r="OPC28" s="1230"/>
      <c r="OPD28" s="1230"/>
      <c r="OPE28" s="1230"/>
      <c r="OPF28" s="1230"/>
      <c r="OPG28" s="1230"/>
      <c r="OPH28" s="1230"/>
      <c r="OPI28" s="1230"/>
      <c r="OPJ28" s="1230"/>
      <c r="OPK28" s="1230"/>
      <c r="OPL28" s="1230"/>
      <c r="OPM28" s="1230"/>
      <c r="OPN28" s="1230"/>
      <c r="OPO28" s="1230"/>
      <c r="OPP28" s="1230"/>
      <c r="OPQ28" s="1230"/>
      <c r="OPR28" s="1230"/>
      <c r="OPS28" s="1230"/>
      <c r="OPT28" s="1230"/>
      <c r="OPU28" s="1230"/>
      <c r="OPV28" s="1230"/>
      <c r="OPW28" s="1230"/>
      <c r="OPX28" s="1230"/>
      <c r="OPY28" s="1230"/>
      <c r="OPZ28" s="1230"/>
      <c r="OQA28" s="1230"/>
      <c r="OQB28" s="1230"/>
      <c r="OQC28" s="1230"/>
      <c r="OQD28" s="1230"/>
      <c r="OQE28" s="1230"/>
      <c r="OQF28" s="1230"/>
      <c r="OQG28" s="1230"/>
      <c r="OQH28" s="1230"/>
      <c r="OQI28" s="1230"/>
      <c r="OQJ28" s="1230"/>
      <c r="OQK28" s="1230"/>
      <c r="OQL28" s="1230"/>
      <c r="OQM28" s="1230"/>
      <c r="OQN28" s="1230"/>
      <c r="OQO28" s="1230"/>
      <c r="OQP28" s="1230"/>
      <c r="OQQ28" s="1230"/>
      <c r="OQR28" s="1230"/>
      <c r="OQS28" s="1230"/>
      <c r="OQT28" s="1230"/>
      <c r="OQU28" s="1230"/>
      <c r="OQV28" s="1230"/>
      <c r="OQW28" s="1230"/>
      <c r="OQX28" s="1230"/>
      <c r="OQY28" s="1230"/>
      <c r="OQZ28" s="1230"/>
      <c r="ORA28" s="1230"/>
      <c r="ORB28" s="1230"/>
      <c r="ORC28" s="1230"/>
      <c r="ORD28" s="1230"/>
      <c r="ORE28" s="1230"/>
      <c r="ORF28" s="1230"/>
      <c r="ORG28" s="1230"/>
      <c r="ORH28" s="1230"/>
      <c r="ORI28" s="1230"/>
      <c r="ORJ28" s="1230"/>
      <c r="ORK28" s="1230"/>
      <c r="ORL28" s="1230"/>
      <c r="ORM28" s="1230"/>
      <c r="ORN28" s="1230"/>
      <c r="ORO28" s="1230"/>
      <c r="ORP28" s="1230"/>
      <c r="ORQ28" s="1230"/>
      <c r="ORR28" s="1230"/>
      <c r="ORS28" s="1230"/>
      <c r="ORT28" s="1230"/>
      <c r="ORU28" s="1230"/>
      <c r="ORV28" s="1230"/>
      <c r="ORW28" s="1230"/>
      <c r="ORX28" s="1230"/>
      <c r="ORY28" s="1230"/>
      <c r="ORZ28" s="1230"/>
      <c r="OSA28" s="1230"/>
      <c r="OSB28" s="1230"/>
      <c r="OSC28" s="1230"/>
      <c r="OSD28" s="1230"/>
      <c r="OSE28" s="1230"/>
      <c r="OSF28" s="1230"/>
      <c r="OSG28" s="1230"/>
      <c r="OSH28" s="1230"/>
      <c r="OSI28" s="1230"/>
      <c r="OSJ28" s="1230"/>
      <c r="OSK28" s="1230"/>
      <c r="OSL28" s="1230"/>
      <c r="OSM28" s="1230"/>
      <c r="OSN28" s="1230"/>
      <c r="OSO28" s="1230"/>
      <c r="OSP28" s="1230"/>
      <c r="OSQ28" s="1230"/>
      <c r="OSR28" s="1230"/>
      <c r="OSS28" s="1230"/>
      <c r="OST28" s="1230"/>
      <c r="OSU28" s="1230"/>
      <c r="OSV28" s="1230"/>
      <c r="OSW28" s="1230"/>
      <c r="OSX28" s="1230"/>
      <c r="OSY28" s="1230"/>
      <c r="OSZ28" s="1230"/>
      <c r="OTA28" s="1230"/>
      <c r="OTB28" s="1230"/>
      <c r="OTC28" s="1230"/>
      <c r="OTD28" s="1230"/>
      <c r="OTE28" s="1230"/>
      <c r="OTF28" s="1230"/>
      <c r="OTG28" s="1230"/>
      <c r="OTH28" s="1230"/>
      <c r="OTI28" s="1230"/>
      <c r="OTJ28" s="1230"/>
      <c r="OTK28" s="1230"/>
      <c r="OTL28" s="1230"/>
      <c r="OTM28" s="1230"/>
      <c r="OTN28" s="1230"/>
      <c r="OTO28" s="1230"/>
      <c r="OTP28" s="1230"/>
      <c r="OTQ28" s="1230"/>
      <c r="OTR28" s="1230"/>
      <c r="OTS28" s="1230"/>
      <c r="OTT28" s="1230"/>
      <c r="OTU28" s="1230"/>
      <c r="OTV28" s="1230"/>
      <c r="OTW28" s="1230"/>
      <c r="OTX28" s="1230"/>
      <c r="OTY28" s="1230"/>
      <c r="OTZ28" s="1230"/>
      <c r="OUA28" s="1230"/>
      <c r="OUB28" s="1230"/>
      <c r="OUC28" s="1230"/>
      <c r="OUD28" s="1230"/>
      <c r="OUE28" s="1230"/>
      <c r="OUF28" s="1230"/>
      <c r="OUG28" s="1230"/>
      <c r="OUH28" s="1230"/>
      <c r="OUI28" s="1230"/>
      <c r="OUJ28" s="1230"/>
      <c r="OUK28" s="1230"/>
      <c r="OUL28" s="1230"/>
      <c r="OUM28" s="1230"/>
      <c r="OUN28" s="1230"/>
      <c r="OUO28" s="1230"/>
      <c r="OUP28" s="1230"/>
      <c r="OUQ28" s="1230"/>
      <c r="OUR28" s="1230"/>
      <c r="OUS28" s="1230"/>
      <c r="OUT28" s="1230"/>
      <c r="OUU28" s="1230"/>
      <c r="OUV28" s="1230"/>
      <c r="OUW28" s="1230"/>
      <c r="OUX28" s="1230"/>
      <c r="OUY28" s="1230"/>
      <c r="OUZ28" s="1230"/>
      <c r="OVA28" s="1230"/>
      <c r="OVB28" s="1230"/>
      <c r="OVC28" s="1230"/>
      <c r="OVD28" s="1230"/>
      <c r="OVE28" s="1230"/>
      <c r="OVF28" s="1230"/>
      <c r="OVG28" s="1230"/>
      <c r="OVH28" s="1230"/>
      <c r="OVI28" s="1230"/>
      <c r="OVJ28" s="1230"/>
      <c r="OVK28" s="1230"/>
      <c r="OVL28" s="1230"/>
      <c r="OVM28" s="1230"/>
      <c r="OVN28" s="1230"/>
      <c r="OVO28" s="1230"/>
      <c r="OVP28" s="1230"/>
      <c r="OVQ28" s="1230"/>
      <c r="OVR28" s="1230"/>
      <c r="OVS28" s="1230"/>
      <c r="OVT28" s="1230"/>
      <c r="OVU28" s="1230"/>
      <c r="OVV28" s="1230"/>
      <c r="OVW28" s="1230"/>
      <c r="OVX28" s="1230"/>
      <c r="OVY28" s="1230"/>
      <c r="OVZ28" s="1230"/>
      <c r="OWA28" s="1230"/>
      <c r="OWB28" s="1230"/>
      <c r="OWC28" s="1230"/>
      <c r="OWD28" s="1230"/>
      <c r="OWE28" s="1230"/>
      <c r="OWF28" s="1230"/>
      <c r="OWG28" s="1230"/>
      <c r="OWH28" s="1230"/>
      <c r="OWI28" s="1230"/>
      <c r="OWJ28" s="1230"/>
      <c r="OWK28" s="1230"/>
      <c r="OWL28" s="1230"/>
      <c r="OWM28" s="1230"/>
      <c r="OWN28" s="1230"/>
      <c r="OWO28" s="1230"/>
      <c r="OWP28" s="1230"/>
      <c r="OWQ28" s="1230"/>
      <c r="OWR28" s="1230"/>
      <c r="OWS28" s="1230"/>
      <c r="OWT28" s="1230"/>
      <c r="OWU28" s="1230"/>
      <c r="OWV28" s="1230"/>
      <c r="OWW28" s="1230"/>
      <c r="OWX28" s="1230"/>
      <c r="OWY28" s="1230"/>
      <c r="OWZ28" s="1230"/>
      <c r="OXA28" s="1230"/>
      <c r="OXB28" s="1230"/>
      <c r="OXC28" s="1230"/>
      <c r="OXD28" s="1230"/>
      <c r="OXE28" s="1230"/>
      <c r="OXF28" s="1230"/>
      <c r="OXG28" s="1230"/>
      <c r="OXH28" s="1230"/>
      <c r="OXI28" s="1230"/>
      <c r="OXJ28" s="1230"/>
      <c r="OXK28" s="1230"/>
      <c r="OXL28" s="1230"/>
      <c r="OXM28" s="1230"/>
      <c r="OXN28" s="1230"/>
      <c r="OXO28" s="1230"/>
      <c r="OXP28" s="1230"/>
      <c r="OXQ28" s="1230"/>
      <c r="OXR28" s="1230"/>
      <c r="OXS28" s="1230"/>
      <c r="OXT28" s="1230"/>
      <c r="OXU28" s="1230"/>
      <c r="OXV28" s="1230"/>
      <c r="OXW28" s="1230"/>
      <c r="OXX28" s="1230"/>
      <c r="OXY28" s="1230"/>
      <c r="OXZ28" s="1230"/>
      <c r="OYA28" s="1230"/>
      <c r="OYB28" s="1230"/>
      <c r="OYC28" s="1230"/>
      <c r="OYD28" s="1230"/>
      <c r="OYE28" s="1230"/>
      <c r="OYF28" s="1230"/>
      <c r="OYG28" s="1230"/>
      <c r="OYH28" s="1230"/>
      <c r="OYI28" s="1230"/>
      <c r="OYJ28" s="1230"/>
      <c r="OYK28" s="1230"/>
      <c r="OYL28" s="1230"/>
      <c r="OYM28" s="1230"/>
      <c r="OYN28" s="1230"/>
      <c r="OYO28" s="1230"/>
      <c r="OYP28" s="1230"/>
      <c r="OYQ28" s="1230"/>
      <c r="OYR28" s="1230"/>
      <c r="OYS28" s="1230"/>
      <c r="OYT28" s="1230"/>
      <c r="OYU28" s="1230"/>
      <c r="OYV28" s="1230"/>
      <c r="OYW28" s="1230"/>
      <c r="OYX28" s="1230"/>
      <c r="OYY28" s="1230"/>
      <c r="OYZ28" s="1230"/>
      <c r="OZA28" s="1230"/>
      <c r="OZB28" s="1230"/>
      <c r="OZC28" s="1230"/>
      <c r="OZD28" s="1230"/>
      <c r="OZE28" s="1230"/>
      <c r="OZF28" s="1230"/>
      <c r="OZG28" s="1230"/>
      <c r="OZH28" s="1230"/>
      <c r="OZI28" s="1230"/>
      <c r="OZJ28" s="1230"/>
      <c r="OZK28" s="1230"/>
      <c r="OZL28" s="1230"/>
      <c r="OZM28" s="1230"/>
      <c r="OZN28" s="1230"/>
      <c r="OZO28" s="1230"/>
      <c r="OZP28" s="1230"/>
      <c r="OZQ28" s="1230"/>
      <c r="OZR28" s="1230"/>
      <c r="OZS28" s="1230"/>
      <c r="OZT28" s="1230"/>
      <c r="OZU28" s="1230"/>
      <c r="OZV28" s="1230"/>
      <c r="OZW28" s="1230"/>
      <c r="OZX28" s="1230"/>
      <c r="OZY28" s="1230"/>
      <c r="OZZ28" s="1230"/>
      <c r="PAA28" s="1230"/>
      <c r="PAB28" s="1230"/>
      <c r="PAC28" s="1230"/>
      <c r="PAD28" s="1230"/>
      <c r="PAE28" s="1230"/>
      <c r="PAF28" s="1230"/>
      <c r="PAG28" s="1230"/>
      <c r="PAH28" s="1230"/>
      <c r="PAI28" s="1230"/>
      <c r="PAJ28" s="1230"/>
      <c r="PAK28" s="1230"/>
      <c r="PAL28" s="1230"/>
      <c r="PAM28" s="1230"/>
      <c r="PAN28" s="1230"/>
      <c r="PAO28" s="1230"/>
      <c r="PAP28" s="1230"/>
      <c r="PAQ28" s="1230"/>
      <c r="PAR28" s="1230"/>
      <c r="PAS28" s="1230"/>
      <c r="PAT28" s="1230"/>
      <c r="PAU28" s="1230"/>
      <c r="PAV28" s="1230"/>
      <c r="PAW28" s="1230"/>
      <c r="PAX28" s="1230"/>
      <c r="PAY28" s="1230"/>
      <c r="PAZ28" s="1230"/>
      <c r="PBA28" s="1230"/>
      <c r="PBB28" s="1230"/>
      <c r="PBC28" s="1230"/>
      <c r="PBD28" s="1230"/>
      <c r="PBE28" s="1230"/>
      <c r="PBF28" s="1230"/>
      <c r="PBG28" s="1230"/>
      <c r="PBH28" s="1230"/>
      <c r="PBI28" s="1230"/>
      <c r="PBJ28" s="1230"/>
      <c r="PBK28" s="1230"/>
      <c r="PBL28" s="1230"/>
      <c r="PBM28" s="1230"/>
      <c r="PBN28" s="1230"/>
      <c r="PBO28" s="1230"/>
      <c r="PBP28" s="1230"/>
      <c r="PBQ28" s="1230"/>
      <c r="PBR28" s="1230"/>
      <c r="PBS28" s="1230"/>
      <c r="PBT28" s="1230"/>
      <c r="PBU28" s="1230"/>
      <c r="PBV28" s="1230"/>
      <c r="PBW28" s="1230"/>
      <c r="PBX28" s="1230"/>
      <c r="PBY28" s="1230"/>
      <c r="PBZ28" s="1230"/>
      <c r="PCA28" s="1230"/>
      <c r="PCB28" s="1230"/>
      <c r="PCC28" s="1230"/>
      <c r="PCD28" s="1230"/>
      <c r="PCE28" s="1230"/>
      <c r="PCF28" s="1230"/>
      <c r="PCG28" s="1230"/>
      <c r="PCH28" s="1230"/>
      <c r="PCI28" s="1230"/>
      <c r="PCJ28" s="1230"/>
      <c r="PCK28" s="1230"/>
      <c r="PCL28" s="1230"/>
      <c r="PCM28" s="1230"/>
      <c r="PCN28" s="1230"/>
      <c r="PCO28" s="1230"/>
      <c r="PCP28" s="1230"/>
      <c r="PCQ28" s="1230"/>
      <c r="PCR28" s="1230"/>
      <c r="PCS28" s="1230"/>
      <c r="PCT28" s="1230"/>
      <c r="PCU28" s="1230"/>
      <c r="PCV28" s="1230"/>
      <c r="PCW28" s="1230"/>
      <c r="PCX28" s="1230"/>
      <c r="PCY28" s="1230"/>
      <c r="PCZ28" s="1230"/>
      <c r="PDA28" s="1230"/>
      <c r="PDB28" s="1230"/>
      <c r="PDC28" s="1230"/>
      <c r="PDD28" s="1230"/>
      <c r="PDE28" s="1230"/>
      <c r="PDF28" s="1230"/>
      <c r="PDG28" s="1230"/>
      <c r="PDH28" s="1230"/>
      <c r="PDI28" s="1230"/>
      <c r="PDJ28" s="1230"/>
      <c r="PDK28" s="1230"/>
      <c r="PDL28" s="1230"/>
      <c r="PDM28" s="1230"/>
      <c r="PDN28" s="1230"/>
      <c r="PDO28" s="1230"/>
      <c r="PDP28" s="1230"/>
      <c r="PDQ28" s="1230"/>
      <c r="PDR28" s="1230"/>
      <c r="PDS28" s="1230"/>
      <c r="PDT28" s="1230"/>
      <c r="PDU28" s="1230"/>
      <c r="PDV28" s="1230"/>
      <c r="PDW28" s="1230"/>
      <c r="PDX28" s="1230"/>
      <c r="PDY28" s="1230"/>
      <c r="PDZ28" s="1230"/>
      <c r="PEA28" s="1230"/>
      <c r="PEB28" s="1230"/>
      <c r="PEC28" s="1230"/>
      <c r="PED28" s="1230"/>
      <c r="PEE28" s="1230"/>
      <c r="PEF28" s="1230"/>
      <c r="PEG28" s="1230"/>
      <c r="PEH28" s="1230"/>
      <c r="PEI28" s="1230"/>
      <c r="PEJ28" s="1230"/>
      <c r="PEK28" s="1230"/>
      <c r="PEL28" s="1230"/>
      <c r="PEM28" s="1230"/>
      <c r="PEN28" s="1230"/>
      <c r="PEO28" s="1230"/>
      <c r="PEP28" s="1230"/>
      <c r="PEQ28" s="1230"/>
      <c r="PER28" s="1230"/>
      <c r="PES28" s="1230"/>
      <c r="PET28" s="1230"/>
      <c r="PEU28" s="1230"/>
      <c r="PEV28" s="1230"/>
      <c r="PEW28" s="1230"/>
      <c r="PEX28" s="1230"/>
      <c r="PEY28" s="1230"/>
      <c r="PEZ28" s="1230"/>
      <c r="PFA28" s="1230"/>
      <c r="PFB28" s="1230"/>
      <c r="PFC28" s="1230"/>
      <c r="PFD28" s="1230"/>
      <c r="PFE28" s="1230"/>
      <c r="PFF28" s="1230"/>
      <c r="PFG28" s="1230"/>
      <c r="PFH28" s="1230"/>
      <c r="PFI28" s="1230"/>
      <c r="PFJ28" s="1230"/>
      <c r="PFK28" s="1230"/>
      <c r="PFL28" s="1230"/>
      <c r="PFM28" s="1230"/>
      <c r="PFN28" s="1230"/>
      <c r="PFO28" s="1230"/>
      <c r="PFP28" s="1230"/>
      <c r="PFQ28" s="1230"/>
      <c r="PFR28" s="1230"/>
      <c r="PFS28" s="1230"/>
      <c r="PFT28" s="1230"/>
      <c r="PFU28" s="1230"/>
      <c r="PFV28" s="1230"/>
      <c r="PFW28" s="1230"/>
      <c r="PFX28" s="1230"/>
      <c r="PFY28" s="1230"/>
      <c r="PFZ28" s="1230"/>
      <c r="PGA28" s="1230"/>
      <c r="PGB28" s="1230"/>
      <c r="PGC28" s="1230"/>
      <c r="PGD28" s="1230"/>
      <c r="PGE28" s="1230"/>
      <c r="PGF28" s="1230"/>
      <c r="PGG28" s="1230"/>
      <c r="PGH28" s="1230"/>
      <c r="PGI28" s="1230"/>
      <c r="PGJ28" s="1230"/>
      <c r="PGK28" s="1230"/>
      <c r="PGL28" s="1230"/>
      <c r="PGM28" s="1230"/>
      <c r="PGN28" s="1230"/>
      <c r="PGO28" s="1230"/>
      <c r="PGP28" s="1230"/>
      <c r="PGQ28" s="1230"/>
      <c r="PGR28" s="1230"/>
      <c r="PGS28" s="1230"/>
      <c r="PGT28" s="1230"/>
      <c r="PGU28" s="1230"/>
      <c r="PGV28" s="1230"/>
      <c r="PGW28" s="1230"/>
      <c r="PGX28" s="1230"/>
      <c r="PGY28" s="1230"/>
      <c r="PGZ28" s="1230"/>
      <c r="PHA28" s="1230"/>
      <c r="PHB28" s="1230"/>
      <c r="PHC28" s="1230"/>
      <c r="PHD28" s="1230"/>
      <c r="PHE28" s="1230"/>
      <c r="PHF28" s="1230"/>
      <c r="PHG28" s="1230"/>
      <c r="PHH28" s="1230"/>
      <c r="PHI28" s="1230"/>
      <c r="PHJ28" s="1230"/>
      <c r="PHK28" s="1230"/>
      <c r="PHL28" s="1230"/>
      <c r="PHM28" s="1230"/>
      <c r="PHN28" s="1230"/>
      <c r="PHO28" s="1230"/>
      <c r="PHP28" s="1230"/>
      <c r="PHQ28" s="1230"/>
      <c r="PHR28" s="1230"/>
      <c r="PHS28" s="1230"/>
      <c r="PHT28" s="1230"/>
      <c r="PHU28" s="1230"/>
      <c r="PHV28" s="1230"/>
      <c r="PHW28" s="1230"/>
      <c r="PHX28" s="1230"/>
      <c r="PHY28" s="1230"/>
      <c r="PHZ28" s="1230"/>
      <c r="PIA28" s="1230"/>
      <c r="PIB28" s="1230"/>
      <c r="PIC28" s="1230"/>
      <c r="PID28" s="1230"/>
      <c r="PIE28" s="1230"/>
      <c r="PIF28" s="1230"/>
      <c r="PIG28" s="1230"/>
      <c r="PIH28" s="1230"/>
      <c r="PII28" s="1230"/>
      <c r="PIJ28" s="1230"/>
      <c r="PIK28" s="1230"/>
      <c r="PIL28" s="1230"/>
      <c r="PIM28" s="1230"/>
      <c r="PIN28" s="1230"/>
      <c r="PIO28" s="1230"/>
      <c r="PIP28" s="1230"/>
      <c r="PIQ28" s="1230"/>
      <c r="PIR28" s="1230"/>
      <c r="PIS28" s="1230"/>
      <c r="PIT28" s="1230"/>
      <c r="PIU28" s="1230"/>
      <c r="PIV28" s="1230"/>
      <c r="PIW28" s="1230"/>
      <c r="PIX28" s="1230"/>
      <c r="PIY28" s="1230"/>
      <c r="PIZ28" s="1230"/>
      <c r="PJA28" s="1230"/>
      <c r="PJB28" s="1230"/>
      <c r="PJC28" s="1230"/>
      <c r="PJD28" s="1230"/>
      <c r="PJE28" s="1230"/>
      <c r="PJF28" s="1230"/>
      <c r="PJG28" s="1230"/>
      <c r="PJH28" s="1230"/>
      <c r="PJI28" s="1230"/>
      <c r="PJJ28" s="1230"/>
      <c r="PJK28" s="1230"/>
      <c r="PJL28" s="1230"/>
      <c r="PJM28" s="1230"/>
      <c r="PJN28" s="1230"/>
      <c r="PJO28" s="1230"/>
      <c r="PJP28" s="1230"/>
      <c r="PJQ28" s="1230"/>
      <c r="PJR28" s="1230"/>
      <c r="PJS28" s="1230"/>
      <c r="PJT28" s="1230"/>
      <c r="PJU28" s="1230"/>
      <c r="PJV28" s="1230"/>
      <c r="PJW28" s="1230"/>
      <c r="PJX28" s="1230"/>
      <c r="PJY28" s="1230"/>
      <c r="PJZ28" s="1230"/>
      <c r="PKA28" s="1230"/>
      <c r="PKB28" s="1230"/>
      <c r="PKC28" s="1230"/>
      <c r="PKD28" s="1230"/>
      <c r="PKE28" s="1230"/>
      <c r="PKF28" s="1230"/>
      <c r="PKG28" s="1230"/>
      <c r="PKH28" s="1230"/>
      <c r="PKI28" s="1230"/>
      <c r="PKJ28" s="1230"/>
      <c r="PKK28" s="1230"/>
      <c r="PKL28" s="1230"/>
      <c r="PKM28" s="1230"/>
      <c r="PKN28" s="1230"/>
      <c r="PKO28" s="1230"/>
      <c r="PKP28" s="1230"/>
      <c r="PKQ28" s="1230"/>
      <c r="PKR28" s="1230"/>
      <c r="PKS28" s="1230"/>
      <c r="PKT28" s="1230"/>
      <c r="PKU28" s="1230"/>
      <c r="PKV28" s="1230"/>
      <c r="PKW28" s="1230"/>
      <c r="PKX28" s="1230"/>
      <c r="PKY28" s="1230"/>
      <c r="PKZ28" s="1230"/>
      <c r="PLA28" s="1230"/>
      <c r="PLB28" s="1230"/>
      <c r="PLC28" s="1230"/>
      <c r="PLD28" s="1230"/>
      <c r="PLE28" s="1230"/>
      <c r="PLF28" s="1230"/>
      <c r="PLG28" s="1230"/>
      <c r="PLH28" s="1230"/>
      <c r="PLI28" s="1230"/>
      <c r="PLJ28" s="1230"/>
      <c r="PLK28" s="1230"/>
      <c r="PLL28" s="1230"/>
      <c r="PLM28" s="1230"/>
      <c r="PLN28" s="1230"/>
      <c r="PLO28" s="1230"/>
      <c r="PLP28" s="1230"/>
      <c r="PLQ28" s="1230"/>
      <c r="PLR28" s="1230"/>
      <c r="PLS28" s="1230"/>
      <c r="PLT28" s="1230"/>
      <c r="PLU28" s="1230"/>
      <c r="PLV28" s="1230"/>
      <c r="PLW28" s="1230"/>
      <c r="PLX28" s="1230"/>
      <c r="PLY28" s="1230"/>
      <c r="PLZ28" s="1230"/>
      <c r="PMA28" s="1230"/>
      <c r="PMB28" s="1230"/>
      <c r="PMC28" s="1230"/>
      <c r="PMD28" s="1230"/>
      <c r="PME28" s="1230"/>
      <c r="PMF28" s="1230"/>
      <c r="PMG28" s="1230"/>
      <c r="PMH28" s="1230"/>
      <c r="PMI28" s="1230"/>
      <c r="PMJ28" s="1230"/>
      <c r="PMK28" s="1230"/>
      <c r="PML28" s="1230"/>
      <c r="PMM28" s="1230"/>
      <c r="PMN28" s="1230"/>
      <c r="PMO28" s="1230"/>
      <c r="PMP28" s="1230"/>
      <c r="PMQ28" s="1230"/>
      <c r="PMR28" s="1230"/>
      <c r="PMS28" s="1230"/>
      <c r="PMT28" s="1230"/>
      <c r="PMU28" s="1230"/>
      <c r="PMV28" s="1230"/>
      <c r="PMW28" s="1230"/>
      <c r="PMX28" s="1230"/>
      <c r="PMY28" s="1230"/>
      <c r="PMZ28" s="1230"/>
      <c r="PNA28" s="1230"/>
      <c r="PNB28" s="1230"/>
      <c r="PNC28" s="1230"/>
      <c r="PND28" s="1230"/>
      <c r="PNE28" s="1230"/>
      <c r="PNF28" s="1230"/>
      <c r="PNG28" s="1230"/>
      <c r="PNH28" s="1230"/>
      <c r="PNI28" s="1230"/>
      <c r="PNJ28" s="1230"/>
      <c r="PNK28" s="1230"/>
      <c r="PNL28" s="1230"/>
      <c r="PNM28" s="1230"/>
      <c r="PNN28" s="1230"/>
      <c r="PNO28" s="1230"/>
      <c r="PNP28" s="1230"/>
      <c r="PNQ28" s="1230"/>
      <c r="PNR28" s="1230"/>
      <c r="PNS28" s="1230"/>
      <c r="PNT28" s="1230"/>
      <c r="PNU28" s="1230"/>
      <c r="PNV28" s="1230"/>
      <c r="PNW28" s="1230"/>
      <c r="PNX28" s="1230"/>
      <c r="PNY28" s="1230"/>
      <c r="PNZ28" s="1230"/>
      <c r="POA28" s="1230"/>
      <c r="POB28" s="1230"/>
      <c r="POC28" s="1230"/>
      <c r="POD28" s="1230"/>
      <c r="POE28" s="1230"/>
      <c r="POF28" s="1230"/>
      <c r="POG28" s="1230"/>
      <c r="POH28" s="1230"/>
      <c r="POI28" s="1230"/>
      <c r="POJ28" s="1230"/>
      <c r="POK28" s="1230"/>
      <c r="POL28" s="1230"/>
      <c r="POM28" s="1230"/>
      <c r="PON28" s="1230"/>
      <c r="POO28" s="1230"/>
      <c r="POP28" s="1230"/>
      <c r="POQ28" s="1230"/>
      <c r="POR28" s="1230"/>
      <c r="POS28" s="1230"/>
      <c r="POT28" s="1230"/>
      <c r="POU28" s="1230"/>
      <c r="POV28" s="1230"/>
      <c r="POW28" s="1230"/>
      <c r="POX28" s="1230"/>
      <c r="POY28" s="1230"/>
      <c r="POZ28" s="1230"/>
      <c r="PPA28" s="1230"/>
      <c r="PPB28" s="1230"/>
      <c r="PPC28" s="1230"/>
      <c r="PPD28" s="1230"/>
      <c r="PPE28" s="1230"/>
      <c r="PPF28" s="1230"/>
      <c r="PPG28" s="1230"/>
      <c r="PPH28" s="1230"/>
      <c r="PPI28" s="1230"/>
      <c r="PPJ28" s="1230"/>
      <c r="PPK28" s="1230"/>
      <c r="PPL28" s="1230"/>
      <c r="PPM28" s="1230"/>
      <c r="PPN28" s="1230"/>
      <c r="PPO28" s="1230"/>
      <c r="PPP28" s="1230"/>
      <c r="PPQ28" s="1230"/>
      <c r="PPR28" s="1230"/>
      <c r="PPS28" s="1230"/>
      <c r="PPT28" s="1230"/>
      <c r="PPU28" s="1230"/>
      <c r="PPV28" s="1230"/>
      <c r="PPW28" s="1230"/>
      <c r="PPX28" s="1230"/>
      <c r="PPY28" s="1230"/>
      <c r="PPZ28" s="1230"/>
      <c r="PQA28" s="1230"/>
      <c r="PQB28" s="1230"/>
      <c r="PQC28" s="1230"/>
      <c r="PQD28" s="1230"/>
      <c r="PQE28" s="1230"/>
      <c r="PQF28" s="1230"/>
      <c r="PQG28" s="1230"/>
      <c r="PQH28" s="1230"/>
      <c r="PQI28" s="1230"/>
      <c r="PQJ28" s="1230"/>
      <c r="PQK28" s="1230"/>
      <c r="PQL28" s="1230"/>
      <c r="PQM28" s="1230"/>
      <c r="PQN28" s="1230"/>
      <c r="PQO28" s="1230"/>
      <c r="PQP28" s="1230"/>
      <c r="PQQ28" s="1230"/>
      <c r="PQR28" s="1230"/>
      <c r="PQS28" s="1230"/>
      <c r="PQT28" s="1230"/>
      <c r="PQU28" s="1230"/>
      <c r="PQV28" s="1230"/>
      <c r="PQW28" s="1230"/>
      <c r="PQX28" s="1230"/>
      <c r="PQY28" s="1230"/>
      <c r="PQZ28" s="1230"/>
      <c r="PRA28" s="1230"/>
      <c r="PRB28" s="1230"/>
      <c r="PRC28" s="1230"/>
      <c r="PRD28" s="1230"/>
      <c r="PRE28" s="1230"/>
      <c r="PRF28" s="1230"/>
      <c r="PRG28" s="1230"/>
      <c r="PRH28" s="1230"/>
      <c r="PRI28" s="1230"/>
      <c r="PRJ28" s="1230"/>
      <c r="PRK28" s="1230"/>
      <c r="PRL28" s="1230"/>
      <c r="PRM28" s="1230"/>
      <c r="PRN28" s="1230"/>
      <c r="PRO28" s="1230"/>
      <c r="PRP28" s="1230"/>
      <c r="PRQ28" s="1230"/>
      <c r="PRR28" s="1230"/>
      <c r="PRS28" s="1230"/>
      <c r="PRT28" s="1230"/>
      <c r="PRU28" s="1230"/>
      <c r="PRV28" s="1230"/>
      <c r="PRW28" s="1230"/>
      <c r="PRX28" s="1230"/>
      <c r="PRY28" s="1230"/>
      <c r="PRZ28" s="1230"/>
      <c r="PSA28" s="1230"/>
      <c r="PSB28" s="1230"/>
      <c r="PSC28" s="1230"/>
      <c r="PSD28" s="1230"/>
      <c r="PSE28" s="1230"/>
      <c r="PSF28" s="1230"/>
      <c r="PSG28" s="1230"/>
      <c r="PSH28" s="1230"/>
      <c r="PSI28" s="1230"/>
      <c r="PSJ28" s="1230"/>
      <c r="PSK28" s="1230"/>
      <c r="PSL28" s="1230"/>
      <c r="PSM28" s="1230"/>
      <c r="PSN28" s="1230"/>
      <c r="PSO28" s="1230"/>
      <c r="PSP28" s="1230"/>
      <c r="PSQ28" s="1230"/>
      <c r="PSR28" s="1230"/>
      <c r="PSS28" s="1230"/>
      <c r="PST28" s="1230"/>
      <c r="PSU28" s="1230"/>
      <c r="PSV28" s="1230"/>
      <c r="PSW28" s="1230"/>
      <c r="PSX28" s="1230"/>
      <c r="PSY28" s="1230"/>
      <c r="PSZ28" s="1230"/>
      <c r="PTA28" s="1230"/>
      <c r="PTB28" s="1230"/>
      <c r="PTC28" s="1230"/>
      <c r="PTD28" s="1230"/>
      <c r="PTE28" s="1230"/>
      <c r="PTF28" s="1230"/>
      <c r="PTG28" s="1230"/>
      <c r="PTH28" s="1230"/>
      <c r="PTI28" s="1230"/>
      <c r="PTJ28" s="1230"/>
      <c r="PTK28" s="1230"/>
      <c r="PTL28" s="1230"/>
      <c r="PTM28" s="1230"/>
      <c r="PTN28" s="1230"/>
      <c r="PTO28" s="1230"/>
      <c r="PTP28" s="1230"/>
      <c r="PTQ28" s="1230"/>
      <c r="PTR28" s="1230"/>
      <c r="PTS28" s="1230"/>
      <c r="PTT28" s="1230"/>
      <c r="PTU28" s="1230"/>
      <c r="PTV28" s="1230"/>
      <c r="PTW28" s="1230"/>
      <c r="PTX28" s="1230"/>
      <c r="PTY28" s="1230"/>
      <c r="PTZ28" s="1230"/>
      <c r="PUA28" s="1230"/>
      <c r="PUB28" s="1230"/>
      <c r="PUC28" s="1230"/>
      <c r="PUD28" s="1230"/>
      <c r="PUE28" s="1230"/>
      <c r="PUF28" s="1230"/>
      <c r="PUG28" s="1230"/>
      <c r="PUH28" s="1230"/>
      <c r="PUI28" s="1230"/>
      <c r="PUJ28" s="1230"/>
      <c r="PUK28" s="1230"/>
      <c r="PUL28" s="1230"/>
      <c r="PUM28" s="1230"/>
      <c r="PUN28" s="1230"/>
      <c r="PUO28" s="1230"/>
      <c r="PUP28" s="1230"/>
      <c r="PUQ28" s="1230"/>
      <c r="PUR28" s="1230"/>
      <c r="PUS28" s="1230"/>
      <c r="PUT28" s="1230"/>
      <c r="PUU28" s="1230"/>
      <c r="PUV28" s="1230"/>
      <c r="PUW28" s="1230"/>
      <c r="PUX28" s="1230"/>
      <c r="PUY28" s="1230"/>
      <c r="PUZ28" s="1230"/>
      <c r="PVA28" s="1230"/>
      <c r="PVB28" s="1230"/>
      <c r="PVC28" s="1230"/>
      <c r="PVD28" s="1230"/>
      <c r="PVE28" s="1230"/>
      <c r="PVF28" s="1230"/>
      <c r="PVG28" s="1230"/>
      <c r="PVH28" s="1230"/>
      <c r="PVI28" s="1230"/>
      <c r="PVJ28" s="1230"/>
      <c r="PVK28" s="1230"/>
      <c r="PVL28" s="1230"/>
      <c r="PVM28" s="1230"/>
      <c r="PVN28" s="1230"/>
      <c r="PVO28" s="1230"/>
      <c r="PVP28" s="1230"/>
      <c r="PVQ28" s="1230"/>
      <c r="PVR28" s="1230"/>
      <c r="PVS28" s="1230"/>
      <c r="PVT28" s="1230"/>
      <c r="PVU28" s="1230"/>
      <c r="PVV28" s="1230"/>
      <c r="PVW28" s="1230"/>
      <c r="PVX28" s="1230"/>
      <c r="PVY28" s="1230"/>
      <c r="PVZ28" s="1230"/>
      <c r="PWA28" s="1230"/>
      <c r="PWB28" s="1230"/>
      <c r="PWC28" s="1230"/>
      <c r="PWD28" s="1230"/>
      <c r="PWE28" s="1230"/>
      <c r="PWF28" s="1230"/>
      <c r="PWG28" s="1230"/>
      <c r="PWH28" s="1230"/>
      <c r="PWI28" s="1230"/>
      <c r="PWJ28" s="1230"/>
      <c r="PWK28" s="1230"/>
      <c r="PWL28" s="1230"/>
      <c r="PWM28" s="1230"/>
      <c r="PWN28" s="1230"/>
      <c r="PWO28" s="1230"/>
      <c r="PWP28" s="1230"/>
      <c r="PWQ28" s="1230"/>
      <c r="PWR28" s="1230"/>
      <c r="PWS28" s="1230"/>
      <c r="PWT28" s="1230"/>
      <c r="PWU28" s="1230"/>
      <c r="PWV28" s="1230"/>
      <c r="PWW28" s="1230"/>
      <c r="PWX28" s="1230"/>
      <c r="PWY28" s="1230"/>
      <c r="PWZ28" s="1230"/>
      <c r="PXA28" s="1230"/>
      <c r="PXB28" s="1230"/>
      <c r="PXC28" s="1230"/>
      <c r="PXD28" s="1230"/>
      <c r="PXE28" s="1230"/>
      <c r="PXF28" s="1230"/>
      <c r="PXG28" s="1230"/>
      <c r="PXH28" s="1230"/>
      <c r="PXI28" s="1230"/>
      <c r="PXJ28" s="1230"/>
      <c r="PXK28" s="1230"/>
      <c r="PXL28" s="1230"/>
      <c r="PXM28" s="1230"/>
      <c r="PXN28" s="1230"/>
      <c r="PXO28" s="1230"/>
      <c r="PXP28" s="1230"/>
      <c r="PXQ28" s="1230"/>
      <c r="PXR28" s="1230"/>
      <c r="PXS28" s="1230"/>
      <c r="PXT28" s="1230"/>
      <c r="PXU28" s="1230"/>
      <c r="PXV28" s="1230"/>
      <c r="PXW28" s="1230"/>
      <c r="PXX28" s="1230"/>
      <c r="PXY28" s="1230"/>
      <c r="PXZ28" s="1230"/>
      <c r="PYA28" s="1230"/>
      <c r="PYB28" s="1230"/>
      <c r="PYC28" s="1230"/>
      <c r="PYD28" s="1230"/>
      <c r="PYE28" s="1230"/>
      <c r="PYF28" s="1230"/>
      <c r="PYG28" s="1230"/>
      <c r="PYH28" s="1230"/>
      <c r="PYI28" s="1230"/>
      <c r="PYJ28" s="1230"/>
      <c r="PYK28" s="1230"/>
      <c r="PYL28" s="1230"/>
      <c r="PYM28" s="1230"/>
      <c r="PYN28" s="1230"/>
      <c r="PYO28" s="1230"/>
      <c r="PYP28" s="1230"/>
      <c r="PYQ28" s="1230"/>
      <c r="PYR28" s="1230"/>
      <c r="PYS28" s="1230"/>
      <c r="PYT28" s="1230"/>
      <c r="PYU28" s="1230"/>
      <c r="PYV28" s="1230"/>
      <c r="PYW28" s="1230"/>
      <c r="PYX28" s="1230"/>
      <c r="PYY28" s="1230"/>
      <c r="PYZ28" s="1230"/>
      <c r="PZA28" s="1230"/>
      <c r="PZB28" s="1230"/>
      <c r="PZC28" s="1230"/>
      <c r="PZD28" s="1230"/>
      <c r="PZE28" s="1230"/>
      <c r="PZF28" s="1230"/>
      <c r="PZG28" s="1230"/>
      <c r="PZH28" s="1230"/>
      <c r="PZI28" s="1230"/>
      <c r="PZJ28" s="1230"/>
      <c r="PZK28" s="1230"/>
      <c r="PZL28" s="1230"/>
      <c r="PZM28" s="1230"/>
      <c r="PZN28" s="1230"/>
      <c r="PZO28" s="1230"/>
      <c r="PZP28" s="1230"/>
      <c r="PZQ28" s="1230"/>
      <c r="PZR28" s="1230"/>
      <c r="PZS28" s="1230"/>
      <c r="PZT28" s="1230"/>
      <c r="PZU28" s="1230"/>
      <c r="PZV28" s="1230"/>
      <c r="PZW28" s="1230"/>
      <c r="PZX28" s="1230"/>
      <c r="PZY28" s="1230"/>
      <c r="PZZ28" s="1230"/>
      <c r="QAA28" s="1230"/>
      <c r="QAB28" s="1230"/>
      <c r="QAC28" s="1230"/>
      <c r="QAD28" s="1230"/>
      <c r="QAE28" s="1230"/>
      <c r="QAF28" s="1230"/>
      <c r="QAG28" s="1230"/>
      <c r="QAH28" s="1230"/>
      <c r="QAI28" s="1230"/>
      <c r="QAJ28" s="1230"/>
      <c r="QAK28" s="1230"/>
      <c r="QAL28" s="1230"/>
      <c r="QAM28" s="1230"/>
      <c r="QAN28" s="1230"/>
      <c r="QAO28" s="1230"/>
      <c r="QAP28" s="1230"/>
      <c r="QAQ28" s="1230"/>
      <c r="QAR28" s="1230"/>
      <c r="QAS28" s="1230"/>
      <c r="QAT28" s="1230"/>
      <c r="QAU28" s="1230"/>
      <c r="QAV28" s="1230"/>
      <c r="QAW28" s="1230"/>
      <c r="QAX28" s="1230"/>
      <c r="QAY28" s="1230"/>
      <c r="QAZ28" s="1230"/>
      <c r="QBA28" s="1230"/>
      <c r="QBB28" s="1230"/>
      <c r="QBC28" s="1230"/>
      <c r="QBD28" s="1230"/>
      <c r="QBE28" s="1230"/>
      <c r="QBF28" s="1230"/>
      <c r="QBG28" s="1230"/>
      <c r="QBH28" s="1230"/>
      <c r="QBI28" s="1230"/>
      <c r="QBJ28" s="1230"/>
      <c r="QBK28" s="1230"/>
      <c r="QBL28" s="1230"/>
      <c r="QBM28" s="1230"/>
      <c r="QBN28" s="1230"/>
      <c r="QBO28" s="1230"/>
      <c r="QBP28" s="1230"/>
      <c r="QBQ28" s="1230"/>
      <c r="QBR28" s="1230"/>
      <c r="QBS28" s="1230"/>
      <c r="QBT28" s="1230"/>
      <c r="QBU28" s="1230"/>
      <c r="QBV28" s="1230"/>
      <c r="QBW28" s="1230"/>
      <c r="QBX28" s="1230"/>
      <c r="QBY28" s="1230"/>
      <c r="QBZ28" s="1230"/>
      <c r="QCA28" s="1230"/>
      <c r="QCB28" s="1230"/>
      <c r="QCC28" s="1230"/>
      <c r="QCD28" s="1230"/>
      <c r="QCE28" s="1230"/>
      <c r="QCF28" s="1230"/>
      <c r="QCG28" s="1230"/>
      <c r="QCH28" s="1230"/>
      <c r="QCI28" s="1230"/>
      <c r="QCJ28" s="1230"/>
      <c r="QCK28" s="1230"/>
      <c r="QCL28" s="1230"/>
      <c r="QCM28" s="1230"/>
      <c r="QCN28" s="1230"/>
      <c r="QCO28" s="1230"/>
      <c r="QCP28" s="1230"/>
      <c r="QCQ28" s="1230"/>
      <c r="QCR28" s="1230"/>
      <c r="QCS28" s="1230"/>
      <c r="QCT28" s="1230"/>
      <c r="QCU28" s="1230"/>
      <c r="QCV28" s="1230"/>
      <c r="QCW28" s="1230"/>
      <c r="QCX28" s="1230"/>
      <c r="QCY28" s="1230"/>
      <c r="QCZ28" s="1230"/>
      <c r="QDA28" s="1230"/>
      <c r="QDB28" s="1230"/>
      <c r="QDC28" s="1230"/>
      <c r="QDD28" s="1230"/>
      <c r="QDE28" s="1230"/>
      <c r="QDF28" s="1230"/>
      <c r="QDG28" s="1230"/>
      <c r="QDH28" s="1230"/>
      <c r="QDI28" s="1230"/>
      <c r="QDJ28" s="1230"/>
      <c r="QDK28" s="1230"/>
      <c r="QDL28" s="1230"/>
      <c r="QDM28" s="1230"/>
      <c r="QDN28" s="1230"/>
      <c r="QDO28" s="1230"/>
      <c r="QDP28" s="1230"/>
      <c r="QDQ28" s="1230"/>
      <c r="QDR28" s="1230"/>
      <c r="QDS28" s="1230"/>
      <c r="QDT28" s="1230"/>
      <c r="QDU28" s="1230"/>
      <c r="QDV28" s="1230"/>
      <c r="QDW28" s="1230"/>
      <c r="QDX28" s="1230"/>
      <c r="QDY28" s="1230"/>
      <c r="QDZ28" s="1230"/>
      <c r="QEA28" s="1230"/>
      <c r="QEB28" s="1230"/>
      <c r="QEC28" s="1230"/>
      <c r="QED28" s="1230"/>
      <c r="QEE28" s="1230"/>
      <c r="QEF28" s="1230"/>
      <c r="QEG28" s="1230"/>
      <c r="QEH28" s="1230"/>
      <c r="QEI28" s="1230"/>
      <c r="QEJ28" s="1230"/>
      <c r="QEK28" s="1230"/>
      <c r="QEL28" s="1230"/>
      <c r="QEM28" s="1230"/>
      <c r="QEN28" s="1230"/>
      <c r="QEO28" s="1230"/>
      <c r="QEP28" s="1230"/>
      <c r="QEQ28" s="1230"/>
      <c r="QER28" s="1230"/>
      <c r="QES28" s="1230"/>
      <c r="QET28" s="1230"/>
      <c r="QEU28" s="1230"/>
      <c r="QEV28" s="1230"/>
      <c r="QEW28" s="1230"/>
      <c r="QEX28" s="1230"/>
      <c r="QEY28" s="1230"/>
      <c r="QEZ28" s="1230"/>
      <c r="QFA28" s="1230"/>
      <c r="QFB28" s="1230"/>
      <c r="QFC28" s="1230"/>
      <c r="QFD28" s="1230"/>
      <c r="QFE28" s="1230"/>
      <c r="QFF28" s="1230"/>
      <c r="QFG28" s="1230"/>
      <c r="QFH28" s="1230"/>
      <c r="QFI28" s="1230"/>
      <c r="QFJ28" s="1230"/>
      <c r="QFK28" s="1230"/>
      <c r="QFL28" s="1230"/>
      <c r="QFM28" s="1230"/>
      <c r="QFN28" s="1230"/>
      <c r="QFO28" s="1230"/>
      <c r="QFP28" s="1230"/>
      <c r="QFQ28" s="1230"/>
      <c r="QFR28" s="1230"/>
      <c r="QFS28" s="1230"/>
      <c r="QFT28" s="1230"/>
      <c r="QFU28" s="1230"/>
      <c r="QFV28" s="1230"/>
      <c r="QFW28" s="1230"/>
      <c r="QFX28" s="1230"/>
      <c r="QFY28" s="1230"/>
      <c r="QFZ28" s="1230"/>
      <c r="QGA28" s="1230"/>
      <c r="QGB28" s="1230"/>
      <c r="QGC28" s="1230"/>
      <c r="QGD28" s="1230"/>
      <c r="QGE28" s="1230"/>
      <c r="QGF28" s="1230"/>
      <c r="QGG28" s="1230"/>
      <c r="QGH28" s="1230"/>
      <c r="QGI28" s="1230"/>
      <c r="QGJ28" s="1230"/>
      <c r="QGK28" s="1230"/>
      <c r="QGL28" s="1230"/>
      <c r="QGM28" s="1230"/>
      <c r="QGN28" s="1230"/>
      <c r="QGO28" s="1230"/>
      <c r="QGP28" s="1230"/>
      <c r="QGQ28" s="1230"/>
      <c r="QGR28" s="1230"/>
      <c r="QGS28" s="1230"/>
      <c r="QGT28" s="1230"/>
      <c r="QGU28" s="1230"/>
      <c r="QGV28" s="1230"/>
      <c r="QGW28" s="1230"/>
      <c r="QGX28" s="1230"/>
      <c r="QGY28" s="1230"/>
      <c r="QGZ28" s="1230"/>
      <c r="QHA28" s="1230"/>
      <c r="QHB28" s="1230"/>
      <c r="QHC28" s="1230"/>
      <c r="QHD28" s="1230"/>
      <c r="QHE28" s="1230"/>
      <c r="QHF28" s="1230"/>
      <c r="QHG28" s="1230"/>
      <c r="QHH28" s="1230"/>
      <c r="QHI28" s="1230"/>
      <c r="QHJ28" s="1230"/>
      <c r="QHK28" s="1230"/>
      <c r="QHL28" s="1230"/>
      <c r="QHM28" s="1230"/>
      <c r="QHN28" s="1230"/>
      <c r="QHO28" s="1230"/>
      <c r="QHP28" s="1230"/>
      <c r="QHQ28" s="1230"/>
      <c r="QHR28" s="1230"/>
      <c r="QHS28" s="1230"/>
      <c r="QHT28" s="1230"/>
      <c r="QHU28" s="1230"/>
      <c r="QHV28" s="1230"/>
      <c r="QHW28" s="1230"/>
      <c r="QHX28" s="1230"/>
      <c r="QHY28" s="1230"/>
      <c r="QHZ28" s="1230"/>
      <c r="QIA28" s="1230"/>
      <c r="QIB28" s="1230"/>
      <c r="QIC28" s="1230"/>
      <c r="QID28" s="1230"/>
      <c r="QIE28" s="1230"/>
      <c r="QIF28" s="1230"/>
      <c r="QIG28" s="1230"/>
      <c r="QIH28" s="1230"/>
      <c r="QII28" s="1230"/>
      <c r="QIJ28" s="1230"/>
      <c r="QIK28" s="1230"/>
      <c r="QIL28" s="1230"/>
      <c r="QIM28" s="1230"/>
      <c r="QIN28" s="1230"/>
      <c r="QIO28" s="1230"/>
      <c r="QIP28" s="1230"/>
      <c r="QIQ28" s="1230"/>
      <c r="QIR28" s="1230"/>
      <c r="QIS28" s="1230"/>
      <c r="QIT28" s="1230"/>
      <c r="QIU28" s="1230"/>
      <c r="QIV28" s="1230"/>
      <c r="QIW28" s="1230"/>
      <c r="QIX28" s="1230"/>
      <c r="QIY28" s="1230"/>
      <c r="QIZ28" s="1230"/>
      <c r="QJA28" s="1230"/>
      <c r="QJB28" s="1230"/>
      <c r="QJC28" s="1230"/>
      <c r="QJD28" s="1230"/>
      <c r="QJE28" s="1230"/>
      <c r="QJF28" s="1230"/>
      <c r="QJG28" s="1230"/>
      <c r="QJH28" s="1230"/>
      <c r="QJI28" s="1230"/>
      <c r="QJJ28" s="1230"/>
      <c r="QJK28" s="1230"/>
      <c r="QJL28" s="1230"/>
      <c r="QJM28" s="1230"/>
      <c r="QJN28" s="1230"/>
      <c r="QJO28" s="1230"/>
      <c r="QJP28" s="1230"/>
      <c r="QJQ28" s="1230"/>
      <c r="QJR28" s="1230"/>
      <c r="QJS28" s="1230"/>
      <c r="QJT28" s="1230"/>
      <c r="QJU28" s="1230"/>
      <c r="QJV28" s="1230"/>
      <c r="QJW28" s="1230"/>
      <c r="QJX28" s="1230"/>
      <c r="QJY28" s="1230"/>
      <c r="QJZ28" s="1230"/>
      <c r="QKA28" s="1230"/>
      <c r="QKB28" s="1230"/>
      <c r="QKC28" s="1230"/>
      <c r="QKD28" s="1230"/>
      <c r="QKE28" s="1230"/>
      <c r="QKF28" s="1230"/>
      <c r="QKG28" s="1230"/>
      <c r="QKH28" s="1230"/>
      <c r="QKI28" s="1230"/>
      <c r="QKJ28" s="1230"/>
      <c r="QKK28" s="1230"/>
      <c r="QKL28" s="1230"/>
      <c r="QKM28" s="1230"/>
      <c r="QKN28" s="1230"/>
      <c r="QKO28" s="1230"/>
      <c r="QKP28" s="1230"/>
      <c r="QKQ28" s="1230"/>
      <c r="QKR28" s="1230"/>
      <c r="QKS28" s="1230"/>
      <c r="QKT28" s="1230"/>
      <c r="QKU28" s="1230"/>
      <c r="QKV28" s="1230"/>
      <c r="QKW28" s="1230"/>
      <c r="QKX28" s="1230"/>
      <c r="QKY28" s="1230"/>
      <c r="QKZ28" s="1230"/>
      <c r="QLA28" s="1230"/>
      <c r="QLB28" s="1230"/>
      <c r="QLC28" s="1230"/>
      <c r="QLD28" s="1230"/>
      <c r="QLE28" s="1230"/>
      <c r="QLF28" s="1230"/>
      <c r="QLG28" s="1230"/>
      <c r="QLH28" s="1230"/>
      <c r="QLI28" s="1230"/>
      <c r="QLJ28" s="1230"/>
      <c r="QLK28" s="1230"/>
      <c r="QLL28" s="1230"/>
      <c r="QLM28" s="1230"/>
      <c r="QLN28" s="1230"/>
      <c r="QLO28" s="1230"/>
      <c r="QLP28" s="1230"/>
      <c r="QLQ28" s="1230"/>
      <c r="QLR28" s="1230"/>
      <c r="QLS28" s="1230"/>
      <c r="QLT28" s="1230"/>
      <c r="QLU28" s="1230"/>
      <c r="QLV28" s="1230"/>
      <c r="QLW28" s="1230"/>
      <c r="QLX28" s="1230"/>
      <c r="QLY28" s="1230"/>
      <c r="QLZ28" s="1230"/>
      <c r="QMA28" s="1230"/>
      <c r="QMB28" s="1230"/>
      <c r="QMC28" s="1230"/>
      <c r="QMD28" s="1230"/>
      <c r="QME28" s="1230"/>
      <c r="QMF28" s="1230"/>
      <c r="QMG28" s="1230"/>
      <c r="QMH28" s="1230"/>
      <c r="QMI28" s="1230"/>
      <c r="QMJ28" s="1230"/>
      <c r="QMK28" s="1230"/>
      <c r="QML28" s="1230"/>
      <c r="QMM28" s="1230"/>
      <c r="QMN28" s="1230"/>
      <c r="QMO28" s="1230"/>
      <c r="QMP28" s="1230"/>
      <c r="QMQ28" s="1230"/>
      <c r="QMR28" s="1230"/>
      <c r="QMS28" s="1230"/>
      <c r="QMT28" s="1230"/>
      <c r="QMU28" s="1230"/>
      <c r="QMV28" s="1230"/>
      <c r="QMW28" s="1230"/>
      <c r="QMX28" s="1230"/>
      <c r="QMY28" s="1230"/>
      <c r="QMZ28" s="1230"/>
      <c r="QNA28" s="1230"/>
      <c r="QNB28" s="1230"/>
      <c r="QNC28" s="1230"/>
      <c r="QND28" s="1230"/>
      <c r="QNE28" s="1230"/>
      <c r="QNF28" s="1230"/>
      <c r="QNG28" s="1230"/>
      <c r="QNH28" s="1230"/>
      <c r="QNI28" s="1230"/>
      <c r="QNJ28" s="1230"/>
      <c r="QNK28" s="1230"/>
      <c r="QNL28" s="1230"/>
      <c r="QNM28" s="1230"/>
      <c r="QNN28" s="1230"/>
      <c r="QNO28" s="1230"/>
      <c r="QNP28" s="1230"/>
      <c r="QNQ28" s="1230"/>
      <c r="QNR28" s="1230"/>
      <c r="QNS28" s="1230"/>
      <c r="QNT28" s="1230"/>
      <c r="QNU28" s="1230"/>
      <c r="QNV28" s="1230"/>
      <c r="QNW28" s="1230"/>
      <c r="QNX28" s="1230"/>
      <c r="QNY28" s="1230"/>
      <c r="QNZ28" s="1230"/>
      <c r="QOA28" s="1230"/>
      <c r="QOB28" s="1230"/>
      <c r="QOC28" s="1230"/>
      <c r="QOD28" s="1230"/>
      <c r="QOE28" s="1230"/>
      <c r="QOF28" s="1230"/>
      <c r="QOG28" s="1230"/>
      <c r="QOH28" s="1230"/>
      <c r="QOI28" s="1230"/>
      <c r="QOJ28" s="1230"/>
      <c r="QOK28" s="1230"/>
      <c r="QOL28" s="1230"/>
      <c r="QOM28" s="1230"/>
      <c r="QON28" s="1230"/>
      <c r="QOO28" s="1230"/>
      <c r="QOP28" s="1230"/>
      <c r="QOQ28" s="1230"/>
      <c r="QOR28" s="1230"/>
      <c r="QOS28" s="1230"/>
      <c r="QOT28" s="1230"/>
      <c r="QOU28" s="1230"/>
      <c r="QOV28" s="1230"/>
      <c r="QOW28" s="1230"/>
      <c r="QOX28" s="1230"/>
      <c r="QOY28" s="1230"/>
      <c r="QOZ28" s="1230"/>
      <c r="QPA28" s="1230"/>
      <c r="QPB28" s="1230"/>
      <c r="QPC28" s="1230"/>
      <c r="QPD28" s="1230"/>
      <c r="QPE28" s="1230"/>
      <c r="QPF28" s="1230"/>
      <c r="QPG28" s="1230"/>
      <c r="QPH28" s="1230"/>
      <c r="QPI28" s="1230"/>
      <c r="QPJ28" s="1230"/>
      <c r="QPK28" s="1230"/>
      <c r="QPL28" s="1230"/>
      <c r="QPM28" s="1230"/>
      <c r="QPN28" s="1230"/>
      <c r="QPO28" s="1230"/>
      <c r="QPP28" s="1230"/>
      <c r="QPQ28" s="1230"/>
      <c r="QPR28" s="1230"/>
      <c r="QPS28" s="1230"/>
      <c r="QPT28" s="1230"/>
      <c r="QPU28" s="1230"/>
      <c r="QPV28" s="1230"/>
      <c r="QPW28" s="1230"/>
      <c r="QPX28" s="1230"/>
      <c r="QPY28" s="1230"/>
      <c r="QPZ28" s="1230"/>
      <c r="QQA28" s="1230"/>
      <c r="QQB28" s="1230"/>
      <c r="QQC28" s="1230"/>
      <c r="QQD28" s="1230"/>
      <c r="QQE28" s="1230"/>
      <c r="QQF28" s="1230"/>
      <c r="QQG28" s="1230"/>
      <c r="QQH28" s="1230"/>
      <c r="QQI28" s="1230"/>
      <c r="QQJ28" s="1230"/>
      <c r="QQK28" s="1230"/>
      <c r="QQL28" s="1230"/>
      <c r="QQM28" s="1230"/>
      <c r="QQN28" s="1230"/>
      <c r="QQO28" s="1230"/>
      <c r="QQP28" s="1230"/>
      <c r="QQQ28" s="1230"/>
      <c r="QQR28" s="1230"/>
      <c r="QQS28" s="1230"/>
      <c r="QQT28" s="1230"/>
      <c r="QQU28" s="1230"/>
      <c r="QQV28" s="1230"/>
      <c r="QQW28" s="1230"/>
      <c r="QQX28" s="1230"/>
      <c r="QQY28" s="1230"/>
      <c r="QQZ28" s="1230"/>
      <c r="QRA28" s="1230"/>
      <c r="QRB28" s="1230"/>
      <c r="QRC28" s="1230"/>
      <c r="QRD28" s="1230"/>
      <c r="QRE28" s="1230"/>
      <c r="QRF28" s="1230"/>
      <c r="QRG28" s="1230"/>
      <c r="QRH28" s="1230"/>
      <c r="QRI28" s="1230"/>
      <c r="QRJ28" s="1230"/>
      <c r="QRK28" s="1230"/>
      <c r="QRL28" s="1230"/>
      <c r="QRM28" s="1230"/>
      <c r="QRN28" s="1230"/>
      <c r="QRO28" s="1230"/>
      <c r="QRP28" s="1230"/>
      <c r="QRQ28" s="1230"/>
      <c r="QRR28" s="1230"/>
      <c r="QRS28" s="1230"/>
      <c r="QRT28" s="1230"/>
      <c r="QRU28" s="1230"/>
      <c r="QRV28" s="1230"/>
      <c r="QRW28" s="1230"/>
      <c r="QRX28" s="1230"/>
      <c r="QRY28" s="1230"/>
      <c r="QRZ28" s="1230"/>
      <c r="QSA28" s="1230"/>
      <c r="QSB28" s="1230"/>
      <c r="QSC28" s="1230"/>
      <c r="QSD28" s="1230"/>
      <c r="QSE28" s="1230"/>
      <c r="QSF28" s="1230"/>
      <c r="QSG28" s="1230"/>
      <c r="QSH28" s="1230"/>
      <c r="QSI28" s="1230"/>
      <c r="QSJ28" s="1230"/>
      <c r="QSK28" s="1230"/>
      <c r="QSL28" s="1230"/>
      <c r="QSM28" s="1230"/>
      <c r="QSN28" s="1230"/>
      <c r="QSO28" s="1230"/>
      <c r="QSP28" s="1230"/>
      <c r="QSQ28" s="1230"/>
      <c r="QSR28" s="1230"/>
      <c r="QSS28" s="1230"/>
      <c r="QST28" s="1230"/>
      <c r="QSU28" s="1230"/>
      <c r="QSV28" s="1230"/>
      <c r="QSW28" s="1230"/>
      <c r="QSX28" s="1230"/>
      <c r="QSY28" s="1230"/>
      <c r="QSZ28" s="1230"/>
      <c r="QTA28" s="1230"/>
      <c r="QTB28" s="1230"/>
      <c r="QTC28" s="1230"/>
      <c r="QTD28" s="1230"/>
      <c r="QTE28" s="1230"/>
      <c r="QTF28" s="1230"/>
      <c r="QTG28" s="1230"/>
      <c r="QTH28" s="1230"/>
      <c r="QTI28" s="1230"/>
      <c r="QTJ28" s="1230"/>
      <c r="QTK28" s="1230"/>
      <c r="QTL28" s="1230"/>
      <c r="QTM28" s="1230"/>
      <c r="QTN28" s="1230"/>
      <c r="QTO28" s="1230"/>
      <c r="QTP28" s="1230"/>
      <c r="QTQ28" s="1230"/>
      <c r="QTR28" s="1230"/>
      <c r="QTS28" s="1230"/>
      <c r="QTT28" s="1230"/>
      <c r="QTU28" s="1230"/>
      <c r="QTV28" s="1230"/>
      <c r="QTW28" s="1230"/>
      <c r="QTX28" s="1230"/>
      <c r="QTY28" s="1230"/>
      <c r="QTZ28" s="1230"/>
      <c r="QUA28" s="1230"/>
      <c r="QUB28" s="1230"/>
      <c r="QUC28" s="1230"/>
      <c r="QUD28" s="1230"/>
      <c r="QUE28" s="1230"/>
      <c r="QUF28" s="1230"/>
      <c r="QUG28" s="1230"/>
      <c r="QUH28" s="1230"/>
      <c r="QUI28" s="1230"/>
      <c r="QUJ28" s="1230"/>
      <c r="QUK28" s="1230"/>
      <c r="QUL28" s="1230"/>
      <c r="QUM28" s="1230"/>
      <c r="QUN28" s="1230"/>
      <c r="QUO28" s="1230"/>
      <c r="QUP28" s="1230"/>
      <c r="QUQ28" s="1230"/>
      <c r="QUR28" s="1230"/>
      <c r="QUS28" s="1230"/>
      <c r="QUT28" s="1230"/>
      <c r="QUU28" s="1230"/>
      <c r="QUV28" s="1230"/>
      <c r="QUW28" s="1230"/>
      <c r="QUX28" s="1230"/>
      <c r="QUY28" s="1230"/>
      <c r="QUZ28" s="1230"/>
      <c r="QVA28" s="1230"/>
      <c r="QVB28" s="1230"/>
      <c r="QVC28" s="1230"/>
      <c r="QVD28" s="1230"/>
      <c r="QVE28" s="1230"/>
      <c r="QVF28" s="1230"/>
      <c r="QVG28" s="1230"/>
      <c r="QVH28" s="1230"/>
      <c r="QVI28" s="1230"/>
      <c r="QVJ28" s="1230"/>
      <c r="QVK28" s="1230"/>
      <c r="QVL28" s="1230"/>
      <c r="QVM28" s="1230"/>
      <c r="QVN28" s="1230"/>
      <c r="QVO28" s="1230"/>
      <c r="QVP28" s="1230"/>
      <c r="QVQ28" s="1230"/>
      <c r="QVR28" s="1230"/>
      <c r="QVS28" s="1230"/>
      <c r="QVT28" s="1230"/>
      <c r="QVU28" s="1230"/>
      <c r="QVV28" s="1230"/>
      <c r="QVW28" s="1230"/>
      <c r="QVX28" s="1230"/>
      <c r="QVY28" s="1230"/>
      <c r="QVZ28" s="1230"/>
      <c r="QWA28" s="1230"/>
      <c r="QWB28" s="1230"/>
      <c r="QWC28" s="1230"/>
      <c r="QWD28" s="1230"/>
      <c r="QWE28" s="1230"/>
      <c r="QWF28" s="1230"/>
      <c r="QWG28" s="1230"/>
      <c r="QWH28" s="1230"/>
      <c r="QWI28" s="1230"/>
      <c r="QWJ28" s="1230"/>
      <c r="QWK28" s="1230"/>
      <c r="QWL28" s="1230"/>
      <c r="QWM28" s="1230"/>
      <c r="QWN28" s="1230"/>
      <c r="QWO28" s="1230"/>
      <c r="QWP28" s="1230"/>
      <c r="QWQ28" s="1230"/>
      <c r="QWR28" s="1230"/>
      <c r="QWS28" s="1230"/>
      <c r="QWT28" s="1230"/>
      <c r="QWU28" s="1230"/>
      <c r="QWV28" s="1230"/>
      <c r="QWW28" s="1230"/>
      <c r="QWX28" s="1230"/>
      <c r="QWY28" s="1230"/>
      <c r="QWZ28" s="1230"/>
      <c r="QXA28" s="1230"/>
      <c r="QXB28" s="1230"/>
      <c r="QXC28" s="1230"/>
      <c r="QXD28" s="1230"/>
      <c r="QXE28" s="1230"/>
      <c r="QXF28" s="1230"/>
      <c r="QXG28" s="1230"/>
      <c r="QXH28" s="1230"/>
      <c r="QXI28" s="1230"/>
      <c r="QXJ28" s="1230"/>
      <c r="QXK28" s="1230"/>
      <c r="QXL28" s="1230"/>
      <c r="QXM28" s="1230"/>
      <c r="QXN28" s="1230"/>
      <c r="QXO28" s="1230"/>
      <c r="QXP28" s="1230"/>
      <c r="QXQ28" s="1230"/>
      <c r="QXR28" s="1230"/>
      <c r="QXS28" s="1230"/>
      <c r="QXT28" s="1230"/>
      <c r="QXU28" s="1230"/>
      <c r="QXV28" s="1230"/>
      <c r="QXW28" s="1230"/>
      <c r="QXX28" s="1230"/>
      <c r="QXY28" s="1230"/>
      <c r="QXZ28" s="1230"/>
      <c r="QYA28" s="1230"/>
      <c r="QYB28" s="1230"/>
      <c r="QYC28" s="1230"/>
      <c r="QYD28" s="1230"/>
      <c r="QYE28" s="1230"/>
      <c r="QYF28" s="1230"/>
      <c r="QYG28" s="1230"/>
      <c r="QYH28" s="1230"/>
      <c r="QYI28" s="1230"/>
      <c r="QYJ28" s="1230"/>
      <c r="QYK28" s="1230"/>
      <c r="QYL28" s="1230"/>
      <c r="QYM28" s="1230"/>
      <c r="QYN28" s="1230"/>
      <c r="QYO28" s="1230"/>
      <c r="QYP28" s="1230"/>
      <c r="QYQ28" s="1230"/>
      <c r="QYR28" s="1230"/>
      <c r="QYS28" s="1230"/>
      <c r="QYT28" s="1230"/>
      <c r="QYU28" s="1230"/>
      <c r="QYV28" s="1230"/>
      <c r="QYW28" s="1230"/>
      <c r="QYX28" s="1230"/>
      <c r="QYY28" s="1230"/>
      <c r="QYZ28" s="1230"/>
      <c r="QZA28" s="1230"/>
      <c r="QZB28" s="1230"/>
      <c r="QZC28" s="1230"/>
      <c r="QZD28" s="1230"/>
      <c r="QZE28" s="1230"/>
      <c r="QZF28" s="1230"/>
      <c r="QZG28" s="1230"/>
      <c r="QZH28" s="1230"/>
      <c r="QZI28" s="1230"/>
      <c r="QZJ28" s="1230"/>
      <c r="QZK28" s="1230"/>
      <c r="QZL28" s="1230"/>
      <c r="QZM28" s="1230"/>
      <c r="QZN28" s="1230"/>
      <c r="QZO28" s="1230"/>
      <c r="QZP28" s="1230"/>
      <c r="QZQ28" s="1230"/>
      <c r="QZR28" s="1230"/>
      <c r="QZS28" s="1230"/>
      <c r="QZT28" s="1230"/>
      <c r="QZU28" s="1230"/>
      <c r="QZV28" s="1230"/>
      <c r="QZW28" s="1230"/>
      <c r="QZX28" s="1230"/>
      <c r="QZY28" s="1230"/>
      <c r="QZZ28" s="1230"/>
      <c r="RAA28" s="1230"/>
      <c r="RAB28" s="1230"/>
      <c r="RAC28" s="1230"/>
      <c r="RAD28" s="1230"/>
      <c r="RAE28" s="1230"/>
      <c r="RAF28" s="1230"/>
      <c r="RAG28" s="1230"/>
      <c r="RAH28" s="1230"/>
      <c r="RAI28" s="1230"/>
      <c r="RAJ28" s="1230"/>
      <c r="RAK28" s="1230"/>
      <c r="RAL28" s="1230"/>
      <c r="RAM28" s="1230"/>
      <c r="RAN28" s="1230"/>
      <c r="RAO28" s="1230"/>
      <c r="RAP28" s="1230"/>
      <c r="RAQ28" s="1230"/>
      <c r="RAR28" s="1230"/>
      <c r="RAS28" s="1230"/>
      <c r="RAT28" s="1230"/>
      <c r="RAU28" s="1230"/>
      <c r="RAV28" s="1230"/>
      <c r="RAW28" s="1230"/>
      <c r="RAX28" s="1230"/>
      <c r="RAY28" s="1230"/>
      <c r="RAZ28" s="1230"/>
      <c r="RBA28" s="1230"/>
      <c r="RBB28" s="1230"/>
      <c r="RBC28" s="1230"/>
      <c r="RBD28" s="1230"/>
      <c r="RBE28" s="1230"/>
      <c r="RBF28" s="1230"/>
      <c r="RBG28" s="1230"/>
      <c r="RBH28" s="1230"/>
      <c r="RBI28" s="1230"/>
      <c r="RBJ28" s="1230"/>
      <c r="RBK28" s="1230"/>
      <c r="RBL28" s="1230"/>
      <c r="RBM28" s="1230"/>
      <c r="RBN28" s="1230"/>
      <c r="RBO28" s="1230"/>
      <c r="RBP28" s="1230"/>
      <c r="RBQ28" s="1230"/>
      <c r="RBR28" s="1230"/>
      <c r="RBS28" s="1230"/>
      <c r="RBT28" s="1230"/>
      <c r="RBU28" s="1230"/>
      <c r="RBV28" s="1230"/>
      <c r="RBW28" s="1230"/>
      <c r="RBX28" s="1230"/>
      <c r="RBY28" s="1230"/>
      <c r="RBZ28" s="1230"/>
      <c r="RCA28" s="1230"/>
      <c r="RCB28" s="1230"/>
      <c r="RCC28" s="1230"/>
      <c r="RCD28" s="1230"/>
      <c r="RCE28" s="1230"/>
      <c r="RCF28" s="1230"/>
      <c r="RCG28" s="1230"/>
      <c r="RCH28" s="1230"/>
      <c r="RCI28" s="1230"/>
      <c r="RCJ28" s="1230"/>
      <c r="RCK28" s="1230"/>
      <c r="RCL28" s="1230"/>
      <c r="RCM28" s="1230"/>
      <c r="RCN28" s="1230"/>
      <c r="RCO28" s="1230"/>
      <c r="RCP28" s="1230"/>
      <c r="RCQ28" s="1230"/>
      <c r="RCR28" s="1230"/>
      <c r="RCS28" s="1230"/>
      <c r="RCT28" s="1230"/>
      <c r="RCU28" s="1230"/>
      <c r="RCV28" s="1230"/>
      <c r="RCW28" s="1230"/>
      <c r="RCX28" s="1230"/>
      <c r="RCY28" s="1230"/>
      <c r="RCZ28" s="1230"/>
      <c r="RDA28" s="1230"/>
      <c r="RDB28" s="1230"/>
      <c r="RDC28" s="1230"/>
      <c r="RDD28" s="1230"/>
      <c r="RDE28" s="1230"/>
      <c r="RDF28" s="1230"/>
      <c r="RDG28" s="1230"/>
      <c r="RDH28" s="1230"/>
      <c r="RDI28" s="1230"/>
      <c r="RDJ28" s="1230"/>
      <c r="RDK28" s="1230"/>
      <c r="RDL28" s="1230"/>
      <c r="RDM28" s="1230"/>
      <c r="RDN28" s="1230"/>
      <c r="RDO28" s="1230"/>
      <c r="RDP28" s="1230"/>
      <c r="RDQ28" s="1230"/>
      <c r="RDR28" s="1230"/>
      <c r="RDS28" s="1230"/>
      <c r="RDT28" s="1230"/>
      <c r="RDU28" s="1230"/>
      <c r="RDV28" s="1230"/>
      <c r="RDW28" s="1230"/>
      <c r="RDX28" s="1230"/>
      <c r="RDY28" s="1230"/>
      <c r="RDZ28" s="1230"/>
      <c r="REA28" s="1230"/>
      <c r="REB28" s="1230"/>
      <c r="REC28" s="1230"/>
      <c r="RED28" s="1230"/>
      <c r="REE28" s="1230"/>
      <c r="REF28" s="1230"/>
      <c r="REG28" s="1230"/>
      <c r="REH28" s="1230"/>
      <c r="REI28" s="1230"/>
      <c r="REJ28" s="1230"/>
      <c r="REK28" s="1230"/>
      <c r="REL28" s="1230"/>
      <c r="REM28" s="1230"/>
      <c r="REN28" s="1230"/>
      <c r="REO28" s="1230"/>
      <c r="REP28" s="1230"/>
      <c r="REQ28" s="1230"/>
      <c r="RER28" s="1230"/>
      <c r="RES28" s="1230"/>
      <c r="RET28" s="1230"/>
      <c r="REU28" s="1230"/>
      <c r="REV28" s="1230"/>
      <c r="REW28" s="1230"/>
      <c r="REX28" s="1230"/>
      <c r="REY28" s="1230"/>
      <c r="REZ28" s="1230"/>
      <c r="RFA28" s="1230"/>
      <c r="RFB28" s="1230"/>
      <c r="RFC28" s="1230"/>
      <c r="RFD28" s="1230"/>
      <c r="RFE28" s="1230"/>
      <c r="RFF28" s="1230"/>
      <c r="RFG28" s="1230"/>
      <c r="RFH28" s="1230"/>
      <c r="RFI28" s="1230"/>
      <c r="RFJ28" s="1230"/>
      <c r="RFK28" s="1230"/>
      <c r="RFL28" s="1230"/>
      <c r="RFM28" s="1230"/>
      <c r="RFN28" s="1230"/>
      <c r="RFO28" s="1230"/>
      <c r="RFP28" s="1230"/>
      <c r="RFQ28" s="1230"/>
      <c r="RFR28" s="1230"/>
      <c r="RFS28" s="1230"/>
      <c r="RFT28" s="1230"/>
      <c r="RFU28" s="1230"/>
      <c r="RFV28" s="1230"/>
      <c r="RFW28" s="1230"/>
      <c r="RFX28" s="1230"/>
      <c r="RFY28" s="1230"/>
      <c r="RFZ28" s="1230"/>
      <c r="RGA28" s="1230"/>
      <c r="RGB28" s="1230"/>
      <c r="RGC28" s="1230"/>
      <c r="RGD28" s="1230"/>
      <c r="RGE28" s="1230"/>
      <c r="RGF28" s="1230"/>
      <c r="RGG28" s="1230"/>
      <c r="RGH28" s="1230"/>
      <c r="RGI28" s="1230"/>
      <c r="RGJ28" s="1230"/>
      <c r="RGK28" s="1230"/>
      <c r="RGL28" s="1230"/>
      <c r="RGM28" s="1230"/>
      <c r="RGN28" s="1230"/>
      <c r="RGO28" s="1230"/>
      <c r="RGP28" s="1230"/>
      <c r="RGQ28" s="1230"/>
      <c r="RGR28" s="1230"/>
      <c r="RGS28" s="1230"/>
      <c r="RGT28" s="1230"/>
      <c r="RGU28" s="1230"/>
      <c r="RGV28" s="1230"/>
      <c r="RGW28" s="1230"/>
      <c r="RGX28" s="1230"/>
      <c r="RGY28" s="1230"/>
      <c r="RGZ28" s="1230"/>
      <c r="RHA28" s="1230"/>
      <c r="RHB28" s="1230"/>
      <c r="RHC28" s="1230"/>
      <c r="RHD28" s="1230"/>
      <c r="RHE28" s="1230"/>
      <c r="RHF28" s="1230"/>
      <c r="RHG28" s="1230"/>
      <c r="RHH28" s="1230"/>
      <c r="RHI28" s="1230"/>
      <c r="RHJ28" s="1230"/>
      <c r="RHK28" s="1230"/>
      <c r="RHL28" s="1230"/>
      <c r="RHM28" s="1230"/>
      <c r="RHN28" s="1230"/>
      <c r="RHO28" s="1230"/>
      <c r="RHP28" s="1230"/>
      <c r="RHQ28" s="1230"/>
      <c r="RHR28" s="1230"/>
      <c r="RHS28" s="1230"/>
      <c r="RHT28" s="1230"/>
      <c r="RHU28" s="1230"/>
      <c r="RHV28" s="1230"/>
      <c r="RHW28" s="1230"/>
      <c r="RHX28" s="1230"/>
      <c r="RHY28" s="1230"/>
      <c r="RHZ28" s="1230"/>
      <c r="RIA28" s="1230"/>
      <c r="RIB28" s="1230"/>
      <c r="RIC28" s="1230"/>
      <c r="RID28" s="1230"/>
      <c r="RIE28" s="1230"/>
      <c r="RIF28" s="1230"/>
      <c r="RIG28" s="1230"/>
      <c r="RIH28" s="1230"/>
      <c r="RII28" s="1230"/>
      <c r="RIJ28" s="1230"/>
      <c r="RIK28" s="1230"/>
      <c r="RIL28" s="1230"/>
      <c r="RIM28" s="1230"/>
      <c r="RIN28" s="1230"/>
      <c r="RIO28" s="1230"/>
      <c r="RIP28" s="1230"/>
      <c r="RIQ28" s="1230"/>
      <c r="RIR28" s="1230"/>
      <c r="RIS28" s="1230"/>
      <c r="RIT28" s="1230"/>
      <c r="RIU28" s="1230"/>
      <c r="RIV28" s="1230"/>
      <c r="RIW28" s="1230"/>
      <c r="RIX28" s="1230"/>
      <c r="RIY28" s="1230"/>
      <c r="RIZ28" s="1230"/>
      <c r="RJA28" s="1230"/>
      <c r="RJB28" s="1230"/>
      <c r="RJC28" s="1230"/>
      <c r="RJD28" s="1230"/>
      <c r="RJE28" s="1230"/>
      <c r="RJF28" s="1230"/>
      <c r="RJG28" s="1230"/>
      <c r="RJH28" s="1230"/>
      <c r="RJI28" s="1230"/>
      <c r="RJJ28" s="1230"/>
      <c r="RJK28" s="1230"/>
      <c r="RJL28" s="1230"/>
      <c r="RJM28" s="1230"/>
      <c r="RJN28" s="1230"/>
      <c r="RJO28" s="1230"/>
      <c r="RJP28" s="1230"/>
      <c r="RJQ28" s="1230"/>
      <c r="RJR28" s="1230"/>
      <c r="RJS28" s="1230"/>
      <c r="RJT28" s="1230"/>
      <c r="RJU28" s="1230"/>
      <c r="RJV28" s="1230"/>
      <c r="RJW28" s="1230"/>
      <c r="RJX28" s="1230"/>
      <c r="RJY28" s="1230"/>
      <c r="RJZ28" s="1230"/>
      <c r="RKA28" s="1230"/>
      <c r="RKB28" s="1230"/>
      <c r="RKC28" s="1230"/>
      <c r="RKD28" s="1230"/>
      <c r="RKE28" s="1230"/>
      <c r="RKF28" s="1230"/>
      <c r="RKG28" s="1230"/>
      <c r="RKH28" s="1230"/>
      <c r="RKI28" s="1230"/>
      <c r="RKJ28" s="1230"/>
      <c r="RKK28" s="1230"/>
      <c r="RKL28" s="1230"/>
      <c r="RKM28" s="1230"/>
      <c r="RKN28" s="1230"/>
      <c r="RKO28" s="1230"/>
      <c r="RKP28" s="1230"/>
      <c r="RKQ28" s="1230"/>
      <c r="RKR28" s="1230"/>
      <c r="RKS28" s="1230"/>
      <c r="RKT28" s="1230"/>
      <c r="RKU28" s="1230"/>
      <c r="RKV28" s="1230"/>
      <c r="RKW28" s="1230"/>
      <c r="RKX28" s="1230"/>
      <c r="RKY28" s="1230"/>
      <c r="RKZ28" s="1230"/>
      <c r="RLA28" s="1230"/>
      <c r="RLB28" s="1230"/>
      <c r="RLC28" s="1230"/>
      <c r="RLD28" s="1230"/>
      <c r="RLE28" s="1230"/>
      <c r="RLF28" s="1230"/>
      <c r="RLG28" s="1230"/>
      <c r="RLH28" s="1230"/>
      <c r="RLI28" s="1230"/>
      <c r="RLJ28" s="1230"/>
      <c r="RLK28" s="1230"/>
      <c r="RLL28" s="1230"/>
      <c r="RLM28" s="1230"/>
      <c r="RLN28" s="1230"/>
      <c r="RLO28" s="1230"/>
      <c r="RLP28" s="1230"/>
      <c r="RLQ28" s="1230"/>
      <c r="RLR28" s="1230"/>
      <c r="RLS28" s="1230"/>
      <c r="RLT28" s="1230"/>
      <c r="RLU28" s="1230"/>
      <c r="RLV28" s="1230"/>
      <c r="RLW28" s="1230"/>
      <c r="RLX28" s="1230"/>
      <c r="RLY28" s="1230"/>
      <c r="RLZ28" s="1230"/>
      <c r="RMA28" s="1230"/>
      <c r="RMB28" s="1230"/>
      <c r="RMC28" s="1230"/>
      <c r="RMD28" s="1230"/>
      <c r="RME28" s="1230"/>
      <c r="RMF28" s="1230"/>
      <c r="RMG28" s="1230"/>
      <c r="RMH28" s="1230"/>
      <c r="RMI28" s="1230"/>
      <c r="RMJ28" s="1230"/>
      <c r="RMK28" s="1230"/>
      <c r="RML28" s="1230"/>
      <c r="RMM28" s="1230"/>
      <c r="RMN28" s="1230"/>
      <c r="RMO28" s="1230"/>
      <c r="RMP28" s="1230"/>
      <c r="RMQ28" s="1230"/>
      <c r="RMR28" s="1230"/>
      <c r="RMS28" s="1230"/>
      <c r="RMT28" s="1230"/>
      <c r="RMU28" s="1230"/>
      <c r="RMV28" s="1230"/>
      <c r="RMW28" s="1230"/>
      <c r="RMX28" s="1230"/>
      <c r="RMY28" s="1230"/>
      <c r="RMZ28" s="1230"/>
      <c r="RNA28" s="1230"/>
      <c r="RNB28" s="1230"/>
      <c r="RNC28" s="1230"/>
      <c r="RND28" s="1230"/>
      <c r="RNE28" s="1230"/>
      <c r="RNF28" s="1230"/>
      <c r="RNG28" s="1230"/>
      <c r="RNH28" s="1230"/>
      <c r="RNI28" s="1230"/>
      <c r="RNJ28" s="1230"/>
      <c r="RNK28" s="1230"/>
      <c r="RNL28" s="1230"/>
      <c r="RNM28" s="1230"/>
      <c r="RNN28" s="1230"/>
      <c r="RNO28" s="1230"/>
      <c r="RNP28" s="1230"/>
      <c r="RNQ28" s="1230"/>
      <c r="RNR28" s="1230"/>
      <c r="RNS28" s="1230"/>
      <c r="RNT28" s="1230"/>
      <c r="RNU28" s="1230"/>
      <c r="RNV28" s="1230"/>
      <c r="RNW28" s="1230"/>
      <c r="RNX28" s="1230"/>
      <c r="RNY28" s="1230"/>
      <c r="RNZ28" s="1230"/>
      <c r="ROA28" s="1230"/>
      <c r="ROB28" s="1230"/>
      <c r="ROC28" s="1230"/>
      <c r="ROD28" s="1230"/>
      <c r="ROE28" s="1230"/>
      <c r="ROF28" s="1230"/>
      <c r="ROG28" s="1230"/>
      <c r="ROH28" s="1230"/>
      <c r="ROI28" s="1230"/>
      <c r="ROJ28" s="1230"/>
      <c r="ROK28" s="1230"/>
      <c r="ROL28" s="1230"/>
      <c r="ROM28" s="1230"/>
      <c r="RON28" s="1230"/>
      <c r="ROO28" s="1230"/>
      <c r="ROP28" s="1230"/>
      <c r="ROQ28" s="1230"/>
      <c r="ROR28" s="1230"/>
      <c r="ROS28" s="1230"/>
      <c r="ROT28" s="1230"/>
      <c r="ROU28" s="1230"/>
      <c r="ROV28" s="1230"/>
      <c r="ROW28" s="1230"/>
      <c r="ROX28" s="1230"/>
      <c r="ROY28" s="1230"/>
      <c r="ROZ28" s="1230"/>
      <c r="RPA28" s="1230"/>
      <c r="RPB28" s="1230"/>
      <c r="RPC28" s="1230"/>
      <c r="RPD28" s="1230"/>
      <c r="RPE28" s="1230"/>
      <c r="RPF28" s="1230"/>
      <c r="RPG28" s="1230"/>
      <c r="RPH28" s="1230"/>
      <c r="RPI28" s="1230"/>
      <c r="RPJ28" s="1230"/>
      <c r="RPK28" s="1230"/>
      <c r="RPL28" s="1230"/>
      <c r="RPM28" s="1230"/>
      <c r="RPN28" s="1230"/>
      <c r="RPO28" s="1230"/>
      <c r="RPP28" s="1230"/>
      <c r="RPQ28" s="1230"/>
      <c r="RPR28" s="1230"/>
      <c r="RPS28" s="1230"/>
      <c r="RPT28" s="1230"/>
      <c r="RPU28" s="1230"/>
      <c r="RPV28" s="1230"/>
      <c r="RPW28" s="1230"/>
      <c r="RPX28" s="1230"/>
      <c r="RPY28" s="1230"/>
      <c r="RPZ28" s="1230"/>
      <c r="RQA28" s="1230"/>
      <c r="RQB28" s="1230"/>
      <c r="RQC28" s="1230"/>
      <c r="RQD28" s="1230"/>
      <c r="RQE28" s="1230"/>
      <c r="RQF28" s="1230"/>
      <c r="RQG28" s="1230"/>
      <c r="RQH28" s="1230"/>
      <c r="RQI28" s="1230"/>
      <c r="RQJ28" s="1230"/>
      <c r="RQK28" s="1230"/>
      <c r="RQL28" s="1230"/>
      <c r="RQM28" s="1230"/>
      <c r="RQN28" s="1230"/>
      <c r="RQO28" s="1230"/>
      <c r="RQP28" s="1230"/>
      <c r="RQQ28" s="1230"/>
      <c r="RQR28" s="1230"/>
      <c r="RQS28" s="1230"/>
      <c r="RQT28" s="1230"/>
      <c r="RQU28" s="1230"/>
      <c r="RQV28" s="1230"/>
      <c r="RQW28" s="1230"/>
      <c r="RQX28" s="1230"/>
      <c r="RQY28" s="1230"/>
      <c r="RQZ28" s="1230"/>
      <c r="RRA28" s="1230"/>
      <c r="RRB28" s="1230"/>
      <c r="RRC28" s="1230"/>
      <c r="RRD28" s="1230"/>
      <c r="RRE28" s="1230"/>
      <c r="RRF28" s="1230"/>
      <c r="RRG28" s="1230"/>
      <c r="RRH28" s="1230"/>
      <c r="RRI28" s="1230"/>
      <c r="RRJ28" s="1230"/>
      <c r="RRK28" s="1230"/>
      <c r="RRL28" s="1230"/>
      <c r="RRM28" s="1230"/>
      <c r="RRN28" s="1230"/>
      <c r="RRO28" s="1230"/>
      <c r="RRP28" s="1230"/>
      <c r="RRQ28" s="1230"/>
      <c r="RRR28" s="1230"/>
      <c r="RRS28" s="1230"/>
      <c r="RRT28" s="1230"/>
      <c r="RRU28" s="1230"/>
      <c r="RRV28" s="1230"/>
      <c r="RRW28" s="1230"/>
      <c r="RRX28" s="1230"/>
      <c r="RRY28" s="1230"/>
      <c r="RRZ28" s="1230"/>
      <c r="RSA28" s="1230"/>
      <c r="RSB28" s="1230"/>
      <c r="RSC28" s="1230"/>
      <c r="RSD28" s="1230"/>
      <c r="RSE28" s="1230"/>
      <c r="RSF28" s="1230"/>
      <c r="RSG28" s="1230"/>
      <c r="RSH28" s="1230"/>
      <c r="RSI28" s="1230"/>
      <c r="RSJ28" s="1230"/>
      <c r="RSK28" s="1230"/>
      <c r="RSL28" s="1230"/>
      <c r="RSM28" s="1230"/>
      <c r="RSN28" s="1230"/>
      <c r="RSO28" s="1230"/>
      <c r="RSP28" s="1230"/>
      <c r="RSQ28" s="1230"/>
      <c r="RSR28" s="1230"/>
      <c r="RSS28" s="1230"/>
      <c r="RST28" s="1230"/>
      <c r="RSU28" s="1230"/>
      <c r="RSV28" s="1230"/>
      <c r="RSW28" s="1230"/>
      <c r="RSX28" s="1230"/>
      <c r="RSY28" s="1230"/>
      <c r="RSZ28" s="1230"/>
      <c r="RTA28" s="1230"/>
      <c r="RTB28" s="1230"/>
      <c r="RTC28" s="1230"/>
      <c r="RTD28" s="1230"/>
      <c r="RTE28" s="1230"/>
      <c r="RTF28" s="1230"/>
      <c r="RTG28" s="1230"/>
      <c r="RTH28" s="1230"/>
      <c r="RTI28" s="1230"/>
      <c r="RTJ28" s="1230"/>
      <c r="RTK28" s="1230"/>
      <c r="RTL28" s="1230"/>
      <c r="RTM28" s="1230"/>
      <c r="RTN28" s="1230"/>
      <c r="RTO28" s="1230"/>
      <c r="RTP28" s="1230"/>
      <c r="RTQ28" s="1230"/>
      <c r="RTR28" s="1230"/>
      <c r="RTS28" s="1230"/>
      <c r="RTT28" s="1230"/>
      <c r="RTU28" s="1230"/>
      <c r="RTV28" s="1230"/>
      <c r="RTW28" s="1230"/>
      <c r="RTX28" s="1230"/>
      <c r="RTY28" s="1230"/>
      <c r="RTZ28" s="1230"/>
      <c r="RUA28" s="1230"/>
      <c r="RUB28" s="1230"/>
      <c r="RUC28" s="1230"/>
      <c r="RUD28" s="1230"/>
      <c r="RUE28" s="1230"/>
      <c r="RUF28" s="1230"/>
      <c r="RUG28" s="1230"/>
      <c r="RUH28" s="1230"/>
      <c r="RUI28" s="1230"/>
      <c r="RUJ28" s="1230"/>
      <c r="RUK28" s="1230"/>
      <c r="RUL28" s="1230"/>
      <c r="RUM28" s="1230"/>
      <c r="RUN28" s="1230"/>
      <c r="RUO28" s="1230"/>
      <c r="RUP28" s="1230"/>
      <c r="RUQ28" s="1230"/>
      <c r="RUR28" s="1230"/>
      <c r="RUS28" s="1230"/>
      <c r="RUT28" s="1230"/>
      <c r="RUU28" s="1230"/>
      <c r="RUV28" s="1230"/>
      <c r="RUW28" s="1230"/>
      <c r="RUX28" s="1230"/>
      <c r="RUY28" s="1230"/>
      <c r="RUZ28" s="1230"/>
      <c r="RVA28" s="1230"/>
      <c r="RVB28" s="1230"/>
      <c r="RVC28" s="1230"/>
      <c r="RVD28" s="1230"/>
      <c r="RVE28" s="1230"/>
      <c r="RVF28" s="1230"/>
      <c r="RVG28" s="1230"/>
      <c r="RVH28" s="1230"/>
      <c r="RVI28" s="1230"/>
      <c r="RVJ28" s="1230"/>
      <c r="RVK28" s="1230"/>
      <c r="RVL28" s="1230"/>
      <c r="RVM28" s="1230"/>
      <c r="RVN28" s="1230"/>
      <c r="RVO28" s="1230"/>
      <c r="RVP28" s="1230"/>
      <c r="RVQ28" s="1230"/>
      <c r="RVR28" s="1230"/>
      <c r="RVS28" s="1230"/>
      <c r="RVT28" s="1230"/>
      <c r="RVU28" s="1230"/>
      <c r="RVV28" s="1230"/>
      <c r="RVW28" s="1230"/>
      <c r="RVX28" s="1230"/>
      <c r="RVY28" s="1230"/>
      <c r="RVZ28" s="1230"/>
      <c r="RWA28" s="1230"/>
      <c r="RWB28" s="1230"/>
      <c r="RWC28" s="1230"/>
      <c r="RWD28" s="1230"/>
      <c r="RWE28" s="1230"/>
      <c r="RWF28" s="1230"/>
      <c r="RWG28" s="1230"/>
      <c r="RWH28" s="1230"/>
      <c r="RWI28" s="1230"/>
      <c r="RWJ28" s="1230"/>
      <c r="RWK28" s="1230"/>
      <c r="RWL28" s="1230"/>
      <c r="RWM28" s="1230"/>
      <c r="RWN28" s="1230"/>
      <c r="RWO28" s="1230"/>
      <c r="RWP28" s="1230"/>
      <c r="RWQ28" s="1230"/>
      <c r="RWR28" s="1230"/>
      <c r="RWS28" s="1230"/>
      <c r="RWT28" s="1230"/>
      <c r="RWU28" s="1230"/>
      <c r="RWV28" s="1230"/>
      <c r="RWW28" s="1230"/>
      <c r="RWX28" s="1230"/>
      <c r="RWY28" s="1230"/>
      <c r="RWZ28" s="1230"/>
      <c r="RXA28" s="1230"/>
      <c r="RXB28" s="1230"/>
      <c r="RXC28" s="1230"/>
      <c r="RXD28" s="1230"/>
      <c r="RXE28" s="1230"/>
      <c r="RXF28" s="1230"/>
      <c r="RXG28" s="1230"/>
      <c r="RXH28" s="1230"/>
      <c r="RXI28" s="1230"/>
      <c r="RXJ28" s="1230"/>
      <c r="RXK28" s="1230"/>
      <c r="RXL28" s="1230"/>
      <c r="RXM28" s="1230"/>
      <c r="RXN28" s="1230"/>
      <c r="RXO28" s="1230"/>
      <c r="RXP28" s="1230"/>
      <c r="RXQ28" s="1230"/>
      <c r="RXR28" s="1230"/>
      <c r="RXS28" s="1230"/>
      <c r="RXT28" s="1230"/>
      <c r="RXU28" s="1230"/>
      <c r="RXV28" s="1230"/>
      <c r="RXW28" s="1230"/>
      <c r="RXX28" s="1230"/>
      <c r="RXY28" s="1230"/>
      <c r="RXZ28" s="1230"/>
      <c r="RYA28" s="1230"/>
      <c r="RYB28" s="1230"/>
      <c r="RYC28" s="1230"/>
      <c r="RYD28" s="1230"/>
      <c r="RYE28" s="1230"/>
      <c r="RYF28" s="1230"/>
      <c r="RYG28" s="1230"/>
      <c r="RYH28" s="1230"/>
      <c r="RYI28" s="1230"/>
      <c r="RYJ28" s="1230"/>
      <c r="RYK28" s="1230"/>
      <c r="RYL28" s="1230"/>
      <c r="RYM28" s="1230"/>
      <c r="RYN28" s="1230"/>
      <c r="RYO28" s="1230"/>
      <c r="RYP28" s="1230"/>
      <c r="RYQ28" s="1230"/>
      <c r="RYR28" s="1230"/>
      <c r="RYS28" s="1230"/>
      <c r="RYT28" s="1230"/>
      <c r="RYU28" s="1230"/>
      <c r="RYV28" s="1230"/>
      <c r="RYW28" s="1230"/>
      <c r="RYX28" s="1230"/>
      <c r="RYY28" s="1230"/>
      <c r="RYZ28" s="1230"/>
      <c r="RZA28" s="1230"/>
      <c r="RZB28" s="1230"/>
      <c r="RZC28" s="1230"/>
      <c r="RZD28" s="1230"/>
      <c r="RZE28" s="1230"/>
      <c r="RZF28" s="1230"/>
      <c r="RZG28" s="1230"/>
      <c r="RZH28" s="1230"/>
      <c r="RZI28" s="1230"/>
      <c r="RZJ28" s="1230"/>
      <c r="RZK28" s="1230"/>
      <c r="RZL28" s="1230"/>
      <c r="RZM28" s="1230"/>
      <c r="RZN28" s="1230"/>
      <c r="RZO28" s="1230"/>
      <c r="RZP28" s="1230"/>
      <c r="RZQ28" s="1230"/>
      <c r="RZR28" s="1230"/>
      <c r="RZS28" s="1230"/>
      <c r="RZT28" s="1230"/>
      <c r="RZU28" s="1230"/>
      <c r="RZV28" s="1230"/>
      <c r="RZW28" s="1230"/>
      <c r="RZX28" s="1230"/>
      <c r="RZY28" s="1230"/>
      <c r="RZZ28" s="1230"/>
      <c r="SAA28" s="1230"/>
      <c r="SAB28" s="1230"/>
      <c r="SAC28" s="1230"/>
      <c r="SAD28" s="1230"/>
      <c r="SAE28" s="1230"/>
      <c r="SAF28" s="1230"/>
      <c r="SAG28" s="1230"/>
      <c r="SAH28" s="1230"/>
      <c r="SAI28" s="1230"/>
      <c r="SAJ28" s="1230"/>
      <c r="SAK28" s="1230"/>
      <c r="SAL28" s="1230"/>
      <c r="SAM28" s="1230"/>
      <c r="SAN28" s="1230"/>
      <c r="SAO28" s="1230"/>
      <c r="SAP28" s="1230"/>
      <c r="SAQ28" s="1230"/>
      <c r="SAR28" s="1230"/>
      <c r="SAS28" s="1230"/>
      <c r="SAT28" s="1230"/>
      <c r="SAU28" s="1230"/>
      <c r="SAV28" s="1230"/>
      <c r="SAW28" s="1230"/>
      <c r="SAX28" s="1230"/>
      <c r="SAY28" s="1230"/>
      <c r="SAZ28" s="1230"/>
      <c r="SBA28" s="1230"/>
      <c r="SBB28" s="1230"/>
      <c r="SBC28" s="1230"/>
      <c r="SBD28" s="1230"/>
      <c r="SBE28" s="1230"/>
      <c r="SBF28" s="1230"/>
      <c r="SBG28" s="1230"/>
      <c r="SBH28" s="1230"/>
      <c r="SBI28" s="1230"/>
      <c r="SBJ28" s="1230"/>
      <c r="SBK28" s="1230"/>
      <c r="SBL28" s="1230"/>
      <c r="SBM28" s="1230"/>
      <c r="SBN28" s="1230"/>
      <c r="SBO28" s="1230"/>
      <c r="SBP28" s="1230"/>
      <c r="SBQ28" s="1230"/>
      <c r="SBR28" s="1230"/>
      <c r="SBS28" s="1230"/>
      <c r="SBT28" s="1230"/>
      <c r="SBU28" s="1230"/>
      <c r="SBV28" s="1230"/>
      <c r="SBW28" s="1230"/>
      <c r="SBX28" s="1230"/>
      <c r="SBY28" s="1230"/>
      <c r="SBZ28" s="1230"/>
      <c r="SCA28" s="1230"/>
      <c r="SCB28" s="1230"/>
      <c r="SCC28" s="1230"/>
      <c r="SCD28" s="1230"/>
      <c r="SCE28" s="1230"/>
      <c r="SCF28" s="1230"/>
      <c r="SCG28" s="1230"/>
      <c r="SCH28" s="1230"/>
      <c r="SCI28" s="1230"/>
      <c r="SCJ28" s="1230"/>
      <c r="SCK28" s="1230"/>
      <c r="SCL28" s="1230"/>
      <c r="SCM28" s="1230"/>
      <c r="SCN28" s="1230"/>
      <c r="SCO28" s="1230"/>
      <c r="SCP28" s="1230"/>
      <c r="SCQ28" s="1230"/>
      <c r="SCR28" s="1230"/>
      <c r="SCS28" s="1230"/>
      <c r="SCT28" s="1230"/>
      <c r="SCU28" s="1230"/>
      <c r="SCV28" s="1230"/>
      <c r="SCW28" s="1230"/>
      <c r="SCX28" s="1230"/>
      <c r="SCY28" s="1230"/>
      <c r="SCZ28" s="1230"/>
      <c r="SDA28" s="1230"/>
      <c r="SDB28" s="1230"/>
      <c r="SDC28" s="1230"/>
      <c r="SDD28" s="1230"/>
      <c r="SDE28" s="1230"/>
      <c r="SDF28" s="1230"/>
      <c r="SDG28" s="1230"/>
      <c r="SDH28" s="1230"/>
      <c r="SDI28" s="1230"/>
      <c r="SDJ28" s="1230"/>
      <c r="SDK28" s="1230"/>
      <c r="SDL28" s="1230"/>
      <c r="SDM28" s="1230"/>
      <c r="SDN28" s="1230"/>
      <c r="SDO28" s="1230"/>
      <c r="SDP28" s="1230"/>
      <c r="SDQ28" s="1230"/>
      <c r="SDR28" s="1230"/>
      <c r="SDS28" s="1230"/>
      <c r="SDT28" s="1230"/>
      <c r="SDU28" s="1230"/>
      <c r="SDV28" s="1230"/>
      <c r="SDW28" s="1230"/>
      <c r="SDX28" s="1230"/>
      <c r="SDY28" s="1230"/>
      <c r="SDZ28" s="1230"/>
      <c r="SEA28" s="1230"/>
      <c r="SEB28" s="1230"/>
      <c r="SEC28" s="1230"/>
      <c r="SED28" s="1230"/>
      <c r="SEE28" s="1230"/>
      <c r="SEF28" s="1230"/>
      <c r="SEG28" s="1230"/>
      <c r="SEH28" s="1230"/>
      <c r="SEI28" s="1230"/>
      <c r="SEJ28" s="1230"/>
      <c r="SEK28" s="1230"/>
      <c r="SEL28" s="1230"/>
      <c r="SEM28" s="1230"/>
      <c r="SEN28" s="1230"/>
      <c r="SEO28" s="1230"/>
      <c r="SEP28" s="1230"/>
      <c r="SEQ28" s="1230"/>
      <c r="SER28" s="1230"/>
      <c r="SES28" s="1230"/>
      <c r="SET28" s="1230"/>
      <c r="SEU28" s="1230"/>
      <c r="SEV28" s="1230"/>
      <c r="SEW28" s="1230"/>
      <c r="SEX28" s="1230"/>
      <c r="SEY28" s="1230"/>
      <c r="SEZ28" s="1230"/>
      <c r="SFA28" s="1230"/>
      <c r="SFB28" s="1230"/>
      <c r="SFC28" s="1230"/>
      <c r="SFD28" s="1230"/>
      <c r="SFE28" s="1230"/>
      <c r="SFF28" s="1230"/>
      <c r="SFG28" s="1230"/>
      <c r="SFH28" s="1230"/>
      <c r="SFI28" s="1230"/>
      <c r="SFJ28" s="1230"/>
      <c r="SFK28" s="1230"/>
      <c r="SFL28" s="1230"/>
      <c r="SFM28" s="1230"/>
      <c r="SFN28" s="1230"/>
      <c r="SFO28" s="1230"/>
      <c r="SFP28" s="1230"/>
      <c r="SFQ28" s="1230"/>
      <c r="SFR28" s="1230"/>
      <c r="SFS28" s="1230"/>
      <c r="SFT28" s="1230"/>
      <c r="SFU28" s="1230"/>
      <c r="SFV28" s="1230"/>
      <c r="SFW28" s="1230"/>
      <c r="SFX28" s="1230"/>
      <c r="SFY28" s="1230"/>
      <c r="SFZ28" s="1230"/>
      <c r="SGA28" s="1230"/>
      <c r="SGB28" s="1230"/>
      <c r="SGC28" s="1230"/>
      <c r="SGD28" s="1230"/>
      <c r="SGE28" s="1230"/>
      <c r="SGF28" s="1230"/>
      <c r="SGG28" s="1230"/>
      <c r="SGH28" s="1230"/>
      <c r="SGI28" s="1230"/>
      <c r="SGJ28" s="1230"/>
      <c r="SGK28" s="1230"/>
      <c r="SGL28" s="1230"/>
      <c r="SGM28" s="1230"/>
      <c r="SGN28" s="1230"/>
      <c r="SGO28" s="1230"/>
      <c r="SGP28" s="1230"/>
      <c r="SGQ28" s="1230"/>
      <c r="SGR28" s="1230"/>
      <c r="SGS28" s="1230"/>
      <c r="SGT28" s="1230"/>
      <c r="SGU28" s="1230"/>
      <c r="SGV28" s="1230"/>
      <c r="SGW28" s="1230"/>
      <c r="SGX28" s="1230"/>
      <c r="SGY28" s="1230"/>
      <c r="SGZ28" s="1230"/>
      <c r="SHA28" s="1230"/>
      <c r="SHB28" s="1230"/>
      <c r="SHC28" s="1230"/>
      <c r="SHD28" s="1230"/>
      <c r="SHE28" s="1230"/>
      <c r="SHF28" s="1230"/>
      <c r="SHG28" s="1230"/>
      <c r="SHH28" s="1230"/>
      <c r="SHI28" s="1230"/>
      <c r="SHJ28" s="1230"/>
      <c r="SHK28" s="1230"/>
      <c r="SHL28" s="1230"/>
      <c r="SHM28" s="1230"/>
      <c r="SHN28" s="1230"/>
      <c r="SHO28" s="1230"/>
      <c r="SHP28" s="1230"/>
      <c r="SHQ28" s="1230"/>
      <c r="SHR28" s="1230"/>
      <c r="SHS28" s="1230"/>
      <c r="SHT28" s="1230"/>
      <c r="SHU28" s="1230"/>
      <c r="SHV28" s="1230"/>
      <c r="SHW28" s="1230"/>
      <c r="SHX28" s="1230"/>
      <c r="SHY28" s="1230"/>
      <c r="SHZ28" s="1230"/>
      <c r="SIA28" s="1230"/>
      <c r="SIB28" s="1230"/>
      <c r="SIC28" s="1230"/>
      <c r="SID28" s="1230"/>
      <c r="SIE28" s="1230"/>
      <c r="SIF28" s="1230"/>
      <c r="SIG28" s="1230"/>
      <c r="SIH28" s="1230"/>
      <c r="SII28" s="1230"/>
      <c r="SIJ28" s="1230"/>
      <c r="SIK28" s="1230"/>
      <c r="SIL28" s="1230"/>
      <c r="SIM28" s="1230"/>
      <c r="SIN28" s="1230"/>
      <c r="SIO28" s="1230"/>
      <c r="SIP28" s="1230"/>
      <c r="SIQ28" s="1230"/>
      <c r="SIR28" s="1230"/>
      <c r="SIS28" s="1230"/>
      <c r="SIT28" s="1230"/>
      <c r="SIU28" s="1230"/>
      <c r="SIV28" s="1230"/>
      <c r="SIW28" s="1230"/>
      <c r="SIX28" s="1230"/>
      <c r="SIY28" s="1230"/>
      <c r="SIZ28" s="1230"/>
      <c r="SJA28" s="1230"/>
      <c r="SJB28" s="1230"/>
      <c r="SJC28" s="1230"/>
      <c r="SJD28" s="1230"/>
      <c r="SJE28" s="1230"/>
      <c r="SJF28" s="1230"/>
      <c r="SJG28" s="1230"/>
      <c r="SJH28" s="1230"/>
      <c r="SJI28" s="1230"/>
      <c r="SJJ28" s="1230"/>
      <c r="SJK28" s="1230"/>
      <c r="SJL28" s="1230"/>
      <c r="SJM28" s="1230"/>
      <c r="SJN28" s="1230"/>
      <c r="SJO28" s="1230"/>
      <c r="SJP28" s="1230"/>
      <c r="SJQ28" s="1230"/>
      <c r="SJR28" s="1230"/>
      <c r="SJS28" s="1230"/>
      <c r="SJT28" s="1230"/>
      <c r="SJU28" s="1230"/>
      <c r="SJV28" s="1230"/>
      <c r="SJW28" s="1230"/>
      <c r="SJX28" s="1230"/>
      <c r="SJY28" s="1230"/>
      <c r="SJZ28" s="1230"/>
      <c r="SKA28" s="1230"/>
      <c r="SKB28" s="1230"/>
      <c r="SKC28" s="1230"/>
      <c r="SKD28" s="1230"/>
      <c r="SKE28" s="1230"/>
      <c r="SKF28" s="1230"/>
      <c r="SKG28" s="1230"/>
      <c r="SKH28" s="1230"/>
      <c r="SKI28" s="1230"/>
      <c r="SKJ28" s="1230"/>
      <c r="SKK28" s="1230"/>
      <c r="SKL28" s="1230"/>
      <c r="SKM28" s="1230"/>
      <c r="SKN28" s="1230"/>
      <c r="SKO28" s="1230"/>
      <c r="SKP28" s="1230"/>
      <c r="SKQ28" s="1230"/>
      <c r="SKR28" s="1230"/>
      <c r="SKS28" s="1230"/>
      <c r="SKT28" s="1230"/>
      <c r="SKU28" s="1230"/>
      <c r="SKV28" s="1230"/>
      <c r="SKW28" s="1230"/>
      <c r="SKX28" s="1230"/>
      <c r="SKY28" s="1230"/>
      <c r="SKZ28" s="1230"/>
      <c r="SLA28" s="1230"/>
      <c r="SLB28" s="1230"/>
      <c r="SLC28" s="1230"/>
      <c r="SLD28" s="1230"/>
      <c r="SLE28" s="1230"/>
      <c r="SLF28" s="1230"/>
      <c r="SLG28" s="1230"/>
      <c r="SLH28" s="1230"/>
      <c r="SLI28" s="1230"/>
      <c r="SLJ28" s="1230"/>
      <c r="SLK28" s="1230"/>
      <c r="SLL28" s="1230"/>
      <c r="SLM28" s="1230"/>
      <c r="SLN28" s="1230"/>
      <c r="SLO28" s="1230"/>
      <c r="SLP28" s="1230"/>
      <c r="SLQ28" s="1230"/>
      <c r="SLR28" s="1230"/>
      <c r="SLS28" s="1230"/>
      <c r="SLT28" s="1230"/>
      <c r="SLU28" s="1230"/>
      <c r="SLV28" s="1230"/>
      <c r="SLW28" s="1230"/>
      <c r="SLX28" s="1230"/>
      <c r="SLY28" s="1230"/>
      <c r="SLZ28" s="1230"/>
      <c r="SMA28" s="1230"/>
      <c r="SMB28" s="1230"/>
      <c r="SMC28" s="1230"/>
      <c r="SMD28" s="1230"/>
      <c r="SME28" s="1230"/>
      <c r="SMF28" s="1230"/>
      <c r="SMG28" s="1230"/>
      <c r="SMH28" s="1230"/>
      <c r="SMI28" s="1230"/>
      <c r="SMJ28" s="1230"/>
      <c r="SMK28" s="1230"/>
      <c r="SML28" s="1230"/>
      <c r="SMM28" s="1230"/>
      <c r="SMN28" s="1230"/>
      <c r="SMO28" s="1230"/>
      <c r="SMP28" s="1230"/>
      <c r="SMQ28" s="1230"/>
      <c r="SMR28" s="1230"/>
      <c r="SMS28" s="1230"/>
      <c r="SMT28" s="1230"/>
      <c r="SMU28" s="1230"/>
      <c r="SMV28" s="1230"/>
      <c r="SMW28" s="1230"/>
      <c r="SMX28" s="1230"/>
      <c r="SMY28" s="1230"/>
      <c r="SMZ28" s="1230"/>
      <c r="SNA28" s="1230"/>
      <c r="SNB28" s="1230"/>
      <c r="SNC28" s="1230"/>
      <c r="SND28" s="1230"/>
      <c r="SNE28" s="1230"/>
      <c r="SNF28" s="1230"/>
      <c r="SNG28" s="1230"/>
      <c r="SNH28" s="1230"/>
      <c r="SNI28" s="1230"/>
      <c r="SNJ28" s="1230"/>
      <c r="SNK28" s="1230"/>
      <c r="SNL28" s="1230"/>
      <c r="SNM28" s="1230"/>
      <c r="SNN28" s="1230"/>
      <c r="SNO28" s="1230"/>
      <c r="SNP28" s="1230"/>
      <c r="SNQ28" s="1230"/>
      <c r="SNR28" s="1230"/>
      <c r="SNS28" s="1230"/>
      <c r="SNT28" s="1230"/>
      <c r="SNU28" s="1230"/>
      <c r="SNV28" s="1230"/>
      <c r="SNW28" s="1230"/>
      <c r="SNX28" s="1230"/>
      <c r="SNY28" s="1230"/>
      <c r="SNZ28" s="1230"/>
      <c r="SOA28" s="1230"/>
      <c r="SOB28" s="1230"/>
      <c r="SOC28" s="1230"/>
      <c r="SOD28" s="1230"/>
      <c r="SOE28" s="1230"/>
      <c r="SOF28" s="1230"/>
      <c r="SOG28" s="1230"/>
      <c r="SOH28" s="1230"/>
      <c r="SOI28" s="1230"/>
      <c r="SOJ28" s="1230"/>
      <c r="SOK28" s="1230"/>
      <c r="SOL28" s="1230"/>
      <c r="SOM28" s="1230"/>
      <c r="SON28" s="1230"/>
      <c r="SOO28" s="1230"/>
      <c r="SOP28" s="1230"/>
      <c r="SOQ28" s="1230"/>
      <c r="SOR28" s="1230"/>
      <c r="SOS28" s="1230"/>
      <c r="SOT28" s="1230"/>
      <c r="SOU28" s="1230"/>
      <c r="SOV28" s="1230"/>
      <c r="SOW28" s="1230"/>
      <c r="SOX28" s="1230"/>
      <c r="SOY28" s="1230"/>
      <c r="SOZ28" s="1230"/>
      <c r="SPA28" s="1230"/>
      <c r="SPB28" s="1230"/>
      <c r="SPC28" s="1230"/>
      <c r="SPD28" s="1230"/>
      <c r="SPE28" s="1230"/>
      <c r="SPF28" s="1230"/>
      <c r="SPG28" s="1230"/>
      <c r="SPH28" s="1230"/>
      <c r="SPI28" s="1230"/>
      <c r="SPJ28" s="1230"/>
      <c r="SPK28" s="1230"/>
      <c r="SPL28" s="1230"/>
      <c r="SPM28" s="1230"/>
      <c r="SPN28" s="1230"/>
      <c r="SPO28" s="1230"/>
      <c r="SPP28" s="1230"/>
      <c r="SPQ28" s="1230"/>
      <c r="SPR28" s="1230"/>
      <c r="SPS28" s="1230"/>
      <c r="SPT28" s="1230"/>
      <c r="SPU28" s="1230"/>
      <c r="SPV28" s="1230"/>
      <c r="SPW28" s="1230"/>
      <c r="SPX28" s="1230"/>
      <c r="SPY28" s="1230"/>
      <c r="SPZ28" s="1230"/>
      <c r="SQA28" s="1230"/>
      <c r="SQB28" s="1230"/>
      <c r="SQC28" s="1230"/>
      <c r="SQD28" s="1230"/>
      <c r="SQE28" s="1230"/>
      <c r="SQF28" s="1230"/>
      <c r="SQG28" s="1230"/>
      <c r="SQH28" s="1230"/>
      <c r="SQI28" s="1230"/>
      <c r="SQJ28" s="1230"/>
      <c r="SQK28" s="1230"/>
      <c r="SQL28" s="1230"/>
      <c r="SQM28" s="1230"/>
      <c r="SQN28" s="1230"/>
      <c r="SQO28" s="1230"/>
      <c r="SQP28" s="1230"/>
      <c r="SQQ28" s="1230"/>
      <c r="SQR28" s="1230"/>
      <c r="SQS28" s="1230"/>
      <c r="SQT28" s="1230"/>
      <c r="SQU28" s="1230"/>
      <c r="SQV28" s="1230"/>
      <c r="SQW28" s="1230"/>
      <c r="SQX28" s="1230"/>
      <c r="SQY28" s="1230"/>
      <c r="SQZ28" s="1230"/>
      <c r="SRA28" s="1230"/>
      <c r="SRB28" s="1230"/>
      <c r="SRC28" s="1230"/>
      <c r="SRD28" s="1230"/>
      <c r="SRE28" s="1230"/>
      <c r="SRF28" s="1230"/>
      <c r="SRG28" s="1230"/>
      <c r="SRH28" s="1230"/>
      <c r="SRI28" s="1230"/>
      <c r="SRJ28" s="1230"/>
      <c r="SRK28" s="1230"/>
      <c r="SRL28" s="1230"/>
      <c r="SRM28" s="1230"/>
      <c r="SRN28" s="1230"/>
      <c r="SRO28" s="1230"/>
      <c r="SRP28" s="1230"/>
      <c r="SRQ28" s="1230"/>
      <c r="SRR28" s="1230"/>
      <c r="SRS28" s="1230"/>
      <c r="SRT28" s="1230"/>
      <c r="SRU28" s="1230"/>
      <c r="SRV28" s="1230"/>
      <c r="SRW28" s="1230"/>
      <c r="SRX28" s="1230"/>
      <c r="SRY28" s="1230"/>
      <c r="SRZ28" s="1230"/>
      <c r="SSA28" s="1230"/>
      <c r="SSB28" s="1230"/>
      <c r="SSC28" s="1230"/>
      <c r="SSD28" s="1230"/>
      <c r="SSE28" s="1230"/>
      <c r="SSF28" s="1230"/>
      <c r="SSG28" s="1230"/>
      <c r="SSH28" s="1230"/>
      <c r="SSI28" s="1230"/>
      <c r="SSJ28" s="1230"/>
      <c r="SSK28" s="1230"/>
      <c r="SSL28" s="1230"/>
      <c r="SSM28" s="1230"/>
      <c r="SSN28" s="1230"/>
      <c r="SSO28" s="1230"/>
      <c r="SSP28" s="1230"/>
      <c r="SSQ28" s="1230"/>
      <c r="SSR28" s="1230"/>
      <c r="SSS28" s="1230"/>
      <c r="SST28" s="1230"/>
      <c r="SSU28" s="1230"/>
      <c r="SSV28" s="1230"/>
      <c r="SSW28" s="1230"/>
      <c r="SSX28" s="1230"/>
      <c r="SSY28" s="1230"/>
      <c r="SSZ28" s="1230"/>
      <c r="STA28" s="1230"/>
      <c r="STB28" s="1230"/>
      <c r="STC28" s="1230"/>
      <c r="STD28" s="1230"/>
      <c r="STE28" s="1230"/>
      <c r="STF28" s="1230"/>
      <c r="STG28" s="1230"/>
      <c r="STH28" s="1230"/>
      <c r="STI28" s="1230"/>
      <c r="STJ28" s="1230"/>
      <c r="STK28" s="1230"/>
      <c r="STL28" s="1230"/>
      <c r="STM28" s="1230"/>
      <c r="STN28" s="1230"/>
      <c r="STO28" s="1230"/>
      <c r="STP28" s="1230"/>
      <c r="STQ28" s="1230"/>
      <c r="STR28" s="1230"/>
      <c r="STS28" s="1230"/>
      <c r="STT28" s="1230"/>
      <c r="STU28" s="1230"/>
      <c r="STV28" s="1230"/>
      <c r="STW28" s="1230"/>
      <c r="STX28" s="1230"/>
      <c r="STY28" s="1230"/>
      <c r="STZ28" s="1230"/>
      <c r="SUA28" s="1230"/>
      <c r="SUB28" s="1230"/>
      <c r="SUC28" s="1230"/>
      <c r="SUD28" s="1230"/>
      <c r="SUE28" s="1230"/>
      <c r="SUF28" s="1230"/>
      <c r="SUG28" s="1230"/>
      <c r="SUH28" s="1230"/>
      <c r="SUI28" s="1230"/>
      <c r="SUJ28" s="1230"/>
      <c r="SUK28" s="1230"/>
      <c r="SUL28" s="1230"/>
      <c r="SUM28" s="1230"/>
      <c r="SUN28" s="1230"/>
      <c r="SUO28" s="1230"/>
      <c r="SUP28" s="1230"/>
      <c r="SUQ28" s="1230"/>
      <c r="SUR28" s="1230"/>
      <c r="SUS28" s="1230"/>
      <c r="SUT28" s="1230"/>
      <c r="SUU28" s="1230"/>
      <c r="SUV28" s="1230"/>
      <c r="SUW28" s="1230"/>
      <c r="SUX28" s="1230"/>
      <c r="SUY28" s="1230"/>
      <c r="SUZ28" s="1230"/>
      <c r="SVA28" s="1230"/>
      <c r="SVB28" s="1230"/>
      <c r="SVC28" s="1230"/>
      <c r="SVD28" s="1230"/>
      <c r="SVE28" s="1230"/>
      <c r="SVF28" s="1230"/>
      <c r="SVG28" s="1230"/>
      <c r="SVH28" s="1230"/>
      <c r="SVI28" s="1230"/>
      <c r="SVJ28" s="1230"/>
      <c r="SVK28" s="1230"/>
      <c r="SVL28" s="1230"/>
      <c r="SVM28" s="1230"/>
      <c r="SVN28" s="1230"/>
      <c r="SVO28" s="1230"/>
      <c r="SVP28" s="1230"/>
      <c r="SVQ28" s="1230"/>
      <c r="SVR28" s="1230"/>
      <c r="SVS28" s="1230"/>
      <c r="SVT28" s="1230"/>
      <c r="SVU28" s="1230"/>
      <c r="SVV28" s="1230"/>
      <c r="SVW28" s="1230"/>
      <c r="SVX28" s="1230"/>
      <c r="SVY28" s="1230"/>
      <c r="SVZ28" s="1230"/>
      <c r="SWA28" s="1230"/>
      <c r="SWB28" s="1230"/>
      <c r="SWC28" s="1230"/>
      <c r="SWD28" s="1230"/>
      <c r="SWE28" s="1230"/>
      <c r="SWF28" s="1230"/>
      <c r="SWG28" s="1230"/>
      <c r="SWH28" s="1230"/>
      <c r="SWI28" s="1230"/>
      <c r="SWJ28" s="1230"/>
      <c r="SWK28" s="1230"/>
      <c r="SWL28" s="1230"/>
      <c r="SWM28" s="1230"/>
      <c r="SWN28" s="1230"/>
      <c r="SWO28" s="1230"/>
      <c r="SWP28" s="1230"/>
      <c r="SWQ28" s="1230"/>
      <c r="SWR28" s="1230"/>
      <c r="SWS28" s="1230"/>
      <c r="SWT28" s="1230"/>
      <c r="SWU28" s="1230"/>
      <c r="SWV28" s="1230"/>
      <c r="SWW28" s="1230"/>
      <c r="SWX28" s="1230"/>
      <c r="SWY28" s="1230"/>
      <c r="SWZ28" s="1230"/>
      <c r="SXA28" s="1230"/>
      <c r="SXB28" s="1230"/>
      <c r="SXC28" s="1230"/>
      <c r="SXD28" s="1230"/>
      <c r="SXE28" s="1230"/>
      <c r="SXF28" s="1230"/>
      <c r="SXG28" s="1230"/>
      <c r="SXH28" s="1230"/>
      <c r="SXI28" s="1230"/>
      <c r="SXJ28" s="1230"/>
      <c r="SXK28" s="1230"/>
      <c r="SXL28" s="1230"/>
      <c r="SXM28" s="1230"/>
      <c r="SXN28" s="1230"/>
      <c r="SXO28" s="1230"/>
      <c r="SXP28" s="1230"/>
      <c r="SXQ28" s="1230"/>
      <c r="SXR28" s="1230"/>
      <c r="SXS28" s="1230"/>
      <c r="SXT28" s="1230"/>
      <c r="SXU28" s="1230"/>
      <c r="SXV28" s="1230"/>
      <c r="SXW28" s="1230"/>
      <c r="SXX28" s="1230"/>
      <c r="SXY28" s="1230"/>
      <c r="SXZ28" s="1230"/>
      <c r="SYA28" s="1230"/>
      <c r="SYB28" s="1230"/>
      <c r="SYC28" s="1230"/>
      <c r="SYD28" s="1230"/>
      <c r="SYE28" s="1230"/>
      <c r="SYF28" s="1230"/>
      <c r="SYG28" s="1230"/>
      <c r="SYH28" s="1230"/>
      <c r="SYI28" s="1230"/>
      <c r="SYJ28" s="1230"/>
      <c r="SYK28" s="1230"/>
      <c r="SYL28" s="1230"/>
      <c r="SYM28" s="1230"/>
      <c r="SYN28" s="1230"/>
      <c r="SYO28" s="1230"/>
      <c r="SYP28" s="1230"/>
      <c r="SYQ28" s="1230"/>
      <c r="SYR28" s="1230"/>
      <c r="SYS28" s="1230"/>
      <c r="SYT28" s="1230"/>
      <c r="SYU28" s="1230"/>
      <c r="SYV28" s="1230"/>
      <c r="SYW28" s="1230"/>
      <c r="SYX28" s="1230"/>
      <c r="SYY28" s="1230"/>
      <c r="SYZ28" s="1230"/>
      <c r="SZA28" s="1230"/>
      <c r="SZB28" s="1230"/>
      <c r="SZC28" s="1230"/>
      <c r="SZD28" s="1230"/>
      <c r="SZE28" s="1230"/>
      <c r="SZF28" s="1230"/>
      <c r="SZG28" s="1230"/>
      <c r="SZH28" s="1230"/>
      <c r="SZI28" s="1230"/>
      <c r="SZJ28" s="1230"/>
      <c r="SZK28" s="1230"/>
      <c r="SZL28" s="1230"/>
      <c r="SZM28" s="1230"/>
      <c r="SZN28" s="1230"/>
      <c r="SZO28" s="1230"/>
      <c r="SZP28" s="1230"/>
      <c r="SZQ28" s="1230"/>
      <c r="SZR28" s="1230"/>
      <c r="SZS28" s="1230"/>
      <c r="SZT28" s="1230"/>
      <c r="SZU28" s="1230"/>
      <c r="SZV28" s="1230"/>
      <c r="SZW28" s="1230"/>
      <c r="SZX28" s="1230"/>
      <c r="SZY28" s="1230"/>
      <c r="SZZ28" s="1230"/>
      <c r="TAA28" s="1230"/>
      <c r="TAB28" s="1230"/>
      <c r="TAC28" s="1230"/>
      <c r="TAD28" s="1230"/>
      <c r="TAE28" s="1230"/>
      <c r="TAF28" s="1230"/>
      <c r="TAG28" s="1230"/>
      <c r="TAH28" s="1230"/>
      <c r="TAI28" s="1230"/>
      <c r="TAJ28" s="1230"/>
      <c r="TAK28" s="1230"/>
      <c r="TAL28" s="1230"/>
      <c r="TAM28" s="1230"/>
      <c r="TAN28" s="1230"/>
      <c r="TAO28" s="1230"/>
      <c r="TAP28" s="1230"/>
      <c r="TAQ28" s="1230"/>
      <c r="TAR28" s="1230"/>
      <c r="TAS28" s="1230"/>
      <c r="TAT28" s="1230"/>
      <c r="TAU28" s="1230"/>
      <c r="TAV28" s="1230"/>
      <c r="TAW28" s="1230"/>
      <c r="TAX28" s="1230"/>
      <c r="TAY28" s="1230"/>
      <c r="TAZ28" s="1230"/>
      <c r="TBA28" s="1230"/>
      <c r="TBB28" s="1230"/>
      <c r="TBC28" s="1230"/>
      <c r="TBD28" s="1230"/>
      <c r="TBE28" s="1230"/>
      <c r="TBF28" s="1230"/>
      <c r="TBG28" s="1230"/>
      <c r="TBH28" s="1230"/>
      <c r="TBI28" s="1230"/>
      <c r="TBJ28" s="1230"/>
      <c r="TBK28" s="1230"/>
      <c r="TBL28" s="1230"/>
      <c r="TBM28" s="1230"/>
      <c r="TBN28" s="1230"/>
      <c r="TBO28" s="1230"/>
      <c r="TBP28" s="1230"/>
      <c r="TBQ28" s="1230"/>
      <c r="TBR28" s="1230"/>
      <c r="TBS28" s="1230"/>
      <c r="TBT28" s="1230"/>
      <c r="TBU28" s="1230"/>
      <c r="TBV28" s="1230"/>
      <c r="TBW28" s="1230"/>
      <c r="TBX28" s="1230"/>
      <c r="TBY28" s="1230"/>
      <c r="TBZ28" s="1230"/>
      <c r="TCA28" s="1230"/>
      <c r="TCB28" s="1230"/>
      <c r="TCC28" s="1230"/>
      <c r="TCD28" s="1230"/>
      <c r="TCE28" s="1230"/>
      <c r="TCF28" s="1230"/>
      <c r="TCG28" s="1230"/>
      <c r="TCH28" s="1230"/>
      <c r="TCI28" s="1230"/>
      <c r="TCJ28" s="1230"/>
      <c r="TCK28" s="1230"/>
      <c r="TCL28" s="1230"/>
      <c r="TCM28" s="1230"/>
      <c r="TCN28" s="1230"/>
      <c r="TCO28" s="1230"/>
      <c r="TCP28" s="1230"/>
      <c r="TCQ28" s="1230"/>
      <c r="TCR28" s="1230"/>
      <c r="TCS28" s="1230"/>
      <c r="TCT28" s="1230"/>
      <c r="TCU28" s="1230"/>
      <c r="TCV28" s="1230"/>
      <c r="TCW28" s="1230"/>
      <c r="TCX28" s="1230"/>
      <c r="TCY28" s="1230"/>
      <c r="TCZ28" s="1230"/>
      <c r="TDA28" s="1230"/>
      <c r="TDB28" s="1230"/>
      <c r="TDC28" s="1230"/>
      <c r="TDD28" s="1230"/>
      <c r="TDE28" s="1230"/>
      <c r="TDF28" s="1230"/>
      <c r="TDG28" s="1230"/>
      <c r="TDH28" s="1230"/>
      <c r="TDI28" s="1230"/>
      <c r="TDJ28" s="1230"/>
      <c r="TDK28" s="1230"/>
      <c r="TDL28" s="1230"/>
      <c r="TDM28" s="1230"/>
      <c r="TDN28" s="1230"/>
      <c r="TDO28" s="1230"/>
      <c r="TDP28" s="1230"/>
      <c r="TDQ28" s="1230"/>
      <c r="TDR28" s="1230"/>
      <c r="TDS28" s="1230"/>
      <c r="TDT28" s="1230"/>
      <c r="TDU28" s="1230"/>
      <c r="TDV28" s="1230"/>
      <c r="TDW28" s="1230"/>
      <c r="TDX28" s="1230"/>
      <c r="TDY28" s="1230"/>
      <c r="TDZ28" s="1230"/>
      <c r="TEA28" s="1230"/>
      <c r="TEB28" s="1230"/>
      <c r="TEC28" s="1230"/>
      <c r="TED28" s="1230"/>
      <c r="TEE28" s="1230"/>
      <c r="TEF28" s="1230"/>
      <c r="TEG28" s="1230"/>
      <c r="TEH28" s="1230"/>
      <c r="TEI28" s="1230"/>
      <c r="TEJ28" s="1230"/>
      <c r="TEK28" s="1230"/>
      <c r="TEL28" s="1230"/>
      <c r="TEM28" s="1230"/>
      <c r="TEN28" s="1230"/>
      <c r="TEO28" s="1230"/>
      <c r="TEP28" s="1230"/>
      <c r="TEQ28" s="1230"/>
      <c r="TER28" s="1230"/>
      <c r="TES28" s="1230"/>
      <c r="TET28" s="1230"/>
      <c r="TEU28" s="1230"/>
      <c r="TEV28" s="1230"/>
      <c r="TEW28" s="1230"/>
      <c r="TEX28" s="1230"/>
      <c r="TEY28" s="1230"/>
      <c r="TEZ28" s="1230"/>
      <c r="TFA28" s="1230"/>
      <c r="TFB28" s="1230"/>
      <c r="TFC28" s="1230"/>
      <c r="TFD28" s="1230"/>
      <c r="TFE28" s="1230"/>
      <c r="TFF28" s="1230"/>
      <c r="TFG28" s="1230"/>
      <c r="TFH28" s="1230"/>
      <c r="TFI28" s="1230"/>
      <c r="TFJ28" s="1230"/>
      <c r="TFK28" s="1230"/>
      <c r="TFL28" s="1230"/>
      <c r="TFM28" s="1230"/>
      <c r="TFN28" s="1230"/>
      <c r="TFO28" s="1230"/>
      <c r="TFP28" s="1230"/>
      <c r="TFQ28" s="1230"/>
      <c r="TFR28" s="1230"/>
      <c r="TFS28" s="1230"/>
      <c r="TFT28" s="1230"/>
      <c r="TFU28" s="1230"/>
      <c r="TFV28" s="1230"/>
      <c r="TFW28" s="1230"/>
      <c r="TFX28" s="1230"/>
      <c r="TFY28" s="1230"/>
      <c r="TFZ28" s="1230"/>
      <c r="TGA28" s="1230"/>
      <c r="TGB28" s="1230"/>
      <c r="TGC28" s="1230"/>
      <c r="TGD28" s="1230"/>
      <c r="TGE28" s="1230"/>
      <c r="TGF28" s="1230"/>
      <c r="TGG28" s="1230"/>
      <c r="TGH28" s="1230"/>
      <c r="TGI28" s="1230"/>
      <c r="TGJ28" s="1230"/>
      <c r="TGK28" s="1230"/>
      <c r="TGL28" s="1230"/>
      <c r="TGM28" s="1230"/>
      <c r="TGN28" s="1230"/>
      <c r="TGO28" s="1230"/>
      <c r="TGP28" s="1230"/>
      <c r="TGQ28" s="1230"/>
      <c r="TGR28" s="1230"/>
      <c r="TGS28" s="1230"/>
      <c r="TGT28" s="1230"/>
      <c r="TGU28" s="1230"/>
      <c r="TGV28" s="1230"/>
      <c r="TGW28" s="1230"/>
      <c r="TGX28" s="1230"/>
      <c r="TGY28" s="1230"/>
      <c r="TGZ28" s="1230"/>
      <c r="THA28" s="1230"/>
      <c r="THB28" s="1230"/>
      <c r="THC28" s="1230"/>
      <c r="THD28" s="1230"/>
      <c r="THE28" s="1230"/>
      <c r="THF28" s="1230"/>
      <c r="THG28" s="1230"/>
      <c r="THH28" s="1230"/>
      <c r="THI28" s="1230"/>
      <c r="THJ28" s="1230"/>
      <c r="THK28" s="1230"/>
      <c r="THL28" s="1230"/>
      <c r="THM28" s="1230"/>
      <c r="THN28" s="1230"/>
      <c r="THO28" s="1230"/>
      <c r="THP28" s="1230"/>
      <c r="THQ28" s="1230"/>
      <c r="THR28" s="1230"/>
      <c r="THS28" s="1230"/>
      <c r="THT28" s="1230"/>
      <c r="THU28" s="1230"/>
      <c r="THV28" s="1230"/>
      <c r="THW28" s="1230"/>
      <c r="THX28" s="1230"/>
      <c r="THY28" s="1230"/>
      <c r="THZ28" s="1230"/>
      <c r="TIA28" s="1230"/>
      <c r="TIB28" s="1230"/>
      <c r="TIC28" s="1230"/>
      <c r="TID28" s="1230"/>
      <c r="TIE28" s="1230"/>
      <c r="TIF28" s="1230"/>
      <c r="TIG28" s="1230"/>
      <c r="TIH28" s="1230"/>
      <c r="TII28" s="1230"/>
      <c r="TIJ28" s="1230"/>
      <c r="TIK28" s="1230"/>
      <c r="TIL28" s="1230"/>
      <c r="TIM28" s="1230"/>
      <c r="TIN28" s="1230"/>
      <c r="TIO28" s="1230"/>
      <c r="TIP28" s="1230"/>
      <c r="TIQ28" s="1230"/>
      <c r="TIR28" s="1230"/>
      <c r="TIS28" s="1230"/>
      <c r="TIT28" s="1230"/>
      <c r="TIU28" s="1230"/>
      <c r="TIV28" s="1230"/>
      <c r="TIW28" s="1230"/>
      <c r="TIX28" s="1230"/>
      <c r="TIY28" s="1230"/>
      <c r="TIZ28" s="1230"/>
      <c r="TJA28" s="1230"/>
      <c r="TJB28" s="1230"/>
      <c r="TJC28" s="1230"/>
      <c r="TJD28" s="1230"/>
      <c r="TJE28" s="1230"/>
      <c r="TJF28" s="1230"/>
      <c r="TJG28" s="1230"/>
      <c r="TJH28" s="1230"/>
      <c r="TJI28" s="1230"/>
      <c r="TJJ28" s="1230"/>
      <c r="TJK28" s="1230"/>
      <c r="TJL28" s="1230"/>
      <c r="TJM28" s="1230"/>
      <c r="TJN28" s="1230"/>
      <c r="TJO28" s="1230"/>
      <c r="TJP28" s="1230"/>
      <c r="TJQ28" s="1230"/>
      <c r="TJR28" s="1230"/>
      <c r="TJS28" s="1230"/>
      <c r="TJT28" s="1230"/>
      <c r="TJU28" s="1230"/>
      <c r="TJV28" s="1230"/>
      <c r="TJW28" s="1230"/>
      <c r="TJX28" s="1230"/>
      <c r="TJY28" s="1230"/>
      <c r="TJZ28" s="1230"/>
      <c r="TKA28" s="1230"/>
      <c r="TKB28" s="1230"/>
      <c r="TKC28" s="1230"/>
      <c r="TKD28" s="1230"/>
      <c r="TKE28" s="1230"/>
      <c r="TKF28" s="1230"/>
      <c r="TKG28" s="1230"/>
      <c r="TKH28" s="1230"/>
      <c r="TKI28" s="1230"/>
      <c r="TKJ28" s="1230"/>
      <c r="TKK28" s="1230"/>
      <c r="TKL28" s="1230"/>
      <c r="TKM28" s="1230"/>
      <c r="TKN28" s="1230"/>
      <c r="TKO28" s="1230"/>
      <c r="TKP28" s="1230"/>
      <c r="TKQ28" s="1230"/>
      <c r="TKR28" s="1230"/>
      <c r="TKS28" s="1230"/>
      <c r="TKT28" s="1230"/>
      <c r="TKU28" s="1230"/>
      <c r="TKV28" s="1230"/>
      <c r="TKW28" s="1230"/>
      <c r="TKX28" s="1230"/>
      <c r="TKY28" s="1230"/>
      <c r="TKZ28" s="1230"/>
      <c r="TLA28" s="1230"/>
      <c r="TLB28" s="1230"/>
      <c r="TLC28" s="1230"/>
      <c r="TLD28" s="1230"/>
      <c r="TLE28" s="1230"/>
      <c r="TLF28" s="1230"/>
      <c r="TLG28" s="1230"/>
      <c r="TLH28" s="1230"/>
      <c r="TLI28" s="1230"/>
      <c r="TLJ28" s="1230"/>
      <c r="TLK28" s="1230"/>
      <c r="TLL28" s="1230"/>
      <c r="TLM28" s="1230"/>
      <c r="TLN28" s="1230"/>
      <c r="TLO28" s="1230"/>
      <c r="TLP28" s="1230"/>
      <c r="TLQ28" s="1230"/>
      <c r="TLR28" s="1230"/>
      <c r="TLS28" s="1230"/>
      <c r="TLT28" s="1230"/>
      <c r="TLU28" s="1230"/>
      <c r="TLV28" s="1230"/>
      <c r="TLW28" s="1230"/>
      <c r="TLX28" s="1230"/>
      <c r="TLY28" s="1230"/>
      <c r="TLZ28" s="1230"/>
      <c r="TMA28" s="1230"/>
      <c r="TMB28" s="1230"/>
      <c r="TMC28" s="1230"/>
      <c r="TMD28" s="1230"/>
      <c r="TME28" s="1230"/>
      <c r="TMF28" s="1230"/>
      <c r="TMG28" s="1230"/>
      <c r="TMH28" s="1230"/>
      <c r="TMI28" s="1230"/>
      <c r="TMJ28" s="1230"/>
      <c r="TMK28" s="1230"/>
      <c r="TML28" s="1230"/>
      <c r="TMM28" s="1230"/>
      <c r="TMN28" s="1230"/>
      <c r="TMO28" s="1230"/>
      <c r="TMP28" s="1230"/>
      <c r="TMQ28" s="1230"/>
      <c r="TMR28" s="1230"/>
      <c r="TMS28" s="1230"/>
      <c r="TMT28" s="1230"/>
      <c r="TMU28" s="1230"/>
      <c r="TMV28" s="1230"/>
      <c r="TMW28" s="1230"/>
      <c r="TMX28" s="1230"/>
      <c r="TMY28" s="1230"/>
      <c r="TMZ28" s="1230"/>
      <c r="TNA28" s="1230"/>
      <c r="TNB28" s="1230"/>
      <c r="TNC28" s="1230"/>
      <c r="TND28" s="1230"/>
      <c r="TNE28" s="1230"/>
      <c r="TNF28" s="1230"/>
      <c r="TNG28" s="1230"/>
      <c r="TNH28" s="1230"/>
      <c r="TNI28" s="1230"/>
      <c r="TNJ28" s="1230"/>
      <c r="TNK28" s="1230"/>
      <c r="TNL28" s="1230"/>
      <c r="TNM28" s="1230"/>
      <c r="TNN28" s="1230"/>
      <c r="TNO28" s="1230"/>
      <c r="TNP28" s="1230"/>
      <c r="TNQ28" s="1230"/>
      <c r="TNR28" s="1230"/>
      <c r="TNS28" s="1230"/>
      <c r="TNT28" s="1230"/>
      <c r="TNU28" s="1230"/>
      <c r="TNV28" s="1230"/>
      <c r="TNW28" s="1230"/>
      <c r="TNX28" s="1230"/>
      <c r="TNY28" s="1230"/>
      <c r="TNZ28" s="1230"/>
      <c r="TOA28" s="1230"/>
      <c r="TOB28" s="1230"/>
      <c r="TOC28" s="1230"/>
      <c r="TOD28" s="1230"/>
      <c r="TOE28" s="1230"/>
      <c r="TOF28" s="1230"/>
      <c r="TOG28" s="1230"/>
      <c r="TOH28" s="1230"/>
      <c r="TOI28" s="1230"/>
      <c r="TOJ28" s="1230"/>
      <c r="TOK28" s="1230"/>
      <c r="TOL28" s="1230"/>
      <c r="TOM28" s="1230"/>
      <c r="TON28" s="1230"/>
      <c r="TOO28" s="1230"/>
      <c r="TOP28" s="1230"/>
      <c r="TOQ28" s="1230"/>
      <c r="TOR28" s="1230"/>
      <c r="TOS28" s="1230"/>
      <c r="TOT28" s="1230"/>
      <c r="TOU28" s="1230"/>
      <c r="TOV28" s="1230"/>
      <c r="TOW28" s="1230"/>
      <c r="TOX28" s="1230"/>
      <c r="TOY28" s="1230"/>
      <c r="TOZ28" s="1230"/>
      <c r="TPA28" s="1230"/>
      <c r="TPB28" s="1230"/>
      <c r="TPC28" s="1230"/>
      <c r="TPD28" s="1230"/>
      <c r="TPE28" s="1230"/>
      <c r="TPF28" s="1230"/>
      <c r="TPG28" s="1230"/>
      <c r="TPH28" s="1230"/>
      <c r="TPI28" s="1230"/>
      <c r="TPJ28" s="1230"/>
      <c r="TPK28" s="1230"/>
      <c r="TPL28" s="1230"/>
      <c r="TPM28" s="1230"/>
      <c r="TPN28" s="1230"/>
      <c r="TPO28" s="1230"/>
      <c r="TPP28" s="1230"/>
      <c r="TPQ28" s="1230"/>
      <c r="TPR28" s="1230"/>
      <c r="TPS28" s="1230"/>
      <c r="TPT28" s="1230"/>
      <c r="TPU28" s="1230"/>
      <c r="TPV28" s="1230"/>
      <c r="TPW28" s="1230"/>
      <c r="TPX28" s="1230"/>
      <c r="TPY28" s="1230"/>
      <c r="TPZ28" s="1230"/>
      <c r="TQA28" s="1230"/>
      <c r="TQB28" s="1230"/>
      <c r="TQC28" s="1230"/>
      <c r="TQD28" s="1230"/>
      <c r="TQE28" s="1230"/>
      <c r="TQF28" s="1230"/>
      <c r="TQG28" s="1230"/>
      <c r="TQH28" s="1230"/>
      <c r="TQI28" s="1230"/>
      <c r="TQJ28" s="1230"/>
      <c r="TQK28" s="1230"/>
      <c r="TQL28" s="1230"/>
      <c r="TQM28" s="1230"/>
      <c r="TQN28" s="1230"/>
      <c r="TQO28" s="1230"/>
      <c r="TQP28" s="1230"/>
      <c r="TQQ28" s="1230"/>
      <c r="TQR28" s="1230"/>
      <c r="TQS28" s="1230"/>
      <c r="TQT28" s="1230"/>
      <c r="TQU28" s="1230"/>
      <c r="TQV28" s="1230"/>
      <c r="TQW28" s="1230"/>
      <c r="TQX28" s="1230"/>
      <c r="TQY28" s="1230"/>
      <c r="TQZ28" s="1230"/>
      <c r="TRA28" s="1230"/>
      <c r="TRB28" s="1230"/>
      <c r="TRC28" s="1230"/>
      <c r="TRD28" s="1230"/>
      <c r="TRE28" s="1230"/>
      <c r="TRF28" s="1230"/>
      <c r="TRG28" s="1230"/>
      <c r="TRH28" s="1230"/>
      <c r="TRI28" s="1230"/>
      <c r="TRJ28" s="1230"/>
      <c r="TRK28" s="1230"/>
      <c r="TRL28" s="1230"/>
      <c r="TRM28" s="1230"/>
      <c r="TRN28" s="1230"/>
      <c r="TRO28" s="1230"/>
      <c r="TRP28" s="1230"/>
      <c r="TRQ28" s="1230"/>
      <c r="TRR28" s="1230"/>
      <c r="TRS28" s="1230"/>
      <c r="TRT28" s="1230"/>
      <c r="TRU28" s="1230"/>
      <c r="TRV28" s="1230"/>
      <c r="TRW28" s="1230"/>
      <c r="TRX28" s="1230"/>
      <c r="TRY28" s="1230"/>
      <c r="TRZ28" s="1230"/>
      <c r="TSA28" s="1230"/>
      <c r="TSB28" s="1230"/>
      <c r="TSC28" s="1230"/>
      <c r="TSD28" s="1230"/>
      <c r="TSE28" s="1230"/>
      <c r="TSF28" s="1230"/>
      <c r="TSG28" s="1230"/>
      <c r="TSH28" s="1230"/>
      <c r="TSI28" s="1230"/>
      <c r="TSJ28" s="1230"/>
      <c r="TSK28" s="1230"/>
      <c r="TSL28" s="1230"/>
      <c r="TSM28" s="1230"/>
      <c r="TSN28" s="1230"/>
      <c r="TSO28" s="1230"/>
      <c r="TSP28" s="1230"/>
      <c r="TSQ28" s="1230"/>
      <c r="TSR28" s="1230"/>
      <c r="TSS28" s="1230"/>
      <c r="TST28" s="1230"/>
      <c r="TSU28" s="1230"/>
      <c r="TSV28" s="1230"/>
      <c r="TSW28" s="1230"/>
      <c r="TSX28" s="1230"/>
      <c r="TSY28" s="1230"/>
      <c r="TSZ28" s="1230"/>
      <c r="TTA28" s="1230"/>
      <c r="TTB28" s="1230"/>
      <c r="TTC28" s="1230"/>
      <c r="TTD28" s="1230"/>
      <c r="TTE28" s="1230"/>
      <c r="TTF28" s="1230"/>
      <c r="TTG28" s="1230"/>
      <c r="TTH28" s="1230"/>
      <c r="TTI28" s="1230"/>
      <c r="TTJ28" s="1230"/>
      <c r="TTK28" s="1230"/>
      <c r="TTL28" s="1230"/>
      <c r="TTM28" s="1230"/>
      <c r="TTN28" s="1230"/>
      <c r="TTO28" s="1230"/>
      <c r="TTP28" s="1230"/>
      <c r="TTQ28" s="1230"/>
      <c r="TTR28" s="1230"/>
      <c r="TTS28" s="1230"/>
      <c r="TTT28" s="1230"/>
      <c r="TTU28" s="1230"/>
      <c r="TTV28" s="1230"/>
      <c r="TTW28" s="1230"/>
      <c r="TTX28" s="1230"/>
      <c r="TTY28" s="1230"/>
      <c r="TTZ28" s="1230"/>
      <c r="TUA28" s="1230"/>
      <c r="TUB28" s="1230"/>
      <c r="TUC28" s="1230"/>
      <c r="TUD28" s="1230"/>
      <c r="TUE28" s="1230"/>
      <c r="TUF28" s="1230"/>
      <c r="TUG28" s="1230"/>
      <c r="TUH28" s="1230"/>
      <c r="TUI28" s="1230"/>
      <c r="TUJ28" s="1230"/>
      <c r="TUK28" s="1230"/>
      <c r="TUL28" s="1230"/>
      <c r="TUM28" s="1230"/>
      <c r="TUN28" s="1230"/>
      <c r="TUO28" s="1230"/>
      <c r="TUP28" s="1230"/>
      <c r="TUQ28" s="1230"/>
      <c r="TUR28" s="1230"/>
      <c r="TUS28" s="1230"/>
      <c r="TUT28" s="1230"/>
      <c r="TUU28" s="1230"/>
      <c r="TUV28" s="1230"/>
      <c r="TUW28" s="1230"/>
      <c r="TUX28" s="1230"/>
      <c r="TUY28" s="1230"/>
      <c r="TUZ28" s="1230"/>
      <c r="TVA28" s="1230"/>
      <c r="TVB28" s="1230"/>
      <c r="TVC28" s="1230"/>
      <c r="TVD28" s="1230"/>
      <c r="TVE28" s="1230"/>
      <c r="TVF28" s="1230"/>
      <c r="TVG28" s="1230"/>
      <c r="TVH28" s="1230"/>
      <c r="TVI28" s="1230"/>
      <c r="TVJ28" s="1230"/>
      <c r="TVK28" s="1230"/>
      <c r="TVL28" s="1230"/>
      <c r="TVM28" s="1230"/>
      <c r="TVN28" s="1230"/>
      <c r="TVO28" s="1230"/>
      <c r="TVP28" s="1230"/>
      <c r="TVQ28" s="1230"/>
      <c r="TVR28" s="1230"/>
      <c r="TVS28" s="1230"/>
      <c r="TVT28" s="1230"/>
      <c r="TVU28" s="1230"/>
      <c r="TVV28" s="1230"/>
      <c r="TVW28" s="1230"/>
      <c r="TVX28" s="1230"/>
      <c r="TVY28" s="1230"/>
      <c r="TVZ28" s="1230"/>
      <c r="TWA28" s="1230"/>
      <c r="TWB28" s="1230"/>
      <c r="TWC28" s="1230"/>
      <c r="TWD28" s="1230"/>
      <c r="TWE28" s="1230"/>
      <c r="TWF28" s="1230"/>
      <c r="TWG28" s="1230"/>
      <c r="TWH28" s="1230"/>
      <c r="TWI28" s="1230"/>
      <c r="TWJ28" s="1230"/>
      <c r="TWK28" s="1230"/>
      <c r="TWL28" s="1230"/>
      <c r="TWM28" s="1230"/>
      <c r="TWN28" s="1230"/>
      <c r="TWO28" s="1230"/>
      <c r="TWP28" s="1230"/>
      <c r="TWQ28" s="1230"/>
      <c r="TWR28" s="1230"/>
      <c r="TWS28" s="1230"/>
      <c r="TWT28" s="1230"/>
      <c r="TWU28" s="1230"/>
      <c r="TWV28" s="1230"/>
      <c r="TWW28" s="1230"/>
      <c r="TWX28" s="1230"/>
      <c r="TWY28" s="1230"/>
      <c r="TWZ28" s="1230"/>
      <c r="TXA28" s="1230"/>
      <c r="TXB28" s="1230"/>
      <c r="TXC28" s="1230"/>
      <c r="TXD28" s="1230"/>
      <c r="TXE28" s="1230"/>
      <c r="TXF28" s="1230"/>
      <c r="TXG28" s="1230"/>
      <c r="TXH28" s="1230"/>
      <c r="TXI28" s="1230"/>
      <c r="TXJ28" s="1230"/>
      <c r="TXK28" s="1230"/>
      <c r="TXL28" s="1230"/>
      <c r="TXM28" s="1230"/>
      <c r="TXN28" s="1230"/>
      <c r="TXO28" s="1230"/>
      <c r="TXP28" s="1230"/>
      <c r="TXQ28" s="1230"/>
      <c r="TXR28" s="1230"/>
      <c r="TXS28" s="1230"/>
      <c r="TXT28" s="1230"/>
      <c r="TXU28" s="1230"/>
      <c r="TXV28" s="1230"/>
      <c r="TXW28" s="1230"/>
      <c r="TXX28" s="1230"/>
      <c r="TXY28" s="1230"/>
      <c r="TXZ28" s="1230"/>
      <c r="TYA28" s="1230"/>
      <c r="TYB28" s="1230"/>
      <c r="TYC28" s="1230"/>
      <c r="TYD28" s="1230"/>
      <c r="TYE28" s="1230"/>
      <c r="TYF28" s="1230"/>
      <c r="TYG28" s="1230"/>
      <c r="TYH28" s="1230"/>
      <c r="TYI28" s="1230"/>
      <c r="TYJ28" s="1230"/>
      <c r="TYK28" s="1230"/>
      <c r="TYL28" s="1230"/>
      <c r="TYM28" s="1230"/>
      <c r="TYN28" s="1230"/>
      <c r="TYO28" s="1230"/>
      <c r="TYP28" s="1230"/>
      <c r="TYQ28" s="1230"/>
      <c r="TYR28" s="1230"/>
      <c r="TYS28" s="1230"/>
      <c r="TYT28" s="1230"/>
      <c r="TYU28" s="1230"/>
      <c r="TYV28" s="1230"/>
      <c r="TYW28" s="1230"/>
      <c r="TYX28" s="1230"/>
      <c r="TYY28" s="1230"/>
      <c r="TYZ28" s="1230"/>
      <c r="TZA28" s="1230"/>
      <c r="TZB28" s="1230"/>
      <c r="TZC28" s="1230"/>
      <c r="TZD28" s="1230"/>
      <c r="TZE28" s="1230"/>
      <c r="TZF28" s="1230"/>
      <c r="TZG28" s="1230"/>
      <c r="TZH28" s="1230"/>
      <c r="TZI28" s="1230"/>
      <c r="TZJ28" s="1230"/>
      <c r="TZK28" s="1230"/>
      <c r="TZL28" s="1230"/>
      <c r="TZM28" s="1230"/>
      <c r="TZN28" s="1230"/>
      <c r="TZO28" s="1230"/>
      <c r="TZP28" s="1230"/>
      <c r="TZQ28" s="1230"/>
      <c r="TZR28" s="1230"/>
      <c r="TZS28" s="1230"/>
      <c r="TZT28" s="1230"/>
      <c r="TZU28" s="1230"/>
      <c r="TZV28" s="1230"/>
      <c r="TZW28" s="1230"/>
      <c r="TZX28" s="1230"/>
      <c r="TZY28" s="1230"/>
      <c r="TZZ28" s="1230"/>
      <c r="UAA28" s="1230"/>
      <c r="UAB28" s="1230"/>
      <c r="UAC28" s="1230"/>
      <c r="UAD28" s="1230"/>
      <c r="UAE28" s="1230"/>
      <c r="UAF28" s="1230"/>
      <c r="UAG28" s="1230"/>
      <c r="UAH28" s="1230"/>
      <c r="UAI28" s="1230"/>
      <c r="UAJ28" s="1230"/>
      <c r="UAK28" s="1230"/>
      <c r="UAL28" s="1230"/>
      <c r="UAM28" s="1230"/>
      <c r="UAN28" s="1230"/>
      <c r="UAO28" s="1230"/>
      <c r="UAP28" s="1230"/>
      <c r="UAQ28" s="1230"/>
      <c r="UAR28" s="1230"/>
      <c r="UAS28" s="1230"/>
      <c r="UAT28" s="1230"/>
      <c r="UAU28" s="1230"/>
      <c r="UAV28" s="1230"/>
      <c r="UAW28" s="1230"/>
      <c r="UAX28" s="1230"/>
      <c r="UAY28" s="1230"/>
      <c r="UAZ28" s="1230"/>
      <c r="UBA28" s="1230"/>
      <c r="UBB28" s="1230"/>
      <c r="UBC28" s="1230"/>
      <c r="UBD28" s="1230"/>
      <c r="UBE28" s="1230"/>
      <c r="UBF28" s="1230"/>
      <c r="UBG28" s="1230"/>
      <c r="UBH28" s="1230"/>
      <c r="UBI28" s="1230"/>
      <c r="UBJ28" s="1230"/>
      <c r="UBK28" s="1230"/>
      <c r="UBL28" s="1230"/>
      <c r="UBM28" s="1230"/>
      <c r="UBN28" s="1230"/>
      <c r="UBO28" s="1230"/>
      <c r="UBP28" s="1230"/>
      <c r="UBQ28" s="1230"/>
      <c r="UBR28" s="1230"/>
      <c r="UBS28" s="1230"/>
      <c r="UBT28" s="1230"/>
      <c r="UBU28" s="1230"/>
      <c r="UBV28" s="1230"/>
      <c r="UBW28" s="1230"/>
      <c r="UBX28" s="1230"/>
      <c r="UBY28" s="1230"/>
      <c r="UBZ28" s="1230"/>
      <c r="UCA28" s="1230"/>
      <c r="UCB28" s="1230"/>
      <c r="UCC28" s="1230"/>
      <c r="UCD28" s="1230"/>
      <c r="UCE28" s="1230"/>
      <c r="UCF28" s="1230"/>
      <c r="UCG28" s="1230"/>
      <c r="UCH28" s="1230"/>
      <c r="UCI28" s="1230"/>
      <c r="UCJ28" s="1230"/>
      <c r="UCK28" s="1230"/>
      <c r="UCL28" s="1230"/>
      <c r="UCM28" s="1230"/>
      <c r="UCN28" s="1230"/>
      <c r="UCO28" s="1230"/>
      <c r="UCP28" s="1230"/>
      <c r="UCQ28" s="1230"/>
      <c r="UCR28" s="1230"/>
      <c r="UCS28" s="1230"/>
      <c r="UCT28" s="1230"/>
      <c r="UCU28" s="1230"/>
      <c r="UCV28" s="1230"/>
      <c r="UCW28" s="1230"/>
      <c r="UCX28" s="1230"/>
      <c r="UCY28" s="1230"/>
      <c r="UCZ28" s="1230"/>
      <c r="UDA28" s="1230"/>
      <c r="UDB28" s="1230"/>
      <c r="UDC28" s="1230"/>
      <c r="UDD28" s="1230"/>
      <c r="UDE28" s="1230"/>
      <c r="UDF28" s="1230"/>
      <c r="UDG28" s="1230"/>
      <c r="UDH28" s="1230"/>
      <c r="UDI28" s="1230"/>
      <c r="UDJ28" s="1230"/>
      <c r="UDK28" s="1230"/>
      <c r="UDL28" s="1230"/>
      <c r="UDM28" s="1230"/>
      <c r="UDN28" s="1230"/>
      <c r="UDO28" s="1230"/>
      <c r="UDP28" s="1230"/>
      <c r="UDQ28" s="1230"/>
      <c r="UDR28" s="1230"/>
      <c r="UDS28" s="1230"/>
      <c r="UDT28" s="1230"/>
      <c r="UDU28" s="1230"/>
      <c r="UDV28" s="1230"/>
      <c r="UDW28" s="1230"/>
      <c r="UDX28" s="1230"/>
      <c r="UDY28" s="1230"/>
      <c r="UDZ28" s="1230"/>
      <c r="UEA28" s="1230"/>
      <c r="UEB28" s="1230"/>
      <c r="UEC28" s="1230"/>
      <c r="UED28" s="1230"/>
      <c r="UEE28" s="1230"/>
      <c r="UEF28" s="1230"/>
      <c r="UEG28" s="1230"/>
      <c r="UEH28" s="1230"/>
      <c r="UEI28" s="1230"/>
      <c r="UEJ28" s="1230"/>
      <c r="UEK28" s="1230"/>
      <c r="UEL28" s="1230"/>
      <c r="UEM28" s="1230"/>
      <c r="UEN28" s="1230"/>
      <c r="UEO28" s="1230"/>
      <c r="UEP28" s="1230"/>
      <c r="UEQ28" s="1230"/>
      <c r="UER28" s="1230"/>
      <c r="UES28" s="1230"/>
      <c r="UET28" s="1230"/>
      <c r="UEU28" s="1230"/>
      <c r="UEV28" s="1230"/>
      <c r="UEW28" s="1230"/>
      <c r="UEX28" s="1230"/>
      <c r="UEY28" s="1230"/>
      <c r="UEZ28" s="1230"/>
      <c r="UFA28" s="1230"/>
      <c r="UFB28" s="1230"/>
      <c r="UFC28" s="1230"/>
      <c r="UFD28" s="1230"/>
      <c r="UFE28" s="1230"/>
      <c r="UFF28" s="1230"/>
      <c r="UFG28" s="1230"/>
      <c r="UFH28" s="1230"/>
      <c r="UFI28" s="1230"/>
      <c r="UFJ28" s="1230"/>
      <c r="UFK28" s="1230"/>
      <c r="UFL28" s="1230"/>
      <c r="UFM28" s="1230"/>
      <c r="UFN28" s="1230"/>
      <c r="UFO28" s="1230"/>
      <c r="UFP28" s="1230"/>
      <c r="UFQ28" s="1230"/>
      <c r="UFR28" s="1230"/>
      <c r="UFS28" s="1230"/>
      <c r="UFT28" s="1230"/>
      <c r="UFU28" s="1230"/>
      <c r="UFV28" s="1230"/>
      <c r="UFW28" s="1230"/>
      <c r="UFX28" s="1230"/>
      <c r="UFY28" s="1230"/>
      <c r="UFZ28" s="1230"/>
      <c r="UGA28" s="1230"/>
      <c r="UGB28" s="1230"/>
      <c r="UGC28" s="1230"/>
      <c r="UGD28" s="1230"/>
      <c r="UGE28" s="1230"/>
      <c r="UGF28" s="1230"/>
      <c r="UGG28" s="1230"/>
      <c r="UGH28" s="1230"/>
      <c r="UGI28" s="1230"/>
      <c r="UGJ28" s="1230"/>
      <c r="UGK28" s="1230"/>
      <c r="UGL28" s="1230"/>
      <c r="UGM28" s="1230"/>
      <c r="UGN28" s="1230"/>
      <c r="UGO28" s="1230"/>
      <c r="UGP28" s="1230"/>
      <c r="UGQ28" s="1230"/>
      <c r="UGR28" s="1230"/>
      <c r="UGS28" s="1230"/>
      <c r="UGT28" s="1230"/>
      <c r="UGU28" s="1230"/>
      <c r="UGV28" s="1230"/>
      <c r="UGW28" s="1230"/>
      <c r="UGX28" s="1230"/>
      <c r="UGY28" s="1230"/>
      <c r="UGZ28" s="1230"/>
      <c r="UHA28" s="1230"/>
      <c r="UHB28" s="1230"/>
      <c r="UHC28" s="1230"/>
      <c r="UHD28" s="1230"/>
      <c r="UHE28" s="1230"/>
      <c r="UHF28" s="1230"/>
      <c r="UHG28" s="1230"/>
      <c r="UHH28" s="1230"/>
      <c r="UHI28" s="1230"/>
      <c r="UHJ28" s="1230"/>
      <c r="UHK28" s="1230"/>
      <c r="UHL28" s="1230"/>
      <c r="UHM28" s="1230"/>
      <c r="UHN28" s="1230"/>
      <c r="UHO28" s="1230"/>
      <c r="UHP28" s="1230"/>
      <c r="UHQ28" s="1230"/>
      <c r="UHR28" s="1230"/>
      <c r="UHS28" s="1230"/>
      <c r="UHT28" s="1230"/>
      <c r="UHU28" s="1230"/>
      <c r="UHV28" s="1230"/>
      <c r="UHW28" s="1230"/>
      <c r="UHX28" s="1230"/>
      <c r="UHY28" s="1230"/>
      <c r="UHZ28" s="1230"/>
      <c r="UIA28" s="1230"/>
      <c r="UIB28" s="1230"/>
      <c r="UIC28" s="1230"/>
      <c r="UID28" s="1230"/>
      <c r="UIE28" s="1230"/>
      <c r="UIF28" s="1230"/>
      <c r="UIG28" s="1230"/>
      <c r="UIH28" s="1230"/>
      <c r="UII28" s="1230"/>
      <c r="UIJ28" s="1230"/>
      <c r="UIK28" s="1230"/>
      <c r="UIL28" s="1230"/>
      <c r="UIM28" s="1230"/>
      <c r="UIN28" s="1230"/>
      <c r="UIO28" s="1230"/>
      <c r="UIP28" s="1230"/>
      <c r="UIQ28" s="1230"/>
      <c r="UIR28" s="1230"/>
      <c r="UIS28" s="1230"/>
      <c r="UIT28" s="1230"/>
      <c r="UIU28" s="1230"/>
      <c r="UIV28" s="1230"/>
      <c r="UIW28" s="1230"/>
      <c r="UIX28" s="1230"/>
      <c r="UIY28" s="1230"/>
      <c r="UIZ28" s="1230"/>
      <c r="UJA28" s="1230"/>
      <c r="UJB28" s="1230"/>
      <c r="UJC28" s="1230"/>
      <c r="UJD28" s="1230"/>
      <c r="UJE28" s="1230"/>
      <c r="UJF28" s="1230"/>
      <c r="UJG28" s="1230"/>
      <c r="UJH28" s="1230"/>
      <c r="UJI28" s="1230"/>
      <c r="UJJ28" s="1230"/>
      <c r="UJK28" s="1230"/>
      <c r="UJL28" s="1230"/>
      <c r="UJM28" s="1230"/>
      <c r="UJN28" s="1230"/>
      <c r="UJO28" s="1230"/>
      <c r="UJP28" s="1230"/>
      <c r="UJQ28" s="1230"/>
      <c r="UJR28" s="1230"/>
      <c r="UJS28" s="1230"/>
      <c r="UJT28" s="1230"/>
      <c r="UJU28" s="1230"/>
      <c r="UJV28" s="1230"/>
      <c r="UJW28" s="1230"/>
      <c r="UJX28" s="1230"/>
      <c r="UJY28" s="1230"/>
      <c r="UJZ28" s="1230"/>
      <c r="UKA28" s="1230"/>
      <c r="UKB28" s="1230"/>
      <c r="UKC28" s="1230"/>
      <c r="UKD28" s="1230"/>
      <c r="UKE28" s="1230"/>
      <c r="UKF28" s="1230"/>
      <c r="UKG28" s="1230"/>
      <c r="UKH28" s="1230"/>
      <c r="UKI28" s="1230"/>
      <c r="UKJ28" s="1230"/>
      <c r="UKK28" s="1230"/>
      <c r="UKL28" s="1230"/>
      <c r="UKM28" s="1230"/>
      <c r="UKN28" s="1230"/>
      <c r="UKO28" s="1230"/>
      <c r="UKP28" s="1230"/>
      <c r="UKQ28" s="1230"/>
      <c r="UKR28" s="1230"/>
      <c r="UKS28" s="1230"/>
      <c r="UKT28" s="1230"/>
      <c r="UKU28" s="1230"/>
      <c r="UKV28" s="1230"/>
      <c r="UKW28" s="1230"/>
      <c r="UKX28" s="1230"/>
      <c r="UKY28" s="1230"/>
      <c r="UKZ28" s="1230"/>
      <c r="ULA28" s="1230"/>
      <c r="ULB28" s="1230"/>
      <c r="ULC28" s="1230"/>
      <c r="ULD28" s="1230"/>
      <c r="ULE28" s="1230"/>
      <c r="ULF28" s="1230"/>
      <c r="ULG28" s="1230"/>
      <c r="ULH28" s="1230"/>
      <c r="ULI28" s="1230"/>
      <c r="ULJ28" s="1230"/>
      <c r="ULK28" s="1230"/>
      <c r="ULL28" s="1230"/>
      <c r="ULM28" s="1230"/>
      <c r="ULN28" s="1230"/>
      <c r="ULO28" s="1230"/>
      <c r="ULP28" s="1230"/>
      <c r="ULQ28" s="1230"/>
      <c r="ULR28" s="1230"/>
      <c r="ULS28" s="1230"/>
      <c r="ULT28" s="1230"/>
      <c r="ULU28" s="1230"/>
      <c r="ULV28" s="1230"/>
      <c r="ULW28" s="1230"/>
      <c r="ULX28" s="1230"/>
      <c r="ULY28" s="1230"/>
      <c r="ULZ28" s="1230"/>
      <c r="UMA28" s="1230"/>
      <c r="UMB28" s="1230"/>
      <c r="UMC28" s="1230"/>
      <c r="UMD28" s="1230"/>
      <c r="UME28" s="1230"/>
      <c r="UMF28" s="1230"/>
      <c r="UMG28" s="1230"/>
      <c r="UMH28" s="1230"/>
      <c r="UMI28" s="1230"/>
      <c r="UMJ28" s="1230"/>
      <c r="UMK28" s="1230"/>
      <c r="UML28" s="1230"/>
      <c r="UMM28" s="1230"/>
      <c r="UMN28" s="1230"/>
      <c r="UMO28" s="1230"/>
      <c r="UMP28" s="1230"/>
      <c r="UMQ28" s="1230"/>
      <c r="UMR28" s="1230"/>
      <c r="UMS28" s="1230"/>
      <c r="UMT28" s="1230"/>
      <c r="UMU28" s="1230"/>
      <c r="UMV28" s="1230"/>
      <c r="UMW28" s="1230"/>
      <c r="UMX28" s="1230"/>
      <c r="UMY28" s="1230"/>
      <c r="UMZ28" s="1230"/>
      <c r="UNA28" s="1230"/>
      <c r="UNB28" s="1230"/>
      <c r="UNC28" s="1230"/>
      <c r="UND28" s="1230"/>
      <c r="UNE28" s="1230"/>
      <c r="UNF28" s="1230"/>
      <c r="UNG28" s="1230"/>
      <c r="UNH28" s="1230"/>
      <c r="UNI28" s="1230"/>
      <c r="UNJ28" s="1230"/>
      <c r="UNK28" s="1230"/>
      <c r="UNL28" s="1230"/>
      <c r="UNM28" s="1230"/>
      <c r="UNN28" s="1230"/>
      <c r="UNO28" s="1230"/>
      <c r="UNP28" s="1230"/>
      <c r="UNQ28" s="1230"/>
      <c r="UNR28" s="1230"/>
      <c r="UNS28" s="1230"/>
      <c r="UNT28" s="1230"/>
      <c r="UNU28" s="1230"/>
      <c r="UNV28" s="1230"/>
      <c r="UNW28" s="1230"/>
      <c r="UNX28" s="1230"/>
      <c r="UNY28" s="1230"/>
      <c r="UNZ28" s="1230"/>
      <c r="UOA28" s="1230"/>
      <c r="UOB28" s="1230"/>
      <c r="UOC28" s="1230"/>
      <c r="UOD28" s="1230"/>
      <c r="UOE28" s="1230"/>
      <c r="UOF28" s="1230"/>
      <c r="UOG28" s="1230"/>
      <c r="UOH28" s="1230"/>
      <c r="UOI28" s="1230"/>
      <c r="UOJ28" s="1230"/>
      <c r="UOK28" s="1230"/>
      <c r="UOL28" s="1230"/>
      <c r="UOM28" s="1230"/>
      <c r="UON28" s="1230"/>
      <c r="UOO28" s="1230"/>
      <c r="UOP28" s="1230"/>
      <c r="UOQ28" s="1230"/>
      <c r="UOR28" s="1230"/>
      <c r="UOS28" s="1230"/>
      <c r="UOT28" s="1230"/>
      <c r="UOU28" s="1230"/>
      <c r="UOV28" s="1230"/>
      <c r="UOW28" s="1230"/>
      <c r="UOX28" s="1230"/>
      <c r="UOY28" s="1230"/>
      <c r="UOZ28" s="1230"/>
      <c r="UPA28" s="1230"/>
      <c r="UPB28" s="1230"/>
      <c r="UPC28" s="1230"/>
      <c r="UPD28" s="1230"/>
      <c r="UPE28" s="1230"/>
      <c r="UPF28" s="1230"/>
      <c r="UPG28" s="1230"/>
      <c r="UPH28" s="1230"/>
      <c r="UPI28" s="1230"/>
      <c r="UPJ28" s="1230"/>
      <c r="UPK28" s="1230"/>
      <c r="UPL28" s="1230"/>
      <c r="UPM28" s="1230"/>
      <c r="UPN28" s="1230"/>
      <c r="UPO28" s="1230"/>
      <c r="UPP28" s="1230"/>
      <c r="UPQ28" s="1230"/>
      <c r="UPR28" s="1230"/>
      <c r="UPS28" s="1230"/>
      <c r="UPT28" s="1230"/>
      <c r="UPU28" s="1230"/>
      <c r="UPV28" s="1230"/>
      <c r="UPW28" s="1230"/>
      <c r="UPX28" s="1230"/>
      <c r="UPY28" s="1230"/>
      <c r="UPZ28" s="1230"/>
      <c r="UQA28" s="1230"/>
      <c r="UQB28" s="1230"/>
      <c r="UQC28" s="1230"/>
      <c r="UQD28" s="1230"/>
      <c r="UQE28" s="1230"/>
      <c r="UQF28" s="1230"/>
      <c r="UQG28" s="1230"/>
      <c r="UQH28" s="1230"/>
      <c r="UQI28" s="1230"/>
      <c r="UQJ28" s="1230"/>
      <c r="UQK28" s="1230"/>
      <c r="UQL28" s="1230"/>
      <c r="UQM28" s="1230"/>
      <c r="UQN28" s="1230"/>
      <c r="UQO28" s="1230"/>
      <c r="UQP28" s="1230"/>
      <c r="UQQ28" s="1230"/>
      <c r="UQR28" s="1230"/>
      <c r="UQS28" s="1230"/>
      <c r="UQT28" s="1230"/>
      <c r="UQU28" s="1230"/>
      <c r="UQV28" s="1230"/>
      <c r="UQW28" s="1230"/>
      <c r="UQX28" s="1230"/>
      <c r="UQY28" s="1230"/>
      <c r="UQZ28" s="1230"/>
      <c r="URA28" s="1230"/>
      <c r="URB28" s="1230"/>
      <c r="URC28" s="1230"/>
      <c r="URD28" s="1230"/>
      <c r="URE28" s="1230"/>
      <c r="URF28" s="1230"/>
      <c r="URG28" s="1230"/>
      <c r="URH28" s="1230"/>
      <c r="URI28" s="1230"/>
      <c r="URJ28" s="1230"/>
      <c r="URK28" s="1230"/>
      <c r="URL28" s="1230"/>
      <c r="URM28" s="1230"/>
      <c r="URN28" s="1230"/>
      <c r="URO28" s="1230"/>
      <c r="URP28" s="1230"/>
      <c r="URQ28" s="1230"/>
      <c r="URR28" s="1230"/>
      <c r="URS28" s="1230"/>
      <c r="URT28" s="1230"/>
      <c r="URU28" s="1230"/>
      <c r="URV28" s="1230"/>
      <c r="URW28" s="1230"/>
      <c r="URX28" s="1230"/>
      <c r="URY28" s="1230"/>
      <c r="URZ28" s="1230"/>
      <c r="USA28" s="1230"/>
      <c r="USB28" s="1230"/>
      <c r="USC28" s="1230"/>
      <c r="USD28" s="1230"/>
      <c r="USE28" s="1230"/>
      <c r="USF28" s="1230"/>
      <c r="USG28" s="1230"/>
      <c r="USH28" s="1230"/>
      <c r="USI28" s="1230"/>
      <c r="USJ28" s="1230"/>
      <c r="USK28" s="1230"/>
      <c r="USL28" s="1230"/>
      <c r="USM28" s="1230"/>
      <c r="USN28" s="1230"/>
      <c r="USO28" s="1230"/>
      <c r="USP28" s="1230"/>
      <c r="USQ28" s="1230"/>
      <c r="USR28" s="1230"/>
      <c r="USS28" s="1230"/>
      <c r="UST28" s="1230"/>
      <c r="USU28" s="1230"/>
      <c r="USV28" s="1230"/>
      <c r="USW28" s="1230"/>
      <c r="USX28" s="1230"/>
      <c r="USY28" s="1230"/>
      <c r="USZ28" s="1230"/>
      <c r="UTA28" s="1230"/>
      <c r="UTB28" s="1230"/>
      <c r="UTC28" s="1230"/>
      <c r="UTD28" s="1230"/>
      <c r="UTE28" s="1230"/>
      <c r="UTF28" s="1230"/>
      <c r="UTG28" s="1230"/>
      <c r="UTH28" s="1230"/>
      <c r="UTI28" s="1230"/>
      <c r="UTJ28" s="1230"/>
      <c r="UTK28" s="1230"/>
      <c r="UTL28" s="1230"/>
      <c r="UTM28" s="1230"/>
      <c r="UTN28" s="1230"/>
      <c r="UTO28" s="1230"/>
      <c r="UTP28" s="1230"/>
      <c r="UTQ28" s="1230"/>
      <c r="UTR28" s="1230"/>
      <c r="UTS28" s="1230"/>
      <c r="UTT28" s="1230"/>
      <c r="UTU28" s="1230"/>
      <c r="UTV28" s="1230"/>
      <c r="UTW28" s="1230"/>
      <c r="UTX28" s="1230"/>
      <c r="UTY28" s="1230"/>
      <c r="UTZ28" s="1230"/>
      <c r="UUA28" s="1230"/>
      <c r="UUB28" s="1230"/>
      <c r="UUC28" s="1230"/>
      <c r="UUD28" s="1230"/>
      <c r="UUE28" s="1230"/>
      <c r="UUF28" s="1230"/>
      <c r="UUG28" s="1230"/>
      <c r="UUH28" s="1230"/>
      <c r="UUI28" s="1230"/>
      <c r="UUJ28" s="1230"/>
      <c r="UUK28" s="1230"/>
      <c r="UUL28" s="1230"/>
      <c r="UUM28" s="1230"/>
      <c r="UUN28" s="1230"/>
      <c r="UUO28" s="1230"/>
      <c r="UUP28" s="1230"/>
      <c r="UUQ28" s="1230"/>
      <c r="UUR28" s="1230"/>
      <c r="UUS28" s="1230"/>
      <c r="UUT28" s="1230"/>
      <c r="UUU28" s="1230"/>
      <c r="UUV28" s="1230"/>
      <c r="UUW28" s="1230"/>
      <c r="UUX28" s="1230"/>
      <c r="UUY28" s="1230"/>
      <c r="UUZ28" s="1230"/>
      <c r="UVA28" s="1230"/>
      <c r="UVB28" s="1230"/>
      <c r="UVC28" s="1230"/>
      <c r="UVD28" s="1230"/>
      <c r="UVE28" s="1230"/>
      <c r="UVF28" s="1230"/>
      <c r="UVG28" s="1230"/>
      <c r="UVH28" s="1230"/>
      <c r="UVI28" s="1230"/>
      <c r="UVJ28" s="1230"/>
      <c r="UVK28" s="1230"/>
      <c r="UVL28" s="1230"/>
      <c r="UVM28" s="1230"/>
      <c r="UVN28" s="1230"/>
      <c r="UVO28" s="1230"/>
      <c r="UVP28" s="1230"/>
      <c r="UVQ28" s="1230"/>
      <c r="UVR28" s="1230"/>
      <c r="UVS28" s="1230"/>
      <c r="UVT28" s="1230"/>
      <c r="UVU28" s="1230"/>
      <c r="UVV28" s="1230"/>
      <c r="UVW28" s="1230"/>
      <c r="UVX28" s="1230"/>
      <c r="UVY28" s="1230"/>
      <c r="UVZ28" s="1230"/>
      <c r="UWA28" s="1230"/>
      <c r="UWB28" s="1230"/>
      <c r="UWC28" s="1230"/>
      <c r="UWD28" s="1230"/>
      <c r="UWE28" s="1230"/>
      <c r="UWF28" s="1230"/>
      <c r="UWG28" s="1230"/>
      <c r="UWH28" s="1230"/>
      <c r="UWI28" s="1230"/>
      <c r="UWJ28" s="1230"/>
      <c r="UWK28" s="1230"/>
      <c r="UWL28" s="1230"/>
      <c r="UWM28" s="1230"/>
      <c r="UWN28" s="1230"/>
      <c r="UWO28" s="1230"/>
      <c r="UWP28" s="1230"/>
      <c r="UWQ28" s="1230"/>
      <c r="UWR28" s="1230"/>
      <c r="UWS28" s="1230"/>
      <c r="UWT28" s="1230"/>
      <c r="UWU28" s="1230"/>
      <c r="UWV28" s="1230"/>
      <c r="UWW28" s="1230"/>
      <c r="UWX28" s="1230"/>
      <c r="UWY28" s="1230"/>
      <c r="UWZ28" s="1230"/>
      <c r="UXA28" s="1230"/>
      <c r="UXB28" s="1230"/>
      <c r="UXC28" s="1230"/>
      <c r="UXD28" s="1230"/>
      <c r="UXE28" s="1230"/>
      <c r="UXF28" s="1230"/>
      <c r="UXG28" s="1230"/>
      <c r="UXH28" s="1230"/>
      <c r="UXI28" s="1230"/>
      <c r="UXJ28" s="1230"/>
      <c r="UXK28" s="1230"/>
      <c r="UXL28" s="1230"/>
      <c r="UXM28" s="1230"/>
      <c r="UXN28" s="1230"/>
      <c r="UXO28" s="1230"/>
      <c r="UXP28" s="1230"/>
      <c r="UXQ28" s="1230"/>
      <c r="UXR28" s="1230"/>
      <c r="UXS28" s="1230"/>
      <c r="UXT28" s="1230"/>
      <c r="UXU28" s="1230"/>
      <c r="UXV28" s="1230"/>
      <c r="UXW28" s="1230"/>
      <c r="UXX28" s="1230"/>
      <c r="UXY28" s="1230"/>
      <c r="UXZ28" s="1230"/>
      <c r="UYA28" s="1230"/>
      <c r="UYB28" s="1230"/>
      <c r="UYC28" s="1230"/>
      <c r="UYD28" s="1230"/>
      <c r="UYE28" s="1230"/>
      <c r="UYF28" s="1230"/>
      <c r="UYG28" s="1230"/>
      <c r="UYH28" s="1230"/>
      <c r="UYI28" s="1230"/>
      <c r="UYJ28" s="1230"/>
      <c r="UYK28" s="1230"/>
      <c r="UYL28" s="1230"/>
      <c r="UYM28" s="1230"/>
      <c r="UYN28" s="1230"/>
      <c r="UYO28" s="1230"/>
      <c r="UYP28" s="1230"/>
      <c r="UYQ28" s="1230"/>
      <c r="UYR28" s="1230"/>
      <c r="UYS28" s="1230"/>
      <c r="UYT28" s="1230"/>
      <c r="UYU28" s="1230"/>
      <c r="UYV28" s="1230"/>
      <c r="UYW28" s="1230"/>
      <c r="UYX28" s="1230"/>
      <c r="UYY28" s="1230"/>
      <c r="UYZ28" s="1230"/>
      <c r="UZA28" s="1230"/>
      <c r="UZB28" s="1230"/>
      <c r="UZC28" s="1230"/>
      <c r="UZD28" s="1230"/>
      <c r="UZE28" s="1230"/>
      <c r="UZF28" s="1230"/>
      <c r="UZG28" s="1230"/>
      <c r="UZH28" s="1230"/>
      <c r="UZI28" s="1230"/>
      <c r="UZJ28" s="1230"/>
      <c r="UZK28" s="1230"/>
      <c r="UZL28" s="1230"/>
      <c r="UZM28" s="1230"/>
      <c r="UZN28" s="1230"/>
      <c r="UZO28" s="1230"/>
      <c r="UZP28" s="1230"/>
      <c r="UZQ28" s="1230"/>
      <c r="UZR28" s="1230"/>
      <c r="UZS28" s="1230"/>
      <c r="UZT28" s="1230"/>
      <c r="UZU28" s="1230"/>
      <c r="UZV28" s="1230"/>
      <c r="UZW28" s="1230"/>
      <c r="UZX28" s="1230"/>
      <c r="UZY28" s="1230"/>
      <c r="UZZ28" s="1230"/>
      <c r="VAA28" s="1230"/>
      <c r="VAB28" s="1230"/>
      <c r="VAC28" s="1230"/>
      <c r="VAD28" s="1230"/>
      <c r="VAE28" s="1230"/>
      <c r="VAF28" s="1230"/>
      <c r="VAG28" s="1230"/>
      <c r="VAH28" s="1230"/>
      <c r="VAI28" s="1230"/>
      <c r="VAJ28" s="1230"/>
      <c r="VAK28" s="1230"/>
      <c r="VAL28" s="1230"/>
      <c r="VAM28" s="1230"/>
      <c r="VAN28" s="1230"/>
      <c r="VAO28" s="1230"/>
      <c r="VAP28" s="1230"/>
      <c r="VAQ28" s="1230"/>
      <c r="VAR28" s="1230"/>
      <c r="VAS28" s="1230"/>
      <c r="VAT28" s="1230"/>
      <c r="VAU28" s="1230"/>
      <c r="VAV28" s="1230"/>
      <c r="VAW28" s="1230"/>
      <c r="VAX28" s="1230"/>
      <c r="VAY28" s="1230"/>
      <c r="VAZ28" s="1230"/>
      <c r="VBA28" s="1230"/>
      <c r="VBB28" s="1230"/>
      <c r="VBC28" s="1230"/>
      <c r="VBD28" s="1230"/>
      <c r="VBE28" s="1230"/>
      <c r="VBF28" s="1230"/>
      <c r="VBG28" s="1230"/>
      <c r="VBH28" s="1230"/>
      <c r="VBI28" s="1230"/>
      <c r="VBJ28" s="1230"/>
      <c r="VBK28" s="1230"/>
      <c r="VBL28" s="1230"/>
      <c r="VBM28" s="1230"/>
      <c r="VBN28" s="1230"/>
      <c r="VBO28" s="1230"/>
      <c r="VBP28" s="1230"/>
      <c r="VBQ28" s="1230"/>
      <c r="VBR28" s="1230"/>
      <c r="VBS28" s="1230"/>
      <c r="VBT28" s="1230"/>
      <c r="VBU28" s="1230"/>
      <c r="VBV28" s="1230"/>
      <c r="VBW28" s="1230"/>
      <c r="VBX28" s="1230"/>
      <c r="VBY28" s="1230"/>
      <c r="VBZ28" s="1230"/>
      <c r="VCA28" s="1230"/>
      <c r="VCB28" s="1230"/>
      <c r="VCC28" s="1230"/>
      <c r="VCD28" s="1230"/>
      <c r="VCE28" s="1230"/>
      <c r="VCF28" s="1230"/>
      <c r="VCG28" s="1230"/>
      <c r="VCH28" s="1230"/>
      <c r="VCI28" s="1230"/>
      <c r="VCJ28" s="1230"/>
      <c r="VCK28" s="1230"/>
      <c r="VCL28" s="1230"/>
      <c r="VCM28" s="1230"/>
      <c r="VCN28" s="1230"/>
      <c r="VCO28" s="1230"/>
      <c r="VCP28" s="1230"/>
      <c r="VCQ28" s="1230"/>
      <c r="VCR28" s="1230"/>
      <c r="VCS28" s="1230"/>
      <c r="VCT28" s="1230"/>
      <c r="VCU28" s="1230"/>
      <c r="VCV28" s="1230"/>
      <c r="VCW28" s="1230"/>
      <c r="VCX28" s="1230"/>
      <c r="VCY28" s="1230"/>
      <c r="VCZ28" s="1230"/>
      <c r="VDA28" s="1230"/>
      <c r="VDB28" s="1230"/>
      <c r="VDC28" s="1230"/>
      <c r="VDD28" s="1230"/>
      <c r="VDE28" s="1230"/>
      <c r="VDF28" s="1230"/>
      <c r="VDG28" s="1230"/>
      <c r="VDH28" s="1230"/>
      <c r="VDI28" s="1230"/>
      <c r="VDJ28" s="1230"/>
      <c r="VDK28" s="1230"/>
      <c r="VDL28" s="1230"/>
      <c r="VDM28" s="1230"/>
      <c r="VDN28" s="1230"/>
      <c r="VDO28" s="1230"/>
      <c r="VDP28" s="1230"/>
      <c r="VDQ28" s="1230"/>
      <c r="VDR28" s="1230"/>
      <c r="VDS28" s="1230"/>
      <c r="VDT28" s="1230"/>
      <c r="VDU28" s="1230"/>
      <c r="VDV28" s="1230"/>
      <c r="VDW28" s="1230"/>
      <c r="VDX28" s="1230"/>
      <c r="VDY28" s="1230"/>
      <c r="VDZ28" s="1230"/>
      <c r="VEA28" s="1230"/>
      <c r="VEB28" s="1230"/>
      <c r="VEC28" s="1230"/>
      <c r="VED28" s="1230"/>
      <c r="VEE28" s="1230"/>
      <c r="VEF28" s="1230"/>
      <c r="VEG28" s="1230"/>
      <c r="VEH28" s="1230"/>
      <c r="VEI28" s="1230"/>
      <c r="VEJ28" s="1230"/>
      <c r="VEK28" s="1230"/>
      <c r="VEL28" s="1230"/>
      <c r="VEM28" s="1230"/>
      <c r="VEN28" s="1230"/>
      <c r="VEO28" s="1230"/>
      <c r="VEP28" s="1230"/>
      <c r="VEQ28" s="1230"/>
      <c r="VER28" s="1230"/>
      <c r="VES28" s="1230"/>
      <c r="VET28" s="1230"/>
      <c r="VEU28" s="1230"/>
      <c r="VEV28" s="1230"/>
      <c r="VEW28" s="1230"/>
      <c r="VEX28" s="1230"/>
      <c r="VEY28" s="1230"/>
      <c r="VEZ28" s="1230"/>
      <c r="VFA28" s="1230"/>
      <c r="VFB28" s="1230"/>
      <c r="VFC28" s="1230"/>
      <c r="VFD28" s="1230"/>
      <c r="VFE28" s="1230"/>
      <c r="VFF28" s="1230"/>
      <c r="VFG28" s="1230"/>
      <c r="VFH28" s="1230"/>
      <c r="VFI28" s="1230"/>
      <c r="VFJ28" s="1230"/>
      <c r="VFK28" s="1230"/>
      <c r="VFL28" s="1230"/>
      <c r="VFM28" s="1230"/>
      <c r="VFN28" s="1230"/>
      <c r="VFO28" s="1230"/>
      <c r="VFP28" s="1230"/>
      <c r="VFQ28" s="1230"/>
      <c r="VFR28" s="1230"/>
      <c r="VFS28" s="1230"/>
      <c r="VFT28" s="1230"/>
      <c r="VFU28" s="1230"/>
      <c r="VFV28" s="1230"/>
      <c r="VFW28" s="1230"/>
      <c r="VFX28" s="1230"/>
      <c r="VFY28" s="1230"/>
      <c r="VFZ28" s="1230"/>
      <c r="VGA28" s="1230"/>
      <c r="VGB28" s="1230"/>
      <c r="VGC28" s="1230"/>
      <c r="VGD28" s="1230"/>
      <c r="VGE28" s="1230"/>
      <c r="VGF28" s="1230"/>
      <c r="VGG28" s="1230"/>
      <c r="VGH28" s="1230"/>
      <c r="VGI28" s="1230"/>
      <c r="VGJ28" s="1230"/>
      <c r="VGK28" s="1230"/>
      <c r="VGL28" s="1230"/>
      <c r="VGM28" s="1230"/>
      <c r="VGN28" s="1230"/>
      <c r="VGO28" s="1230"/>
      <c r="VGP28" s="1230"/>
      <c r="VGQ28" s="1230"/>
      <c r="VGR28" s="1230"/>
      <c r="VGS28" s="1230"/>
      <c r="VGT28" s="1230"/>
      <c r="VGU28" s="1230"/>
      <c r="VGV28" s="1230"/>
      <c r="VGW28" s="1230"/>
      <c r="VGX28" s="1230"/>
      <c r="VGY28" s="1230"/>
      <c r="VGZ28" s="1230"/>
      <c r="VHA28" s="1230"/>
      <c r="VHB28" s="1230"/>
      <c r="VHC28" s="1230"/>
      <c r="VHD28" s="1230"/>
      <c r="VHE28" s="1230"/>
      <c r="VHF28" s="1230"/>
      <c r="VHG28" s="1230"/>
      <c r="VHH28" s="1230"/>
      <c r="VHI28" s="1230"/>
      <c r="VHJ28" s="1230"/>
      <c r="VHK28" s="1230"/>
      <c r="VHL28" s="1230"/>
      <c r="VHM28" s="1230"/>
      <c r="VHN28" s="1230"/>
      <c r="VHO28" s="1230"/>
      <c r="VHP28" s="1230"/>
      <c r="VHQ28" s="1230"/>
      <c r="VHR28" s="1230"/>
      <c r="VHS28" s="1230"/>
      <c r="VHT28" s="1230"/>
      <c r="VHU28" s="1230"/>
      <c r="VHV28" s="1230"/>
      <c r="VHW28" s="1230"/>
      <c r="VHX28" s="1230"/>
      <c r="VHY28" s="1230"/>
      <c r="VHZ28" s="1230"/>
      <c r="VIA28" s="1230"/>
      <c r="VIB28" s="1230"/>
      <c r="VIC28" s="1230"/>
      <c r="VID28" s="1230"/>
      <c r="VIE28" s="1230"/>
      <c r="VIF28" s="1230"/>
      <c r="VIG28" s="1230"/>
      <c r="VIH28" s="1230"/>
      <c r="VII28" s="1230"/>
      <c r="VIJ28" s="1230"/>
      <c r="VIK28" s="1230"/>
      <c r="VIL28" s="1230"/>
      <c r="VIM28" s="1230"/>
      <c r="VIN28" s="1230"/>
      <c r="VIO28" s="1230"/>
      <c r="VIP28" s="1230"/>
      <c r="VIQ28" s="1230"/>
      <c r="VIR28" s="1230"/>
      <c r="VIS28" s="1230"/>
      <c r="VIT28" s="1230"/>
      <c r="VIU28" s="1230"/>
      <c r="VIV28" s="1230"/>
      <c r="VIW28" s="1230"/>
      <c r="VIX28" s="1230"/>
      <c r="VIY28" s="1230"/>
      <c r="VIZ28" s="1230"/>
      <c r="VJA28" s="1230"/>
      <c r="VJB28" s="1230"/>
      <c r="VJC28" s="1230"/>
      <c r="VJD28" s="1230"/>
      <c r="VJE28" s="1230"/>
      <c r="VJF28" s="1230"/>
      <c r="VJG28" s="1230"/>
      <c r="VJH28" s="1230"/>
      <c r="VJI28" s="1230"/>
      <c r="VJJ28" s="1230"/>
      <c r="VJK28" s="1230"/>
      <c r="VJL28" s="1230"/>
      <c r="VJM28" s="1230"/>
      <c r="VJN28" s="1230"/>
      <c r="VJO28" s="1230"/>
      <c r="VJP28" s="1230"/>
      <c r="VJQ28" s="1230"/>
      <c r="VJR28" s="1230"/>
      <c r="VJS28" s="1230"/>
      <c r="VJT28" s="1230"/>
      <c r="VJU28" s="1230"/>
      <c r="VJV28" s="1230"/>
      <c r="VJW28" s="1230"/>
      <c r="VJX28" s="1230"/>
      <c r="VJY28" s="1230"/>
      <c r="VJZ28" s="1230"/>
      <c r="VKA28" s="1230"/>
      <c r="VKB28" s="1230"/>
      <c r="VKC28" s="1230"/>
      <c r="VKD28" s="1230"/>
      <c r="VKE28" s="1230"/>
      <c r="VKF28" s="1230"/>
      <c r="VKG28" s="1230"/>
      <c r="VKH28" s="1230"/>
      <c r="VKI28" s="1230"/>
      <c r="VKJ28" s="1230"/>
      <c r="VKK28" s="1230"/>
      <c r="VKL28" s="1230"/>
      <c r="VKM28" s="1230"/>
      <c r="VKN28" s="1230"/>
      <c r="VKO28" s="1230"/>
      <c r="VKP28" s="1230"/>
      <c r="VKQ28" s="1230"/>
      <c r="VKR28" s="1230"/>
      <c r="VKS28" s="1230"/>
      <c r="VKT28" s="1230"/>
      <c r="VKU28" s="1230"/>
      <c r="VKV28" s="1230"/>
      <c r="VKW28" s="1230"/>
      <c r="VKX28" s="1230"/>
      <c r="VKY28" s="1230"/>
      <c r="VKZ28" s="1230"/>
      <c r="VLA28" s="1230"/>
      <c r="VLB28" s="1230"/>
      <c r="VLC28" s="1230"/>
      <c r="VLD28" s="1230"/>
      <c r="VLE28" s="1230"/>
      <c r="VLF28" s="1230"/>
      <c r="VLG28" s="1230"/>
      <c r="VLH28" s="1230"/>
      <c r="VLI28" s="1230"/>
      <c r="VLJ28" s="1230"/>
      <c r="VLK28" s="1230"/>
      <c r="VLL28" s="1230"/>
      <c r="VLM28" s="1230"/>
      <c r="VLN28" s="1230"/>
      <c r="VLO28" s="1230"/>
      <c r="VLP28" s="1230"/>
      <c r="VLQ28" s="1230"/>
      <c r="VLR28" s="1230"/>
      <c r="VLS28" s="1230"/>
      <c r="VLT28" s="1230"/>
      <c r="VLU28" s="1230"/>
      <c r="VLV28" s="1230"/>
      <c r="VLW28" s="1230"/>
      <c r="VLX28" s="1230"/>
      <c r="VLY28" s="1230"/>
      <c r="VLZ28" s="1230"/>
      <c r="VMA28" s="1230"/>
      <c r="VMB28" s="1230"/>
      <c r="VMC28" s="1230"/>
      <c r="VMD28" s="1230"/>
      <c r="VME28" s="1230"/>
      <c r="VMF28" s="1230"/>
      <c r="VMG28" s="1230"/>
      <c r="VMH28" s="1230"/>
      <c r="VMI28" s="1230"/>
      <c r="VMJ28" s="1230"/>
      <c r="VMK28" s="1230"/>
      <c r="VML28" s="1230"/>
      <c r="VMM28" s="1230"/>
      <c r="VMN28" s="1230"/>
      <c r="VMO28" s="1230"/>
      <c r="VMP28" s="1230"/>
      <c r="VMQ28" s="1230"/>
      <c r="VMR28" s="1230"/>
      <c r="VMS28" s="1230"/>
      <c r="VMT28" s="1230"/>
      <c r="VMU28" s="1230"/>
      <c r="VMV28" s="1230"/>
      <c r="VMW28" s="1230"/>
      <c r="VMX28" s="1230"/>
      <c r="VMY28" s="1230"/>
      <c r="VMZ28" s="1230"/>
      <c r="VNA28" s="1230"/>
      <c r="VNB28" s="1230"/>
      <c r="VNC28" s="1230"/>
      <c r="VND28" s="1230"/>
      <c r="VNE28" s="1230"/>
      <c r="VNF28" s="1230"/>
      <c r="VNG28" s="1230"/>
      <c r="VNH28" s="1230"/>
      <c r="VNI28" s="1230"/>
      <c r="VNJ28" s="1230"/>
      <c r="VNK28" s="1230"/>
      <c r="VNL28" s="1230"/>
      <c r="VNM28" s="1230"/>
      <c r="VNN28" s="1230"/>
      <c r="VNO28" s="1230"/>
      <c r="VNP28" s="1230"/>
      <c r="VNQ28" s="1230"/>
      <c r="VNR28" s="1230"/>
      <c r="VNS28" s="1230"/>
      <c r="VNT28" s="1230"/>
      <c r="VNU28" s="1230"/>
      <c r="VNV28" s="1230"/>
      <c r="VNW28" s="1230"/>
      <c r="VNX28" s="1230"/>
      <c r="VNY28" s="1230"/>
      <c r="VNZ28" s="1230"/>
      <c r="VOA28" s="1230"/>
      <c r="VOB28" s="1230"/>
      <c r="VOC28" s="1230"/>
      <c r="VOD28" s="1230"/>
      <c r="VOE28" s="1230"/>
      <c r="VOF28" s="1230"/>
      <c r="VOG28" s="1230"/>
      <c r="VOH28" s="1230"/>
      <c r="VOI28" s="1230"/>
      <c r="VOJ28" s="1230"/>
      <c r="VOK28" s="1230"/>
      <c r="VOL28" s="1230"/>
      <c r="VOM28" s="1230"/>
      <c r="VON28" s="1230"/>
      <c r="VOO28" s="1230"/>
      <c r="VOP28" s="1230"/>
      <c r="VOQ28" s="1230"/>
      <c r="VOR28" s="1230"/>
      <c r="VOS28" s="1230"/>
      <c r="VOT28" s="1230"/>
      <c r="VOU28" s="1230"/>
      <c r="VOV28" s="1230"/>
      <c r="VOW28" s="1230"/>
      <c r="VOX28" s="1230"/>
      <c r="VOY28" s="1230"/>
      <c r="VOZ28" s="1230"/>
      <c r="VPA28" s="1230"/>
      <c r="VPB28" s="1230"/>
      <c r="VPC28" s="1230"/>
      <c r="VPD28" s="1230"/>
      <c r="VPE28" s="1230"/>
      <c r="VPF28" s="1230"/>
      <c r="VPG28" s="1230"/>
      <c r="VPH28" s="1230"/>
      <c r="VPI28" s="1230"/>
      <c r="VPJ28" s="1230"/>
      <c r="VPK28" s="1230"/>
      <c r="VPL28" s="1230"/>
      <c r="VPM28" s="1230"/>
      <c r="VPN28" s="1230"/>
      <c r="VPO28" s="1230"/>
      <c r="VPP28" s="1230"/>
      <c r="VPQ28" s="1230"/>
      <c r="VPR28" s="1230"/>
      <c r="VPS28" s="1230"/>
      <c r="VPT28" s="1230"/>
      <c r="VPU28" s="1230"/>
      <c r="VPV28" s="1230"/>
      <c r="VPW28" s="1230"/>
      <c r="VPX28" s="1230"/>
      <c r="VPY28" s="1230"/>
      <c r="VPZ28" s="1230"/>
      <c r="VQA28" s="1230"/>
      <c r="VQB28" s="1230"/>
      <c r="VQC28" s="1230"/>
      <c r="VQD28" s="1230"/>
      <c r="VQE28" s="1230"/>
      <c r="VQF28" s="1230"/>
      <c r="VQG28" s="1230"/>
      <c r="VQH28" s="1230"/>
      <c r="VQI28" s="1230"/>
      <c r="VQJ28" s="1230"/>
      <c r="VQK28" s="1230"/>
      <c r="VQL28" s="1230"/>
      <c r="VQM28" s="1230"/>
      <c r="VQN28" s="1230"/>
      <c r="VQO28" s="1230"/>
      <c r="VQP28" s="1230"/>
      <c r="VQQ28" s="1230"/>
      <c r="VQR28" s="1230"/>
      <c r="VQS28" s="1230"/>
      <c r="VQT28" s="1230"/>
      <c r="VQU28" s="1230"/>
      <c r="VQV28" s="1230"/>
      <c r="VQW28" s="1230"/>
      <c r="VQX28" s="1230"/>
      <c r="VQY28" s="1230"/>
      <c r="VQZ28" s="1230"/>
      <c r="VRA28" s="1230"/>
      <c r="VRB28" s="1230"/>
      <c r="VRC28" s="1230"/>
      <c r="VRD28" s="1230"/>
      <c r="VRE28" s="1230"/>
      <c r="VRF28" s="1230"/>
      <c r="VRG28" s="1230"/>
      <c r="VRH28" s="1230"/>
      <c r="VRI28" s="1230"/>
      <c r="VRJ28" s="1230"/>
      <c r="VRK28" s="1230"/>
      <c r="VRL28" s="1230"/>
      <c r="VRM28" s="1230"/>
      <c r="VRN28" s="1230"/>
      <c r="VRO28" s="1230"/>
      <c r="VRP28" s="1230"/>
      <c r="VRQ28" s="1230"/>
      <c r="VRR28" s="1230"/>
      <c r="VRS28" s="1230"/>
      <c r="VRT28" s="1230"/>
      <c r="VRU28" s="1230"/>
      <c r="VRV28" s="1230"/>
      <c r="VRW28" s="1230"/>
      <c r="VRX28" s="1230"/>
      <c r="VRY28" s="1230"/>
      <c r="VRZ28" s="1230"/>
      <c r="VSA28" s="1230"/>
      <c r="VSB28" s="1230"/>
      <c r="VSC28" s="1230"/>
      <c r="VSD28" s="1230"/>
      <c r="VSE28" s="1230"/>
      <c r="VSF28" s="1230"/>
      <c r="VSG28" s="1230"/>
      <c r="VSH28" s="1230"/>
      <c r="VSI28" s="1230"/>
      <c r="VSJ28" s="1230"/>
      <c r="VSK28" s="1230"/>
      <c r="VSL28" s="1230"/>
      <c r="VSM28" s="1230"/>
      <c r="VSN28" s="1230"/>
      <c r="VSO28" s="1230"/>
      <c r="VSP28" s="1230"/>
      <c r="VSQ28" s="1230"/>
      <c r="VSR28" s="1230"/>
      <c r="VSS28" s="1230"/>
      <c r="VST28" s="1230"/>
      <c r="VSU28" s="1230"/>
      <c r="VSV28" s="1230"/>
      <c r="VSW28" s="1230"/>
      <c r="VSX28" s="1230"/>
      <c r="VSY28" s="1230"/>
      <c r="VSZ28" s="1230"/>
      <c r="VTA28" s="1230"/>
      <c r="VTB28" s="1230"/>
      <c r="VTC28" s="1230"/>
      <c r="VTD28" s="1230"/>
      <c r="VTE28" s="1230"/>
      <c r="VTF28" s="1230"/>
      <c r="VTG28" s="1230"/>
      <c r="VTH28" s="1230"/>
      <c r="VTI28" s="1230"/>
      <c r="VTJ28" s="1230"/>
      <c r="VTK28" s="1230"/>
      <c r="VTL28" s="1230"/>
      <c r="VTM28" s="1230"/>
      <c r="VTN28" s="1230"/>
      <c r="VTO28" s="1230"/>
      <c r="VTP28" s="1230"/>
      <c r="VTQ28" s="1230"/>
      <c r="VTR28" s="1230"/>
      <c r="VTS28" s="1230"/>
      <c r="VTT28" s="1230"/>
      <c r="VTU28" s="1230"/>
      <c r="VTV28" s="1230"/>
      <c r="VTW28" s="1230"/>
      <c r="VTX28" s="1230"/>
      <c r="VTY28" s="1230"/>
      <c r="VTZ28" s="1230"/>
      <c r="VUA28" s="1230"/>
      <c r="VUB28" s="1230"/>
      <c r="VUC28" s="1230"/>
      <c r="VUD28" s="1230"/>
      <c r="VUE28" s="1230"/>
      <c r="VUF28" s="1230"/>
      <c r="VUG28" s="1230"/>
      <c r="VUH28" s="1230"/>
      <c r="VUI28" s="1230"/>
      <c r="VUJ28" s="1230"/>
      <c r="VUK28" s="1230"/>
      <c r="VUL28" s="1230"/>
      <c r="VUM28" s="1230"/>
      <c r="VUN28" s="1230"/>
      <c r="VUO28" s="1230"/>
      <c r="VUP28" s="1230"/>
      <c r="VUQ28" s="1230"/>
      <c r="VUR28" s="1230"/>
      <c r="VUS28" s="1230"/>
      <c r="VUT28" s="1230"/>
      <c r="VUU28" s="1230"/>
      <c r="VUV28" s="1230"/>
      <c r="VUW28" s="1230"/>
      <c r="VUX28" s="1230"/>
      <c r="VUY28" s="1230"/>
      <c r="VUZ28" s="1230"/>
      <c r="VVA28" s="1230"/>
      <c r="VVB28" s="1230"/>
      <c r="VVC28" s="1230"/>
      <c r="VVD28" s="1230"/>
      <c r="VVE28" s="1230"/>
      <c r="VVF28" s="1230"/>
      <c r="VVG28" s="1230"/>
      <c r="VVH28" s="1230"/>
      <c r="VVI28" s="1230"/>
      <c r="VVJ28" s="1230"/>
      <c r="VVK28" s="1230"/>
      <c r="VVL28" s="1230"/>
      <c r="VVM28" s="1230"/>
      <c r="VVN28" s="1230"/>
      <c r="VVO28" s="1230"/>
      <c r="VVP28" s="1230"/>
      <c r="VVQ28" s="1230"/>
      <c r="VVR28" s="1230"/>
      <c r="VVS28" s="1230"/>
      <c r="VVT28" s="1230"/>
      <c r="VVU28" s="1230"/>
      <c r="VVV28" s="1230"/>
      <c r="VVW28" s="1230"/>
      <c r="VVX28" s="1230"/>
      <c r="VVY28" s="1230"/>
      <c r="VVZ28" s="1230"/>
      <c r="VWA28" s="1230"/>
      <c r="VWB28" s="1230"/>
      <c r="VWC28" s="1230"/>
      <c r="VWD28" s="1230"/>
      <c r="VWE28" s="1230"/>
      <c r="VWF28" s="1230"/>
      <c r="VWG28" s="1230"/>
      <c r="VWH28" s="1230"/>
      <c r="VWI28" s="1230"/>
      <c r="VWJ28" s="1230"/>
      <c r="VWK28" s="1230"/>
      <c r="VWL28" s="1230"/>
      <c r="VWM28" s="1230"/>
      <c r="VWN28" s="1230"/>
      <c r="VWO28" s="1230"/>
      <c r="VWP28" s="1230"/>
      <c r="VWQ28" s="1230"/>
      <c r="VWR28" s="1230"/>
      <c r="VWS28" s="1230"/>
      <c r="VWT28" s="1230"/>
      <c r="VWU28" s="1230"/>
      <c r="VWV28" s="1230"/>
      <c r="VWW28" s="1230"/>
      <c r="VWX28" s="1230"/>
      <c r="VWY28" s="1230"/>
      <c r="VWZ28" s="1230"/>
      <c r="VXA28" s="1230"/>
      <c r="VXB28" s="1230"/>
      <c r="VXC28" s="1230"/>
      <c r="VXD28" s="1230"/>
      <c r="VXE28" s="1230"/>
      <c r="VXF28" s="1230"/>
      <c r="VXG28" s="1230"/>
      <c r="VXH28" s="1230"/>
      <c r="VXI28" s="1230"/>
      <c r="VXJ28" s="1230"/>
      <c r="VXK28" s="1230"/>
      <c r="VXL28" s="1230"/>
      <c r="VXM28" s="1230"/>
      <c r="VXN28" s="1230"/>
      <c r="VXO28" s="1230"/>
      <c r="VXP28" s="1230"/>
      <c r="VXQ28" s="1230"/>
      <c r="VXR28" s="1230"/>
      <c r="VXS28" s="1230"/>
      <c r="VXT28" s="1230"/>
      <c r="VXU28" s="1230"/>
      <c r="VXV28" s="1230"/>
      <c r="VXW28" s="1230"/>
      <c r="VXX28" s="1230"/>
      <c r="VXY28" s="1230"/>
      <c r="VXZ28" s="1230"/>
      <c r="VYA28" s="1230"/>
      <c r="VYB28" s="1230"/>
      <c r="VYC28" s="1230"/>
      <c r="VYD28" s="1230"/>
      <c r="VYE28" s="1230"/>
      <c r="VYF28" s="1230"/>
      <c r="VYG28" s="1230"/>
      <c r="VYH28" s="1230"/>
      <c r="VYI28" s="1230"/>
      <c r="VYJ28" s="1230"/>
      <c r="VYK28" s="1230"/>
      <c r="VYL28" s="1230"/>
      <c r="VYM28" s="1230"/>
      <c r="VYN28" s="1230"/>
      <c r="VYO28" s="1230"/>
      <c r="VYP28" s="1230"/>
      <c r="VYQ28" s="1230"/>
      <c r="VYR28" s="1230"/>
      <c r="VYS28" s="1230"/>
      <c r="VYT28" s="1230"/>
      <c r="VYU28" s="1230"/>
      <c r="VYV28" s="1230"/>
      <c r="VYW28" s="1230"/>
      <c r="VYX28" s="1230"/>
      <c r="VYY28" s="1230"/>
      <c r="VYZ28" s="1230"/>
      <c r="VZA28" s="1230"/>
      <c r="VZB28" s="1230"/>
      <c r="VZC28" s="1230"/>
      <c r="VZD28" s="1230"/>
      <c r="VZE28" s="1230"/>
      <c r="VZF28" s="1230"/>
      <c r="VZG28" s="1230"/>
      <c r="VZH28" s="1230"/>
      <c r="VZI28" s="1230"/>
      <c r="VZJ28" s="1230"/>
      <c r="VZK28" s="1230"/>
      <c r="VZL28" s="1230"/>
      <c r="VZM28" s="1230"/>
      <c r="VZN28" s="1230"/>
      <c r="VZO28" s="1230"/>
      <c r="VZP28" s="1230"/>
      <c r="VZQ28" s="1230"/>
      <c r="VZR28" s="1230"/>
      <c r="VZS28" s="1230"/>
      <c r="VZT28" s="1230"/>
      <c r="VZU28" s="1230"/>
      <c r="VZV28" s="1230"/>
      <c r="VZW28" s="1230"/>
      <c r="VZX28" s="1230"/>
      <c r="VZY28" s="1230"/>
      <c r="VZZ28" s="1230"/>
      <c r="WAA28" s="1230"/>
      <c r="WAB28" s="1230"/>
      <c r="WAC28" s="1230"/>
      <c r="WAD28" s="1230"/>
      <c r="WAE28" s="1230"/>
      <c r="WAF28" s="1230"/>
      <c r="WAG28" s="1230"/>
      <c r="WAH28" s="1230"/>
      <c r="WAI28" s="1230"/>
      <c r="WAJ28" s="1230"/>
      <c r="WAK28" s="1230"/>
      <c r="WAL28" s="1230"/>
      <c r="WAM28" s="1230"/>
      <c r="WAN28" s="1230"/>
      <c r="WAO28" s="1230"/>
      <c r="WAP28" s="1230"/>
      <c r="WAQ28" s="1230"/>
      <c r="WAR28" s="1230"/>
      <c r="WAS28" s="1230"/>
      <c r="WAT28" s="1230"/>
      <c r="WAU28" s="1230"/>
      <c r="WAV28" s="1230"/>
      <c r="WAW28" s="1230"/>
      <c r="WAX28" s="1230"/>
      <c r="WAY28" s="1230"/>
      <c r="WAZ28" s="1230"/>
      <c r="WBA28" s="1230"/>
      <c r="WBB28" s="1230"/>
      <c r="WBC28" s="1230"/>
      <c r="WBD28" s="1230"/>
      <c r="WBE28" s="1230"/>
      <c r="WBF28" s="1230"/>
      <c r="WBG28" s="1230"/>
      <c r="WBH28" s="1230"/>
      <c r="WBI28" s="1230"/>
      <c r="WBJ28" s="1230"/>
      <c r="WBK28" s="1230"/>
      <c r="WBL28" s="1230"/>
      <c r="WBM28" s="1230"/>
      <c r="WBN28" s="1230"/>
      <c r="WBO28" s="1230"/>
      <c r="WBP28" s="1230"/>
      <c r="WBQ28" s="1230"/>
      <c r="WBR28" s="1230"/>
      <c r="WBS28" s="1230"/>
      <c r="WBT28" s="1230"/>
      <c r="WBU28" s="1230"/>
      <c r="WBV28" s="1230"/>
      <c r="WBW28" s="1230"/>
      <c r="WBX28" s="1230"/>
      <c r="WBY28" s="1230"/>
      <c r="WBZ28" s="1230"/>
      <c r="WCA28" s="1230"/>
      <c r="WCB28" s="1230"/>
      <c r="WCC28" s="1230"/>
      <c r="WCD28" s="1230"/>
      <c r="WCE28" s="1230"/>
      <c r="WCF28" s="1230"/>
      <c r="WCG28" s="1230"/>
      <c r="WCH28" s="1230"/>
      <c r="WCI28" s="1230"/>
      <c r="WCJ28" s="1230"/>
      <c r="WCK28" s="1230"/>
      <c r="WCL28" s="1230"/>
      <c r="WCM28" s="1230"/>
      <c r="WCN28" s="1230"/>
      <c r="WCO28" s="1230"/>
      <c r="WCP28" s="1230"/>
      <c r="WCQ28" s="1230"/>
      <c r="WCR28" s="1230"/>
      <c r="WCS28" s="1230"/>
      <c r="WCT28" s="1230"/>
      <c r="WCU28" s="1230"/>
      <c r="WCV28" s="1230"/>
      <c r="WCW28" s="1230"/>
      <c r="WCX28" s="1230"/>
      <c r="WCY28" s="1230"/>
      <c r="WCZ28" s="1230"/>
      <c r="WDA28" s="1230"/>
      <c r="WDB28" s="1230"/>
      <c r="WDC28" s="1230"/>
      <c r="WDD28" s="1230"/>
      <c r="WDE28" s="1230"/>
      <c r="WDF28" s="1230"/>
      <c r="WDG28" s="1230"/>
      <c r="WDH28" s="1230"/>
      <c r="WDI28" s="1230"/>
      <c r="WDJ28" s="1230"/>
      <c r="WDK28" s="1230"/>
      <c r="WDL28" s="1230"/>
      <c r="WDM28" s="1230"/>
      <c r="WDN28" s="1230"/>
      <c r="WDO28" s="1230"/>
      <c r="WDP28" s="1230"/>
      <c r="WDQ28" s="1230"/>
      <c r="WDR28" s="1230"/>
      <c r="WDS28" s="1230"/>
      <c r="WDT28" s="1230"/>
      <c r="WDU28" s="1230"/>
      <c r="WDV28" s="1230"/>
      <c r="WDW28" s="1230"/>
      <c r="WDX28" s="1230"/>
      <c r="WDY28" s="1230"/>
      <c r="WDZ28" s="1230"/>
      <c r="WEA28" s="1230"/>
      <c r="WEB28" s="1230"/>
      <c r="WEC28" s="1230"/>
      <c r="WED28" s="1230"/>
      <c r="WEE28" s="1230"/>
      <c r="WEF28" s="1230"/>
      <c r="WEG28" s="1230"/>
      <c r="WEH28" s="1230"/>
      <c r="WEI28" s="1230"/>
      <c r="WEJ28" s="1230"/>
      <c r="WEK28" s="1230"/>
      <c r="WEL28" s="1230"/>
      <c r="WEM28" s="1230"/>
      <c r="WEN28" s="1230"/>
      <c r="WEO28" s="1230"/>
      <c r="WEP28" s="1230"/>
      <c r="WEQ28" s="1230"/>
      <c r="WER28" s="1230"/>
      <c r="WES28" s="1230"/>
      <c r="WET28" s="1230"/>
      <c r="WEU28" s="1230"/>
      <c r="WEV28" s="1230"/>
      <c r="WEW28" s="1230"/>
      <c r="WEX28" s="1230"/>
      <c r="WEY28" s="1230"/>
      <c r="WEZ28" s="1230"/>
      <c r="WFA28" s="1230"/>
      <c r="WFB28" s="1230"/>
      <c r="WFC28" s="1230"/>
      <c r="WFD28" s="1230"/>
      <c r="WFE28" s="1230"/>
      <c r="WFF28" s="1230"/>
      <c r="WFG28" s="1230"/>
      <c r="WFH28" s="1230"/>
      <c r="WFI28" s="1230"/>
      <c r="WFJ28" s="1230"/>
      <c r="WFK28" s="1230"/>
      <c r="WFL28" s="1230"/>
      <c r="WFM28" s="1230"/>
      <c r="WFN28" s="1230"/>
      <c r="WFO28" s="1230"/>
      <c r="WFP28" s="1230"/>
      <c r="WFQ28" s="1230"/>
      <c r="WFR28" s="1230"/>
      <c r="WFS28" s="1230"/>
      <c r="WFT28" s="1230"/>
      <c r="WFU28" s="1230"/>
      <c r="WFV28" s="1230"/>
      <c r="WFW28" s="1230"/>
      <c r="WFX28" s="1230"/>
      <c r="WFY28" s="1230"/>
      <c r="WFZ28" s="1230"/>
      <c r="WGA28" s="1230"/>
      <c r="WGB28" s="1230"/>
      <c r="WGC28" s="1230"/>
      <c r="WGD28" s="1230"/>
      <c r="WGE28" s="1230"/>
      <c r="WGF28" s="1230"/>
      <c r="WGG28" s="1230"/>
      <c r="WGH28" s="1230"/>
      <c r="WGI28" s="1230"/>
      <c r="WGJ28" s="1230"/>
      <c r="WGK28" s="1230"/>
      <c r="WGL28" s="1230"/>
      <c r="WGM28" s="1230"/>
      <c r="WGN28" s="1230"/>
      <c r="WGO28" s="1230"/>
      <c r="WGP28" s="1230"/>
      <c r="WGQ28" s="1230"/>
      <c r="WGR28" s="1230"/>
      <c r="WGS28" s="1230"/>
      <c r="WGT28" s="1230"/>
      <c r="WGU28" s="1230"/>
      <c r="WGV28" s="1230"/>
      <c r="WGW28" s="1230"/>
      <c r="WGX28" s="1230"/>
      <c r="WGY28" s="1230"/>
      <c r="WGZ28" s="1230"/>
      <c r="WHA28" s="1230"/>
      <c r="WHB28" s="1230"/>
      <c r="WHC28" s="1230"/>
      <c r="WHD28" s="1230"/>
      <c r="WHE28" s="1230"/>
      <c r="WHF28" s="1230"/>
      <c r="WHG28" s="1230"/>
      <c r="WHH28" s="1230"/>
      <c r="WHI28" s="1230"/>
      <c r="WHJ28" s="1230"/>
      <c r="WHK28" s="1230"/>
      <c r="WHL28" s="1230"/>
      <c r="WHM28" s="1230"/>
      <c r="WHN28" s="1230"/>
      <c r="WHO28" s="1230"/>
      <c r="WHP28" s="1230"/>
      <c r="WHQ28" s="1230"/>
      <c r="WHR28" s="1230"/>
      <c r="WHS28" s="1230"/>
      <c r="WHT28" s="1230"/>
      <c r="WHU28" s="1230"/>
      <c r="WHV28" s="1230"/>
      <c r="WHW28" s="1230"/>
      <c r="WHX28" s="1230"/>
      <c r="WHY28" s="1230"/>
      <c r="WHZ28" s="1230"/>
      <c r="WIA28" s="1230"/>
      <c r="WIB28" s="1230"/>
      <c r="WIC28" s="1230"/>
      <c r="WID28" s="1230"/>
      <c r="WIE28" s="1230"/>
      <c r="WIF28" s="1230"/>
      <c r="WIG28" s="1230"/>
      <c r="WIH28" s="1230"/>
      <c r="WII28" s="1230"/>
      <c r="WIJ28" s="1230"/>
      <c r="WIK28" s="1230"/>
      <c r="WIL28" s="1230"/>
      <c r="WIM28" s="1230"/>
      <c r="WIN28" s="1230"/>
      <c r="WIO28" s="1230"/>
      <c r="WIP28" s="1230"/>
      <c r="WIQ28" s="1230"/>
      <c r="WIR28" s="1230"/>
      <c r="WIS28" s="1230"/>
      <c r="WIT28" s="1230"/>
      <c r="WIU28" s="1230"/>
      <c r="WIV28" s="1230"/>
      <c r="WIW28" s="1230"/>
      <c r="WIX28" s="1230"/>
      <c r="WIY28" s="1230"/>
      <c r="WIZ28" s="1230"/>
      <c r="WJA28" s="1230"/>
      <c r="WJB28" s="1230"/>
      <c r="WJC28" s="1230"/>
      <c r="WJD28" s="1230"/>
      <c r="WJE28" s="1230"/>
      <c r="WJF28" s="1230"/>
      <c r="WJG28" s="1230"/>
      <c r="WJH28" s="1230"/>
      <c r="WJI28" s="1230"/>
      <c r="WJJ28" s="1230"/>
      <c r="WJK28" s="1230"/>
      <c r="WJL28" s="1230"/>
      <c r="WJM28" s="1230"/>
      <c r="WJN28" s="1230"/>
      <c r="WJO28" s="1230"/>
      <c r="WJP28" s="1230"/>
      <c r="WJQ28" s="1230"/>
      <c r="WJR28" s="1230"/>
      <c r="WJS28" s="1230"/>
      <c r="WJT28" s="1230"/>
      <c r="WJU28" s="1230"/>
      <c r="WJV28" s="1230"/>
      <c r="WJW28" s="1230"/>
      <c r="WJX28" s="1230"/>
      <c r="WJY28" s="1230"/>
      <c r="WJZ28" s="1230"/>
      <c r="WKA28" s="1230"/>
      <c r="WKB28" s="1230"/>
      <c r="WKC28" s="1230"/>
      <c r="WKD28" s="1230"/>
      <c r="WKE28" s="1230"/>
      <c r="WKF28" s="1230"/>
      <c r="WKG28" s="1230"/>
      <c r="WKH28" s="1230"/>
      <c r="WKI28" s="1230"/>
      <c r="WKJ28" s="1230"/>
      <c r="WKK28" s="1230"/>
      <c r="WKL28" s="1230"/>
      <c r="WKM28" s="1230"/>
      <c r="WKN28" s="1230"/>
      <c r="WKO28" s="1230"/>
      <c r="WKP28" s="1230"/>
      <c r="WKQ28" s="1230"/>
      <c r="WKR28" s="1230"/>
      <c r="WKS28" s="1230"/>
      <c r="WKT28" s="1230"/>
      <c r="WKU28" s="1230"/>
      <c r="WKV28" s="1230"/>
      <c r="WKW28" s="1230"/>
      <c r="WKX28" s="1230"/>
      <c r="WKY28" s="1230"/>
      <c r="WKZ28" s="1230"/>
      <c r="WLA28" s="1230"/>
      <c r="WLB28" s="1230"/>
      <c r="WLC28" s="1230"/>
      <c r="WLD28" s="1230"/>
      <c r="WLE28" s="1230"/>
      <c r="WLF28" s="1230"/>
      <c r="WLG28" s="1230"/>
      <c r="WLH28" s="1230"/>
      <c r="WLI28" s="1230"/>
      <c r="WLJ28" s="1230"/>
      <c r="WLK28" s="1230"/>
      <c r="WLL28" s="1230"/>
      <c r="WLM28" s="1230"/>
      <c r="WLN28" s="1230"/>
      <c r="WLO28" s="1230"/>
      <c r="WLP28" s="1230"/>
      <c r="WLQ28" s="1230"/>
      <c r="WLR28" s="1230"/>
      <c r="WLS28" s="1230"/>
      <c r="WLT28" s="1230"/>
      <c r="WLU28" s="1230"/>
      <c r="WLV28" s="1230"/>
      <c r="WLW28" s="1230"/>
      <c r="WLX28" s="1230"/>
      <c r="WLY28" s="1230"/>
      <c r="WLZ28" s="1230"/>
      <c r="WMA28" s="1230"/>
      <c r="WMB28" s="1230"/>
      <c r="WMC28" s="1230"/>
      <c r="WMD28" s="1230"/>
      <c r="WME28" s="1230"/>
      <c r="WMF28" s="1230"/>
      <c r="WMG28" s="1230"/>
      <c r="WMH28" s="1230"/>
      <c r="WMI28" s="1230"/>
      <c r="WMJ28" s="1230"/>
      <c r="WMK28" s="1230"/>
      <c r="WML28" s="1230"/>
      <c r="WMM28" s="1230"/>
      <c r="WMN28" s="1230"/>
      <c r="WMO28" s="1230"/>
      <c r="WMP28" s="1230"/>
      <c r="WMQ28" s="1230"/>
      <c r="WMR28" s="1230"/>
      <c r="WMS28" s="1230"/>
      <c r="WMT28" s="1230"/>
      <c r="WMU28" s="1230"/>
      <c r="WMV28" s="1230"/>
      <c r="WMW28" s="1230"/>
      <c r="WMX28" s="1230"/>
      <c r="WMY28" s="1230"/>
      <c r="WMZ28" s="1230"/>
      <c r="WNA28" s="1230"/>
      <c r="WNB28" s="1230"/>
      <c r="WNC28" s="1230"/>
      <c r="WND28" s="1230"/>
      <c r="WNE28" s="1230"/>
      <c r="WNF28" s="1230"/>
      <c r="WNG28" s="1230"/>
      <c r="WNH28" s="1230"/>
      <c r="WNI28" s="1230"/>
      <c r="WNJ28" s="1230"/>
      <c r="WNK28" s="1230"/>
      <c r="WNL28" s="1230"/>
      <c r="WNM28" s="1230"/>
      <c r="WNN28" s="1230"/>
      <c r="WNO28" s="1230"/>
      <c r="WNP28" s="1230"/>
      <c r="WNQ28" s="1230"/>
      <c r="WNR28" s="1230"/>
      <c r="WNS28" s="1230"/>
      <c r="WNT28" s="1230"/>
      <c r="WNU28" s="1230"/>
      <c r="WNV28" s="1230"/>
      <c r="WNW28" s="1230"/>
      <c r="WNX28" s="1230"/>
      <c r="WNY28" s="1230"/>
      <c r="WNZ28" s="1230"/>
      <c r="WOA28" s="1230"/>
      <c r="WOB28" s="1230"/>
      <c r="WOC28" s="1230"/>
      <c r="WOD28" s="1230"/>
      <c r="WOE28" s="1230"/>
      <c r="WOF28" s="1230"/>
      <c r="WOG28" s="1230"/>
      <c r="WOH28" s="1230"/>
      <c r="WOI28" s="1230"/>
      <c r="WOJ28" s="1230"/>
      <c r="WOK28" s="1230"/>
      <c r="WOL28" s="1230"/>
      <c r="WOM28" s="1230"/>
      <c r="WON28" s="1230"/>
      <c r="WOO28" s="1230"/>
      <c r="WOP28" s="1230"/>
      <c r="WOQ28" s="1230"/>
      <c r="WOR28" s="1230"/>
      <c r="WOS28" s="1230"/>
      <c r="WOT28" s="1230"/>
      <c r="WOU28" s="1230"/>
      <c r="WOV28" s="1230"/>
      <c r="WOW28" s="1230"/>
      <c r="WOX28" s="1230"/>
      <c r="WOY28" s="1230"/>
      <c r="WOZ28" s="1230"/>
      <c r="WPA28" s="1230"/>
      <c r="WPB28" s="1230"/>
      <c r="WPC28" s="1230"/>
      <c r="WPD28" s="1230"/>
      <c r="WPE28" s="1230"/>
      <c r="WPF28" s="1230"/>
      <c r="WPG28" s="1230"/>
      <c r="WPH28" s="1230"/>
      <c r="WPI28" s="1230"/>
      <c r="WPJ28" s="1230"/>
      <c r="WPK28" s="1230"/>
      <c r="WPL28" s="1230"/>
      <c r="WPM28" s="1230"/>
      <c r="WPN28" s="1230"/>
      <c r="WPO28" s="1230"/>
      <c r="WPP28" s="1230"/>
      <c r="WPQ28" s="1230"/>
      <c r="WPR28" s="1230"/>
      <c r="WPS28" s="1230"/>
      <c r="WPT28" s="1230"/>
      <c r="WPU28" s="1230"/>
      <c r="WPV28" s="1230"/>
      <c r="WPW28" s="1230"/>
      <c r="WPX28" s="1230"/>
      <c r="WPY28" s="1230"/>
      <c r="WPZ28" s="1230"/>
      <c r="WQA28" s="1230"/>
      <c r="WQB28" s="1230"/>
      <c r="WQC28" s="1230"/>
      <c r="WQD28" s="1230"/>
      <c r="WQE28" s="1230"/>
      <c r="WQF28" s="1230"/>
      <c r="WQG28" s="1230"/>
      <c r="WQH28" s="1230"/>
      <c r="WQI28" s="1230"/>
      <c r="WQJ28" s="1230"/>
      <c r="WQK28" s="1230"/>
      <c r="WQL28" s="1230"/>
      <c r="WQM28" s="1230"/>
      <c r="WQN28" s="1230"/>
      <c r="WQO28" s="1230"/>
      <c r="WQP28" s="1230"/>
      <c r="WQQ28" s="1230"/>
      <c r="WQR28" s="1230"/>
      <c r="WQS28" s="1230"/>
      <c r="WQT28" s="1230"/>
      <c r="WQU28" s="1230"/>
      <c r="WQV28" s="1230"/>
      <c r="WQW28" s="1230"/>
      <c r="WQX28" s="1230"/>
      <c r="WQY28" s="1230"/>
      <c r="WQZ28" s="1230"/>
      <c r="WRA28" s="1230"/>
      <c r="WRB28" s="1230"/>
      <c r="WRC28" s="1230"/>
      <c r="WRD28" s="1230"/>
      <c r="WRE28" s="1230"/>
      <c r="WRF28" s="1230"/>
      <c r="WRG28" s="1230"/>
      <c r="WRH28" s="1230"/>
      <c r="WRI28" s="1230"/>
      <c r="WRJ28" s="1230"/>
      <c r="WRK28" s="1230"/>
      <c r="WRL28" s="1230"/>
      <c r="WRM28" s="1230"/>
      <c r="WRN28" s="1230"/>
      <c r="WRO28" s="1230"/>
      <c r="WRP28" s="1230"/>
      <c r="WRQ28" s="1230"/>
      <c r="WRR28" s="1230"/>
      <c r="WRS28" s="1230"/>
      <c r="WRT28" s="1230"/>
      <c r="WRU28" s="1230"/>
      <c r="WRV28" s="1230"/>
      <c r="WRW28" s="1230"/>
      <c r="WRX28" s="1230"/>
      <c r="WRY28" s="1230"/>
      <c r="WRZ28" s="1230"/>
      <c r="WSA28" s="1230"/>
      <c r="WSB28" s="1230"/>
      <c r="WSC28" s="1230"/>
      <c r="WSD28" s="1230"/>
      <c r="WSE28" s="1230"/>
      <c r="WSF28" s="1230"/>
      <c r="WSG28" s="1230"/>
      <c r="WSH28" s="1230"/>
      <c r="WSI28" s="1230"/>
      <c r="WSJ28" s="1230"/>
      <c r="WSK28" s="1230"/>
      <c r="WSL28" s="1230"/>
      <c r="WSM28" s="1230"/>
      <c r="WSN28" s="1230"/>
      <c r="WSO28" s="1230"/>
      <c r="WSP28" s="1230"/>
      <c r="WSQ28" s="1230"/>
      <c r="WSR28" s="1230"/>
      <c r="WSS28" s="1230"/>
      <c r="WST28" s="1230"/>
      <c r="WSU28" s="1230"/>
      <c r="WSV28" s="1230"/>
      <c r="WSW28" s="1230"/>
      <c r="WSX28" s="1230"/>
      <c r="WSY28" s="1230"/>
      <c r="WSZ28" s="1230"/>
      <c r="WTA28" s="1230"/>
      <c r="WTB28" s="1230"/>
      <c r="WTC28" s="1230"/>
      <c r="WTD28" s="1230"/>
      <c r="WTE28" s="1230"/>
      <c r="WTF28" s="1230"/>
      <c r="WTG28" s="1230"/>
      <c r="WTH28" s="1230"/>
      <c r="WTI28" s="1230"/>
      <c r="WTJ28" s="1230"/>
      <c r="WTK28" s="1230"/>
      <c r="WTL28" s="1230"/>
      <c r="WTM28" s="1230"/>
      <c r="WTN28" s="1230"/>
      <c r="WTO28" s="1230"/>
      <c r="WTP28" s="1230"/>
      <c r="WTQ28" s="1230"/>
      <c r="WTR28" s="1230"/>
      <c r="WTS28" s="1230"/>
      <c r="WTT28" s="1230"/>
      <c r="WTU28" s="1230"/>
      <c r="WTV28" s="1230"/>
      <c r="WTW28" s="1230"/>
      <c r="WTX28" s="1230"/>
      <c r="WTY28" s="1230"/>
      <c r="WTZ28" s="1230"/>
      <c r="WUA28" s="1230"/>
      <c r="WUB28" s="1230"/>
      <c r="WUC28" s="1230"/>
      <c r="WUD28" s="1230"/>
      <c r="WUE28" s="1230"/>
      <c r="WUF28" s="1230"/>
      <c r="WUG28" s="1230"/>
      <c r="WUH28" s="1230"/>
      <c r="WUI28" s="1230"/>
      <c r="WUJ28" s="1230"/>
      <c r="WUK28" s="1230"/>
      <c r="WUL28" s="1230"/>
      <c r="WUM28" s="1230"/>
      <c r="WUN28" s="1230"/>
      <c r="WUO28" s="1230"/>
      <c r="WUP28" s="1230"/>
      <c r="WUQ28" s="1230"/>
      <c r="WUR28" s="1230"/>
      <c r="WUS28" s="1230"/>
      <c r="WUT28" s="1230"/>
      <c r="WUU28" s="1230"/>
      <c r="WUV28" s="1230"/>
      <c r="WUW28" s="1230"/>
      <c r="WUX28" s="1230"/>
      <c r="WUY28" s="1230"/>
      <c r="WUZ28" s="1230"/>
      <c r="WVA28" s="1230"/>
      <c r="WVB28" s="1230"/>
      <c r="WVC28" s="1230"/>
      <c r="WVD28" s="1230"/>
      <c r="WVE28" s="1230"/>
      <c r="WVF28" s="1230"/>
      <c r="WVG28" s="1230"/>
      <c r="WVH28" s="1230"/>
      <c r="WVI28" s="1230"/>
      <c r="WVJ28" s="1230"/>
    </row>
    <row r="29" spans="1:16130" x14ac:dyDescent="0.2">
      <c r="A29" s="1330" t="s">
        <v>1249</v>
      </c>
      <c r="B29" s="1330" t="s">
        <v>129</v>
      </c>
      <c r="C29" s="1330" t="s">
        <v>1232</v>
      </c>
      <c r="D29" s="1330" t="s">
        <v>416</v>
      </c>
      <c r="E29" s="1326" t="s">
        <v>1234</v>
      </c>
      <c r="F29" s="1230" t="s">
        <v>1241</v>
      </c>
    </row>
    <row r="30" spans="1:16130" s="1332" customFormat="1" x14ac:dyDescent="0.2">
      <c r="A30" s="1330" t="s">
        <v>1250</v>
      </c>
      <c r="B30" s="1330" t="s">
        <v>129</v>
      </c>
      <c r="C30" s="1330" t="s">
        <v>1232</v>
      </c>
      <c r="D30" s="1330" t="s">
        <v>416</v>
      </c>
      <c r="E30" s="1326" t="s">
        <v>1234</v>
      </c>
      <c r="F30" s="1230" t="s">
        <v>1241</v>
      </c>
      <c r="G30" s="1230"/>
      <c r="H30" s="1230"/>
      <c r="I30" s="1230"/>
      <c r="J30" s="1230"/>
      <c r="K30" s="1230"/>
      <c r="L30" s="1230"/>
      <c r="M30" s="1230"/>
      <c r="N30" s="1230"/>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230"/>
      <c r="AM30" s="1230"/>
      <c r="AN30" s="1230"/>
      <c r="AO30" s="1230"/>
      <c r="AP30" s="1230"/>
      <c r="AQ30" s="1230"/>
      <c r="AR30" s="1230"/>
      <c r="AS30" s="1230"/>
      <c r="AT30" s="1230"/>
      <c r="AU30" s="1230"/>
      <c r="AV30" s="1230"/>
      <c r="AW30" s="1230"/>
      <c r="AX30" s="1230"/>
      <c r="AY30" s="1230"/>
      <c r="AZ30" s="1230"/>
      <c r="BA30" s="1230"/>
      <c r="BB30" s="1230"/>
      <c r="BC30" s="1230"/>
      <c r="BD30" s="1230"/>
      <c r="BE30" s="1230"/>
      <c r="BF30" s="1230"/>
      <c r="BG30" s="1230"/>
      <c r="BH30" s="1230"/>
      <c r="BI30" s="1230"/>
      <c r="BJ30" s="1230"/>
      <c r="BK30" s="1230"/>
      <c r="BL30" s="1230"/>
      <c r="BM30" s="1230"/>
      <c r="BN30" s="1230"/>
      <c r="BO30" s="1230"/>
      <c r="BP30" s="1230"/>
      <c r="BQ30" s="1230"/>
      <c r="BR30" s="1230"/>
      <c r="BS30" s="1230"/>
      <c r="BT30" s="1230"/>
      <c r="BU30" s="1230"/>
      <c r="BV30" s="1230"/>
      <c r="BW30" s="1230"/>
      <c r="BX30" s="1230"/>
      <c r="BY30" s="1230"/>
      <c r="BZ30" s="1230"/>
      <c r="CA30" s="1230"/>
      <c r="CB30" s="1230"/>
      <c r="CC30" s="1230"/>
      <c r="CD30" s="1230"/>
      <c r="CE30" s="1230"/>
      <c r="CF30" s="1230"/>
      <c r="CG30" s="1230"/>
      <c r="CH30" s="1230"/>
      <c r="CI30" s="1230"/>
      <c r="CJ30" s="1230"/>
      <c r="CK30" s="1230"/>
      <c r="CL30" s="1230"/>
      <c r="CM30" s="1230"/>
      <c r="CN30" s="1230"/>
      <c r="CO30" s="1230"/>
      <c r="CP30" s="1230"/>
      <c r="CQ30" s="1230"/>
      <c r="CR30" s="1230"/>
      <c r="CS30" s="1230"/>
      <c r="CT30" s="1230"/>
      <c r="CU30" s="1230"/>
      <c r="CV30" s="1230"/>
      <c r="CW30" s="1230"/>
      <c r="CX30" s="1230"/>
      <c r="CY30" s="1230"/>
      <c r="CZ30" s="1230"/>
      <c r="DA30" s="1230"/>
      <c r="DB30" s="1230"/>
      <c r="DC30" s="1230"/>
      <c r="DD30" s="1230"/>
      <c r="DE30" s="1230"/>
      <c r="DF30" s="1230"/>
      <c r="DG30" s="1230"/>
      <c r="DH30" s="1230"/>
      <c r="DI30" s="1230"/>
      <c r="DJ30" s="1230"/>
      <c r="DK30" s="1230"/>
      <c r="DL30" s="1230"/>
      <c r="DM30" s="1230"/>
      <c r="DN30" s="1230"/>
      <c r="DO30" s="1230"/>
      <c r="DP30" s="1230"/>
      <c r="DQ30" s="1230"/>
      <c r="DR30" s="1230"/>
      <c r="DS30" s="1230"/>
      <c r="DT30" s="1230"/>
      <c r="DU30" s="1230"/>
      <c r="DV30" s="1230"/>
      <c r="DW30" s="1230"/>
      <c r="DX30" s="1230"/>
      <c r="DY30" s="1230"/>
      <c r="DZ30" s="1230"/>
      <c r="EA30" s="1230"/>
      <c r="EB30" s="1230"/>
      <c r="EC30" s="1230"/>
      <c r="ED30" s="1230"/>
      <c r="EE30" s="1230"/>
      <c r="EF30" s="1230"/>
      <c r="EG30" s="1230"/>
      <c r="EH30" s="1230"/>
      <c r="EI30" s="1230"/>
      <c r="EJ30" s="1230"/>
      <c r="EK30" s="1230"/>
      <c r="EL30" s="1230"/>
      <c r="EM30" s="1230"/>
      <c r="EN30" s="1230"/>
      <c r="EO30" s="1230"/>
      <c r="EP30" s="1230"/>
      <c r="EQ30" s="1230"/>
      <c r="ER30" s="1230"/>
      <c r="ES30" s="1230"/>
      <c r="ET30" s="1230"/>
      <c r="EU30" s="1230"/>
      <c r="EV30" s="1230"/>
      <c r="EW30" s="1230"/>
      <c r="EX30" s="1230"/>
      <c r="EY30" s="1230"/>
      <c r="EZ30" s="1230"/>
      <c r="FA30" s="1230"/>
      <c r="FB30" s="1230"/>
      <c r="FC30" s="1230"/>
      <c r="FD30" s="1230"/>
      <c r="FE30" s="1230"/>
      <c r="FF30" s="1230"/>
      <c r="FG30" s="1230"/>
      <c r="FH30" s="1230"/>
      <c r="FI30" s="1230"/>
      <c r="FJ30" s="1230"/>
      <c r="FK30" s="1230"/>
      <c r="FL30" s="1230"/>
      <c r="FM30" s="1230"/>
      <c r="FN30" s="1230"/>
      <c r="FO30" s="1230"/>
      <c r="FP30" s="1230"/>
      <c r="FQ30" s="1230"/>
      <c r="FR30" s="1230"/>
      <c r="FS30" s="1230"/>
      <c r="FT30" s="1230"/>
      <c r="FU30" s="1230"/>
      <c r="FV30" s="1230"/>
      <c r="FW30" s="1230"/>
      <c r="FX30" s="1230"/>
      <c r="FY30" s="1230"/>
      <c r="FZ30" s="1230"/>
      <c r="GA30" s="1230"/>
      <c r="GB30" s="1230"/>
      <c r="GC30" s="1230"/>
      <c r="GD30" s="1230"/>
      <c r="GE30" s="1230"/>
      <c r="GF30" s="1230"/>
      <c r="GG30" s="1230"/>
      <c r="GH30" s="1230"/>
      <c r="GI30" s="1230"/>
      <c r="GJ30" s="1230"/>
      <c r="GK30" s="1230"/>
      <c r="GL30" s="1230"/>
      <c r="GM30" s="1230"/>
      <c r="GN30" s="1230"/>
      <c r="GO30" s="1230"/>
      <c r="GP30" s="1230"/>
      <c r="GQ30" s="1230"/>
      <c r="GR30" s="1230"/>
      <c r="GS30" s="1230"/>
      <c r="GT30" s="1230"/>
      <c r="GU30" s="1230"/>
      <c r="GV30" s="1230"/>
      <c r="GW30" s="1230"/>
      <c r="GX30" s="1230"/>
      <c r="GY30" s="1230"/>
      <c r="GZ30" s="1230"/>
      <c r="HA30" s="1230"/>
      <c r="HB30" s="1230"/>
      <c r="HC30" s="1230"/>
      <c r="HD30" s="1230"/>
      <c r="HE30" s="1230"/>
      <c r="HF30" s="1230"/>
      <c r="HG30" s="1230"/>
      <c r="HH30" s="1230"/>
      <c r="HI30" s="1230"/>
      <c r="HJ30" s="1230"/>
      <c r="HK30" s="1230"/>
      <c r="HL30" s="1230"/>
      <c r="HM30" s="1230"/>
      <c r="HN30" s="1230"/>
      <c r="HO30" s="1230"/>
      <c r="HP30" s="1230"/>
      <c r="HQ30" s="1230"/>
      <c r="HR30" s="1230"/>
      <c r="HS30" s="1230"/>
      <c r="HT30" s="1230"/>
      <c r="HU30" s="1230"/>
      <c r="HV30" s="1230"/>
      <c r="HW30" s="1230"/>
      <c r="HX30" s="1230"/>
      <c r="HY30" s="1230"/>
      <c r="HZ30" s="1230"/>
      <c r="IA30" s="1230"/>
      <c r="IB30" s="1230"/>
      <c r="IC30" s="1230"/>
      <c r="ID30" s="1230"/>
      <c r="IE30" s="1230"/>
      <c r="IF30" s="1230"/>
      <c r="IG30" s="1230"/>
      <c r="IH30" s="1230"/>
      <c r="II30" s="1230"/>
      <c r="IJ30" s="1230"/>
      <c r="IK30" s="1230"/>
      <c r="IL30" s="1230"/>
      <c r="IM30" s="1230"/>
      <c r="IN30" s="1230"/>
      <c r="IO30" s="1230"/>
      <c r="IP30" s="1230"/>
      <c r="IQ30" s="1230"/>
      <c r="IR30" s="1230"/>
      <c r="IS30" s="1230"/>
      <c r="IT30" s="1230"/>
      <c r="IU30" s="1230"/>
      <c r="IV30" s="1230"/>
      <c r="IW30" s="1230"/>
      <c r="IX30" s="1230"/>
      <c r="IY30" s="1230"/>
      <c r="IZ30" s="1230"/>
      <c r="JA30" s="1230"/>
      <c r="JB30" s="1230"/>
      <c r="JC30" s="1230"/>
      <c r="JD30" s="1230"/>
      <c r="JE30" s="1230"/>
      <c r="JF30" s="1230"/>
      <c r="JG30" s="1230"/>
      <c r="JH30" s="1230"/>
      <c r="JI30" s="1230"/>
      <c r="JJ30" s="1230"/>
      <c r="JK30" s="1230"/>
      <c r="JL30" s="1230"/>
      <c r="JM30" s="1230"/>
      <c r="JN30" s="1230"/>
      <c r="JO30" s="1230"/>
      <c r="JP30" s="1230"/>
      <c r="JQ30" s="1230"/>
      <c r="JR30" s="1230"/>
      <c r="JS30" s="1230"/>
      <c r="JT30" s="1230"/>
      <c r="JU30" s="1230"/>
      <c r="JV30" s="1230"/>
      <c r="JW30" s="1230"/>
      <c r="JX30" s="1230"/>
      <c r="JY30" s="1230"/>
      <c r="JZ30" s="1230"/>
      <c r="KA30" s="1230"/>
      <c r="KB30" s="1230"/>
      <c r="KC30" s="1230"/>
      <c r="KD30" s="1230"/>
      <c r="KE30" s="1230"/>
      <c r="KF30" s="1230"/>
      <c r="KG30" s="1230"/>
      <c r="KH30" s="1230"/>
      <c r="KI30" s="1230"/>
      <c r="KJ30" s="1230"/>
      <c r="KK30" s="1230"/>
      <c r="KL30" s="1230"/>
      <c r="KM30" s="1230"/>
      <c r="KN30" s="1230"/>
      <c r="KO30" s="1230"/>
      <c r="KP30" s="1230"/>
      <c r="KQ30" s="1230"/>
      <c r="KR30" s="1230"/>
      <c r="KS30" s="1230"/>
      <c r="KT30" s="1230"/>
      <c r="KU30" s="1230"/>
      <c r="KV30" s="1230"/>
      <c r="KW30" s="1230"/>
      <c r="KX30" s="1230"/>
      <c r="KY30" s="1230"/>
      <c r="KZ30" s="1230"/>
      <c r="LA30" s="1230"/>
      <c r="LB30" s="1230"/>
      <c r="LC30" s="1230"/>
      <c r="LD30" s="1230"/>
      <c r="LE30" s="1230"/>
      <c r="LF30" s="1230"/>
      <c r="LG30" s="1230"/>
      <c r="LH30" s="1230"/>
      <c r="LI30" s="1230"/>
      <c r="LJ30" s="1230"/>
      <c r="LK30" s="1230"/>
      <c r="LL30" s="1230"/>
      <c r="LM30" s="1230"/>
      <c r="LN30" s="1230"/>
      <c r="LO30" s="1230"/>
      <c r="LP30" s="1230"/>
      <c r="LQ30" s="1230"/>
      <c r="LR30" s="1230"/>
      <c r="LS30" s="1230"/>
      <c r="LT30" s="1230"/>
      <c r="LU30" s="1230"/>
      <c r="LV30" s="1230"/>
      <c r="LW30" s="1230"/>
      <c r="LX30" s="1230"/>
      <c r="LY30" s="1230"/>
      <c r="LZ30" s="1230"/>
      <c r="MA30" s="1230"/>
      <c r="MB30" s="1230"/>
      <c r="MC30" s="1230"/>
      <c r="MD30" s="1230"/>
      <c r="ME30" s="1230"/>
      <c r="MF30" s="1230"/>
      <c r="MG30" s="1230"/>
      <c r="MH30" s="1230"/>
      <c r="MI30" s="1230"/>
      <c r="MJ30" s="1230"/>
      <c r="MK30" s="1230"/>
      <c r="ML30" s="1230"/>
      <c r="MM30" s="1230"/>
      <c r="MN30" s="1230"/>
      <c r="MO30" s="1230"/>
      <c r="MP30" s="1230"/>
      <c r="MQ30" s="1230"/>
      <c r="MR30" s="1230"/>
      <c r="MS30" s="1230"/>
      <c r="MT30" s="1230"/>
      <c r="MU30" s="1230"/>
      <c r="MV30" s="1230"/>
      <c r="MW30" s="1230"/>
      <c r="MX30" s="1230"/>
      <c r="MY30" s="1230"/>
      <c r="MZ30" s="1230"/>
      <c r="NA30" s="1230"/>
      <c r="NB30" s="1230"/>
      <c r="NC30" s="1230"/>
      <c r="ND30" s="1230"/>
      <c r="NE30" s="1230"/>
      <c r="NF30" s="1230"/>
      <c r="NG30" s="1230"/>
      <c r="NH30" s="1230"/>
      <c r="NI30" s="1230"/>
      <c r="NJ30" s="1230"/>
      <c r="NK30" s="1230"/>
      <c r="NL30" s="1230"/>
      <c r="NM30" s="1230"/>
      <c r="NN30" s="1230"/>
      <c r="NO30" s="1230"/>
      <c r="NP30" s="1230"/>
      <c r="NQ30" s="1230"/>
      <c r="NR30" s="1230"/>
      <c r="NS30" s="1230"/>
      <c r="NT30" s="1230"/>
      <c r="NU30" s="1230"/>
      <c r="NV30" s="1230"/>
      <c r="NW30" s="1230"/>
      <c r="NX30" s="1230"/>
      <c r="NY30" s="1230"/>
      <c r="NZ30" s="1230"/>
      <c r="OA30" s="1230"/>
      <c r="OB30" s="1230"/>
      <c r="OC30" s="1230"/>
      <c r="OD30" s="1230"/>
      <c r="OE30" s="1230"/>
      <c r="OF30" s="1230"/>
      <c r="OG30" s="1230"/>
      <c r="OH30" s="1230"/>
      <c r="OI30" s="1230"/>
      <c r="OJ30" s="1230"/>
      <c r="OK30" s="1230"/>
      <c r="OL30" s="1230"/>
      <c r="OM30" s="1230"/>
      <c r="ON30" s="1230"/>
      <c r="OO30" s="1230"/>
      <c r="OP30" s="1230"/>
      <c r="OQ30" s="1230"/>
      <c r="OR30" s="1230"/>
      <c r="OS30" s="1230"/>
      <c r="OT30" s="1230"/>
      <c r="OU30" s="1230"/>
      <c r="OV30" s="1230"/>
      <c r="OW30" s="1230"/>
      <c r="OX30" s="1230"/>
      <c r="OY30" s="1230"/>
      <c r="OZ30" s="1230"/>
      <c r="PA30" s="1230"/>
      <c r="PB30" s="1230"/>
      <c r="PC30" s="1230"/>
      <c r="PD30" s="1230"/>
      <c r="PE30" s="1230"/>
      <c r="PF30" s="1230"/>
      <c r="PG30" s="1230"/>
      <c r="PH30" s="1230"/>
      <c r="PI30" s="1230"/>
      <c r="PJ30" s="1230"/>
      <c r="PK30" s="1230"/>
      <c r="PL30" s="1230"/>
      <c r="PM30" s="1230"/>
      <c r="PN30" s="1230"/>
      <c r="PO30" s="1230"/>
      <c r="PP30" s="1230"/>
      <c r="PQ30" s="1230"/>
      <c r="PR30" s="1230"/>
      <c r="PS30" s="1230"/>
      <c r="PT30" s="1230"/>
      <c r="PU30" s="1230"/>
      <c r="PV30" s="1230"/>
      <c r="PW30" s="1230"/>
      <c r="PX30" s="1230"/>
      <c r="PY30" s="1230"/>
      <c r="PZ30" s="1230"/>
      <c r="QA30" s="1230"/>
      <c r="QB30" s="1230"/>
      <c r="QC30" s="1230"/>
      <c r="QD30" s="1230"/>
      <c r="QE30" s="1230"/>
      <c r="QF30" s="1230"/>
      <c r="QG30" s="1230"/>
      <c r="QH30" s="1230"/>
      <c r="QI30" s="1230"/>
      <c r="QJ30" s="1230"/>
      <c r="QK30" s="1230"/>
      <c r="QL30" s="1230"/>
      <c r="QM30" s="1230"/>
      <c r="QN30" s="1230"/>
      <c r="QO30" s="1230"/>
      <c r="QP30" s="1230"/>
      <c r="QQ30" s="1230"/>
      <c r="QR30" s="1230"/>
      <c r="QS30" s="1230"/>
      <c r="QT30" s="1230"/>
      <c r="QU30" s="1230"/>
      <c r="QV30" s="1230"/>
      <c r="QW30" s="1230"/>
      <c r="QX30" s="1230"/>
      <c r="QY30" s="1230"/>
      <c r="QZ30" s="1230"/>
      <c r="RA30" s="1230"/>
      <c r="RB30" s="1230"/>
      <c r="RC30" s="1230"/>
      <c r="RD30" s="1230"/>
      <c r="RE30" s="1230"/>
      <c r="RF30" s="1230"/>
      <c r="RG30" s="1230"/>
      <c r="RH30" s="1230"/>
      <c r="RI30" s="1230"/>
      <c r="RJ30" s="1230"/>
      <c r="RK30" s="1230"/>
      <c r="RL30" s="1230"/>
      <c r="RM30" s="1230"/>
      <c r="RN30" s="1230"/>
      <c r="RO30" s="1230"/>
      <c r="RP30" s="1230"/>
      <c r="RQ30" s="1230"/>
      <c r="RR30" s="1230"/>
      <c r="RS30" s="1230"/>
      <c r="RT30" s="1230"/>
      <c r="RU30" s="1230"/>
      <c r="RV30" s="1230"/>
      <c r="RW30" s="1230"/>
      <c r="RX30" s="1230"/>
      <c r="RY30" s="1230"/>
      <c r="RZ30" s="1230"/>
      <c r="SA30" s="1230"/>
      <c r="SB30" s="1230"/>
      <c r="SC30" s="1230"/>
      <c r="SD30" s="1230"/>
      <c r="SE30" s="1230"/>
      <c r="SF30" s="1230"/>
      <c r="SG30" s="1230"/>
      <c r="SH30" s="1230"/>
      <c r="SI30" s="1230"/>
      <c r="SJ30" s="1230"/>
      <c r="SK30" s="1230"/>
      <c r="SL30" s="1230"/>
      <c r="SM30" s="1230"/>
      <c r="SN30" s="1230"/>
      <c r="SO30" s="1230"/>
      <c r="SP30" s="1230"/>
      <c r="SQ30" s="1230"/>
      <c r="SR30" s="1230"/>
      <c r="SS30" s="1230"/>
      <c r="ST30" s="1230"/>
      <c r="SU30" s="1230"/>
      <c r="SV30" s="1230"/>
      <c r="SW30" s="1230"/>
      <c r="SX30" s="1230"/>
      <c r="SY30" s="1230"/>
      <c r="SZ30" s="1230"/>
      <c r="TA30" s="1230"/>
      <c r="TB30" s="1230"/>
      <c r="TC30" s="1230"/>
      <c r="TD30" s="1230"/>
      <c r="TE30" s="1230"/>
      <c r="TF30" s="1230"/>
      <c r="TG30" s="1230"/>
      <c r="TH30" s="1230"/>
      <c r="TI30" s="1230"/>
      <c r="TJ30" s="1230"/>
      <c r="TK30" s="1230"/>
      <c r="TL30" s="1230"/>
      <c r="TM30" s="1230"/>
      <c r="TN30" s="1230"/>
      <c r="TO30" s="1230"/>
      <c r="TP30" s="1230"/>
      <c r="TQ30" s="1230"/>
      <c r="TR30" s="1230"/>
      <c r="TS30" s="1230"/>
      <c r="TT30" s="1230"/>
      <c r="TU30" s="1230"/>
      <c r="TV30" s="1230"/>
      <c r="TW30" s="1230"/>
      <c r="TX30" s="1230"/>
      <c r="TY30" s="1230"/>
      <c r="TZ30" s="1230"/>
      <c r="UA30" s="1230"/>
      <c r="UB30" s="1230"/>
      <c r="UC30" s="1230"/>
      <c r="UD30" s="1230"/>
      <c r="UE30" s="1230"/>
      <c r="UF30" s="1230"/>
      <c r="UG30" s="1230"/>
      <c r="UH30" s="1230"/>
      <c r="UI30" s="1230"/>
      <c r="UJ30" s="1230"/>
      <c r="UK30" s="1230"/>
      <c r="UL30" s="1230"/>
      <c r="UM30" s="1230"/>
      <c r="UN30" s="1230"/>
      <c r="UO30" s="1230"/>
      <c r="UP30" s="1230"/>
      <c r="UQ30" s="1230"/>
      <c r="UR30" s="1230"/>
      <c r="US30" s="1230"/>
      <c r="UT30" s="1230"/>
      <c r="UU30" s="1230"/>
      <c r="UV30" s="1230"/>
      <c r="UW30" s="1230"/>
      <c r="UX30" s="1230"/>
      <c r="UY30" s="1230"/>
      <c r="UZ30" s="1230"/>
      <c r="VA30" s="1230"/>
      <c r="VB30" s="1230"/>
      <c r="VC30" s="1230"/>
      <c r="VD30" s="1230"/>
      <c r="VE30" s="1230"/>
      <c r="VF30" s="1230"/>
      <c r="VG30" s="1230"/>
      <c r="VH30" s="1230"/>
      <c r="VI30" s="1230"/>
      <c r="VJ30" s="1230"/>
      <c r="VK30" s="1230"/>
      <c r="VL30" s="1230"/>
      <c r="VM30" s="1230"/>
      <c r="VN30" s="1230"/>
      <c r="VO30" s="1230"/>
      <c r="VP30" s="1230"/>
      <c r="VQ30" s="1230"/>
      <c r="VR30" s="1230"/>
      <c r="VS30" s="1230"/>
      <c r="VT30" s="1230"/>
      <c r="VU30" s="1230"/>
      <c r="VV30" s="1230"/>
      <c r="VW30" s="1230"/>
      <c r="VX30" s="1230"/>
      <c r="VY30" s="1230"/>
      <c r="VZ30" s="1230"/>
      <c r="WA30" s="1230"/>
      <c r="WB30" s="1230"/>
      <c r="WC30" s="1230"/>
      <c r="WD30" s="1230"/>
      <c r="WE30" s="1230"/>
      <c r="WF30" s="1230"/>
      <c r="WG30" s="1230"/>
      <c r="WH30" s="1230"/>
      <c r="WI30" s="1230"/>
      <c r="WJ30" s="1230"/>
      <c r="WK30" s="1230"/>
      <c r="WL30" s="1230"/>
      <c r="WM30" s="1230"/>
      <c r="WN30" s="1230"/>
      <c r="WO30" s="1230"/>
      <c r="WP30" s="1230"/>
      <c r="WQ30" s="1230"/>
      <c r="WR30" s="1230"/>
      <c r="WS30" s="1230"/>
      <c r="WT30" s="1230"/>
      <c r="WU30" s="1230"/>
      <c r="WV30" s="1230"/>
      <c r="WW30" s="1230"/>
      <c r="WX30" s="1230"/>
      <c r="WY30" s="1230"/>
      <c r="WZ30" s="1230"/>
      <c r="XA30" s="1230"/>
      <c r="XB30" s="1230"/>
      <c r="XC30" s="1230"/>
      <c r="XD30" s="1230"/>
      <c r="XE30" s="1230"/>
      <c r="XF30" s="1230"/>
      <c r="XG30" s="1230"/>
      <c r="XH30" s="1230"/>
      <c r="XI30" s="1230"/>
      <c r="XJ30" s="1230"/>
      <c r="XK30" s="1230"/>
      <c r="XL30" s="1230"/>
      <c r="XM30" s="1230"/>
      <c r="XN30" s="1230"/>
      <c r="XO30" s="1230"/>
      <c r="XP30" s="1230"/>
      <c r="XQ30" s="1230"/>
      <c r="XR30" s="1230"/>
      <c r="XS30" s="1230"/>
      <c r="XT30" s="1230"/>
      <c r="XU30" s="1230"/>
      <c r="XV30" s="1230"/>
      <c r="XW30" s="1230"/>
      <c r="XX30" s="1230"/>
      <c r="XY30" s="1230"/>
      <c r="XZ30" s="1230"/>
      <c r="YA30" s="1230"/>
      <c r="YB30" s="1230"/>
      <c r="YC30" s="1230"/>
      <c r="YD30" s="1230"/>
      <c r="YE30" s="1230"/>
      <c r="YF30" s="1230"/>
      <c r="YG30" s="1230"/>
      <c r="YH30" s="1230"/>
      <c r="YI30" s="1230"/>
      <c r="YJ30" s="1230"/>
      <c r="YK30" s="1230"/>
      <c r="YL30" s="1230"/>
      <c r="YM30" s="1230"/>
      <c r="YN30" s="1230"/>
      <c r="YO30" s="1230"/>
      <c r="YP30" s="1230"/>
      <c r="YQ30" s="1230"/>
      <c r="YR30" s="1230"/>
      <c r="YS30" s="1230"/>
      <c r="YT30" s="1230"/>
      <c r="YU30" s="1230"/>
      <c r="YV30" s="1230"/>
      <c r="YW30" s="1230"/>
      <c r="YX30" s="1230"/>
      <c r="YY30" s="1230"/>
      <c r="YZ30" s="1230"/>
      <c r="ZA30" s="1230"/>
      <c r="ZB30" s="1230"/>
      <c r="ZC30" s="1230"/>
      <c r="ZD30" s="1230"/>
      <c r="ZE30" s="1230"/>
      <c r="ZF30" s="1230"/>
      <c r="ZG30" s="1230"/>
      <c r="ZH30" s="1230"/>
      <c r="ZI30" s="1230"/>
      <c r="ZJ30" s="1230"/>
      <c r="ZK30" s="1230"/>
      <c r="ZL30" s="1230"/>
      <c r="ZM30" s="1230"/>
      <c r="ZN30" s="1230"/>
      <c r="ZO30" s="1230"/>
      <c r="ZP30" s="1230"/>
      <c r="ZQ30" s="1230"/>
      <c r="ZR30" s="1230"/>
      <c r="ZS30" s="1230"/>
      <c r="ZT30" s="1230"/>
      <c r="ZU30" s="1230"/>
      <c r="ZV30" s="1230"/>
      <c r="ZW30" s="1230"/>
      <c r="ZX30" s="1230"/>
      <c r="ZY30" s="1230"/>
      <c r="ZZ30" s="1230"/>
      <c r="AAA30" s="1230"/>
      <c r="AAB30" s="1230"/>
      <c r="AAC30" s="1230"/>
      <c r="AAD30" s="1230"/>
      <c r="AAE30" s="1230"/>
      <c r="AAF30" s="1230"/>
      <c r="AAG30" s="1230"/>
      <c r="AAH30" s="1230"/>
      <c r="AAI30" s="1230"/>
      <c r="AAJ30" s="1230"/>
      <c r="AAK30" s="1230"/>
      <c r="AAL30" s="1230"/>
      <c r="AAM30" s="1230"/>
      <c r="AAN30" s="1230"/>
      <c r="AAO30" s="1230"/>
      <c r="AAP30" s="1230"/>
      <c r="AAQ30" s="1230"/>
      <c r="AAR30" s="1230"/>
      <c r="AAS30" s="1230"/>
      <c r="AAT30" s="1230"/>
      <c r="AAU30" s="1230"/>
      <c r="AAV30" s="1230"/>
      <c r="AAW30" s="1230"/>
      <c r="AAX30" s="1230"/>
      <c r="AAY30" s="1230"/>
      <c r="AAZ30" s="1230"/>
      <c r="ABA30" s="1230"/>
      <c r="ABB30" s="1230"/>
      <c r="ABC30" s="1230"/>
      <c r="ABD30" s="1230"/>
      <c r="ABE30" s="1230"/>
      <c r="ABF30" s="1230"/>
      <c r="ABG30" s="1230"/>
      <c r="ABH30" s="1230"/>
      <c r="ABI30" s="1230"/>
      <c r="ABJ30" s="1230"/>
      <c r="ABK30" s="1230"/>
      <c r="ABL30" s="1230"/>
      <c r="ABM30" s="1230"/>
      <c r="ABN30" s="1230"/>
      <c r="ABO30" s="1230"/>
      <c r="ABP30" s="1230"/>
      <c r="ABQ30" s="1230"/>
      <c r="ABR30" s="1230"/>
      <c r="ABS30" s="1230"/>
      <c r="ABT30" s="1230"/>
      <c r="ABU30" s="1230"/>
      <c r="ABV30" s="1230"/>
      <c r="ABW30" s="1230"/>
      <c r="ABX30" s="1230"/>
      <c r="ABY30" s="1230"/>
      <c r="ABZ30" s="1230"/>
      <c r="ACA30" s="1230"/>
      <c r="ACB30" s="1230"/>
      <c r="ACC30" s="1230"/>
      <c r="ACD30" s="1230"/>
      <c r="ACE30" s="1230"/>
      <c r="ACF30" s="1230"/>
      <c r="ACG30" s="1230"/>
      <c r="ACH30" s="1230"/>
      <c r="ACI30" s="1230"/>
      <c r="ACJ30" s="1230"/>
      <c r="ACK30" s="1230"/>
      <c r="ACL30" s="1230"/>
      <c r="ACM30" s="1230"/>
      <c r="ACN30" s="1230"/>
      <c r="ACO30" s="1230"/>
      <c r="ACP30" s="1230"/>
      <c r="ACQ30" s="1230"/>
      <c r="ACR30" s="1230"/>
      <c r="ACS30" s="1230"/>
      <c r="ACT30" s="1230"/>
      <c r="ACU30" s="1230"/>
      <c r="ACV30" s="1230"/>
      <c r="ACW30" s="1230"/>
      <c r="ACX30" s="1230"/>
      <c r="ACY30" s="1230"/>
      <c r="ACZ30" s="1230"/>
      <c r="ADA30" s="1230"/>
      <c r="ADB30" s="1230"/>
      <c r="ADC30" s="1230"/>
      <c r="ADD30" s="1230"/>
      <c r="ADE30" s="1230"/>
      <c r="ADF30" s="1230"/>
      <c r="ADG30" s="1230"/>
      <c r="ADH30" s="1230"/>
      <c r="ADI30" s="1230"/>
      <c r="ADJ30" s="1230"/>
      <c r="ADK30" s="1230"/>
      <c r="ADL30" s="1230"/>
      <c r="ADM30" s="1230"/>
      <c r="ADN30" s="1230"/>
      <c r="ADO30" s="1230"/>
      <c r="ADP30" s="1230"/>
      <c r="ADQ30" s="1230"/>
      <c r="ADR30" s="1230"/>
      <c r="ADS30" s="1230"/>
      <c r="ADT30" s="1230"/>
      <c r="ADU30" s="1230"/>
      <c r="ADV30" s="1230"/>
      <c r="ADW30" s="1230"/>
      <c r="ADX30" s="1230"/>
      <c r="ADY30" s="1230"/>
      <c r="ADZ30" s="1230"/>
      <c r="AEA30" s="1230"/>
      <c r="AEB30" s="1230"/>
      <c r="AEC30" s="1230"/>
      <c r="AED30" s="1230"/>
      <c r="AEE30" s="1230"/>
      <c r="AEF30" s="1230"/>
      <c r="AEG30" s="1230"/>
      <c r="AEH30" s="1230"/>
      <c r="AEI30" s="1230"/>
      <c r="AEJ30" s="1230"/>
      <c r="AEK30" s="1230"/>
      <c r="AEL30" s="1230"/>
      <c r="AEM30" s="1230"/>
      <c r="AEN30" s="1230"/>
      <c r="AEO30" s="1230"/>
      <c r="AEP30" s="1230"/>
      <c r="AEQ30" s="1230"/>
      <c r="AER30" s="1230"/>
      <c r="AES30" s="1230"/>
      <c r="AET30" s="1230"/>
      <c r="AEU30" s="1230"/>
      <c r="AEV30" s="1230"/>
      <c r="AEW30" s="1230"/>
      <c r="AEX30" s="1230"/>
      <c r="AEY30" s="1230"/>
      <c r="AEZ30" s="1230"/>
      <c r="AFA30" s="1230"/>
      <c r="AFB30" s="1230"/>
      <c r="AFC30" s="1230"/>
      <c r="AFD30" s="1230"/>
      <c r="AFE30" s="1230"/>
      <c r="AFF30" s="1230"/>
      <c r="AFG30" s="1230"/>
      <c r="AFH30" s="1230"/>
      <c r="AFI30" s="1230"/>
      <c r="AFJ30" s="1230"/>
      <c r="AFK30" s="1230"/>
      <c r="AFL30" s="1230"/>
      <c r="AFM30" s="1230"/>
      <c r="AFN30" s="1230"/>
      <c r="AFO30" s="1230"/>
      <c r="AFP30" s="1230"/>
      <c r="AFQ30" s="1230"/>
      <c r="AFR30" s="1230"/>
      <c r="AFS30" s="1230"/>
      <c r="AFT30" s="1230"/>
      <c r="AFU30" s="1230"/>
      <c r="AFV30" s="1230"/>
      <c r="AFW30" s="1230"/>
      <c r="AFX30" s="1230"/>
      <c r="AFY30" s="1230"/>
      <c r="AFZ30" s="1230"/>
      <c r="AGA30" s="1230"/>
      <c r="AGB30" s="1230"/>
      <c r="AGC30" s="1230"/>
      <c r="AGD30" s="1230"/>
      <c r="AGE30" s="1230"/>
      <c r="AGF30" s="1230"/>
      <c r="AGG30" s="1230"/>
      <c r="AGH30" s="1230"/>
      <c r="AGI30" s="1230"/>
      <c r="AGJ30" s="1230"/>
      <c r="AGK30" s="1230"/>
      <c r="AGL30" s="1230"/>
      <c r="AGM30" s="1230"/>
      <c r="AGN30" s="1230"/>
      <c r="AGO30" s="1230"/>
      <c r="AGP30" s="1230"/>
      <c r="AGQ30" s="1230"/>
      <c r="AGR30" s="1230"/>
      <c r="AGS30" s="1230"/>
      <c r="AGT30" s="1230"/>
      <c r="AGU30" s="1230"/>
      <c r="AGV30" s="1230"/>
      <c r="AGW30" s="1230"/>
      <c r="AGX30" s="1230"/>
      <c r="AGY30" s="1230"/>
      <c r="AGZ30" s="1230"/>
      <c r="AHA30" s="1230"/>
      <c r="AHB30" s="1230"/>
      <c r="AHC30" s="1230"/>
      <c r="AHD30" s="1230"/>
      <c r="AHE30" s="1230"/>
      <c r="AHF30" s="1230"/>
      <c r="AHG30" s="1230"/>
      <c r="AHH30" s="1230"/>
      <c r="AHI30" s="1230"/>
      <c r="AHJ30" s="1230"/>
      <c r="AHK30" s="1230"/>
      <c r="AHL30" s="1230"/>
      <c r="AHM30" s="1230"/>
      <c r="AHN30" s="1230"/>
      <c r="AHO30" s="1230"/>
      <c r="AHP30" s="1230"/>
      <c r="AHQ30" s="1230"/>
      <c r="AHR30" s="1230"/>
      <c r="AHS30" s="1230"/>
      <c r="AHT30" s="1230"/>
      <c r="AHU30" s="1230"/>
      <c r="AHV30" s="1230"/>
      <c r="AHW30" s="1230"/>
      <c r="AHX30" s="1230"/>
      <c r="AHY30" s="1230"/>
      <c r="AHZ30" s="1230"/>
      <c r="AIA30" s="1230"/>
      <c r="AIB30" s="1230"/>
      <c r="AIC30" s="1230"/>
      <c r="AID30" s="1230"/>
      <c r="AIE30" s="1230"/>
      <c r="AIF30" s="1230"/>
      <c r="AIG30" s="1230"/>
      <c r="AIH30" s="1230"/>
      <c r="AII30" s="1230"/>
      <c r="AIJ30" s="1230"/>
      <c r="AIK30" s="1230"/>
      <c r="AIL30" s="1230"/>
      <c r="AIM30" s="1230"/>
      <c r="AIN30" s="1230"/>
      <c r="AIO30" s="1230"/>
      <c r="AIP30" s="1230"/>
      <c r="AIQ30" s="1230"/>
      <c r="AIR30" s="1230"/>
      <c r="AIS30" s="1230"/>
      <c r="AIT30" s="1230"/>
      <c r="AIU30" s="1230"/>
      <c r="AIV30" s="1230"/>
      <c r="AIW30" s="1230"/>
      <c r="AIX30" s="1230"/>
      <c r="AIY30" s="1230"/>
      <c r="AIZ30" s="1230"/>
      <c r="AJA30" s="1230"/>
      <c r="AJB30" s="1230"/>
      <c r="AJC30" s="1230"/>
      <c r="AJD30" s="1230"/>
      <c r="AJE30" s="1230"/>
      <c r="AJF30" s="1230"/>
      <c r="AJG30" s="1230"/>
      <c r="AJH30" s="1230"/>
      <c r="AJI30" s="1230"/>
      <c r="AJJ30" s="1230"/>
      <c r="AJK30" s="1230"/>
      <c r="AJL30" s="1230"/>
      <c r="AJM30" s="1230"/>
      <c r="AJN30" s="1230"/>
      <c r="AJO30" s="1230"/>
      <c r="AJP30" s="1230"/>
      <c r="AJQ30" s="1230"/>
      <c r="AJR30" s="1230"/>
      <c r="AJS30" s="1230"/>
      <c r="AJT30" s="1230"/>
      <c r="AJU30" s="1230"/>
      <c r="AJV30" s="1230"/>
      <c r="AJW30" s="1230"/>
      <c r="AJX30" s="1230"/>
      <c r="AJY30" s="1230"/>
      <c r="AJZ30" s="1230"/>
      <c r="AKA30" s="1230"/>
      <c r="AKB30" s="1230"/>
      <c r="AKC30" s="1230"/>
      <c r="AKD30" s="1230"/>
      <c r="AKE30" s="1230"/>
      <c r="AKF30" s="1230"/>
      <c r="AKG30" s="1230"/>
      <c r="AKH30" s="1230"/>
      <c r="AKI30" s="1230"/>
      <c r="AKJ30" s="1230"/>
      <c r="AKK30" s="1230"/>
      <c r="AKL30" s="1230"/>
      <c r="AKM30" s="1230"/>
      <c r="AKN30" s="1230"/>
      <c r="AKO30" s="1230"/>
      <c r="AKP30" s="1230"/>
      <c r="AKQ30" s="1230"/>
      <c r="AKR30" s="1230"/>
      <c r="AKS30" s="1230"/>
      <c r="AKT30" s="1230"/>
      <c r="AKU30" s="1230"/>
      <c r="AKV30" s="1230"/>
      <c r="AKW30" s="1230"/>
      <c r="AKX30" s="1230"/>
      <c r="AKY30" s="1230"/>
      <c r="AKZ30" s="1230"/>
      <c r="ALA30" s="1230"/>
      <c r="ALB30" s="1230"/>
      <c r="ALC30" s="1230"/>
      <c r="ALD30" s="1230"/>
      <c r="ALE30" s="1230"/>
      <c r="ALF30" s="1230"/>
      <c r="ALG30" s="1230"/>
      <c r="ALH30" s="1230"/>
      <c r="ALI30" s="1230"/>
      <c r="ALJ30" s="1230"/>
      <c r="ALK30" s="1230"/>
      <c r="ALL30" s="1230"/>
      <c r="ALM30" s="1230"/>
      <c r="ALN30" s="1230"/>
      <c r="ALO30" s="1230"/>
      <c r="ALP30" s="1230"/>
      <c r="ALQ30" s="1230"/>
      <c r="ALR30" s="1230"/>
      <c r="ALS30" s="1230"/>
      <c r="ALT30" s="1230"/>
      <c r="ALU30" s="1230"/>
      <c r="ALV30" s="1230"/>
      <c r="ALW30" s="1230"/>
      <c r="ALX30" s="1230"/>
      <c r="ALY30" s="1230"/>
      <c r="ALZ30" s="1230"/>
      <c r="AMA30" s="1230"/>
      <c r="AMB30" s="1230"/>
      <c r="AMC30" s="1230"/>
      <c r="AMD30" s="1230"/>
      <c r="AME30" s="1230"/>
      <c r="AMF30" s="1230"/>
      <c r="AMG30" s="1230"/>
      <c r="AMH30" s="1230"/>
      <c r="AMI30" s="1230"/>
      <c r="AMJ30" s="1230"/>
      <c r="AMK30" s="1230"/>
      <c r="AML30" s="1230"/>
      <c r="AMM30" s="1230"/>
      <c r="AMN30" s="1230"/>
      <c r="AMO30" s="1230"/>
      <c r="AMP30" s="1230"/>
      <c r="AMQ30" s="1230"/>
      <c r="AMR30" s="1230"/>
      <c r="AMS30" s="1230"/>
      <c r="AMT30" s="1230"/>
      <c r="AMU30" s="1230"/>
      <c r="AMV30" s="1230"/>
      <c r="AMW30" s="1230"/>
      <c r="AMX30" s="1230"/>
      <c r="AMY30" s="1230"/>
      <c r="AMZ30" s="1230"/>
      <c r="ANA30" s="1230"/>
      <c r="ANB30" s="1230"/>
      <c r="ANC30" s="1230"/>
      <c r="AND30" s="1230"/>
      <c r="ANE30" s="1230"/>
      <c r="ANF30" s="1230"/>
      <c r="ANG30" s="1230"/>
      <c r="ANH30" s="1230"/>
      <c r="ANI30" s="1230"/>
      <c r="ANJ30" s="1230"/>
      <c r="ANK30" s="1230"/>
      <c r="ANL30" s="1230"/>
      <c r="ANM30" s="1230"/>
      <c r="ANN30" s="1230"/>
      <c r="ANO30" s="1230"/>
      <c r="ANP30" s="1230"/>
      <c r="ANQ30" s="1230"/>
      <c r="ANR30" s="1230"/>
      <c r="ANS30" s="1230"/>
      <c r="ANT30" s="1230"/>
      <c r="ANU30" s="1230"/>
      <c r="ANV30" s="1230"/>
      <c r="ANW30" s="1230"/>
      <c r="ANX30" s="1230"/>
      <c r="ANY30" s="1230"/>
      <c r="ANZ30" s="1230"/>
      <c r="AOA30" s="1230"/>
      <c r="AOB30" s="1230"/>
      <c r="AOC30" s="1230"/>
      <c r="AOD30" s="1230"/>
      <c r="AOE30" s="1230"/>
      <c r="AOF30" s="1230"/>
      <c r="AOG30" s="1230"/>
      <c r="AOH30" s="1230"/>
      <c r="AOI30" s="1230"/>
      <c r="AOJ30" s="1230"/>
      <c r="AOK30" s="1230"/>
      <c r="AOL30" s="1230"/>
      <c r="AOM30" s="1230"/>
      <c r="AON30" s="1230"/>
      <c r="AOO30" s="1230"/>
      <c r="AOP30" s="1230"/>
      <c r="AOQ30" s="1230"/>
      <c r="AOR30" s="1230"/>
      <c r="AOS30" s="1230"/>
      <c r="AOT30" s="1230"/>
      <c r="AOU30" s="1230"/>
      <c r="AOV30" s="1230"/>
      <c r="AOW30" s="1230"/>
      <c r="AOX30" s="1230"/>
      <c r="AOY30" s="1230"/>
      <c r="AOZ30" s="1230"/>
      <c r="APA30" s="1230"/>
      <c r="APB30" s="1230"/>
      <c r="APC30" s="1230"/>
      <c r="APD30" s="1230"/>
      <c r="APE30" s="1230"/>
      <c r="APF30" s="1230"/>
      <c r="APG30" s="1230"/>
      <c r="APH30" s="1230"/>
      <c r="API30" s="1230"/>
      <c r="APJ30" s="1230"/>
      <c r="APK30" s="1230"/>
      <c r="APL30" s="1230"/>
      <c r="APM30" s="1230"/>
      <c r="APN30" s="1230"/>
      <c r="APO30" s="1230"/>
      <c r="APP30" s="1230"/>
      <c r="APQ30" s="1230"/>
      <c r="APR30" s="1230"/>
      <c r="APS30" s="1230"/>
      <c r="APT30" s="1230"/>
      <c r="APU30" s="1230"/>
      <c r="APV30" s="1230"/>
      <c r="APW30" s="1230"/>
      <c r="APX30" s="1230"/>
      <c r="APY30" s="1230"/>
      <c r="APZ30" s="1230"/>
      <c r="AQA30" s="1230"/>
      <c r="AQB30" s="1230"/>
      <c r="AQC30" s="1230"/>
      <c r="AQD30" s="1230"/>
      <c r="AQE30" s="1230"/>
      <c r="AQF30" s="1230"/>
      <c r="AQG30" s="1230"/>
      <c r="AQH30" s="1230"/>
      <c r="AQI30" s="1230"/>
      <c r="AQJ30" s="1230"/>
      <c r="AQK30" s="1230"/>
      <c r="AQL30" s="1230"/>
      <c r="AQM30" s="1230"/>
      <c r="AQN30" s="1230"/>
      <c r="AQO30" s="1230"/>
      <c r="AQP30" s="1230"/>
      <c r="AQQ30" s="1230"/>
      <c r="AQR30" s="1230"/>
      <c r="AQS30" s="1230"/>
      <c r="AQT30" s="1230"/>
      <c r="AQU30" s="1230"/>
      <c r="AQV30" s="1230"/>
      <c r="AQW30" s="1230"/>
      <c r="AQX30" s="1230"/>
      <c r="AQY30" s="1230"/>
      <c r="AQZ30" s="1230"/>
      <c r="ARA30" s="1230"/>
      <c r="ARB30" s="1230"/>
      <c r="ARC30" s="1230"/>
      <c r="ARD30" s="1230"/>
      <c r="ARE30" s="1230"/>
      <c r="ARF30" s="1230"/>
      <c r="ARG30" s="1230"/>
      <c r="ARH30" s="1230"/>
      <c r="ARI30" s="1230"/>
      <c r="ARJ30" s="1230"/>
      <c r="ARK30" s="1230"/>
      <c r="ARL30" s="1230"/>
      <c r="ARM30" s="1230"/>
      <c r="ARN30" s="1230"/>
      <c r="ARO30" s="1230"/>
      <c r="ARP30" s="1230"/>
      <c r="ARQ30" s="1230"/>
      <c r="ARR30" s="1230"/>
      <c r="ARS30" s="1230"/>
      <c r="ART30" s="1230"/>
      <c r="ARU30" s="1230"/>
      <c r="ARV30" s="1230"/>
      <c r="ARW30" s="1230"/>
      <c r="ARX30" s="1230"/>
      <c r="ARY30" s="1230"/>
      <c r="ARZ30" s="1230"/>
      <c r="ASA30" s="1230"/>
      <c r="ASB30" s="1230"/>
      <c r="ASC30" s="1230"/>
      <c r="ASD30" s="1230"/>
      <c r="ASE30" s="1230"/>
      <c r="ASF30" s="1230"/>
      <c r="ASG30" s="1230"/>
      <c r="ASH30" s="1230"/>
      <c r="ASI30" s="1230"/>
      <c r="ASJ30" s="1230"/>
      <c r="ASK30" s="1230"/>
      <c r="ASL30" s="1230"/>
      <c r="ASM30" s="1230"/>
      <c r="ASN30" s="1230"/>
      <c r="ASO30" s="1230"/>
      <c r="ASP30" s="1230"/>
      <c r="ASQ30" s="1230"/>
      <c r="ASR30" s="1230"/>
      <c r="ASS30" s="1230"/>
      <c r="AST30" s="1230"/>
      <c r="ASU30" s="1230"/>
      <c r="ASV30" s="1230"/>
      <c r="ASW30" s="1230"/>
      <c r="ASX30" s="1230"/>
      <c r="ASY30" s="1230"/>
      <c r="ASZ30" s="1230"/>
      <c r="ATA30" s="1230"/>
      <c r="ATB30" s="1230"/>
      <c r="ATC30" s="1230"/>
      <c r="ATD30" s="1230"/>
      <c r="ATE30" s="1230"/>
      <c r="ATF30" s="1230"/>
      <c r="ATG30" s="1230"/>
      <c r="ATH30" s="1230"/>
      <c r="ATI30" s="1230"/>
      <c r="ATJ30" s="1230"/>
      <c r="ATK30" s="1230"/>
      <c r="ATL30" s="1230"/>
      <c r="ATM30" s="1230"/>
      <c r="ATN30" s="1230"/>
      <c r="ATO30" s="1230"/>
      <c r="ATP30" s="1230"/>
      <c r="ATQ30" s="1230"/>
      <c r="ATR30" s="1230"/>
      <c r="ATS30" s="1230"/>
      <c r="ATT30" s="1230"/>
      <c r="ATU30" s="1230"/>
      <c r="ATV30" s="1230"/>
      <c r="ATW30" s="1230"/>
      <c r="ATX30" s="1230"/>
      <c r="ATY30" s="1230"/>
      <c r="ATZ30" s="1230"/>
      <c r="AUA30" s="1230"/>
      <c r="AUB30" s="1230"/>
      <c r="AUC30" s="1230"/>
      <c r="AUD30" s="1230"/>
      <c r="AUE30" s="1230"/>
      <c r="AUF30" s="1230"/>
      <c r="AUG30" s="1230"/>
      <c r="AUH30" s="1230"/>
      <c r="AUI30" s="1230"/>
      <c r="AUJ30" s="1230"/>
      <c r="AUK30" s="1230"/>
      <c r="AUL30" s="1230"/>
      <c r="AUM30" s="1230"/>
      <c r="AUN30" s="1230"/>
      <c r="AUO30" s="1230"/>
      <c r="AUP30" s="1230"/>
      <c r="AUQ30" s="1230"/>
      <c r="AUR30" s="1230"/>
      <c r="AUS30" s="1230"/>
      <c r="AUT30" s="1230"/>
      <c r="AUU30" s="1230"/>
      <c r="AUV30" s="1230"/>
      <c r="AUW30" s="1230"/>
      <c r="AUX30" s="1230"/>
      <c r="AUY30" s="1230"/>
      <c r="AUZ30" s="1230"/>
      <c r="AVA30" s="1230"/>
      <c r="AVB30" s="1230"/>
      <c r="AVC30" s="1230"/>
      <c r="AVD30" s="1230"/>
      <c r="AVE30" s="1230"/>
      <c r="AVF30" s="1230"/>
      <c r="AVG30" s="1230"/>
      <c r="AVH30" s="1230"/>
      <c r="AVI30" s="1230"/>
      <c r="AVJ30" s="1230"/>
      <c r="AVK30" s="1230"/>
      <c r="AVL30" s="1230"/>
      <c r="AVM30" s="1230"/>
      <c r="AVN30" s="1230"/>
      <c r="AVO30" s="1230"/>
      <c r="AVP30" s="1230"/>
      <c r="AVQ30" s="1230"/>
      <c r="AVR30" s="1230"/>
      <c r="AVS30" s="1230"/>
      <c r="AVT30" s="1230"/>
      <c r="AVU30" s="1230"/>
      <c r="AVV30" s="1230"/>
      <c r="AVW30" s="1230"/>
      <c r="AVX30" s="1230"/>
      <c r="AVY30" s="1230"/>
      <c r="AVZ30" s="1230"/>
      <c r="AWA30" s="1230"/>
      <c r="AWB30" s="1230"/>
      <c r="AWC30" s="1230"/>
      <c r="AWD30" s="1230"/>
      <c r="AWE30" s="1230"/>
      <c r="AWF30" s="1230"/>
      <c r="AWG30" s="1230"/>
      <c r="AWH30" s="1230"/>
      <c r="AWI30" s="1230"/>
      <c r="AWJ30" s="1230"/>
      <c r="AWK30" s="1230"/>
      <c r="AWL30" s="1230"/>
      <c r="AWM30" s="1230"/>
      <c r="AWN30" s="1230"/>
      <c r="AWO30" s="1230"/>
      <c r="AWP30" s="1230"/>
      <c r="AWQ30" s="1230"/>
      <c r="AWR30" s="1230"/>
      <c r="AWS30" s="1230"/>
      <c r="AWT30" s="1230"/>
      <c r="AWU30" s="1230"/>
      <c r="AWV30" s="1230"/>
      <c r="AWW30" s="1230"/>
      <c r="AWX30" s="1230"/>
      <c r="AWY30" s="1230"/>
      <c r="AWZ30" s="1230"/>
      <c r="AXA30" s="1230"/>
      <c r="AXB30" s="1230"/>
      <c r="AXC30" s="1230"/>
      <c r="AXD30" s="1230"/>
      <c r="AXE30" s="1230"/>
      <c r="AXF30" s="1230"/>
      <c r="AXG30" s="1230"/>
      <c r="AXH30" s="1230"/>
      <c r="AXI30" s="1230"/>
      <c r="AXJ30" s="1230"/>
      <c r="AXK30" s="1230"/>
      <c r="AXL30" s="1230"/>
      <c r="AXM30" s="1230"/>
      <c r="AXN30" s="1230"/>
      <c r="AXO30" s="1230"/>
      <c r="AXP30" s="1230"/>
      <c r="AXQ30" s="1230"/>
      <c r="AXR30" s="1230"/>
      <c r="AXS30" s="1230"/>
      <c r="AXT30" s="1230"/>
      <c r="AXU30" s="1230"/>
      <c r="AXV30" s="1230"/>
      <c r="AXW30" s="1230"/>
      <c r="AXX30" s="1230"/>
      <c r="AXY30" s="1230"/>
      <c r="AXZ30" s="1230"/>
      <c r="AYA30" s="1230"/>
      <c r="AYB30" s="1230"/>
      <c r="AYC30" s="1230"/>
      <c r="AYD30" s="1230"/>
      <c r="AYE30" s="1230"/>
      <c r="AYF30" s="1230"/>
      <c r="AYG30" s="1230"/>
      <c r="AYH30" s="1230"/>
      <c r="AYI30" s="1230"/>
      <c r="AYJ30" s="1230"/>
      <c r="AYK30" s="1230"/>
      <c r="AYL30" s="1230"/>
      <c r="AYM30" s="1230"/>
      <c r="AYN30" s="1230"/>
      <c r="AYO30" s="1230"/>
      <c r="AYP30" s="1230"/>
      <c r="AYQ30" s="1230"/>
      <c r="AYR30" s="1230"/>
      <c r="AYS30" s="1230"/>
      <c r="AYT30" s="1230"/>
      <c r="AYU30" s="1230"/>
      <c r="AYV30" s="1230"/>
      <c r="AYW30" s="1230"/>
      <c r="AYX30" s="1230"/>
      <c r="AYY30" s="1230"/>
      <c r="AYZ30" s="1230"/>
      <c r="AZA30" s="1230"/>
      <c r="AZB30" s="1230"/>
      <c r="AZC30" s="1230"/>
      <c r="AZD30" s="1230"/>
      <c r="AZE30" s="1230"/>
      <c r="AZF30" s="1230"/>
      <c r="AZG30" s="1230"/>
      <c r="AZH30" s="1230"/>
      <c r="AZI30" s="1230"/>
      <c r="AZJ30" s="1230"/>
      <c r="AZK30" s="1230"/>
      <c r="AZL30" s="1230"/>
      <c r="AZM30" s="1230"/>
      <c r="AZN30" s="1230"/>
      <c r="AZO30" s="1230"/>
      <c r="AZP30" s="1230"/>
      <c r="AZQ30" s="1230"/>
      <c r="AZR30" s="1230"/>
      <c r="AZS30" s="1230"/>
      <c r="AZT30" s="1230"/>
      <c r="AZU30" s="1230"/>
      <c r="AZV30" s="1230"/>
      <c r="AZW30" s="1230"/>
      <c r="AZX30" s="1230"/>
      <c r="AZY30" s="1230"/>
      <c r="AZZ30" s="1230"/>
      <c r="BAA30" s="1230"/>
      <c r="BAB30" s="1230"/>
      <c r="BAC30" s="1230"/>
      <c r="BAD30" s="1230"/>
      <c r="BAE30" s="1230"/>
      <c r="BAF30" s="1230"/>
      <c r="BAG30" s="1230"/>
      <c r="BAH30" s="1230"/>
      <c r="BAI30" s="1230"/>
      <c r="BAJ30" s="1230"/>
      <c r="BAK30" s="1230"/>
      <c r="BAL30" s="1230"/>
      <c r="BAM30" s="1230"/>
      <c r="BAN30" s="1230"/>
      <c r="BAO30" s="1230"/>
      <c r="BAP30" s="1230"/>
      <c r="BAQ30" s="1230"/>
      <c r="BAR30" s="1230"/>
      <c r="BAS30" s="1230"/>
      <c r="BAT30" s="1230"/>
      <c r="BAU30" s="1230"/>
      <c r="BAV30" s="1230"/>
      <c r="BAW30" s="1230"/>
      <c r="BAX30" s="1230"/>
      <c r="BAY30" s="1230"/>
      <c r="BAZ30" s="1230"/>
      <c r="BBA30" s="1230"/>
      <c r="BBB30" s="1230"/>
      <c r="BBC30" s="1230"/>
      <c r="BBD30" s="1230"/>
      <c r="BBE30" s="1230"/>
      <c r="BBF30" s="1230"/>
      <c r="BBG30" s="1230"/>
      <c r="BBH30" s="1230"/>
      <c r="BBI30" s="1230"/>
      <c r="BBJ30" s="1230"/>
      <c r="BBK30" s="1230"/>
      <c r="BBL30" s="1230"/>
      <c r="BBM30" s="1230"/>
      <c r="BBN30" s="1230"/>
      <c r="BBO30" s="1230"/>
      <c r="BBP30" s="1230"/>
      <c r="BBQ30" s="1230"/>
      <c r="BBR30" s="1230"/>
      <c r="BBS30" s="1230"/>
      <c r="BBT30" s="1230"/>
      <c r="BBU30" s="1230"/>
      <c r="BBV30" s="1230"/>
      <c r="BBW30" s="1230"/>
      <c r="BBX30" s="1230"/>
      <c r="BBY30" s="1230"/>
      <c r="BBZ30" s="1230"/>
      <c r="BCA30" s="1230"/>
      <c r="BCB30" s="1230"/>
      <c r="BCC30" s="1230"/>
      <c r="BCD30" s="1230"/>
      <c r="BCE30" s="1230"/>
      <c r="BCF30" s="1230"/>
      <c r="BCG30" s="1230"/>
      <c r="BCH30" s="1230"/>
      <c r="BCI30" s="1230"/>
      <c r="BCJ30" s="1230"/>
      <c r="BCK30" s="1230"/>
      <c r="BCL30" s="1230"/>
      <c r="BCM30" s="1230"/>
      <c r="BCN30" s="1230"/>
      <c r="BCO30" s="1230"/>
      <c r="BCP30" s="1230"/>
      <c r="BCQ30" s="1230"/>
      <c r="BCR30" s="1230"/>
      <c r="BCS30" s="1230"/>
      <c r="BCT30" s="1230"/>
      <c r="BCU30" s="1230"/>
      <c r="BCV30" s="1230"/>
      <c r="BCW30" s="1230"/>
      <c r="BCX30" s="1230"/>
      <c r="BCY30" s="1230"/>
      <c r="BCZ30" s="1230"/>
      <c r="BDA30" s="1230"/>
      <c r="BDB30" s="1230"/>
      <c r="BDC30" s="1230"/>
      <c r="BDD30" s="1230"/>
      <c r="BDE30" s="1230"/>
      <c r="BDF30" s="1230"/>
      <c r="BDG30" s="1230"/>
      <c r="BDH30" s="1230"/>
      <c r="BDI30" s="1230"/>
      <c r="BDJ30" s="1230"/>
      <c r="BDK30" s="1230"/>
      <c r="BDL30" s="1230"/>
      <c r="BDM30" s="1230"/>
      <c r="BDN30" s="1230"/>
      <c r="BDO30" s="1230"/>
      <c r="BDP30" s="1230"/>
      <c r="BDQ30" s="1230"/>
      <c r="BDR30" s="1230"/>
      <c r="BDS30" s="1230"/>
      <c r="BDT30" s="1230"/>
      <c r="BDU30" s="1230"/>
      <c r="BDV30" s="1230"/>
      <c r="BDW30" s="1230"/>
      <c r="BDX30" s="1230"/>
      <c r="BDY30" s="1230"/>
      <c r="BDZ30" s="1230"/>
      <c r="BEA30" s="1230"/>
      <c r="BEB30" s="1230"/>
      <c r="BEC30" s="1230"/>
      <c r="BED30" s="1230"/>
      <c r="BEE30" s="1230"/>
      <c r="BEF30" s="1230"/>
      <c r="BEG30" s="1230"/>
      <c r="BEH30" s="1230"/>
      <c r="BEI30" s="1230"/>
      <c r="BEJ30" s="1230"/>
      <c r="BEK30" s="1230"/>
      <c r="BEL30" s="1230"/>
      <c r="BEM30" s="1230"/>
      <c r="BEN30" s="1230"/>
      <c r="BEO30" s="1230"/>
      <c r="BEP30" s="1230"/>
      <c r="BEQ30" s="1230"/>
      <c r="BER30" s="1230"/>
      <c r="BES30" s="1230"/>
      <c r="BET30" s="1230"/>
      <c r="BEU30" s="1230"/>
      <c r="BEV30" s="1230"/>
      <c r="BEW30" s="1230"/>
      <c r="BEX30" s="1230"/>
      <c r="BEY30" s="1230"/>
      <c r="BEZ30" s="1230"/>
      <c r="BFA30" s="1230"/>
      <c r="BFB30" s="1230"/>
      <c r="BFC30" s="1230"/>
      <c r="BFD30" s="1230"/>
      <c r="BFE30" s="1230"/>
      <c r="BFF30" s="1230"/>
      <c r="BFG30" s="1230"/>
      <c r="BFH30" s="1230"/>
      <c r="BFI30" s="1230"/>
      <c r="BFJ30" s="1230"/>
      <c r="BFK30" s="1230"/>
      <c r="BFL30" s="1230"/>
      <c r="BFM30" s="1230"/>
      <c r="BFN30" s="1230"/>
      <c r="BFO30" s="1230"/>
      <c r="BFP30" s="1230"/>
      <c r="BFQ30" s="1230"/>
      <c r="BFR30" s="1230"/>
      <c r="BFS30" s="1230"/>
      <c r="BFT30" s="1230"/>
      <c r="BFU30" s="1230"/>
      <c r="BFV30" s="1230"/>
      <c r="BFW30" s="1230"/>
      <c r="BFX30" s="1230"/>
      <c r="BFY30" s="1230"/>
      <c r="BFZ30" s="1230"/>
      <c r="BGA30" s="1230"/>
      <c r="BGB30" s="1230"/>
      <c r="BGC30" s="1230"/>
      <c r="BGD30" s="1230"/>
      <c r="BGE30" s="1230"/>
      <c r="BGF30" s="1230"/>
      <c r="BGG30" s="1230"/>
      <c r="BGH30" s="1230"/>
      <c r="BGI30" s="1230"/>
      <c r="BGJ30" s="1230"/>
      <c r="BGK30" s="1230"/>
      <c r="BGL30" s="1230"/>
      <c r="BGM30" s="1230"/>
      <c r="BGN30" s="1230"/>
      <c r="BGO30" s="1230"/>
      <c r="BGP30" s="1230"/>
      <c r="BGQ30" s="1230"/>
      <c r="BGR30" s="1230"/>
      <c r="BGS30" s="1230"/>
      <c r="BGT30" s="1230"/>
      <c r="BGU30" s="1230"/>
      <c r="BGV30" s="1230"/>
      <c r="BGW30" s="1230"/>
      <c r="BGX30" s="1230"/>
      <c r="BGY30" s="1230"/>
      <c r="BGZ30" s="1230"/>
      <c r="BHA30" s="1230"/>
      <c r="BHB30" s="1230"/>
      <c r="BHC30" s="1230"/>
      <c r="BHD30" s="1230"/>
      <c r="BHE30" s="1230"/>
      <c r="BHF30" s="1230"/>
      <c r="BHG30" s="1230"/>
      <c r="BHH30" s="1230"/>
      <c r="BHI30" s="1230"/>
      <c r="BHJ30" s="1230"/>
      <c r="BHK30" s="1230"/>
      <c r="BHL30" s="1230"/>
      <c r="BHM30" s="1230"/>
      <c r="BHN30" s="1230"/>
      <c r="BHO30" s="1230"/>
      <c r="BHP30" s="1230"/>
      <c r="BHQ30" s="1230"/>
      <c r="BHR30" s="1230"/>
      <c r="BHS30" s="1230"/>
      <c r="BHT30" s="1230"/>
      <c r="BHU30" s="1230"/>
      <c r="BHV30" s="1230"/>
      <c r="BHW30" s="1230"/>
      <c r="BHX30" s="1230"/>
      <c r="BHY30" s="1230"/>
      <c r="BHZ30" s="1230"/>
      <c r="BIA30" s="1230"/>
      <c r="BIB30" s="1230"/>
      <c r="BIC30" s="1230"/>
      <c r="BID30" s="1230"/>
      <c r="BIE30" s="1230"/>
      <c r="BIF30" s="1230"/>
      <c r="BIG30" s="1230"/>
      <c r="BIH30" s="1230"/>
      <c r="BII30" s="1230"/>
      <c r="BIJ30" s="1230"/>
      <c r="BIK30" s="1230"/>
      <c r="BIL30" s="1230"/>
      <c r="BIM30" s="1230"/>
      <c r="BIN30" s="1230"/>
      <c r="BIO30" s="1230"/>
      <c r="BIP30" s="1230"/>
      <c r="BIQ30" s="1230"/>
      <c r="BIR30" s="1230"/>
      <c r="BIS30" s="1230"/>
      <c r="BIT30" s="1230"/>
      <c r="BIU30" s="1230"/>
      <c r="BIV30" s="1230"/>
      <c r="BIW30" s="1230"/>
      <c r="BIX30" s="1230"/>
      <c r="BIY30" s="1230"/>
      <c r="BIZ30" s="1230"/>
      <c r="BJA30" s="1230"/>
      <c r="BJB30" s="1230"/>
      <c r="BJC30" s="1230"/>
      <c r="BJD30" s="1230"/>
      <c r="BJE30" s="1230"/>
      <c r="BJF30" s="1230"/>
      <c r="BJG30" s="1230"/>
      <c r="BJH30" s="1230"/>
      <c r="BJI30" s="1230"/>
      <c r="BJJ30" s="1230"/>
      <c r="BJK30" s="1230"/>
      <c r="BJL30" s="1230"/>
      <c r="BJM30" s="1230"/>
      <c r="BJN30" s="1230"/>
      <c r="BJO30" s="1230"/>
      <c r="BJP30" s="1230"/>
      <c r="BJQ30" s="1230"/>
      <c r="BJR30" s="1230"/>
      <c r="BJS30" s="1230"/>
      <c r="BJT30" s="1230"/>
      <c r="BJU30" s="1230"/>
      <c r="BJV30" s="1230"/>
      <c r="BJW30" s="1230"/>
      <c r="BJX30" s="1230"/>
      <c r="BJY30" s="1230"/>
      <c r="BJZ30" s="1230"/>
      <c r="BKA30" s="1230"/>
      <c r="BKB30" s="1230"/>
      <c r="BKC30" s="1230"/>
      <c r="BKD30" s="1230"/>
      <c r="BKE30" s="1230"/>
      <c r="BKF30" s="1230"/>
      <c r="BKG30" s="1230"/>
      <c r="BKH30" s="1230"/>
      <c r="BKI30" s="1230"/>
      <c r="BKJ30" s="1230"/>
      <c r="BKK30" s="1230"/>
      <c r="BKL30" s="1230"/>
      <c r="BKM30" s="1230"/>
      <c r="BKN30" s="1230"/>
      <c r="BKO30" s="1230"/>
      <c r="BKP30" s="1230"/>
      <c r="BKQ30" s="1230"/>
      <c r="BKR30" s="1230"/>
      <c r="BKS30" s="1230"/>
      <c r="BKT30" s="1230"/>
      <c r="BKU30" s="1230"/>
      <c r="BKV30" s="1230"/>
      <c r="BKW30" s="1230"/>
      <c r="BKX30" s="1230"/>
      <c r="BKY30" s="1230"/>
      <c r="BKZ30" s="1230"/>
      <c r="BLA30" s="1230"/>
      <c r="BLB30" s="1230"/>
      <c r="BLC30" s="1230"/>
      <c r="BLD30" s="1230"/>
      <c r="BLE30" s="1230"/>
      <c r="BLF30" s="1230"/>
      <c r="BLG30" s="1230"/>
      <c r="BLH30" s="1230"/>
      <c r="BLI30" s="1230"/>
      <c r="BLJ30" s="1230"/>
      <c r="BLK30" s="1230"/>
      <c r="BLL30" s="1230"/>
      <c r="BLM30" s="1230"/>
      <c r="BLN30" s="1230"/>
      <c r="BLO30" s="1230"/>
      <c r="BLP30" s="1230"/>
      <c r="BLQ30" s="1230"/>
      <c r="BLR30" s="1230"/>
      <c r="BLS30" s="1230"/>
      <c r="BLT30" s="1230"/>
      <c r="BLU30" s="1230"/>
      <c r="BLV30" s="1230"/>
      <c r="BLW30" s="1230"/>
      <c r="BLX30" s="1230"/>
      <c r="BLY30" s="1230"/>
      <c r="BLZ30" s="1230"/>
      <c r="BMA30" s="1230"/>
      <c r="BMB30" s="1230"/>
      <c r="BMC30" s="1230"/>
      <c r="BMD30" s="1230"/>
      <c r="BME30" s="1230"/>
      <c r="BMF30" s="1230"/>
      <c r="BMG30" s="1230"/>
      <c r="BMH30" s="1230"/>
      <c r="BMI30" s="1230"/>
      <c r="BMJ30" s="1230"/>
      <c r="BMK30" s="1230"/>
      <c r="BML30" s="1230"/>
      <c r="BMM30" s="1230"/>
      <c r="BMN30" s="1230"/>
      <c r="BMO30" s="1230"/>
      <c r="BMP30" s="1230"/>
      <c r="BMQ30" s="1230"/>
      <c r="BMR30" s="1230"/>
      <c r="BMS30" s="1230"/>
      <c r="BMT30" s="1230"/>
      <c r="BMU30" s="1230"/>
      <c r="BMV30" s="1230"/>
      <c r="BMW30" s="1230"/>
      <c r="BMX30" s="1230"/>
      <c r="BMY30" s="1230"/>
      <c r="BMZ30" s="1230"/>
      <c r="BNA30" s="1230"/>
      <c r="BNB30" s="1230"/>
      <c r="BNC30" s="1230"/>
      <c r="BND30" s="1230"/>
      <c r="BNE30" s="1230"/>
      <c r="BNF30" s="1230"/>
      <c r="BNG30" s="1230"/>
      <c r="BNH30" s="1230"/>
      <c r="BNI30" s="1230"/>
      <c r="BNJ30" s="1230"/>
      <c r="BNK30" s="1230"/>
      <c r="BNL30" s="1230"/>
      <c r="BNM30" s="1230"/>
      <c r="BNN30" s="1230"/>
      <c r="BNO30" s="1230"/>
      <c r="BNP30" s="1230"/>
      <c r="BNQ30" s="1230"/>
      <c r="BNR30" s="1230"/>
      <c r="BNS30" s="1230"/>
      <c r="BNT30" s="1230"/>
      <c r="BNU30" s="1230"/>
      <c r="BNV30" s="1230"/>
      <c r="BNW30" s="1230"/>
      <c r="BNX30" s="1230"/>
      <c r="BNY30" s="1230"/>
      <c r="BNZ30" s="1230"/>
      <c r="BOA30" s="1230"/>
      <c r="BOB30" s="1230"/>
      <c r="BOC30" s="1230"/>
      <c r="BOD30" s="1230"/>
      <c r="BOE30" s="1230"/>
      <c r="BOF30" s="1230"/>
      <c r="BOG30" s="1230"/>
      <c r="BOH30" s="1230"/>
      <c r="BOI30" s="1230"/>
      <c r="BOJ30" s="1230"/>
      <c r="BOK30" s="1230"/>
      <c r="BOL30" s="1230"/>
      <c r="BOM30" s="1230"/>
      <c r="BON30" s="1230"/>
      <c r="BOO30" s="1230"/>
      <c r="BOP30" s="1230"/>
      <c r="BOQ30" s="1230"/>
      <c r="BOR30" s="1230"/>
      <c r="BOS30" s="1230"/>
      <c r="BOT30" s="1230"/>
      <c r="BOU30" s="1230"/>
      <c r="BOV30" s="1230"/>
      <c r="BOW30" s="1230"/>
      <c r="BOX30" s="1230"/>
      <c r="BOY30" s="1230"/>
      <c r="BOZ30" s="1230"/>
      <c r="BPA30" s="1230"/>
      <c r="BPB30" s="1230"/>
      <c r="BPC30" s="1230"/>
      <c r="BPD30" s="1230"/>
      <c r="BPE30" s="1230"/>
      <c r="BPF30" s="1230"/>
      <c r="BPG30" s="1230"/>
      <c r="BPH30" s="1230"/>
      <c r="BPI30" s="1230"/>
      <c r="BPJ30" s="1230"/>
      <c r="BPK30" s="1230"/>
      <c r="BPL30" s="1230"/>
      <c r="BPM30" s="1230"/>
      <c r="BPN30" s="1230"/>
      <c r="BPO30" s="1230"/>
      <c r="BPP30" s="1230"/>
      <c r="BPQ30" s="1230"/>
      <c r="BPR30" s="1230"/>
      <c r="BPS30" s="1230"/>
      <c r="BPT30" s="1230"/>
      <c r="BPU30" s="1230"/>
      <c r="BPV30" s="1230"/>
      <c r="BPW30" s="1230"/>
      <c r="BPX30" s="1230"/>
      <c r="BPY30" s="1230"/>
      <c r="BPZ30" s="1230"/>
      <c r="BQA30" s="1230"/>
      <c r="BQB30" s="1230"/>
      <c r="BQC30" s="1230"/>
      <c r="BQD30" s="1230"/>
      <c r="BQE30" s="1230"/>
      <c r="BQF30" s="1230"/>
      <c r="BQG30" s="1230"/>
      <c r="BQH30" s="1230"/>
      <c r="BQI30" s="1230"/>
      <c r="BQJ30" s="1230"/>
      <c r="BQK30" s="1230"/>
      <c r="BQL30" s="1230"/>
      <c r="BQM30" s="1230"/>
      <c r="BQN30" s="1230"/>
      <c r="BQO30" s="1230"/>
      <c r="BQP30" s="1230"/>
      <c r="BQQ30" s="1230"/>
      <c r="BQR30" s="1230"/>
      <c r="BQS30" s="1230"/>
      <c r="BQT30" s="1230"/>
      <c r="BQU30" s="1230"/>
      <c r="BQV30" s="1230"/>
      <c r="BQW30" s="1230"/>
      <c r="BQX30" s="1230"/>
      <c r="BQY30" s="1230"/>
      <c r="BQZ30" s="1230"/>
      <c r="BRA30" s="1230"/>
      <c r="BRB30" s="1230"/>
      <c r="BRC30" s="1230"/>
      <c r="BRD30" s="1230"/>
      <c r="BRE30" s="1230"/>
      <c r="BRF30" s="1230"/>
      <c r="BRG30" s="1230"/>
      <c r="BRH30" s="1230"/>
      <c r="BRI30" s="1230"/>
      <c r="BRJ30" s="1230"/>
      <c r="BRK30" s="1230"/>
      <c r="BRL30" s="1230"/>
      <c r="BRM30" s="1230"/>
      <c r="BRN30" s="1230"/>
      <c r="BRO30" s="1230"/>
      <c r="BRP30" s="1230"/>
      <c r="BRQ30" s="1230"/>
      <c r="BRR30" s="1230"/>
      <c r="BRS30" s="1230"/>
      <c r="BRT30" s="1230"/>
      <c r="BRU30" s="1230"/>
      <c r="BRV30" s="1230"/>
      <c r="BRW30" s="1230"/>
      <c r="BRX30" s="1230"/>
      <c r="BRY30" s="1230"/>
      <c r="BRZ30" s="1230"/>
      <c r="BSA30" s="1230"/>
      <c r="BSB30" s="1230"/>
      <c r="BSC30" s="1230"/>
      <c r="BSD30" s="1230"/>
      <c r="BSE30" s="1230"/>
      <c r="BSF30" s="1230"/>
      <c r="BSG30" s="1230"/>
      <c r="BSH30" s="1230"/>
      <c r="BSI30" s="1230"/>
      <c r="BSJ30" s="1230"/>
      <c r="BSK30" s="1230"/>
      <c r="BSL30" s="1230"/>
      <c r="BSM30" s="1230"/>
      <c r="BSN30" s="1230"/>
      <c r="BSO30" s="1230"/>
      <c r="BSP30" s="1230"/>
      <c r="BSQ30" s="1230"/>
      <c r="BSR30" s="1230"/>
      <c r="BSS30" s="1230"/>
      <c r="BST30" s="1230"/>
      <c r="BSU30" s="1230"/>
      <c r="BSV30" s="1230"/>
      <c r="BSW30" s="1230"/>
      <c r="BSX30" s="1230"/>
      <c r="BSY30" s="1230"/>
      <c r="BSZ30" s="1230"/>
      <c r="BTA30" s="1230"/>
      <c r="BTB30" s="1230"/>
      <c r="BTC30" s="1230"/>
      <c r="BTD30" s="1230"/>
      <c r="BTE30" s="1230"/>
      <c r="BTF30" s="1230"/>
      <c r="BTG30" s="1230"/>
      <c r="BTH30" s="1230"/>
      <c r="BTI30" s="1230"/>
      <c r="BTJ30" s="1230"/>
      <c r="BTK30" s="1230"/>
      <c r="BTL30" s="1230"/>
      <c r="BTM30" s="1230"/>
      <c r="BTN30" s="1230"/>
      <c r="BTO30" s="1230"/>
      <c r="BTP30" s="1230"/>
      <c r="BTQ30" s="1230"/>
      <c r="BTR30" s="1230"/>
      <c r="BTS30" s="1230"/>
      <c r="BTT30" s="1230"/>
      <c r="BTU30" s="1230"/>
      <c r="BTV30" s="1230"/>
      <c r="BTW30" s="1230"/>
      <c r="BTX30" s="1230"/>
      <c r="BTY30" s="1230"/>
      <c r="BTZ30" s="1230"/>
      <c r="BUA30" s="1230"/>
      <c r="BUB30" s="1230"/>
      <c r="BUC30" s="1230"/>
      <c r="BUD30" s="1230"/>
      <c r="BUE30" s="1230"/>
      <c r="BUF30" s="1230"/>
      <c r="BUG30" s="1230"/>
      <c r="BUH30" s="1230"/>
      <c r="BUI30" s="1230"/>
      <c r="BUJ30" s="1230"/>
      <c r="BUK30" s="1230"/>
      <c r="BUL30" s="1230"/>
      <c r="BUM30" s="1230"/>
      <c r="BUN30" s="1230"/>
      <c r="BUO30" s="1230"/>
      <c r="BUP30" s="1230"/>
      <c r="BUQ30" s="1230"/>
      <c r="BUR30" s="1230"/>
      <c r="BUS30" s="1230"/>
      <c r="BUT30" s="1230"/>
      <c r="BUU30" s="1230"/>
      <c r="BUV30" s="1230"/>
      <c r="BUW30" s="1230"/>
      <c r="BUX30" s="1230"/>
      <c r="BUY30" s="1230"/>
      <c r="BUZ30" s="1230"/>
      <c r="BVA30" s="1230"/>
      <c r="BVB30" s="1230"/>
      <c r="BVC30" s="1230"/>
      <c r="BVD30" s="1230"/>
      <c r="BVE30" s="1230"/>
      <c r="BVF30" s="1230"/>
      <c r="BVG30" s="1230"/>
      <c r="BVH30" s="1230"/>
      <c r="BVI30" s="1230"/>
      <c r="BVJ30" s="1230"/>
      <c r="BVK30" s="1230"/>
      <c r="BVL30" s="1230"/>
      <c r="BVM30" s="1230"/>
      <c r="BVN30" s="1230"/>
      <c r="BVO30" s="1230"/>
      <c r="BVP30" s="1230"/>
      <c r="BVQ30" s="1230"/>
      <c r="BVR30" s="1230"/>
      <c r="BVS30" s="1230"/>
      <c r="BVT30" s="1230"/>
      <c r="BVU30" s="1230"/>
      <c r="BVV30" s="1230"/>
      <c r="BVW30" s="1230"/>
      <c r="BVX30" s="1230"/>
      <c r="BVY30" s="1230"/>
      <c r="BVZ30" s="1230"/>
      <c r="BWA30" s="1230"/>
      <c r="BWB30" s="1230"/>
      <c r="BWC30" s="1230"/>
      <c r="BWD30" s="1230"/>
      <c r="BWE30" s="1230"/>
      <c r="BWF30" s="1230"/>
      <c r="BWG30" s="1230"/>
      <c r="BWH30" s="1230"/>
      <c r="BWI30" s="1230"/>
      <c r="BWJ30" s="1230"/>
      <c r="BWK30" s="1230"/>
      <c r="BWL30" s="1230"/>
      <c r="BWM30" s="1230"/>
      <c r="BWN30" s="1230"/>
      <c r="BWO30" s="1230"/>
      <c r="BWP30" s="1230"/>
      <c r="BWQ30" s="1230"/>
      <c r="BWR30" s="1230"/>
      <c r="BWS30" s="1230"/>
      <c r="BWT30" s="1230"/>
      <c r="BWU30" s="1230"/>
      <c r="BWV30" s="1230"/>
      <c r="BWW30" s="1230"/>
      <c r="BWX30" s="1230"/>
      <c r="BWY30" s="1230"/>
      <c r="BWZ30" s="1230"/>
      <c r="BXA30" s="1230"/>
      <c r="BXB30" s="1230"/>
      <c r="BXC30" s="1230"/>
      <c r="BXD30" s="1230"/>
      <c r="BXE30" s="1230"/>
      <c r="BXF30" s="1230"/>
      <c r="BXG30" s="1230"/>
      <c r="BXH30" s="1230"/>
      <c r="BXI30" s="1230"/>
      <c r="BXJ30" s="1230"/>
      <c r="BXK30" s="1230"/>
      <c r="BXL30" s="1230"/>
      <c r="BXM30" s="1230"/>
      <c r="BXN30" s="1230"/>
      <c r="BXO30" s="1230"/>
      <c r="BXP30" s="1230"/>
      <c r="BXQ30" s="1230"/>
      <c r="BXR30" s="1230"/>
      <c r="BXS30" s="1230"/>
      <c r="BXT30" s="1230"/>
      <c r="BXU30" s="1230"/>
      <c r="BXV30" s="1230"/>
      <c r="BXW30" s="1230"/>
      <c r="BXX30" s="1230"/>
      <c r="BXY30" s="1230"/>
      <c r="BXZ30" s="1230"/>
      <c r="BYA30" s="1230"/>
      <c r="BYB30" s="1230"/>
      <c r="BYC30" s="1230"/>
      <c r="BYD30" s="1230"/>
      <c r="BYE30" s="1230"/>
      <c r="BYF30" s="1230"/>
      <c r="BYG30" s="1230"/>
      <c r="BYH30" s="1230"/>
      <c r="BYI30" s="1230"/>
      <c r="BYJ30" s="1230"/>
      <c r="BYK30" s="1230"/>
      <c r="BYL30" s="1230"/>
      <c r="BYM30" s="1230"/>
      <c r="BYN30" s="1230"/>
      <c r="BYO30" s="1230"/>
      <c r="BYP30" s="1230"/>
      <c r="BYQ30" s="1230"/>
      <c r="BYR30" s="1230"/>
      <c r="BYS30" s="1230"/>
      <c r="BYT30" s="1230"/>
      <c r="BYU30" s="1230"/>
      <c r="BYV30" s="1230"/>
      <c r="BYW30" s="1230"/>
      <c r="BYX30" s="1230"/>
      <c r="BYY30" s="1230"/>
      <c r="BYZ30" s="1230"/>
      <c r="BZA30" s="1230"/>
      <c r="BZB30" s="1230"/>
      <c r="BZC30" s="1230"/>
      <c r="BZD30" s="1230"/>
      <c r="BZE30" s="1230"/>
      <c r="BZF30" s="1230"/>
      <c r="BZG30" s="1230"/>
      <c r="BZH30" s="1230"/>
      <c r="BZI30" s="1230"/>
      <c r="BZJ30" s="1230"/>
      <c r="BZK30" s="1230"/>
      <c r="BZL30" s="1230"/>
      <c r="BZM30" s="1230"/>
      <c r="BZN30" s="1230"/>
      <c r="BZO30" s="1230"/>
      <c r="BZP30" s="1230"/>
      <c r="BZQ30" s="1230"/>
      <c r="BZR30" s="1230"/>
      <c r="BZS30" s="1230"/>
      <c r="BZT30" s="1230"/>
      <c r="BZU30" s="1230"/>
      <c r="BZV30" s="1230"/>
      <c r="BZW30" s="1230"/>
      <c r="BZX30" s="1230"/>
      <c r="BZY30" s="1230"/>
      <c r="BZZ30" s="1230"/>
      <c r="CAA30" s="1230"/>
      <c r="CAB30" s="1230"/>
      <c r="CAC30" s="1230"/>
      <c r="CAD30" s="1230"/>
      <c r="CAE30" s="1230"/>
      <c r="CAF30" s="1230"/>
      <c r="CAG30" s="1230"/>
      <c r="CAH30" s="1230"/>
      <c r="CAI30" s="1230"/>
      <c r="CAJ30" s="1230"/>
      <c r="CAK30" s="1230"/>
      <c r="CAL30" s="1230"/>
      <c r="CAM30" s="1230"/>
      <c r="CAN30" s="1230"/>
      <c r="CAO30" s="1230"/>
      <c r="CAP30" s="1230"/>
      <c r="CAQ30" s="1230"/>
      <c r="CAR30" s="1230"/>
      <c r="CAS30" s="1230"/>
      <c r="CAT30" s="1230"/>
      <c r="CAU30" s="1230"/>
      <c r="CAV30" s="1230"/>
      <c r="CAW30" s="1230"/>
      <c r="CAX30" s="1230"/>
      <c r="CAY30" s="1230"/>
      <c r="CAZ30" s="1230"/>
      <c r="CBA30" s="1230"/>
      <c r="CBB30" s="1230"/>
      <c r="CBC30" s="1230"/>
      <c r="CBD30" s="1230"/>
      <c r="CBE30" s="1230"/>
      <c r="CBF30" s="1230"/>
      <c r="CBG30" s="1230"/>
      <c r="CBH30" s="1230"/>
      <c r="CBI30" s="1230"/>
      <c r="CBJ30" s="1230"/>
      <c r="CBK30" s="1230"/>
      <c r="CBL30" s="1230"/>
      <c r="CBM30" s="1230"/>
      <c r="CBN30" s="1230"/>
      <c r="CBO30" s="1230"/>
      <c r="CBP30" s="1230"/>
      <c r="CBQ30" s="1230"/>
      <c r="CBR30" s="1230"/>
      <c r="CBS30" s="1230"/>
      <c r="CBT30" s="1230"/>
      <c r="CBU30" s="1230"/>
      <c r="CBV30" s="1230"/>
      <c r="CBW30" s="1230"/>
      <c r="CBX30" s="1230"/>
      <c r="CBY30" s="1230"/>
      <c r="CBZ30" s="1230"/>
      <c r="CCA30" s="1230"/>
      <c r="CCB30" s="1230"/>
      <c r="CCC30" s="1230"/>
      <c r="CCD30" s="1230"/>
      <c r="CCE30" s="1230"/>
      <c r="CCF30" s="1230"/>
      <c r="CCG30" s="1230"/>
      <c r="CCH30" s="1230"/>
      <c r="CCI30" s="1230"/>
      <c r="CCJ30" s="1230"/>
      <c r="CCK30" s="1230"/>
      <c r="CCL30" s="1230"/>
      <c r="CCM30" s="1230"/>
      <c r="CCN30" s="1230"/>
      <c r="CCO30" s="1230"/>
      <c r="CCP30" s="1230"/>
      <c r="CCQ30" s="1230"/>
      <c r="CCR30" s="1230"/>
      <c r="CCS30" s="1230"/>
      <c r="CCT30" s="1230"/>
      <c r="CCU30" s="1230"/>
      <c r="CCV30" s="1230"/>
      <c r="CCW30" s="1230"/>
      <c r="CCX30" s="1230"/>
      <c r="CCY30" s="1230"/>
      <c r="CCZ30" s="1230"/>
      <c r="CDA30" s="1230"/>
      <c r="CDB30" s="1230"/>
      <c r="CDC30" s="1230"/>
      <c r="CDD30" s="1230"/>
      <c r="CDE30" s="1230"/>
      <c r="CDF30" s="1230"/>
      <c r="CDG30" s="1230"/>
      <c r="CDH30" s="1230"/>
      <c r="CDI30" s="1230"/>
      <c r="CDJ30" s="1230"/>
      <c r="CDK30" s="1230"/>
      <c r="CDL30" s="1230"/>
      <c r="CDM30" s="1230"/>
      <c r="CDN30" s="1230"/>
      <c r="CDO30" s="1230"/>
      <c r="CDP30" s="1230"/>
      <c r="CDQ30" s="1230"/>
      <c r="CDR30" s="1230"/>
      <c r="CDS30" s="1230"/>
      <c r="CDT30" s="1230"/>
      <c r="CDU30" s="1230"/>
      <c r="CDV30" s="1230"/>
      <c r="CDW30" s="1230"/>
      <c r="CDX30" s="1230"/>
      <c r="CDY30" s="1230"/>
      <c r="CDZ30" s="1230"/>
      <c r="CEA30" s="1230"/>
      <c r="CEB30" s="1230"/>
      <c r="CEC30" s="1230"/>
      <c r="CED30" s="1230"/>
      <c r="CEE30" s="1230"/>
      <c r="CEF30" s="1230"/>
      <c r="CEG30" s="1230"/>
      <c r="CEH30" s="1230"/>
      <c r="CEI30" s="1230"/>
      <c r="CEJ30" s="1230"/>
      <c r="CEK30" s="1230"/>
      <c r="CEL30" s="1230"/>
      <c r="CEM30" s="1230"/>
      <c r="CEN30" s="1230"/>
      <c r="CEO30" s="1230"/>
      <c r="CEP30" s="1230"/>
      <c r="CEQ30" s="1230"/>
      <c r="CER30" s="1230"/>
      <c r="CES30" s="1230"/>
      <c r="CET30" s="1230"/>
      <c r="CEU30" s="1230"/>
      <c r="CEV30" s="1230"/>
      <c r="CEW30" s="1230"/>
      <c r="CEX30" s="1230"/>
      <c r="CEY30" s="1230"/>
      <c r="CEZ30" s="1230"/>
      <c r="CFA30" s="1230"/>
      <c r="CFB30" s="1230"/>
      <c r="CFC30" s="1230"/>
      <c r="CFD30" s="1230"/>
      <c r="CFE30" s="1230"/>
      <c r="CFF30" s="1230"/>
      <c r="CFG30" s="1230"/>
      <c r="CFH30" s="1230"/>
      <c r="CFI30" s="1230"/>
      <c r="CFJ30" s="1230"/>
      <c r="CFK30" s="1230"/>
      <c r="CFL30" s="1230"/>
      <c r="CFM30" s="1230"/>
      <c r="CFN30" s="1230"/>
      <c r="CFO30" s="1230"/>
      <c r="CFP30" s="1230"/>
      <c r="CFQ30" s="1230"/>
      <c r="CFR30" s="1230"/>
      <c r="CFS30" s="1230"/>
      <c r="CFT30" s="1230"/>
      <c r="CFU30" s="1230"/>
      <c r="CFV30" s="1230"/>
      <c r="CFW30" s="1230"/>
      <c r="CFX30" s="1230"/>
      <c r="CFY30" s="1230"/>
      <c r="CFZ30" s="1230"/>
      <c r="CGA30" s="1230"/>
      <c r="CGB30" s="1230"/>
      <c r="CGC30" s="1230"/>
      <c r="CGD30" s="1230"/>
      <c r="CGE30" s="1230"/>
      <c r="CGF30" s="1230"/>
      <c r="CGG30" s="1230"/>
      <c r="CGH30" s="1230"/>
      <c r="CGI30" s="1230"/>
      <c r="CGJ30" s="1230"/>
      <c r="CGK30" s="1230"/>
      <c r="CGL30" s="1230"/>
      <c r="CGM30" s="1230"/>
      <c r="CGN30" s="1230"/>
      <c r="CGO30" s="1230"/>
      <c r="CGP30" s="1230"/>
      <c r="CGQ30" s="1230"/>
      <c r="CGR30" s="1230"/>
      <c r="CGS30" s="1230"/>
      <c r="CGT30" s="1230"/>
      <c r="CGU30" s="1230"/>
      <c r="CGV30" s="1230"/>
      <c r="CGW30" s="1230"/>
      <c r="CGX30" s="1230"/>
      <c r="CGY30" s="1230"/>
      <c r="CGZ30" s="1230"/>
      <c r="CHA30" s="1230"/>
      <c r="CHB30" s="1230"/>
      <c r="CHC30" s="1230"/>
      <c r="CHD30" s="1230"/>
      <c r="CHE30" s="1230"/>
      <c r="CHF30" s="1230"/>
      <c r="CHG30" s="1230"/>
      <c r="CHH30" s="1230"/>
      <c r="CHI30" s="1230"/>
      <c r="CHJ30" s="1230"/>
      <c r="CHK30" s="1230"/>
      <c r="CHL30" s="1230"/>
      <c r="CHM30" s="1230"/>
      <c r="CHN30" s="1230"/>
      <c r="CHO30" s="1230"/>
      <c r="CHP30" s="1230"/>
      <c r="CHQ30" s="1230"/>
      <c r="CHR30" s="1230"/>
      <c r="CHS30" s="1230"/>
      <c r="CHT30" s="1230"/>
      <c r="CHU30" s="1230"/>
      <c r="CHV30" s="1230"/>
      <c r="CHW30" s="1230"/>
      <c r="CHX30" s="1230"/>
      <c r="CHY30" s="1230"/>
      <c r="CHZ30" s="1230"/>
      <c r="CIA30" s="1230"/>
      <c r="CIB30" s="1230"/>
      <c r="CIC30" s="1230"/>
      <c r="CID30" s="1230"/>
      <c r="CIE30" s="1230"/>
      <c r="CIF30" s="1230"/>
      <c r="CIG30" s="1230"/>
      <c r="CIH30" s="1230"/>
      <c r="CII30" s="1230"/>
      <c r="CIJ30" s="1230"/>
      <c r="CIK30" s="1230"/>
      <c r="CIL30" s="1230"/>
      <c r="CIM30" s="1230"/>
      <c r="CIN30" s="1230"/>
      <c r="CIO30" s="1230"/>
      <c r="CIP30" s="1230"/>
      <c r="CIQ30" s="1230"/>
      <c r="CIR30" s="1230"/>
      <c r="CIS30" s="1230"/>
      <c r="CIT30" s="1230"/>
      <c r="CIU30" s="1230"/>
      <c r="CIV30" s="1230"/>
      <c r="CIW30" s="1230"/>
      <c r="CIX30" s="1230"/>
      <c r="CIY30" s="1230"/>
      <c r="CIZ30" s="1230"/>
      <c r="CJA30" s="1230"/>
      <c r="CJB30" s="1230"/>
      <c r="CJC30" s="1230"/>
      <c r="CJD30" s="1230"/>
      <c r="CJE30" s="1230"/>
      <c r="CJF30" s="1230"/>
      <c r="CJG30" s="1230"/>
      <c r="CJH30" s="1230"/>
      <c r="CJI30" s="1230"/>
      <c r="CJJ30" s="1230"/>
      <c r="CJK30" s="1230"/>
      <c r="CJL30" s="1230"/>
      <c r="CJM30" s="1230"/>
      <c r="CJN30" s="1230"/>
      <c r="CJO30" s="1230"/>
      <c r="CJP30" s="1230"/>
      <c r="CJQ30" s="1230"/>
      <c r="CJR30" s="1230"/>
      <c r="CJS30" s="1230"/>
      <c r="CJT30" s="1230"/>
      <c r="CJU30" s="1230"/>
      <c r="CJV30" s="1230"/>
      <c r="CJW30" s="1230"/>
      <c r="CJX30" s="1230"/>
      <c r="CJY30" s="1230"/>
      <c r="CJZ30" s="1230"/>
      <c r="CKA30" s="1230"/>
      <c r="CKB30" s="1230"/>
      <c r="CKC30" s="1230"/>
      <c r="CKD30" s="1230"/>
      <c r="CKE30" s="1230"/>
      <c r="CKF30" s="1230"/>
      <c r="CKG30" s="1230"/>
      <c r="CKH30" s="1230"/>
      <c r="CKI30" s="1230"/>
      <c r="CKJ30" s="1230"/>
      <c r="CKK30" s="1230"/>
      <c r="CKL30" s="1230"/>
      <c r="CKM30" s="1230"/>
      <c r="CKN30" s="1230"/>
      <c r="CKO30" s="1230"/>
      <c r="CKP30" s="1230"/>
      <c r="CKQ30" s="1230"/>
      <c r="CKR30" s="1230"/>
      <c r="CKS30" s="1230"/>
      <c r="CKT30" s="1230"/>
      <c r="CKU30" s="1230"/>
      <c r="CKV30" s="1230"/>
      <c r="CKW30" s="1230"/>
      <c r="CKX30" s="1230"/>
      <c r="CKY30" s="1230"/>
      <c r="CKZ30" s="1230"/>
      <c r="CLA30" s="1230"/>
      <c r="CLB30" s="1230"/>
      <c r="CLC30" s="1230"/>
      <c r="CLD30" s="1230"/>
      <c r="CLE30" s="1230"/>
      <c r="CLF30" s="1230"/>
      <c r="CLG30" s="1230"/>
      <c r="CLH30" s="1230"/>
      <c r="CLI30" s="1230"/>
      <c r="CLJ30" s="1230"/>
      <c r="CLK30" s="1230"/>
      <c r="CLL30" s="1230"/>
      <c r="CLM30" s="1230"/>
      <c r="CLN30" s="1230"/>
      <c r="CLO30" s="1230"/>
      <c r="CLP30" s="1230"/>
      <c r="CLQ30" s="1230"/>
      <c r="CLR30" s="1230"/>
      <c r="CLS30" s="1230"/>
      <c r="CLT30" s="1230"/>
      <c r="CLU30" s="1230"/>
      <c r="CLV30" s="1230"/>
      <c r="CLW30" s="1230"/>
      <c r="CLX30" s="1230"/>
      <c r="CLY30" s="1230"/>
      <c r="CLZ30" s="1230"/>
      <c r="CMA30" s="1230"/>
      <c r="CMB30" s="1230"/>
      <c r="CMC30" s="1230"/>
      <c r="CMD30" s="1230"/>
      <c r="CME30" s="1230"/>
      <c r="CMF30" s="1230"/>
      <c r="CMG30" s="1230"/>
      <c r="CMH30" s="1230"/>
      <c r="CMI30" s="1230"/>
      <c r="CMJ30" s="1230"/>
      <c r="CMK30" s="1230"/>
      <c r="CML30" s="1230"/>
      <c r="CMM30" s="1230"/>
      <c r="CMN30" s="1230"/>
      <c r="CMO30" s="1230"/>
      <c r="CMP30" s="1230"/>
      <c r="CMQ30" s="1230"/>
      <c r="CMR30" s="1230"/>
      <c r="CMS30" s="1230"/>
      <c r="CMT30" s="1230"/>
      <c r="CMU30" s="1230"/>
      <c r="CMV30" s="1230"/>
      <c r="CMW30" s="1230"/>
      <c r="CMX30" s="1230"/>
      <c r="CMY30" s="1230"/>
      <c r="CMZ30" s="1230"/>
      <c r="CNA30" s="1230"/>
      <c r="CNB30" s="1230"/>
      <c r="CNC30" s="1230"/>
      <c r="CND30" s="1230"/>
      <c r="CNE30" s="1230"/>
      <c r="CNF30" s="1230"/>
      <c r="CNG30" s="1230"/>
      <c r="CNH30" s="1230"/>
      <c r="CNI30" s="1230"/>
      <c r="CNJ30" s="1230"/>
      <c r="CNK30" s="1230"/>
      <c r="CNL30" s="1230"/>
      <c r="CNM30" s="1230"/>
      <c r="CNN30" s="1230"/>
      <c r="CNO30" s="1230"/>
      <c r="CNP30" s="1230"/>
      <c r="CNQ30" s="1230"/>
      <c r="CNR30" s="1230"/>
      <c r="CNS30" s="1230"/>
      <c r="CNT30" s="1230"/>
      <c r="CNU30" s="1230"/>
      <c r="CNV30" s="1230"/>
      <c r="CNW30" s="1230"/>
      <c r="CNX30" s="1230"/>
      <c r="CNY30" s="1230"/>
      <c r="CNZ30" s="1230"/>
      <c r="COA30" s="1230"/>
      <c r="COB30" s="1230"/>
      <c r="COC30" s="1230"/>
      <c r="COD30" s="1230"/>
      <c r="COE30" s="1230"/>
      <c r="COF30" s="1230"/>
      <c r="COG30" s="1230"/>
      <c r="COH30" s="1230"/>
      <c r="COI30" s="1230"/>
      <c r="COJ30" s="1230"/>
      <c r="COK30" s="1230"/>
      <c r="COL30" s="1230"/>
      <c r="COM30" s="1230"/>
      <c r="CON30" s="1230"/>
      <c r="COO30" s="1230"/>
      <c r="COP30" s="1230"/>
      <c r="COQ30" s="1230"/>
      <c r="COR30" s="1230"/>
      <c r="COS30" s="1230"/>
      <c r="COT30" s="1230"/>
      <c r="COU30" s="1230"/>
      <c r="COV30" s="1230"/>
      <c r="COW30" s="1230"/>
      <c r="COX30" s="1230"/>
      <c r="COY30" s="1230"/>
      <c r="COZ30" s="1230"/>
      <c r="CPA30" s="1230"/>
      <c r="CPB30" s="1230"/>
      <c r="CPC30" s="1230"/>
      <c r="CPD30" s="1230"/>
      <c r="CPE30" s="1230"/>
      <c r="CPF30" s="1230"/>
      <c r="CPG30" s="1230"/>
      <c r="CPH30" s="1230"/>
      <c r="CPI30" s="1230"/>
      <c r="CPJ30" s="1230"/>
      <c r="CPK30" s="1230"/>
      <c r="CPL30" s="1230"/>
      <c r="CPM30" s="1230"/>
      <c r="CPN30" s="1230"/>
      <c r="CPO30" s="1230"/>
      <c r="CPP30" s="1230"/>
      <c r="CPQ30" s="1230"/>
      <c r="CPR30" s="1230"/>
      <c r="CPS30" s="1230"/>
      <c r="CPT30" s="1230"/>
      <c r="CPU30" s="1230"/>
      <c r="CPV30" s="1230"/>
      <c r="CPW30" s="1230"/>
      <c r="CPX30" s="1230"/>
      <c r="CPY30" s="1230"/>
      <c r="CPZ30" s="1230"/>
      <c r="CQA30" s="1230"/>
      <c r="CQB30" s="1230"/>
      <c r="CQC30" s="1230"/>
      <c r="CQD30" s="1230"/>
      <c r="CQE30" s="1230"/>
      <c r="CQF30" s="1230"/>
      <c r="CQG30" s="1230"/>
      <c r="CQH30" s="1230"/>
      <c r="CQI30" s="1230"/>
      <c r="CQJ30" s="1230"/>
      <c r="CQK30" s="1230"/>
      <c r="CQL30" s="1230"/>
      <c r="CQM30" s="1230"/>
      <c r="CQN30" s="1230"/>
      <c r="CQO30" s="1230"/>
      <c r="CQP30" s="1230"/>
      <c r="CQQ30" s="1230"/>
      <c r="CQR30" s="1230"/>
      <c r="CQS30" s="1230"/>
      <c r="CQT30" s="1230"/>
      <c r="CQU30" s="1230"/>
      <c r="CQV30" s="1230"/>
      <c r="CQW30" s="1230"/>
      <c r="CQX30" s="1230"/>
      <c r="CQY30" s="1230"/>
      <c r="CQZ30" s="1230"/>
      <c r="CRA30" s="1230"/>
      <c r="CRB30" s="1230"/>
      <c r="CRC30" s="1230"/>
      <c r="CRD30" s="1230"/>
      <c r="CRE30" s="1230"/>
      <c r="CRF30" s="1230"/>
      <c r="CRG30" s="1230"/>
      <c r="CRH30" s="1230"/>
      <c r="CRI30" s="1230"/>
      <c r="CRJ30" s="1230"/>
      <c r="CRK30" s="1230"/>
      <c r="CRL30" s="1230"/>
      <c r="CRM30" s="1230"/>
      <c r="CRN30" s="1230"/>
      <c r="CRO30" s="1230"/>
      <c r="CRP30" s="1230"/>
      <c r="CRQ30" s="1230"/>
      <c r="CRR30" s="1230"/>
      <c r="CRS30" s="1230"/>
      <c r="CRT30" s="1230"/>
      <c r="CRU30" s="1230"/>
      <c r="CRV30" s="1230"/>
      <c r="CRW30" s="1230"/>
      <c r="CRX30" s="1230"/>
      <c r="CRY30" s="1230"/>
      <c r="CRZ30" s="1230"/>
      <c r="CSA30" s="1230"/>
      <c r="CSB30" s="1230"/>
      <c r="CSC30" s="1230"/>
      <c r="CSD30" s="1230"/>
      <c r="CSE30" s="1230"/>
      <c r="CSF30" s="1230"/>
      <c r="CSG30" s="1230"/>
      <c r="CSH30" s="1230"/>
      <c r="CSI30" s="1230"/>
      <c r="CSJ30" s="1230"/>
      <c r="CSK30" s="1230"/>
      <c r="CSL30" s="1230"/>
      <c r="CSM30" s="1230"/>
      <c r="CSN30" s="1230"/>
      <c r="CSO30" s="1230"/>
      <c r="CSP30" s="1230"/>
      <c r="CSQ30" s="1230"/>
      <c r="CSR30" s="1230"/>
      <c r="CSS30" s="1230"/>
      <c r="CST30" s="1230"/>
      <c r="CSU30" s="1230"/>
      <c r="CSV30" s="1230"/>
      <c r="CSW30" s="1230"/>
      <c r="CSX30" s="1230"/>
      <c r="CSY30" s="1230"/>
      <c r="CSZ30" s="1230"/>
      <c r="CTA30" s="1230"/>
      <c r="CTB30" s="1230"/>
      <c r="CTC30" s="1230"/>
      <c r="CTD30" s="1230"/>
      <c r="CTE30" s="1230"/>
      <c r="CTF30" s="1230"/>
      <c r="CTG30" s="1230"/>
      <c r="CTH30" s="1230"/>
      <c r="CTI30" s="1230"/>
      <c r="CTJ30" s="1230"/>
      <c r="CTK30" s="1230"/>
      <c r="CTL30" s="1230"/>
      <c r="CTM30" s="1230"/>
      <c r="CTN30" s="1230"/>
      <c r="CTO30" s="1230"/>
      <c r="CTP30" s="1230"/>
      <c r="CTQ30" s="1230"/>
      <c r="CTR30" s="1230"/>
      <c r="CTS30" s="1230"/>
      <c r="CTT30" s="1230"/>
      <c r="CTU30" s="1230"/>
      <c r="CTV30" s="1230"/>
      <c r="CTW30" s="1230"/>
      <c r="CTX30" s="1230"/>
      <c r="CTY30" s="1230"/>
      <c r="CTZ30" s="1230"/>
      <c r="CUA30" s="1230"/>
      <c r="CUB30" s="1230"/>
      <c r="CUC30" s="1230"/>
      <c r="CUD30" s="1230"/>
      <c r="CUE30" s="1230"/>
      <c r="CUF30" s="1230"/>
      <c r="CUG30" s="1230"/>
      <c r="CUH30" s="1230"/>
      <c r="CUI30" s="1230"/>
      <c r="CUJ30" s="1230"/>
      <c r="CUK30" s="1230"/>
      <c r="CUL30" s="1230"/>
      <c r="CUM30" s="1230"/>
      <c r="CUN30" s="1230"/>
      <c r="CUO30" s="1230"/>
      <c r="CUP30" s="1230"/>
      <c r="CUQ30" s="1230"/>
      <c r="CUR30" s="1230"/>
      <c r="CUS30" s="1230"/>
      <c r="CUT30" s="1230"/>
      <c r="CUU30" s="1230"/>
      <c r="CUV30" s="1230"/>
      <c r="CUW30" s="1230"/>
      <c r="CUX30" s="1230"/>
      <c r="CUY30" s="1230"/>
      <c r="CUZ30" s="1230"/>
      <c r="CVA30" s="1230"/>
      <c r="CVB30" s="1230"/>
      <c r="CVC30" s="1230"/>
      <c r="CVD30" s="1230"/>
      <c r="CVE30" s="1230"/>
      <c r="CVF30" s="1230"/>
      <c r="CVG30" s="1230"/>
      <c r="CVH30" s="1230"/>
      <c r="CVI30" s="1230"/>
      <c r="CVJ30" s="1230"/>
      <c r="CVK30" s="1230"/>
      <c r="CVL30" s="1230"/>
      <c r="CVM30" s="1230"/>
      <c r="CVN30" s="1230"/>
      <c r="CVO30" s="1230"/>
      <c r="CVP30" s="1230"/>
      <c r="CVQ30" s="1230"/>
      <c r="CVR30" s="1230"/>
      <c r="CVS30" s="1230"/>
      <c r="CVT30" s="1230"/>
      <c r="CVU30" s="1230"/>
      <c r="CVV30" s="1230"/>
      <c r="CVW30" s="1230"/>
      <c r="CVX30" s="1230"/>
      <c r="CVY30" s="1230"/>
      <c r="CVZ30" s="1230"/>
      <c r="CWA30" s="1230"/>
      <c r="CWB30" s="1230"/>
      <c r="CWC30" s="1230"/>
      <c r="CWD30" s="1230"/>
      <c r="CWE30" s="1230"/>
      <c r="CWF30" s="1230"/>
      <c r="CWG30" s="1230"/>
      <c r="CWH30" s="1230"/>
      <c r="CWI30" s="1230"/>
      <c r="CWJ30" s="1230"/>
      <c r="CWK30" s="1230"/>
      <c r="CWL30" s="1230"/>
      <c r="CWM30" s="1230"/>
      <c r="CWN30" s="1230"/>
      <c r="CWO30" s="1230"/>
      <c r="CWP30" s="1230"/>
      <c r="CWQ30" s="1230"/>
      <c r="CWR30" s="1230"/>
      <c r="CWS30" s="1230"/>
      <c r="CWT30" s="1230"/>
      <c r="CWU30" s="1230"/>
      <c r="CWV30" s="1230"/>
      <c r="CWW30" s="1230"/>
      <c r="CWX30" s="1230"/>
      <c r="CWY30" s="1230"/>
      <c r="CWZ30" s="1230"/>
      <c r="CXA30" s="1230"/>
      <c r="CXB30" s="1230"/>
      <c r="CXC30" s="1230"/>
      <c r="CXD30" s="1230"/>
      <c r="CXE30" s="1230"/>
      <c r="CXF30" s="1230"/>
      <c r="CXG30" s="1230"/>
      <c r="CXH30" s="1230"/>
      <c r="CXI30" s="1230"/>
      <c r="CXJ30" s="1230"/>
      <c r="CXK30" s="1230"/>
      <c r="CXL30" s="1230"/>
      <c r="CXM30" s="1230"/>
      <c r="CXN30" s="1230"/>
      <c r="CXO30" s="1230"/>
      <c r="CXP30" s="1230"/>
      <c r="CXQ30" s="1230"/>
      <c r="CXR30" s="1230"/>
      <c r="CXS30" s="1230"/>
      <c r="CXT30" s="1230"/>
      <c r="CXU30" s="1230"/>
      <c r="CXV30" s="1230"/>
      <c r="CXW30" s="1230"/>
      <c r="CXX30" s="1230"/>
      <c r="CXY30" s="1230"/>
      <c r="CXZ30" s="1230"/>
      <c r="CYA30" s="1230"/>
      <c r="CYB30" s="1230"/>
      <c r="CYC30" s="1230"/>
      <c r="CYD30" s="1230"/>
      <c r="CYE30" s="1230"/>
      <c r="CYF30" s="1230"/>
      <c r="CYG30" s="1230"/>
      <c r="CYH30" s="1230"/>
      <c r="CYI30" s="1230"/>
      <c r="CYJ30" s="1230"/>
      <c r="CYK30" s="1230"/>
      <c r="CYL30" s="1230"/>
      <c r="CYM30" s="1230"/>
      <c r="CYN30" s="1230"/>
      <c r="CYO30" s="1230"/>
      <c r="CYP30" s="1230"/>
      <c r="CYQ30" s="1230"/>
      <c r="CYR30" s="1230"/>
      <c r="CYS30" s="1230"/>
      <c r="CYT30" s="1230"/>
      <c r="CYU30" s="1230"/>
      <c r="CYV30" s="1230"/>
      <c r="CYW30" s="1230"/>
      <c r="CYX30" s="1230"/>
      <c r="CYY30" s="1230"/>
      <c r="CYZ30" s="1230"/>
      <c r="CZA30" s="1230"/>
      <c r="CZB30" s="1230"/>
      <c r="CZC30" s="1230"/>
      <c r="CZD30" s="1230"/>
      <c r="CZE30" s="1230"/>
      <c r="CZF30" s="1230"/>
      <c r="CZG30" s="1230"/>
      <c r="CZH30" s="1230"/>
      <c r="CZI30" s="1230"/>
      <c r="CZJ30" s="1230"/>
      <c r="CZK30" s="1230"/>
      <c r="CZL30" s="1230"/>
      <c r="CZM30" s="1230"/>
      <c r="CZN30" s="1230"/>
      <c r="CZO30" s="1230"/>
      <c r="CZP30" s="1230"/>
      <c r="CZQ30" s="1230"/>
      <c r="CZR30" s="1230"/>
      <c r="CZS30" s="1230"/>
      <c r="CZT30" s="1230"/>
      <c r="CZU30" s="1230"/>
      <c r="CZV30" s="1230"/>
      <c r="CZW30" s="1230"/>
      <c r="CZX30" s="1230"/>
      <c r="CZY30" s="1230"/>
      <c r="CZZ30" s="1230"/>
      <c r="DAA30" s="1230"/>
      <c r="DAB30" s="1230"/>
      <c r="DAC30" s="1230"/>
      <c r="DAD30" s="1230"/>
      <c r="DAE30" s="1230"/>
      <c r="DAF30" s="1230"/>
      <c r="DAG30" s="1230"/>
      <c r="DAH30" s="1230"/>
      <c r="DAI30" s="1230"/>
      <c r="DAJ30" s="1230"/>
      <c r="DAK30" s="1230"/>
      <c r="DAL30" s="1230"/>
      <c r="DAM30" s="1230"/>
      <c r="DAN30" s="1230"/>
      <c r="DAO30" s="1230"/>
      <c r="DAP30" s="1230"/>
      <c r="DAQ30" s="1230"/>
      <c r="DAR30" s="1230"/>
      <c r="DAS30" s="1230"/>
      <c r="DAT30" s="1230"/>
      <c r="DAU30" s="1230"/>
      <c r="DAV30" s="1230"/>
      <c r="DAW30" s="1230"/>
      <c r="DAX30" s="1230"/>
      <c r="DAY30" s="1230"/>
      <c r="DAZ30" s="1230"/>
      <c r="DBA30" s="1230"/>
      <c r="DBB30" s="1230"/>
      <c r="DBC30" s="1230"/>
      <c r="DBD30" s="1230"/>
      <c r="DBE30" s="1230"/>
      <c r="DBF30" s="1230"/>
      <c r="DBG30" s="1230"/>
      <c r="DBH30" s="1230"/>
      <c r="DBI30" s="1230"/>
      <c r="DBJ30" s="1230"/>
      <c r="DBK30" s="1230"/>
      <c r="DBL30" s="1230"/>
      <c r="DBM30" s="1230"/>
      <c r="DBN30" s="1230"/>
      <c r="DBO30" s="1230"/>
      <c r="DBP30" s="1230"/>
      <c r="DBQ30" s="1230"/>
      <c r="DBR30" s="1230"/>
      <c r="DBS30" s="1230"/>
      <c r="DBT30" s="1230"/>
      <c r="DBU30" s="1230"/>
      <c r="DBV30" s="1230"/>
      <c r="DBW30" s="1230"/>
      <c r="DBX30" s="1230"/>
      <c r="DBY30" s="1230"/>
      <c r="DBZ30" s="1230"/>
      <c r="DCA30" s="1230"/>
      <c r="DCB30" s="1230"/>
      <c r="DCC30" s="1230"/>
      <c r="DCD30" s="1230"/>
      <c r="DCE30" s="1230"/>
      <c r="DCF30" s="1230"/>
      <c r="DCG30" s="1230"/>
      <c r="DCH30" s="1230"/>
      <c r="DCI30" s="1230"/>
      <c r="DCJ30" s="1230"/>
      <c r="DCK30" s="1230"/>
      <c r="DCL30" s="1230"/>
      <c r="DCM30" s="1230"/>
      <c r="DCN30" s="1230"/>
      <c r="DCO30" s="1230"/>
      <c r="DCP30" s="1230"/>
      <c r="DCQ30" s="1230"/>
      <c r="DCR30" s="1230"/>
      <c r="DCS30" s="1230"/>
      <c r="DCT30" s="1230"/>
      <c r="DCU30" s="1230"/>
      <c r="DCV30" s="1230"/>
      <c r="DCW30" s="1230"/>
      <c r="DCX30" s="1230"/>
      <c r="DCY30" s="1230"/>
      <c r="DCZ30" s="1230"/>
      <c r="DDA30" s="1230"/>
      <c r="DDB30" s="1230"/>
      <c r="DDC30" s="1230"/>
      <c r="DDD30" s="1230"/>
      <c r="DDE30" s="1230"/>
      <c r="DDF30" s="1230"/>
      <c r="DDG30" s="1230"/>
      <c r="DDH30" s="1230"/>
      <c r="DDI30" s="1230"/>
      <c r="DDJ30" s="1230"/>
      <c r="DDK30" s="1230"/>
      <c r="DDL30" s="1230"/>
      <c r="DDM30" s="1230"/>
      <c r="DDN30" s="1230"/>
      <c r="DDO30" s="1230"/>
      <c r="DDP30" s="1230"/>
      <c r="DDQ30" s="1230"/>
      <c r="DDR30" s="1230"/>
      <c r="DDS30" s="1230"/>
      <c r="DDT30" s="1230"/>
      <c r="DDU30" s="1230"/>
      <c r="DDV30" s="1230"/>
      <c r="DDW30" s="1230"/>
      <c r="DDX30" s="1230"/>
      <c r="DDY30" s="1230"/>
      <c r="DDZ30" s="1230"/>
      <c r="DEA30" s="1230"/>
      <c r="DEB30" s="1230"/>
      <c r="DEC30" s="1230"/>
      <c r="DED30" s="1230"/>
      <c r="DEE30" s="1230"/>
      <c r="DEF30" s="1230"/>
      <c r="DEG30" s="1230"/>
      <c r="DEH30" s="1230"/>
      <c r="DEI30" s="1230"/>
      <c r="DEJ30" s="1230"/>
      <c r="DEK30" s="1230"/>
      <c r="DEL30" s="1230"/>
      <c r="DEM30" s="1230"/>
      <c r="DEN30" s="1230"/>
      <c r="DEO30" s="1230"/>
      <c r="DEP30" s="1230"/>
      <c r="DEQ30" s="1230"/>
      <c r="DER30" s="1230"/>
      <c r="DES30" s="1230"/>
      <c r="DET30" s="1230"/>
      <c r="DEU30" s="1230"/>
      <c r="DEV30" s="1230"/>
      <c r="DEW30" s="1230"/>
      <c r="DEX30" s="1230"/>
      <c r="DEY30" s="1230"/>
      <c r="DEZ30" s="1230"/>
      <c r="DFA30" s="1230"/>
      <c r="DFB30" s="1230"/>
      <c r="DFC30" s="1230"/>
      <c r="DFD30" s="1230"/>
      <c r="DFE30" s="1230"/>
      <c r="DFF30" s="1230"/>
      <c r="DFG30" s="1230"/>
      <c r="DFH30" s="1230"/>
      <c r="DFI30" s="1230"/>
      <c r="DFJ30" s="1230"/>
      <c r="DFK30" s="1230"/>
      <c r="DFL30" s="1230"/>
      <c r="DFM30" s="1230"/>
      <c r="DFN30" s="1230"/>
      <c r="DFO30" s="1230"/>
      <c r="DFP30" s="1230"/>
      <c r="DFQ30" s="1230"/>
      <c r="DFR30" s="1230"/>
      <c r="DFS30" s="1230"/>
      <c r="DFT30" s="1230"/>
      <c r="DFU30" s="1230"/>
      <c r="DFV30" s="1230"/>
      <c r="DFW30" s="1230"/>
      <c r="DFX30" s="1230"/>
      <c r="DFY30" s="1230"/>
      <c r="DFZ30" s="1230"/>
      <c r="DGA30" s="1230"/>
      <c r="DGB30" s="1230"/>
      <c r="DGC30" s="1230"/>
      <c r="DGD30" s="1230"/>
      <c r="DGE30" s="1230"/>
      <c r="DGF30" s="1230"/>
      <c r="DGG30" s="1230"/>
      <c r="DGH30" s="1230"/>
      <c r="DGI30" s="1230"/>
      <c r="DGJ30" s="1230"/>
      <c r="DGK30" s="1230"/>
      <c r="DGL30" s="1230"/>
      <c r="DGM30" s="1230"/>
      <c r="DGN30" s="1230"/>
      <c r="DGO30" s="1230"/>
      <c r="DGP30" s="1230"/>
      <c r="DGQ30" s="1230"/>
      <c r="DGR30" s="1230"/>
      <c r="DGS30" s="1230"/>
      <c r="DGT30" s="1230"/>
      <c r="DGU30" s="1230"/>
      <c r="DGV30" s="1230"/>
      <c r="DGW30" s="1230"/>
      <c r="DGX30" s="1230"/>
      <c r="DGY30" s="1230"/>
      <c r="DGZ30" s="1230"/>
      <c r="DHA30" s="1230"/>
      <c r="DHB30" s="1230"/>
      <c r="DHC30" s="1230"/>
      <c r="DHD30" s="1230"/>
      <c r="DHE30" s="1230"/>
      <c r="DHF30" s="1230"/>
      <c r="DHG30" s="1230"/>
      <c r="DHH30" s="1230"/>
      <c r="DHI30" s="1230"/>
      <c r="DHJ30" s="1230"/>
      <c r="DHK30" s="1230"/>
      <c r="DHL30" s="1230"/>
      <c r="DHM30" s="1230"/>
      <c r="DHN30" s="1230"/>
      <c r="DHO30" s="1230"/>
      <c r="DHP30" s="1230"/>
      <c r="DHQ30" s="1230"/>
      <c r="DHR30" s="1230"/>
      <c r="DHS30" s="1230"/>
      <c r="DHT30" s="1230"/>
      <c r="DHU30" s="1230"/>
      <c r="DHV30" s="1230"/>
      <c r="DHW30" s="1230"/>
      <c r="DHX30" s="1230"/>
      <c r="DHY30" s="1230"/>
      <c r="DHZ30" s="1230"/>
      <c r="DIA30" s="1230"/>
      <c r="DIB30" s="1230"/>
      <c r="DIC30" s="1230"/>
      <c r="DID30" s="1230"/>
      <c r="DIE30" s="1230"/>
      <c r="DIF30" s="1230"/>
      <c r="DIG30" s="1230"/>
      <c r="DIH30" s="1230"/>
      <c r="DII30" s="1230"/>
      <c r="DIJ30" s="1230"/>
      <c r="DIK30" s="1230"/>
      <c r="DIL30" s="1230"/>
      <c r="DIM30" s="1230"/>
      <c r="DIN30" s="1230"/>
      <c r="DIO30" s="1230"/>
      <c r="DIP30" s="1230"/>
      <c r="DIQ30" s="1230"/>
      <c r="DIR30" s="1230"/>
      <c r="DIS30" s="1230"/>
      <c r="DIT30" s="1230"/>
      <c r="DIU30" s="1230"/>
      <c r="DIV30" s="1230"/>
      <c r="DIW30" s="1230"/>
      <c r="DIX30" s="1230"/>
      <c r="DIY30" s="1230"/>
      <c r="DIZ30" s="1230"/>
      <c r="DJA30" s="1230"/>
      <c r="DJB30" s="1230"/>
      <c r="DJC30" s="1230"/>
      <c r="DJD30" s="1230"/>
      <c r="DJE30" s="1230"/>
      <c r="DJF30" s="1230"/>
      <c r="DJG30" s="1230"/>
      <c r="DJH30" s="1230"/>
      <c r="DJI30" s="1230"/>
      <c r="DJJ30" s="1230"/>
      <c r="DJK30" s="1230"/>
      <c r="DJL30" s="1230"/>
      <c r="DJM30" s="1230"/>
      <c r="DJN30" s="1230"/>
      <c r="DJO30" s="1230"/>
      <c r="DJP30" s="1230"/>
      <c r="DJQ30" s="1230"/>
      <c r="DJR30" s="1230"/>
      <c r="DJS30" s="1230"/>
      <c r="DJT30" s="1230"/>
      <c r="DJU30" s="1230"/>
      <c r="DJV30" s="1230"/>
      <c r="DJW30" s="1230"/>
      <c r="DJX30" s="1230"/>
      <c r="DJY30" s="1230"/>
      <c r="DJZ30" s="1230"/>
      <c r="DKA30" s="1230"/>
      <c r="DKB30" s="1230"/>
      <c r="DKC30" s="1230"/>
      <c r="DKD30" s="1230"/>
      <c r="DKE30" s="1230"/>
      <c r="DKF30" s="1230"/>
      <c r="DKG30" s="1230"/>
      <c r="DKH30" s="1230"/>
      <c r="DKI30" s="1230"/>
      <c r="DKJ30" s="1230"/>
      <c r="DKK30" s="1230"/>
      <c r="DKL30" s="1230"/>
      <c r="DKM30" s="1230"/>
      <c r="DKN30" s="1230"/>
      <c r="DKO30" s="1230"/>
      <c r="DKP30" s="1230"/>
      <c r="DKQ30" s="1230"/>
      <c r="DKR30" s="1230"/>
      <c r="DKS30" s="1230"/>
      <c r="DKT30" s="1230"/>
      <c r="DKU30" s="1230"/>
      <c r="DKV30" s="1230"/>
      <c r="DKW30" s="1230"/>
      <c r="DKX30" s="1230"/>
      <c r="DKY30" s="1230"/>
      <c r="DKZ30" s="1230"/>
      <c r="DLA30" s="1230"/>
      <c r="DLB30" s="1230"/>
      <c r="DLC30" s="1230"/>
      <c r="DLD30" s="1230"/>
      <c r="DLE30" s="1230"/>
      <c r="DLF30" s="1230"/>
      <c r="DLG30" s="1230"/>
      <c r="DLH30" s="1230"/>
      <c r="DLI30" s="1230"/>
      <c r="DLJ30" s="1230"/>
      <c r="DLK30" s="1230"/>
      <c r="DLL30" s="1230"/>
      <c r="DLM30" s="1230"/>
      <c r="DLN30" s="1230"/>
      <c r="DLO30" s="1230"/>
      <c r="DLP30" s="1230"/>
      <c r="DLQ30" s="1230"/>
      <c r="DLR30" s="1230"/>
      <c r="DLS30" s="1230"/>
      <c r="DLT30" s="1230"/>
      <c r="DLU30" s="1230"/>
      <c r="DLV30" s="1230"/>
      <c r="DLW30" s="1230"/>
      <c r="DLX30" s="1230"/>
      <c r="DLY30" s="1230"/>
      <c r="DLZ30" s="1230"/>
      <c r="DMA30" s="1230"/>
      <c r="DMB30" s="1230"/>
      <c r="DMC30" s="1230"/>
      <c r="DMD30" s="1230"/>
      <c r="DME30" s="1230"/>
      <c r="DMF30" s="1230"/>
      <c r="DMG30" s="1230"/>
      <c r="DMH30" s="1230"/>
      <c r="DMI30" s="1230"/>
      <c r="DMJ30" s="1230"/>
      <c r="DMK30" s="1230"/>
      <c r="DML30" s="1230"/>
      <c r="DMM30" s="1230"/>
      <c r="DMN30" s="1230"/>
      <c r="DMO30" s="1230"/>
      <c r="DMP30" s="1230"/>
      <c r="DMQ30" s="1230"/>
      <c r="DMR30" s="1230"/>
      <c r="DMS30" s="1230"/>
      <c r="DMT30" s="1230"/>
      <c r="DMU30" s="1230"/>
      <c r="DMV30" s="1230"/>
      <c r="DMW30" s="1230"/>
      <c r="DMX30" s="1230"/>
      <c r="DMY30" s="1230"/>
      <c r="DMZ30" s="1230"/>
      <c r="DNA30" s="1230"/>
      <c r="DNB30" s="1230"/>
      <c r="DNC30" s="1230"/>
      <c r="DND30" s="1230"/>
      <c r="DNE30" s="1230"/>
      <c r="DNF30" s="1230"/>
      <c r="DNG30" s="1230"/>
      <c r="DNH30" s="1230"/>
      <c r="DNI30" s="1230"/>
      <c r="DNJ30" s="1230"/>
      <c r="DNK30" s="1230"/>
      <c r="DNL30" s="1230"/>
      <c r="DNM30" s="1230"/>
      <c r="DNN30" s="1230"/>
      <c r="DNO30" s="1230"/>
      <c r="DNP30" s="1230"/>
      <c r="DNQ30" s="1230"/>
      <c r="DNR30" s="1230"/>
      <c r="DNS30" s="1230"/>
      <c r="DNT30" s="1230"/>
      <c r="DNU30" s="1230"/>
      <c r="DNV30" s="1230"/>
      <c r="DNW30" s="1230"/>
      <c r="DNX30" s="1230"/>
      <c r="DNY30" s="1230"/>
      <c r="DNZ30" s="1230"/>
      <c r="DOA30" s="1230"/>
      <c r="DOB30" s="1230"/>
      <c r="DOC30" s="1230"/>
      <c r="DOD30" s="1230"/>
      <c r="DOE30" s="1230"/>
      <c r="DOF30" s="1230"/>
      <c r="DOG30" s="1230"/>
      <c r="DOH30" s="1230"/>
      <c r="DOI30" s="1230"/>
      <c r="DOJ30" s="1230"/>
      <c r="DOK30" s="1230"/>
      <c r="DOL30" s="1230"/>
      <c r="DOM30" s="1230"/>
      <c r="DON30" s="1230"/>
      <c r="DOO30" s="1230"/>
      <c r="DOP30" s="1230"/>
      <c r="DOQ30" s="1230"/>
      <c r="DOR30" s="1230"/>
      <c r="DOS30" s="1230"/>
      <c r="DOT30" s="1230"/>
      <c r="DOU30" s="1230"/>
      <c r="DOV30" s="1230"/>
      <c r="DOW30" s="1230"/>
      <c r="DOX30" s="1230"/>
      <c r="DOY30" s="1230"/>
      <c r="DOZ30" s="1230"/>
      <c r="DPA30" s="1230"/>
      <c r="DPB30" s="1230"/>
      <c r="DPC30" s="1230"/>
      <c r="DPD30" s="1230"/>
      <c r="DPE30" s="1230"/>
      <c r="DPF30" s="1230"/>
      <c r="DPG30" s="1230"/>
      <c r="DPH30" s="1230"/>
      <c r="DPI30" s="1230"/>
      <c r="DPJ30" s="1230"/>
      <c r="DPK30" s="1230"/>
      <c r="DPL30" s="1230"/>
      <c r="DPM30" s="1230"/>
      <c r="DPN30" s="1230"/>
      <c r="DPO30" s="1230"/>
      <c r="DPP30" s="1230"/>
      <c r="DPQ30" s="1230"/>
      <c r="DPR30" s="1230"/>
      <c r="DPS30" s="1230"/>
      <c r="DPT30" s="1230"/>
      <c r="DPU30" s="1230"/>
      <c r="DPV30" s="1230"/>
      <c r="DPW30" s="1230"/>
      <c r="DPX30" s="1230"/>
      <c r="DPY30" s="1230"/>
      <c r="DPZ30" s="1230"/>
      <c r="DQA30" s="1230"/>
      <c r="DQB30" s="1230"/>
      <c r="DQC30" s="1230"/>
      <c r="DQD30" s="1230"/>
      <c r="DQE30" s="1230"/>
      <c r="DQF30" s="1230"/>
      <c r="DQG30" s="1230"/>
      <c r="DQH30" s="1230"/>
      <c r="DQI30" s="1230"/>
      <c r="DQJ30" s="1230"/>
      <c r="DQK30" s="1230"/>
      <c r="DQL30" s="1230"/>
      <c r="DQM30" s="1230"/>
      <c r="DQN30" s="1230"/>
      <c r="DQO30" s="1230"/>
      <c r="DQP30" s="1230"/>
      <c r="DQQ30" s="1230"/>
      <c r="DQR30" s="1230"/>
      <c r="DQS30" s="1230"/>
      <c r="DQT30" s="1230"/>
      <c r="DQU30" s="1230"/>
      <c r="DQV30" s="1230"/>
      <c r="DQW30" s="1230"/>
      <c r="DQX30" s="1230"/>
      <c r="DQY30" s="1230"/>
      <c r="DQZ30" s="1230"/>
      <c r="DRA30" s="1230"/>
      <c r="DRB30" s="1230"/>
      <c r="DRC30" s="1230"/>
      <c r="DRD30" s="1230"/>
      <c r="DRE30" s="1230"/>
      <c r="DRF30" s="1230"/>
      <c r="DRG30" s="1230"/>
      <c r="DRH30" s="1230"/>
      <c r="DRI30" s="1230"/>
      <c r="DRJ30" s="1230"/>
      <c r="DRK30" s="1230"/>
      <c r="DRL30" s="1230"/>
      <c r="DRM30" s="1230"/>
      <c r="DRN30" s="1230"/>
      <c r="DRO30" s="1230"/>
      <c r="DRP30" s="1230"/>
      <c r="DRQ30" s="1230"/>
      <c r="DRR30" s="1230"/>
      <c r="DRS30" s="1230"/>
      <c r="DRT30" s="1230"/>
      <c r="DRU30" s="1230"/>
      <c r="DRV30" s="1230"/>
      <c r="DRW30" s="1230"/>
      <c r="DRX30" s="1230"/>
      <c r="DRY30" s="1230"/>
      <c r="DRZ30" s="1230"/>
      <c r="DSA30" s="1230"/>
      <c r="DSB30" s="1230"/>
      <c r="DSC30" s="1230"/>
      <c r="DSD30" s="1230"/>
      <c r="DSE30" s="1230"/>
      <c r="DSF30" s="1230"/>
      <c r="DSG30" s="1230"/>
      <c r="DSH30" s="1230"/>
      <c r="DSI30" s="1230"/>
      <c r="DSJ30" s="1230"/>
      <c r="DSK30" s="1230"/>
      <c r="DSL30" s="1230"/>
      <c r="DSM30" s="1230"/>
      <c r="DSN30" s="1230"/>
      <c r="DSO30" s="1230"/>
      <c r="DSP30" s="1230"/>
      <c r="DSQ30" s="1230"/>
      <c r="DSR30" s="1230"/>
      <c r="DSS30" s="1230"/>
      <c r="DST30" s="1230"/>
      <c r="DSU30" s="1230"/>
      <c r="DSV30" s="1230"/>
      <c r="DSW30" s="1230"/>
      <c r="DSX30" s="1230"/>
      <c r="DSY30" s="1230"/>
      <c r="DSZ30" s="1230"/>
      <c r="DTA30" s="1230"/>
      <c r="DTB30" s="1230"/>
      <c r="DTC30" s="1230"/>
      <c r="DTD30" s="1230"/>
      <c r="DTE30" s="1230"/>
      <c r="DTF30" s="1230"/>
      <c r="DTG30" s="1230"/>
      <c r="DTH30" s="1230"/>
      <c r="DTI30" s="1230"/>
      <c r="DTJ30" s="1230"/>
      <c r="DTK30" s="1230"/>
      <c r="DTL30" s="1230"/>
      <c r="DTM30" s="1230"/>
      <c r="DTN30" s="1230"/>
      <c r="DTO30" s="1230"/>
      <c r="DTP30" s="1230"/>
      <c r="DTQ30" s="1230"/>
      <c r="DTR30" s="1230"/>
      <c r="DTS30" s="1230"/>
      <c r="DTT30" s="1230"/>
      <c r="DTU30" s="1230"/>
      <c r="DTV30" s="1230"/>
      <c r="DTW30" s="1230"/>
      <c r="DTX30" s="1230"/>
      <c r="DTY30" s="1230"/>
      <c r="DTZ30" s="1230"/>
      <c r="DUA30" s="1230"/>
      <c r="DUB30" s="1230"/>
      <c r="DUC30" s="1230"/>
      <c r="DUD30" s="1230"/>
      <c r="DUE30" s="1230"/>
      <c r="DUF30" s="1230"/>
      <c r="DUG30" s="1230"/>
      <c r="DUH30" s="1230"/>
      <c r="DUI30" s="1230"/>
      <c r="DUJ30" s="1230"/>
      <c r="DUK30" s="1230"/>
      <c r="DUL30" s="1230"/>
      <c r="DUM30" s="1230"/>
      <c r="DUN30" s="1230"/>
      <c r="DUO30" s="1230"/>
      <c r="DUP30" s="1230"/>
      <c r="DUQ30" s="1230"/>
      <c r="DUR30" s="1230"/>
      <c r="DUS30" s="1230"/>
      <c r="DUT30" s="1230"/>
      <c r="DUU30" s="1230"/>
      <c r="DUV30" s="1230"/>
      <c r="DUW30" s="1230"/>
      <c r="DUX30" s="1230"/>
      <c r="DUY30" s="1230"/>
      <c r="DUZ30" s="1230"/>
      <c r="DVA30" s="1230"/>
      <c r="DVB30" s="1230"/>
      <c r="DVC30" s="1230"/>
      <c r="DVD30" s="1230"/>
      <c r="DVE30" s="1230"/>
      <c r="DVF30" s="1230"/>
      <c r="DVG30" s="1230"/>
      <c r="DVH30" s="1230"/>
      <c r="DVI30" s="1230"/>
      <c r="DVJ30" s="1230"/>
      <c r="DVK30" s="1230"/>
      <c r="DVL30" s="1230"/>
      <c r="DVM30" s="1230"/>
      <c r="DVN30" s="1230"/>
      <c r="DVO30" s="1230"/>
      <c r="DVP30" s="1230"/>
      <c r="DVQ30" s="1230"/>
      <c r="DVR30" s="1230"/>
      <c r="DVS30" s="1230"/>
      <c r="DVT30" s="1230"/>
      <c r="DVU30" s="1230"/>
      <c r="DVV30" s="1230"/>
      <c r="DVW30" s="1230"/>
      <c r="DVX30" s="1230"/>
      <c r="DVY30" s="1230"/>
      <c r="DVZ30" s="1230"/>
      <c r="DWA30" s="1230"/>
      <c r="DWB30" s="1230"/>
      <c r="DWC30" s="1230"/>
      <c r="DWD30" s="1230"/>
      <c r="DWE30" s="1230"/>
      <c r="DWF30" s="1230"/>
      <c r="DWG30" s="1230"/>
      <c r="DWH30" s="1230"/>
      <c r="DWI30" s="1230"/>
      <c r="DWJ30" s="1230"/>
      <c r="DWK30" s="1230"/>
      <c r="DWL30" s="1230"/>
      <c r="DWM30" s="1230"/>
      <c r="DWN30" s="1230"/>
      <c r="DWO30" s="1230"/>
      <c r="DWP30" s="1230"/>
      <c r="DWQ30" s="1230"/>
      <c r="DWR30" s="1230"/>
      <c r="DWS30" s="1230"/>
      <c r="DWT30" s="1230"/>
      <c r="DWU30" s="1230"/>
      <c r="DWV30" s="1230"/>
      <c r="DWW30" s="1230"/>
      <c r="DWX30" s="1230"/>
      <c r="DWY30" s="1230"/>
      <c r="DWZ30" s="1230"/>
      <c r="DXA30" s="1230"/>
      <c r="DXB30" s="1230"/>
      <c r="DXC30" s="1230"/>
      <c r="DXD30" s="1230"/>
      <c r="DXE30" s="1230"/>
      <c r="DXF30" s="1230"/>
      <c r="DXG30" s="1230"/>
      <c r="DXH30" s="1230"/>
      <c r="DXI30" s="1230"/>
      <c r="DXJ30" s="1230"/>
      <c r="DXK30" s="1230"/>
      <c r="DXL30" s="1230"/>
      <c r="DXM30" s="1230"/>
      <c r="DXN30" s="1230"/>
      <c r="DXO30" s="1230"/>
      <c r="DXP30" s="1230"/>
      <c r="DXQ30" s="1230"/>
      <c r="DXR30" s="1230"/>
      <c r="DXS30" s="1230"/>
      <c r="DXT30" s="1230"/>
      <c r="DXU30" s="1230"/>
      <c r="DXV30" s="1230"/>
      <c r="DXW30" s="1230"/>
      <c r="DXX30" s="1230"/>
      <c r="DXY30" s="1230"/>
      <c r="DXZ30" s="1230"/>
      <c r="DYA30" s="1230"/>
      <c r="DYB30" s="1230"/>
      <c r="DYC30" s="1230"/>
      <c r="DYD30" s="1230"/>
      <c r="DYE30" s="1230"/>
      <c r="DYF30" s="1230"/>
      <c r="DYG30" s="1230"/>
      <c r="DYH30" s="1230"/>
      <c r="DYI30" s="1230"/>
      <c r="DYJ30" s="1230"/>
      <c r="DYK30" s="1230"/>
      <c r="DYL30" s="1230"/>
      <c r="DYM30" s="1230"/>
      <c r="DYN30" s="1230"/>
      <c r="DYO30" s="1230"/>
      <c r="DYP30" s="1230"/>
      <c r="DYQ30" s="1230"/>
      <c r="DYR30" s="1230"/>
      <c r="DYS30" s="1230"/>
      <c r="DYT30" s="1230"/>
      <c r="DYU30" s="1230"/>
      <c r="DYV30" s="1230"/>
      <c r="DYW30" s="1230"/>
      <c r="DYX30" s="1230"/>
      <c r="DYY30" s="1230"/>
      <c r="DYZ30" s="1230"/>
      <c r="DZA30" s="1230"/>
      <c r="DZB30" s="1230"/>
      <c r="DZC30" s="1230"/>
      <c r="DZD30" s="1230"/>
      <c r="DZE30" s="1230"/>
      <c r="DZF30" s="1230"/>
      <c r="DZG30" s="1230"/>
      <c r="DZH30" s="1230"/>
      <c r="DZI30" s="1230"/>
      <c r="DZJ30" s="1230"/>
      <c r="DZK30" s="1230"/>
      <c r="DZL30" s="1230"/>
      <c r="DZM30" s="1230"/>
      <c r="DZN30" s="1230"/>
      <c r="DZO30" s="1230"/>
      <c r="DZP30" s="1230"/>
      <c r="DZQ30" s="1230"/>
      <c r="DZR30" s="1230"/>
      <c r="DZS30" s="1230"/>
      <c r="DZT30" s="1230"/>
      <c r="DZU30" s="1230"/>
      <c r="DZV30" s="1230"/>
      <c r="DZW30" s="1230"/>
      <c r="DZX30" s="1230"/>
      <c r="DZY30" s="1230"/>
      <c r="DZZ30" s="1230"/>
      <c r="EAA30" s="1230"/>
      <c r="EAB30" s="1230"/>
      <c r="EAC30" s="1230"/>
      <c r="EAD30" s="1230"/>
      <c r="EAE30" s="1230"/>
      <c r="EAF30" s="1230"/>
      <c r="EAG30" s="1230"/>
      <c r="EAH30" s="1230"/>
      <c r="EAI30" s="1230"/>
      <c r="EAJ30" s="1230"/>
      <c r="EAK30" s="1230"/>
      <c r="EAL30" s="1230"/>
      <c r="EAM30" s="1230"/>
      <c r="EAN30" s="1230"/>
      <c r="EAO30" s="1230"/>
      <c r="EAP30" s="1230"/>
      <c r="EAQ30" s="1230"/>
      <c r="EAR30" s="1230"/>
      <c r="EAS30" s="1230"/>
      <c r="EAT30" s="1230"/>
      <c r="EAU30" s="1230"/>
      <c r="EAV30" s="1230"/>
      <c r="EAW30" s="1230"/>
      <c r="EAX30" s="1230"/>
      <c r="EAY30" s="1230"/>
      <c r="EAZ30" s="1230"/>
      <c r="EBA30" s="1230"/>
      <c r="EBB30" s="1230"/>
      <c r="EBC30" s="1230"/>
      <c r="EBD30" s="1230"/>
      <c r="EBE30" s="1230"/>
      <c r="EBF30" s="1230"/>
      <c r="EBG30" s="1230"/>
      <c r="EBH30" s="1230"/>
      <c r="EBI30" s="1230"/>
      <c r="EBJ30" s="1230"/>
      <c r="EBK30" s="1230"/>
      <c r="EBL30" s="1230"/>
      <c r="EBM30" s="1230"/>
      <c r="EBN30" s="1230"/>
      <c r="EBO30" s="1230"/>
      <c r="EBP30" s="1230"/>
      <c r="EBQ30" s="1230"/>
      <c r="EBR30" s="1230"/>
      <c r="EBS30" s="1230"/>
      <c r="EBT30" s="1230"/>
      <c r="EBU30" s="1230"/>
      <c r="EBV30" s="1230"/>
      <c r="EBW30" s="1230"/>
      <c r="EBX30" s="1230"/>
      <c r="EBY30" s="1230"/>
      <c r="EBZ30" s="1230"/>
      <c r="ECA30" s="1230"/>
      <c r="ECB30" s="1230"/>
      <c r="ECC30" s="1230"/>
      <c r="ECD30" s="1230"/>
      <c r="ECE30" s="1230"/>
      <c r="ECF30" s="1230"/>
      <c r="ECG30" s="1230"/>
      <c r="ECH30" s="1230"/>
      <c r="ECI30" s="1230"/>
      <c r="ECJ30" s="1230"/>
      <c r="ECK30" s="1230"/>
      <c r="ECL30" s="1230"/>
      <c r="ECM30" s="1230"/>
      <c r="ECN30" s="1230"/>
      <c r="ECO30" s="1230"/>
      <c r="ECP30" s="1230"/>
      <c r="ECQ30" s="1230"/>
      <c r="ECR30" s="1230"/>
      <c r="ECS30" s="1230"/>
      <c r="ECT30" s="1230"/>
      <c r="ECU30" s="1230"/>
      <c r="ECV30" s="1230"/>
      <c r="ECW30" s="1230"/>
      <c r="ECX30" s="1230"/>
      <c r="ECY30" s="1230"/>
      <c r="ECZ30" s="1230"/>
      <c r="EDA30" s="1230"/>
      <c r="EDB30" s="1230"/>
      <c r="EDC30" s="1230"/>
      <c r="EDD30" s="1230"/>
      <c r="EDE30" s="1230"/>
      <c r="EDF30" s="1230"/>
      <c r="EDG30" s="1230"/>
      <c r="EDH30" s="1230"/>
      <c r="EDI30" s="1230"/>
      <c r="EDJ30" s="1230"/>
      <c r="EDK30" s="1230"/>
      <c r="EDL30" s="1230"/>
      <c r="EDM30" s="1230"/>
      <c r="EDN30" s="1230"/>
      <c r="EDO30" s="1230"/>
      <c r="EDP30" s="1230"/>
      <c r="EDQ30" s="1230"/>
      <c r="EDR30" s="1230"/>
      <c r="EDS30" s="1230"/>
      <c r="EDT30" s="1230"/>
      <c r="EDU30" s="1230"/>
      <c r="EDV30" s="1230"/>
      <c r="EDW30" s="1230"/>
      <c r="EDX30" s="1230"/>
      <c r="EDY30" s="1230"/>
      <c r="EDZ30" s="1230"/>
      <c r="EEA30" s="1230"/>
      <c r="EEB30" s="1230"/>
      <c r="EEC30" s="1230"/>
      <c r="EED30" s="1230"/>
      <c r="EEE30" s="1230"/>
      <c r="EEF30" s="1230"/>
      <c r="EEG30" s="1230"/>
      <c r="EEH30" s="1230"/>
      <c r="EEI30" s="1230"/>
      <c r="EEJ30" s="1230"/>
      <c r="EEK30" s="1230"/>
      <c r="EEL30" s="1230"/>
      <c r="EEM30" s="1230"/>
      <c r="EEN30" s="1230"/>
      <c r="EEO30" s="1230"/>
      <c r="EEP30" s="1230"/>
      <c r="EEQ30" s="1230"/>
      <c r="EER30" s="1230"/>
      <c r="EES30" s="1230"/>
      <c r="EET30" s="1230"/>
      <c r="EEU30" s="1230"/>
      <c r="EEV30" s="1230"/>
      <c r="EEW30" s="1230"/>
      <c r="EEX30" s="1230"/>
      <c r="EEY30" s="1230"/>
      <c r="EEZ30" s="1230"/>
      <c r="EFA30" s="1230"/>
      <c r="EFB30" s="1230"/>
      <c r="EFC30" s="1230"/>
      <c r="EFD30" s="1230"/>
      <c r="EFE30" s="1230"/>
      <c r="EFF30" s="1230"/>
      <c r="EFG30" s="1230"/>
      <c r="EFH30" s="1230"/>
      <c r="EFI30" s="1230"/>
      <c r="EFJ30" s="1230"/>
      <c r="EFK30" s="1230"/>
      <c r="EFL30" s="1230"/>
      <c r="EFM30" s="1230"/>
      <c r="EFN30" s="1230"/>
      <c r="EFO30" s="1230"/>
      <c r="EFP30" s="1230"/>
      <c r="EFQ30" s="1230"/>
      <c r="EFR30" s="1230"/>
      <c r="EFS30" s="1230"/>
      <c r="EFT30" s="1230"/>
      <c r="EFU30" s="1230"/>
      <c r="EFV30" s="1230"/>
      <c r="EFW30" s="1230"/>
      <c r="EFX30" s="1230"/>
      <c r="EFY30" s="1230"/>
      <c r="EFZ30" s="1230"/>
      <c r="EGA30" s="1230"/>
      <c r="EGB30" s="1230"/>
      <c r="EGC30" s="1230"/>
      <c r="EGD30" s="1230"/>
      <c r="EGE30" s="1230"/>
      <c r="EGF30" s="1230"/>
      <c r="EGG30" s="1230"/>
      <c r="EGH30" s="1230"/>
      <c r="EGI30" s="1230"/>
      <c r="EGJ30" s="1230"/>
      <c r="EGK30" s="1230"/>
      <c r="EGL30" s="1230"/>
      <c r="EGM30" s="1230"/>
      <c r="EGN30" s="1230"/>
      <c r="EGO30" s="1230"/>
      <c r="EGP30" s="1230"/>
      <c r="EGQ30" s="1230"/>
      <c r="EGR30" s="1230"/>
      <c r="EGS30" s="1230"/>
      <c r="EGT30" s="1230"/>
      <c r="EGU30" s="1230"/>
      <c r="EGV30" s="1230"/>
      <c r="EGW30" s="1230"/>
      <c r="EGX30" s="1230"/>
      <c r="EGY30" s="1230"/>
      <c r="EGZ30" s="1230"/>
      <c r="EHA30" s="1230"/>
      <c r="EHB30" s="1230"/>
      <c r="EHC30" s="1230"/>
      <c r="EHD30" s="1230"/>
      <c r="EHE30" s="1230"/>
      <c r="EHF30" s="1230"/>
      <c r="EHG30" s="1230"/>
      <c r="EHH30" s="1230"/>
      <c r="EHI30" s="1230"/>
      <c r="EHJ30" s="1230"/>
      <c r="EHK30" s="1230"/>
      <c r="EHL30" s="1230"/>
      <c r="EHM30" s="1230"/>
      <c r="EHN30" s="1230"/>
      <c r="EHO30" s="1230"/>
      <c r="EHP30" s="1230"/>
      <c r="EHQ30" s="1230"/>
      <c r="EHR30" s="1230"/>
      <c r="EHS30" s="1230"/>
      <c r="EHT30" s="1230"/>
      <c r="EHU30" s="1230"/>
      <c r="EHV30" s="1230"/>
      <c r="EHW30" s="1230"/>
      <c r="EHX30" s="1230"/>
      <c r="EHY30" s="1230"/>
      <c r="EHZ30" s="1230"/>
      <c r="EIA30" s="1230"/>
      <c r="EIB30" s="1230"/>
      <c r="EIC30" s="1230"/>
      <c r="EID30" s="1230"/>
      <c r="EIE30" s="1230"/>
      <c r="EIF30" s="1230"/>
      <c r="EIG30" s="1230"/>
      <c r="EIH30" s="1230"/>
      <c r="EII30" s="1230"/>
      <c r="EIJ30" s="1230"/>
      <c r="EIK30" s="1230"/>
      <c r="EIL30" s="1230"/>
      <c r="EIM30" s="1230"/>
      <c r="EIN30" s="1230"/>
      <c r="EIO30" s="1230"/>
      <c r="EIP30" s="1230"/>
      <c r="EIQ30" s="1230"/>
      <c r="EIR30" s="1230"/>
      <c r="EIS30" s="1230"/>
      <c r="EIT30" s="1230"/>
      <c r="EIU30" s="1230"/>
      <c r="EIV30" s="1230"/>
      <c r="EIW30" s="1230"/>
      <c r="EIX30" s="1230"/>
      <c r="EIY30" s="1230"/>
      <c r="EIZ30" s="1230"/>
      <c r="EJA30" s="1230"/>
      <c r="EJB30" s="1230"/>
      <c r="EJC30" s="1230"/>
      <c r="EJD30" s="1230"/>
      <c r="EJE30" s="1230"/>
      <c r="EJF30" s="1230"/>
      <c r="EJG30" s="1230"/>
      <c r="EJH30" s="1230"/>
      <c r="EJI30" s="1230"/>
      <c r="EJJ30" s="1230"/>
      <c r="EJK30" s="1230"/>
      <c r="EJL30" s="1230"/>
      <c r="EJM30" s="1230"/>
      <c r="EJN30" s="1230"/>
      <c r="EJO30" s="1230"/>
      <c r="EJP30" s="1230"/>
      <c r="EJQ30" s="1230"/>
      <c r="EJR30" s="1230"/>
      <c r="EJS30" s="1230"/>
      <c r="EJT30" s="1230"/>
      <c r="EJU30" s="1230"/>
      <c r="EJV30" s="1230"/>
      <c r="EJW30" s="1230"/>
      <c r="EJX30" s="1230"/>
      <c r="EJY30" s="1230"/>
      <c r="EJZ30" s="1230"/>
      <c r="EKA30" s="1230"/>
      <c r="EKB30" s="1230"/>
      <c r="EKC30" s="1230"/>
      <c r="EKD30" s="1230"/>
      <c r="EKE30" s="1230"/>
      <c r="EKF30" s="1230"/>
      <c r="EKG30" s="1230"/>
      <c r="EKH30" s="1230"/>
      <c r="EKI30" s="1230"/>
      <c r="EKJ30" s="1230"/>
      <c r="EKK30" s="1230"/>
      <c r="EKL30" s="1230"/>
      <c r="EKM30" s="1230"/>
      <c r="EKN30" s="1230"/>
      <c r="EKO30" s="1230"/>
      <c r="EKP30" s="1230"/>
      <c r="EKQ30" s="1230"/>
      <c r="EKR30" s="1230"/>
      <c r="EKS30" s="1230"/>
      <c r="EKT30" s="1230"/>
      <c r="EKU30" s="1230"/>
      <c r="EKV30" s="1230"/>
      <c r="EKW30" s="1230"/>
      <c r="EKX30" s="1230"/>
      <c r="EKY30" s="1230"/>
      <c r="EKZ30" s="1230"/>
      <c r="ELA30" s="1230"/>
      <c r="ELB30" s="1230"/>
      <c r="ELC30" s="1230"/>
      <c r="ELD30" s="1230"/>
      <c r="ELE30" s="1230"/>
      <c r="ELF30" s="1230"/>
      <c r="ELG30" s="1230"/>
      <c r="ELH30" s="1230"/>
      <c r="ELI30" s="1230"/>
      <c r="ELJ30" s="1230"/>
      <c r="ELK30" s="1230"/>
      <c r="ELL30" s="1230"/>
      <c r="ELM30" s="1230"/>
      <c r="ELN30" s="1230"/>
      <c r="ELO30" s="1230"/>
      <c r="ELP30" s="1230"/>
      <c r="ELQ30" s="1230"/>
      <c r="ELR30" s="1230"/>
      <c r="ELS30" s="1230"/>
      <c r="ELT30" s="1230"/>
      <c r="ELU30" s="1230"/>
      <c r="ELV30" s="1230"/>
      <c r="ELW30" s="1230"/>
      <c r="ELX30" s="1230"/>
      <c r="ELY30" s="1230"/>
      <c r="ELZ30" s="1230"/>
      <c r="EMA30" s="1230"/>
      <c r="EMB30" s="1230"/>
      <c r="EMC30" s="1230"/>
      <c r="EMD30" s="1230"/>
      <c r="EME30" s="1230"/>
      <c r="EMF30" s="1230"/>
      <c r="EMG30" s="1230"/>
      <c r="EMH30" s="1230"/>
      <c r="EMI30" s="1230"/>
      <c r="EMJ30" s="1230"/>
      <c r="EMK30" s="1230"/>
      <c r="EML30" s="1230"/>
      <c r="EMM30" s="1230"/>
      <c r="EMN30" s="1230"/>
      <c r="EMO30" s="1230"/>
      <c r="EMP30" s="1230"/>
      <c r="EMQ30" s="1230"/>
      <c r="EMR30" s="1230"/>
      <c r="EMS30" s="1230"/>
      <c r="EMT30" s="1230"/>
      <c r="EMU30" s="1230"/>
      <c r="EMV30" s="1230"/>
      <c r="EMW30" s="1230"/>
      <c r="EMX30" s="1230"/>
      <c r="EMY30" s="1230"/>
      <c r="EMZ30" s="1230"/>
      <c r="ENA30" s="1230"/>
      <c r="ENB30" s="1230"/>
      <c r="ENC30" s="1230"/>
      <c r="END30" s="1230"/>
      <c r="ENE30" s="1230"/>
      <c r="ENF30" s="1230"/>
      <c r="ENG30" s="1230"/>
      <c r="ENH30" s="1230"/>
      <c r="ENI30" s="1230"/>
      <c r="ENJ30" s="1230"/>
      <c r="ENK30" s="1230"/>
      <c r="ENL30" s="1230"/>
      <c r="ENM30" s="1230"/>
      <c r="ENN30" s="1230"/>
      <c r="ENO30" s="1230"/>
      <c r="ENP30" s="1230"/>
      <c r="ENQ30" s="1230"/>
      <c r="ENR30" s="1230"/>
      <c r="ENS30" s="1230"/>
      <c r="ENT30" s="1230"/>
      <c r="ENU30" s="1230"/>
      <c r="ENV30" s="1230"/>
      <c r="ENW30" s="1230"/>
      <c r="ENX30" s="1230"/>
      <c r="ENY30" s="1230"/>
      <c r="ENZ30" s="1230"/>
      <c r="EOA30" s="1230"/>
      <c r="EOB30" s="1230"/>
      <c r="EOC30" s="1230"/>
      <c r="EOD30" s="1230"/>
      <c r="EOE30" s="1230"/>
      <c r="EOF30" s="1230"/>
      <c r="EOG30" s="1230"/>
      <c r="EOH30" s="1230"/>
      <c r="EOI30" s="1230"/>
      <c r="EOJ30" s="1230"/>
      <c r="EOK30" s="1230"/>
      <c r="EOL30" s="1230"/>
      <c r="EOM30" s="1230"/>
      <c r="EON30" s="1230"/>
      <c r="EOO30" s="1230"/>
      <c r="EOP30" s="1230"/>
      <c r="EOQ30" s="1230"/>
      <c r="EOR30" s="1230"/>
      <c r="EOS30" s="1230"/>
      <c r="EOT30" s="1230"/>
      <c r="EOU30" s="1230"/>
      <c r="EOV30" s="1230"/>
      <c r="EOW30" s="1230"/>
      <c r="EOX30" s="1230"/>
      <c r="EOY30" s="1230"/>
      <c r="EOZ30" s="1230"/>
      <c r="EPA30" s="1230"/>
      <c r="EPB30" s="1230"/>
      <c r="EPC30" s="1230"/>
      <c r="EPD30" s="1230"/>
      <c r="EPE30" s="1230"/>
      <c r="EPF30" s="1230"/>
      <c r="EPG30" s="1230"/>
      <c r="EPH30" s="1230"/>
      <c r="EPI30" s="1230"/>
      <c r="EPJ30" s="1230"/>
      <c r="EPK30" s="1230"/>
      <c r="EPL30" s="1230"/>
      <c r="EPM30" s="1230"/>
      <c r="EPN30" s="1230"/>
      <c r="EPO30" s="1230"/>
      <c r="EPP30" s="1230"/>
      <c r="EPQ30" s="1230"/>
      <c r="EPR30" s="1230"/>
      <c r="EPS30" s="1230"/>
      <c r="EPT30" s="1230"/>
      <c r="EPU30" s="1230"/>
      <c r="EPV30" s="1230"/>
      <c r="EPW30" s="1230"/>
      <c r="EPX30" s="1230"/>
      <c r="EPY30" s="1230"/>
      <c r="EPZ30" s="1230"/>
      <c r="EQA30" s="1230"/>
      <c r="EQB30" s="1230"/>
      <c r="EQC30" s="1230"/>
      <c r="EQD30" s="1230"/>
      <c r="EQE30" s="1230"/>
      <c r="EQF30" s="1230"/>
      <c r="EQG30" s="1230"/>
      <c r="EQH30" s="1230"/>
      <c r="EQI30" s="1230"/>
      <c r="EQJ30" s="1230"/>
      <c r="EQK30" s="1230"/>
      <c r="EQL30" s="1230"/>
      <c r="EQM30" s="1230"/>
      <c r="EQN30" s="1230"/>
      <c r="EQO30" s="1230"/>
      <c r="EQP30" s="1230"/>
      <c r="EQQ30" s="1230"/>
      <c r="EQR30" s="1230"/>
      <c r="EQS30" s="1230"/>
      <c r="EQT30" s="1230"/>
      <c r="EQU30" s="1230"/>
      <c r="EQV30" s="1230"/>
      <c r="EQW30" s="1230"/>
      <c r="EQX30" s="1230"/>
      <c r="EQY30" s="1230"/>
      <c r="EQZ30" s="1230"/>
      <c r="ERA30" s="1230"/>
      <c r="ERB30" s="1230"/>
      <c r="ERC30" s="1230"/>
      <c r="ERD30" s="1230"/>
      <c r="ERE30" s="1230"/>
      <c r="ERF30" s="1230"/>
      <c r="ERG30" s="1230"/>
      <c r="ERH30" s="1230"/>
      <c r="ERI30" s="1230"/>
      <c r="ERJ30" s="1230"/>
      <c r="ERK30" s="1230"/>
      <c r="ERL30" s="1230"/>
      <c r="ERM30" s="1230"/>
      <c r="ERN30" s="1230"/>
      <c r="ERO30" s="1230"/>
      <c r="ERP30" s="1230"/>
      <c r="ERQ30" s="1230"/>
      <c r="ERR30" s="1230"/>
      <c r="ERS30" s="1230"/>
      <c r="ERT30" s="1230"/>
      <c r="ERU30" s="1230"/>
      <c r="ERV30" s="1230"/>
      <c r="ERW30" s="1230"/>
      <c r="ERX30" s="1230"/>
      <c r="ERY30" s="1230"/>
      <c r="ERZ30" s="1230"/>
      <c r="ESA30" s="1230"/>
      <c r="ESB30" s="1230"/>
      <c r="ESC30" s="1230"/>
      <c r="ESD30" s="1230"/>
      <c r="ESE30" s="1230"/>
      <c r="ESF30" s="1230"/>
      <c r="ESG30" s="1230"/>
      <c r="ESH30" s="1230"/>
      <c r="ESI30" s="1230"/>
      <c r="ESJ30" s="1230"/>
      <c r="ESK30" s="1230"/>
      <c r="ESL30" s="1230"/>
      <c r="ESM30" s="1230"/>
      <c r="ESN30" s="1230"/>
      <c r="ESO30" s="1230"/>
      <c r="ESP30" s="1230"/>
      <c r="ESQ30" s="1230"/>
      <c r="ESR30" s="1230"/>
      <c r="ESS30" s="1230"/>
      <c r="EST30" s="1230"/>
      <c r="ESU30" s="1230"/>
      <c r="ESV30" s="1230"/>
      <c r="ESW30" s="1230"/>
      <c r="ESX30" s="1230"/>
      <c r="ESY30" s="1230"/>
      <c r="ESZ30" s="1230"/>
      <c r="ETA30" s="1230"/>
      <c r="ETB30" s="1230"/>
      <c r="ETC30" s="1230"/>
      <c r="ETD30" s="1230"/>
      <c r="ETE30" s="1230"/>
      <c r="ETF30" s="1230"/>
      <c r="ETG30" s="1230"/>
      <c r="ETH30" s="1230"/>
      <c r="ETI30" s="1230"/>
      <c r="ETJ30" s="1230"/>
      <c r="ETK30" s="1230"/>
      <c r="ETL30" s="1230"/>
      <c r="ETM30" s="1230"/>
      <c r="ETN30" s="1230"/>
      <c r="ETO30" s="1230"/>
      <c r="ETP30" s="1230"/>
      <c r="ETQ30" s="1230"/>
      <c r="ETR30" s="1230"/>
      <c r="ETS30" s="1230"/>
      <c r="ETT30" s="1230"/>
      <c r="ETU30" s="1230"/>
      <c r="ETV30" s="1230"/>
      <c r="ETW30" s="1230"/>
      <c r="ETX30" s="1230"/>
      <c r="ETY30" s="1230"/>
      <c r="ETZ30" s="1230"/>
      <c r="EUA30" s="1230"/>
      <c r="EUB30" s="1230"/>
      <c r="EUC30" s="1230"/>
      <c r="EUD30" s="1230"/>
      <c r="EUE30" s="1230"/>
      <c r="EUF30" s="1230"/>
      <c r="EUG30" s="1230"/>
      <c r="EUH30" s="1230"/>
      <c r="EUI30" s="1230"/>
      <c r="EUJ30" s="1230"/>
      <c r="EUK30" s="1230"/>
      <c r="EUL30" s="1230"/>
      <c r="EUM30" s="1230"/>
      <c r="EUN30" s="1230"/>
      <c r="EUO30" s="1230"/>
      <c r="EUP30" s="1230"/>
      <c r="EUQ30" s="1230"/>
      <c r="EUR30" s="1230"/>
      <c r="EUS30" s="1230"/>
      <c r="EUT30" s="1230"/>
      <c r="EUU30" s="1230"/>
      <c r="EUV30" s="1230"/>
      <c r="EUW30" s="1230"/>
      <c r="EUX30" s="1230"/>
      <c r="EUY30" s="1230"/>
      <c r="EUZ30" s="1230"/>
      <c r="EVA30" s="1230"/>
      <c r="EVB30" s="1230"/>
      <c r="EVC30" s="1230"/>
      <c r="EVD30" s="1230"/>
      <c r="EVE30" s="1230"/>
      <c r="EVF30" s="1230"/>
      <c r="EVG30" s="1230"/>
      <c r="EVH30" s="1230"/>
      <c r="EVI30" s="1230"/>
      <c r="EVJ30" s="1230"/>
      <c r="EVK30" s="1230"/>
      <c r="EVL30" s="1230"/>
      <c r="EVM30" s="1230"/>
      <c r="EVN30" s="1230"/>
      <c r="EVO30" s="1230"/>
      <c r="EVP30" s="1230"/>
      <c r="EVQ30" s="1230"/>
      <c r="EVR30" s="1230"/>
      <c r="EVS30" s="1230"/>
      <c r="EVT30" s="1230"/>
      <c r="EVU30" s="1230"/>
      <c r="EVV30" s="1230"/>
      <c r="EVW30" s="1230"/>
      <c r="EVX30" s="1230"/>
      <c r="EVY30" s="1230"/>
      <c r="EVZ30" s="1230"/>
      <c r="EWA30" s="1230"/>
      <c r="EWB30" s="1230"/>
      <c r="EWC30" s="1230"/>
      <c r="EWD30" s="1230"/>
      <c r="EWE30" s="1230"/>
      <c r="EWF30" s="1230"/>
      <c r="EWG30" s="1230"/>
      <c r="EWH30" s="1230"/>
      <c r="EWI30" s="1230"/>
      <c r="EWJ30" s="1230"/>
      <c r="EWK30" s="1230"/>
      <c r="EWL30" s="1230"/>
      <c r="EWM30" s="1230"/>
      <c r="EWN30" s="1230"/>
      <c r="EWO30" s="1230"/>
      <c r="EWP30" s="1230"/>
      <c r="EWQ30" s="1230"/>
      <c r="EWR30" s="1230"/>
      <c r="EWS30" s="1230"/>
      <c r="EWT30" s="1230"/>
      <c r="EWU30" s="1230"/>
      <c r="EWV30" s="1230"/>
      <c r="EWW30" s="1230"/>
      <c r="EWX30" s="1230"/>
      <c r="EWY30" s="1230"/>
      <c r="EWZ30" s="1230"/>
      <c r="EXA30" s="1230"/>
      <c r="EXB30" s="1230"/>
      <c r="EXC30" s="1230"/>
      <c r="EXD30" s="1230"/>
      <c r="EXE30" s="1230"/>
      <c r="EXF30" s="1230"/>
      <c r="EXG30" s="1230"/>
      <c r="EXH30" s="1230"/>
      <c r="EXI30" s="1230"/>
      <c r="EXJ30" s="1230"/>
      <c r="EXK30" s="1230"/>
      <c r="EXL30" s="1230"/>
      <c r="EXM30" s="1230"/>
      <c r="EXN30" s="1230"/>
      <c r="EXO30" s="1230"/>
      <c r="EXP30" s="1230"/>
      <c r="EXQ30" s="1230"/>
      <c r="EXR30" s="1230"/>
      <c r="EXS30" s="1230"/>
      <c r="EXT30" s="1230"/>
      <c r="EXU30" s="1230"/>
      <c r="EXV30" s="1230"/>
      <c r="EXW30" s="1230"/>
      <c r="EXX30" s="1230"/>
      <c r="EXY30" s="1230"/>
      <c r="EXZ30" s="1230"/>
      <c r="EYA30" s="1230"/>
      <c r="EYB30" s="1230"/>
      <c r="EYC30" s="1230"/>
      <c r="EYD30" s="1230"/>
      <c r="EYE30" s="1230"/>
      <c r="EYF30" s="1230"/>
      <c r="EYG30" s="1230"/>
      <c r="EYH30" s="1230"/>
      <c r="EYI30" s="1230"/>
      <c r="EYJ30" s="1230"/>
      <c r="EYK30" s="1230"/>
      <c r="EYL30" s="1230"/>
      <c r="EYM30" s="1230"/>
      <c r="EYN30" s="1230"/>
      <c r="EYO30" s="1230"/>
      <c r="EYP30" s="1230"/>
      <c r="EYQ30" s="1230"/>
      <c r="EYR30" s="1230"/>
      <c r="EYS30" s="1230"/>
      <c r="EYT30" s="1230"/>
      <c r="EYU30" s="1230"/>
      <c r="EYV30" s="1230"/>
      <c r="EYW30" s="1230"/>
      <c r="EYX30" s="1230"/>
      <c r="EYY30" s="1230"/>
      <c r="EYZ30" s="1230"/>
      <c r="EZA30" s="1230"/>
      <c r="EZB30" s="1230"/>
      <c r="EZC30" s="1230"/>
      <c r="EZD30" s="1230"/>
      <c r="EZE30" s="1230"/>
      <c r="EZF30" s="1230"/>
      <c r="EZG30" s="1230"/>
      <c r="EZH30" s="1230"/>
      <c r="EZI30" s="1230"/>
      <c r="EZJ30" s="1230"/>
      <c r="EZK30" s="1230"/>
      <c r="EZL30" s="1230"/>
      <c r="EZM30" s="1230"/>
      <c r="EZN30" s="1230"/>
      <c r="EZO30" s="1230"/>
      <c r="EZP30" s="1230"/>
      <c r="EZQ30" s="1230"/>
      <c r="EZR30" s="1230"/>
      <c r="EZS30" s="1230"/>
      <c r="EZT30" s="1230"/>
      <c r="EZU30" s="1230"/>
      <c r="EZV30" s="1230"/>
      <c r="EZW30" s="1230"/>
      <c r="EZX30" s="1230"/>
      <c r="EZY30" s="1230"/>
      <c r="EZZ30" s="1230"/>
      <c r="FAA30" s="1230"/>
      <c r="FAB30" s="1230"/>
      <c r="FAC30" s="1230"/>
      <c r="FAD30" s="1230"/>
      <c r="FAE30" s="1230"/>
      <c r="FAF30" s="1230"/>
      <c r="FAG30" s="1230"/>
      <c r="FAH30" s="1230"/>
      <c r="FAI30" s="1230"/>
      <c r="FAJ30" s="1230"/>
      <c r="FAK30" s="1230"/>
      <c r="FAL30" s="1230"/>
      <c r="FAM30" s="1230"/>
      <c r="FAN30" s="1230"/>
      <c r="FAO30" s="1230"/>
      <c r="FAP30" s="1230"/>
      <c r="FAQ30" s="1230"/>
      <c r="FAR30" s="1230"/>
      <c r="FAS30" s="1230"/>
      <c r="FAT30" s="1230"/>
      <c r="FAU30" s="1230"/>
      <c r="FAV30" s="1230"/>
      <c r="FAW30" s="1230"/>
      <c r="FAX30" s="1230"/>
      <c r="FAY30" s="1230"/>
      <c r="FAZ30" s="1230"/>
      <c r="FBA30" s="1230"/>
      <c r="FBB30" s="1230"/>
      <c r="FBC30" s="1230"/>
      <c r="FBD30" s="1230"/>
      <c r="FBE30" s="1230"/>
      <c r="FBF30" s="1230"/>
      <c r="FBG30" s="1230"/>
      <c r="FBH30" s="1230"/>
      <c r="FBI30" s="1230"/>
      <c r="FBJ30" s="1230"/>
      <c r="FBK30" s="1230"/>
      <c r="FBL30" s="1230"/>
      <c r="FBM30" s="1230"/>
      <c r="FBN30" s="1230"/>
      <c r="FBO30" s="1230"/>
      <c r="FBP30" s="1230"/>
      <c r="FBQ30" s="1230"/>
      <c r="FBR30" s="1230"/>
      <c r="FBS30" s="1230"/>
      <c r="FBT30" s="1230"/>
      <c r="FBU30" s="1230"/>
      <c r="FBV30" s="1230"/>
      <c r="FBW30" s="1230"/>
      <c r="FBX30" s="1230"/>
      <c r="FBY30" s="1230"/>
      <c r="FBZ30" s="1230"/>
      <c r="FCA30" s="1230"/>
      <c r="FCB30" s="1230"/>
      <c r="FCC30" s="1230"/>
      <c r="FCD30" s="1230"/>
      <c r="FCE30" s="1230"/>
      <c r="FCF30" s="1230"/>
      <c r="FCG30" s="1230"/>
      <c r="FCH30" s="1230"/>
      <c r="FCI30" s="1230"/>
      <c r="FCJ30" s="1230"/>
      <c r="FCK30" s="1230"/>
      <c r="FCL30" s="1230"/>
      <c r="FCM30" s="1230"/>
      <c r="FCN30" s="1230"/>
      <c r="FCO30" s="1230"/>
      <c r="FCP30" s="1230"/>
      <c r="FCQ30" s="1230"/>
      <c r="FCR30" s="1230"/>
      <c r="FCS30" s="1230"/>
      <c r="FCT30" s="1230"/>
      <c r="FCU30" s="1230"/>
      <c r="FCV30" s="1230"/>
      <c r="FCW30" s="1230"/>
      <c r="FCX30" s="1230"/>
      <c r="FCY30" s="1230"/>
      <c r="FCZ30" s="1230"/>
      <c r="FDA30" s="1230"/>
      <c r="FDB30" s="1230"/>
      <c r="FDC30" s="1230"/>
      <c r="FDD30" s="1230"/>
      <c r="FDE30" s="1230"/>
      <c r="FDF30" s="1230"/>
      <c r="FDG30" s="1230"/>
      <c r="FDH30" s="1230"/>
      <c r="FDI30" s="1230"/>
      <c r="FDJ30" s="1230"/>
      <c r="FDK30" s="1230"/>
      <c r="FDL30" s="1230"/>
      <c r="FDM30" s="1230"/>
      <c r="FDN30" s="1230"/>
      <c r="FDO30" s="1230"/>
      <c r="FDP30" s="1230"/>
      <c r="FDQ30" s="1230"/>
      <c r="FDR30" s="1230"/>
      <c r="FDS30" s="1230"/>
      <c r="FDT30" s="1230"/>
      <c r="FDU30" s="1230"/>
      <c r="FDV30" s="1230"/>
      <c r="FDW30" s="1230"/>
      <c r="FDX30" s="1230"/>
      <c r="FDY30" s="1230"/>
      <c r="FDZ30" s="1230"/>
      <c r="FEA30" s="1230"/>
      <c r="FEB30" s="1230"/>
      <c r="FEC30" s="1230"/>
      <c r="FED30" s="1230"/>
      <c r="FEE30" s="1230"/>
      <c r="FEF30" s="1230"/>
      <c r="FEG30" s="1230"/>
      <c r="FEH30" s="1230"/>
      <c r="FEI30" s="1230"/>
      <c r="FEJ30" s="1230"/>
      <c r="FEK30" s="1230"/>
      <c r="FEL30" s="1230"/>
      <c r="FEM30" s="1230"/>
      <c r="FEN30" s="1230"/>
      <c r="FEO30" s="1230"/>
      <c r="FEP30" s="1230"/>
      <c r="FEQ30" s="1230"/>
      <c r="FER30" s="1230"/>
      <c r="FES30" s="1230"/>
      <c r="FET30" s="1230"/>
      <c r="FEU30" s="1230"/>
      <c r="FEV30" s="1230"/>
      <c r="FEW30" s="1230"/>
      <c r="FEX30" s="1230"/>
      <c r="FEY30" s="1230"/>
      <c r="FEZ30" s="1230"/>
      <c r="FFA30" s="1230"/>
      <c r="FFB30" s="1230"/>
      <c r="FFC30" s="1230"/>
      <c r="FFD30" s="1230"/>
      <c r="FFE30" s="1230"/>
      <c r="FFF30" s="1230"/>
      <c r="FFG30" s="1230"/>
      <c r="FFH30" s="1230"/>
      <c r="FFI30" s="1230"/>
      <c r="FFJ30" s="1230"/>
      <c r="FFK30" s="1230"/>
      <c r="FFL30" s="1230"/>
      <c r="FFM30" s="1230"/>
      <c r="FFN30" s="1230"/>
      <c r="FFO30" s="1230"/>
      <c r="FFP30" s="1230"/>
      <c r="FFQ30" s="1230"/>
      <c r="FFR30" s="1230"/>
      <c r="FFS30" s="1230"/>
      <c r="FFT30" s="1230"/>
      <c r="FFU30" s="1230"/>
      <c r="FFV30" s="1230"/>
      <c r="FFW30" s="1230"/>
      <c r="FFX30" s="1230"/>
      <c r="FFY30" s="1230"/>
      <c r="FFZ30" s="1230"/>
      <c r="FGA30" s="1230"/>
      <c r="FGB30" s="1230"/>
      <c r="FGC30" s="1230"/>
      <c r="FGD30" s="1230"/>
      <c r="FGE30" s="1230"/>
      <c r="FGF30" s="1230"/>
      <c r="FGG30" s="1230"/>
      <c r="FGH30" s="1230"/>
      <c r="FGI30" s="1230"/>
      <c r="FGJ30" s="1230"/>
      <c r="FGK30" s="1230"/>
      <c r="FGL30" s="1230"/>
      <c r="FGM30" s="1230"/>
      <c r="FGN30" s="1230"/>
      <c r="FGO30" s="1230"/>
      <c r="FGP30" s="1230"/>
      <c r="FGQ30" s="1230"/>
      <c r="FGR30" s="1230"/>
      <c r="FGS30" s="1230"/>
      <c r="FGT30" s="1230"/>
      <c r="FGU30" s="1230"/>
      <c r="FGV30" s="1230"/>
      <c r="FGW30" s="1230"/>
      <c r="FGX30" s="1230"/>
      <c r="FGY30" s="1230"/>
      <c r="FGZ30" s="1230"/>
      <c r="FHA30" s="1230"/>
      <c r="FHB30" s="1230"/>
      <c r="FHC30" s="1230"/>
      <c r="FHD30" s="1230"/>
      <c r="FHE30" s="1230"/>
      <c r="FHF30" s="1230"/>
      <c r="FHG30" s="1230"/>
      <c r="FHH30" s="1230"/>
      <c r="FHI30" s="1230"/>
      <c r="FHJ30" s="1230"/>
      <c r="FHK30" s="1230"/>
      <c r="FHL30" s="1230"/>
      <c r="FHM30" s="1230"/>
      <c r="FHN30" s="1230"/>
      <c r="FHO30" s="1230"/>
      <c r="FHP30" s="1230"/>
      <c r="FHQ30" s="1230"/>
      <c r="FHR30" s="1230"/>
      <c r="FHS30" s="1230"/>
      <c r="FHT30" s="1230"/>
      <c r="FHU30" s="1230"/>
      <c r="FHV30" s="1230"/>
      <c r="FHW30" s="1230"/>
      <c r="FHX30" s="1230"/>
      <c r="FHY30" s="1230"/>
      <c r="FHZ30" s="1230"/>
      <c r="FIA30" s="1230"/>
      <c r="FIB30" s="1230"/>
      <c r="FIC30" s="1230"/>
      <c r="FID30" s="1230"/>
      <c r="FIE30" s="1230"/>
      <c r="FIF30" s="1230"/>
      <c r="FIG30" s="1230"/>
      <c r="FIH30" s="1230"/>
      <c r="FII30" s="1230"/>
      <c r="FIJ30" s="1230"/>
      <c r="FIK30" s="1230"/>
      <c r="FIL30" s="1230"/>
      <c r="FIM30" s="1230"/>
      <c r="FIN30" s="1230"/>
      <c r="FIO30" s="1230"/>
      <c r="FIP30" s="1230"/>
      <c r="FIQ30" s="1230"/>
      <c r="FIR30" s="1230"/>
      <c r="FIS30" s="1230"/>
      <c r="FIT30" s="1230"/>
      <c r="FIU30" s="1230"/>
      <c r="FIV30" s="1230"/>
      <c r="FIW30" s="1230"/>
      <c r="FIX30" s="1230"/>
      <c r="FIY30" s="1230"/>
      <c r="FIZ30" s="1230"/>
      <c r="FJA30" s="1230"/>
      <c r="FJB30" s="1230"/>
      <c r="FJC30" s="1230"/>
      <c r="FJD30" s="1230"/>
      <c r="FJE30" s="1230"/>
      <c r="FJF30" s="1230"/>
      <c r="FJG30" s="1230"/>
      <c r="FJH30" s="1230"/>
      <c r="FJI30" s="1230"/>
      <c r="FJJ30" s="1230"/>
      <c r="FJK30" s="1230"/>
      <c r="FJL30" s="1230"/>
      <c r="FJM30" s="1230"/>
      <c r="FJN30" s="1230"/>
      <c r="FJO30" s="1230"/>
      <c r="FJP30" s="1230"/>
      <c r="FJQ30" s="1230"/>
      <c r="FJR30" s="1230"/>
      <c r="FJS30" s="1230"/>
      <c r="FJT30" s="1230"/>
      <c r="FJU30" s="1230"/>
      <c r="FJV30" s="1230"/>
      <c r="FJW30" s="1230"/>
      <c r="FJX30" s="1230"/>
      <c r="FJY30" s="1230"/>
      <c r="FJZ30" s="1230"/>
      <c r="FKA30" s="1230"/>
      <c r="FKB30" s="1230"/>
      <c r="FKC30" s="1230"/>
      <c r="FKD30" s="1230"/>
      <c r="FKE30" s="1230"/>
      <c r="FKF30" s="1230"/>
      <c r="FKG30" s="1230"/>
      <c r="FKH30" s="1230"/>
      <c r="FKI30" s="1230"/>
      <c r="FKJ30" s="1230"/>
      <c r="FKK30" s="1230"/>
      <c r="FKL30" s="1230"/>
      <c r="FKM30" s="1230"/>
      <c r="FKN30" s="1230"/>
      <c r="FKO30" s="1230"/>
      <c r="FKP30" s="1230"/>
      <c r="FKQ30" s="1230"/>
      <c r="FKR30" s="1230"/>
      <c r="FKS30" s="1230"/>
      <c r="FKT30" s="1230"/>
      <c r="FKU30" s="1230"/>
      <c r="FKV30" s="1230"/>
      <c r="FKW30" s="1230"/>
      <c r="FKX30" s="1230"/>
      <c r="FKY30" s="1230"/>
      <c r="FKZ30" s="1230"/>
      <c r="FLA30" s="1230"/>
      <c r="FLB30" s="1230"/>
      <c r="FLC30" s="1230"/>
      <c r="FLD30" s="1230"/>
      <c r="FLE30" s="1230"/>
      <c r="FLF30" s="1230"/>
      <c r="FLG30" s="1230"/>
      <c r="FLH30" s="1230"/>
      <c r="FLI30" s="1230"/>
      <c r="FLJ30" s="1230"/>
      <c r="FLK30" s="1230"/>
      <c r="FLL30" s="1230"/>
      <c r="FLM30" s="1230"/>
      <c r="FLN30" s="1230"/>
      <c r="FLO30" s="1230"/>
      <c r="FLP30" s="1230"/>
      <c r="FLQ30" s="1230"/>
      <c r="FLR30" s="1230"/>
      <c r="FLS30" s="1230"/>
      <c r="FLT30" s="1230"/>
      <c r="FLU30" s="1230"/>
      <c r="FLV30" s="1230"/>
      <c r="FLW30" s="1230"/>
      <c r="FLX30" s="1230"/>
      <c r="FLY30" s="1230"/>
      <c r="FLZ30" s="1230"/>
      <c r="FMA30" s="1230"/>
      <c r="FMB30" s="1230"/>
      <c r="FMC30" s="1230"/>
      <c r="FMD30" s="1230"/>
      <c r="FME30" s="1230"/>
      <c r="FMF30" s="1230"/>
      <c r="FMG30" s="1230"/>
      <c r="FMH30" s="1230"/>
      <c r="FMI30" s="1230"/>
      <c r="FMJ30" s="1230"/>
      <c r="FMK30" s="1230"/>
      <c r="FML30" s="1230"/>
      <c r="FMM30" s="1230"/>
      <c r="FMN30" s="1230"/>
      <c r="FMO30" s="1230"/>
      <c r="FMP30" s="1230"/>
      <c r="FMQ30" s="1230"/>
      <c r="FMR30" s="1230"/>
      <c r="FMS30" s="1230"/>
      <c r="FMT30" s="1230"/>
      <c r="FMU30" s="1230"/>
      <c r="FMV30" s="1230"/>
      <c r="FMW30" s="1230"/>
      <c r="FMX30" s="1230"/>
      <c r="FMY30" s="1230"/>
      <c r="FMZ30" s="1230"/>
      <c r="FNA30" s="1230"/>
      <c r="FNB30" s="1230"/>
      <c r="FNC30" s="1230"/>
      <c r="FND30" s="1230"/>
      <c r="FNE30" s="1230"/>
      <c r="FNF30" s="1230"/>
      <c r="FNG30" s="1230"/>
      <c r="FNH30" s="1230"/>
      <c r="FNI30" s="1230"/>
      <c r="FNJ30" s="1230"/>
      <c r="FNK30" s="1230"/>
      <c r="FNL30" s="1230"/>
      <c r="FNM30" s="1230"/>
      <c r="FNN30" s="1230"/>
      <c r="FNO30" s="1230"/>
      <c r="FNP30" s="1230"/>
      <c r="FNQ30" s="1230"/>
      <c r="FNR30" s="1230"/>
      <c r="FNS30" s="1230"/>
      <c r="FNT30" s="1230"/>
      <c r="FNU30" s="1230"/>
      <c r="FNV30" s="1230"/>
      <c r="FNW30" s="1230"/>
      <c r="FNX30" s="1230"/>
      <c r="FNY30" s="1230"/>
      <c r="FNZ30" s="1230"/>
      <c r="FOA30" s="1230"/>
      <c r="FOB30" s="1230"/>
      <c r="FOC30" s="1230"/>
      <c r="FOD30" s="1230"/>
      <c r="FOE30" s="1230"/>
      <c r="FOF30" s="1230"/>
      <c r="FOG30" s="1230"/>
      <c r="FOH30" s="1230"/>
      <c r="FOI30" s="1230"/>
      <c r="FOJ30" s="1230"/>
      <c r="FOK30" s="1230"/>
      <c r="FOL30" s="1230"/>
      <c r="FOM30" s="1230"/>
      <c r="FON30" s="1230"/>
      <c r="FOO30" s="1230"/>
      <c r="FOP30" s="1230"/>
      <c r="FOQ30" s="1230"/>
      <c r="FOR30" s="1230"/>
      <c r="FOS30" s="1230"/>
      <c r="FOT30" s="1230"/>
      <c r="FOU30" s="1230"/>
      <c r="FOV30" s="1230"/>
      <c r="FOW30" s="1230"/>
      <c r="FOX30" s="1230"/>
      <c r="FOY30" s="1230"/>
      <c r="FOZ30" s="1230"/>
      <c r="FPA30" s="1230"/>
      <c r="FPB30" s="1230"/>
      <c r="FPC30" s="1230"/>
      <c r="FPD30" s="1230"/>
      <c r="FPE30" s="1230"/>
      <c r="FPF30" s="1230"/>
      <c r="FPG30" s="1230"/>
      <c r="FPH30" s="1230"/>
      <c r="FPI30" s="1230"/>
      <c r="FPJ30" s="1230"/>
      <c r="FPK30" s="1230"/>
      <c r="FPL30" s="1230"/>
      <c r="FPM30" s="1230"/>
      <c r="FPN30" s="1230"/>
      <c r="FPO30" s="1230"/>
      <c r="FPP30" s="1230"/>
      <c r="FPQ30" s="1230"/>
      <c r="FPR30" s="1230"/>
      <c r="FPS30" s="1230"/>
      <c r="FPT30" s="1230"/>
      <c r="FPU30" s="1230"/>
      <c r="FPV30" s="1230"/>
      <c r="FPW30" s="1230"/>
      <c r="FPX30" s="1230"/>
      <c r="FPY30" s="1230"/>
      <c r="FPZ30" s="1230"/>
      <c r="FQA30" s="1230"/>
      <c r="FQB30" s="1230"/>
      <c r="FQC30" s="1230"/>
      <c r="FQD30" s="1230"/>
      <c r="FQE30" s="1230"/>
      <c r="FQF30" s="1230"/>
      <c r="FQG30" s="1230"/>
      <c r="FQH30" s="1230"/>
      <c r="FQI30" s="1230"/>
      <c r="FQJ30" s="1230"/>
      <c r="FQK30" s="1230"/>
      <c r="FQL30" s="1230"/>
      <c r="FQM30" s="1230"/>
      <c r="FQN30" s="1230"/>
      <c r="FQO30" s="1230"/>
      <c r="FQP30" s="1230"/>
      <c r="FQQ30" s="1230"/>
      <c r="FQR30" s="1230"/>
      <c r="FQS30" s="1230"/>
      <c r="FQT30" s="1230"/>
      <c r="FQU30" s="1230"/>
      <c r="FQV30" s="1230"/>
      <c r="FQW30" s="1230"/>
      <c r="FQX30" s="1230"/>
      <c r="FQY30" s="1230"/>
      <c r="FQZ30" s="1230"/>
      <c r="FRA30" s="1230"/>
      <c r="FRB30" s="1230"/>
      <c r="FRC30" s="1230"/>
      <c r="FRD30" s="1230"/>
      <c r="FRE30" s="1230"/>
      <c r="FRF30" s="1230"/>
      <c r="FRG30" s="1230"/>
      <c r="FRH30" s="1230"/>
      <c r="FRI30" s="1230"/>
      <c r="FRJ30" s="1230"/>
      <c r="FRK30" s="1230"/>
      <c r="FRL30" s="1230"/>
      <c r="FRM30" s="1230"/>
      <c r="FRN30" s="1230"/>
      <c r="FRO30" s="1230"/>
      <c r="FRP30" s="1230"/>
      <c r="FRQ30" s="1230"/>
      <c r="FRR30" s="1230"/>
      <c r="FRS30" s="1230"/>
      <c r="FRT30" s="1230"/>
      <c r="FRU30" s="1230"/>
      <c r="FRV30" s="1230"/>
      <c r="FRW30" s="1230"/>
      <c r="FRX30" s="1230"/>
      <c r="FRY30" s="1230"/>
      <c r="FRZ30" s="1230"/>
      <c r="FSA30" s="1230"/>
      <c r="FSB30" s="1230"/>
      <c r="FSC30" s="1230"/>
      <c r="FSD30" s="1230"/>
      <c r="FSE30" s="1230"/>
      <c r="FSF30" s="1230"/>
      <c r="FSG30" s="1230"/>
      <c r="FSH30" s="1230"/>
      <c r="FSI30" s="1230"/>
      <c r="FSJ30" s="1230"/>
      <c r="FSK30" s="1230"/>
      <c r="FSL30" s="1230"/>
      <c r="FSM30" s="1230"/>
      <c r="FSN30" s="1230"/>
      <c r="FSO30" s="1230"/>
      <c r="FSP30" s="1230"/>
      <c r="FSQ30" s="1230"/>
      <c r="FSR30" s="1230"/>
      <c r="FSS30" s="1230"/>
      <c r="FST30" s="1230"/>
      <c r="FSU30" s="1230"/>
      <c r="FSV30" s="1230"/>
      <c r="FSW30" s="1230"/>
      <c r="FSX30" s="1230"/>
      <c r="FSY30" s="1230"/>
      <c r="FSZ30" s="1230"/>
      <c r="FTA30" s="1230"/>
      <c r="FTB30" s="1230"/>
      <c r="FTC30" s="1230"/>
      <c r="FTD30" s="1230"/>
      <c r="FTE30" s="1230"/>
      <c r="FTF30" s="1230"/>
      <c r="FTG30" s="1230"/>
      <c r="FTH30" s="1230"/>
      <c r="FTI30" s="1230"/>
      <c r="FTJ30" s="1230"/>
      <c r="FTK30" s="1230"/>
      <c r="FTL30" s="1230"/>
      <c r="FTM30" s="1230"/>
      <c r="FTN30" s="1230"/>
      <c r="FTO30" s="1230"/>
      <c r="FTP30" s="1230"/>
      <c r="FTQ30" s="1230"/>
      <c r="FTR30" s="1230"/>
      <c r="FTS30" s="1230"/>
      <c r="FTT30" s="1230"/>
      <c r="FTU30" s="1230"/>
      <c r="FTV30" s="1230"/>
      <c r="FTW30" s="1230"/>
      <c r="FTX30" s="1230"/>
      <c r="FTY30" s="1230"/>
      <c r="FTZ30" s="1230"/>
      <c r="FUA30" s="1230"/>
      <c r="FUB30" s="1230"/>
      <c r="FUC30" s="1230"/>
      <c r="FUD30" s="1230"/>
      <c r="FUE30" s="1230"/>
      <c r="FUF30" s="1230"/>
      <c r="FUG30" s="1230"/>
      <c r="FUH30" s="1230"/>
      <c r="FUI30" s="1230"/>
      <c r="FUJ30" s="1230"/>
      <c r="FUK30" s="1230"/>
      <c r="FUL30" s="1230"/>
      <c r="FUM30" s="1230"/>
      <c r="FUN30" s="1230"/>
      <c r="FUO30" s="1230"/>
      <c r="FUP30" s="1230"/>
      <c r="FUQ30" s="1230"/>
      <c r="FUR30" s="1230"/>
      <c r="FUS30" s="1230"/>
      <c r="FUT30" s="1230"/>
      <c r="FUU30" s="1230"/>
      <c r="FUV30" s="1230"/>
      <c r="FUW30" s="1230"/>
      <c r="FUX30" s="1230"/>
      <c r="FUY30" s="1230"/>
      <c r="FUZ30" s="1230"/>
      <c r="FVA30" s="1230"/>
      <c r="FVB30" s="1230"/>
      <c r="FVC30" s="1230"/>
      <c r="FVD30" s="1230"/>
      <c r="FVE30" s="1230"/>
      <c r="FVF30" s="1230"/>
      <c r="FVG30" s="1230"/>
      <c r="FVH30" s="1230"/>
      <c r="FVI30" s="1230"/>
      <c r="FVJ30" s="1230"/>
      <c r="FVK30" s="1230"/>
      <c r="FVL30" s="1230"/>
      <c r="FVM30" s="1230"/>
      <c r="FVN30" s="1230"/>
      <c r="FVO30" s="1230"/>
      <c r="FVP30" s="1230"/>
      <c r="FVQ30" s="1230"/>
      <c r="FVR30" s="1230"/>
      <c r="FVS30" s="1230"/>
      <c r="FVT30" s="1230"/>
      <c r="FVU30" s="1230"/>
      <c r="FVV30" s="1230"/>
      <c r="FVW30" s="1230"/>
      <c r="FVX30" s="1230"/>
      <c r="FVY30" s="1230"/>
      <c r="FVZ30" s="1230"/>
      <c r="FWA30" s="1230"/>
      <c r="FWB30" s="1230"/>
      <c r="FWC30" s="1230"/>
      <c r="FWD30" s="1230"/>
      <c r="FWE30" s="1230"/>
      <c r="FWF30" s="1230"/>
      <c r="FWG30" s="1230"/>
      <c r="FWH30" s="1230"/>
      <c r="FWI30" s="1230"/>
      <c r="FWJ30" s="1230"/>
      <c r="FWK30" s="1230"/>
      <c r="FWL30" s="1230"/>
      <c r="FWM30" s="1230"/>
      <c r="FWN30" s="1230"/>
      <c r="FWO30" s="1230"/>
      <c r="FWP30" s="1230"/>
      <c r="FWQ30" s="1230"/>
      <c r="FWR30" s="1230"/>
      <c r="FWS30" s="1230"/>
      <c r="FWT30" s="1230"/>
      <c r="FWU30" s="1230"/>
      <c r="FWV30" s="1230"/>
      <c r="FWW30" s="1230"/>
      <c r="FWX30" s="1230"/>
      <c r="FWY30" s="1230"/>
      <c r="FWZ30" s="1230"/>
      <c r="FXA30" s="1230"/>
      <c r="FXB30" s="1230"/>
      <c r="FXC30" s="1230"/>
      <c r="FXD30" s="1230"/>
      <c r="FXE30" s="1230"/>
      <c r="FXF30" s="1230"/>
      <c r="FXG30" s="1230"/>
      <c r="FXH30" s="1230"/>
      <c r="FXI30" s="1230"/>
      <c r="FXJ30" s="1230"/>
      <c r="FXK30" s="1230"/>
      <c r="FXL30" s="1230"/>
      <c r="FXM30" s="1230"/>
      <c r="FXN30" s="1230"/>
      <c r="FXO30" s="1230"/>
      <c r="FXP30" s="1230"/>
      <c r="FXQ30" s="1230"/>
      <c r="FXR30" s="1230"/>
      <c r="FXS30" s="1230"/>
      <c r="FXT30" s="1230"/>
      <c r="FXU30" s="1230"/>
      <c r="FXV30" s="1230"/>
      <c r="FXW30" s="1230"/>
      <c r="FXX30" s="1230"/>
      <c r="FXY30" s="1230"/>
      <c r="FXZ30" s="1230"/>
      <c r="FYA30" s="1230"/>
      <c r="FYB30" s="1230"/>
      <c r="FYC30" s="1230"/>
      <c r="FYD30" s="1230"/>
      <c r="FYE30" s="1230"/>
      <c r="FYF30" s="1230"/>
      <c r="FYG30" s="1230"/>
      <c r="FYH30" s="1230"/>
      <c r="FYI30" s="1230"/>
      <c r="FYJ30" s="1230"/>
      <c r="FYK30" s="1230"/>
      <c r="FYL30" s="1230"/>
      <c r="FYM30" s="1230"/>
      <c r="FYN30" s="1230"/>
      <c r="FYO30" s="1230"/>
      <c r="FYP30" s="1230"/>
      <c r="FYQ30" s="1230"/>
      <c r="FYR30" s="1230"/>
      <c r="FYS30" s="1230"/>
      <c r="FYT30" s="1230"/>
      <c r="FYU30" s="1230"/>
      <c r="FYV30" s="1230"/>
      <c r="FYW30" s="1230"/>
      <c r="FYX30" s="1230"/>
      <c r="FYY30" s="1230"/>
      <c r="FYZ30" s="1230"/>
      <c r="FZA30" s="1230"/>
      <c r="FZB30" s="1230"/>
      <c r="FZC30" s="1230"/>
      <c r="FZD30" s="1230"/>
      <c r="FZE30" s="1230"/>
      <c r="FZF30" s="1230"/>
      <c r="FZG30" s="1230"/>
      <c r="FZH30" s="1230"/>
      <c r="FZI30" s="1230"/>
      <c r="FZJ30" s="1230"/>
      <c r="FZK30" s="1230"/>
      <c r="FZL30" s="1230"/>
      <c r="FZM30" s="1230"/>
      <c r="FZN30" s="1230"/>
      <c r="FZO30" s="1230"/>
      <c r="FZP30" s="1230"/>
      <c r="FZQ30" s="1230"/>
      <c r="FZR30" s="1230"/>
      <c r="FZS30" s="1230"/>
      <c r="FZT30" s="1230"/>
      <c r="FZU30" s="1230"/>
      <c r="FZV30" s="1230"/>
      <c r="FZW30" s="1230"/>
      <c r="FZX30" s="1230"/>
      <c r="FZY30" s="1230"/>
      <c r="FZZ30" s="1230"/>
      <c r="GAA30" s="1230"/>
      <c r="GAB30" s="1230"/>
      <c r="GAC30" s="1230"/>
      <c r="GAD30" s="1230"/>
      <c r="GAE30" s="1230"/>
      <c r="GAF30" s="1230"/>
      <c r="GAG30" s="1230"/>
      <c r="GAH30" s="1230"/>
      <c r="GAI30" s="1230"/>
      <c r="GAJ30" s="1230"/>
      <c r="GAK30" s="1230"/>
      <c r="GAL30" s="1230"/>
      <c r="GAM30" s="1230"/>
      <c r="GAN30" s="1230"/>
      <c r="GAO30" s="1230"/>
      <c r="GAP30" s="1230"/>
      <c r="GAQ30" s="1230"/>
      <c r="GAR30" s="1230"/>
      <c r="GAS30" s="1230"/>
      <c r="GAT30" s="1230"/>
      <c r="GAU30" s="1230"/>
      <c r="GAV30" s="1230"/>
      <c r="GAW30" s="1230"/>
      <c r="GAX30" s="1230"/>
      <c r="GAY30" s="1230"/>
      <c r="GAZ30" s="1230"/>
      <c r="GBA30" s="1230"/>
      <c r="GBB30" s="1230"/>
      <c r="GBC30" s="1230"/>
      <c r="GBD30" s="1230"/>
      <c r="GBE30" s="1230"/>
      <c r="GBF30" s="1230"/>
      <c r="GBG30" s="1230"/>
      <c r="GBH30" s="1230"/>
      <c r="GBI30" s="1230"/>
      <c r="GBJ30" s="1230"/>
      <c r="GBK30" s="1230"/>
      <c r="GBL30" s="1230"/>
      <c r="GBM30" s="1230"/>
      <c r="GBN30" s="1230"/>
      <c r="GBO30" s="1230"/>
      <c r="GBP30" s="1230"/>
      <c r="GBQ30" s="1230"/>
      <c r="GBR30" s="1230"/>
      <c r="GBS30" s="1230"/>
      <c r="GBT30" s="1230"/>
      <c r="GBU30" s="1230"/>
      <c r="GBV30" s="1230"/>
      <c r="GBW30" s="1230"/>
      <c r="GBX30" s="1230"/>
      <c r="GBY30" s="1230"/>
      <c r="GBZ30" s="1230"/>
      <c r="GCA30" s="1230"/>
      <c r="GCB30" s="1230"/>
      <c r="GCC30" s="1230"/>
      <c r="GCD30" s="1230"/>
      <c r="GCE30" s="1230"/>
      <c r="GCF30" s="1230"/>
      <c r="GCG30" s="1230"/>
      <c r="GCH30" s="1230"/>
      <c r="GCI30" s="1230"/>
      <c r="GCJ30" s="1230"/>
      <c r="GCK30" s="1230"/>
      <c r="GCL30" s="1230"/>
      <c r="GCM30" s="1230"/>
      <c r="GCN30" s="1230"/>
      <c r="GCO30" s="1230"/>
      <c r="GCP30" s="1230"/>
      <c r="GCQ30" s="1230"/>
      <c r="GCR30" s="1230"/>
      <c r="GCS30" s="1230"/>
      <c r="GCT30" s="1230"/>
      <c r="GCU30" s="1230"/>
      <c r="GCV30" s="1230"/>
      <c r="GCW30" s="1230"/>
      <c r="GCX30" s="1230"/>
      <c r="GCY30" s="1230"/>
      <c r="GCZ30" s="1230"/>
      <c r="GDA30" s="1230"/>
      <c r="GDB30" s="1230"/>
      <c r="GDC30" s="1230"/>
      <c r="GDD30" s="1230"/>
      <c r="GDE30" s="1230"/>
      <c r="GDF30" s="1230"/>
      <c r="GDG30" s="1230"/>
      <c r="GDH30" s="1230"/>
      <c r="GDI30" s="1230"/>
      <c r="GDJ30" s="1230"/>
      <c r="GDK30" s="1230"/>
      <c r="GDL30" s="1230"/>
      <c r="GDM30" s="1230"/>
      <c r="GDN30" s="1230"/>
      <c r="GDO30" s="1230"/>
      <c r="GDP30" s="1230"/>
      <c r="GDQ30" s="1230"/>
      <c r="GDR30" s="1230"/>
      <c r="GDS30" s="1230"/>
      <c r="GDT30" s="1230"/>
      <c r="GDU30" s="1230"/>
      <c r="GDV30" s="1230"/>
      <c r="GDW30" s="1230"/>
      <c r="GDX30" s="1230"/>
      <c r="GDY30" s="1230"/>
      <c r="GDZ30" s="1230"/>
      <c r="GEA30" s="1230"/>
      <c r="GEB30" s="1230"/>
      <c r="GEC30" s="1230"/>
      <c r="GED30" s="1230"/>
      <c r="GEE30" s="1230"/>
      <c r="GEF30" s="1230"/>
      <c r="GEG30" s="1230"/>
      <c r="GEH30" s="1230"/>
      <c r="GEI30" s="1230"/>
      <c r="GEJ30" s="1230"/>
      <c r="GEK30" s="1230"/>
      <c r="GEL30" s="1230"/>
      <c r="GEM30" s="1230"/>
      <c r="GEN30" s="1230"/>
      <c r="GEO30" s="1230"/>
      <c r="GEP30" s="1230"/>
      <c r="GEQ30" s="1230"/>
      <c r="GER30" s="1230"/>
      <c r="GES30" s="1230"/>
      <c r="GET30" s="1230"/>
      <c r="GEU30" s="1230"/>
      <c r="GEV30" s="1230"/>
      <c r="GEW30" s="1230"/>
      <c r="GEX30" s="1230"/>
      <c r="GEY30" s="1230"/>
      <c r="GEZ30" s="1230"/>
      <c r="GFA30" s="1230"/>
      <c r="GFB30" s="1230"/>
      <c r="GFC30" s="1230"/>
      <c r="GFD30" s="1230"/>
      <c r="GFE30" s="1230"/>
      <c r="GFF30" s="1230"/>
      <c r="GFG30" s="1230"/>
      <c r="GFH30" s="1230"/>
      <c r="GFI30" s="1230"/>
      <c r="GFJ30" s="1230"/>
      <c r="GFK30" s="1230"/>
      <c r="GFL30" s="1230"/>
      <c r="GFM30" s="1230"/>
      <c r="GFN30" s="1230"/>
      <c r="GFO30" s="1230"/>
      <c r="GFP30" s="1230"/>
      <c r="GFQ30" s="1230"/>
      <c r="GFR30" s="1230"/>
      <c r="GFS30" s="1230"/>
      <c r="GFT30" s="1230"/>
      <c r="GFU30" s="1230"/>
      <c r="GFV30" s="1230"/>
      <c r="GFW30" s="1230"/>
      <c r="GFX30" s="1230"/>
      <c r="GFY30" s="1230"/>
      <c r="GFZ30" s="1230"/>
      <c r="GGA30" s="1230"/>
      <c r="GGB30" s="1230"/>
      <c r="GGC30" s="1230"/>
      <c r="GGD30" s="1230"/>
      <c r="GGE30" s="1230"/>
      <c r="GGF30" s="1230"/>
      <c r="GGG30" s="1230"/>
      <c r="GGH30" s="1230"/>
      <c r="GGI30" s="1230"/>
      <c r="GGJ30" s="1230"/>
      <c r="GGK30" s="1230"/>
      <c r="GGL30" s="1230"/>
      <c r="GGM30" s="1230"/>
      <c r="GGN30" s="1230"/>
      <c r="GGO30" s="1230"/>
      <c r="GGP30" s="1230"/>
      <c r="GGQ30" s="1230"/>
      <c r="GGR30" s="1230"/>
      <c r="GGS30" s="1230"/>
      <c r="GGT30" s="1230"/>
      <c r="GGU30" s="1230"/>
      <c r="GGV30" s="1230"/>
      <c r="GGW30" s="1230"/>
      <c r="GGX30" s="1230"/>
      <c r="GGY30" s="1230"/>
      <c r="GGZ30" s="1230"/>
      <c r="GHA30" s="1230"/>
      <c r="GHB30" s="1230"/>
      <c r="GHC30" s="1230"/>
      <c r="GHD30" s="1230"/>
      <c r="GHE30" s="1230"/>
      <c r="GHF30" s="1230"/>
      <c r="GHG30" s="1230"/>
      <c r="GHH30" s="1230"/>
      <c r="GHI30" s="1230"/>
      <c r="GHJ30" s="1230"/>
      <c r="GHK30" s="1230"/>
      <c r="GHL30" s="1230"/>
      <c r="GHM30" s="1230"/>
      <c r="GHN30" s="1230"/>
      <c r="GHO30" s="1230"/>
      <c r="GHP30" s="1230"/>
      <c r="GHQ30" s="1230"/>
      <c r="GHR30" s="1230"/>
      <c r="GHS30" s="1230"/>
      <c r="GHT30" s="1230"/>
      <c r="GHU30" s="1230"/>
      <c r="GHV30" s="1230"/>
      <c r="GHW30" s="1230"/>
      <c r="GHX30" s="1230"/>
      <c r="GHY30" s="1230"/>
      <c r="GHZ30" s="1230"/>
      <c r="GIA30" s="1230"/>
      <c r="GIB30" s="1230"/>
      <c r="GIC30" s="1230"/>
      <c r="GID30" s="1230"/>
      <c r="GIE30" s="1230"/>
      <c r="GIF30" s="1230"/>
      <c r="GIG30" s="1230"/>
      <c r="GIH30" s="1230"/>
      <c r="GII30" s="1230"/>
      <c r="GIJ30" s="1230"/>
      <c r="GIK30" s="1230"/>
      <c r="GIL30" s="1230"/>
      <c r="GIM30" s="1230"/>
      <c r="GIN30" s="1230"/>
      <c r="GIO30" s="1230"/>
      <c r="GIP30" s="1230"/>
      <c r="GIQ30" s="1230"/>
      <c r="GIR30" s="1230"/>
      <c r="GIS30" s="1230"/>
      <c r="GIT30" s="1230"/>
      <c r="GIU30" s="1230"/>
      <c r="GIV30" s="1230"/>
      <c r="GIW30" s="1230"/>
      <c r="GIX30" s="1230"/>
      <c r="GIY30" s="1230"/>
      <c r="GIZ30" s="1230"/>
      <c r="GJA30" s="1230"/>
      <c r="GJB30" s="1230"/>
      <c r="GJC30" s="1230"/>
      <c r="GJD30" s="1230"/>
      <c r="GJE30" s="1230"/>
      <c r="GJF30" s="1230"/>
      <c r="GJG30" s="1230"/>
      <c r="GJH30" s="1230"/>
      <c r="GJI30" s="1230"/>
      <c r="GJJ30" s="1230"/>
      <c r="GJK30" s="1230"/>
      <c r="GJL30" s="1230"/>
      <c r="GJM30" s="1230"/>
      <c r="GJN30" s="1230"/>
      <c r="GJO30" s="1230"/>
      <c r="GJP30" s="1230"/>
      <c r="GJQ30" s="1230"/>
      <c r="GJR30" s="1230"/>
      <c r="GJS30" s="1230"/>
      <c r="GJT30" s="1230"/>
      <c r="GJU30" s="1230"/>
      <c r="GJV30" s="1230"/>
      <c r="GJW30" s="1230"/>
      <c r="GJX30" s="1230"/>
      <c r="GJY30" s="1230"/>
      <c r="GJZ30" s="1230"/>
      <c r="GKA30" s="1230"/>
      <c r="GKB30" s="1230"/>
      <c r="GKC30" s="1230"/>
      <c r="GKD30" s="1230"/>
      <c r="GKE30" s="1230"/>
      <c r="GKF30" s="1230"/>
      <c r="GKG30" s="1230"/>
      <c r="GKH30" s="1230"/>
      <c r="GKI30" s="1230"/>
      <c r="GKJ30" s="1230"/>
      <c r="GKK30" s="1230"/>
      <c r="GKL30" s="1230"/>
      <c r="GKM30" s="1230"/>
      <c r="GKN30" s="1230"/>
      <c r="GKO30" s="1230"/>
      <c r="GKP30" s="1230"/>
      <c r="GKQ30" s="1230"/>
      <c r="GKR30" s="1230"/>
      <c r="GKS30" s="1230"/>
      <c r="GKT30" s="1230"/>
      <c r="GKU30" s="1230"/>
      <c r="GKV30" s="1230"/>
      <c r="GKW30" s="1230"/>
      <c r="GKX30" s="1230"/>
      <c r="GKY30" s="1230"/>
      <c r="GKZ30" s="1230"/>
      <c r="GLA30" s="1230"/>
      <c r="GLB30" s="1230"/>
      <c r="GLC30" s="1230"/>
      <c r="GLD30" s="1230"/>
      <c r="GLE30" s="1230"/>
      <c r="GLF30" s="1230"/>
      <c r="GLG30" s="1230"/>
      <c r="GLH30" s="1230"/>
      <c r="GLI30" s="1230"/>
      <c r="GLJ30" s="1230"/>
      <c r="GLK30" s="1230"/>
      <c r="GLL30" s="1230"/>
      <c r="GLM30" s="1230"/>
      <c r="GLN30" s="1230"/>
      <c r="GLO30" s="1230"/>
      <c r="GLP30" s="1230"/>
      <c r="GLQ30" s="1230"/>
      <c r="GLR30" s="1230"/>
      <c r="GLS30" s="1230"/>
      <c r="GLT30" s="1230"/>
      <c r="GLU30" s="1230"/>
      <c r="GLV30" s="1230"/>
      <c r="GLW30" s="1230"/>
      <c r="GLX30" s="1230"/>
      <c r="GLY30" s="1230"/>
      <c r="GLZ30" s="1230"/>
      <c r="GMA30" s="1230"/>
      <c r="GMB30" s="1230"/>
      <c r="GMC30" s="1230"/>
      <c r="GMD30" s="1230"/>
      <c r="GME30" s="1230"/>
      <c r="GMF30" s="1230"/>
      <c r="GMG30" s="1230"/>
      <c r="GMH30" s="1230"/>
      <c r="GMI30" s="1230"/>
      <c r="GMJ30" s="1230"/>
      <c r="GMK30" s="1230"/>
      <c r="GML30" s="1230"/>
      <c r="GMM30" s="1230"/>
      <c r="GMN30" s="1230"/>
      <c r="GMO30" s="1230"/>
      <c r="GMP30" s="1230"/>
      <c r="GMQ30" s="1230"/>
      <c r="GMR30" s="1230"/>
      <c r="GMS30" s="1230"/>
      <c r="GMT30" s="1230"/>
      <c r="GMU30" s="1230"/>
      <c r="GMV30" s="1230"/>
      <c r="GMW30" s="1230"/>
      <c r="GMX30" s="1230"/>
      <c r="GMY30" s="1230"/>
      <c r="GMZ30" s="1230"/>
      <c r="GNA30" s="1230"/>
      <c r="GNB30" s="1230"/>
      <c r="GNC30" s="1230"/>
      <c r="GND30" s="1230"/>
      <c r="GNE30" s="1230"/>
      <c r="GNF30" s="1230"/>
      <c r="GNG30" s="1230"/>
      <c r="GNH30" s="1230"/>
      <c r="GNI30" s="1230"/>
      <c r="GNJ30" s="1230"/>
      <c r="GNK30" s="1230"/>
      <c r="GNL30" s="1230"/>
      <c r="GNM30" s="1230"/>
      <c r="GNN30" s="1230"/>
      <c r="GNO30" s="1230"/>
      <c r="GNP30" s="1230"/>
      <c r="GNQ30" s="1230"/>
      <c r="GNR30" s="1230"/>
      <c r="GNS30" s="1230"/>
      <c r="GNT30" s="1230"/>
      <c r="GNU30" s="1230"/>
      <c r="GNV30" s="1230"/>
      <c r="GNW30" s="1230"/>
      <c r="GNX30" s="1230"/>
      <c r="GNY30" s="1230"/>
      <c r="GNZ30" s="1230"/>
      <c r="GOA30" s="1230"/>
      <c r="GOB30" s="1230"/>
      <c r="GOC30" s="1230"/>
      <c r="GOD30" s="1230"/>
      <c r="GOE30" s="1230"/>
      <c r="GOF30" s="1230"/>
      <c r="GOG30" s="1230"/>
      <c r="GOH30" s="1230"/>
      <c r="GOI30" s="1230"/>
      <c r="GOJ30" s="1230"/>
      <c r="GOK30" s="1230"/>
      <c r="GOL30" s="1230"/>
      <c r="GOM30" s="1230"/>
      <c r="GON30" s="1230"/>
      <c r="GOO30" s="1230"/>
      <c r="GOP30" s="1230"/>
      <c r="GOQ30" s="1230"/>
      <c r="GOR30" s="1230"/>
      <c r="GOS30" s="1230"/>
      <c r="GOT30" s="1230"/>
      <c r="GOU30" s="1230"/>
      <c r="GOV30" s="1230"/>
      <c r="GOW30" s="1230"/>
      <c r="GOX30" s="1230"/>
      <c r="GOY30" s="1230"/>
      <c r="GOZ30" s="1230"/>
      <c r="GPA30" s="1230"/>
      <c r="GPB30" s="1230"/>
      <c r="GPC30" s="1230"/>
      <c r="GPD30" s="1230"/>
      <c r="GPE30" s="1230"/>
      <c r="GPF30" s="1230"/>
      <c r="GPG30" s="1230"/>
      <c r="GPH30" s="1230"/>
      <c r="GPI30" s="1230"/>
      <c r="GPJ30" s="1230"/>
      <c r="GPK30" s="1230"/>
      <c r="GPL30" s="1230"/>
      <c r="GPM30" s="1230"/>
      <c r="GPN30" s="1230"/>
      <c r="GPO30" s="1230"/>
      <c r="GPP30" s="1230"/>
      <c r="GPQ30" s="1230"/>
      <c r="GPR30" s="1230"/>
      <c r="GPS30" s="1230"/>
      <c r="GPT30" s="1230"/>
      <c r="GPU30" s="1230"/>
      <c r="GPV30" s="1230"/>
      <c r="GPW30" s="1230"/>
      <c r="GPX30" s="1230"/>
      <c r="GPY30" s="1230"/>
      <c r="GPZ30" s="1230"/>
      <c r="GQA30" s="1230"/>
      <c r="GQB30" s="1230"/>
      <c r="GQC30" s="1230"/>
      <c r="GQD30" s="1230"/>
      <c r="GQE30" s="1230"/>
      <c r="GQF30" s="1230"/>
      <c r="GQG30" s="1230"/>
      <c r="GQH30" s="1230"/>
      <c r="GQI30" s="1230"/>
      <c r="GQJ30" s="1230"/>
      <c r="GQK30" s="1230"/>
      <c r="GQL30" s="1230"/>
      <c r="GQM30" s="1230"/>
      <c r="GQN30" s="1230"/>
      <c r="GQO30" s="1230"/>
      <c r="GQP30" s="1230"/>
      <c r="GQQ30" s="1230"/>
      <c r="GQR30" s="1230"/>
      <c r="GQS30" s="1230"/>
      <c r="GQT30" s="1230"/>
      <c r="GQU30" s="1230"/>
      <c r="GQV30" s="1230"/>
      <c r="GQW30" s="1230"/>
      <c r="GQX30" s="1230"/>
      <c r="GQY30" s="1230"/>
      <c r="GQZ30" s="1230"/>
      <c r="GRA30" s="1230"/>
      <c r="GRB30" s="1230"/>
      <c r="GRC30" s="1230"/>
      <c r="GRD30" s="1230"/>
      <c r="GRE30" s="1230"/>
      <c r="GRF30" s="1230"/>
      <c r="GRG30" s="1230"/>
      <c r="GRH30" s="1230"/>
      <c r="GRI30" s="1230"/>
      <c r="GRJ30" s="1230"/>
      <c r="GRK30" s="1230"/>
      <c r="GRL30" s="1230"/>
      <c r="GRM30" s="1230"/>
      <c r="GRN30" s="1230"/>
      <c r="GRO30" s="1230"/>
      <c r="GRP30" s="1230"/>
      <c r="GRQ30" s="1230"/>
      <c r="GRR30" s="1230"/>
      <c r="GRS30" s="1230"/>
      <c r="GRT30" s="1230"/>
      <c r="GRU30" s="1230"/>
      <c r="GRV30" s="1230"/>
      <c r="GRW30" s="1230"/>
      <c r="GRX30" s="1230"/>
      <c r="GRY30" s="1230"/>
      <c r="GRZ30" s="1230"/>
      <c r="GSA30" s="1230"/>
      <c r="GSB30" s="1230"/>
      <c r="GSC30" s="1230"/>
      <c r="GSD30" s="1230"/>
      <c r="GSE30" s="1230"/>
      <c r="GSF30" s="1230"/>
      <c r="GSG30" s="1230"/>
      <c r="GSH30" s="1230"/>
      <c r="GSI30" s="1230"/>
      <c r="GSJ30" s="1230"/>
      <c r="GSK30" s="1230"/>
      <c r="GSL30" s="1230"/>
      <c r="GSM30" s="1230"/>
      <c r="GSN30" s="1230"/>
      <c r="GSO30" s="1230"/>
      <c r="GSP30" s="1230"/>
      <c r="GSQ30" s="1230"/>
      <c r="GSR30" s="1230"/>
      <c r="GSS30" s="1230"/>
      <c r="GST30" s="1230"/>
      <c r="GSU30" s="1230"/>
      <c r="GSV30" s="1230"/>
      <c r="GSW30" s="1230"/>
      <c r="GSX30" s="1230"/>
      <c r="GSY30" s="1230"/>
      <c r="GSZ30" s="1230"/>
      <c r="GTA30" s="1230"/>
      <c r="GTB30" s="1230"/>
      <c r="GTC30" s="1230"/>
      <c r="GTD30" s="1230"/>
      <c r="GTE30" s="1230"/>
      <c r="GTF30" s="1230"/>
      <c r="GTG30" s="1230"/>
      <c r="GTH30" s="1230"/>
      <c r="GTI30" s="1230"/>
      <c r="GTJ30" s="1230"/>
      <c r="GTK30" s="1230"/>
      <c r="GTL30" s="1230"/>
      <c r="GTM30" s="1230"/>
      <c r="GTN30" s="1230"/>
      <c r="GTO30" s="1230"/>
      <c r="GTP30" s="1230"/>
      <c r="GTQ30" s="1230"/>
      <c r="GTR30" s="1230"/>
      <c r="GTS30" s="1230"/>
      <c r="GTT30" s="1230"/>
      <c r="GTU30" s="1230"/>
      <c r="GTV30" s="1230"/>
      <c r="GTW30" s="1230"/>
      <c r="GTX30" s="1230"/>
      <c r="GTY30" s="1230"/>
      <c r="GTZ30" s="1230"/>
      <c r="GUA30" s="1230"/>
      <c r="GUB30" s="1230"/>
      <c r="GUC30" s="1230"/>
      <c r="GUD30" s="1230"/>
      <c r="GUE30" s="1230"/>
      <c r="GUF30" s="1230"/>
      <c r="GUG30" s="1230"/>
      <c r="GUH30" s="1230"/>
      <c r="GUI30" s="1230"/>
      <c r="GUJ30" s="1230"/>
      <c r="GUK30" s="1230"/>
      <c r="GUL30" s="1230"/>
      <c r="GUM30" s="1230"/>
      <c r="GUN30" s="1230"/>
      <c r="GUO30" s="1230"/>
      <c r="GUP30" s="1230"/>
      <c r="GUQ30" s="1230"/>
      <c r="GUR30" s="1230"/>
      <c r="GUS30" s="1230"/>
      <c r="GUT30" s="1230"/>
      <c r="GUU30" s="1230"/>
      <c r="GUV30" s="1230"/>
      <c r="GUW30" s="1230"/>
      <c r="GUX30" s="1230"/>
      <c r="GUY30" s="1230"/>
      <c r="GUZ30" s="1230"/>
      <c r="GVA30" s="1230"/>
      <c r="GVB30" s="1230"/>
      <c r="GVC30" s="1230"/>
      <c r="GVD30" s="1230"/>
      <c r="GVE30" s="1230"/>
      <c r="GVF30" s="1230"/>
      <c r="GVG30" s="1230"/>
      <c r="GVH30" s="1230"/>
      <c r="GVI30" s="1230"/>
      <c r="GVJ30" s="1230"/>
      <c r="GVK30" s="1230"/>
      <c r="GVL30" s="1230"/>
      <c r="GVM30" s="1230"/>
      <c r="GVN30" s="1230"/>
      <c r="GVO30" s="1230"/>
      <c r="GVP30" s="1230"/>
      <c r="GVQ30" s="1230"/>
      <c r="GVR30" s="1230"/>
      <c r="GVS30" s="1230"/>
      <c r="GVT30" s="1230"/>
      <c r="GVU30" s="1230"/>
      <c r="GVV30" s="1230"/>
      <c r="GVW30" s="1230"/>
      <c r="GVX30" s="1230"/>
      <c r="GVY30" s="1230"/>
      <c r="GVZ30" s="1230"/>
      <c r="GWA30" s="1230"/>
      <c r="GWB30" s="1230"/>
      <c r="GWC30" s="1230"/>
      <c r="GWD30" s="1230"/>
      <c r="GWE30" s="1230"/>
      <c r="GWF30" s="1230"/>
      <c r="GWG30" s="1230"/>
      <c r="GWH30" s="1230"/>
      <c r="GWI30" s="1230"/>
      <c r="GWJ30" s="1230"/>
      <c r="GWK30" s="1230"/>
      <c r="GWL30" s="1230"/>
      <c r="GWM30" s="1230"/>
      <c r="GWN30" s="1230"/>
      <c r="GWO30" s="1230"/>
      <c r="GWP30" s="1230"/>
      <c r="GWQ30" s="1230"/>
      <c r="GWR30" s="1230"/>
      <c r="GWS30" s="1230"/>
      <c r="GWT30" s="1230"/>
      <c r="GWU30" s="1230"/>
      <c r="GWV30" s="1230"/>
      <c r="GWW30" s="1230"/>
      <c r="GWX30" s="1230"/>
      <c r="GWY30" s="1230"/>
      <c r="GWZ30" s="1230"/>
      <c r="GXA30" s="1230"/>
      <c r="GXB30" s="1230"/>
      <c r="GXC30" s="1230"/>
      <c r="GXD30" s="1230"/>
      <c r="GXE30" s="1230"/>
      <c r="GXF30" s="1230"/>
      <c r="GXG30" s="1230"/>
      <c r="GXH30" s="1230"/>
      <c r="GXI30" s="1230"/>
      <c r="GXJ30" s="1230"/>
      <c r="GXK30" s="1230"/>
      <c r="GXL30" s="1230"/>
      <c r="GXM30" s="1230"/>
      <c r="GXN30" s="1230"/>
      <c r="GXO30" s="1230"/>
      <c r="GXP30" s="1230"/>
      <c r="GXQ30" s="1230"/>
      <c r="GXR30" s="1230"/>
      <c r="GXS30" s="1230"/>
      <c r="GXT30" s="1230"/>
      <c r="GXU30" s="1230"/>
      <c r="GXV30" s="1230"/>
      <c r="GXW30" s="1230"/>
      <c r="GXX30" s="1230"/>
      <c r="GXY30" s="1230"/>
      <c r="GXZ30" s="1230"/>
      <c r="GYA30" s="1230"/>
      <c r="GYB30" s="1230"/>
      <c r="GYC30" s="1230"/>
      <c r="GYD30" s="1230"/>
      <c r="GYE30" s="1230"/>
      <c r="GYF30" s="1230"/>
      <c r="GYG30" s="1230"/>
      <c r="GYH30" s="1230"/>
      <c r="GYI30" s="1230"/>
      <c r="GYJ30" s="1230"/>
      <c r="GYK30" s="1230"/>
      <c r="GYL30" s="1230"/>
      <c r="GYM30" s="1230"/>
      <c r="GYN30" s="1230"/>
      <c r="GYO30" s="1230"/>
      <c r="GYP30" s="1230"/>
      <c r="GYQ30" s="1230"/>
      <c r="GYR30" s="1230"/>
      <c r="GYS30" s="1230"/>
      <c r="GYT30" s="1230"/>
      <c r="GYU30" s="1230"/>
      <c r="GYV30" s="1230"/>
      <c r="GYW30" s="1230"/>
      <c r="GYX30" s="1230"/>
      <c r="GYY30" s="1230"/>
      <c r="GYZ30" s="1230"/>
      <c r="GZA30" s="1230"/>
      <c r="GZB30" s="1230"/>
      <c r="GZC30" s="1230"/>
      <c r="GZD30" s="1230"/>
      <c r="GZE30" s="1230"/>
      <c r="GZF30" s="1230"/>
      <c r="GZG30" s="1230"/>
      <c r="GZH30" s="1230"/>
      <c r="GZI30" s="1230"/>
      <c r="GZJ30" s="1230"/>
      <c r="GZK30" s="1230"/>
      <c r="GZL30" s="1230"/>
      <c r="GZM30" s="1230"/>
      <c r="GZN30" s="1230"/>
      <c r="GZO30" s="1230"/>
      <c r="GZP30" s="1230"/>
      <c r="GZQ30" s="1230"/>
      <c r="GZR30" s="1230"/>
      <c r="GZS30" s="1230"/>
      <c r="GZT30" s="1230"/>
      <c r="GZU30" s="1230"/>
      <c r="GZV30" s="1230"/>
      <c r="GZW30" s="1230"/>
      <c r="GZX30" s="1230"/>
      <c r="GZY30" s="1230"/>
      <c r="GZZ30" s="1230"/>
      <c r="HAA30" s="1230"/>
      <c r="HAB30" s="1230"/>
      <c r="HAC30" s="1230"/>
      <c r="HAD30" s="1230"/>
      <c r="HAE30" s="1230"/>
      <c r="HAF30" s="1230"/>
      <c r="HAG30" s="1230"/>
      <c r="HAH30" s="1230"/>
      <c r="HAI30" s="1230"/>
      <c r="HAJ30" s="1230"/>
      <c r="HAK30" s="1230"/>
      <c r="HAL30" s="1230"/>
      <c r="HAM30" s="1230"/>
      <c r="HAN30" s="1230"/>
      <c r="HAO30" s="1230"/>
      <c r="HAP30" s="1230"/>
      <c r="HAQ30" s="1230"/>
      <c r="HAR30" s="1230"/>
      <c r="HAS30" s="1230"/>
      <c r="HAT30" s="1230"/>
      <c r="HAU30" s="1230"/>
      <c r="HAV30" s="1230"/>
      <c r="HAW30" s="1230"/>
      <c r="HAX30" s="1230"/>
      <c r="HAY30" s="1230"/>
      <c r="HAZ30" s="1230"/>
      <c r="HBA30" s="1230"/>
      <c r="HBB30" s="1230"/>
      <c r="HBC30" s="1230"/>
      <c r="HBD30" s="1230"/>
      <c r="HBE30" s="1230"/>
      <c r="HBF30" s="1230"/>
      <c r="HBG30" s="1230"/>
      <c r="HBH30" s="1230"/>
      <c r="HBI30" s="1230"/>
      <c r="HBJ30" s="1230"/>
      <c r="HBK30" s="1230"/>
      <c r="HBL30" s="1230"/>
      <c r="HBM30" s="1230"/>
      <c r="HBN30" s="1230"/>
      <c r="HBO30" s="1230"/>
      <c r="HBP30" s="1230"/>
      <c r="HBQ30" s="1230"/>
      <c r="HBR30" s="1230"/>
      <c r="HBS30" s="1230"/>
      <c r="HBT30" s="1230"/>
      <c r="HBU30" s="1230"/>
      <c r="HBV30" s="1230"/>
      <c r="HBW30" s="1230"/>
      <c r="HBX30" s="1230"/>
      <c r="HBY30" s="1230"/>
      <c r="HBZ30" s="1230"/>
      <c r="HCA30" s="1230"/>
      <c r="HCB30" s="1230"/>
      <c r="HCC30" s="1230"/>
      <c r="HCD30" s="1230"/>
      <c r="HCE30" s="1230"/>
      <c r="HCF30" s="1230"/>
      <c r="HCG30" s="1230"/>
      <c r="HCH30" s="1230"/>
      <c r="HCI30" s="1230"/>
      <c r="HCJ30" s="1230"/>
      <c r="HCK30" s="1230"/>
      <c r="HCL30" s="1230"/>
      <c r="HCM30" s="1230"/>
      <c r="HCN30" s="1230"/>
      <c r="HCO30" s="1230"/>
      <c r="HCP30" s="1230"/>
      <c r="HCQ30" s="1230"/>
      <c r="HCR30" s="1230"/>
      <c r="HCS30" s="1230"/>
      <c r="HCT30" s="1230"/>
      <c r="HCU30" s="1230"/>
      <c r="HCV30" s="1230"/>
      <c r="HCW30" s="1230"/>
      <c r="HCX30" s="1230"/>
      <c r="HCY30" s="1230"/>
      <c r="HCZ30" s="1230"/>
      <c r="HDA30" s="1230"/>
      <c r="HDB30" s="1230"/>
      <c r="HDC30" s="1230"/>
      <c r="HDD30" s="1230"/>
      <c r="HDE30" s="1230"/>
      <c r="HDF30" s="1230"/>
      <c r="HDG30" s="1230"/>
      <c r="HDH30" s="1230"/>
      <c r="HDI30" s="1230"/>
      <c r="HDJ30" s="1230"/>
      <c r="HDK30" s="1230"/>
      <c r="HDL30" s="1230"/>
      <c r="HDM30" s="1230"/>
      <c r="HDN30" s="1230"/>
      <c r="HDO30" s="1230"/>
      <c r="HDP30" s="1230"/>
      <c r="HDQ30" s="1230"/>
      <c r="HDR30" s="1230"/>
      <c r="HDS30" s="1230"/>
      <c r="HDT30" s="1230"/>
      <c r="HDU30" s="1230"/>
      <c r="HDV30" s="1230"/>
      <c r="HDW30" s="1230"/>
      <c r="HDX30" s="1230"/>
      <c r="HDY30" s="1230"/>
      <c r="HDZ30" s="1230"/>
      <c r="HEA30" s="1230"/>
      <c r="HEB30" s="1230"/>
      <c r="HEC30" s="1230"/>
      <c r="HED30" s="1230"/>
      <c r="HEE30" s="1230"/>
      <c r="HEF30" s="1230"/>
      <c r="HEG30" s="1230"/>
      <c r="HEH30" s="1230"/>
      <c r="HEI30" s="1230"/>
      <c r="HEJ30" s="1230"/>
      <c r="HEK30" s="1230"/>
      <c r="HEL30" s="1230"/>
      <c r="HEM30" s="1230"/>
      <c r="HEN30" s="1230"/>
      <c r="HEO30" s="1230"/>
      <c r="HEP30" s="1230"/>
      <c r="HEQ30" s="1230"/>
      <c r="HER30" s="1230"/>
      <c r="HES30" s="1230"/>
      <c r="HET30" s="1230"/>
      <c r="HEU30" s="1230"/>
      <c r="HEV30" s="1230"/>
      <c r="HEW30" s="1230"/>
      <c r="HEX30" s="1230"/>
      <c r="HEY30" s="1230"/>
      <c r="HEZ30" s="1230"/>
      <c r="HFA30" s="1230"/>
      <c r="HFB30" s="1230"/>
      <c r="HFC30" s="1230"/>
      <c r="HFD30" s="1230"/>
      <c r="HFE30" s="1230"/>
      <c r="HFF30" s="1230"/>
      <c r="HFG30" s="1230"/>
      <c r="HFH30" s="1230"/>
      <c r="HFI30" s="1230"/>
      <c r="HFJ30" s="1230"/>
      <c r="HFK30" s="1230"/>
      <c r="HFL30" s="1230"/>
      <c r="HFM30" s="1230"/>
      <c r="HFN30" s="1230"/>
      <c r="HFO30" s="1230"/>
      <c r="HFP30" s="1230"/>
      <c r="HFQ30" s="1230"/>
      <c r="HFR30" s="1230"/>
      <c r="HFS30" s="1230"/>
      <c r="HFT30" s="1230"/>
      <c r="HFU30" s="1230"/>
      <c r="HFV30" s="1230"/>
      <c r="HFW30" s="1230"/>
      <c r="HFX30" s="1230"/>
      <c r="HFY30" s="1230"/>
      <c r="HFZ30" s="1230"/>
      <c r="HGA30" s="1230"/>
      <c r="HGB30" s="1230"/>
      <c r="HGC30" s="1230"/>
      <c r="HGD30" s="1230"/>
      <c r="HGE30" s="1230"/>
      <c r="HGF30" s="1230"/>
      <c r="HGG30" s="1230"/>
      <c r="HGH30" s="1230"/>
      <c r="HGI30" s="1230"/>
      <c r="HGJ30" s="1230"/>
      <c r="HGK30" s="1230"/>
      <c r="HGL30" s="1230"/>
      <c r="HGM30" s="1230"/>
      <c r="HGN30" s="1230"/>
      <c r="HGO30" s="1230"/>
      <c r="HGP30" s="1230"/>
      <c r="HGQ30" s="1230"/>
      <c r="HGR30" s="1230"/>
      <c r="HGS30" s="1230"/>
      <c r="HGT30" s="1230"/>
      <c r="HGU30" s="1230"/>
      <c r="HGV30" s="1230"/>
      <c r="HGW30" s="1230"/>
      <c r="HGX30" s="1230"/>
      <c r="HGY30" s="1230"/>
      <c r="HGZ30" s="1230"/>
      <c r="HHA30" s="1230"/>
      <c r="HHB30" s="1230"/>
      <c r="HHC30" s="1230"/>
      <c r="HHD30" s="1230"/>
      <c r="HHE30" s="1230"/>
      <c r="HHF30" s="1230"/>
      <c r="HHG30" s="1230"/>
      <c r="HHH30" s="1230"/>
      <c r="HHI30" s="1230"/>
      <c r="HHJ30" s="1230"/>
      <c r="HHK30" s="1230"/>
      <c r="HHL30" s="1230"/>
      <c r="HHM30" s="1230"/>
      <c r="HHN30" s="1230"/>
      <c r="HHO30" s="1230"/>
      <c r="HHP30" s="1230"/>
      <c r="HHQ30" s="1230"/>
      <c r="HHR30" s="1230"/>
      <c r="HHS30" s="1230"/>
      <c r="HHT30" s="1230"/>
      <c r="HHU30" s="1230"/>
      <c r="HHV30" s="1230"/>
      <c r="HHW30" s="1230"/>
      <c r="HHX30" s="1230"/>
      <c r="HHY30" s="1230"/>
      <c r="HHZ30" s="1230"/>
      <c r="HIA30" s="1230"/>
      <c r="HIB30" s="1230"/>
      <c r="HIC30" s="1230"/>
      <c r="HID30" s="1230"/>
      <c r="HIE30" s="1230"/>
      <c r="HIF30" s="1230"/>
      <c r="HIG30" s="1230"/>
      <c r="HIH30" s="1230"/>
      <c r="HII30" s="1230"/>
      <c r="HIJ30" s="1230"/>
      <c r="HIK30" s="1230"/>
      <c r="HIL30" s="1230"/>
      <c r="HIM30" s="1230"/>
      <c r="HIN30" s="1230"/>
      <c r="HIO30" s="1230"/>
      <c r="HIP30" s="1230"/>
      <c r="HIQ30" s="1230"/>
      <c r="HIR30" s="1230"/>
      <c r="HIS30" s="1230"/>
      <c r="HIT30" s="1230"/>
      <c r="HIU30" s="1230"/>
      <c r="HIV30" s="1230"/>
      <c r="HIW30" s="1230"/>
      <c r="HIX30" s="1230"/>
      <c r="HIY30" s="1230"/>
      <c r="HIZ30" s="1230"/>
      <c r="HJA30" s="1230"/>
      <c r="HJB30" s="1230"/>
      <c r="HJC30" s="1230"/>
      <c r="HJD30" s="1230"/>
      <c r="HJE30" s="1230"/>
      <c r="HJF30" s="1230"/>
      <c r="HJG30" s="1230"/>
      <c r="HJH30" s="1230"/>
      <c r="HJI30" s="1230"/>
      <c r="HJJ30" s="1230"/>
      <c r="HJK30" s="1230"/>
      <c r="HJL30" s="1230"/>
      <c r="HJM30" s="1230"/>
      <c r="HJN30" s="1230"/>
      <c r="HJO30" s="1230"/>
      <c r="HJP30" s="1230"/>
      <c r="HJQ30" s="1230"/>
      <c r="HJR30" s="1230"/>
      <c r="HJS30" s="1230"/>
      <c r="HJT30" s="1230"/>
      <c r="HJU30" s="1230"/>
      <c r="HJV30" s="1230"/>
      <c r="HJW30" s="1230"/>
      <c r="HJX30" s="1230"/>
      <c r="HJY30" s="1230"/>
      <c r="HJZ30" s="1230"/>
      <c r="HKA30" s="1230"/>
      <c r="HKB30" s="1230"/>
      <c r="HKC30" s="1230"/>
      <c r="HKD30" s="1230"/>
      <c r="HKE30" s="1230"/>
      <c r="HKF30" s="1230"/>
      <c r="HKG30" s="1230"/>
      <c r="HKH30" s="1230"/>
      <c r="HKI30" s="1230"/>
      <c r="HKJ30" s="1230"/>
      <c r="HKK30" s="1230"/>
      <c r="HKL30" s="1230"/>
      <c r="HKM30" s="1230"/>
      <c r="HKN30" s="1230"/>
      <c r="HKO30" s="1230"/>
      <c r="HKP30" s="1230"/>
      <c r="HKQ30" s="1230"/>
      <c r="HKR30" s="1230"/>
      <c r="HKS30" s="1230"/>
      <c r="HKT30" s="1230"/>
      <c r="HKU30" s="1230"/>
      <c r="HKV30" s="1230"/>
      <c r="HKW30" s="1230"/>
      <c r="HKX30" s="1230"/>
      <c r="HKY30" s="1230"/>
      <c r="HKZ30" s="1230"/>
      <c r="HLA30" s="1230"/>
      <c r="HLB30" s="1230"/>
      <c r="HLC30" s="1230"/>
      <c r="HLD30" s="1230"/>
      <c r="HLE30" s="1230"/>
      <c r="HLF30" s="1230"/>
      <c r="HLG30" s="1230"/>
      <c r="HLH30" s="1230"/>
      <c r="HLI30" s="1230"/>
      <c r="HLJ30" s="1230"/>
      <c r="HLK30" s="1230"/>
      <c r="HLL30" s="1230"/>
      <c r="HLM30" s="1230"/>
      <c r="HLN30" s="1230"/>
      <c r="HLO30" s="1230"/>
      <c r="HLP30" s="1230"/>
      <c r="HLQ30" s="1230"/>
      <c r="HLR30" s="1230"/>
      <c r="HLS30" s="1230"/>
      <c r="HLT30" s="1230"/>
      <c r="HLU30" s="1230"/>
      <c r="HLV30" s="1230"/>
      <c r="HLW30" s="1230"/>
      <c r="HLX30" s="1230"/>
      <c r="HLY30" s="1230"/>
      <c r="HLZ30" s="1230"/>
      <c r="HMA30" s="1230"/>
      <c r="HMB30" s="1230"/>
      <c r="HMC30" s="1230"/>
      <c r="HMD30" s="1230"/>
      <c r="HME30" s="1230"/>
      <c r="HMF30" s="1230"/>
      <c r="HMG30" s="1230"/>
      <c r="HMH30" s="1230"/>
      <c r="HMI30" s="1230"/>
      <c r="HMJ30" s="1230"/>
      <c r="HMK30" s="1230"/>
      <c r="HML30" s="1230"/>
      <c r="HMM30" s="1230"/>
      <c r="HMN30" s="1230"/>
      <c r="HMO30" s="1230"/>
      <c r="HMP30" s="1230"/>
      <c r="HMQ30" s="1230"/>
      <c r="HMR30" s="1230"/>
      <c r="HMS30" s="1230"/>
      <c r="HMT30" s="1230"/>
      <c r="HMU30" s="1230"/>
      <c r="HMV30" s="1230"/>
      <c r="HMW30" s="1230"/>
      <c r="HMX30" s="1230"/>
      <c r="HMY30" s="1230"/>
      <c r="HMZ30" s="1230"/>
      <c r="HNA30" s="1230"/>
      <c r="HNB30" s="1230"/>
      <c r="HNC30" s="1230"/>
      <c r="HND30" s="1230"/>
      <c r="HNE30" s="1230"/>
      <c r="HNF30" s="1230"/>
      <c r="HNG30" s="1230"/>
      <c r="HNH30" s="1230"/>
      <c r="HNI30" s="1230"/>
      <c r="HNJ30" s="1230"/>
      <c r="HNK30" s="1230"/>
      <c r="HNL30" s="1230"/>
      <c r="HNM30" s="1230"/>
      <c r="HNN30" s="1230"/>
      <c r="HNO30" s="1230"/>
      <c r="HNP30" s="1230"/>
      <c r="HNQ30" s="1230"/>
      <c r="HNR30" s="1230"/>
      <c r="HNS30" s="1230"/>
      <c r="HNT30" s="1230"/>
      <c r="HNU30" s="1230"/>
      <c r="HNV30" s="1230"/>
      <c r="HNW30" s="1230"/>
      <c r="HNX30" s="1230"/>
      <c r="HNY30" s="1230"/>
      <c r="HNZ30" s="1230"/>
      <c r="HOA30" s="1230"/>
      <c r="HOB30" s="1230"/>
      <c r="HOC30" s="1230"/>
      <c r="HOD30" s="1230"/>
      <c r="HOE30" s="1230"/>
      <c r="HOF30" s="1230"/>
      <c r="HOG30" s="1230"/>
      <c r="HOH30" s="1230"/>
      <c r="HOI30" s="1230"/>
      <c r="HOJ30" s="1230"/>
      <c r="HOK30" s="1230"/>
      <c r="HOL30" s="1230"/>
      <c r="HOM30" s="1230"/>
      <c r="HON30" s="1230"/>
      <c r="HOO30" s="1230"/>
      <c r="HOP30" s="1230"/>
      <c r="HOQ30" s="1230"/>
      <c r="HOR30" s="1230"/>
      <c r="HOS30" s="1230"/>
      <c r="HOT30" s="1230"/>
      <c r="HOU30" s="1230"/>
      <c r="HOV30" s="1230"/>
      <c r="HOW30" s="1230"/>
      <c r="HOX30" s="1230"/>
      <c r="HOY30" s="1230"/>
      <c r="HOZ30" s="1230"/>
      <c r="HPA30" s="1230"/>
      <c r="HPB30" s="1230"/>
      <c r="HPC30" s="1230"/>
      <c r="HPD30" s="1230"/>
      <c r="HPE30" s="1230"/>
      <c r="HPF30" s="1230"/>
      <c r="HPG30" s="1230"/>
      <c r="HPH30" s="1230"/>
      <c r="HPI30" s="1230"/>
      <c r="HPJ30" s="1230"/>
      <c r="HPK30" s="1230"/>
      <c r="HPL30" s="1230"/>
      <c r="HPM30" s="1230"/>
      <c r="HPN30" s="1230"/>
      <c r="HPO30" s="1230"/>
      <c r="HPP30" s="1230"/>
      <c r="HPQ30" s="1230"/>
      <c r="HPR30" s="1230"/>
      <c r="HPS30" s="1230"/>
      <c r="HPT30" s="1230"/>
      <c r="HPU30" s="1230"/>
      <c r="HPV30" s="1230"/>
      <c r="HPW30" s="1230"/>
      <c r="HPX30" s="1230"/>
      <c r="HPY30" s="1230"/>
      <c r="HPZ30" s="1230"/>
      <c r="HQA30" s="1230"/>
      <c r="HQB30" s="1230"/>
      <c r="HQC30" s="1230"/>
      <c r="HQD30" s="1230"/>
      <c r="HQE30" s="1230"/>
      <c r="HQF30" s="1230"/>
      <c r="HQG30" s="1230"/>
      <c r="HQH30" s="1230"/>
      <c r="HQI30" s="1230"/>
      <c r="HQJ30" s="1230"/>
      <c r="HQK30" s="1230"/>
      <c r="HQL30" s="1230"/>
      <c r="HQM30" s="1230"/>
      <c r="HQN30" s="1230"/>
      <c r="HQO30" s="1230"/>
      <c r="HQP30" s="1230"/>
      <c r="HQQ30" s="1230"/>
      <c r="HQR30" s="1230"/>
      <c r="HQS30" s="1230"/>
      <c r="HQT30" s="1230"/>
      <c r="HQU30" s="1230"/>
      <c r="HQV30" s="1230"/>
      <c r="HQW30" s="1230"/>
      <c r="HQX30" s="1230"/>
      <c r="HQY30" s="1230"/>
      <c r="HQZ30" s="1230"/>
      <c r="HRA30" s="1230"/>
      <c r="HRB30" s="1230"/>
      <c r="HRC30" s="1230"/>
      <c r="HRD30" s="1230"/>
      <c r="HRE30" s="1230"/>
      <c r="HRF30" s="1230"/>
      <c r="HRG30" s="1230"/>
      <c r="HRH30" s="1230"/>
      <c r="HRI30" s="1230"/>
      <c r="HRJ30" s="1230"/>
      <c r="HRK30" s="1230"/>
      <c r="HRL30" s="1230"/>
      <c r="HRM30" s="1230"/>
      <c r="HRN30" s="1230"/>
      <c r="HRO30" s="1230"/>
      <c r="HRP30" s="1230"/>
      <c r="HRQ30" s="1230"/>
      <c r="HRR30" s="1230"/>
      <c r="HRS30" s="1230"/>
      <c r="HRT30" s="1230"/>
      <c r="HRU30" s="1230"/>
      <c r="HRV30" s="1230"/>
      <c r="HRW30" s="1230"/>
      <c r="HRX30" s="1230"/>
      <c r="HRY30" s="1230"/>
      <c r="HRZ30" s="1230"/>
      <c r="HSA30" s="1230"/>
      <c r="HSB30" s="1230"/>
      <c r="HSC30" s="1230"/>
      <c r="HSD30" s="1230"/>
      <c r="HSE30" s="1230"/>
      <c r="HSF30" s="1230"/>
      <c r="HSG30" s="1230"/>
      <c r="HSH30" s="1230"/>
      <c r="HSI30" s="1230"/>
      <c r="HSJ30" s="1230"/>
      <c r="HSK30" s="1230"/>
      <c r="HSL30" s="1230"/>
      <c r="HSM30" s="1230"/>
      <c r="HSN30" s="1230"/>
      <c r="HSO30" s="1230"/>
      <c r="HSP30" s="1230"/>
      <c r="HSQ30" s="1230"/>
      <c r="HSR30" s="1230"/>
      <c r="HSS30" s="1230"/>
      <c r="HST30" s="1230"/>
      <c r="HSU30" s="1230"/>
      <c r="HSV30" s="1230"/>
      <c r="HSW30" s="1230"/>
      <c r="HSX30" s="1230"/>
      <c r="HSY30" s="1230"/>
      <c r="HSZ30" s="1230"/>
      <c r="HTA30" s="1230"/>
      <c r="HTB30" s="1230"/>
      <c r="HTC30" s="1230"/>
      <c r="HTD30" s="1230"/>
      <c r="HTE30" s="1230"/>
      <c r="HTF30" s="1230"/>
      <c r="HTG30" s="1230"/>
      <c r="HTH30" s="1230"/>
      <c r="HTI30" s="1230"/>
      <c r="HTJ30" s="1230"/>
      <c r="HTK30" s="1230"/>
      <c r="HTL30" s="1230"/>
      <c r="HTM30" s="1230"/>
      <c r="HTN30" s="1230"/>
      <c r="HTO30" s="1230"/>
      <c r="HTP30" s="1230"/>
      <c r="HTQ30" s="1230"/>
      <c r="HTR30" s="1230"/>
      <c r="HTS30" s="1230"/>
      <c r="HTT30" s="1230"/>
      <c r="HTU30" s="1230"/>
      <c r="HTV30" s="1230"/>
      <c r="HTW30" s="1230"/>
      <c r="HTX30" s="1230"/>
      <c r="HTY30" s="1230"/>
      <c r="HTZ30" s="1230"/>
      <c r="HUA30" s="1230"/>
      <c r="HUB30" s="1230"/>
      <c r="HUC30" s="1230"/>
      <c r="HUD30" s="1230"/>
      <c r="HUE30" s="1230"/>
      <c r="HUF30" s="1230"/>
      <c r="HUG30" s="1230"/>
      <c r="HUH30" s="1230"/>
      <c r="HUI30" s="1230"/>
      <c r="HUJ30" s="1230"/>
      <c r="HUK30" s="1230"/>
      <c r="HUL30" s="1230"/>
      <c r="HUM30" s="1230"/>
      <c r="HUN30" s="1230"/>
      <c r="HUO30" s="1230"/>
      <c r="HUP30" s="1230"/>
      <c r="HUQ30" s="1230"/>
      <c r="HUR30" s="1230"/>
      <c r="HUS30" s="1230"/>
      <c r="HUT30" s="1230"/>
      <c r="HUU30" s="1230"/>
      <c r="HUV30" s="1230"/>
      <c r="HUW30" s="1230"/>
      <c r="HUX30" s="1230"/>
      <c r="HUY30" s="1230"/>
      <c r="HUZ30" s="1230"/>
      <c r="HVA30" s="1230"/>
      <c r="HVB30" s="1230"/>
      <c r="HVC30" s="1230"/>
      <c r="HVD30" s="1230"/>
      <c r="HVE30" s="1230"/>
      <c r="HVF30" s="1230"/>
      <c r="HVG30" s="1230"/>
      <c r="HVH30" s="1230"/>
      <c r="HVI30" s="1230"/>
      <c r="HVJ30" s="1230"/>
      <c r="HVK30" s="1230"/>
      <c r="HVL30" s="1230"/>
      <c r="HVM30" s="1230"/>
      <c r="HVN30" s="1230"/>
      <c r="HVO30" s="1230"/>
      <c r="HVP30" s="1230"/>
      <c r="HVQ30" s="1230"/>
      <c r="HVR30" s="1230"/>
      <c r="HVS30" s="1230"/>
      <c r="HVT30" s="1230"/>
      <c r="HVU30" s="1230"/>
      <c r="HVV30" s="1230"/>
      <c r="HVW30" s="1230"/>
      <c r="HVX30" s="1230"/>
      <c r="HVY30" s="1230"/>
      <c r="HVZ30" s="1230"/>
      <c r="HWA30" s="1230"/>
      <c r="HWB30" s="1230"/>
      <c r="HWC30" s="1230"/>
      <c r="HWD30" s="1230"/>
      <c r="HWE30" s="1230"/>
      <c r="HWF30" s="1230"/>
      <c r="HWG30" s="1230"/>
      <c r="HWH30" s="1230"/>
      <c r="HWI30" s="1230"/>
      <c r="HWJ30" s="1230"/>
      <c r="HWK30" s="1230"/>
      <c r="HWL30" s="1230"/>
      <c r="HWM30" s="1230"/>
      <c r="HWN30" s="1230"/>
      <c r="HWO30" s="1230"/>
      <c r="HWP30" s="1230"/>
      <c r="HWQ30" s="1230"/>
      <c r="HWR30" s="1230"/>
      <c r="HWS30" s="1230"/>
      <c r="HWT30" s="1230"/>
      <c r="HWU30" s="1230"/>
      <c r="HWV30" s="1230"/>
      <c r="HWW30" s="1230"/>
      <c r="HWX30" s="1230"/>
      <c r="HWY30" s="1230"/>
      <c r="HWZ30" s="1230"/>
      <c r="HXA30" s="1230"/>
      <c r="HXB30" s="1230"/>
      <c r="HXC30" s="1230"/>
      <c r="HXD30" s="1230"/>
      <c r="HXE30" s="1230"/>
      <c r="HXF30" s="1230"/>
      <c r="HXG30" s="1230"/>
      <c r="HXH30" s="1230"/>
      <c r="HXI30" s="1230"/>
      <c r="HXJ30" s="1230"/>
      <c r="HXK30" s="1230"/>
      <c r="HXL30" s="1230"/>
      <c r="HXM30" s="1230"/>
      <c r="HXN30" s="1230"/>
      <c r="HXO30" s="1230"/>
      <c r="HXP30" s="1230"/>
      <c r="HXQ30" s="1230"/>
      <c r="HXR30" s="1230"/>
      <c r="HXS30" s="1230"/>
      <c r="HXT30" s="1230"/>
      <c r="HXU30" s="1230"/>
      <c r="HXV30" s="1230"/>
      <c r="HXW30" s="1230"/>
      <c r="HXX30" s="1230"/>
      <c r="HXY30" s="1230"/>
      <c r="HXZ30" s="1230"/>
      <c r="HYA30" s="1230"/>
      <c r="HYB30" s="1230"/>
      <c r="HYC30" s="1230"/>
      <c r="HYD30" s="1230"/>
      <c r="HYE30" s="1230"/>
      <c r="HYF30" s="1230"/>
      <c r="HYG30" s="1230"/>
      <c r="HYH30" s="1230"/>
      <c r="HYI30" s="1230"/>
      <c r="HYJ30" s="1230"/>
      <c r="HYK30" s="1230"/>
      <c r="HYL30" s="1230"/>
      <c r="HYM30" s="1230"/>
      <c r="HYN30" s="1230"/>
      <c r="HYO30" s="1230"/>
      <c r="HYP30" s="1230"/>
      <c r="HYQ30" s="1230"/>
      <c r="HYR30" s="1230"/>
      <c r="HYS30" s="1230"/>
      <c r="HYT30" s="1230"/>
      <c r="HYU30" s="1230"/>
      <c r="HYV30" s="1230"/>
      <c r="HYW30" s="1230"/>
      <c r="HYX30" s="1230"/>
      <c r="HYY30" s="1230"/>
      <c r="HYZ30" s="1230"/>
      <c r="HZA30" s="1230"/>
      <c r="HZB30" s="1230"/>
      <c r="HZC30" s="1230"/>
      <c r="HZD30" s="1230"/>
      <c r="HZE30" s="1230"/>
      <c r="HZF30" s="1230"/>
      <c r="HZG30" s="1230"/>
      <c r="HZH30" s="1230"/>
      <c r="HZI30" s="1230"/>
      <c r="HZJ30" s="1230"/>
      <c r="HZK30" s="1230"/>
      <c r="HZL30" s="1230"/>
      <c r="HZM30" s="1230"/>
      <c r="HZN30" s="1230"/>
      <c r="HZO30" s="1230"/>
      <c r="HZP30" s="1230"/>
      <c r="HZQ30" s="1230"/>
      <c r="HZR30" s="1230"/>
      <c r="HZS30" s="1230"/>
      <c r="HZT30" s="1230"/>
      <c r="HZU30" s="1230"/>
      <c r="HZV30" s="1230"/>
      <c r="HZW30" s="1230"/>
      <c r="HZX30" s="1230"/>
      <c r="HZY30" s="1230"/>
      <c r="HZZ30" s="1230"/>
      <c r="IAA30" s="1230"/>
      <c r="IAB30" s="1230"/>
      <c r="IAC30" s="1230"/>
      <c r="IAD30" s="1230"/>
      <c r="IAE30" s="1230"/>
      <c r="IAF30" s="1230"/>
      <c r="IAG30" s="1230"/>
      <c r="IAH30" s="1230"/>
      <c r="IAI30" s="1230"/>
      <c r="IAJ30" s="1230"/>
      <c r="IAK30" s="1230"/>
      <c r="IAL30" s="1230"/>
      <c r="IAM30" s="1230"/>
      <c r="IAN30" s="1230"/>
      <c r="IAO30" s="1230"/>
      <c r="IAP30" s="1230"/>
      <c r="IAQ30" s="1230"/>
      <c r="IAR30" s="1230"/>
      <c r="IAS30" s="1230"/>
      <c r="IAT30" s="1230"/>
      <c r="IAU30" s="1230"/>
      <c r="IAV30" s="1230"/>
      <c r="IAW30" s="1230"/>
      <c r="IAX30" s="1230"/>
      <c r="IAY30" s="1230"/>
      <c r="IAZ30" s="1230"/>
      <c r="IBA30" s="1230"/>
      <c r="IBB30" s="1230"/>
      <c r="IBC30" s="1230"/>
      <c r="IBD30" s="1230"/>
      <c r="IBE30" s="1230"/>
      <c r="IBF30" s="1230"/>
      <c r="IBG30" s="1230"/>
      <c r="IBH30" s="1230"/>
      <c r="IBI30" s="1230"/>
      <c r="IBJ30" s="1230"/>
      <c r="IBK30" s="1230"/>
      <c r="IBL30" s="1230"/>
      <c r="IBM30" s="1230"/>
      <c r="IBN30" s="1230"/>
      <c r="IBO30" s="1230"/>
      <c r="IBP30" s="1230"/>
      <c r="IBQ30" s="1230"/>
      <c r="IBR30" s="1230"/>
      <c r="IBS30" s="1230"/>
      <c r="IBT30" s="1230"/>
      <c r="IBU30" s="1230"/>
      <c r="IBV30" s="1230"/>
      <c r="IBW30" s="1230"/>
      <c r="IBX30" s="1230"/>
      <c r="IBY30" s="1230"/>
      <c r="IBZ30" s="1230"/>
      <c r="ICA30" s="1230"/>
      <c r="ICB30" s="1230"/>
      <c r="ICC30" s="1230"/>
      <c r="ICD30" s="1230"/>
      <c r="ICE30" s="1230"/>
      <c r="ICF30" s="1230"/>
      <c r="ICG30" s="1230"/>
      <c r="ICH30" s="1230"/>
      <c r="ICI30" s="1230"/>
      <c r="ICJ30" s="1230"/>
      <c r="ICK30" s="1230"/>
      <c r="ICL30" s="1230"/>
      <c r="ICM30" s="1230"/>
      <c r="ICN30" s="1230"/>
      <c r="ICO30" s="1230"/>
      <c r="ICP30" s="1230"/>
      <c r="ICQ30" s="1230"/>
      <c r="ICR30" s="1230"/>
      <c r="ICS30" s="1230"/>
      <c r="ICT30" s="1230"/>
      <c r="ICU30" s="1230"/>
      <c r="ICV30" s="1230"/>
      <c r="ICW30" s="1230"/>
      <c r="ICX30" s="1230"/>
      <c r="ICY30" s="1230"/>
      <c r="ICZ30" s="1230"/>
      <c r="IDA30" s="1230"/>
      <c r="IDB30" s="1230"/>
      <c r="IDC30" s="1230"/>
      <c r="IDD30" s="1230"/>
      <c r="IDE30" s="1230"/>
      <c r="IDF30" s="1230"/>
      <c r="IDG30" s="1230"/>
      <c r="IDH30" s="1230"/>
      <c r="IDI30" s="1230"/>
      <c r="IDJ30" s="1230"/>
      <c r="IDK30" s="1230"/>
      <c r="IDL30" s="1230"/>
      <c r="IDM30" s="1230"/>
      <c r="IDN30" s="1230"/>
      <c r="IDO30" s="1230"/>
      <c r="IDP30" s="1230"/>
      <c r="IDQ30" s="1230"/>
      <c r="IDR30" s="1230"/>
      <c r="IDS30" s="1230"/>
      <c r="IDT30" s="1230"/>
      <c r="IDU30" s="1230"/>
      <c r="IDV30" s="1230"/>
      <c r="IDW30" s="1230"/>
      <c r="IDX30" s="1230"/>
      <c r="IDY30" s="1230"/>
      <c r="IDZ30" s="1230"/>
      <c r="IEA30" s="1230"/>
      <c r="IEB30" s="1230"/>
      <c r="IEC30" s="1230"/>
      <c r="IED30" s="1230"/>
      <c r="IEE30" s="1230"/>
      <c r="IEF30" s="1230"/>
      <c r="IEG30" s="1230"/>
      <c r="IEH30" s="1230"/>
      <c r="IEI30" s="1230"/>
      <c r="IEJ30" s="1230"/>
      <c r="IEK30" s="1230"/>
      <c r="IEL30" s="1230"/>
      <c r="IEM30" s="1230"/>
      <c r="IEN30" s="1230"/>
      <c r="IEO30" s="1230"/>
      <c r="IEP30" s="1230"/>
      <c r="IEQ30" s="1230"/>
      <c r="IER30" s="1230"/>
      <c r="IES30" s="1230"/>
      <c r="IET30" s="1230"/>
      <c r="IEU30" s="1230"/>
      <c r="IEV30" s="1230"/>
      <c r="IEW30" s="1230"/>
      <c r="IEX30" s="1230"/>
      <c r="IEY30" s="1230"/>
      <c r="IEZ30" s="1230"/>
      <c r="IFA30" s="1230"/>
      <c r="IFB30" s="1230"/>
      <c r="IFC30" s="1230"/>
      <c r="IFD30" s="1230"/>
      <c r="IFE30" s="1230"/>
      <c r="IFF30" s="1230"/>
      <c r="IFG30" s="1230"/>
      <c r="IFH30" s="1230"/>
      <c r="IFI30" s="1230"/>
      <c r="IFJ30" s="1230"/>
      <c r="IFK30" s="1230"/>
      <c r="IFL30" s="1230"/>
      <c r="IFM30" s="1230"/>
      <c r="IFN30" s="1230"/>
      <c r="IFO30" s="1230"/>
      <c r="IFP30" s="1230"/>
      <c r="IFQ30" s="1230"/>
      <c r="IFR30" s="1230"/>
      <c r="IFS30" s="1230"/>
      <c r="IFT30" s="1230"/>
      <c r="IFU30" s="1230"/>
      <c r="IFV30" s="1230"/>
      <c r="IFW30" s="1230"/>
      <c r="IFX30" s="1230"/>
      <c r="IFY30" s="1230"/>
      <c r="IFZ30" s="1230"/>
      <c r="IGA30" s="1230"/>
      <c r="IGB30" s="1230"/>
      <c r="IGC30" s="1230"/>
      <c r="IGD30" s="1230"/>
      <c r="IGE30" s="1230"/>
      <c r="IGF30" s="1230"/>
      <c r="IGG30" s="1230"/>
      <c r="IGH30" s="1230"/>
      <c r="IGI30" s="1230"/>
      <c r="IGJ30" s="1230"/>
      <c r="IGK30" s="1230"/>
      <c r="IGL30" s="1230"/>
      <c r="IGM30" s="1230"/>
      <c r="IGN30" s="1230"/>
      <c r="IGO30" s="1230"/>
      <c r="IGP30" s="1230"/>
      <c r="IGQ30" s="1230"/>
      <c r="IGR30" s="1230"/>
      <c r="IGS30" s="1230"/>
      <c r="IGT30" s="1230"/>
      <c r="IGU30" s="1230"/>
      <c r="IGV30" s="1230"/>
      <c r="IGW30" s="1230"/>
      <c r="IGX30" s="1230"/>
      <c r="IGY30" s="1230"/>
      <c r="IGZ30" s="1230"/>
      <c r="IHA30" s="1230"/>
      <c r="IHB30" s="1230"/>
      <c r="IHC30" s="1230"/>
      <c r="IHD30" s="1230"/>
      <c r="IHE30" s="1230"/>
      <c r="IHF30" s="1230"/>
      <c r="IHG30" s="1230"/>
      <c r="IHH30" s="1230"/>
      <c r="IHI30" s="1230"/>
      <c r="IHJ30" s="1230"/>
      <c r="IHK30" s="1230"/>
      <c r="IHL30" s="1230"/>
      <c r="IHM30" s="1230"/>
      <c r="IHN30" s="1230"/>
      <c r="IHO30" s="1230"/>
      <c r="IHP30" s="1230"/>
      <c r="IHQ30" s="1230"/>
      <c r="IHR30" s="1230"/>
      <c r="IHS30" s="1230"/>
      <c r="IHT30" s="1230"/>
      <c r="IHU30" s="1230"/>
      <c r="IHV30" s="1230"/>
      <c r="IHW30" s="1230"/>
      <c r="IHX30" s="1230"/>
      <c r="IHY30" s="1230"/>
      <c r="IHZ30" s="1230"/>
      <c r="IIA30" s="1230"/>
      <c r="IIB30" s="1230"/>
      <c r="IIC30" s="1230"/>
      <c r="IID30" s="1230"/>
      <c r="IIE30" s="1230"/>
      <c r="IIF30" s="1230"/>
      <c r="IIG30" s="1230"/>
      <c r="IIH30" s="1230"/>
      <c r="III30" s="1230"/>
      <c r="IIJ30" s="1230"/>
      <c r="IIK30" s="1230"/>
      <c r="IIL30" s="1230"/>
      <c r="IIM30" s="1230"/>
      <c r="IIN30" s="1230"/>
      <c r="IIO30" s="1230"/>
      <c r="IIP30" s="1230"/>
      <c r="IIQ30" s="1230"/>
      <c r="IIR30" s="1230"/>
      <c r="IIS30" s="1230"/>
      <c r="IIT30" s="1230"/>
      <c r="IIU30" s="1230"/>
      <c r="IIV30" s="1230"/>
      <c r="IIW30" s="1230"/>
      <c r="IIX30" s="1230"/>
      <c r="IIY30" s="1230"/>
      <c r="IIZ30" s="1230"/>
      <c r="IJA30" s="1230"/>
      <c r="IJB30" s="1230"/>
      <c r="IJC30" s="1230"/>
      <c r="IJD30" s="1230"/>
      <c r="IJE30" s="1230"/>
      <c r="IJF30" s="1230"/>
      <c r="IJG30" s="1230"/>
      <c r="IJH30" s="1230"/>
      <c r="IJI30" s="1230"/>
      <c r="IJJ30" s="1230"/>
      <c r="IJK30" s="1230"/>
      <c r="IJL30" s="1230"/>
      <c r="IJM30" s="1230"/>
      <c r="IJN30" s="1230"/>
      <c r="IJO30" s="1230"/>
      <c r="IJP30" s="1230"/>
      <c r="IJQ30" s="1230"/>
      <c r="IJR30" s="1230"/>
      <c r="IJS30" s="1230"/>
      <c r="IJT30" s="1230"/>
      <c r="IJU30" s="1230"/>
      <c r="IJV30" s="1230"/>
      <c r="IJW30" s="1230"/>
      <c r="IJX30" s="1230"/>
      <c r="IJY30" s="1230"/>
      <c r="IJZ30" s="1230"/>
      <c r="IKA30" s="1230"/>
      <c r="IKB30" s="1230"/>
      <c r="IKC30" s="1230"/>
      <c r="IKD30" s="1230"/>
      <c r="IKE30" s="1230"/>
      <c r="IKF30" s="1230"/>
      <c r="IKG30" s="1230"/>
      <c r="IKH30" s="1230"/>
      <c r="IKI30" s="1230"/>
      <c r="IKJ30" s="1230"/>
      <c r="IKK30" s="1230"/>
      <c r="IKL30" s="1230"/>
      <c r="IKM30" s="1230"/>
      <c r="IKN30" s="1230"/>
      <c r="IKO30" s="1230"/>
      <c r="IKP30" s="1230"/>
      <c r="IKQ30" s="1230"/>
      <c r="IKR30" s="1230"/>
      <c r="IKS30" s="1230"/>
      <c r="IKT30" s="1230"/>
      <c r="IKU30" s="1230"/>
      <c r="IKV30" s="1230"/>
      <c r="IKW30" s="1230"/>
      <c r="IKX30" s="1230"/>
      <c r="IKY30" s="1230"/>
      <c r="IKZ30" s="1230"/>
      <c r="ILA30" s="1230"/>
      <c r="ILB30" s="1230"/>
      <c r="ILC30" s="1230"/>
      <c r="ILD30" s="1230"/>
      <c r="ILE30" s="1230"/>
      <c r="ILF30" s="1230"/>
      <c r="ILG30" s="1230"/>
      <c r="ILH30" s="1230"/>
      <c r="ILI30" s="1230"/>
      <c r="ILJ30" s="1230"/>
      <c r="ILK30" s="1230"/>
      <c r="ILL30" s="1230"/>
      <c r="ILM30" s="1230"/>
      <c r="ILN30" s="1230"/>
      <c r="ILO30" s="1230"/>
      <c r="ILP30" s="1230"/>
      <c r="ILQ30" s="1230"/>
      <c r="ILR30" s="1230"/>
      <c r="ILS30" s="1230"/>
      <c r="ILT30" s="1230"/>
      <c r="ILU30" s="1230"/>
      <c r="ILV30" s="1230"/>
      <c r="ILW30" s="1230"/>
      <c r="ILX30" s="1230"/>
      <c r="ILY30" s="1230"/>
      <c r="ILZ30" s="1230"/>
      <c r="IMA30" s="1230"/>
      <c r="IMB30" s="1230"/>
      <c r="IMC30" s="1230"/>
      <c r="IMD30" s="1230"/>
      <c r="IME30" s="1230"/>
      <c r="IMF30" s="1230"/>
      <c r="IMG30" s="1230"/>
      <c r="IMH30" s="1230"/>
      <c r="IMI30" s="1230"/>
      <c r="IMJ30" s="1230"/>
      <c r="IMK30" s="1230"/>
      <c r="IML30" s="1230"/>
      <c r="IMM30" s="1230"/>
      <c r="IMN30" s="1230"/>
      <c r="IMO30" s="1230"/>
      <c r="IMP30" s="1230"/>
      <c r="IMQ30" s="1230"/>
      <c r="IMR30" s="1230"/>
      <c r="IMS30" s="1230"/>
      <c r="IMT30" s="1230"/>
      <c r="IMU30" s="1230"/>
      <c r="IMV30" s="1230"/>
      <c r="IMW30" s="1230"/>
      <c r="IMX30" s="1230"/>
      <c r="IMY30" s="1230"/>
      <c r="IMZ30" s="1230"/>
      <c r="INA30" s="1230"/>
      <c r="INB30" s="1230"/>
      <c r="INC30" s="1230"/>
      <c r="IND30" s="1230"/>
      <c r="INE30" s="1230"/>
      <c r="INF30" s="1230"/>
      <c r="ING30" s="1230"/>
      <c r="INH30" s="1230"/>
      <c r="INI30" s="1230"/>
      <c r="INJ30" s="1230"/>
      <c r="INK30" s="1230"/>
      <c r="INL30" s="1230"/>
      <c r="INM30" s="1230"/>
      <c r="INN30" s="1230"/>
      <c r="INO30" s="1230"/>
      <c r="INP30" s="1230"/>
      <c r="INQ30" s="1230"/>
      <c r="INR30" s="1230"/>
      <c r="INS30" s="1230"/>
      <c r="INT30" s="1230"/>
      <c r="INU30" s="1230"/>
      <c r="INV30" s="1230"/>
      <c r="INW30" s="1230"/>
      <c r="INX30" s="1230"/>
      <c r="INY30" s="1230"/>
      <c r="INZ30" s="1230"/>
      <c r="IOA30" s="1230"/>
      <c r="IOB30" s="1230"/>
      <c r="IOC30" s="1230"/>
      <c r="IOD30" s="1230"/>
      <c r="IOE30" s="1230"/>
      <c r="IOF30" s="1230"/>
      <c r="IOG30" s="1230"/>
      <c r="IOH30" s="1230"/>
      <c r="IOI30" s="1230"/>
      <c r="IOJ30" s="1230"/>
      <c r="IOK30" s="1230"/>
      <c r="IOL30" s="1230"/>
      <c r="IOM30" s="1230"/>
      <c r="ION30" s="1230"/>
      <c r="IOO30" s="1230"/>
      <c r="IOP30" s="1230"/>
      <c r="IOQ30" s="1230"/>
      <c r="IOR30" s="1230"/>
      <c r="IOS30" s="1230"/>
      <c r="IOT30" s="1230"/>
      <c r="IOU30" s="1230"/>
      <c r="IOV30" s="1230"/>
      <c r="IOW30" s="1230"/>
      <c r="IOX30" s="1230"/>
      <c r="IOY30" s="1230"/>
      <c r="IOZ30" s="1230"/>
      <c r="IPA30" s="1230"/>
      <c r="IPB30" s="1230"/>
      <c r="IPC30" s="1230"/>
      <c r="IPD30" s="1230"/>
      <c r="IPE30" s="1230"/>
      <c r="IPF30" s="1230"/>
      <c r="IPG30" s="1230"/>
      <c r="IPH30" s="1230"/>
      <c r="IPI30" s="1230"/>
      <c r="IPJ30" s="1230"/>
      <c r="IPK30" s="1230"/>
      <c r="IPL30" s="1230"/>
      <c r="IPM30" s="1230"/>
      <c r="IPN30" s="1230"/>
      <c r="IPO30" s="1230"/>
      <c r="IPP30" s="1230"/>
      <c r="IPQ30" s="1230"/>
      <c r="IPR30" s="1230"/>
      <c r="IPS30" s="1230"/>
      <c r="IPT30" s="1230"/>
      <c r="IPU30" s="1230"/>
      <c r="IPV30" s="1230"/>
      <c r="IPW30" s="1230"/>
      <c r="IPX30" s="1230"/>
      <c r="IPY30" s="1230"/>
      <c r="IPZ30" s="1230"/>
      <c r="IQA30" s="1230"/>
      <c r="IQB30" s="1230"/>
      <c r="IQC30" s="1230"/>
      <c r="IQD30" s="1230"/>
      <c r="IQE30" s="1230"/>
      <c r="IQF30" s="1230"/>
      <c r="IQG30" s="1230"/>
      <c r="IQH30" s="1230"/>
      <c r="IQI30" s="1230"/>
      <c r="IQJ30" s="1230"/>
      <c r="IQK30" s="1230"/>
      <c r="IQL30" s="1230"/>
      <c r="IQM30" s="1230"/>
      <c r="IQN30" s="1230"/>
      <c r="IQO30" s="1230"/>
      <c r="IQP30" s="1230"/>
      <c r="IQQ30" s="1230"/>
      <c r="IQR30" s="1230"/>
      <c r="IQS30" s="1230"/>
      <c r="IQT30" s="1230"/>
      <c r="IQU30" s="1230"/>
      <c r="IQV30" s="1230"/>
      <c r="IQW30" s="1230"/>
      <c r="IQX30" s="1230"/>
      <c r="IQY30" s="1230"/>
      <c r="IQZ30" s="1230"/>
      <c r="IRA30" s="1230"/>
      <c r="IRB30" s="1230"/>
      <c r="IRC30" s="1230"/>
      <c r="IRD30" s="1230"/>
      <c r="IRE30" s="1230"/>
      <c r="IRF30" s="1230"/>
      <c r="IRG30" s="1230"/>
      <c r="IRH30" s="1230"/>
      <c r="IRI30" s="1230"/>
      <c r="IRJ30" s="1230"/>
      <c r="IRK30" s="1230"/>
      <c r="IRL30" s="1230"/>
      <c r="IRM30" s="1230"/>
      <c r="IRN30" s="1230"/>
      <c r="IRO30" s="1230"/>
      <c r="IRP30" s="1230"/>
      <c r="IRQ30" s="1230"/>
      <c r="IRR30" s="1230"/>
      <c r="IRS30" s="1230"/>
      <c r="IRT30" s="1230"/>
      <c r="IRU30" s="1230"/>
      <c r="IRV30" s="1230"/>
      <c r="IRW30" s="1230"/>
      <c r="IRX30" s="1230"/>
      <c r="IRY30" s="1230"/>
      <c r="IRZ30" s="1230"/>
      <c r="ISA30" s="1230"/>
      <c r="ISB30" s="1230"/>
      <c r="ISC30" s="1230"/>
      <c r="ISD30" s="1230"/>
      <c r="ISE30" s="1230"/>
      <c r="ISF30" s="1230"/>
      <c r="ISG30" s="1230"/>
      <c r="ISH30" s="1230"/>
      <c r="ISI30" s="1230"/>
      <c r="ISJ30" s="1230"/>
      <c r="ISK30" s="1230"/>
      <c r="ISL30" s="1230"/>
      <c r="ISM30" s="1230"/>
      <c r="ISN30" s="1230"/>
      <c r="ISO30" s="1230"/>
      <c r="ISP30" s="1230"/>
      <c r="ISQ30" s="1230"/>
      <c r="ISR30" s="1230"/>
      <c r="ISS30" s="1230"/>
      <c r="IST30" s="1230"/>
      <c r="ISU30" s="1230"/>
      <c r="ISV30" s="1230"/>
      <c r="ISW30" s="1230"/>
      <c r="ISX30" s="1230"/>
      <c r="ISY30" s="1230"/>
      <c r="ISZ30" s="1230"/>
      <c r="ITA30" s="1230"/>
      <c r="ITB30" s="1230"/>
      <c r="ITC30" s="1230"/>
      <c r="ITD30" s="1230"/>
      <c r="ITE30" s="1230"/>
      <c r="ITF30" s="1230"/>
      <c r="ITG30" s="1230"/>
      <c r="ITH30" s="1230"/>
      <c r="ITI30" s="1230"/>
      <c r="ITJ30" s="1230"/>
      <c r="ITK30" s="1230"/>
      <c r="ITL30" s="1230"/>
      <c r="ITM30" s="1230"/>
      <c r="ITN30" s="1230"/>
      <c r="ITO30" s="1230"/>
      <c r="ITP30" s="1230"/>
      <c r="ITQ30" s="1230"/>
      <c r="ITR30" s="1230"/>
      <c r="ITS30" s="1230"/>
      <c r="ITT30" s="1230"/>
      <c r="ITU30" s="1230"/>
      <c r="ITV30" s="1230"/>
      <c r="ITW30" s="1230"/>
      <c r="ITX30" s="1230"/>
      <c r="ITY30" s="1230"/>
      <c r="ITZ30" s="1230"/>
      <c r="IUA30" s="1230"/>
      <c r="IUB30" s="1230"/>
      <c r="IUC30" s="1230"/>
      <c r="IUD30" s="1230"/>
      <c r="IUE30" s="1230"/>
      <c r="IUF30" s="1230"/>
      <c r="IUG30" s="1230"/>
      <c r="IUH30" s="1230"/>
      <c r="IUI30" s="1230"/>
      <c r="IUJ30" s="1230"/>
      <c r="IUK30" s="1230"/>
      <c r="IUL30" s="1230"/>
      <c r="IUM30" s="1230"/>
      <c r="IUN30" s="1230"/>
      <c r="IUO30" s="1230"/>
      <c r="IUP30" s="1230"/>
      <c r="IUQ30" s="1230"/>
      <c r="IUR30" s="1230"/>
      <c r="IUS30" s="1230"/>
      <c r="IUT30" s="1230"/>
      <c r="IUU30" s="1230"/>
      <c r="IUV30" s="1230"/>
      <c r="IUW30" s="1230"/>
      <c r="IUX30" s="1230"/>
      <c r="IUY30" s="1230"/>
      <c r="IUZ30" s="1230"/>
      <c r="IVA30" s="1230"/>
      <c r="IVB30" s="1230"/>
      <c r="IVC30" s="1230"/>
      <c r="IVD30" s="1230"/>
      <c r="IVE30" s="1230"/>
      <c r="IVF30" s="1230"/>
      <c r="IVG30" s="1230"/>
      <c r="IVH30" s="1230"/>
      <c r="IVI30" s="1230"/>
      <c r="IVJ30" s="1230"/>
      <c r="IVK30" s="1230"/>
      <c r="IVL30" s="1230"/>
      <c r="IVM30" s="1230"/>
      <c r="IVN30" s="1230"/>
      <c r="IVO30" s="1230"/>
      <c r="IVP30" s="1230"/>
      <c r="IVQ30" s="1230"/>
      <c r="IVR30" s="1230"/>
      <c r="IVS30" s="1230"/>
      <c r="IVT30" s="1230"/>
      <c r="IVU30" s="1230"/>
      <c r="IVV30" s="1230"/>
      <c r="IVW30" s="1230"/>
      <c r="IVX30" s="1230"/>
      <c r="IVY30" s="1230"/>
      <c r="IVZ30" s="1230"/>
      <c r="IWA30" s="1230"/>
      <c r="IWB30" s="1230"/>
      <c r="IWC30" s="1230"/>
      <c r="IWD30" s="1230"/>
      <c r="IWE30" s="1230"/>
      <c r="IWF30" s="1230"/>
      <c r="IWG30" s="1230"/>
      <c r="IWH30" s="1230"/>
      <c r="IWI30" s="1230"/>
      <c r="IWJ30" s="1230"/>
      <c r="IWK30" s="1230"/>
      <c r="IWL30" s="1230"/>
      <c r="IWM30" s="1230"/>
      <c r="IWN30" s="1230"/>
      <c r="IWO30" s="1230"/>
      <c r="IWP30" s="1230"/>
      <c r="IWQ30" s="1230"/>
      <c r="IWR30" s="1230"/>
      <c r="IWS30" s="1230"/>
      <c r="IWT30" s="1230"/>
      <c r="IWU30" s="1230"/>
      <c r="IWV30" s="1230"/>
      <c r="IWW30" s="1230"/>
      <c r="IWX30" s="1230"/>
      <c r="IWY30" s="1230"/>
      <c r="IWZ30" s="1230"/>
      <c r="IXA30" s="1230"/>
      <c r="IXB30" s="1230"/>
      <c r="IXC30" s="1230"/>
      <c r="IXD30" s="1230"/>
      <c r="IXE30" s="1230"/>
      <c r="IXF30" s="1230"/>
      <c r="IXG30" s="1230"/>
      <c r="IXH30" s="1230"/>
      <c r="IXI30" s="1230"/>
      <c r="IXJ30" s="1230"/>
      <c r="IXK30" s="1230"/>
      <c r="IXL30" s="1230"/>
      <c r="IXM30" s="1230"/>
      <c r="IXN30" s="1230"/>
      <c r="IXO30" s="1230"/>
      <c r="IXP30" s="1230"/>
      <c r="IXQ30" s="1230"/>
      <c r="IXR30" s="1230"/>
      <c r="IXS30" s="1230"/>
      <c r="IXT30" s="1230"/>
      <c r="IXU30" s="1230"/>
      <c r="IXV30" s="1230"/>
      <c r="IXW30" s="1230"/>
      <c r="IXX30" s="1230"/>
      <c r="IXY30" s="1230"/>
      <c r="IXZ30" s="1230"/>
      <c r="IYA30" s="1230"/>
      <c r="IYB30" s="1230"/>
      <c r="IYC30" s="1230"/>
      <c r="IYD30" s="1230"/>
      <c r="IYE30" s="1230"/>
      <c r="IYF30" s="1230"/>
      <c r="IYG30" s="1230"/>
      <c r="IYH30" s="1230"/>
      <c r="IYI30" s="1230"/>
      <c r="IYJ30" s="1230"/>
      <c r="IYK30" s="1230"/>
      <c r="IYL30" s="1230"/>
      <c r="IYM30" s="1230"/>
      <c r="IYN30" s="1230"/>
      <c r="IYO30" s="1230"/>
      <c r="IYP30" s="1230"/>
      <c r="IYQ30" s="1230"/>
      <c r="IYR30" s="1230"/>
      <c r="IYS30" s="1230"/>
      <c r="IYT30" s="1230"/>
      <c r="IYU30" s="1230"/>
      <c r="IYV30" s="1230"/>
      <c r="IYW30" s="1230"/>
      <c r="IYX30" s="1230"/>
      <c r="IYY30" s="1230"/>
      <c r="IYZ30" s="1230"/>
      <c r="IZA30" s="1230"/>
      <c r="IZB30" s="1230"/>
      <c r="IZC30" s="1230"/>
      <c r="IZD30" s="1230"/>
      <c r="IZE30" s="1230"/>
      <c r="IZF30" s="1230"/>
      <c r="IZG30" s="1230"/>
      <c r="IZH30" s="1230"/>
      <c r="IZI30" s="1230"/>
      <c r="IZJ30" s="1230"/>
      <c r="IZK30" s="1230"/>
      <c r="IZL30" s="1230"/>
      <c r="IZM30" s="1230"/>
      <c r="IZN30" s="1230"/>
      <c r="IZO30" s="1230"/>
      <c r="IZP30" s="1230"/>
      <c r="IZQ30" s="1230"/>
      <c r="IZR30" s="1230"/>
      <c r="IZS30" s="1230"/>
      <c r="IZT30" s="1230"/>
      <c r="IZU30" s="1230"/>
      <c r="IZV30" s="1230"/>
      <c r="IZW30" s="1230"/>
      <c r="IZX30" s="1230"/>
      <c r="IZY30" s="1230"/>
      <c r="IZZ30" s="1230"/>
      <c r="JAA30" s="1230"/>
      <c r="JAB30" s="1230"/>
      <c r="JAC30" s="1230"/>
      <c r="JAD30" s="1230"/>
      <c r="JAE30" s="1230"/>
      <c r="JAF30" s="1230"/>
      <c r="JAG30" s="1230"/>
      <c r="JAH30" s="1230"/>
      <c r="JAI30" s="1230"/>
      <c r="JAJ30" s="1230"/>
      <c r="JAK30" s="1230"/>
      <c r="JAL30" s="1230"/>
      <c r="JAM30" s="1230"/>
      <c r="JAN30" s="1230"/>
      <c r="JAO30" s="1230"/>
      <c r="JAP30" s="1230"/>
      <c r="JAQ30" s="1230"/>
      <c r="JAR30" s="1230"/>
      <c r="JAS30" s="1230"/>
      <c r="JAT30" s="1230"/>
      <c r="JAU30" s="1230"/>
      <c r="JAV30" s="1230"/>
      <c r="JAW30" s="1230"/>
      <c r="JAX30" s="1230"/>
      <c r="JAY30" s="1230"/>
      <c r="JAZ30" s="1230"/>
      <c r="JBA30" s="1230"/>
      <c r="JBB30" s="1230"/>
      <c r="JBC30" s="1230"/>
      <c r="JBD30" s="1230"/>
      <c r="JBE30" s="1230"/>
      <c r="JBF30" s="1230"/>
      <c r="JBG30" s="1230"/>
      <c r="JBH30" s="1230"/>
      <c r="JBI30" s="1230"/>
      <c r="JBJ30" s="1230"/>
      <c r="JBK30" s="1230"/>
      <c r="JBL30" s="1230"/>
      <c r="JBM30" s="1230"/>
      <c r="JBN30" s="1230"/>
      <c r="JBO30" s="1230"/>
      <c r="JBP30" s="1230"/>
      <c r="JBQ30" s="1230"/>
      <c r="JBR30" s="1230"/>
      <c r="JBS30" s="1230"/>
      <c r="JBT30" s="1230"/>
      <c r="JBU30" s="1230"/>
      <c r="JBV30" s="1230"/>
      <c r="JBW30" s="1230"/>
      <c r="JBX30" s="1230"/>
      <c r="JBY30" s="1230"/>
      <c r="JBZ30" s="1230"/>
      <c r="JCA30" s="1230"/>
      <c r="JCB30" s="1230"/>
      <c r="JCC30" s="1230"/>
      <c r="JCD30" s="1230"/>
      <c r="JCE30" s="1230"/>
      <c r="JCF30" s="1230"/>
      <c r="JCG30" s="1230"/>
      <c r="JCH30" s="1230"/>
      <c r="JCI30" s="1230"/>
      <c r="JCJ30" s="1230"/>
      <c r="JCK30" s="1230"/>
      <c r="JCL30" s="1230"/>
      <c r="JCM30" s="1230"/>
      <c r="JCN30" s="1230"/>
      <c r="JCO30" s="1230"/>
      <c r="JCP30" s="1230"/>
      <c r="JCQ30" s="1230"/>
      <c r="JCR30" s="1230"/>
      <c r="JCS30" s="1230"/>
      <c r="JCT30" s="1230"/>
      <c r="JCU30" s="1230"/>
      <c r="JCV30" s="1230"/>
      <c r="JCW30" s="1230"/>
      <c r="JCX30" s="1230"/>
      <c r="JCY30" s="1230"/>
      <c r="JCZ30" s="1230"/>
      <c r="JDA30" s="1230"/>
      <c r="JDB30" s="1230"/>
      <c r="JDC30" s="1230"/>
      <c r="JDD30" s="1230"/>
      <c r="JDE30" s="1230"/>
      <c r="JDF30" s="1230"/>
      <c r="JDG30" s="1230"/>
      <c r="JDH30" s="1230"/>
      <c r="JDI30" s="1230"/>
      <c r="JDJ30" s="1230"/>
      <c r="JDK30" s="1230"/>
      <c r="JDL30" s="1230"/>
      <c r="JDM30" s="1230"/>
      <c r="JDN30" s="1230"/>
      <c r="JDO30" s="1230"/>
      <c r="JDP30" s="1230"/>
      <c r="JDQ30" s="1230"/>
      <c r="JDR30" s="1230"/>
      <c r="JDS30" s="1230"/>
      <c r="JDT30" s="1230"/>
      <c r="JDU30" s="1230"/>
      <c r="JDV30" s="1230"/>
      <c r="JDW30" s="1230"/>
      <c r="JDX30" s="1230"/>
      <c r="JDY30" s="1230"/>
      <c r="JDZ30" s="1230"/>
      <c r="JEA30" s="1230"/>
      <c r="JEB30" s="1230"/>
      <c r="JEC30" s="1230"/>
      <c r="JED30" s="1230"/>
      <c r="JEE30" s="1230"/>
      <c r="JEF30" s="1230"/>
      <c r="JEG30" s="1230"/>
      <c r="JEH30" s="1230"/>
      <c r="JEI30" s="1230"/>
      <c r="JEJ30" s="1230"/>
      <c r="JEK30" s="1230"/>
      <c r="JEL30" s="1230"/>
      <c r="JEM30" s="1230"/>
      <c r="JEN30" s="1230"/>
      <c r="JEO30" s="1230"/>
      <c r="JEP30" s="1230"/>
      <c r="JEQ30" s="1230"/>
      <c r="JER30" s="1230"/>
      <c r="JES30" s="1230"/>
      <c r="JET30" s="1230"/>
      <c r="JEU30" s="1230"/>
      <c r="JEV30" s="1230"/>
      <c r="JEW30" s="1230"/>
      <c r="JEX30" s="1230"/>
      <c r="JEY30" s="1230"/>
      <c r="JEZ30" s="1230"/>
      <c r="JFA30" s="1230"/>
      <c r="JFB30" s="1230"/>
      <c r="JFC30" s="1230"/>
      <c r="JFD30" s="1230"/>
      <c r="JFE30" s="1230"/>
      <c r="JFF30" s="1230"/>
      <c r="JFG30" s="1230"/>
      <c r="JFH30" s="1230"/>
      <c r="JFI30" s="1230"/>
      <c r="JFJ30" s="1230"/>
      <c r="JFK30" s="1230"/>
      <c r="JFL30" s="1230"/>
      <c r="JFM30" s="1230"/>
      <c r="JFN30" s="1230"/>
      <c r="JFO30" s="1230"/>
      <c r="JFP30" s="1230"/>
      <c r="JFQ30" s="1230"/>
      <c r="JFR30" s="1230"/>
      <c r="JFS30" s="1230"/>
      <c r="JFT30" s="1230"/>
      <c r="JFU30" s="1230"/>
      <c r="JFV30" s="1230"/>
      <c r="JFW30" s="1230"/>
      <c r="JFX30" s="1230"/>
      <c r="JFY30" s="1230"/>
      <c r="JFZ30" s="1230"/>
      <c r="JGA30" s="1230"/>
      <c r="JGB30" s="1230"/>
      <c r="JGC30" s="1230"/>
      <c r="JGD30" s="1230"/>
      <c r="JGE30" s="1230"/>
      <c r="JGF30" s="1230"/>
      <c r="JGG30" s="1230"/>
      <c r="JGH30" s="1230"/>
      <c r="JGI30" s="1230"/>
      <c r="JGJ30" s="1230"/>
      <c r="JGK30" s="1230"/>
      <c r="JGL30" s="1230"/>
      <c r="JGM30" s="1230"/>
      <c r="JGN30" s="1230"/>
      <c r="JGO30" s="1230"/>
      <c r="JGP30" s="1230"/>
      <c r="JGQ30" s="1230"/>
      <c r="JGR30" s="1230"/>
      <c r="JGS30" s="1230"/>
      <c r="JGT30" s="1230"/>
      <c r="JGU30" s="1230"/>
      <c r="JGV30" s="1230"/>
      <c r="JGW30" s="1230"/>
      <c r="JGX30" s="1230"/>
      <c r="JGY30" s="1230"/>
      <c r="JGZ30" s="1230"/>
      <c r="JHA30" s="1230"/>
      <c r="JHB30" s="1230"/>
      <c r="JHC30" s="1230"/>
      <c r="JHD30" s="1230"/>
      <c r="JHE30" s="1230"/>
      <c r="JHF30" s="1230"/>
      <c r="JHG30" s="1230"/>
      <c r="JHH30" s="1230"/>
      <c r="JHI30" s="1230"/>
      <c r="JHJ30" s="1230"/>
      <c r="JHK30" s="1230"/>
      <c r="JHL30" s="1230"/>
      <c r="JHM30" s="1230"/>
      <c r="JHN30" s="1230"/>
      <c r="JHO30" s="1230"/>
      <c r="JHP30" s="1230"/>
      <c r="JHQ30" s="1230"/>
      <c r="JHR30" s="1230"/>
      <c r="JHS30" s="1230"/>
      <c r="JHT30" s="1230"/>
      <c r="JHU30" s="1230"/>
      <c r="JHV30" s="1230"/>
      <c r="JHW30" s="1230"/>
      <c r="JHX30" s="1230"/>
      <c r="JHY30" s="1230"/>
      <c r="JHZ30" s="1230"/>
      <c r="JIA30" s="1230"/>
      <c r="JIB30" s="1230"/>
      <c r="JIC30" s="1230"/>
      <c r="JID30" s="1230"/>
      <c r="JIE30" s="1230"/>
      <c r="JIF30" s="1230"/>
      <c r="JIG30" s="1230"/>
      <c r="JIH30" s="1230"/>
      <c r="JII30" s="1230"/>
      <c r="JIJ30" s="1230"/>
      <c r="JIK30" s="1230"/>
      <c r="JIL30" s="1230"/>
      <c r="JIM30" s="1230"/>
      <c r="JIN30" s="1230"/>
      <c r="JIO30" s="1230"/>
      <c r="JIP30" s="1230"/>
      <c r="JIQ30" s="1230"/>
      <c r="JIR30" s="1230"/>
      <c r="JIS30" s="1230"/>
      <c r="JIT30" s="1230"/>
      <c r="JIU30" s="1230"/>
      <c r="JIV30" s="1230"/>
      <c r="JIW30" s="1230"/>
      <c r="JIX30" s="1230"/>
      <c r="JIY30" s="1230"/>
      <c r="JIZ30" s="1230"/>
      <c r="JJA30" s="1230"/>
      <c r="JJB30" s="1230"/>
      <c r="JJC30" s="1230"/>
      <c r="JJD30" s="1230"/>
      <c r="JJE30" s="1230"/>
      <c r="JJF30" s="1230"/>
      <c r="JJG30" s="1230"/>
      <c r="JJH30" s="1230"/>
      <c r="JJI30" s="1230"/>
      <c r="JJJ30" s="1230"/>
      <c r="JJK30" s="1230"/>
      <c r="JJL30" s="1230"/>
      <c r="JJM30" s="1230"/>
      <c r="JJN30" s="1230"/>
      <c r="JJO30" s="1230"/>
      <c r="JJP30" s="1230"/>
      <c r="JJQ30" s="1230"/>
      <c r="JJR30" s="1230"/>
      <c r="JJS30" s="1230"/>
      <c r="JJT30" s="1230"/>
      <c r="JJU30" s="1230"/>
      <c r="JJV30" s="1230"/>
      <c r="JJW30" s="1230"/>
      <c r="JJX30" s="1230"/>
      <c r="JJY30" s="1230"/>
      <c r="JJZ30" s="1230"/>
      <c r="JKA30" s="1230"/>
      <c r="JKB30" s="1230"/>
      <c r="JKC30" s="1230"/>
      <c r="JKD30" s="1230"/>
      <c r="JKE30" s="1230"/>
      <c r="JKF30" s="1230"/>
      <c r="JKG30" s="1230"/>
      <c r="JKH30" s="1230"/>
      <c r="JKI30" s="1230"/>
      <c r="JKJ30" s="1230"/>
      <c r="JKK30" s="1230"/>
      <c r="JKL30" s="1230"/>
      <c r="JKM30" s="1230"/>
      <c r="JKN30" s="1230"/>
      <c r="JKO30" s="1230"/>
      <c r="JKP30" s="1230"/>
      <c r="JKQ30" s="1230"/>
      <c r="JKR30" s="1230"/>
      <c r="JKS30" s="1230"/>
      <c r="JKT30" s="1230"/>
      <c r="JKU30" s="1230"/>
      <c r="JKV30" s="1230"/>
      <c r="JKW30" s="1230"/>
      <c r="JKX30" s="1230"/>
      <c r="JKY30" s="1230"/>
      <c r="JKZ30" s="1230"/>
      <c r="JLA30" s="1230"/>
      <c r="JLB30" s="1230"/>
      <c r="JLC30" s="1230"/>
      <c r="JLD30" s="1230"/>
      <c r="JLE30" s="1230"/>
      <c r="JLF30" s="1230"/>
      <c r="JLG30" s="1230"/>
      <c r="JLH30" s="1230"/>
      <c r="JLI30" s="1230"/>
      <c r="JLJ30" s="1230"/>
      <c r="JLK30" s="1230"/>
      <c r="JLL30" s="1230"/>
      <c r="JLM30" s="1230"/>
      <c r="JLN30" s="1230"/>
      <c r="JLO30" s="1230"/>
      <c r="JLP30" s="1230"/>
      <c r="JLQ30" s="1230"/>
      <c r="JLR30" s="1230"/>
      <c r="JLS30" s="1230"/>
      <c r="JLT30" s="1230"/>
      <c r="JLU30" s="1230"/>
      <c r="JLV30" s="1230"/>
      <c r="JLW30" s="1230"/>
      <c r="JLX30" s="1230"/>
      <c r="JLY30" s="1230"/>
      <c r="JLZ30" s="1230"/>
      <c r="JMA30" s="1230"/>
      <c r="JMB30" s="1230"/>
      <c r="JMC30" s="1230"/>
      <c r="JMD30" s="1230"/>
      <c r="JME30" s="1230"/>
      <c r="JMF30" s="1230"/>
      <c r="JMG30" s="1230"/>
      <c r="JMH30" s="1230"/>
      <c r="JMI30" s="1230"/>
      <c r="JMJ30" s="1230"/>
      <c r="JMK30" s="1230"/>
      <c r="JML30" s="1230"/>
      <c r="JMM30" s="1230"/>
      <c r="JMN30" s="1230"/>
      <c r="JMO30" s="1230"/>
      <c r="JMP30" s="1230"/>
      <c r="JMQ30" s="1230"/>
      <c r="JMR30" s="1230"/>
      <c r="JMS30" s="1230"/>
      <c r="JMT30" s="1230"/>
      <c r="JMU30" s="1230"/>
      <c r="JMV30" s="1230"/>
      <c r="JMW30" s="1230"/>
      <c r="JMX30" s="1230"/>
      <c r="JMY30" s="1230"/>
      <c r="JMZ30" s="1230"/>
      <c r="JNA30" s="1230"/>
      <c r="JNB30" s="1230"/>
      <c r="JNC30" s="1230"/>
      <c r="JND30" s="1230"/>
      <c r="JNE30" s="1230"/>
      <c r="JNF30" s="1230"/>
      <c r="JNG30" s="1230"/>
      <c r="JNH30" s="1230"/>
      <c r="JNI30" s="1230"/>
      <c r="JNJ30" s="1230"/>
      <c r="JNK30" s="1230"/>
      <c r="JNL30" s="1230"/>
      <c r="JNM30" s="1230"/>
      <c r="JNN30" s="1230"/>
      <c r="JNO30" s="1230"/>
      <c r="JNP30" s="1230"/>
      <c r="JNQ30" s="1230"/>
      <c r="JNR30" s="1230"/>
      <c r="JNS30" s="1230"/>
      <c r="JNT30" s="1230"/>
      <c r="JNU30" s="1230"/>
      <c r="JNV30" s="1230"/>
      <c r="JNW30" s="1230"/>
      <c r="JNX30" s="1230"/>
      <c r="JNY30" s="1230"/>
      <c r="JNZ30" s="1230"/>
      <c r="JOA30" s="1230"/>
      <c r="JOB30" s="1230"/>
      <c r="JOC30" s="1230"/>
      <c r="JOD30" s="1230"/>
      <c r="JOE30" s="1230"/>
      <c r="JOF30" s="1230"/>
      <c r="JOG30" s="1230"/>
      <c r="JOH30" s="1230"/>
      <c r="JOI30" s="1230"/>
      <c r="JOJ30" s="1230"/>
      <c r="JOK30" s="1230"/>
      <c r="JOL30" s="1230"/>
      <c r="JOM30" s="1230"/>
      <c r="JON30" s="1230"/>
      <c r="JOO30" s="1230"/>
      <c r="JOP30" s="1230"/>
      <c r="JOQ30" s="1230"/>
      <c r="JOR30" s="1230"/>
      <c r="JOS30" s="1230"/>
      <c r="JOT30" s="1230"/>
      <c r="JOU30" s="1230"/>
      <c r="JOV30" s="1230"/>
      <c r="JOW30" s="1230"/>
      <c r="JOX30" s="1230"/>
      <c r="JOY30" s="1230"/>
      <c r="JOZ30" s="1230"/>
      <c r="JPA30" s="1230"/>
      <c r="JPB30" s="1230"/>
      <c r="JPC30" s="1230"/>
      <c r="JPD30" s="1230"/>
      <c r="JPE30" s="1230"/>
      <c r="JPF30" s="1230"/>
      <c r="JPG30" s="1230"/>
      <c r="JPH30" s="1230"/>
      <c r="JPI30" s="1230"/>
      <c r="JPJ30" s="1230"/>
      <c r="JPK30" s="1230"/>
      <c r="JPL30" s="1230"/>
      <c r="JPM30" s="1230"/>
      <c r="JPN30" s="1230"/>
      <c r="JPO30" s="1230"/>
      <c r="JPP30" s="1230"/>
      <c r="JPQ30" s="1230"/>
      <c r="JPR30" s="1230"/>
      <c r="JPS30" s="1230"/>
      <c r="JPT30" s="1230"/>
      <c r="JPU30" s="1230"/>
      <c r="JPV30" s="1230"/>
      <c r="JPW30" s="1230"/>
      <c r="JPX30" s="1230"/>
      <c r="JPY30" s="1230"/>
      <c r="JPZ30" s="1230"/>
      <c r="JQA30" s="1230"/>
      <c r="JQB30" s="1230"/>
      <c r="JQC30" s="1230"/>
      <c r="JQD30" s="1230"/>
      <c r="JQE30" s="1230"/>
      <c r="JQF30" s="1230"/>
      <c r="JQG30" s="1230"/>
      <c r="JQH30" s="1230"/>
      <c r="JQI30" s="1230"/>
      <c r="JQJ30" s="1230"/>
      <c r="JQK30" s="1230"/>
      <c r="JQL30" s="1230"/>
      <c r="JQM30" s="1230"/>
      <c r="JQN30" s="1230"/>
      <c r="JQO30" s="1230"/>
      <c r="JQP30" s="1230"/>
      <c r="JQQ30" s="1230"/>
      <c r="JQR30" s="1230"/>
      <c r="JQS30" s="1230"/>
      <c r="JQT30" s="1230"/>
      <c r="JQU30" s="1230"/>
      <c r="JQV30" s="1230"/>
      <c r="JQW30" s="1230"/>
      <c r="JQX30" s="1230"/>
      <c r="JQY30" s="1230"/>
      <c r="JQZ30" s="1230"/>
      <c r="JRA30" s="1230"/>
      <c r="JRB30" s="1230"/>
      <c r="JRC30" s="1230"/>
      <c r="JRD30" s="1230"/>
      <c r="JRE30" s="1230"/>
      <c r="JRF30" s="1230"/>
      <c r="JRG30" s="1230"/>
      <c r="JRH30" s="1230"/>
      <c r="JRI30" s="1230"/>
      <c r="JRJ30" s="1230"/>
      <c r="JRK30" s="1230"/>
      <c r="JRL30" s="1230"/>
      <c r="JRM30" s="1230"/>
      <c r="JRN30" s="1230"/>
      <c r="JRO30" s="1230"/>
      <c r="JRP30" s="1230"/>
      <c r="JRQ30" s="1230"/>
      <c r="JRR30" s="1230"/>
      <c r="JRS30" s="1230"/>
      <c r="JRT30" s="1230"/>
      <c r="JRU30" s="1230"/>
      <c r="JRV30" s="1230"/>
      <c r="JRW30" s="1230"/>
      <c r="JRX30" s="1230"/>
      <c r="JRY30" s="1230"/>
      <c r="JRZ30" s="1230"/>
      <c r="JSA30" s="1230"/>
      <c r="JSB30" s="1230"/>
      <c r="JSC30" s="1230"/>
      <c r="JSD30" s="1230"/>
      <c r="JSE30" s="1230"/>
      <c r="JSF30" s="1230"/>
      <c r="JSG30" s="1230"/>
      <c r="JSH30" s="1230"/>
      <c r="JSI30" s="1230"/>
      <c r="JSJ30" s="1230"/>
      <c r="JSK30" s="1230"/>
      <c r="JSL30" s="1230"/>
      <c r="JSM30" s="1230"/>
      <c r="JSN30" s="1230"/>
      <c r="JSO30" s="1230"/>
      <c r="JSP30" s="1230"/>
      <c r="JSQ30" s="1230"/>
      <c r="JSR30" s="1230"/>
      <c r="JSS30" s="1230"/>
      <c r="JST30" s="1230"/>
      <c r="JSU30" s="1230"/>
      <c r="JSV30" s="1230"/>
      <c r="JSW30" s="1230"/>
      <c r="JSX30" s="1230"/>
      <c r="JSY30" s="1230"/>
      <c r="JSZ30" s="1230"/>
      <c r="JTA30" s="1230"/>
      <c r="JTB30" s="1230"/>
      <c r="JTC30" s="1230"/>
      <c r="JTD30" s="1230"/>
      <c r="JTE30" s="1230"/>
      <c r="JTF30" s="1230"/>
      <c r="JTG30" s="1230"/>
      <c r="JTH30" s="1230"/>
      <c r="JTI30" s="1230"/>
      <c r="JTJ30" s="1230"/>
      <c r="JTK30" s="1230"/>
      <c r="JTL30" s="1230"/>
      <c r="JTM30" s="1230"/>
      <c r="JTN30" s="1230"/>
      <c r="JTO30" s="1230"/>
      <c r="JTP30" s="1230"/>
      <c r="JTQ30" s="1230"/>
      <c r="JTR30" s="1230"/>
      <c r="JTS30" s="1230"/>
      <c r="JTT30" s="1230"/>
      <c r="JTU30" s="1230"/>
      <c r="JTV30" s="1230"/>
      <c r="JTW30" s="1230"/>
      <c r="JTX30" s="1230"/>
      <c r="JTY30" s="1230"/>
      <c r="JTZ30" s="1230"/>
      <c r="JUA30" s="1230"/>
      <c r="JUB30" s="1230"/>
      <c r="JUC30" s="1230"/>
      <c r="JUD30" s="1230"/>
      <c r="JUE30" s="1230"/>
      <c r="JUF30" s="1230"/>
      <c r="JUG30" s="1230"/>
      <c r="JUH30" s="1230"/>
      <c r="JUI30" s="1230"/>
      <c r="JUJ30" s="1230"/>
      <c r="JUK30" s="1230"/>
      <c r="JUL30" s="1230"/>
      <c r="JUM30" s="1230"/>
      <c r="JUN30" s="1230"/>
      <c r="JUO30" s="1230"/>
      <c r="JUP30" s="1230"/>
      <c r="JUQ30" s="1230"/>
      <c r="JUR30" s="1230"/>
      <c r="JUS30" s="1230"/>
      <c r="JUT30" s="1230"/>
      <c r="JUU30" s="1230"/>
      <c r="JUV30" s="1230"/>
      <c r="JUW30" s="1230"/>
      <c r="JUX30" s="1230"/>
      <c r="JUY30" s="1230"/>
      <c r="JUZ30" s="1230"/>
      <c r="JVA30" s="1230"/>
      <c r="JVB30" s="1230"/>
      <c r="JVC30" s="1230"/>
      <c r="JVD30" s="1230"/>
      <c r="JVE30" s="1230"/>
      <c r="JVF30" s="1230"/>
      <c r="JVG30" s="1230"/>
      <c r="JVH30" s="1230"/>
      <c r="JVI30" s="1230"/>
      <c r="JVJ30" s="1230"/>
      <c r="JVK30" s="1230"/>
      <c r="JVL30" s="1230"/>
      <c r="JVM30" s="1230"/>
      <c r="JVN30" s="1230"/>
      <c r="JVO30" s="1230"/>
      <c r="JVP30" s="1230"/>
      <c r="JVQ30" s="1230"/>
      <c r="JVR30" s="1230"/>
      <c r="JVS30" s="1230"/>
      <c r="JVT30" s="1230"/>
      <c r="JVU30" s="1230"/>
      <c r="JVV30" s="1230"/>
      <c r="JVW30" s="1230"/>
      <c r="JVX30" s="1230"/>
      <c r="JVY30" s="1230"/>
      <c r="JVZ30" s="1230"/>
      <c r="JWA30" s="1230"/>
      <c r="JWB30" s="1230"/>
      <c r="JWC30" s="1230"/>
      <c r="JWD30" s="1230"/>
      <c r="JWE30" s="1230"/>
      <c r="JWF30" s="1230"/>
      <c r="JWG30" s="1230"/>
      <c r="JWH30" s="1230"/>
      <c r="JWI30" s="1230"/>
      <c r="JWJ30" s="1230"/>
      <c r="JWK30" s="1230"/>
      <c r="JWL30" s="1230"/>
      <c r="JWM30" s="1230"/>
      <c r="JWN30" s="1230"/>
      <c r="JWO30" s="1230"/>
      <c r="JWP30" s="1230"/>
      <c r="JWQ30" s="1230"/>
      <c r="JWR30" s="1230"/>
      <c r="JWS30" s="1230"/>
      <c r="JWT30" s="1230"/>
      <c r="JWU30" s="1230"/>
      <c r="JWV30" s="1230"/>
      <c r="JWW30" s="1230"/>
      <c r="JWX30" s="1230"/>
      <c r="JWY30" s="1230"/>
      <c r="JWZ30" s="1230"/>
      <c r="JXA30" s="1230"/>
      <c r="JXB30" s="1230"/>
      <c r="JXC30" s="1230"/>
      <c r="JXD30" s="1230"/>
      <c r="JXE30" s="1230"/>
      <c r="JXF30" s="1230"/>
      <c r="JXG30" s="1230"/>
      <c r="JXH30" s="1230"/>
      <c r="JXI30" s="1230"/>
      <c r="JXJ30" s="1230"/>
      <c r="JXK30" s="1230"/>
      <c r="JXL30" s="1230"/>
      <c r="JXM30" s="1230"/>
      <c r="JXN30" s="1230"/>
      <c r="JXO30" s="1230"/>
      <c r="JXP30" s="1230"/>
      <c r="JXQ30" s="1230"/>
      <c r="JXR30" s="1230"/>
      <c r="JXS30" s="1230"/>
      <c r="JXT30" s="1230"/>
      <c r="JXU30" s="1230"/>
      <c r="JXV30" s="1230"/>
      <c r="JXW30" s="1230"/>
      <c r="JXX30" s="1230"/>
      <c r="JXY30" s="1230"/>
      <c r="JXZ30" s="1230"/>
      <c r="JYA30" s="1230"/>
      <c r="JYB30" s="1230"/>
      <c r="JYC30" s="1230"/>
      <c r="JYD30" s="1230"/>
      <c r="JYE30" s="1230"/>
      <c r="JYF30" s="1230"/>
      <c r="JYG30" s="1230"/>
      <c r="JYH30" s="1230"/>
      <c r="JYI30" s="1230"/>
      <c r="JYJ30" s="1230"/>
      <c r="JYK30" s="1230"/>
      <c r="JYL30" s="1230"/>
      <c r="JYM30" s="1230"/>
      <c r="JYN30" s="1230"/>
      <c r="JYO30" s="1230"/>
      <c r="JYP30" s="1230"/>
      <c r="JYQ30" s="1230"/>
      <c r="JYR30" s="1230"/>
      <c r="JYS30" s="1230"/>
      <c r="JYT30" s="1230"/>
      <c r="JYU30" s="1230"/>
      <c r="JYV30" s="1230"/>
      <c r="JYW30" s="1230"/>
      <c r="JYX30" s="1230"/>
      <c r="JYY30" s="1230"/>
      <c r="JYZ30" s="1230"/>
      <c r="JZA30" s="1230"/>
      <c r="JZB30" s="1230"/>
      <c r="JZC30" s="1230"/>
      <c r="JZD30" s="1230"/>
      <c r="JZE30" s="1230"/>
      <c r="JZF30" s="1230"/>
      <c r="JZG30" s="1230"/>
      <c r="JZH30" s="1230"/>
      <c r="JZI30" s="1230"/>
      <c r="JZJ30" s="1230"/>
      <c r="JZK30" s="1230"/>
      <c r="JZL30" s="1230"/>
      <c r="JZM30" s="1230"/>
      <c r="JZN30" s="1230"/>
      <c r="JZO30" s="1230"/>
      <c r="JZP30" s="1230"/>
      <c r="JZQ30" s="1230"/>
      <c r="JZR30" s="1230"/>
      <c r="JZS30" s="1230"/>
      <c r="JZT30" s="1230"/>
      <c r="JZU30" s="1230"/>
      <c r="JZV30" s="1230"/>
      <c r="JZW30" s="1230"/>
      <c r="JZX30" s="1230"/>
      <c r="JZY30" s="1230"/>
      <c r="JZZ30" s="1230"/>
      <c r="KAA30" s="1230"/>
      <c r="KAB30" s="1230"/>
      <c r="KAC30" s="1230"/>
      <c r="KAD30" s="1230"/>
      <c r="KAE30" s="1230"/>
      <c r="KAF30" s="1230"/>
      <c r="KAG30" s="1230"/>
      <c r="KAH30" s="1230"/>
      <c r="KAI30" s="1230"/>
      <c r="KAJ30" s="1230"/>
      <c r="KAK30" s="1230"/>
      <c r="KAL30" s="1230"/>
      <c r="KAM30" s="1230"/>
      <c r="KAN30" s="1230"/>
      <c r="KAO30" s="1230"/>
      <c r="KAP30" s="1230"/>
      <c r="KAQ30" s="1230"/>
      <c r="KAR30" s="1230"/>
      <c r="KAS30" s="1230"/>
      <c r="KAT30" s="1230"/>
      <c r="KAU30" s="1230"/>
      <c r="KAV30" s="1230"/>
      <c r="KAW30" s="1230"/>
      <c r="KAX30" s="1230"/>
      <c r="KAY30" s="1230"/>
      <c r="KAZ30" s="1230"/>
      <c r="KBA30" s="1230"/>
      <c r="KBB30" s="1230"/>
      <c r="KBC30" s="1230"/>
      <c r="KBD30" s="1230"/>
      <c r="KBE30" s="1230"/>
      <c r="KBF30" s="1230"/>
      <c r="KBG30" s="1230"/>
      <c r="KBH30" s="1230"/>
      <c r="KBI30" s="1230"/>
      <c r="KBJ30" s="1230"/>
      <c r="KBK30" s="1230"/>
      <c r="KBL30" s="1230"/>
      <c r="KBM30" s="1230"/>
      <c r="KBN30" s="1230"/>
      <c r="KBO30" s="1230"/>
      <c r="KBP30" s="1230"/>
      <c r="KBQ30" s="1230"/>
      <c r="KBR30" s="1230"/>
      <c r="KBS30" s="1230"/>
      <c r="KBT30" s="1230"/>
      <c r="KBU30" s="1230"/>
      <c r="KBV30" s="1230"/>
      <c r="KBW30" s="1230"/>
      <c r="KBX30" s="1230"/>
      <c r="KBY30" s="1230"/>
      <c r="KBZ30" s="1230"/>
      <c r="KCA30" s="1230"/>
      <c r="KCB30" s="1230"/>
      <c r="KCC30" s="1230"/>
      <c r="KCD30" s="1230"/>
      <c r="KCE30" s="1230"/>
      <c r="KCF30" s="1230"/>
      <c r="KCG30" s="1230"/>
      <c r="KCH30" s="1230"/>
      <c r="KCI30" s="1230"/>
      <c r="KCJ30" s="1230"/>
      <c r="KCK30" s="1230"/>
      <c r="KCL30" s="1230"/>
      <c r="KCM30" s="1230"/>
      <c r="KCN30" s="1230"/>
      <c r="KCO30" s="1230"/>
      <c r="KCP30" s="1230"/>
      <c r="KCQ30" s="1230"/>
      <c r="KCR30" s="1230"/>
      <c r="KCS30" s="1230"/>
      <c r="KCT30" s="1230"/>
      <c r="KCU30" s="1230"/>
      <c r="KCV30" s="1230"/>
      <c r="KCW30" s="1230"/>
      <c r="KCX30" s="1230"/>
      <c r="KCY30" s="1230"/>
      <c r="KCZ30" s="1230"/>
      <c r="KDA30" s="1230"/>
      <c r="KDB30" s="1230"/>
      <c r="KDC30" s="1230"/>
      <c r="KDD30" s="1230"/>
      <c r="KDE30" s="1230"/>
      <c r="KDF30" s="1230"/>
      <c r="KDG30" s="1230"/>
      <c r="KDH30" s="1230"/>
      <c r="KDI30" s="1230"/>
      <c r="KDJ30" s="1230"/>
      <c r="KDK30" s="1230"/>
      <c r="KDL30" s="1230"/>
      <c r="KDM30" s="1230"/>
      <c r="KDN30" s="1230"/>
      <c r="KDO30" s="1230"/>
      <c r="KDP30" s="1230"/>
      <c r="KDQ30" s="1230"/>
      <c r="KDR30" s="1230"/>
      <c r="KDS30" s="1230"/>
      <c r="KDT30" s="1230"/>
      <c r="KDU30" s="1230"/>
      <c r="KDV30" s="1230"/>
      <c r="KDW30" s="1230"/>
      <c r="KDX30" s="1230"/>
      <c r="KDY30" s="1230"/>
      <c r="KDZ30" s="1230"/>
      <c r="KEA30" s="1230"/>
      <c r="KEB30" s="1230"/>
      <c r="KEC30" s="1230"/>
      <c r="KED30" s="1230"/>
      <c r="KEE30" s="1230"/>
      <c r="KEF30" s="1230"/>
      <c r="KEG30" s="1230"/>
      <c r="KEH30" s="1230"/>
      <c r="KEI30" s="1230"/>
      <c r="KEJ30" s="1230"/>
      <c r="KEK30" s="1230"/>
      <c r="KEL30" s="1230"/>
      <c r="KEM30" s="1230"/>
      <c r="KEN30" s="1230"/>
      <c r="KEO30" s="1230"/>
      <c r="KEP30" s="1230"/>
      <c r="KEQ30" s="1230"/>
      <c r="KER30" s="1230"/>
      <c r="KES30" s="1230"/>
      <c r="KET30" s="1230"/>
      <c r="KEU30" s="1230"/>
      <c r="KEV30" s="1230"/>
      <c r="KEW30" s="1230"/>
      <c r="KEX30" s="1230"/>
      <c r="KEY30" s="1230"/>
      <c r="KEZ30" s="1230"/>
      <c r="KFA30" s="1230"/>
      <c r="KFB30" s="1230"/>
      <c r="KFC30" s="1230"/>
      <c r="KFD30" s="1230"/>
      <c r="KFE30" s="1230"/>
      <c r="KFF30" s="1230"/>
      <c r="KFG30" s="1230"/>
      <c r="KFH30" s="1230"/>
      <c r="KFI30" s="1230"/>
      <c r="KFJ30" s="1230"/>
      <c r="KFK30" s="1230"/>
      <c r="KFL30" s="1230"/>
      <c r="KFM30" s="1230"/>
      <c r="KFN30" s="1230"/>
      <c r="KFO30" s="1230"/>
      <c r="KFP30" s="1230"/>
      <c r="KFQ30" s="1230"/>
      <c r="KFR30" s="1230"/>
      <c r="KFS30" s="1230"/>
      <c r="KFT30" s="1230"/>
      <c r="KFU30" s="1230"/>
      <c r="KFV30" s="1230"/>
      <c r="KFW30" s="1230"/>
      <c r="KFX30" s="1230"/>
      <c r="KFY30" s="1230"/>
      <c r="KFZ30" s="1230"/>
      <c r="KGA30" s="1230"/>
      <c r="KGB30" s="1230"/>
      <c r="KGC30" s="1230"/>
      <c r="KGD30" s="1230"/>
      <c r="KGE30" s="1230"/>
      <c r="KGF30" s="1230"/>
      <c r="KGG30" s="1230"/>
      <c r="KGH30" s="1230"/>
      <c r="KGI30" s="1230"/>
      <c r="KGJ30" s="1230"/>
      <c r="KGK30" s="1230"/>
      <c r="KGL30" s="1230"/>
      <c r="KGM30" s="1230"/>
      <c r="KGN30" s="1230"/>
      <c r="KGO30" s="1230"/>
      <c r="KGP30" s="1230"/>
      <c r="KGQ30" s="1230"/>
      <c r="KGR30" s="1230"/>
      <c r="KGS30" s="1230"/>
      <c r="KGT30" s="1230"/>
      <c r="KGU30" s="1230"/>
      <c r="KGV30" s="1230"/>
      <c r="KGW30" s="1230"/>
      <c r="KGX30" s="1230"/>
      <c r="KGY30" s="1230"/>
      <c r="KGZ30" s="1230"/>
      <c r="KHA30" s="1230"/>
      <c r="KHB30" s="1230"/>
      <c r="KHC30" s="1230"/>
      <c r="KHD30" s="1230"/>
      <c r="KHE30" s="1230"/>
      <c r="KHF30" s="1230"/>
      <c r="KHG30" s="1230"/>
      <c r="KHH30" s="1230"/>
      <c r="KHI30" s="1230"/>
      <c r="KHJ30" s="1230"/>
      <c r="KHK30" s="1230"/>
      <c r="KHL30" s="1230"/>
      <c r="KHM30" s="1230"/>
      <c r="KHN30" s="1230"/>
      <c r="KHO30" s="1230"/>
      <c r="KHP30" s="1230"/>
      <c r="KHQ30" s="1230"/>
      <c r="KHR30" s="1230"/>
      <c r="KHS30" s="1230"/>
      <c r="KHT30" s="1230"/>
      <c r="KHU30" s="1230"/>
      <c r="KHV30" s="1230"/>
      <c r="KHW30" s="1230"/>
      <c r="KHX30" s="1230"/>
      <c r="KHY30" s="1230"/>
      <c r="KHZ30" s="1230"/>
      <c r="KIA30" s="1230"/>
      <c r="KIB30" s="1230"/>
      <c r="KIC30" s="1230"/>
      <c r="KID30" s="1230"/>
      <c r="KIE30" s="1230"/>
      <c r="KIF30" s="1230"/>
      <c r="KIG30" s="1230"/>
      <c r="KIH30" s="1230"/>
      <c r="KII30" s="1230"/>
      <c r="KIJ30" s="1230"/>
      <c r="KIK30" s="1230"/>
      <c r="KIL30" s="1230"/>
      <c r="KIM30" s="1230"/>
      <c r="KIN30" s="1230"/>
      <c r="KIO30" s="1230"/>
      <c r="KIP30" s="1230"/>
      <c r="KIQ30" s="1230"/>
      <c r="KIR30" s="1230"/>
      <c r="KIS30" s="1230"/>
      <c r="KIT30" s="1230"/>
      <c r="KIU30" s="1230"/>
      <c r="KIV30" s="1230"/>
      <c r="KIW30" s="1230"/>
      <c r="KIX30" s="1230"/>
      <c r="KIY30" s="1230"/>
      <c r="KIZ30" s="1230"/>
      <c r="KJA30" s="1230"/>
      <c r="KJB30" s="1230"/>
      <c r="KJC30" s="1230"/>
      <c r="KJD30" s="1230"/>
      <c r="KJE30" s="1230"/>
      <c r="KJF30" s="1230"/>
      <c r="KJG30" s="1230"/>
      <c r="KJH30" s="1230"/>
      <c r="KJI30" s="1230"/>
      <c r="KJJ30" s="1230"/>
      <c r="KJK30" s="1230"/>
      <c r="KJL30" s="1230"/>
      <c r="KJM30" s="1230"/>
      <c r="KJN30" s="1230"/>
      <c r="KJO30" s="1230"/>
      <c r="KJP30" s="1230"/>
      <c r="KJQ30" s="1230"/>
      <c r="KJR30" s="1230"/>
      <c r="KJS30" s="1230"/>
      <c r="KJT30" s="1230"/>
      <c r="KJU30" s="1230"/>
      <c r="KJV30" s="1230"/>
      <c r="KJW30" s="1230"/>
      <c r="KJX30" s="1230"/>
      <c r="KJY30" s="1230"/>
      <c r="KJZ30" s="1230"/>
      <c r="KKA30" s="1230"/>
      <c r="KKB30" s="1230"/>
      <c r="KKC30" s="1230"/>
      <c r="KKD30" s="1230"/>
      <c r="KKE30" s="1230"/>
      <c r="KKF30" s="1230"/>
      <c r="KKG30" s="1230"/>
      <c r="KKH30" s="1230"/>
      <c r="KKI30" s="1230"/>
      <c r="KKJ30" s="1230"/>
      <c r="KKK30" s="1230"/>
      <c r="KKL30" s="1230"/>
      <c r="KKM30" s="1230"/>
      <c r="KKN30" s="1230"/>
      <c r="KKO30" s="1230"/>
      <c r="KKP30" s="1230"/>
      <c r="KKQ30" s="1230"/>
      <c r="KKR30" s="1230"/>
      <c r="KKS30" s="1230"/>
      <c r="KKT30" s="1230"/>
      <c r="KKU30" s="1230"/>
      <c r="KKV30" s="1230"/>
      <c r="KKW30" s="1230"/>
      <c r="KKX30" s="1230"/>
      <c r="KKY30" s="1230"/>
      <c r="KKZ30" s="1230"/>
      <c r="KLA30" s="1230"/>
      <c r="KLB30" s="1230"/>
      <c r="KLC30" s="1230"/>
      <c r="KLD30" s="1230"/>
      <c r="KLE30" s="1230"/>
      <c r="KLF30" s="1230"/>
      <c r="KLG30" s="1230"/>
      <c r="KLH30" s="1230"/>
      <c r="KLI30" s="1230"/>
      <c r="KLJ30" s="1230"/>
      <c r="KLK30" s="1230"/>
      <c r="KLL30" s="1230"/>
      <c r="KLM30" s="1230"/>
      <c r="KLN30" s="1230"/>
      <c r="KLO30" s="1230"/>
      <c r="KLP30" s="1230"/>
      <c r="KLQ30" s="1230"/>
      <c r="KLR30" s="1230"/>
      <c r="KLS30" s="1230"/>
      <c r="KLT30" s="1230"/>
      <c r="KLU30" s="1230"/>
      <c r="KLV30" s="1230"/>
      <c r="KLW30" s="1230"/>
      <c r="KLX30" s="1230"/>
      <c r="KLY30" s="1230"/>
      <c r="KLZ30" s="1230"/>
      <c r="KMA30" s="1230"/>
      <c r="KMB30" s="1230"/>
      <c r="KMC30" s="1230"/>
      <c r="KMD30" s="1230"/>
      <c r="KME30" s="1230"/>
      <c r="KMF30" s="1230"/>
      <c r="KMG30" s="1230"/>
      <c r="KMH30" s="1230"/>
      <c r="KMI30" s="1230"/>
      <c r="KMJ30" s="1230"/>
      <c r="KMK30" s="1230"/>
      <c r="KML30" s="1230"/>
      <c r="KMM30" s="1230"/>
      <c r="KMN30" s="1230"/>
      <c r="KMO30" s="1230"/>
      <c r="KMP30" s="1230"/>
      <c r="KMQ30" s="1230"/>
      <c r="KMR30" s="1230"/>
      <c r="KMS30" s="1230"/>
      <c r="KMT30" s="1230"/>
      <c r="KMU30" s="1230"/>
      <c r="KMV30" s="1230"/>
      <c r="KMW30" s="1230"/>
      <c r="KMX30" s="1230"/>
      <c r="KMY30" s="1230"/>
      <c r="KMZ30" s="1230"/>
      <c r="KNA30" s="1230"/>
      <c r="KNB30" s="1230"/>
      <c r="KNC30" s="1230"/>
      <c r="KND30" s="1230"/>
      <c r="KNE30" s="1230"/>
      <c r="KNF30" s="1230"/>
      <c r="KNG30" s="1230"/>
      <c r="KNH30" s="1230"/>
      <c r="KNI30" s="1230"/>
      <c r="KNJ30" s="1230"/>
      <c r="KNK30" s="1230"/>
      <c r="KNL30" s="1230"/>
      <c r="KNM30" s="1230"/>
      <c r="KNN30" s="1230"/>
      <c r="KNO30" s="1230"/>
      <c r="KNP30" s="1230"/>
      <c r="KNQ30" s="1230"/>
      <c r="KNR30" s="1230"/>
      <c r="KNS30" s="1230"/>
      <c r="KNT30" s="1230"/>
      <c r="KNU30" s="1230"/>
      <c r="KNV30" s="1230"/>
      <c r="KNW30" s="1230"/>
      <c r="KNX30" s="1230"/>
      <c r="KNY30" s="1230"/>
      <c r="KNZ30" s="1230"/>
      <c r="KOA30" s="1230"/>
      <c r="KOB30" s="1230"/>
      <c r="KOC30" s="1230"/>
      <c r="KOD30" s="1230"/>
      <c r="KOE30" s="1230"/>
      <c r="KOF30" s="1230"/>
      <c r="KOG30" s="1230"/>
      <c r="KOH30" s="1230"/>
      <c r="KOI30" s="1230"/>
      <c r="KOJ30" s="1230"/>
      <c r="KOK30" s="1230"/>
      <c r="KOL30" s="1230"/>
      <c r="KOM30" s="1230"/>
      <c r="KON30" s="1230"/>
      <c r="KOO30" s="1230"/>
      <c r="KOP30" s="1230"/>
      <c r="KOQ30" s="1230"/>
      <c r="KOR30" s="1230"/>
      <c r="KOS30" s="1230"/>
      <c r="KOT30" s="1230"/>
      <c r="KOU30" s="1230"/>
      <c r="KOV30" s="1230"/>
      <c r="KOW30" s="1230"/>
      <c r="KOX30" s="1230"/>
      <c r="KOY30" s="1230"/>
      <c r="KOZ30" s="1230"/>
      <c r="KPA30" s="1230"/>
      <c r="KPB30" s="1230"/>
      <c r="KPC30" s="1230"/>
      <c r="KPD30" s="1230"/>
      <c r="KPE30" s="1230"/>
      <c r="KPF30" s="1230"/>
      <c r="KPG30" s="1230"/>
      <c r="KPH30" s="1230"/>
      <c r="KPI30" s="1230"/>
      <c r="KPJ30" s="1230"/>
      <c r="KPK30" s="1230"/>
      <c r="KPL30" s="1230"/>
      <c r="KPM30" s="1230"/>
      <c r="KPN30" s="1230"/>
      <c r="KPO30" s="1230"/>
      <c r="KPP30" s="1230"/>
      <c r="KPQ30" s="1230"/>
      <c r="KPR30" s="1230"/>
      <c r="KPS30" s="1230"/>
      <c r="KPT30" s="1230"/>
      <c r="KPU30" s="1230"/>
      <c r="KPV30" s="1230"/>
      <c r="KPW30" s="1230"/>
      <c r="KPX30" s="1230"/>
      <c r="KPY30" s="1230"/>
      <c r="KPZ30" s="1230"/>
      <c r="KQA30" s="1230"/>
      <c r="KQB30" s="1230"/>
      <c r="KQC30" s="1230"/>
      <c r="KQD30" s="1230"/>
      <c r="KQE30" s="1230"/>
      <c r="KQF30" s="1230"/>
      <c r="KQG30" s="1230"/>
      <c r="KQH30" s="1230"/>
      <c r="KQI30" s="1230"/>
      <c r="KQJ30" s="1230"/>
      <c r="KQK30" s="1230"/>
      <c r="KQL30" s="1230"/>
      <c r="KQM30" s="1230"/>
      <c r="KQN30" s="1230"/>
      <c r="KQO30" s="1230"/>
      <c r="KQP30" s="1230"/>
      <c r="KQQ30" s="1230"/>
      <c r="KQR30" s="1230"/>
      <c r="KQS30" s="1230"/>
      <c r="KQT30" s="1230"/>
      <c r="KQU30" s="1230"/>
      <c r="KQV30" s="1230"/>
      <c r="KQW30" s="1230"/>
      <c r="KQX30" s="1230"/>
      <c r="KQY30" s="1230"/>
      <c r="KQZ30" s="1230"/>
      <c r="KRA30" s="1230"/>
      <c r="KRB30" s="1230"/>
      <c r="KRC30" s="1230"/>
      <c r="KRD30" s="1230"/>
      <c r="KRE30" s="1230"/>
      <c r="KRF30" s="1230"/>
      <c r="KRG30" s="1230"/>
      <c r="KRH30" s="1230"/>
      <c r="KRI30" s="1230"/>
      <c r="KRJ30" s="1230"/>
      <c r="KRK30" s="1230"/>
      <c r="KRL30" s="1230"/>
      <c r="KRM30" s="1230"/>
      <c r="KRN30" s="1230"/>
      <c r="KRO30" s="1230"/>
      <c r="KRP30" s="1230"/>
      <c r="KRQ30" s="1230"/>
      <c r="KRR30" s="1230"/>
      <c r="KRS30" s="1230"/>
      <c r="KRT30" s="1230"/>
      <c r="KRU30" s="1230"/>
      <c r="KRV30" s="1230"/>
      <c r="KRW30" s="1230"/>
      <c r="KRX30" s="1230"/>
      <c r="KRY30" s="1230"/>
      <c r="KRZ30" s="1230"/>
      <c r="KSA30" s="1230"/>
      <c r="KSB30" s="1230"/>
      <c r="KSC30" s="1230"/>
      <c r="KSD30" s="1230"/>
      <c r="KSE30" s="1230"/>
      <c r="KSF30" s="1230"/>
      <c r="KSG30" s="1230"/>
      <c r="KSH30" s="1230"/>
      <c r="KSI30" s="1230"/>
      <c r="KSJ30" s="1230"/>
      <c r="KSK30" s="1230"/>
      <c r="KSL30" s="1230"/>
      <c r="KSM30" s="1230"/>
      <c r="KSN30" s="1230"/>
      <c r="KSO30" s="1230"/>
      <c r="KSP30" s="1230"/>
      <c r="KSQ30" s="1230"/>
      <c r="KSR30" s="1230"/>
      <c r="KSS30" s="1230"/>
      <c r="KST30" s="1230"/>
      <c r="KSU30" s="1230"/>
      <c r="KSV30" s="1230"/>
      <c r="KSW30" s="1230"/>
      <c r="KSX30" s="1230"/>
      <c r="KSY30" s="1230"/>
      <c r="KSZ30" s="1230"/>
      <c r="KTA30" s="1230"/>
      <c r="KTB30" s="1230"/>
      <c r="KTC30" s="1230"/>
      <c r="KTD30" s="1230"/>
      <c r="KTE30" s="1230"/>
      <c r="KTF30" s="1230"/>
      <c r="KTG30" s="1230"/>
      <c r="KTH30" s="1230"/>
      <c r="KTI30" s="1230"/>
      <c r="KTJ30" s="1230"/>
      <c r="KTK30" s="1230"/>
      <c r="KTL30" s="1230"/>
      <c r="KTM30" s="1230"/>
      <c r="KTN30" s="1230"/>
      <c r="KTO30" s="1230"/>
      <c r="KTP30" s="1230"/>
      <c r="KTQ30" s="1230"/>
      <c r="KTR30" s="1230"/>
      <c r="KTS30" s="1230"/>
      <c r="KTT30" s="1230"/>
      <c r="KTU30" s="1230"/>
      <c r="KTV30" s="1230"/>
      <c r="KTW30" s="1230"/>
      <c r="KTX30" s="1230"/>
      <c r="KTY30" s="1230"/>
      <c r="KTZ30" s="1230"/>
      <c r="KUA30" s="1230"/>
      <c r="KUB30" s="1230"/>
      <c r="KUC30" s="1230"/>
      <c r="KUD30" s="1230"/>
      <c r="KUE30" s="1230"/>
      <c r="KUF30" s="1230"/>
      <c r="KUG30" s="1230"/>
      <c r="KUH30" s="1230"/>
      <c r="KUI30" s="1230"/>
      <c r="KUJ30" s="1230"/>
      <c r="KUK30" s="1230"/>
      <c r="KUL30" s="1230"/>
      <c r="KUM30" s="1230"/>
      <c r="KUN30" s="1230"/>
      <c r="KUO30" s="1230"/>
      <c r="KUP30" s="1230"/>
      <c r="KUQ30" s="1230"/>
      <c r="KUR30" s="1230"/>
      <c r="KUS30" s="1230"/>
      <c r="KUT30" s="1230"/>
      <c r="KUU30" s="1230"/>
      <c r="KUV30" s="1230"/>
      <c r="KUW30" s="1230"/>
      <c r="KUX30" s="1230"/>
      <c r="KUY30" s="1230"/>
      <c r="KUZ30" s="1230"/>
      <c r="KVA30" s="1230"/>
      <c r="KVB30" s="1230"/>
      <c r="KVC30" s="1230"/>
      <c r="KVD30" s="1230"/>
      <c r="KVE30" s="1230"/>
      <c r="KVF30" s="1230"/>
      <c r="KVG30" s="1230"/>
      <c r="KVH30" s="1230"/>
      <c r="KVI30" s="1230"/>
      <c r="KVJ30" s="1230"/>
      <c r="KVK30" s="1230"/>
      <c r="KVL30" s="1230"/>
      <c r="KVM30" s="1230"/>
      <c r="KVN30" s="1230"/>
      <c r="KVO30" s="1230"/>
      <c r="KVP30" s="1230"/>
      <c r="KVQ30" s="1230"/>
      <c r="KVR30" s="1230"/>
      <c r="KVS30" s="1230"/>
      <c r="KVT30" s="1230"/>
      <c r="KVU30" s="1230"/>
      <c r="KVV30" s="1230"/>
      <c r="KVW30" s="1230"/>
      <c r="KVX30" s="1230"/>
      <c r="KVY30" s="1230"/>
      <c r="KVZ30" s="1230"/>
      <c r="KWA30" s="1230"/>
      <c r="KWB30" s="1230"/>
      <c r="KWC30" s="1230"/>
      <c r="KWD30" s="1230"/>
      <c r="KWE30" s="1230"/>
      <c r="KWF30" s="1230"/>
      <c r="KWG30" s="1230"/>
      <c r="KWH30" s="1230"/>
      <c r="KWI30" s="1230"/>
      <c r="KWJ30" s="1230"/>
      <c r="KWK30" s="1230"/>
      <c r="KWL30" s="1230"/>
      <c r="KWM30" s="1230"/>
      <c r="KWN30" s="1230"/>
      <c r="KWO30" s="1230"/>
      <c r="KWP30" s="1230"/>
      <c r="KWQ30" s="1230"/>
      <c r="KWR30" s="1230"/>
      <c r="KWS30" s="1230"/>
      <c r="KWT30" s="1230"/>
      <c r="KWU30" s="1230"/>
      <c r="KWV30" s="1230"/>
      <c r="KWW30" s="1230"/>
      <c r="KWX30" s="1230"/>
      <c r="KWY30" s="1230"/>
      <c r="KWZ30" s="1230"/>
      <c r="KXA30" s="1230"/>
      <c r="KXB30" s="1230"/>
      <c r="KXC30" s="1230"/>
      <c r="KXD30" s="1230"/>
      <c r="KXE30" s="1230"/>
      <c r="KXF30" s="1230"/>
      <c r="KXG30" s="1230"/>
      <c r="KXH30" s="1230"/>
      <c r="KXI30" s="1230"/>
      <c r="KXJ30" s="1230"/>
      <c r="KXK30" s="1230"/>
      <c r="KXL30" s="1230"/>
      <c r="KXM30" s="1230"/>
      <c r="KXN30" s="1230"/>
      <c r="KXO30" s="1230"/>
      <c r="KXP30" s="1230"/>
      <c r="KXQ30" s="1230"/>
      <c r="KXR30" s="1230"/>
      <c r="KXS30" s="1230"/>
      <c r="KXT30" s="1230"/>
      <c r="KXU30" s="1230"/>
      <c r="KXV30" s="1230"/>
      <c r="KXW30" s="1230"/>
      <c r="KXX30" s="1230"/>
      <c r="KXY30" s="1230"/>
      <c r="KXZ30" s="1230"/>
      <c r="KYA30" s="1230"/>
      <c r="KYB30" s="1230"/>
      <c r="KYC30" s="1230"/>
      <c r="KYD30" s="1230"/>
      <c r="KYE30" s="1230"/>
      <c r="KYF30" s="1230"/>
      <c r="KYG30" s="1230"/>
      <c r="KYH30" s="1230"/>
      <c r="KYI30" s="1230"/>
      <c r="KYJ30" s="1230"/>
      <c r="KYK30" s="1230"/>
      <c r="KYL30" s="1230"/>
      <c r="KYM30" s="1230"/>
      <c r="KYN30" s="1230"/>
      <c r="KYO30" s="1230"/>
      <c r="KYP30" s="1230"/>
      <c r="KYQ30" s="1230"/>
      <c r="KYR30" s="1230"/>
      <c r="KYS30" s="1230"/>
      <c r="KYT30" s="1230"/>
      <c r="KYU30" s="1230"/>
      <c r="KYV30" s="1230"/>
      <c r="KYW30" s="1230"/>
      <c r="KYX30" s="1230"/>
      <c r="KYY30" s="1230"/>
      <c r="KYZ30" s="1230"/>
      <c r="KZA30" s="1230"/>
      <c r="KZB30" s="1230"/>
      <c r="KZC30" s="1230"/>
      <c r="KZD30" s="1230"/>
      <c r="KZE30" s="1230"/>
      <c r="KZF30" s="1230"/>
      <c r="KZG30" s="1230"/>
      <c r="KZH30" s="1230"/>
      <c r="KZI30" s="1230"/>
      <c r="KZJ30" s="1230"/>
      <c r="KZK30" s="1230"/>
      <c r="KZL30" s="1230"/>
      <c r="KZM30" s="1230"/>
      <c r="KZN30" s="1230"/>
      <c r="KZO30" s="1230"/>
      <c r="KZP30" s="1230"/>
      <c r="KZQ30" s="1230"/>
      <c r="KZR30" s="1230"/>
      <c r="KZS30" s="1230"/>
      <c r="KZT30" s="1230"/>
      <c r="KZU30" s="1230"/>
      <c r="KZV30" s="1230"/>
      <c r="KZW30" s="1230"/>
      <c r="KZX30" s="1230"/>
      <c r="KZY30" s="1230"/>
      <c r="KZZ30" s="1230"/>
      <c r="LAA30" s="1230"/>
      <c r="LAB30" s="1230"/>
      <c r="LAC30" s="1230"/>
      <c r="LAD30" s="1230"/>
      <c r="LAE30" s="1230"/>
      <c r="LAF30" s="1230"/>
      <c r="LAG30" s="1230"/>
      <c r="LAH30" s="1230"/>
      <c r="LAI30" s="1230"/>
      <c r="LAJ30" s="1230"/>
      <c r="LAK30" s="1230"/>
      <c r="LAL30" s="1230"/>
      <c r="LAM30" s="1230"/>
      <c r="LAN30" s="1230"/>
      <c r="LAO30" s="1230"/>
      <c r="LAP30" s="1230"/>
      <c r="LAQ30" s="1230"/>
      <c r="LAR30" s="1230"/>
      <c r="LAS30" s="1230"/>
      <c r="LAT30" s="1230"/>
      <c r="LAU30" s="1230"/>
      <c r="LAV30" s="1230"/>
      <c r="LAW30" s="1230"/>
      <c r="LAX30" s="1230"/>
      <c r="LAY30" s="1230"/>
      <c r="LAZ30" s="1230"/>
      <c r="LBA30" s="1230"/>
      <c r="LBB30" s="1230"/>
      <c r="LBC30" s="1230"/>
      <c r="LBD30" s="1230"/>
      <c r="LBE30" s="1230"/>
      <c r="LBF30" s="1230"/>
      <c r="LBG30" s="1230"/>
      <c r="LBH30" s="1230"/>
      <c r="LBI30" s="1230"/>
      <c r="LBJ30" s="1230"/>
      <c r="LBK30" s="1230"/>
      <c r="LBL30" s="1230"/>
      <c r="LBM30" s="1230"/>
      <c r="LBN30" s="1230"/>
      <c r="LBO30" s="1230"/>
      <c r="LBP30" s="1230"/>
      <c r="LBQ30" s="1230"/>
      <c r="LBR30" s="1230"/>
      <c r="LBS30" s="1230"/>
      <c r="LBT30" s="1230"/>
      <c r="LBU30" s="1230"/>
      <c r="LBV30" s="1230"/>
      <c r="LBW30" s="1230"/>
      <c r="LBX30" s="1230"/>
      <c r="LBY30" s="1230"/>
      <c r="LBZ30" s="1230"/>
      <c r="LCA30" s="1230"/>
      <c r="LCB30" s="1230"/>
      <c r="LCC30" s="1230"/>
      <c r="LCD30" s="1230"/>
      <c r="LCE30" s="1230"/>
      <c r="LCF30" s="1230"/>
      <c r="LCG30" s="1230"/>
      <c r="LCH30" s="1230"/>
      <c r="LCI30" s="1230"/>
      <c r="LCJ30" s="1230"/>
      <c r="LCK30" s="1230"/>
      <c r="LCL30" s="1230"/>
      <c r="LCM30" s="1230"/>
      <c r="LCN30" s="1230"/>
      <c r="LCO30" s="1230"/>
      <c r="LCP30" s="1230"/>
      <c r="LCQ30" s="1230"/>
      <c r="LCR30" s="1230"/>
      <c r="LCS30" s="1230"/>
      <c r="LCT30" s="1230"/>
      <c r="LCU30" s="1230"/>
      <c r="LCV30" s="1230"/>
      <c r="LCW30" s="1230"/>
      <c r="LCX30" s="1230"/>
      <c r="LCY30" s="1230"/>
      <c r="LCZ30" s="1230"/>
      <c r="LDA30" s="1230"/>
      <c r="LDB30" s="1230"/>
      <c r="LDC30" s="1230"/>
      <c r="LDD30" s="1230"/>
      <c r="LDE30" s="1230"/>
      <c r="LDF30" s="1230"/>
      <c r="LDG30" s="1230"/>
      <c r="LDH30" s="1230"/>
      <c r="LDI30" s="1230"/>
      <c r="LDJ30" s="1230"/>
      <c r="LDK30" s="1230"/>
      <c r="LDL30" s="1230"/>
      <c r="LDM30" s="1230"/>
      <c r="LDN30" s="1230"/>
      <c r="LDO30" s="1230"/>
      <c r="LDP30" s="1230"/>
      <c r="LDQ30" s="1230"/>
      <c r="LDR30" s="1230"/>
      <c r="LDS30" s="1230"/>
      <c r="LDT30" s="1230"/>
      <c r="LDU30" s="1230"/>
      <c r="LDV30" s="1230"/>
      <c r="LDW30" s="1230"/>
      <c r="LDX30" s="1230"/>
      <c r="LDY30" s="1230"/>
      <c r="LDZ30" s="1230"/>
      <c r="LEA30" s="1230"/>
      <c r="LEB30" s="1230"/>
      <c r="LEC30" s="1230"/>
      <c r="LED30" s="1230"/>
      <c r="LEE30" s="1230"/>
      <c r="LEF30" s="1230"/>
      <c r="LEG30" s="1230"/>
      <c r="LEH30" s="1230"/>
      <c r="LEI30" s="1230"/>
      <c r="LEJ30" s="1230"/>
      <c r="LEK30" s="1230"/>
      <c r="LEL30" s="1230"/>
      <c r="LEM30" s="1230"/>
      <c r="LEN30" s="1230"/>
      <c r="LEO30" s="1230"/>
      <c r="LEP30" s="1230"/>
      <c r="LEQ30" s="1230"/>
      <c r="LER30" s="1230"/>
      <c r="LES30" s="1230"/>
      <c r="LET30" s="1230"/>
      <c r="LEU30" s="1230"/>
      <c r="LEV30" s="1230"/>
      <c r="LEW30" s="1230"/>
      <c r="LEX30" s="1230"/>
      <c r="LEY30" s="1230"/>
      <c r="LEZ30" s="1230"/>
      <c r="LFA30" s="1230"/>
      <c r="LFB30" s="1230"/>
      <c r="LFC30" s="1230"/>
      <c r="LFD30" s="1230"/>
      <c r="LFE30" s="1230"/>
      <c r="LFF30" s="1230"/>
      <c r="LFG30" s="1230"/>
      <c r="LFH30" s="1230"/>
      <c r="LFI30" s="1230"/>
      <c r="LFJ30" s="1230"/>
      <c r="LFK30" s="1230"/>
      <c r="LFL30" s="1230"/>
      <c r="LFM30" s="1230"/>
      <c r="LFN30" s="1230"/>
      <c r="LFO30" s="1230"/>
      <c r="LFP30" s="1230"/>
      <c r="LFQ30" s="1230"/>
      <c r="LFR30" s="1230"/>
      <c r="LFS30" s="1230"/>
      <c r="LFT30" s="1230"/>
      <c r="LFU30" s="1230"/>
      <c r="LFV30" s="1230"/>
      <c r="LFW30" s="1230"/>
      <c r="LFX30" s="1230"/>
      <c r="LFY30" s="1230"/>
      <c r="LFZ30" s="1230"/>
      <c r="LGA30" s="1230"/>
      <c r="LGB30" s="1230"/>
      <c r="LGC30" s="1230"/>
      <c r="LGD30" s="1230"/>
      <c r="LGE30" s="1230"/>
      <c r="LGF30" s="1230"/>
      <c r="LGG30" s="1230"/>
      <c r="LGH30" s="1230"/>
      <c r="LGI30" s="1230"/>
      <c r="LGJ30" s="1230"/>
      <c r="LGK30" s="1230"/>
      <c r="LGL30" s="1230"/>
      <c r="LGM30" s="1230"/>
      <c r="LGN30" s="1230"/>
      <c r="LGO30" s="1230"/>
      <c r="LGP30" s="1230"/>
      <c r="LGQ30" s="1230"/>
      <c r="LGR30" s="1230"/>
      <c r="LGS30" s="1230"/>
      <c r="LGT30" s="1230"/>
      <c r="LGU30" s="1230"/>
      <c r="LGV30" s="1230"/>
      <c r="LGW30" s="1230"/>
      <c r="LGX30" s="1230"/>
      <c r="LGY30" s="1230"/>
      <c r="LGZ30" s="1230"/>
      <c r="LHA30" s="1230"/>
      <c r="LHB30" s="1230"/>
      <c r="LHC30" s="1230"/>
      <c r="LHD30" s="1230"/>
      <c r="LHE30" s="1230"/>
      <c r="LHF30" s="1230"/>
      <c r="LHG30" s="1230"/>
      <c r="LHH30" s="1230"/>
      <c r="LHI30" s="1230"/>
      <c r="LHJ30" s="1230"/>
      <c r="LHK30" s="1230"/>
      <c r="LHL30" s="1230"/>
      <c r="LHM30" s="1230"/>
      <c r="LHN30" s="1230"/>
      <c r="LHO30" s="1230"/>
      <c r="LHP30" s="1230"/>
      <c r="LHQ30" s="1230"/>
      <c r="LHR30" s="1230"/>
      <c r="LHS30" s="1230"/>
      <c r="LHT30" s="1230"/>
      <c r="LHU30" s="1230"/>
      <c r="LHV30" s="1230"/>
      <c r="LHW30" s="1230"/>
      <c r="LHX30" s="1230"/>
      <c r="LHY30" s="1230"/>
      <c r="LHZ30" s="1230"/>
      <c r="LIA30" s="1230"/>
      <c r="LIB30" s="1230"/>
      <c r="LIC30" s="1230"/>
      <c r="LID30" s="1230"/>
      <c r="LIE30" s="1230"/>
      <c r="LIF30" s="1230"/>
      <c r="LIG30" s="1230"/>
      <c r="LIH30" s="1230"/>
      <c r="LII30" s="1230"/>
      <c r="LIJ30" s="1230"/>
      <c r="LIK30" s="1230"/>
      <c r="LIL30" s="1230"/>
      <c r="LIM30" s="1230"/>
      <c r="LIN30" s="1230"/>
      <c r="LIO30" s="1230"/>
      <c r="LIP30" s="1230"/>
      <c r="LIQ30" s="1230"/>
      <c r="LIR30" s="1230"/>
      <c r="LIS30" s="1230"/>
      <c r="LIT30" s="1230"/>
      <c r="LIU30" s="1230"/>
      <c r="LIV30" s="1230"/>
      <c r="LIW30" s="1230"/>
      <c r="LIX30" s="1230"/>
      <c r="LIY30" s="1230"/>
      <c r="LIZ30" s="1230"/>
      <c r="LJA30" s="1230"/>
      <c r="LJB30" s="1230"/>
      <c r="LJC30" s="1230"/>
      <c r="LJD30" s="1230"/>
      <c r="LJE30" s="1230"/>
      <c r="LJF30" s="1230"/>
      <c r="LJG30" s="1230"/>
      <c r="LJH30" s="1230"/>
      <c r="LJI30" s="1230"/>
      <c r="LJJ30" s="1230"/>
      <c r="LJK30" s="1230"/>
      <c r="LJL30" s="1230"/>
      <c r="LJM30" s="1230"/>
      <c r="LJN30" s="1230"/>
      <c r="LJO30" s="1230"/>
      <c r="LJP30" s="1230"/>
      <c r="LJQ30" s="1230"/>
      <c r="LJR30" s="1230"/>
      <c r="LJS30" s="1230"/>
      <c r="LJT30" s="1230"/>
      <c r="LJU30" s="1230"/>
      <c r="LJV30" s="1230"/>
      <c r="LJW30" s="1230"/>
      <c r="LJX30" s="1230"/>
      <c r="LJY30" s="1230"/>
      <c r="LJZ30" s="1230"/>
      <c r="LKA30" s="1230"/>
      <c r="LKB30" s="1230"/>
      <c r="LKC30" s="1230"/>
      <c r="LKD30" s="1230"/>
      <c r="LKE30" s="1230"/>
      <c r="LKF30" s="1230"/>
      <c r="LKG30" s="1230"/>
      <c r="LKH30" s="1230"/>
      <c r="LKI30" s="1230"/>
      <c r="LKJ30" s="1230"/>
      <c r="LKK30" s="1230"/>
      <c r="LKL30" s="1230"/>
      <c r="LKM30" s="1230"/>
      <c r="LKN30" s="1230"/>
      <c r="LKO30" s="1230"/>
      <c r="LKP30" s="1230"/>
      <c r="LKQ30" s="1230"/>
      <c r="LKR30" s="1230"/>
      <c r="LKS30" s="1230"/>
      <c r="LKT30" s="1230"/>
      <c r="LKU30" s="1230"/>
      <c r="LKV30" s="1230"/>
      <c r="LKW30" s="1230"/>
      <c r="LKX30" s="1230"/>
      <c r="LKY30" s="1230"/>
      <c r="LKZ30" s="1230"/>
      <c r="LLA30" s="1230"/>
      <c r="LLB30" s="1230"/>
      <c r="LLC30" s="1230"/>
      <c r="LLD30" s="1230"/>
      <c r="LLE30" s="1230"/>
      <c r="LLF30" s="1230"/>
      <c r="LLG30" s="1230"/>
      <c r="LLH30" s="1230"/>
      <c r="LLI30" s="1230"/>
      <c r="LLJ30" s="1230"/>
      <c r="LLK30" s="1230"/>
      <c r="LLL30" s="1230"/>
      <c r="LLM30" s="1230"/>
      <c r="LLN30" s="1230"/>
      <c r="LLO30" s="1230"/>
      <c r="LLP30" s="1230"/>
      <c r="LLQ30" s="1230"/>
      <c r="LLR30" s="1230"/>
      <c r="LLS30" s="1230"/>
      <c r="LLT30" s="1230"/>
      <c r="LLU30" s="1230"/>
      <c r="LLV30" s="1230"/>
      <c r="LLW30" s="1230"/>
      <c r="LLX30" s="1230"/>
      <c r="LLY30" s="1230"/>
      <c r="LLZ30" s="1230"/>
      <c r="LMA30" s="1230"/>
      <c r="LMB30" s="1230"/>
      <c r="LMC30" s="1230"/>
      <c r="LMD30" s="1230"/>
      <c r="LME30" s="1230"/>
      <c r="LMF30" s="1230"/>
      <c r="LMG30" s="1230"/>
      <c r="LMH30" s="1230"/>
      <c r="LMI30" s="1230"/>
      <c r="LMJ30" s="1230"/>
      <c r="LMK30" s="1230"/>
      <c r="LML30" s="1230"/>
      <c r="LMM30" s="1230"/>
      <c r="LMN30" s="1230"/>
      <c r="LMO30" s="1230"/>
      <c r="LMP30" s="1230"/>
      <c r="LMQ30" s="1230"/>
      <c r="LMR30" s="1230"/>
      <c r="LMS30" s="1230"/>
      <c r="LMT30" s="1230"/>
      <c r="LMU30" s="1230"/>
      <c r="LMV30" s="1230"/>
      <c r="LMW30" s="1230"/>
      <c r="LMX30" s="1230"/>
      <c r="LMY30" s="1230"/>
      <c r="LMZ30" s="1230"/>
      <c r="LNA30" s="1230"/>
      <c r="LNB30" s="1230"/>
      <c r="LNC30" s="1230"/>
      <c r="LND30" s="1230"/>
      <c r="LNE30" s="1230"/>
      <c r="LNF30" s="1230"/>
      <c r="LNG30" s="1230"/>
      <c r="LNH30" s="1230"/>
      <c r="LNI30" s="1230"/>
      <c r="LNJ30" s="1230"/>
      <c r="LNK30" s="1230"/>
      <c r="LNL30" s="1230"/>
      <c r="LNM30" s="1230"/>
      <c r="LNN30" s="1230"/>
      <c r="LNO30" s="1230"/>
      <c r="LNP30" s="1230"/>
      <c r="LNQ30" s="1230"/>
      <c r="LNR30" s="1230"/>
      <c r="LNS30" s="1230"/>
      <c r="LNT30" s="1230"/>
      <c r="LNU30" s="1230"/>
      <c r="LNV30" s="1230"/>
      <c r="LNW30" s="1230"/>
      <c r="LNX30" s="1230"/>
      <c r="LNY30" s="1230"/>
      <c r="LNZ30" s="1230"/>
      <c r="LOA30" s="1230"/>
      <c r="LOB30" s="1230"/>
      <c r="LOC30" s="1230"/>
      <c r="LOD30" s="1230"/>
      <c r="LOE30" s="1230"/>
      <c r="LOF30" s="1230"/>
      <c r="LOG30" s="1230"/>
      <c r="LOH30" s="1230"/>
      <c r="LOI30" s="1230"/>
      <c r="LOJ30" s="1230"/>
      <c r="LOK30" s="1230"/>
      <c r="LOL30" s="1230"/>
      <c r="LOM30" s="1230"/>
      <c r="LON30" s="1230"/>
      <c r="LOO30" s="1230"/>
      <c r="LOP30" s="1230"/>
      <c r="LOQ30" s="1230"/>
      <c r="LOR30" s="1230"/>
      <c r="LOS30" s="1230"/>
      <c r="LOT30" s="1230"/>
      <c r="LOU30" s="1230"/>
      <c r="LOV30" s="1230"/>
      <c r="LOW30" s="1230"/>
      <c r="LOX30" s="1230"/>
      <c r="LOY30" s="1230"/>
      <c r="LOZ30" s="1230"/>
      <c r="LPA30" s="1230"/>
      <c r="LPB30" s="1230"/>
      <c r="LPC30" s="1230"/>
      <c r="LPD30" s="1230"/>
      <c r="LPE30" s="1230"/>
      <c r="LPF30" s="1230"/>
      <c r="LPG30" s="1230"/>
      <c r="LPH30" s="1230"/>
      <c r="LPI30" s="1230"/>
      <c r="LPJ30" s="1230"/>
      <c r="LPK30" s="1230"/>
      <c r="LPL30" s="1230"/>
      <c r="LPM30" s="1230"/>
      <c r="LPN30" s="1230"/>
      <c r="LPO30" s="1230"/>
      <c r="LPP30" s="1230"/>
      <c r="LPQ30" s="1230"/>
      <c r="LPR30" s="1230"/>
      <c r="LPS30" s="1230"/>
      <c r="LPT30" s="1230"/>
      <c r="LPU30" s="1230"/>
      <c r="LPV30" s="1230"/>
      <c r="LPW30" s="1230"/>
      <c r="LPX30" s="1230"/>
      <c r="LPY30" s="1230"/>
      <c r="LPZ30" s="1230"/>
      <c r="LQA30" s="1230"/>
      <c r="LQB30" s="1230"/>
      <c r="LQC30" s="1230"/>
      <c r="LQD30" s="1230"/>
      <c r="LQE30" s="1230"/>
      <c r="LQF30" s="1230"/>
      <c r="LQG30" s="1230"/>
      <c r="LQH30" s="1230"/>
      <c r="LQI30" s="1230"/>
      <c r="LQJ30" s="1230"/>
      <c r="LQK30" s="1230"/>
      <c r="LQL30" s="1230"/>
      <c r="LQM30" s="1230"/>
      <c r="LQN30" s="1230"/>
      <c r="LQO30" s="1230"/>
      <c r="LQP30" s="1230"/>
      <c r="LQQ30" s="1230"/>
      <c r="LQR30" s="1230"/>
      <c r="LQS30" s="1230"/>
      <c r="LQT30" s="1230"/>
      <c r="LQU30" s="1230"/>
      <c r="LQV30" s="1230"/>
      <c r="LQW30" s="1230"/>
      <c r="LQX30" s="1230"/>
      <c r="LQY30" s="1230"/>
      <c r="LQZ30" s="1230"/>
      <c r="LRA30" s="1230"/>
      <c r="LRB30" s="1230"/>
      <c r="LRC30" s="1230"/>
      <c r="LRD30" s="1230"/>
      <c r="LRE30" s="1230"/>
      <c r="LRF30" s="1230"/>
      <c r="LRG30" s="1230"/>
      <c r="LRH30" s="1230"/>
      <c r="LRI30" s="1230"/>
      <c r="LRJ30" s="1230"/>
      <c r="LRK30" s="1230"/>
      <c r="LRL30" s="1230"/>
      <c r="LRM30" s="1230"/>
      <c r="LRN30" s="1230"/>
      <c r="LRO30" s="1230"/>
      <c r="LRP30" s="1230"/>
      <c r="LRQ30" s="1230"/>
      <c r="LRR30" s="1230"/>
      <c r="LRS30" s="1230"/>
      <c r="LRT30" s="1230"/>
      <c r="LRU30" s="1230"/>
      <c r="LRV30" s="1230"/>
      <c r="LRW30" s="1230"/>
      <c r="LRX30" s="1230"/>
      <c r="LRY30" s="1230"/>
      <c r="LRZ30" s="1230"/>
      <c r="LSA30" s="1230"/>
      <c r="LSB30" s="1230"/>
      <c r="LSC30" s="1230"/>
      <c r="LSD30" s="1230"/>
      <c r="LSE30" s="1230"/>
      <c r="LSF30" s="1230"/>
      <c r="LSG30" s="1230"/>
      <c r="LSH30" s="1230"/>
      <c r="LSI30" s="1230"/>
      <c r="LSJ30" s="1230"/>
      <c r="LSK30" s="1230"/>
      <c r="LSL30" s="1230"/>
      <c r="LSM30" s="1230"/>
      <c r="LSN30" s="1230"/>
      <c r="LSO30" s="1230"/>
      <c r="LSP30" s="1230"/>
      <c r="LSQ30" s="1230"/>
      <c r="LSR30" s="1230"/>
      <c r="LSS30" s="1230"/>
      <c r="LST30" s="1230"/>
      <c r="LSU30" s="1230"/>
      <c r="LSV30" s="1230"/>
      <c r="LSW30" s="1230"/>
      <c r="LSX30" s="1230"/>
      <c r="LSY30" s="1230"/>
      <c r="LSZ30" s="1230"/>
      <c r="LTA30" s="1230"/>
      <c r="LTB30" s="1230"/>
      <c r="LTC30" s="1230"/>
      <c r="LTD30" s="1230"/>
      <c r="LTE30" s="1230"/>
      <c r="LTF30" s="1230"/>
      <c r="LTG30" s="1230"/>
      <c r="LTH30" s="1230"/>
      <c r="LTI30" s="1230"/>
      <c r="LTJ30" s="1230"/>
      <c r="LTK30" s="1230"/>
      <c r="LTL30" s="1230"/>
      <c r="LTM30" s="1230"/>
      <c r="LTN30" s="1230"/>
      <c r="LTO30" s="1230"/>
      <c r="LTP30" s="1230"/>
      <c r="LTQ30" s="1230"/>
      <c r="LTR30" s="1230"/>
      <c r="LTS30" s="1230"/>
      <c r="LTT30" s="1230"/>
      <c r="LTU30" s="1230"/>
      <c r="LTV30" s="1230"/>
      <c r="LTW30" s="1230"/>
      <c r="LTX30" s="1230"/>
      <c r="LTY30" s="1230"/>
      <c r="LTZ30" s="1230"/>
      <c r="LUA30" s="1230"/>
      <c r="LUB30" s="1230"/>
      <c r="LUC30" s="1230"/>
      <c r="LUD30" s="1230"/>
      <c r="LUE30" s="1230"/>
      <c r="LUF30" s="1230"/>
      <c r="LUG30" s="1230"/>
      <c r="LUH30" s="1230"/>
      <c r="LUI30" s="1230"/>
      <c r="LUJ30" s="1230"/>
      <c r="LUK30" s="1230"/>
      <c r="LUL30" s="1230"/>
      <c r="LUM30" s="1230"/>
      <c r="LUN30" s="1230"/>
      <c r="LUO30" s="1230"/>
      <c r="LUP30" s="1230"/>
      <c r="LUQ30" s="1230"/>
      <c r="LUR30" s="1230"/>
      <c r="LUS30" s="1230"/>
      <c r="LUT30" s="1230"/>
      <c r="LUU30" s="1230"/>
      <c r="LUV30" s="1230"/>
      <c r="LUW30" s="1230"/>
      <c r="LUX30" s="1230"/>
      <c r="LUY30" s="1230"/>
      <c r="LUZ30" s="1230"/>
      <c r="LVA30" s="1230"/>
      <c r="LVB30" s="1230"/>
      <c r="LVC30" s="1230"/>
      <c r="LVD30" s="1230"/>
      <c r="LVE30" s="1230"/>
      <c r="LVF30" s="1230"/>
      <c r="LVG30" s="1230"/>
      <c r="LVH30" s="1230"/>
      <c r="LVI30" s="1230"/>
      <c r="LVJ30" s="1230"/>
      <c r="LVK30" s="1230"/>
      <c r="LVL30" s="1230"/>
      <c r="LVM30" s="1230"/>
      <c r="LVN30" s="1230"/>
      <c r="LVO30" s="1230"/>
      <c r="LVP30" s="1230"/>
      <c r="LVQ30" s="1230"/>
      <c r="LVR30" s="1230"/>
      <c r="LVS30" s="1230"/>
      <c r="LVT30" s="1230"/>
      <c r="LVU30" s="1230"/>
      <c r="LVV30" s="1230"/>
      <c r="LVW30" s="1230"/>
      <c r="LVX30" s="1230"/>
      <c r="LVY30" s="1230"/>
      <c r="LVZ30" s="1230"/>
      <c r="LWA30" s="1230"/>
      <c r="LWB30" s="1230"/>
      <c r="LWC30" s="1230"/>
      <c r="LWD30" s="1230"/>
      <c r="LWE30" s="1230"/>
      <c r="LWF30" s="1230"/>
      <c r="LWG30" s="1230"/>
      <c r="LWH30" s="1230"/>
      <c r="LWI30" s="1230"/>
      <c r="LWJ30" s="1230"/>
      <c r="LWK30" s="1230"/>
      <c r="LWL30" s="1230"/>
      <c r="LWM30" s="1230"/>
      <c r="LWN30" s="1230"/>
      <c r="LWO30" s="1230"/>
      <c r="LWP30" s="1230"/>
      <c r="LWQ30" s="1230"/>
      <c r="LWR30" s="1230"/>
      <c r="LWS30" s="1230"/>
      <c r="LWT30" s="1230"/>
      <c r="LWU30" s="1230"/>
      <c r="LWV30" s="1230"/>
      <c r="LWW30" s="1230"/>
      <c r="LWX30" s="1230"/>
      <c r="LWY30" s="1230"/>
      <c r="LWZ30" s="1230"/>
      <c r="LXA30" s="1230"/>
      <c r="LXB30" s="1230"/>
      <c r="LXC30" s="1230"/>
      <c r="LXD30" s="1230"/>
      <c r="LXE30" s="1230"/>
      <c r="LXF30" s="1230"/>
      <c r="LXG30" s="1230"/>
      <c r="LXH30" s="1230"/>
      <c r="LXI30" s="1230"/>
      <c r="LXJ30" s="1230"/>
      <c r="LXK30" s="1230"/>
      <c r="LXL30" s="1230"/>
      <c r="LXM30" s="1230"/>
      <c r="LXN30" s="1230"/>
      <c r="LXO30" s="1230"/>
      <c r="LXP30" s="1230"/>
      <c r="LXQ30" s="1230"/>
      <c r="LXR30" s="1230"/>
      <c r="LXS30" s="1230"/>
      <c r="LXT30" s="1230"/>
      <c r="LXU30" s="1230"/>
      <c r="LXV30" s="1230"/>
      <c r="LXW30" s="1230"/>
      <c r="LXX30" s="1230"/>
      <c r="LXY30" s="1230"/>
      <c r="LXZ30" s="1230"/>
      <c r="LYA30" s="1230"/>
      <c r="LYB30" s="1230"/>
      <c r="LYC30" s="1230"/>
      <c r="LYD30" s="1230"/>
      <c r="LYE30" s="1230"/>
      <c r="LYF30" s="1230"/>
      <c r="LYG30" s="1230"/>
      <c r="LYH30" s="1230"/>
      <c r="LYI30" s="1230"/>
      <c r="LYJ30" s="1230"/>
      <c r="LYK30" s="1230"/>
      <c r="LYL30" s="1230"/>
      <c r="LYM30" s="1230"/>
      <c r="LYN30" s="1230"/>
      <c r="LYO30" s="1230"/>
      <c r="LYP30" s="1230"/>
      <c r="LYQ30" s="1230"/>
      <c r="LYR30" s="1230"/>
      <c r="LYS30" s="1230"/>
      <c r="LYT30" s="1230"/>
      <c r="LYU30" s="1230"/>
      <c r="LYV30" s="1230"/>
      <c r="LYW30" s="1230"/>
      <c r="LYX30" s="1230"/>
      <c r="LYY30" s="1230"/>
      <c r="LYZ30" s="1230"/>
      <c r="LZA30" s="1230"/>
      <c r="LZB30" s="1230"/>
      <c r="LZC30" s="1230"/>
      <c r="LZD30" s="1230"/>
      <c r="LZE30" s="1230"/>
      <c r="LZF30" s="1230"/>
      <c r="LZG30" s="1230"/>
      <c r="LZH30" s="1230"/>
      <c r="LZI30" s="1230"/>
      <c r="LZJ30" s="1230"/>
      <c r="LZK30" s="1230"/>
      <c r="LZL30" s="1230"/>
      <c r="LZM30" s="1230"/>
      <c r="LZN30" s="1230"/>
      <c r="LZO30" s="1230"/>
      <c r="LZP30" s="1230"/>
      <c r="LZQ30" s="1230"/>
      <c r="LZR30" s="1230"/>
      <c r="LZS30" s="1230"/>
      <c r="LZT30" s="1230"/>
      <c r="LZU30" s="1230"/>
      <c r="LZV30" s="1230"/>
      <c r="LZW30" s="1230"/>
      <c r="LZX30" s="1230"/>
      <c r="LZY30" s="1230"/>
      <c r="LZZ30" s="1230"/>
      <c r="MAA30" s="1230"/>
      <c r="MAB30" s="1230"/>
      <c r="MAC30" s="1230"/>
      <c r="MAD30" s="1230"/>
      <c r="MAE30" s="1230"/>
      <c r="MAF30" s="1230"/>
      <c r="MAG30" s="1230"/>
      <c r="MAH30" s="1230"/>
      <c r="MAI30" s="1230"/>
      <c r="MAJ30" s="1230"/>
      <c r="MAK30" s="1230"/>
      <c r="MAL30" s="1230"/>
      <c r="MAM30" s="1230"/>
      <c r="MAN30" s="1230"/>
      <c r="MAO30" s="1230"/>
      <c r="MAP30" s="1230"/>
      <c r="MAQ30" s="1230"/>
      <c r="MAR30" s="1230"/>
      <c r="MAS30" s="1230"/>
      <c r="MAT30" s="1230"/>
      <c r="MAU30" s="1230"/>
      <c r="MAV30" s="1230"/>
      <c r="MAW30" s="1230"/>
      <c r="MAX30" s="1230"/>
      <c r="MAY30" s="1230"/>
      <c r="MAZ30" s="1230"/>
      <c r="MBA30" s="1230"/>
      <c r="MBB30" s="1230"/>
      <c r="MBC30" s="1230"/>
      <c r="MBD30" s="1230"/>
      <c r="MBE30" s="1230"/>
      <c r="MBF30" s="1230"/>
      <c r="MBG30" s="1230"/>
      <c r="MBH30" s="1230"/>
      <c r="MBI30" s="1230"/>
      <c r="MBJ30" s="1230"/>
      <c r="MBK30" s="1230"/>
      <c r="MBL30" s="1230"/>
      <c r="MBM30" s="1230"/>
      <c r="MBN30" s="1230"/>
      <c r="MBO30" s="1230"/>
      <c r="MBP30" s="1230"/>
      <c r="MBQ30" s="1230"/>
      <c r="MBR30" s="1230"/>
      <c r="MBS30" s="1230"/>
      <c r="MBT30" s="1230"/>
      <c r="MBU30" s="1230"/>
      <c r="MBV30" s="1230"/>
      <c r="MBW30" s="1230"/>
      <c r="MBX30" s="1230"/>
      <c r="MBY30" s="1230"/>
      <c r="MBZ30" s="1230"/>
      <c r="MCA30" s="1230"/>
      <c r="MCB30" s="1230"/>
      <c r="MCC30" s="1230"/>
      <c r="MCD30" s="1230"/>
      <c r="MCE30" s="1230"/>
      <c r="MCF30" s="1230"/>
      <c r="MCG30" s="1230"/>
      <c r="MCH30" s="1230"/>
      <c r="MCI30" s="1230"/>
      <c r="MCJ30" s="1230"/>
      <c r="MCK30" s="1230"/>
      <c r="MCL30" s="1230"/>
      <c r="MCM30" s="1230"/>
      <c r="MCN30" s="1230"/>
      <c r="MCO30" s="1230"/>
      <c r="MCP30" s="1230"/>
      <c r="MCQ30" s="1230"/>
      <c r="MCR30" s="1230"/>
      <c r="MCS30" s="1230"/>
      <c r="MCT30" s="1230"/>
      <c r="MCU30" s="1230"/>
      <c r="MCV30" s="1230"/>
      <c r="MCW30" s="1230"/>
      <c r="MCX30" s="1230"/>
      <c r="MCY30" s="1230"/>
      <c r="MCZ30" s="1230"/>
      <c r="MDA30" s="1230"/>
      <c r="MDB30" s="1230"/>
      <c r="MDC30" s="1230"/>
      <c r="MDD30" s="1230"/>
      <c r="MDE30" s="1230"/>
      <c r="MDF30" s="1230"/>
      <c r="MDG30" s="1230"/>
      <c r="MDH30" s="1230"/>
      <c r="MDI30" s="1230"/>
      <c r="MDJ30" s="1230"/>
      <c r="MDK30" s="1230"/>
      <c r="MDL30" s="1230"/>
      <c r="MDM30" s="1230"/>
      <c r="MDN30" s="1230"/>
      <c r="MDO30" s="1230"/>
      <c r="MDP30" s="1230"/>
      <c r="MDQ30" s="1230"/>
      <c r="MDR30" s="1230"/>
      <c r="MDS30" s="1230"/>
      <c r="MDT30" s="1230"/>
      <c r="MDU30" s="1230"/>
      <c r="MDV30" s="1230"/>
      <c r="MDW30" s="1230"/>
      <c r="MDX30" s="1230"/>
      <c r="MDY30" s="1230"/>
      <c r="MDZ30" s="1230"/>
      <c r="MEA30" s="1230"/>
      <c r="MEB30" s="1230"/>
      <c r="MEC30" s="1230"/>
      <c r="MED30" s="1230"/>
      <c r="MEE30" s="1230"/>
      <c r="MEF30" s="1230"/>
      <c r="MEG30" s="1230"/>
      <c r="MEH30" s="1230"/>
      <c r="MEI30" s="1230"/>
      <c r="MEJ30" s="1230"/>
      <c r="MEK30" s="1230"/>
      <c r="MEL30" s="1230"/>
      <c r="MEM30" s="1230"/>
      <c r="MEN30" s="1230"/>
      <c r="MEO30" s="1230"/>
      <c r="MEP30" s="1230"/>
      <c r="MEQ30" s="1230"/>
      <c r="MER30" s="1230"/>
      <c r="MES30" s="1230"/>
      <c r="MET30" s="1230"/>
      <c r="MEU30" s="1230"/>
      <c r="MEV30" s="1230"/>
      <c r="MEW30" s="1230"/>
      <c r="MEX30" s="1230"/>
      <c r="MEY30" s="1230"/>
      <c r="MEZ30" s="1230"/>
      <c r="MFA30" s="1230"/>
      <c r="MFB30" s="1230"/>
      <c r="MFC30" s="1230"/>
      <c r="MFD30" s="1230"/>
      <c r="MFE30" s="1230"/>
      <c r="MFF30" s="1230"/>
      <c r="MFG30" s="1230"/>
      <c r="MFH30" s="1230"/>
      <c r="MFI30" s="1230"/>
      <c r="MFJ30" s="1230"/>
      <c r="MFK30" s="1230"/>
      <c r="MFL30" s="1230"/>
      <c r="MFM30" s="1230"/>
      <c r="MFN30" s="1230"/>
      <c r="MFO30" s="1230"/>
      <c r="MFP30" s="1230"/>
      <c r="MFQ30" s="1230"/>
      <c r="MFR30" s="1230"/>
      <c r="MFS30" s="1230"/>
      <c r="MFT30" s="1230"/>
      <c r="MFU30" s="1230"/>
      <c r="MFV30" s="1230"/>
      <c r="MFW30" s="1230"/>
      <c r="MFX30" s="1230"/>
      <c r="MFY30" s="1230"/>
      <c r="MFZ30" s="1230"/>
      <c r="MGA30" s="1230"/>
      <c r="MGB30" s="1230"/>
      <c r="MGC30" s="1230"/>
      <c r="MGD30" s="1230"/>
      <c r="MGE30" s="1230"/>
      <c r="MGF30" s="1230"/>
      <c r="MGG30" s="1230"/>
      <c r="MGH30" s="1230"/>
      <c r="MGI30" s="1230"/>
      <c r="MGJ30" s="1230"/>
      <c r="MGK30" s="1230"/>
      <c r="MGL30" s="1230"/>
      <c r="MGM30" s="1230"/>
      <c r="MGN30" s="1230"/>
      <c r="MGO30" s="1230"/>
      <c r="MGP30" s="1230"/>
      <c r="MGQ30" s="1230"/>
      <c r="MGR30" s="1230"/>
      <c r="MGS30" s="1230"/>
      <c r="MGT30" s="1230"/>
      <c r="MGU30" s="1230"/>
      <c r="MGV30" s="1230"/>
      <c r="MGW30" s="1230"/>
      <c r="MGX30" s="1230"/>
      <c r="MGY30" s="1230"/>
      <c r="MGZ30" s="1230"/>
      <c r="MHA30" s="1230"/>
      <c r="MHB30" s="1230"/>
      <c r="MHC30" s="1230"/>
      <c r="MHD30" s="1230"/>
      <c r="MHE30" s="1230"/>
      <c r="MHF30" s="1230"/>
      <c r="MHG30" s="1230"/>
      <c r="MHH30" s="1230"/>
      <c r="MHI30" s="1230"/>
      <c r="MHJ30" s="1230"/>
      <c r="MHK30" s="1230"/>
      <c r="MHL30" s="1230"/>
      <c r="MHM30" s="1230"/>
      <c r="MHN30" s="1230"/>
      <c r="MHO30" s="1230"/>
      <c r="MHP30" s="1230"/>
      <c r="MHQ30" s="1230"/>
      <c r="MHR30" s="1230"/>
      <c r="MHS30" s="1230"/>
      <c r="MHT30" s="1230"/>
      <c r="MHU30" s="1230"/>
      <c r="MHV30" s="1230"/>
      <c r="MHW30" s="1230"/>
      <c r="MHX30" s="1230"/>
      <c r="MHY30" s="1230"/>
      <c r="MHZ30" s="1230"/>
      <c r="MIA30" s="1230"/>
      <c r="MIB30" s="1230"/>
      <c r="MIC30" s="1230"/>
      <c r="MID30" s="1230"/>
      <c r="MIE30" s="1230"/>
      <c r="MIF30" s="1230"/>
      <c r="MIG30" s="1230"/>
      <c r="MIH30" s="1230"/>
      <c r="MII30" s="1230"/>
      <c r="MIJ30" s="1230"/>
      <c r="MIK30" s="1230"/>
      <c r="MIL30" s="1230"/>
      <c r="MIM30" s="1230"/>
      <c r="MIN30" s="1230"/>
      <c r="MIO30" s="1230"/>
      <c r="MIP30" s="1230"/>
      <c r="MIQ30" s="1230"/>
      <c r="MIR30" s="1230"/>
      <c r="MIS30" s="1230"/>
      <c r="MIT30" s="1230"/>
      <c r="MIU30" s="1230"/>
      <c r="MIV30" s="1230"/>
      <c r="MIW30" s="1230"/>
      <c r="MIX30" s="1230"/>
      <c r="MIY30" s="1230"/>
      <c r="MIZ30" s="1230"/>
      <c r="MJA30" s="1230"/>
      <c r="MJB30" s="1230"/>
      <c r="MJC30" s="1230"/>
      <c r="MJD30" s="1230"/>
      <c r="MJE30" s="1230"/>
      <c r="MJF30" s="1230"/>
      <c r="MJG30" s="1230"/>
      <c r="MJH30" s="1230"/>
      <c r="MJI30" s="1230"/>
      <c r="MJJ30" s="1230"/>
      <c r="MJK30" s="1230"/>
      <c r="MJL30" s="1230"/>
      <c r="MJM30" s="1230"/>
      <c r="MJN30" s="1230"/>
      <c r="MJO30" s="1230"/>
      <c r="MJP30" s="1230"/>
      <c r="MJQ30" s="1230"/>
      <c r="MJR30" s="1230"/>
      <c r="MJS30" s="1230"/>
      <c r="MJT30" s="1230"/>
      <c r="MJU30" s="1230"/>
      <c r="MJV30" s="1230"/>
      <c r="MJW30" s="1230"/>
      <c r="MJX30" s="1230"/>
      <c r="MJY30" s="1230"/>
      <c r="MJZ30" s="1230"/>
      <c r="MKA30" s="1230"/>
      <c r="MKB30" s="1230"/>
      <c r="MKC30" s="1230"/>
      <c r="MKD30" s="1230"/>
      <c r="MKE30" s="1230"/>
      <c r="MKF30" s="1230"/>
      <c r="MKG30" s="1230"/>
      <c r="MKH30" s="1230"/>
      <c r="MKI30" s="1230"/>
      <c r="MKJ30" s="1230"/>
      <c r="MKK30" s="1230"/>
      <c r="MKL30" s="1230"/>
      <c r="MKM30" s="1230"/>
      <c r="MKN30" s="1230"/>
      <c r="MKO30" s="1230"/>
      <c r="MKP30" s="1230"/>
      <c r="MKQ30" s="1230"/>
      <c r="MKR30" s="1230"/>
      <c r="MKS30" s="1230"/>
      <c r="MKT30" s="1230"/>
      <c r="MKU30" s="1230"/>
      <c r="MKV30" s="1230"/>
      <c r="MKW30" s="1230"/>
      <c r="MKX30" s="1230"/>
      <c r="MKY30" s="1230"/>
      <c r="MKZ30" s="1230"/>
      <c r="MLA30" s="1230"/>
      <c r="MLB30" s="1230"/>
      <c r="MLC30" s="1230"/>
      <c r="MLD30" s="1230"/>
      <c r="MLE30" s="1230"/>
      <c r="MLF30" s="1230"/>
      <c r="MLG30" s="1230"/>
      <c r="MLH30" s="1230"/>
      <c r="MLI30" s="1230"/>
      <c r="MLJ30" s="1230"/>
      <c r="MLK30" s="1230"/>
      <c r="MLL30" s="1230"/>
      <c r="MLM30" s="1230"/>
      <c r="MLN30" s="1230"/>
      <c r="MLO30" s="1230"/>
      <c r="MLP30" s="1230"/>
      <c r="MLQ30" s="1230"/>
      <c r="MLR30" s="1230"/>
      <c r="MLS30" s="1230"/>
      <c r="MLT30" s="1230"/>
      <c r="MLU30" s="1230"/>
      <c r="MLV30" s="1230"/>
      <c r="MLW30" s="1230"/>
      <c r="MLX30" s="1230"/>
      <c r="MLY30" s="1230"/>
      <c r="MLZ30" s="1230"/>
      <c r="MMA30" s="1230"/>
      <c r="MMB30" s="1230"/>
      <c r="MMC30" s="1230"/>
      <c r="MMD30" s="1230"/>
      <c r="MME30" s="1230"/>
      <c r="MMF30" s="1230"/>
      <c r="MMG30" s="1230"/>
      <c r="MMH30" s="1230"/>
      <c r="MMI30" s="1230"/>
      <c r="MMJ30" s="1230"/>
      <c r="MMK30" s="1230"/>
      <c r="MML30" s="1230"/>
      <c r="MMM30" s="1230"/>
      <c r="MMN30" s="1230"/>
      <c r="MMO30" s="1230"/>
      <c r="MMP30" s="1230"/>
      <c r="MMQ30" s="1230"/>
      <c r="MMR30" s="1230"/>
      <c r="MMS30" s="1230"/>
      <c r="MMT30" s="1230"/>
      <c r="MMU30" s="1230"/>
      <c r="MMV30" s="1230"/>
      <c r="MMW30" s="1230"/>
      <c r="MMX30" s="1230"/>
      <c r="MMY30" s="1230"/>
      <c r="MMZ30" s="1230"/>
      <c r="MNA30" s="1230"/>
      <c r="MNB30" s="1230"/>
      <c r="MNC30" s="1230"/>
      <c r="MND30" s="1230"/>
      <c r="MNE30" s="1230"/>
      <c r="MNF30" s="1230"/>
      <c r="MNG30" s="1230"/>
      <c r="MNH30" s="1230"/>
      <c r="MNI30" s="1230"/>
      <c r="MNJ30" s="1230"/>
      <c r="MNK30" s="1230"/>
      <c r="MNL30" s="1230"/>
      <c r="MNM30" s="1230"/>
      <c r="MNN30" s="1230"/>
      <c r="MNO30" s="1230"/>
      <c r="MNP30" s="1230"/>
      <c r="MNQ30" s="1230"/>
      <c r="MNR30" s="1230"/>
      <c r="MNS30" s="1230"/>
      <c r="MNT30" s="1230"/>
      <c r="MNU30" s="1230"/>
      <c r="MNV30" s="1230"/>
      <c r="MNW30" s="1230"/>
      <c r="MNX30" s="1230"/>
      <c r="MNY30" s="1230"/>
      <c r="MNZ30" s="1230"/>
      <c r="MOA30" s="1230"/>
      <c r="MOB30" s="1230"/>
      <c r="MOC30" s="1230"/>
      <c r="MOD30" s="1230"/>
      <c r="MOE30" s="1230"/>
      <c r="MOF30" s="1230"/>
      <c r="MOG30" s="1230"/>
      <c r="MOH30" s="1230"/>
      <c r="MOI30" s="1230"/>
      <c r="MOJ30" s="1230"/>
      <c r="MOK30" s="1230"/>
      <c r="MOL30" s="1230"/>
      <c r="MOM30" s="1230"/>
      <c r="MON30" s="1230"/>
      <c r="MOO30" s="1230"/>
      <c r="MOP30" s="1230"/>
      <c r="MOQ30" s="1230"/>
      <c r="MOR30" s="1230"/>
      <c r="MOS30" s="1230"/>
      <c r="MOT30" s="1230"/>
      <c r="MOU30" s="1230"/>
      <c r="MOV30" s="1230"/>
      <c r="MOW30" s="1230"/>
      <c r="MOX30" s="1230"/>
      <c r="MOY30" s="1230"/>
      <c r="MOZ30" s="1230"/>
      <c r="MPA30" s="1230"/>
      <c r="MPB30" s="1230"/>
      <c r="MPC30" s="1230"/>
      <c r="MPD30" s="1230"/>
      <c r="MPE30" s="1230"/>
      <c r="MPF30" s="1230"/>
      <c r="MPG30" s="1230"/>
      <c r="MPH30" s="1230"/>
      <c r="MPI30" s="1230"/>
      <c r="MPJ30" s="1230"/>
      <c r="MPK30" s="1230"/>
      <c r="MPL30" s="1230"/>
      <c r="MPM30" s="1230"/>
      <c r="MPN30" s="1230"/>
      <c r="MPO30" s="1230"/>
      <c r="MPP30" s="1230"/>
      <c r="MPQ30" s="1230"/>
      <c r="MPR30" s="1230"/>
      <c r="MPS30" s="1230"/>
      <c r="MPT30" s="1230"/>
      <c r="MPU30" s="1230"/>
      <c r="MPV30" s="1230"/>
      <c r="MPW30" s="1230"/>
      <c r="MPX30" s="1230"/>
      <c r="MPY30" s="1230"/>
      <c r="MPZ30" s="1230"/>
      <c r="MQA30" s="1230"/>
      <c r="MQB30" s="1230"/>
      <c r="MQC30" s="1230"/>
      <c r="MQD30" s="1230"/>
      <c r="MQE30" s="1230"/>
      <c r="MQF30" s="1230"/>
      <c r="MQG30" s="1230"/>
      <c r="MQH30" s="1230"/>
      <c r="MQI30" s="1230"/>
      <c r="MQJ30" s="1230"/>
      <c r="MQK30" s="1230"/>
      <c r="MQL30" s="1230"/>
      <c r="MQM30" s="1230"/>
      <c r="MQN30" s="1230"/>
      <c r="MQO30" s="1230"/>
      <c r="MQP30" s="1230"/>
      <c r="MQQ30" s="1230"/>
      <c r="MQR30" s="1230"/>
      <c r="MQS30" s="1230"/>
      <c r="MQT30" s="1230"/>
      <c r="MQU30" s="1230"/>
      <c r="MQV30" s="1230"/>
      <c r="MQW30" s="1230"/>
      <c r="MQX30" s="1230"/>
      <c r="MQY30" s="1230"/>
      <c r="MQZ30" s="1230"/>
      <c r="MRA30" s="1230"/>
      <c r="MRB30" s="1230"/>
      <c r="MRC30" s="1230"/>
      <c r="MRD30" s="1230"/>
      <c r="MRE30" s="1230"/>
      <c r="MRF30" s="1230"/>
      <c r="MRG30" s="1230"/>
      <c r="MRH30" s="1230"/>
      <c r="MRI30" s="1230"/>
      <c r="MRJ30" s="1230"/>
      <c r="MRK30" s="1230"/>
      <c r="MRL30" s="1230"/>
      <c r="MRM30" s="1230"/>
      <c r="MRN30" s="1230"/>
      <c r="MRO30" s="1230"/>
      <c r="MRP30" s="1230"/>
      <c r="MRQ30" s="1230"/>
      <c r="MRR30" s="1230"/>
      <c r="MRS30" s="1230"/>
      <c r="MRT30" s="1230"/>
      <c r="MRU30" s="1230"/>
      <c r="MRV30" s="1230"/>
      <c r="MRW30" s="1230"/>
      <c r="MRX30" s="1230"/>
      <c r="MRY30" s="1230"/>
      <c r="MRZ30" s="1230"/>
      <c r="MSA30" s="1230"/>
      <c r="MSB30" s="1230"/>
      <c r="MSC30" s="1230"/>
      <c r="MSD30" s="1230"/>
      <c r="MSE30" s="1230"/>
      <c r="MSF30" s="1230"/>
      <c r="MSG30" s="1230"/>
      <c r="MSH30" s="1230"/>
      <c r="MSI30" s="1230"/>
      <c r="MSJ30" s="1230"/>
      <c r="MSK30" s="1230"/>
      <c r="MSL30" s="1230"/>
      <c r="MSM30" s="1230"/>
      <c r="MSN30" s="1230"/>
      <c r="MSO30" s="1230"/>
      <c r="MSP30" s="1230"/>
      <c r="MSQ30" s="1230"/>
      <c r="MSR30" s="1230"/>
      <c r="MSS30" s="1230"/>
      <c r="MST30" s="1230"/>
      <c r="MSU30" s="1230"/>
      <c r="MSV30" s="1230"/>
      <c r="MSW30" s="1230"/>
      <c r="MSX30" s="1230"/>
      <c r="MSY30" s="1230"/>
      <c r="MSZ30" s="1230"/>
      <c r="MTA30" s="1230"/>
      <c r="MTB30" s="1230"/>
      <c r="MTC30" s="1230"/>
      <c r="MTD30" s="1230"/>
      <c r="MTE30" s="1230"/>
      <c r="MTF30" s="1230"/>
      <c r="MTG30" s="1230"/>
      <c r="MTH30" s="1230"/>
      <c r="MTI30" s="1230"/>
      <c r="MTJ30" s="1230"/>
      <c r="MTK30" s="1230"/>
      <c r="MTL30" s="1230"/>
      <c r="MTM30" s="1230"/>
      <c r="MTN30" s="1230"/>
      <c r="MTO30" s="1230"/>
      <c r="MTP30" s="1230"/>
      <c r="MTQ30" s="1230"/>
      <c r="MTR30" s="1230"/>
      <c r="MTS30" s="1230"/>
      <c r="MTT30" s="1230"/>
      <c r="MTU30" s="1230"/>
      <c r="MTV30" s="1230"/>
      <c r="MTW30" s="1230"/>
      <c r="MTX30" s="1230"/>
      <c r="MTY30" s="1230"/>
      <c r="MTZ30" s="1230"/>
      <c r="MUA30" s="1230"/>
      <c r="MUB30" s="1230"/>
      <c r="MUC30" s="1230"/>
      <c r="MUD30" s="1230"/>
      <c r="MUE30" s="1230"/>
      <c r="MUF30" s="1230"/>
      <c r="MUG30" s="1230"/>
      <c r="MUH30" s="1230"/>
      <c r="MUI30" s="1230"/>
      <c r="MUJ30" s="1230"/>
      <c r="MUK30" s="1230"/>
      <c r="MUL30" s="1230"/>
      <c r="MUM30" s="1230"/>
      <c r="MUN30" s="1230"/>
      <c r="MUO30" s="1230"/>
      <c r="MUP30" s="1230"/>
      <c r="MUQ30" s="1230"/>
      <c r="MUR30" s="1230"/>
      <c r="MUS30" s="1230"/>
      <c r="MUT30" s="1230"/>
      <c r="MUU30" s="1230"/>
      <c r="MUV30" s="1230"/>
      <c r="MUW30" s="1230"/>
      <c r="MUX30" s="1230"/>
      <c r="MUY30" s="1230"/>
      <c r="MUZ30" s="1230"/>
      <c r="MVA30" s="1230"/>
      <c r="MVB30" s="1230"/>
      <c r="MVC30" s="1230"/>
      <c r="MVD30" s="1230"/>
      <c r="MVE30" s="1230"/>
      <c r="MVF30" s="1230"/>
      <c r="MVG30" s="1230"/>
      <c r="MVH30" s="1230"/>
      <c r="MVI30" s="1230"/>
      <c r="MVJ30" s="1230"/>
      <c r="MVK30" s="1230"/>
      <c r="MVL30" s="1230"/>
      <c r="MVM30" s="1230"/>
      <c r="MVN30" s="1230"/>
      <c r="MVO30" s="1230"/>
      <c r="MVP30" s="1230"/>
      <c r="MVQ30" s="1230"/>
      <c r="MVR30" s="1230"/>
      <c r="MVS30" s="1230"/>
      <c r="MVT30" s="1230"/>
      <c r="MVU30" s="1230"/>
      <c r="MVV30" s="1230"/>
      <c r="MVW30" s="1230"/>
      <c r="MVX30" s="1230"/>
      <c r="MVY30" s="1230"/>
      <c r="MVZ30" s="1230"/>
      <c r="MWA30" s="1230"/>
      <c r="MWB30" s="1230"/>
      <c r="MWC30" s="1230"/>
      <c r="MWD30" s="1230"/>
      <c r="MWE30" s="1230"/>
      <c r="MWF30" s="1230"/>
      <c r="MWG30" s="1230"/>
      <c r="MWH30" s="1230"/>
      <c r="MWI30" s="1230"/>
      <c r="MWJ30" s="1230"/>
      <c r="MWK30" s="1230"/>
      <c r="MWL30" s="1230"/>
      <c r="MWM30" s="1230"/>
      <c r="MWN30" s="1230"/>
      <c r="MWO30" s="1230"/>
      <c r="MWP30" s="1230"/>
      <c r="MWQ30" s="1230"/>
      <c r="MWR30" s="1230"/>
      <c r="MWS30" s="1230"/>
      <c r="MWT30" s="1230"/>
      <c r="MWU30" s="1230"/>
      <c r="MWV30" s="1230"/>
      <c r="MWW30" s="1230"/>
      <c r="MWX30" s="1230"/>
      <c r="MWY30" s="1230"/>
      <c r="MWZ30" s="1230"/>
      <c r="MXA30" s="1230"/>
      <c r="MXB30" s="1230"/>
      <c r="MXC30" s="1230"/>
      <c r="MXD30" s="1230"/>
      <c r="MXE30" s="1230"/>
      <c r="MXF30" s="1230"/>
      <c r="MXG30" s="1230"/>
      <c r="MXH30" s="1230"/>
      <c r="MXI30" s="1230"/>
      <c r="MXJ30" s="1230"/>
      <c r="MXK30" s="1230"/>
      <c r="MXL30" s="1230"/>
      <c r="MXM30" s="1230"/>
      <c r="MXN30" s="1230"/>
      <c r="MXO30" s="1230"/>
      <c r="MXP30" s="1230"/>
      <c r="MXQ30" s="1230"/>
      <c r="MXR30" s="1230"/>
      <c r="MXS30" s="1230"/>
      <c r="MXT30" s="1230"/>
      <c r="MXU30" s="1230"/>
      <c r="MXV30" s="1230"/>
      <c r="MXW30" s="1230"/>
      <c r="MXX30" s="1230"/>
      <c r="MXY30" s="1230"/>
      <c r="MXZ30" s="1230"/>
      <c r="MYA30" s="1230"/>
      <c r="MYB30" s="1230"/>
      <c r="MYC30" s="1230"/>
      <c r="MYD30" s="1230"/>
      <c r="MYE30" s="1230"/>
      <c r="MYF30" s="1230"/>
      <c r="MYG30" s="1230"/>
      <c r="MYH30" s="1230"/>
      <c r="MYI30" s="1230"/>
      <c r="MYJ30" s="1230"/>
      <c r="MYK30" s="1230"/>
      <c r="MYL30" s="1230"/>
      <c r="MYM30" s="1230"/>
      <c r="MYN30" s="1230"/>
      <c r="MYO30" s="1230"/>
      <c r="MYP30" s="1230"/>
      <c r="MYQ30" s="1230"/>
      <c r="MYR30" s="1230"/>
      <c r="MYS30" s="1230"/>
      <c r="MYT30" s="1230"/>
      <c r="MYU30" s="1230"/>
      <c r="MYV30" s="1230"/>
      <c r="MYW30" s="1230"/>
      <c r="MYX30" s="1230"/>
      <c r="MYY30" s="1230"/>
      <c r="MYZ30" s="1230"/>
      <c r="MZA30" s="1230"/>
      <c r="MZB30" s="1230"/>
      <c r="MZC30" s="1230"/>
      <c r="MZD30" s="1230"/>
      <c r="MZE30" s="1230"/>
      <c r="MZF30" s="1230"/>
      <c r="MZG30" s="1230"/>
      <c r="MZH30" s="1230"/>
      <c r="MZI30" s="1230"/>
      <c r="MZJ30" s="1230"/>
      <c r="MZK30" s="1230"/>
      <c r="MZL30" s="1230"/>
      <c r="MZM30" s="1230"/>
      <c r="MZN30" s="1230"/>
      <c r="MZO30" s="1230"/>
      <c r="MZP30" s="1230"/>
      <c r="MZQ30" s="1230"/>
      <c r="MZR30" s="1230"/>
      <c r="MZS30" s="1230"/>
      <c r="MZT30" s="1230"/>
      <c r="MZU30" s="1230"/>
      <c r="MZV30" s="1230"/>
      <c r="MZW30" s="1230"/>
      <c r="MZX30" s="1230"/>
      <c r="MZY30" s="1230"/>
      <c r="MZZ30" s="1230"/>
      <c r="NAA30" s="1230"/>
      <c r="NAB30" s="1230"/>
      <c r="NAC30" s="1230"/>
      <c r="NAD30" s="1230"/>
      <c r="NAE30" s="1230"/>
      <c r="NAF30" s="1230"/>
      <c r="NAG30" s="1230"/>
      <c r="NAH30" s="1230"/>
      <c r="NAI30" s="1230"/>
      <c r="NAJ30" s="1230"/>
      <c r="NAK30" s="1230"/>
      <c r="NAL30" s="1230"/>
      <c r="NAM30" s="1230"/>
      <c r="NAN30" s="1230"/>
      <c r="NAO30" s="1230"/>
      <c r="NAP30" s="1230"/>
      <c r="NAQ30" s="1230"/>
      <c r="NAR30" s="1230"/>
      <c r="NAS30" s="1230"/>
      <c r="NAT30" s="1230"/>
      <c r="NAU30" s="1230"/>
      <c r="NAV30" s="1230"/>
      <c r="NAW30" s="1230"/>
      <c r="NAX30" s="1230"/>
      <c r="NAY30" s="1230"/>
      <c r="NAZ30" s="1230"/>
      <c r="NBA30" s="1230"/>
      <c r="NBB30" s="1230"/>
      <c r="NBC30" s="1230"/>
      <c r="NBD30" s="1230"/>
      <c r="NBE30" s="1230"/>
      <c r="NBF30" s="1230"/>
      <c r="NBG30" s="1230"/>
      <c r="NBH30" s="1230"/>
      <c r="NBI30" s="1230"/>
      <c r="NBJ30" s="1230"/>
      <c r="NBK30" s="1230"/>
      <c r="NBL30" s="1230"/>
      <c r="NBM30" s="1230"/>
      <c r="NBN30" s="1230"/>
      <c r="NBO30" s="1230"/>
      <c r="NBP30" s="1230"/>
      <c r="NBQ30" s="1230"/>
      <c r="NBR30" s="1230"/>
      <c r="NBS30" s="1230"/>
      <c r="NBT30" s="1230"/>
      <c r="NBU30" s="1230"/>
      <c r="NBV30" s="1230"/>
      <c r="NBW30" s="1230"/>
      <c r="NBX30" s="1230"/>
      <c r="NBY30" s="1230"/>
      <c r="NBZ30" s="1230"/>
      <c r="NCA30" s="1230"/>
      <c r="NCB30" s="1230"/>
      <c r="NCC30" s="1230"/>
      <c r="NCD30" s="1230"/>
      <c r="NCE30" s="1230"/>
      <c r="NCF30" s="1230"/>
      <c r="NCG30" s="1230"/>
      <c r="NCH30" s="1230"/>
      <c r="NCI30" s="1230"/>
      <c r="NCJ30" s="1230"/>
      <c r="NCK30" s="1230"/>
      <c r="NCL30" s="1230"/>
      <c r="NCM30" s="1230"/>
      <c r="NCN30" s="1230"/>
      <c r="NCO30" s="1230"/>
      <c r="NCP30" s="1230"/>
      <c r="NCQ30" s="1230"/>
      <c r="NCR30" s="1230"/>
      <c r="NCS30" s="1230"/>
      <c r="NCT30" s="1230"/>
      <c r="NCU30" s="1230"/>
      <c r="NCV30" s="1230"/>
      <c r="NCW30" s="1230"/>
      <c r="NCX30" s="1230"/>
      <c r="NCY30" s="1230"/>
      <c r="NCZ30" s="1230"/>
      <c r="NDA30" s="1230"/>
      <c r="NDB30" s="1230"/>
      <c r="NDC30" s="1230"/>
      <c r="NDD30" s="1230"/>
      <c r="NDE30" s="1230"/>
      <c r="NDF30" s="1230"/>
      <c r="NDG30" s="1230"/>
      <c r="NDH30" s="1230"/>
      <c r="NDI30" s="1230"/>
      <c r="NDJ30" s="1230"/>
      <c r="NDK30" s="1230"/>
      <c r="NDL30" s="1230"/>
      <c r="NDM30" s="1230"/>
      <c r="NDN30" s="1230"/>
      <c r="NDO30" s="1230"/>
      <c r="NDP30" s="1230"/>
      <c r="NDQ30" s="1230"/>
      <c r="NDR30" s="1230"/>
      <c r="NDS30" s="1230"/>
      <c r="NDT30" s="1230"/>
      <c r="NDU30" s="1230"/>
      <c r="NDV30" s="1230"/>
      <c r="NDW30" s="1230"/>
      <c r="NDX30" s="1230"/>
      <c r="NDY30" s="1230"/>
      <c r="NDZ30" s="1230"/>
      <c r="NEA30" s="1230"/>
      <c r="NEB30" s="1230"/>
      <c r="NEC30" s="1230"/>
      <c r="NED30" s="1230"/>
      <c r="NEE30" s="1230"/>
      <c r="NEF30" s="1230"/>
      <c r="NEG30" s="1230"/>
      <c r="NEH30" s="1230"/>
      <c r="NEI30" s="1230"/>
      <c r="NEJ30" s="1230"/>
      <c r="NEK30" s="1230"/>
      <c r="NEL30" s="1230"/>
      <c r="NEM30" s="1230"/>
      <c r="NEN30" s="1230"/>
      <c r="NEO30" s="1230"/>
      <c r="NEP30" s="1230"/>
      <c r="NEQ30" s="1230"/>
      <c r="NER30" s="1230"/>
      <c r="NES30" s="1230"/>
      <c r="NET30" s="1230"/>
      <c r="NEU30" s="1230"/>
      <c r="NEV30" s="1230"/>
      <c r="NEW30" s="1230"/>
      <c r="NEX30" s="1230"/>
      <c r="NEY30" s="1230"/>
      <c r="NEZ30" s="1230"/>
      <c r="NFA30" s="1230"/>
      <c r="NFB30" s="1230"/>
      <c r="NFC30" s="1230"/>
      <c r="NFD30" s="1230"/>
      <c r="NFE30" s="1230"/>
      <c r="NFF30" s="1230"/>
      <c r="NFG30" s="1230"/>
      <c r="NFH30" s="1230"/>
      <c r="NFI30" s="1230"/>
      <c r="NFJ30" s="1230"/>
      <c r="NFK30" s="1230"/>
      <c r="NFL30" s="1230"/>
      <c r="NFM30" s="1230"/>
      <c r="NFN30" s="1230"/>
      <c r="NFO30" s="1230"/>
      <c r="NFP30" s="1230"/>
      <c r="NFQ30" s="1230"/>
      <c r="NFR30" s="1230"/>
      <c r="NFS30" s="1230"/>
      <c r="NFT30" s="1230"/>
      <c r="NFU30" s="1230"/>
      <c r="NFV30" s="1230"/>
      <c r="NFW30" s="1230"/>
      <c r="NFX30" s="1230"/>
      <c r="NFY30" s="1230"/>
      <c r="NFZ30" s="1230"/>
      <c r="NGA30" s="1230"/>
      <c r="NGB30" s="1230"/>
      <c r="NGC30" s="1230"/>
      <c r="NGD30" s="1230"/>
      <c r="NGE30" s="1230"/>
      <c r="NGF30" s="1230"/>
      <c r="NGG30" s="1230"/>
      <c r="NGH30" s="1230"/>
      <c r="NGI30" s="1230"/>
      <c r="NGJ30" s="1230"/>
      <c r="NGK30" s="1230"/>
      <c r="NGL30" s="1230"/>
      <c r="NGM30" s="1230"/>
      <c r="NGN30" s="1230"/>
      <c r="NGO30" s="1230"/>
      <c r="NGP30" s="1230"/>
      <c r="NGQ30" s="1230"/>
      <c r="NGR30" s="1230"/>
      <c r="NGS30" s="1230"/>
      <c r="NGT30" s="1230"/>
      <c r="NGU30" s="1230"/>
      <c r="NGV30" s="1230"/>
      <c r="NGW30" s="1230"/>
      <c r="NGX30" s="1230"/>
      <c r="NGY30" s="1230"/>
      <c r="NGZ30" s="1230"/>
      <c r="NHA30" s="1230"/>
      <c r="NHB30" s="1230"/>
      <c r="NHC30" s="1230"/>
      <c r="NHD30" s="1230"/>
      <c r="NHE30" s="1230"/>
      <c r="NHF30" s="1230"/>
      <c r="NHG30" s="1230"/>
      <c r="NHH30" s="1230"/>
      <c r="NHI30" s="1230"/>
      <c r="NHJ30" s="1230"/>
      <c r="NHK30" s="1230"/>
      <c r="NHL30" s="1230"/>
      <c r="NHM30" s="1230"/>
      <c r="NHN30" s="1230"/>
      <c r="NHO30" s="1230"/>
      <c r="NHP30" s="1230"/>
      <c r="NHQ30" s="1230"/>
      <c r="NHR30" s="1230"/>
      <c r="NHS30" s="1230"/>
      <c r="NHT30" s="1230"/>
      <c r="NHU30" s="1230"/>
      <c r="NHV30" s="1230"/>
      <c r="NHW30" s="1230"/>
      <c r="NHX30" s="1230"/>
      <c r="NHY30" s="1230"/>
      <c r="NHZ30" s="1230"/>
      <c r="NIA30" s="1230"/>
      <c r="NIB30" s="1230"/>
      <c r="NIC30" s="1230"/>
      <c r="NID30" s="1230"/>
      <c r="NIE30" s="1230"/>
      <c r="NIF30" s="1230"/>
      <c r="NIG30" s="1230"/>
      <c r="NIH30" s="1230"/>
      <c r="NII30" s="1230"/>
      <c r="NIJ30" s="1230"/>
      <c r="NIK30" s="1230"/>
      <c r="NIL30" s="1230"/>
      <c r="NIM30" s="1230"/>
      <c r="NIN30" s="1230"/>
      <c r="NIO30" s="1230"/>
      <c r="NIP30" s="1230"/>
      <c r="NIQ30" s="1230"/>
      <c r="NIR30" s="1230"/>
      <c r="NIS30" s="1230"/>
      <c r="NIT30" s="1230"/>
      <c r="NIU30" s="1230"/>
      <c r="NIV30" s="1230"/>
      <c r="NIW30" s="1230"/>
      <c r="NIX30" s="1230"/>
      <c r="NIY30" s="1230"/>
      <c r="NIZ30" s="1230"/>
      <c r="NJA30" s="1230"/>
      <c r="NJB30" s="1230"/>
      <c r="NJC30" s="1230"/>
      <c r="NJD30" s="1230"/>
      <c r="NJE30" s="1230"/>
      <c r="NJF30" s="1230"/>
      <c r="NJG30" s="1230"/>
      <c r="NJH30" s="1230"/>
      <c r="NJI30" s="1230"/>
      <c r="NJJ30" s="1230"/>
      <c r="NJK30" s="1230"/>
      <c r="NJL30" s="1230"/>
      <c r="NJM30" s="1230"/>
      <c r="NJN30" s="1230"/>
      <c r="NJO30" s="1230"/>
      <c r="NJP30" s="1230"/>
      <c r="NJQ30" s="1230"/>
      <c r="NJR30" s="1230"/>
      <c r="NJS30" s="1230"/>
      <c r="NJT30" s="1230"/>
      <c r="NJU30" s="1230"/>
      <c r="NJV30" s="1230"/>
      <c r="NJW30" s="1230"/>
      <c r="NJX30" s="1230"/>
      <c r="NJY30" s="1230"/>
      <c r="NJZ30" s="1230"/>
      <c r="NKA30" s="1230"/>
      <c r="NKB30" s="1230"/>
      <c r="NKC30" s="1230"/>
      <c r="NKD30" s="1230"/>
      <c r="NKE30" s="1230"/>
      <c r="NKF30" s="1230"/>
      <c r="NKG30" s="1230"/>
      <c r="NKH30" s="1230"/>
      <c r="NKI30" s="1230"/>
      <c r="NKJ30" s="1230"/>
      <c r="NKK30" s="1230"/>
      <c r="NKL30" s="1230"/>
      <c r="NKM30" s="1230"/>
      <c r="NKN30" s="1230"/>
      <c r="NKO30" s="1230"/>
      <c r="NKP30" s="1230"/>
      <c r="NKQ30" s="1230"/>
      <c r="NKR30" s="1230"/>
      <c r="NKS30" s="1230"/>
      <c r="NKT30" s="1230"/>
      <c r="NKU30" s="1230"/>
      <c r="NKV30" s="1230"/>
      <c r="NKW30" s="1230"/>
      <c r="NKX30" s="1230"/>
      <c r="NKY30" s="1230"/>
      <c r="NKZ30" s="1230"/>
      <c r="NLA30" s="1230"/>
      <c r="NLB30" s="1230"/>
      <c r="NLC30" s="1230"/>
      <c r="NLD30" s="1230"/>
      <c r="NLE30" s="1230"/>
      <c r="NLF30" s="1230"/>
      <c r="NLG30" s="1230"/>
      <c r="NLH30" s="1230"/>
      <c r="NLI30" s="1230"/>
      <c r="NLJ30" s="1230"/>
      <c r="NLK30" s="1230"/>
      <c r="NLL30" s="1230"/>
      <c r="NLM30" s="1230"/>
      <c r="NLN30" s="1230"/>
      <c r="NLO30" s="1230"/>
      <c r="NLP30" s="1230"/>
      <c r="NLQ30" s="1230"/>
      <c r="NLR30" s="1230"/>
      <c r="NLS30" s="1230"/>
      <c r="NLT30" s="1230"/>
      <c r="NLU30" s="1230"/>
      <c r="NLV30" s="1230"/>
      <c r="NLW30" s="1230"/>
      <c r="NLX30" s="1230"/>
      <c r="NLY30" s="1230"/>
      <c r="NLZ30" s="1230"/>
      <c r="NMA30" s="1230"/>
      <c r="NMB30" s="1230"/>
      <c r="NMC30" s="1230"/>
      <c r="NMD30" s="1230"/>
      <c r="NME30" s="1230"/>
      <c r="NMF30" s="1230"/>
      <c r="NMG30" s="1230"/>
      <c r="NMH30" s="1230"/>
      <c r="NMI30" s="1230"/>
      <c r="NMJ30" s="1230"/>
      <c r="NMK30" s="1230"/>
      <c r="NML30" s="1230"/>
      <c r="NMM30" s="1230"/>
      <c r="NMN30" s="1230"/>
      <c r="NMO30" s="1230"/>
      <c r="NMP30" s="1230"/>
      <c r="NMQ30" s="1230"/>
      <c r="NMR30" s="1230"/>
      <c r="NMS30" s="1230"/>
      <c r="NMT30" s="1230"/>
      <c r="NMU30" s="1230"/>
      <c r="NMV30" s="1230"/>
      <c r="NMW30" s="1230"/>
      <c r="NMX30" s="1230"/>
      <c r="NMY30" s="1230"/>
      <c r="NMZ30" s="1230"/>
      <c r="NNA30" s="1230"/>
      <c r="NNB30" s="1230"/>
      <c r="NNC30" s="1230"/>
      <c r="NND30" s="1230"/>
      <c r="NNE30" s="1230"/>
      <c r="NNF30" s="1230"/>
      <c r="NNG30" s="1230"/>
      <c r="NNH30" s="1230"/>
      <c r="NNI30" s="1230"/>
      <c r="NNJ30" s="1230"/>
      <c r="NNK30" s="1230"/>
      <c r="NNL30" s="1230"/>
      <c r="NNM30" s="1230"/>
      <c r="NNN30" s="1230"/>
      <c r="NNO30" s="1230"/>
      <c r="NNP30" s="1230"/>
      <c r="NNQ30" s="1230"/>
      <c r="NNR30" s="1230"/>
      <c r="NNS30" s="1230"/>
      <c r="NNT30" s="1230"/>
      <c r="NNU30" s="1230"/>
      <c r="NNV30" s="1230"/>
      <c r="NNW30" s="1230"/>
      <c r="NNX30" s="1230"/>
      <c r="NNY30" s="1230"/>
      <c r="NNZ30" s="1230"/>
      <c r="NOA30" s="1230"/>
      <c r="NOB30" s="1230"/>
      <c r="NOC30" s="1230"/>
      <c r="NOD30" s="1230"/>
      <c r="NOE30" s="1230"/>
      <c r="NOF30" s="1230"/>
      <c r="NOG30" s="1230"/>
      <c r="NOH30" s="1230"/>
      <c r="NOI30" s="1230"/>
      <c r="NOJ30" s="1230"/>
      <c r="NOK30" s="1230"/>
      <c r="NOL30" s="1230"/>
      <c r="NOM30" s="1230"/>
      <c r="NON30" s="1230"/>
      <c r="NOO30" s="1230"/>
      <c r="NOP30" s="1230"/>
      <c r="NOQ30" s="1230"/>
      <c r="NOR30" s="1230"/>
      <c r="NOS30" s="1230"/>
      <c r="NOT30" s="1230"/>
      <c r="NOU30" s="1230"/>
      <c r="NOV30" s="1230"/>
      <c r="NOW30" s="1230"/>
      <c r="NOX30" s="1230"/>
      <c r="NOY30" s="1230"/>
      <c r="NOZ30" s="1230"/>
      <c r="NPA30" s="1230"/>
      <c r="NPB30" s="1230"/>
      <c r="NPC30" s="1230"/>
      <c r="NPD30" s="1230"/>
      <c r="NPE30" s="1230"/>
      <c r="NPF30" s="1230"/>
      <c r="NPG30" s="1230"/>
      <c r="NPH30" s="1230"/>
      <c r="NPI30" s="1230"/>
      <c r="NPJ30" s="1230"/>
      <c r="NPK30" s="1230"/>
      <c r="NPL30" s="1230"/>
      <c r="NPM30" s="1230"/>
      <c r="NPN30" s="1230"/>
      <c r="NPO30" s="1230"/>
      <c r="NPP30" s="1230"/>
      <c r="NPQ30" s="1230"/>
      <c r="NPR30" s="1230"/>
      <c r="NPS30" s="1230"/>
      <c r="NPT30" s="1230"/>
      <c r="NPU30" s="1230"/>
      <c r="NPV30" s="1230"/>
      <c r="NPW30" s="1230"/>
      <c r="NPX30" s="1230"/>
      <c r="NPY30" s="1230"/>
      <c r="NPZ30" s="1230"/>
      <c r="NQA30" s="1230"/>
      <c r="NQB30" s="1230"/>
      <c r="NQC30" s="1230"/>
      <c r="NQD30" s="1230"/>
      <c r="NQE30" s="1230"/>
      <c r="NQF30" s="1230"/>
      <c r="NQG30" s="1230"/>
      <c r="NQH30" s="1230"/>
      <c r="NQI30" s="1230"/>
      <c r="NQJ30" s="1230"/>
      <c r="NQK30" s="1230"/>
      <c r="NQL30" s="1230"/>
      <c r="NQM30" s="1230"/>
      <c r="NQN30" s="1230"/>
      <c r="NQO30" s="1230"/>
      <c r="NQP30" s="1230"/>
      <c r="NQQ30" s="1230"/>
      <c r="NQR30" s="1230"/>
      <c r="NQS30" s="1230"/>
      <c r="NQT30" s="1230"/>
      <c r="NQU30" s="1230"/>
      <c r="NQV30" s="1230"/>
      <c r="NQW30" s="1230"/>
      <c r="NQX30" s="1230"/>
      <c r="NQY30" s="1230"/>
      <c r="NQZ30" s="1230"/>
      <c r="NRA30" s="1230"/>
      <c r="NRB30" s="1230"/>
      <c r="NRC30" s="1230"/>
      <c r="NRD30" s="1230"/>
      <c r="NRE30" s="1230"/>
      <c r="NRF30" s="1230"/>
      <c r="NRG30" s="1230"/>
      <c r="NRH30" s="1230"/>
      <c r="NRI30" s="1230"/>
      <c r="NRJ30" s="1230"/>
      <c r="NRK30" s="1230"/>
      <c r="NRL30" s="1230"/>
      <c r="NRM30" s="1230"/>
      <c r="NRN30" s="1230"/>
      <c r="NRO30" s="1230"/>
      <c r="NRP30" s="1230"/>
      <c r="NRQ30" s="1230"/>
      <c r="NRR30" s="1230"/>
      <c r="NRS30" s="1230"/>
      <c r="NRT30" s="1230"/>
      <c r="NRU30" s="1230"/>
      <c r="NRV30" s="1230"/>
      <c r="NRW30" s="1230"/>
      <c r="NRX30" s="1230"/>
      <c r="NRY30" s="1230"/>
      <c r="NRZ30" s="1230"/>
      <c r="NSA30" s="1230"/>
      <c r="NSB30" s="1230"/>
      <c r="NSC30" s="1230"/>
      <c r="NSD30" s="1230"/>
      <c r="NSE30" s="1230"/>
      <c r="NSF30" s="1230"/>
      <c r="NSG30" s="1230"/>
      <c r="NSH30" s="1230"/>
      <c r="NSI30" s="1230"/>
      <c r="NSJ30" s="1230"/>
      <c r="NSK30" s="1230"/>
      <c r="NSL30" s="1230"/>
      <c r="NSM30" s="1230"/>
      <c r="NSN30" s="1230"/>
      <c r="NSO30" s="1230"/>
      <c r="NSP30" s="1230"/>
      <c r="NSQ30" s="1230"/>
      <c r="NSR30" s="1230"/>
      <c r="NSS30" s="1230"/>
      <c r="NST30" s="1230"/>
      <c r="NSU30" s="1230"/>
      <c r="NSV30" s="1230"/>
      <c r="NSW30" s="1230"/>
      <c r="NSX30" s="1230"/>
      <c r="NSY30" s="1230"/>
      <c r="NSZ30" s="1230"/>
      <c r="NTA30" s="1230"/>
      <c r="NTB30" s="1230"/>
      <c r="NTC30" s="1230"/>
      <c r="NTD30" s="1230"/>
      <c r="NTE30" s="1230"/>
      <c r="NTF30" s="1230"/>
      <c r="NTG30" s="1230"/>
      <c r="NTH30" s="1230"/>
      <c r="NTI30" s="1230"/>
      <c r="NTJ30" s="1230"/>
      <c r="NTK30" s="1230"/>
      <c r="NTL30" s="1230"/>
      <c r="NTM30" s="1230"/>
      <c r="NTN30" s="1230"/>
      <c r="NTO30" s="1230"/>
      <c r="NTP30" s="1230"/>
      <c r="NTQ30" s="1230"/>
      <c r="NTR30" s="1230"/>
      <c r="NTS30" s="1230"/>
      <c r="NTT30" s="1230"/>
      <c r="NTU30" s="1230"/>
      <c r="NTV30" s="1230"/>
      <c r="NTW30" s="1230"/>
      <c r="NTX30" s="1230"/>
      <c r="NTY30" s="1230"/>
      <c r="NTZ30" s="1230"/>
      <c r="NUA30" s="1230"/>
      <c r="NUB30" s="1230"/>
      <c r="NUC30" s="1230"/>
      <c r="NUD30" s="1230"/>
      <c r="NUE30" s="1230"/>
      <c r="NUF30" s="1230"/>
      <c r="NUG30" s="1230"/>
      <c r="NUH30" s="1230"/>
      <c r="NUI30" s="1230"/>
      <c r="NUJ30" s="1230"/>
      <c r="NUK30" s="1230"/>
      <c r="NUL30" s="1230"/>
      <c r="NUM30" s="1230"/>
      <c r="NUN30" s="1230"/>
      <c r="NUO30" s="1230"/>
      <c r="NUP30" s="1230"/>
      <c r="NUQ30" s="1230"/>
      <c r="NUR30" s="1230"/>
      <c r="NUS30" s="1230"/>
      <c r="NUT30" s="1230"/>
      <c r="NUU30" s="1230"/>
      <c r="NUV30" s="1230"/>
      <c r="NUW30" s="1230"/>
      <c r="NUX30" s="1230"/>
      <c r="NUY30" s="1230"/>
      <c r="NUZ30" s="1230"/>
      <c r="NVA30" s="1230"/>
      <c r="NVB30" s="1230"/>
      <c r="NVC30" s="1230"/>
      <c r="NVD30" s="1230"/>
      <c r="NVE30" s="1230"/>
      <c r="NVF30" s="1230"/>
      <c r="NVG30" s="1230"/>
      <c r="NVH30" s="1230"/>
      <c r="NVI30" s="1230"/>
      <c r="NVJ30" s="1230"/>
      <c r="NVK30" s="1230"/>
      <c r="NVL30" s="1230"/>
      <c r="NVM30" s="1230"/>
      <c r="NVN30" s="1230"/>
      <c r="NVO30" s="1230"/>
      <c r="NVP30" s="1230"/>
      <c r="NVQ30" s="1230"/>
      <c r="NVR30" s="1230"/>
      <c r="NVS30" s="1230"/>
      <c r="NVT30" s="1230"/>
      <c r="NVU30" s="1230"/>
      <c r="NVV30" s="1230"/>
      <c r="NVW30" s="1230"/>
      <c r="NVX30" s="1230"/>
      <c r="NVY30" s="1230"/>
      <c r="NVZ30" s="1230"/>
      <c r="NWA30" s="1230"/>
      <c r="NWB30" s="1230"/>
      <c r="NWC30" s="1230"/>
      <c r="NWD30" s="1230"/>
      <c r="NWE30" s="1230"/>
      <c r="NWF30" s="1230"/>
      <c r="NWG30" s="1230"/>
      <c r="NWH30" s="1230"/>
      <c r="NWI30" s="1230"/>
      <c r="NWJ30" s="1230"/>
      <c r="NWK30" s="1230"/>
      <c r="NWL30" s="1230"/>
      <c r="NWM30" s="1230"/>
      <c r="NWN30" s="1230"/>
      <c r="NWO30" s="1230"/>
      <c r="NWP30" s="1230"/>
      <c r="NWQ30" s="1230"/>
      <c r="NWR30" s="1230"/>
      <c r="NWS30" s="1230"/>
      <c r="NWT30" s="1230"/>
      <c r="NWU30" s="1230"/>
      <c r="NWV30" s="1230"/>
      <c r="NWW30" s="1230"/>
      <c r="NWX30" s="1230"/>
      <c r="NWY30" s="1230"/>
      <c r="NWZ30" s="1230"/>
      <c r="NXA30" s="1230"/>
      <c r="NXB30" s="1230"/>
      <c r="NXC30" s="1230"/>
      <c r="NXD30" s="1230"/>
      <c r="NXE30" s="1230"/>
      <c r="NXF30" s="1230"/>
      <c r="NXG30" s="1230"/>
      <c r="NXH30" s="1230"/>
      <c r="NXI30" s="1230"/>
      <c r="NXJ30" s="1230"/>
      <c r="NXK30" s="1230"/>
      <c r="NXL30" s="1230"/>
      <c r="NXM30" s="1230"/>
      <c r="NXN30" s="1230"/>
      <c r="NXO30" s="1230"/>
      <c r="NXP30" s="1230"/>
      <c r="NXQ30" s="1230"/>
      <c r="NXR30" s="1230"/>
      <c r="NXS30" s="1230"/>
      <c r="NXT30" s="1230"/>
      <c r="NXU30" s="1230"/>
      <c r="NXV30" s="1230"/>
      <c r="NXW30" s="1230"/>
      <c r="NXX30" s="1230"/>
      <c r="NXY30" s="1230"/>
      <c r="NXZ30" s="1230"/>
      <c r="NYA30" s="1230"/>
      <c r="NYB30" s="1230"/>
      <c r="NYC30" s="1230"/>
      <c r="NYD30" s="1230"/>
      <c r="NYE30" s="1230"/>
      <c r="NYF30" s="1230"/>
      <c r="NYG30" s="1230"/>
      <c r="NYH30" s="1230"/>
      <c r="NYI30" s="1230"/>
      <c r="NYJ30" s="1230"/>
      <c r="NYK30" s="1230"/>
      <c r="NYL30" s="1230"/>
      <c r="NYM30" s="1230"/>
      <c r="NYN30" s="1230"/>
      <c r="NYO30" s="1230"/>
      <c r="NYP30" s="1230"/>
      <c r="NYQ30" s="1230"/>
      <c r="NYR30" s="1230"/>
      <c r="NYS30" s="1230"/>
      <c r="NYT30" s="1230"/>
      <c r="NYU30" s="1230"/>
      <c r="NYV30" s="1230"/>
      <c r="NYW30" s="1230"/>
      <c r="NYX30" s="1230"/>
      <c r="NYY30" s="1230"/>
      <c r="NYZ30" s="1230"/>
      <c r="NZA30" s="1230"/>
      <c r="NZB30" s="1230"/>
      <c r="NZC30" s="1230"/>
      <c r="NZD30" s="1230"/>
      <c r="NZE30" s="1230"/>
      <c r="NZF30" s="1230"/>
      <c r="NZG30" s="1230"/>
      <c r="NZH30" s="1230"/>
      <c r="NZI30" s="1230"/>
      <c r="NZJ30" s="1230"/>
      <c r="NZK30" s="1230"/>
      <c r="NZL30" s="1230"/>
      <c r="NZM30" s="1230"/>
      <c r="NZN30" s="1230"/>
      <c r="NZO30" s="1230"/>
      <c r="NZP30" s="1230"/>
      <c r="NZQ30" s="1230"/>
      <c r="NZR30" s="1230"/>
      <c r="NZS30" s="1230"/>
      <c r="NZT30" s="1230"/>
      <c r="NZU30" s="1230"/>
      <c r="NZV30" s="1230"/>
      <c r="NZW30" s="1230"/>
      <c r="NZX30" s="1230"/>
      <c r="NZY30" s="1230"/>
      <c r="NZZ30" s="1230"/>
      <c r="OAA30" s="1230"/>
      <c r="OAB30" s="1230"/>
      <c r="OAC30" s="1230"/>
      <c r="OAD30" s="1230"/>
      <c r="OAE30" s="1230"/>
      <c r="OAF30" s="1230"/>
      <c r="OAG30" s="1230"/>
      <c r="OAH30" s="1230"/>
      <c r="OAI30" s="1230"/>
      <c r="OAJ30" s="1230"/>
      <c r="OAK30" s="1230"/>
      <c r="OAL30" s="1230"/>
      <c r="OAM30" s="1230"/>
      <c r="OAN30" s="1230"/>
      <c r="OAO30" s="1230"/>
      <c r="OAP30" s="1230"/>
      <c r="OAQ30" s="1230"/>
      <c r="OAR30" s="1230"/>
      <c r="OAS30" s="1230"/>
      <c r="OAT30" s="1230"/>
      <c r="OAU30" s="1230"/>
      <c r="OAV30" s="1230"/>
      <c r="OAW30" s="1230"/>
      <c r="OAX30" s="1230"/>
      <c r="OAY30" s="1230"/>
      <c r="OAZ30" s="1230"/>
      <c r="OBA30" s="1230"/>
      <c r="OBB30" s="1230"/>
      <c r="OBC30" s="1230"/>
      <c r="OBD30" s="1230"/>
      <c r="OBE30" s="1230"/>
      <c r="OBF30" s="1230"/>
      <c r="OBG30" s="1230"/>
      <c r="OBH30" s="1230"/>
      <c r="OBI30" s="1230"/>
      <c r="OBJ30" s="1230"/>
      <c r="OBK30" s="1230"/>
      <c r="OBL30" s="1230"/>
      <c r="OBM30" s="1230"/>
      <c r="OBN30" s="1230"/>
      <c r="OBO30" s="1230"/>
      <c r="OBP30" s="1230"/>
      <c r="OBQ30" s="1230"/>
      <c r="OBR30" s="1230"/>
      <c r="OBS30" s="1230"/>
      <c r="OBT30" s="1230"/>
      <c r="OBU30" s="1230"/>
      <c r="OBV30" s="1230"/>
      <c r="OBW30" s="1230"/>
      <c r="OBX30" s="1230"/>
      <c r="OBY30" s="1230"/>
      <c r="OBZ30" s="1230"/>
      <c r="OCA30" s="1230"/>
      <c r="OCB30" s="1230"/>
      <c r="OCC30" s="1230"/>
      <c r="OCD30" s="1230"/>
      <c r="OCE30" s="1230"/>
      <c r="OCF30" s="1230"/>
      <c r="OCG30" s="1230"/>
      <c r="OCH30" s="1230"/>
      <c r="OCI30" s="1230"/>
      <c r="OCJ30" s="1230"/>
      <c r="OCK30" s="1230"/>
      <c r="OCL30" s="1230"/>
      <c r="OCM30" s="1230"/>
      <c r="OCN30" s="1230"/>
      <c r="OCO30" s="1230"/>
      <c r="OCP30" s="1230"/>
      <c r="OCQ30" s="1230"/>
      <c r="OCR30" s="1230"/>
      <c r="OCS30" s="1230"/>
      <c r="OCT30" s="1230"/>
      <c r="OCU30" s="1230"/>
      <c r="OCV30" s="1230"/>
      <c r="OCW30" s="1230"/>
      <c r="OCX30" s="1230"/>
      <c r="OCY30" s="1230"/>
      <c r="OCZ30" s="1230"/>
      <c r="ODA30" s="1230"/>
      <c r="ODB30" s="1230"/>
      <c r="ODC30" s="1230"/>
      <c r="ODD30" s="1230"/>
      <c r="ODE30" s="1230"/>
      <c r="ODF30" s="1230"/>
      <c r="ODG30" s="1230"/>
      <c r="ODH30" s="1230"/>
      <c r="ODI30" s="1230"/>
      <c r="ODJ30" s="1230"/>
      <c r="ODK30" s="1230"/>
      <c r="ODL30" s="1230"/>
      <c r="ODM30" s="1230"/>
      <c r="ODN30" s="1230"/>
      <c r="ODO30" s="1230"/>
      <c r="ODP30" s="1230"/>
      <c r="ODQ30" s="1230"/>
      <c r="ODR30" s="1230"/>
      <c r="ODS30" s="1230"/>
      <c r="ODT30" s="1230"/>
      <c r="ODU30" s="1230"/>
      <c r="ODV30" s="1230"/>
      <c r="ODW30" s="1230"/>
      <c r="ODX30" s="1230"/>
      <c r="ODY30" s="1230"/>
      <c r="ODZ30" s="1230"/>
      <c r="OEA30" s="1230"/>
      <c r="OEB30" s="1230"/>
      <c r="OEC30" s="1230"/>
      <c r="OED30" s="1230"/>
      <c r="OEE30" s="1230"/>
      <c r="OEF30" s="1230"/>
      <c r="OEG30" s="1230"/>
      <c r="OEH30" s="1230"/>
      <c r="OEI30" s="1230"/>
      <c r="OEJ30" s="1230"/>
      <c r="OEK30" s="1230"/>
      <c r="OEL30" s="1230"/>
      <c r="OEM30" s="1230"/>
      <c r="OEN30" s="1230"/>
      <c r="OEO30" s="1230"/>
      <c r="OEP30" s="1230"/>
      <c r="OEQ30" s="1230"/>
      <c r="OER30" s="1230"/>
      <c r="OES30" s="1230"/>
      <c r="OET30" s="1230"/>
      <c r="OEU30" s="1230"/>
      <c r="OEV30" s="1230"/>
      <c r="OEW30" s="1230"/>
      <c r="OEX30" s="1230"/>
      <c r="OEY30" s="1230"/>
      <c r="OEZ30" s="1230"/>
      <c r="OFA30" s="1230"/>
      <c r="OFB30" s="1230"/>
      <c r="OFC30" s="1230"/>
      <c r="OFD30" s="1230"/>
      <c r="OFE30" s="1230"/>
      <c r="OFF30" s="1230"/>
      <c r="OFG30" s="1230"/>
      <c r="OFH30" s="1230"/>
      <c r="OFI30" s="1230"/>
      <c r="OFJ30" s="1230"/>
      <c r="OFK30" s="1230"/>
      <c r="OFL30" s="1230"/>
      <c r="OFM30" s="1230"/>
      <c r="OFN30" s="1230"/>
      <c r="OFO30" s="1230"/>
      <c r="OFP30" s="1230"/>
      <c r="OFQ30" s="1230"/>
      <c r="OFR30" s="1230"/>
      <c r="OFS30" s="1230"/>
      <c r="OFT30" s="1230"/>
      <c r="OFU30" s="1230"/>
      <c r="OFV30" s="1230"/>
      <c r="OFW30" s="1230"/>
      <c r="OFX30" s="1230"/>
      <c r="OFY30" s="1230"/>
      <c r="OFZ30" s="1230"/>
      <c r="OGA30" s="1230"/>
      <c r="OGB30" s="1230"/>
      <c r="OGC30" s="1230"/>
      <c r="OGD30" s="1230"/>
      <c r="OGE30" s="1230"/>
      <c r="OGF30" s="1230"/>
      <c r="OGG30" s="1230"/>
      <c r="OGH30" s="1230"/>
      <c r="OGI30" s="1230"/>
      <c r="OGJ30" s="1230"/>
      <c r="OGK30" s="1230"/>
      <c r="OGL30" s="1230"/>
      <c r="OGM30" s="1230"/>
      <c r="OGN30" s="1230"/>
      <c r="OGO30" s="1230"/>
      <c r="OGP30" s="1230"/>
      <c r="OGQ30" s="1230"/>
      <c r="OGR30" s="1230"/>
      <c r="OGS30" s="1230"/>
      <c r="OGT30" s="1230"/>
      <c r="OGU30" s="1230"/>
      <c r="OGV30" s="1230"/>
      <c r="OGW30" s="1230"/>
      <c r="OGX30" s="1230"/>
      <c r="OGY30" s="1230"/>
      <c r="OGZ30" s="1230"/>
      <c r="OHA30" s="1230"/>
      <c r="OHB30" s="1230"/>
      <c r="OHC30" s="1230"/>
      <c r="OHD30" s="1230"/>
      <c r="OHE30" s="1230"/>
      <c r="OHF30" s="1230"/>
      <c r="OHG30" s="1230"/>
      <c r="OHH30" s="1230"/>
      <c r="OHI30" s="1230"/>
      <c r="OHJ30" s="1230"/>
      <c r="OHK30" s="1230"/>
      <c r="OHL30" s="1230"/>
      <c r="OHM30" s="1230"/>
      <c r="OHN30" s="1230"/>
      <c r="OHO30" s="1230"/>
      <c r="OHP30" s="1230"/>
      <c r="OHQ30" s="1230"/>
      <c r="OHR30" s="1230"/>
      <c r="OHS30" s="1230"/>
      <c r="OHT30" s="1230"/>
      <c r="OHU30" s="1230"/>
      <c r="OHV30" s="1230"/>
      <c r="OHW30" s="1230"/>
      <c r="OHX30" s="1230"/>
      <c r="OHY30" s="1230"/>
      <c r="OHZ30" s="1230"/>
      <c r="OIA30" s="1230"/>
      <c r="OIB30" s="1230"/>
      <c r="OIC30" s="1230"/>
      <c r="OID30" s="1230"/>
      <c r="OIE30" s="1230"/>
      <c r="OIF30" s="1230"/>
      <c r="OIG30" s="1230"/>
      <c r="OIH30" s="1230"/>
      <c r="OII30" s="1230"/>
      <c r="OIJ30" s="1230"/>
      <c r="OIK30" s="1230"/>
      <c r="OIL30" s="1230"/>
      <c r="OIM30" s="1230"/>
      <c r="OIN30" s="1230"/>
      <c r="OIO30" s="1230"/>
      <c r="OIP30" s="1230"/>
      <c r="OIQ30" s="1230"/>
      <c r="OIR30" s="1230"/>
      <c r="OIS30" s="1230"/>
      <c r="OIT30" s="1230"/>
      <c r="OIU30" s="1230"/>
      <c r="OIV30" s="1230"/>
      <c r="OIW30" s="1230"/>
      <c r="OIX30" s="1230"/>
      <c r="OIY30" s="1230"/>
      <c r="OIZ30" s="1230"/>
      <c r="OJA30" s="1230"/>
      <c r="OJB30" s="1230"/>
      <c r="OJC30" s="1230"/>
      <c r="OJD30" s="1230"/>
      <c r="OJE30" s="1230"/>
      <c r="OJF30" s="1230"/>
      <c r="OJG30" s="1230"/>
      <c r="OJH30" s="1230"/>
      <c r="OJI30" s="1230"/>
      <c r="OJJ30" s="1230"/>
      <c r="OJK30" s="1230"/>
      <c r="OJL30" s="1230"/>
      <c r="OJM30" s="1230"/>
      <c r="OJN30" s="1230"/>
      <c r="OJO30" s="1230"/>
      <c r="OJP30" s="1230"/>
      <c r="OJQ30" s="1230"/>
      <c r="OJR30" s="1230"/>
      <c r="OJS30" s="1230"/>
      <c r="OJT30" s="1230"/>
      <c r="OJU30" s="1230"/>
      <c r="OJV30" s="1230"/>
      <c r="OJW30" s="1230"/>
      <c r="OJX30" s="1230"/>
      <c r="OJY30" s="1230"/>
      <c r="OJZ30" s="1230"/>
      <c r="OKA30" s="1230"/>
      <c r="OKB30" s="1230"/>
      <c r="OKC30" s="1230"/>
      <c r="OKD30" s="1230"/>
      <c r="OKE30" s="1230"/>
      <c r="OKF30" s="1230"/>
      <c r="OKG30" s="1230"/>
      <c r="OKH30" s="1230"/>
      <c r="OKI30" s="1230"/>
      <c r="OKJ30" s="1230"/>
      <c r="OKK30" s="1230"/>
      <c r="OKL30" s="1230"/>
      <c r="OKM30" s="1230"/>
      <c r="OKN30" s="1230"/>
      <c r="OKO30" s="1230"/>
      <c r="OKP30" s="1230"/>
      <c r="OKQ30" s="1230"/>
      <c r="OKR30" s="1230"/>
      <c r="OKS30" s="1230"/>
      <c r="OKT30" s="1230"/>
      <c r="OKU30" s="1230"/>
      <c r="OKV30" s="1230"/>
      <c r="OKW30" s="1230"/>
      <c r="OKX30" s="1230"/>
      <c r="OKY30" s="1230"/>
      <c r="OKZ30" s="1230"/>
      <c r="OLA30" s="1230"/>
      <c r="OLB30" s="1230"/>
      <c r="OLC30" s="1230"/>
      <c r="OLD30" s="1230"/>
      <c r="OLE30" s="1230"/>
      <c r="OLF30" s="1230"/>
      <c r="OLG30" s="1230"/>
      <c r="OLH30" s="1230"/>
      <c r="OLI30" s="1230"/>
      <c r="OLJ30" s="1230"/>
      <c r="OLK30" s="1230"/>
      <c r="OLL30" s="1230"/>
      <c r="OLM30" s="1230"/>
      <c r="OLN30" s="1230"/>
      <c r="OLO30" s="1230"/>
      <c r="OLP30" s="1230"/>
      <c r="OLQ30" s="1230"/>
      <c r="OLR30" s="1230"/>
      <c r="OLS30" s="1230"/>
      <c r="OLT30" s="1230"/>
      <c r="OLU30" s="1230"/>
      <c r="OLV30" s="1230"/>
      <c r="OLW30" s="1230"/>
      <c r="OLX30" s="1230"/>
      <c r="OLY30" s="1230"/>
      <c r="OLZ30" s="1230"/>
      <c r="OMA30" s="1230"/>
      <c r="OMB30" s="1230"/>
      <c r="OMC30" s="1230"/>
      <c r="OMD30" s="1230"/>
      <c r="OME30" s="1230"/>
      <c r="OMF30" s="1230"/>
      <c r="OMG30" s="1230"/>
      <c r="OMH30" s="1230"/>
      <c r="OMI30" s="1230"/>
      <c r="OMJ30" s="1230"/>
      <c r="OMK30" s="1230"/>
      <c r="OML30" s="1230"/>
      <c r="OMM30" s="1230"/>
      <c r="OMN30" s="1230"/>
      <c r="OMO30" s="1230"/>
      <c r="OMP30" s="1230"/>
      <c r="OMQ30" s="1230"/>
      <c r="OMR30" s="1230"/>
      <c r="OMS30" s="1230"/>
      <c r="OMT30" s="1230"/>
      <c r="OMU30" s="1230"/>
      <c r="OMV30" s="1230"/>
      <c r="OMW30" s="1230"/>
      <c r="OMX30" s="1230"/>
      <c r="OMY30" s="1230"/>
      <c r="OMZ30" s="1230"/>
      <c r="ONA30" s="1230"/>
      <c r="ONB30" s="1230"/>
      <c r="ONC30" s="1230"/>
      <c r="OND30" s="1230"/>
      <c r="ONE30" s="1230"/>
      <c r="ONF30" s="1230"/>
      <c r="ONG30" s="1230"/>
      <c r="ONH30" s="1230"/>
      <c r="ONI30" s="1230"/>
      <c r="ONJ30" s="1230"/>
      <c r="ONK30" s="1230"/>
      <c r="ONL30" s="1230"/>
      <c r="ONM30" s="1230"/>
      <c r="ONN30" s="1230"/>
      <c r="ONO30" s="1230"/>
      <c r="ONP30" s="1230"/>
      <c r="ONQ30" s="1230"/>
      <c r="ONR30" s="1230"/>
      <c r="ONS30" s="1230"/>
      <c r="ONT30" s="1230"/>
      <c r="ONU30" s="1230"/>
      <c r="ONV30" s="1230"/>
      <c r="ONW30" s="1230"/>
      <c r="ONX30" s="1230"/>
      <c r="ONY30" s="1230"/>
      <c r="ONZ30" s="1230"/>
      <c r="OOA30" s="1230"/>
      <c r="OOB30" s="1230"/>
      <c r="OOC30" s="1230"/>
      <c r="OOD30" s="1230"/>
      <c r="OOE30" s="1230"/>
      <c r="OOF30" s="1230"/>
      <c r="OOG30" s="1230"/>
      <c r="OOH30" s="1230"/>
      <c r="OOI30" s="1230"/>
      <c r="OOJ30" s="1230"/>
      <c r="OOK30" s="1230"/>
      <c r="OOL30" s="1230"/>
      <c r="OOM30" s="1230"/>
      <c r="OON30" s="1230"/>
      <c r="OOO30" s="1230"/>
      <c r="OOP30" s="1230"/>
      <c r="OOQ30" s="1230"/>
      <c r="OOR30" s="1230"/>
      <c r="OOS30" s="1230"/>
      <c r="OOT30" s="1230"/>
      <c r="OOU30" s="1230"/>
      <c r="OOV30" s="1230"/>
      <c r="OOW30" s="1230"/>
      <c r="OOX30" s="1230"/>
      <c r="OOY30" s="1230"/>
      <c r="OOZ30" s="1230"/>
      <c r="OPA30" s="1230"/>
      <c r="OPB30" s="1230"/>
      <c r="OPC30" s="1230"/>
      <c r="OPD30" s="1230"/>
      <c r="OPE30" s="1230"/>
      <c r="OPF30" s="1230"/>
      <c r="OPG30" s="1230"/>
      <c r="OPH30" s="1230"/>
      <c r="OPI30" s="1230"/>
      <c r="OPJ30" s="1230"/>
      <c r="OPK30" s="1230"/>
      <c r="OPL30" s="1230"/>
      <c r="OPM30" s="1230"/>
      <c r="OPN30" s="1230"/>
      <c r="OPO30" s="1230"/>
      <c r="OPP30" s="1230"/>
      <c r="OPQ30" s="1230"/>
      <c r="OPR30" s="1230"/>
      <c r="OPS30" s="1230"/>
      <c r="OPT30" s="1230"/>
      <c r="OPU30" s="1230"/>
      <c r="OPV30" s="1230"/>
      <c r="OPW30" s="1230"/>
      <c r="OPX30" s="1230"/>
      <c r="OPY30" s="1230"/>
      <c r="OPZ30" s="1230"/>
      <c r="OQA30" s="1230"/>
      <c r="OQB30" s="1230"/>
      <c r="OQC30" s="1230"/>
      <c r="OQD30" s="1230"/>
      <c r="OQE30" s="1230"/>
      <c r="OQF30" s="1230"/>
      <c r="OQG30" s="1230"/>
      <c r="OQH30" s="1230"/>
      <c r="OQI30" s="1230"/>
      <c r="OQJ30" s="1230"/>
      <c r="OQK30" s="1230"/>
      <c r="OQL30" s="1230"/>
      <c r="OQM30" s="1230"/>
      <c r="OQN30" s="1230"/>
      <c r="OQO30" s="1230"/>
      <c r="OQP30" s="1230"/>
      <c r="OQQ30" s="1230"/>
      <c r="OQR30" s="1230"/>
      <c r="OQS30" s="1230"/>
      <c r="OQT30" s="1230"/>
      <c r="OQU30" s="1230"/>
      <c r="OQV30" s="1230"/>
      <c r="OQW30" s="1230"/>
      <c r="OQX30" s="1230"/>
      <c r="OQY30" s="1230"/>
      <c r="OQZ30" s="1230"/>
      <c r="ORA30" s="1230"/>
      <c r="ORB30" s="1230"/>
      <c r="ORC30" s="1230"/>
      <c r="ORD30" s="1230"/>
      <c r="ORE30" s="1230"/>
      <c r="ORF30" s="1230"/>
      <c r="ORG30" s="1230"/>
      <c r="ORH30" s="1230"/>
      <c r="ORI30" s="1230"/>
      <c r="ORJ30" s="1230"/>
      <c r="ORK30" s="1230"/>
      <c r="ORL30" s="1230"/>
      <c r="ORM30" s="1230"/>
      <c r="ORN30" s="1230"/>
      <c r="ORO30" s="1230"/>
      <c r="ORP30" s="1230"/>
      <c r="ORQ30" s="1230"/>
      <c r="ORR30" s="1230"/>
      <c r="ORS30" s="1230"/>
      <c r="ORT30" s="1230"/>
      <c r="ORU30" s="1230"/>
      <c r="ORV30" s="1230"/>
      <c r="ORW30" s="1230"/>
      <c r="ORX30" s="1230"/>
      <c r="ORY30" s="1230"/>
      <c r="ORZ30" s="1230"/>
      <c r="OSA30" s="1230"/>
      <c r="OSB30" s="1230"/>
      <c r="OSC30" s="1230"/>
      <c r="OSD30" s="1230"/>
      <c r="OSE30" s="1230"/>
      <c r="OSF30" s="1230"/>
      <c r="OSG30" s="1230"/>
      <c r="OSH30" s="1230"/>
      <c r="OSI30" s="1230"/>
      <c r="OSJ30" s="1230"/>
      <c r="OSK30" s="1230"/>
      <c r="OSL30" s="1230"/>
      <c r="OSM30" s="1230"/>
      <c r="OSN30" s="1230"/>
      <c r="OSO30" s="1230"/>
      <c r="OSP30" s="1230"/>
      <c r="OSQ30" s="1230"/>
      <c r="OSR30" s="1230"/>
      <c r="OSS30" s="1230"/>
      <c r="OST30" s="1230"/>
      <c r="OSU30" s="1230"/>
      <c r="OSV30" s="1230"/>
      <c r="OSW30" s="1230"/>
      <c r="OSX30" s="1230"/>
      <c r="OSY30" s="1230"/>
      <c r="OSZ30" s="1230"/>
      <c r="OTA30" s="1230"/>
      <c r="OTB30" s="1230"/>
      <c r="OTC30" s="1230"/>
      <c r="OTD30" s="1230"/>
      <c r="OTE30" s="1230"/>
      <c r="OTF30" s="1230"/>
      <c r="OTG30" s="1230"/>
      <c r="OTH30" s="1230"/>
      <c r="OTI30" s="1230"/>
      <c r="OTJ30" s="1230"/>
      <c r="OTK30" s="1230"/>
      <c r="OTL30" s="1230"/>
      <c r="OTM30" s="1230"/>
      <c r="OTN30" s="1230"/>
      <c r="OTO30" s="1230"/>
      <c r="OTP30" s="1230"/>
      <c r="OTQ30" s="1230"/>
      <c r="OTR30" s="1230"/>
      <c r="OTS30" s="1230"/>
      <c r="OTT30" s="1230"/>
      <c r="OTU30" s="1230"/>
      <c r="OTV30" s="1230"/>
      <c r="OTW30" s="1230"/>
      <c r="OTX30" s="1230"/>
      <c r="OTY30" s="1230"/>
      <c r="OTZ30" s="1230"/>
      <c r="OUA30" s="1230"/>
      <c r="OUB30" s="1230"/>
      <c r="OUC30" s="1230"/>
      <c r="OUD30" s="1230"/>
      <c r="OUE30" s="1230"/>
      <c r="OUF30" s="1230"/>
      <c r="OUG30" s="1230"/>
      <c r="OUH30" s="1230"/>
      <c r="OUI30" s="1230"/>
      <c r="OUJ30" s="1230"/>
      <c r="OUK30" s="1230"/>
      <c r="OUL30" s="1230"/>
      <c r="OUM30" s="1230"/>
      <c r="OUN30" s="1230"/>
      <c r="OUO30" s="1230"/>
      <c r="OUP30" s="1230"/>
      <c r="OUQ30" s="1230"/>
      <c r="OUR30" s="1230"/>
      <c r="OUS30" s="1230"/>
      <c r="OUT30" s="1230"/>
      <c r="OUU30" s="1230"/>
      <c r="OUV30" s="1230"/>
      <c r="OUW30" s="1230"/>
      <c r="OUX30" s="1230"/>
      <c r="OUY30" s="1230"/>
      <c r="OUZ30" s="1230"/>
      <c r="OVA30" s="1230"/>
      <c r="OVB30" s="1230"/>
      <c r="OVC30" s="1230"/>
      <c r="OVD30" s="1230"/>
      <c r="OVE30" s="1230"/>
      <c r="OVF30" s="1230"/>
      <c r="OVG30" s="1230"/>
      <c r="OVH30" s="1230"/>
      <c r="OVI30" s="1230"/>
      <c r="OVJ30" s="1230"/>
      <c r="OVK30" s="1230"/>
      <c r="OVL30" s="1230"/>
      <c r="OVM30" s="1230"/>
      <c r="OVN30" s="1230"/>
      <c r="OVO30" s="1230"/>
      <c r="OVP30" s="1230"/>
      <c r="OVQ30" s="1230"/>
      <c r="OVR30" s="1230"/>
      <c r="OVS30" s="1230"/>
      <c r="OVT30" s="1230"/>
      <c r="OVU30" s="1230"/>
      <c r="OVV30" s="1230"/>
      <c r="OVW30" s="1230"/>
      <c r="OVX30" s="1230"/>
      <c r="OVY30" s="1230"/>
      <c r="OVZ30" s="1230"/>
      <c r="OWA30" s="1230"/>
      <c r="OWB30" s="1230"/>
      <c r="OWC30" s="1230"/>
      <c r="OWD30" s="1230"/>
      <c r="OWE30" s="1230"/>
      <c r="OWF30" s="1230"/>
      <c r="OWG30" s="1230"/>
      <c r="OWH30" s="1230"/>
      <c r="OWI30" s="1230"/>
      <c r="OWJ30" s="1230"/>
      <c r="OWK30" s="1230"/>
      <c r="OWL30" s="1230"/>
      <c r="OWM30" s="1230"/>
      <c r="OWN30" s="1230"/>
      <c r="OWO30" s="1230"/>
      <c r="OWP30" s="1230"/>
      <c r="OWQ30" s="1230"/>
      <c r="OWR30" s="1230"/>
      <c r="OWS30" s="1230"/>
      <c r="OWT30" s="1230"/>
      <c r="OWU30" s="1230"/>
      <c r="OWV30" s="1230"/>
      <c r="OWW30" s="1230"/>
      <c r="OWX30" s="1230"/>
      <c r="OWY30" s="1230"/>
      <c r="OWZ30" s="1230"/>
      <c r="OXA30" s="1230"/>
      <c r="OXB30" s="1230"/>
      <c r="OXC30" s="1230"/>
      <c r="OXD30" s="1230"/>
      <c r="OXE30" s="1230"/>
      <c r="OXF30" s="1230"/>
      <c r="OXG30" s="1230"/>
      <c r="OXH30" s="1230"/>
      <c r="OXI30" s="1230"/>
      <c r="OXJ30" s="1230"/>
      <c r="OXK30" s="1230"/>
      <c r="OXL30" s="1230"/>
      <c r="OXM30" s="1230"/>
      <c r="OXN30" s="1230"/>
      <c r="OXO30" s="1230"/>
      <c r="OXP30" s="1230"/>
      <c r="OXQ30" s="1230"/>
      <c r="OXR30" s="1230"/>
      <c r="OXS30" s="1230"/>
      <c r="OXT30" s="1230"/>
      <c r="OXU30" s="1230"/>
      <c r="OXV30" s="1230"/>
      <c r="OXW30" s="1230"/>
      <c r="OXX30" s="1230"/>
      <c r="OXY30" s="1230"/>
      <c r="OXZ30" s="1230"/>
      <c r="OYA30" s="1230"/>
      <c r="OYB30" s="1230"/>
      <c r="OYC30" s="1230"/>
      <c r="OYD30" s="1230"/>
      <c r="OYE30" s="1230"/>
      <c r="OYF30" s="1230"/>
      <c r="OYG30" s="1230"/>
      <c r="OYH30" s="1230"/>
      <c r="OYI30" s="1230"/>
      <c r="OYJ30" s="1230"/>
      <c r="OYK30" s="1230"/>
      <c r="OYL30" s="1230"/>
      <c r="OYM30" s="1230"/>
      <c r="OYN30" s="1230"/>
      <c r="OYO30" s="1230"/>
      <c r="OYP30" s="1230"/>
      <c r="OYQ30" s="1230"/>
      <c r="OYR30" s="1230"/>
      <c r="OYS30" s="1230"/>
      <c r="OYT30" s="1230"/>
      <c r="OYU30" s="1230"/>
      <c r="OYV30" s="1230"/>
      <c r="OYW30" s="1230"/>
      <c r="OYX30" s="1230"/>
      <c r="OYY30" s="1230"/>
      <c r="OYZ30" s="1230"/>
      <c r="OZA30" s="1230"/>
      <c r="OZB30" s="1230"/>
      <c r="OZC30" s="1230"/>
      <c r="OZD30" s="1230"/>
      <c r="OZE30" s="1230"/>
      <c r="OZF30" s="1230"/>
      <c r="OZG30" s="1230"/>
      <c r="OZH30" s="1230"/>
      <c r="OZI30" s="1230"/>
      <c r="OZJ30" s="1230"/>
      <c r="OZK30" s="1230"/>
      <c r="OZL30" s="1230"/>
      <c r="OZM30" s="1230"/>
      <c r="OZN30" s="1230"/>
      <c r="OZO30" s="1230"/>
      <c r="OZP30" s="1230"/>
      <c r="OZQ30" s="1230"/>
      <c r="OZR30" s="1230"/>
      <c r="OZS30" s="1230"/>
      <c r="OZT30" s="1230"/>
      <c r="OZU30" s="1230"/>
      <c r="OZV30" s="1230"/>
      <c r="OZW30" s="1230"/>
      <c r="OZX30" s="1230"/>
      <c r="OZY30" s="1230"/>
      <c r="OZZ30" s="1230"/>
      <c r="PAA30" s="1230"/>
      <c r="PAB30" s="1230"/>
      <c r="PAC30" s="1230"/>
      <c r="PAD30" s="1230"/>
      <c r="PAE30" s="1230"/>
      <c r="PAF30" s="1230"/>
      <c r="PAG30" s="1230"/>
      <c r="PAH30" s="1230"/>
      <c r="PAI30" s="1230"/>
      <c r="PAJ30" s="1230"/>
      <c r="PAK30" s="1230"/>
      <c r="PAL30" s="1230"/>
      <c r="PAM30" s="1230"/>
      <c r="PAN30" s="1230"/>
      <c r="PAO30" s="1230"/>
      <c r="PAP30" s="1230"/>
      <c r="PAQ30" s="1230"/>
      <c r="PAR30" s="1230"/>
      <c r="PAS30" s="1230"/>
      <c r="PAT30" s="1230"/>
      <c r="PAU30" s="1230"/>
      <c r="PAV30" s="1230"/>
      <c r="PAW30" s="1230"/>
      <c r="PAX30" s="1230"/>
      <c r="PAY30" s="1230"/>
      <c r="PAZ30" s="1230"/>
      <c r="PBA30" s="1230"/>
      <c r="PBB30" s="1230"/>
      <c r="PBC30" s="1230"/>
      <c r="PBD30" s="1230"/>
      <c r="PBE30" s="1230"/>
      <c r="PBF30" s="1230"/>
      <c r="PBG30" s="1230"/>
      <c r="PBH30" s="1230"/>
      <c r="PBI30" s="1230"/>
      <c r="PBJ30" s="1230"/>
      <c r="PBK30" s="1230"/>
      <c r="PBL30" s="1230"/>
      <c r="PBM30" s="1230"/>
      <c r="PBN30" s="1230"/>
      <c r="PBO30" s="1230"/>
      <c r="PBP30" s="1230"/>
      <c r="PBQ30" s="1230"/>
      <c r="PBR30" s="1230"/>
      <c r="PBS30" s="1230"/>
      <c r="PBT30" s="1230"/>
      <c r="PBU30" s="1230"/>
      <c r="PBV30" s="1230"/>
      <c r="PBW30" s="1230"/>
      <c r="PBX30" s="1230"/>
      <c r="PBY30" s="1230"/>
      <c r="PBZ30" s="1230"/>
      <c r="PCA30" s="1230"/>
      <c r="PCB30" s="1230"/>
      <c r="PCC30" s="1230"/>
      <c r="PCD30" s="1230"/>
      <c r="PCE30" s="1230"/>
      <c r="PCF30" s="1230"/>
      <c r="PCG30" s="1230"/>
      <c r="PCH30" s="1230"/>
      <c r="PCI30" s="1230"/>
      <c r="PCJ30" s="1230"/>
      <c r="PCK30" s="1230"/>
      <c r="PCL30" s="1230"/>
      <c r="PCM30" s="1230"/>
      <c r="PCN30" s="1230"/>
      <c r="PCO30" s="1230"/>
      <c r="PCP30" s="1230"/>
      <c r="PCQ30" s="1230"/>
      <c r="PCR30" s="1230"/>
      <c r="PCS30" s="1230"/>
      <c r="PCT30" s="1230"/>
      <c r="PCU30" s="1230"/>
      <c r="PCV30" s="1230"/>
      <c r="PCW30" s="1230"/>
      <c r="PCX30" s="1230"/>
      <c r="PCY30" s="1230"/>
      <c r="PCZ30" s="1230"/>
      <c r="PDA30" s="1230"/>
      <c r="PDB30" s="1230"/>
      <c r="PDC30" s="1230"/>
      <c r="PDD30" s="1230"/>
      <c r="PDE30" s="1230"/>
      <c r="PDF30" s="1230"/>
      <c r="PDG30" s="1230"/>
      <c r="PDH30" s="1230"/>
      <c r="PDI30" s="1230"/>
      <c r="PDJ30" s="1230"/>
      <c r="PDK30" s="1230"/>
      <c r="PDL30" s="1230"/>
      <c r="PDM30" s="1230"/>
      <c r="PDN30" s="1230"/>
      <c r="PDO30" s="1230"/>
      <c r="PDP30" s="1230"/>
      <c r="PDQ30" s="1230"/>
      <c r="PDR30" s="1230"/>
      <c r="PDS30" s="1230"/>
      <c r="PDT30" s="1230"/>
      <c r="PDU30" s="1230"/>
      <c r="PDV30" s="1230"/>
      <c r="PDW30" s="1230"/>
      <c r="PDX30" s="1230"/>
      <c r="PDY30" s="1230"/>
      <c r="PDZ30" s="1230"/>
      <c r="PEA30" s="1230"/>
      <c r="PEB30" s="1230"/>
      <c r="PEC30" s="1230"/>
      <c r="PED30" s="1230"/>
      <c r="PEE30" s="1230"/>
      <c r="PEF30" s="1230"/>
      <c r="PEG30" s="1230"/>
      <c r="PEH30" s="1230"/>
      <c r="PEI30" s="1230"/>
      <c r="PEJ30" s="1230"/>
      <c r="PEK30" s="1230"/>
      <c r="PEL30" s="1230"/>
      <c r="PEM30" s="1230"/>
      <c r="PEN30" s="1230"/>
      <c r="PEO30" s="1230"/>
      <c r="PEP30" s="1230"/>
      <c r="PEQ30" s="1230"/>
      <c r="PER30" s="1230"/>
      <c r="PES30" s="1230"/>
      <c r="PET30" s="1230"/>
      <c r="PEU30" s="1230"/>
      <c r="PEV30" s="1230"/>
      <c r="PEW30" s="1230"/>
      <c r="PEX30" s="1230"/>
      <c r="PEY30" s="1230"/>
      <c r="PEZ30" s="1230"/>
      <c r="PFA30" s="1230"/>
      <c r="PFB30" s="1230"/>
      <c r="PFC30" s="1230"/>
      <c r="PFD30" s="1230"/>
      <c r="PFE30" s="1230"/>
      <c r="PFF30" s="1230"/>
      <c r="PFG30" s="1230"/>
      <c r="PFH30" s="1230"/>
      <c r="PFI30" s="1230"/>
      <c r="PFJ30" s="1230"/>
      <c r="PFK30" s="1230"/>
      <c r="PFL30" s="1230"/>
      <c r="PFM30" s="1230"/>
      <c r="PFN30" s="1230"/>
      <c r="PFO30" s="1230"/>
      <c r="PFP30" s="1230"/>
      <c r="PFQ30" s="1230"/>
      <c r="PFR30" s="1230"/>
      <c r="PFS30" s="1230"/>
      <c r="PFT30" s="1230"/>
      <c r="PFU30" s="1230"/>
      <c r="PFV30" s="1230"/>
      <c r="PFW30" s="1230"/>
      <c r="PFX30" s="1230"/>
      <c r="PFY30" s="1230"/>
      <c r="PFZ30" s="1230"/>
      <c r="PGA30" s="1230"/>
      <c r="PGB30" s="1230"/>
      <c r="PGC30" s="1230"/>
      <c r="PGD30" s="1230"/>
      <c r="PGE30" s="1230"/>
      <c r="PGF30" s="1230"/>
      <c r="PGG30" s="1230"/>
      <c r="PGH30" s="1230"/>
      <c r="PGI30" s="1230"/>
      <c r="PGJ30" s="1230"/>
      <c r="PGK30" s="1230"/>
      <c r="PGL30" s="1230"/>
      <c r="PGM30" s="1230"/>
      <c r="PGN30" s="1230"/>
      <c r="PGO30" s="1230"/>
      <c r="PGP30" s="1230"/>
      <c r="PGQ30" s="1230"/>
      <c r="PGR30" s="1230"/>
      <c r="PGS30" s="1230"/>
      <c r="PGT30" s="1230"/>
      <c r="PGU30" s="1230"/>
      <c r="PGV30" s="1230"/>
      <c r="PGW30" s="1230"/>
      <c r="PGX30" s="1230"/>
      <c r="PGY30" s="1230"/>
      <c r="PGZ30" s="1230"/>
      <c r="PHA30" s="1230"/>
      <c r="PHB30" s="1230"/>
      <c r="PHC30" s="1230"/>
      <c r="PHD30" s="1230"/>
      <c r="PHE30" s="1230"/>
      <c r="PHF30" s="1230"/>
      <c r="PHG30" s="1230"/>
      <c r="PHH30" s="1230"/>
      <c r="PHI30" s="1230"/>
      <c r="PHJ30" s="1230"/>
      <c r="PHK30" s="1230"/>
      <c r="PHL30" s="1230"/>
      <c r="PHM30" s="1230"/>
      <c r="PHN30" s="1230"/>
      <c r="PHO30" s="1230"/>
      <c r="PHP30" s="1230"/>
      <c r="PHQ30" s="1230"/>
      <c r="PHR30" s="1230"/>
      <c r="PHS30" s="1230"/>
      <c r="PHT30" s="1230"/>
      <c r="PHU30" s="1230"/>
      <c r="PHV30" s="1230"/>
      <c r="PHW30" s="1230"/>
      <c r="PHX30" s="1230"/>
      <c r="PHY30" s="1230"/>
      <c r="PHZ30" s="1230"/>
      <c r="PIA30" s="1230"/>
      <c r="PIB30" s="1230"/>
      <c r="PIC30" s="1230"/>
      <c r="PID30" s="1230"/>
      <c r="PIE30" s="1230"/>
      <c r="PIF30" s="1230"/>
      <c r="PIG30" s="1230"/>
      <c r="PIH30" s="1230"/>
      <c r="PII30" s="1230"/>
      <c r="PIJ30" s="1230"/>
      <c r="PIK30" s="1230"/>
      <c r="PIL30" s="1230"/>
      <c r="PIM30" s="1230"/>
      <c r="PIN30" s="1230"/>
      <c r="PIO30" s="1230"/>
      <c r="PIP30" s="1230"/>
      <c r="PIQ30" s="1230"/>
      <c r="PIR30" s="1230"/>
      <c r="PIS30" s="1230"/>
      <c r="PIT30" s="1230"/>
      <c r="PIU30" s="1230"/>
      <c r="PIV30" s="1230"/>
      <c r="PIW30" s="1230"/>
      <c r="PIX30" s="1230"/>
      <c r="PIY30" s="1230"/>
      <c r="PIZ30" s="1230"/>
      <c r="PJA30" s="1230"/>
      <c r="PJB30" s="1230"/>
      <c r="PJC30" s="1230"/>
      <c r="PJD30" s="1230"/>
      <c r="PJE30" s="1230"/>
      <c r="PJF30" s="1230"/>
      <c r="PJG30" s="1230"/>
      <c r="PJH30" s="1230"/>
      <c r="PJI30" s="1230"/>
      <c r="PJJ30" s="1230"/>
      <c r="PJK30" s="1230"/>
      <c r="PJL30" s="1230"/>
      <c r="PJM30" s="1230"/>
      <c r="PJN30" s="1230"/>
      <c r="PJO30" s="1230"/>
      <c r="PJP30" s="1230"/>
      <c r="PJQ30" s="1230"/>
      <c r="PJR30" s="1230"/>
      <c r="PJS30" s="1230"/>
      <c r="PJT30" s="1230"/>
      <c r="PJU30" s="1230"/>
      <c r="PJV30" s="1230"/>
      <c r="PJW30" s="1230"/>
      <c r="PJX30" s="1230"/>
      <c r="PJY30" s="1230"/>
      <c r="PJZ30" s="1230"/>
      <c r="PKA30" s="1230"/>
      <c r="PKB30" s="1230"/>
      <c r="PKC30" s="1230"/>
      <c r="PKD30" s="1230"/>
      <c r="PKE30" s="1230"/>
      <c r="PKF30" s="1230"/>
      <c r="PKG30" s="1230"/>
      <c r="PKH30" s="1230"/>
      <c r="PKI30" s="1230"/>
      <c r="PKJ30" s="1230"/>
      <c r="PKK30" s="1230"/>
      <c r="PKL30" s="1230"/>
      <c r="PKM30" s="1230"/>
      <c r="PKN30" s="1230"/>
      <c r="PKO30" s="1230"/>
      <c r="PKP30" s="1230"/>
      <c r="PKQ30" s="1230"/>
      <c r="PKR30" s="1230"/>
      <c r="PKS30" s="1230"/>
      <c r="PKT30" s="1230"/>
      <c r="PKU30" s="1230"/>
      <c r="PKV30" s="1230"/>
      <c r="PKW30" s="1230"/>
      <c r="PKX30" s="1230"/>
      <c r="PKY30" s="1230"/>
      <c r="PKZ30" s="1230"/>
      <c r="PLA30" s="1230"/>
      <c r="PLB30" s="1230"/>
      <c r="PLC30" s="1230"/>
      <c r="PLD30" s="1230"/>
      <c r="PLE30" s="1230"/>
      <c r="PLF30" s="1230"/>
      <c r="PLG30" s="1230"/>
      <c r="PLH30" s="1230"/>
      <c r="PLI30" s="1230"/>
      <c r="PLJ30" s="1230"/>
      <c r="PLK30" s="1230"/>
      <c r="PLL30" s="1230"/>
      <c r="PLM30" s="1230"/>
      <c r="PLN30" s="1230"/>
      <c r="PLO30" s="1230"/>
      <c r="PLP30" s="1230"/>
      <c r="PLQ30" s="1230"/>
      <c r="PLR30" s="1230"/>
      <c r="PLS30" s="1230"/>
      <c r="PLT30" s="1230"/>
      <c r="PLU30" s="1230"/>
      <c r="PLV30" s="1230"/>
      <c r="PLW30" s="1230"/>
      <c r="PLX30" s="1230"/>
      <c r="PLY30" s="1230"/>
      <c r="PLZ30" s="1230"/>
      <c r="PMA30" s="1230"/>
      <c r="PMB30" s="1230"/>
      <c r="PMC30" s="1230"/>
      <c r="PMD30" s="1230"/>
      <c r="PME30" s="1230"/>
      <c r="PMF30" s="1230"/>
      <c r="PMG30" s="1230"/>
      <c r="PMH30" s="1230"/>
      <c r="PMI30" s="1230"/>
      <c r="PMJ30" s="1230"/>
      <c r="PMK30" s="1230"/>
      <c r="PML30" s="1230"/>
      <c r="PMM30" s="1230"/>
      <c r="PMN30" s="1230"/>
      <c r="PMO30" s="1230"/>
      <c r="PMP30" s="1230"/>
      <c r="PMQ30" s="1230"/>
      <c r="PMR30" s="1230"/>
      <c r="PMS30" s="1230"/>
      <c r="PMT30" s="1230"/>
      <c r="PMU30" s="1230"/>
      <c r="PMV30" s="1230"/>
      <c r="PMW30" s="1230"/>
      <c r="PMX30" s="1230"/>
      <c r="PMY30" s="1230"/>
      <c r="PMZ30" s="1230"/>
      <c r="PNA30" s="1230"/>
      <c r="PNB30" s="1230"/>
      <c r="PNC30" s="1230"/>
      <c r="PND30" s="1230"/>
      <c r="PNE30" s="1230"/>
      <c r="PNF30" s="1230"/>
      <c r="PNG30" s="1230"/>
      <c r="PNH30" s="1230"/>
      <c r="PNI30" s="1230"/>
      <c r="PNJ30" s="1230"/>
      <c r="PNK30" s="1230"/>
      <c r="PNL30" s="1230"/>
      <c r="PNM30" s="1230"/>
      <c r="PNN30" s="1230"/>
      <c r="PNO30" s="1230"/>
      <c r="PNP30" s="1230"/>
      <c r="PNQ30" s="1230"/>
      <c r="PNR30" s="1230"/>
      <c r="PNS30" s="1230"/>
      <c r="PNT30" s="1230"/>
      <c r="PNU30" s="1230"/>
      <c r="PNV30" s="1230"/>
      <c r="PNW30" s="1230"/>
      <c r="PNX30" s="1230"/>
      <c r="PNY30" s="1230"/>
      <c r="PNZ30" s="1230"/>
      <c r="POA30" s="1230"/>
      <c r="POB30" s="1230"/>
      <c r="POC30" s="1230"/>
      <c r="POD30" s="1230"/>
      <c r="POE30" s="1230"/>
      <c r="POF30" s="1230"/>
      <c r="POG30" s="1230"/>
      <c r="POH30" s="1230"/>
      <c r="POI30" s="1230"/>
      <c r="POJ30" s="1230"/>
      <c r="POK30" s="1230"/>
      <c r="POL30" s="1230"/>
      <c r="POM30" s="1230"/>
      <c r="PON30" s="1230"/>
      <c r="POO30" s="1230"/>
      <c r="POP30" s="1230"/>
      <c r="POQ30" s="1230"/>
      <c r="POR30" s="1230"/>
      <c r="POS30" s="1230"/>
      <c r="POT30" s="1230"/>
      <c r="POU30" s="1230"/>
      <c r="POV30" s="1230"/>
      <c r="POW30" s="1230"/>
      <c r="POX30" s="1230"/>
      <c r="POY30" s="1230"/>
      <c r="POZ30" s="1230"/>
      <c r="PPA30" s="1230"/>
      <c r="PPB30" s="1230"/>
      <c r="PPC30" s="1230"/>
      <c r="PPD30" s="1230"/>
      <c r="PPE30" s="1230"/>
      <c r="PPF30" s="1230"/>
      <c r="PPG30" s="1230"/>
      <c r="PPH30" s="1230"/>
      <c r="PPI30" s="1230"/>
      <c r="PPJ30" s="1230"/>
      <c r="PPK30" s="1230"/>
      <c r="PPL30" s="1230"/>
      <c r="PPM30" s="1230"/>
      <c r="PPN30" s="1230"/>
      <c r="PPO30" s="1230"/>
      <c r="PPP30" s="1230"/>
      <c r="PPQ30" s="1230"/>
      <c r="PPR30" s="1230"/>
      <c r="PPS30" s="1230"/>
      <c r="PPT30" s="1230"/>
      <c r="PPU30" s="1230"/>
      <c r="PPV30" s="1230"/>
      <c r="PPW30" s="1230"/>
      <c r="PPX30" s="1230"/>
      <c r="PPY30" s="1230"/>
      <c r="PPZ30" s="1230"/>
      <c r="PQA30" s="1230"/>
      <c r="PQB30" s="1230"/>
      <c r="PQC30" s="1230"/>
      <c r="PQD30" s="1230"/>
      <c r="PQE30" s="1230"/>
      <c r="PQF30" s="1230"/>
      <c r="PQG30" s="1230"/>
      <c r="PQH30" s="1230"/>
      <c r="PQI30" s="1230"/>
      <c r="PQJ30" s="1230"/>
      <c r="PQK30" s="1230"/>
      <c r="PQL30" s="1230"/>
      <c r="PQM30" s="1230"/>
      <c r="PQN30" s="1230"/>
      <c r="PQO30" s="1230"/>
      <c r="PQP30" s="1230"/>
      <c r="PQQ30" s="1230"/>
      <c r="PQR30" s="1230"/>
      <c r="PQS30" s="1230"/>
      <c r="PQT30" s="1230"/>
      <c r="PQU30" s="1230"/>
      <c r="PQV30" s="1230"/>
      <c r="PQW30" s="1230"/>
      <c r="PQX30" s="1230"/>
      <c r="PQY30" s="1230"/>
      <c r="PQZ30" s="1230"/>
      <c r="PRA30" s="1230"/>
      <c r="PRB30" s="1230"/>
      <c r="PRC30" s="1230"/>
      <c r="PRD30" s="1230"/>
      <c r="PRE30" s="1230"/>
      <c r="PRF30" s="1230"/>
      <c r="PRG30" s="1230"/>
      <c r="PRH30" s="1230"/>
      <c r="PRI30" s="1230"/>
      <c r="PRJ30" s="1230"/>
      <c r="PRK30" s="1230"/>
      <c r="PRL30" s="1230"/>
      <c r="PRM30" s="1230"/>
      <c r="PRN30" s="1230"/>
      <c r="PRO30" s="1230"/>
      <c r="PRP30" s="1230"/>
      <c r="PRQ30" s="1230"/>
      <c r="PRR30" s="1230"/>
      <c r="PRS30" s="1230"/>
      <c r="PRT30" s="1230"/>
      <c r="PRU30" s="1230"/>
      <c r="PRV30" s="1230"/>
      <c r="PRW30" s="1230"/>
      <c r="PRX30" s="1230"/>
      <c r="PRY30" s="1230"/>
      <c r="PRZ30" s="1230"/>
      <c r="PSA30" s="1230"/>
      <c r="PSB30" s="1230"/>
      <c r="PSC30" s="1230"/>
      <c r="PSD30" s="1230"/>
      <c r="PSE30" s="1230"/>
      <c r="PSF30" s="1230"/>
      <c r="PSG30" s="1230"/>
      <c r="PSH30" s="1230"/>
      <c r="PSI30" s="1230"/>
      <c r="PSJ30" s="1230"/>
      <c r="PSK30" s="1230"/>
      <c r="PSL30" s="1230"/>
      <c r="PSM30" s="1230"/>
      <c r="PSN30" s="1230"/>
      <c r="PSO30" s="1230"/>
      <c r="PSP30" s="1230"/>
      <c r="PSQ30" s="1230"/>
      <c r="PSR30" s="1230"/>
      <c r="PSS30" s="1230"/>
      <c r="PST30" s="1230"/>
      <c r="PSU30" s="1230"/>
      <c r="PSV30" s="1230"/>
      <c r="PSW30" s="1230"/>
      <c r="PSX30" s="1230"/>
      <c r="PSY30" s="1230"/>
      <c r="PSZ30" s="1230"/>
      <c r="PTA30" s="1230"/>
      <c r="PTB30" s="1230"/>
      <c r="PTC30" s="1230"/>
      <c r="PTD30" s="1230"/>
      <c r="PTE30" s="1230"/>
      <c r="PTF30" s="1230"/>
      <c r="PTG30" s="1230"/>
      <c r="PTH30" s="1230"/>
      <c r="PTI30" s="1230"/>
      <c r="PTJ30" s="1230"/>
      <c r="PTK30" s="1230"/>
      <c r="PTL30" s="1230"/>
      <c r="PTM30" s="1230"/>
      <c r="PTN30" s="1230"/>
      <c r="PTO30" s="1230"/>
      <c r="PTP30" s="1230"/>
      <c r="PTQ30" s="1230"/>
      <c r="PTR30" s="1230"/>
      <c r="PTS30" s="1230"/>
      <c r="PTT30" s="1230"/>
      <c r="PTU30" s="1230"/>
      <c r="PTV30" s="1230"/>
      <c r="PTW30" s="1230"/>
      <c r="PTX30" s="1230"/>
      <c r="PTY30" s="1230"/>
      <c r="PTZ30" s="1230"/>
      <c r="PUA30" s="1230"/>
      <c r="PUB30" s="1230"/>
      <c r="PUC30" s="1230"/>
      <c r="PUD30" s="1230"/>
      <c r="PUE30" s="1230"/>
      <c r="PUF30" s="1230"/>
      <c r="PUG30" s="1230"/>
      <c r="PUH30" s="1230"/>
      <c r="PUI30" s="1230"/>
      <c r="PUJ30" s="1230"/>
      <c r="PUK30" s="1230"/>
      <c r="PUL30" s="1230"/>
      <c r="PUM30" s="1230"/>
      <c r="PUN30" s="1230"/>
      <c r="PUO30" s="1230"/>
      <c r="PUP30" s="1230"/>
      <c r="PUQ30" s="1230"/>
      <c r="PUR30" s="1230"/>
      <c r="PUS30" s="1230"/>
      <c r="PUT30" s="1230"/>
      <c r="PUU30" s="1230"/>
      <c r="PUV30" s="1230"/>
      <c r="PUW30" s="1230"/>
      <c r="PUX30" s="1230"/>
      <c r="PUY30" s="1230"/>
      <c r="PUZ30" s="1230"/>
      <c r="PVA30" s="1230"/>
      <c r="PVB30" s="1230"/>
      <c r="PVC30" s="1230"/>
      <c r="PVD30" s="1230"/>
      <c r="PVE30" s="1230"/>
      <c r="PVF30" s="1230"/>
      <c r="PVG30" s="1230"/>
      <c r="PVH30" s="1230"/>
      <c r="PVI30" s="1230"/>
      <c r="PVJ30" s="1230"/>
      <c r="PVK30" s="1230"/>
      <c r="PVL30" s="1230"/>
      <c r="PVM30" s="1230"/>
      <c r="PVN30" s="1230"/>
      <c r="PVO30" s="1230"/>
      <c r="PVP30" s="1230"/>
      <c r="PVQ30" s="1230"/>
      <c r="PVR30" s="1230"/>
      <c r="PVS30" s="1230"/>
      <c r="PVT30" s="1230"/>
      <c r="PVU30" s="1230"/>
      <c r="PVV30" s="1230"/>
      <c r="PVW30" s="1230"/>
      <c r="PVX30" s="1230"/>
      <c r="PVY30" s="1230"/>
      <c r="PVZ30" s="1230"/>
      <c r="PWA30" s="1230"/>
      <c r="PWB30" s="1230"/>
      <c r="PWC30" s="1230"/>
      <c r="PWD30" s="1230"/>
      <c r="PWE30" s="1230"/>
      <c r="PWF30" s="1230"/>
      <c r="PWG30" s="1230"/>
      <c r="PWH30" s="1230"/>
      <c r="PWI30" s="1230"/>
      <c r="PWJ30" s="1230"/>
      <c r="PWK30" s="1230"/>
      <c r="PWL30" s="1230"/>
      <c r="PWM30" s="1230"/>
      <c r="PWN30" s="1230"/>
      <c r="PWO30" s="1230"/>
      <c r="PWP30" s="1230"/>
      <c r="PWQ30" s="1230"/>
      <c r="PWR30" s="1230"/>
      <c r="PWS30" s="1230"/>
      <c r="PWT30" s="1230"/>
      <c r="PWU30" s="1230"/>
      <c r="PWV30" s="1230"/>
      <c r="PWW30" s="1230"/>
      <c r="PWX30" s="1230"/>
      <c r="PWY30" s="1230"/>
      <c r="PWZ30" s="1230"/>
      <c r="PXA30" s="1230"/>
      <c r="PXB30" s="1230"/>
      <c r="PXC30" s="1230"/>
      <c r="PXD30" s="1230"/>
      <c r="PXE30" s="1230"/>
      <c r="PXF30" s="1230"/>
      <c r="PXG30" s="1230"/>
      <c r="PXH30" s="1230"/>
      <c r="PXI30" s="1230"/>
      <c r="PXJ30" s="1230"/>
      <c r="PXK30" s="1230"/>
      <c r="PXL30" s="1230"/>
      <c r="PXM30" s="1230"/>
      <c r="PXN30" s="1230"/>
      <c r="PXO30" s="1230"/>
      <c r="PXP30" s="1230"/>
      <c r="PXQ30" s="1230"/>
      <c r="PXR30" s="1230"/>
      <c r="PXS30" s="1230"/>
      <c r="PXT30" s="1230"/>
      <c r="PXU30" s="1230"/>
      <c r="PXV30" s="1230"/>
      <c r="PXW30" s="1230"/>
      <c r="PXX30" s="1230"/>
      <c r="PXY30" s="1230"/>
      <c r="PXZ30" s="1230"/>
      <c r="PYA30" s="1230"/>
      <c r="PYB30" s="1230"/>
      <c r="PYC30" s="1230"/>
      <c r="PYD30" s="1230"/>
      <c r="PYE30" s="1230"/>
      <c r="PYF30" s="1230"/>
      <c r="PYG30" s="1230"/>
      <c r="PYH30" s="1230"/>
      <c r="PYI30" s="1230"/>
      <c r="PYJ30" s="1230"/>
      <c r="PYK30" s="1230"/>
      <c r="PYL30" s="1230"/>
      <c r="PYM30" s="1230"/>
      <c r="PYN30" s="1230"/>
      <c r="PYO30" s="1230"/>
      <c r="PYP30" s="1230"/>
      <c r="PYQ30" s="1230"/>
      <c r="PYR30" s="1230"/>
      <c r="PYS30" s="1230"/>
      <c r="PYT30" s="1230"/>
      <c r="PYU30" s="1230"/>
      <c r="PYV30" s="1230"/>
      <c r="PYW30" s="1230"/>
      <c r="PYX30" s="1230"/>
      <c r="PYY30" s="1230"/>
      <c r="PYZ30" s="1230"/>
      <c r="PZA30" s="1230"/>
      <c r="PZB30" s="1230"/>
      <c r="PZC30" s="1230"/>
      <c r="PZD30" s="1230"/>
      <c r="PZE30" s="1230"/>
      <c r="PZF30" s="1230"/>
      <c r="PZG30" s="1230"/>
      <c r="PZH30" s="1230"/>
      <c r="PZI30" s="1230"/>
      <c r="PZJ30" s="1230"/>
      <c r="PZK30" s="1230"/>
      <c r="PZL30" s="1230"/>
      <c r="PZM30" s="1230"/>
      <c r="PZN30" s="1230"/>
      <c r="PZO30" s="1230"/>
      <c r="PZP30" s="1230"/>
      <c r="PZQ30" s="1230"/>
      <c r="PZR30" s="1230"/>
      <c r="PZS30" s="1230"/>
      <c r="PZT30" s="1230"/>
      <c r="PZU30" s="1230"/>
      <c r="PZV30" s="1230"/>
      <c r="PZW30" s="1230"/>
      <c r="PZX30" s="1230"/>
      <c r="PZY30" s="1230"/>
      <c r="PZZ30" s="1230"/>
      <c r="QAA30" s="1230"/>
      <c r="QAB30" s="1230"/>
      <c r="QAC30" s="1230"/>
      <c r="QAD30" s="1230"/>
      <c r="QAE30" s="1230"/>
      <c r="QAF30" s="1230"/>
      <c r="QAG30" s="1230"/>
      <c r="QAH30" s="1230"/>
      <c r="QAI30" s="1230"/>
      <c r="QAJ30" s="1230"/>
      <c r="QAK30" s="1230"/>
      <c r="QAL30" s="1230"/>
      <c r="QAM30" s="1230"/>
      <c r="QAN30" s="1230"/>
      <c r="QAO30" s="1230"/>
      <c r="QAP30" s="1230"/>
      <c r="QAQ30" s="1230"/>
      <c r="QAR30" s="1230"/>
      <c r="QAS30" s="1230"/>
      <c r="QAT30" s="1230"/>
      <c r="QAU30" s="1230"/>
      <c r="QAV30" s="1230"/>
      <c r="QAW30" s="1230"/>
      <c r="QAX30" s="1230"/>
      <c r="QAY30" s="1230"/>
      <c r="QAZ30" s="1230"/>
      <c r="QBA30" s="1230"/>
      <c r="QBB30" s="1230"/>
      <c r="QBC30" s="1230"/>
      <c r="QBD30" s="1230"/>
      <c r="QBE30" s="1230"/>
      <c r="QBF30" s="1230"/>
      <c r="QBG30" s="1230"/>
      <c r="QBH30" s="1230"/>
      <c r="QBI30" s="1230"/>
      <c r="QBJ30" s="1230"/>
      <c r="QBK30" s="1230"/>
      <c r="QBL30" s="1230"/>
      <c r="QBM30" s="1230"/>
      <c r="QBN30" s="1230"/>
      <c r="QBO30" s="1230"/>
      <c r="QBP30" s="1230"/>
      <c r="QBQ30" s="1230"/>
      <c r="QBR30" s="1230"/>
      <c r="QBS30" s="1230"/>
      <c r="QBT30" s="1230"/>
      <c r="QBU30" s="1230"/>
      <c r="QBV30" s="1230"/>
      <c r="QBW30" s="1230"/>
      <c r="QBX30" s="1230"/>
      <c r="QBY30" s="1230"/>
      <c r="QBZ30" s="1230"/>
      <c r="QCA30" s="1230"/>
      <c r="QCB30" s="1230"/>
      <c r="QCC30" s="1230"/>
      <c r="QCD30" s="1230"/>
      <c r="QCE30" s="1230"/>
      <c r="QCF30" s="1230"/>
      <c r="QCG30" s="1230"/>
      <c r="QCH30" s="1230"/>
      <c r="QCI30" s="1230"/>
      <c r="QCJ30" s="1230"/>
      <c r="QCK30" s="1230"/>
      <c r="QCL30" s="1230"/>
      <c r="QCM30" s="1230"/>
      <c r="QCN30" s="1230"/>
      <c r="QCO30" s="1230"/>
      <c r="QCP30" s="1230"/>
      <c r="QCQ30" s="1230"/>
      <c r="QCR30" s="1230"/>
      <c r="QCS30" s="1230"/>
      <c r="QCT30" s="1230"/>
      <c r="QCU30" s="1230"/>
      <c r="QCV30" s="1230"/>
      <c r="QCW30" s="1230"/>
      <c r="QCX30" s="1230"/>
      <c r="QCY30" s="1230"/>
      <c r="QCZ30" s="1230"/>
      <c r="QDA30" s="1230"/>
      <c r="QDB30" s="1230"/>
      <c r="QDC30" s="1230"/>
      <c r="QDD30" s="1230"/>
      <c r="QDE30" s="1230"/>
      <c r="QDF30" s="1230"/>
      <c r="QDG30" s="1230"/>
      <c r="QDH30" s="1230"/>
      <c r="QDI30" s="1230"/>
      <c r="QDJ30" s="1230"/>
      <c r="QDK30" s="1230"/>
      <c r="QDL30" s="1230"/>
      <c r="QDM30" s="1230"/>
      <c r="QDN30" s="1230"/>
      <c r="QDO30" s="1230"/>
      <c r="QDP30" s="1230"/>
      <c r="QDQ30" s="1230"/>
      <c r="QDR30" s="1230"/>
      <c r="QDS30" s="1230"/>
      <c r="QDT30" s="1230"/>
      <c r="QDU30" s="1230"/>
      <c r="QDV30" s="1230"/>
      <c r="QDW30" s="1230"/>
      <c r="QDX30" s="1230"/>
      <c r="QDY30" s="1230"/>
      <c r="QDZ30" s="1230"/>
      <c r="QEA30" s="1230"/>
      <c r="QEB30" s="1230"/>
      <c r="QEC30" s="1230"/>
      <c r="QED30" s="1230"/>
      <c r="QEE30" s="1230"/>
      <c r="QEF30" s="1230"/>
      <c r="QEG30" s="1230"/>
      <c r="QEH30" s="1230"/>
      <c r="QEI30" s="1230"/>
      <c r="QEJ30" s="1230"/>
      <c r="QEK30" s="1230"/>
      <c r="QEL30" s="1230"/>
      <c r="QEM30" s="1230"/>
      <c r="QEN30" s="1230"/>
      <c r="QEO30" s="1230"/>
      <c r="QEP30" s="1230"/>
      <c r="QEQ30" s="1230"/>
      <c r="QER30" s="1230"/>
      <c r="QES30" s="1230"/>
      <c r="QET30" s="1230"/>
      <c r="QEU30" s="1230"/>
      <c r="QEV30" s="1230"/>
      <c r="QEW30" s="1230"/>
      <c r="QEX30" s="1230"/>
      <c r="QEY30" s="1230"/>
      <c r="QEZ30" s="1230"/>
      <c r="QFA30" s="1230"/>
      <c r="QFB30" s="1230"/>
      <c r="QFC30" s="1230"/>
      <c r="QFD30" s="1230"/>
      <c r="QFE30" s="1230"/>
      <c r="QFF30" s="1230"/>
      <c r="QFG30" s="1230"/>
      <c r="QFH30" s="1230"/>
      <c r="QFI30" s="1230"/>
      <c r="QFJ30" s="1230"/>
      <c r="QFK30" s="1230"/>
      <c r="QFL30" s="1230"/>
      <c r="QFM30" s="1230"/>
      <c r="QFN30" s="1230"/>
      <c r="QFO30" s="1230"/>
      <c r="QFP30" s="1230"/>
      <c r="QFQ30" s="1230"/>
      <c r="QFR30" s="1230"/>
      <c r="QFS30" s="1230"/>
      <c r="QFT30" s="1230"/>
      <c r="QFU30" s="1230"/>
      <c r="QFV30" s="1230"/>
      <c r="QFW30" s="1230"/>
      <c r="QFX30" s="1230"/>
      <c r="QFY30" s="1230"/>
      <c r="QFZ30" s="1230"/>
      <c r="QGA30" s="1230"/>
      <c r="QGB30" s="1230"/>
      <c r="QGC30" s="1230"/>
      <c r="QGD30" s="1230"/>
      <c r="QGE30" s="1230"/>
      <c r="QGF30" s="1230"/>
      <c r="QGG30" s="1230"/>
      <c r="QGH30" s="1230"/>
      <c r="QGI30" s="1230"/>
      <c r="QGJ30" s="1230"/>
      <c r="QGK30" s="1230"/>
      <c r="QGL30" s="1230"/>
      <c r="QGM30" s="1230"/>
      <c r="QGN30" s="1230"/>
      <c r="QGO30" s="1230"/>
      <c r="QGP30" s="1230"/>
      <c r="QGQ30" s="1230"/>
      <c r="QGR30" s="1230"/>
      <c r="QGS30" s="1230"/>
      <c r="QGT30" s="1230"/>
      <c r="QGU30" s="1230"/>
      <c r="QGV30" s="1230"/>
      <c r="QGW30" s="1230"/>
      <c r="QGX30" s="1230"/>
      <c r="QGY30" s="1230"/>
      <c r="QGZ30" s="1230"/>
      <c r="QHA30" s="1230"/>
      <c r="QHB30" s="1230"/>
      <c r="QHC30" s="1230"/>
      <c r="QHD30" s="1230"/>
      <c r="QHE30" s="1230"/>
      <c r="QHF30" s="1230"/>
      <c r="QHG30" s="1230"/>
      <c r="QHH30" s="1230"/>
      <c r="QHI30" s="1230"/>
      <c r="QHJ30" s="1230"/>
      <c r="QHK30" s="1230"/>
      <c r="QHL30" s="1230"/>
      <c r="QHM30" s="1230"/>
      <c r="QHN30" s="1230"/>
      <c r="QHO30" s="1230"/>
      <c r="QHP30" s="1230"/>
      <c r="QHQ30" s="1230"/>
      <c r="QHR30" s="1230"/>
      <c r="QHS30" s="1230"/>
      <c r="QHT30" s="1230"/>
      <c r="QHU30" s="1230"/>
      <c r="QHV30" s="1230"/>
      <c r="QHW30" s="1230"/>
      <c r="QHX30" s="1230"/>
      <c r="QHY30" s="1230"/>
      <c r="QHZ30" s="1230"/>
      <c r="QIA30" s="1230"/>
      <c r="QIB30" s="1230"/>
      <c r="QIC30" s="1230"/>
      <c r="QID30" s="1230"/>
      <c r="QIE30" s="1230"/>
      <c r="QIF30" s="1230"/>
      <c r="QIG30" s="1230"/>
      <c r="QIH30" s="1230"/>
      <c r="QII30" s="1230"/>
      <c r="QIJ30" s="1230"/>
      <c r="QIK30" s="1230"/>
      <c r="QIL30" s="1230"/>
      <c r="QIM30" s="1230"/>
      <c r="QIN30" s="1230"/>
      <c r="QIO30" s="1230"/>
      <c r="QIP30" s="1230"/>
      <c r="QIQ30" s="1230"/>
      <c r="QIR30" s="1230"/>
      <c r="QIS30" s="1230"/>
      <c r="QIT30" s="1230"/>
      <c r="QIU30" s="1230"/>
      <c r="QIV30" s="1230"/>
      <c r="QIW30" s="1230"/>
      <c r="QIX30" s="1230"/>
      <c r="QIY30" s="1230"/>
      <c r="QIZ30" s="1230"/>
      <c r="QJA30" s="1230"/>
      <c r="QJB30" s="1230"/>
      <c r="QJC30" s="1230"/>
      <c r="QJD30" s="1230"/>
      <c r="QJE30" s="1230"/>
      <c r="QJF30" s="1230"/>
      <c r="QJG30" s="1230"/>
      <c r="QJH30" s="1230"/>
      <c r="QJI30" s="1230"/>
      <c r="QJJ30" s="1230"/>
      <c r="QJK30" s="1230"/>
      <c r="QJL30" s="1230"/>
      <c r="QJM30" s="1230"/>
      <c r="QJN30" s="1230"/>
      <c r="QJO30" s="1230"/>
      <c r="QJP30" s="1230"/>
      <c r="QJQ30" s="1230"/>
      <c r="QJR30" s="1230"/>
      <c r="QJS30" s="1230"/>
      <c r="QJT30" s="1230"/>
      <c r="QJU30" s="1230"/>
      <c r="QJV30" s="1230"/>
      <c r="QJW30" s="1230"/>
      <c r="QJX30" s="1230"/>
      <c r="QJY30" s="1230"/>
      <c r="QJZ30" s="1230"/>
      <c r="QKA30" s="1230"/>
      <c r="QKB30" s="1230"/>
      <c r="QKC30" s="1230"/>
      <c r="QKD30" s="1230"/>
      <c r="QKE30" s="1230"/>
      <c r="QKF30" s="1230"/>
      <c r="QKG30" s="1230"/>
      <c r="QKH30" s="1230"/>
      <c r="QKI30" s="1230"/>
      <c r="QKJ30" s="1230"/>
      <c r="QKK30" s="1230"/>
      <c r="QKL30" s="1230"/>
      <c r="QKM30" s="1230"/>
      <c r="QKN30" s="1230"/>
      <c r="QKO30" s="1230"/>
      <c r="QKP30" s="1230"/>
      <c r="QKQ30" s="1230"/>
      <c r="QKR30" s="1230"/>
      <c r="QKS30" s="1230"/>
      <c r="QKT30" s="1230"/>
      <c r="QKU30" s="1230"/>
      <c r="QKV30" s="1230"/>
      <c r="QKW30" s="1230"/>
      <c r="QKX30" s="1230"/>
      <c r="QKY30" s="1230"/>
      <c r="QKZ30" s="1230"/>
      <c r="QLA30" s="1230"/>
      <c r="QLB30" s="1230"/>
      <c r="QLC30" s="1230"/>
      <c r="QLD30" s="1230"/>
      <c r="QLE30" s="1230"/>
      <c r="QLF30" s="1230"/>
      <c r="QLG30" s="1230"/>
      <c r="QLH30" s="1230"/>
      <c r="QLI30" s="1230"/>
      <c r="QLJ30" s="1230"/>
      <c r="QLK30" s="1230"/>
      <c r="QLL30" s="1230"/>
      <c r="QLM30" s="1230"/>
      <c r="QLN30" s="1230"/>
      <c r="QLO30" s="1230"/>
      <c r="QLP30" s="1230"/>
      <c r="QLQ30" s="1230"/>
      <c r="QLR30" s="1230"/>
      <c r="QLS30" s="1230"/>
      <c r="QLT30" s="1230"/>
      <c r="QLU30" s="1230"/>
      <c r="QLV30" s="1230"/>
      <c r="QLW30" s="1230"/>
      <c r="QLX30" s="1230"/>
      <c r="QLY30" s="1230"/>
      <c r="QLZ30" s="1230"/>
      <c r="QMA30" s="1230"/>
      <c r="QMB30" s="1230"/>
      <c r="QMC30" s="1230"/>
      <c r="QMD30" s="1230"/>
      <c r="QME30" s="1230"/>
      <c r="QMF30" s="1230"/>
      <c r="QMG30" s="1230"/>
      <c r="QMH30" s="1230"/>
      <c r="QMI30" s="1230"/>
      <c r="QMJ30" s="1230"/>
      <c r="QMK30" s="1230"/>
      <c r="QML30" s="1230"/>
      <c r="QMM30" s="1230"/>
      <c r="QMN30" s="1230"/>
      <c r="QMO30" s="1230"/>
      <c r="QMP30" s="1230"/>
      <c r="QMQ30" s="1230"/>
      <c r="QMR30" s="1230"/>
      <c r="QMS30" s="1230"/>
      <c r="QMT30" s="1230"/>
      <c r="QMU30" s="1230"/>
      <c r="QMV30" s="1230"/>
      <c r="QMW30" s="1230"/>
      <c r="QMX30" s="1230"/>
      <c r="QMY30" s="1230"/>
      <c r="QMZ30" s="1230"/>
      <c r="QNA30" s="1230"/>
      <c r="QNB30" s="1230"/>
      <c r="QNC30" s="1230"/>
      <c r="QND30" s="1230"/>
      <c r="QNE30" s="1230"/>
      <c r="QNF30" s="1230"/>
      <c r="QNG30" s="1230"/>
      <c r="QNH30" s="1230"/>
      <c r="QNI30" s="1230"/>
      <c r="QNJ30" s="1230"/>
      <c r="QNK30" s="1230"/>
      <c r="QNL30" s="1230"/>
      <c r="QNM30" s="1230"/>
      <c r="QNN30" s="1230"/>
      <c r="QNO30" s="1230"/>
      <c r="QNP30" s="1230"/>
      <c r="QNQ30" s="1230"/>
      <c r="QNR30" s="1230"/>
      <c r="QNS30" s="1230"/>
      <c r="QNT30" s="1230"/>
      <c r="QNU30" s="1230"/>
      <c r="QNV30" s="1230"/>
      <c r="QNW30" s="1230"/>
      <c r="QNX30" s="1230"/>
      <c r="QNY30" s="1230"/>
      <c r="QNZ30" s="1230"/>
      <c r="QOA30" s="1230"/>
      <c r="QOB30" s="1230"/>
      <c r="QOC30" s="1230"/>
      <c r="QOD30" s="1230"/>
      <c r="QOE30" s="1230"/>
      <c r="QOF30" s="1230"/>
      <c r="QOG30" s="1230"/>
      <c r="QOH30" s="1230"/>
      <c r="QOI30" s="1230"/>
      <c r="QOJ30" s="1230"/>
      <c r="QOK30" s="1230"/>
      <c r="QOL30" s="1230"/>
      <c r="QOM30" s="1230"/>
      <c r="QON30" s="1230"/>
      <c r="QOO30" s="1230"/>
      <c r="QOP30" s="1230"/>
      <c r="QOQ30" s="1230"/>
      <c r="QOR30" s="1230"/>
      <c r="QOS30" s="1230"/>
      <c r="QOT30" s="1230"/>
      <c r="QOU30" s="1230"/>
      <c r="QOV30" s="1230"/>
      <c r="QOW30" s="1230"/>
      <c r="QOX30" s="1230"/>
      <c r="QOY30" s="1230"/>
      <c r="QOZ30" s="1230"/>
      <c r="QPA30" s="1230"/>
      <c r="QPB30" s="1230"/>
      <c r="QPC30" s="1230"/>
      <c r="QPD30" s="1230"/>
      <c r="QPE30" s="1230"/>
      <c r="QPF30" s="1230"/>
      <c r="QPG30" s="1230"/>
      <c r="QPH30" s="1230"/>
      <c r="QPI30" s="1230"/>
      <c r="QPJ30" s="1230"/>
      <c r="QPK30" s="1230"/>
      <c r="QPL30" s="1230"/>
      <c r="QPM30" s="1230"/>
      <c r="QPN30" s="1230"/>
      <c r="QPO30" s="1230"/>
      <c r="QPP30" s="1230"/>
      <c r="QPQ30" s="1230"/>
      <c r="QPR30" s="1230"/>
      <c r="QPS30" s="1230"/>
      <c r="QPT30" s="1230"/>
      <c r="QPU30" s="1230"/>
      <c r="QPV30" s="1230"/>
      <c r="QPW30" s="1230"/>
      <c r="QPX30" s="1230"/>
      <c r="QPY30" s="1230"/>
      <c r="QPZ30" s="1230"/>
      <c r="QQA30" s="1230"/>
      <c r="QQB30" s="1230"/>
      <c r="QQC30" s="1230"/>
      <c r="QQD30" s="1230"/>
      <c r="QQE30" s="1230"/>
      <c r="QQF30" s="1230"/>
      <c r="QQG30" s="1230"/>
      <c r="QQH30" s="1230"/>
      <c r="QQI30" s="1230"/>
      <c r="QQJ30" s="1230"/>
      <c r="QQK30" s="1230"/>
      <c r="QQL30" s="1230"/>
      <c r="QQM30" s="1230"/>
      <c r="QQN30" s="1230"/>
      <c r="QQO30" s="1230"/>
      <c r="QQP30" s="1230"/>
      <c r="QQQ30" s="1230"/>
      <c r="QQR30" s="1230"/>
      <c r="QQS30" s="1230"/>
      <c r="QQT30" s="1230"/>
      <c r="QQU30" s="1230"/>
      <c r="QQV30" s="1230"/>
      <c r="QQW30" s="1230"/>
      <c r="QQX30" s="1230"/>
      <c r="QQY30" s="1230"/>
      <c r="QQZ30" s="1230"/>
      <c r="QRA30" s="1230"/>
      <c r="QRB30" s="1230"/>
      <c r="QRC30" s="1230"/>
      <c r="QRD30" s="1230"/>
      <c r="QRE30" s="1230"/>
      <c r="QRF30" s="1230"/>
      <c r="QRG30" s="1230"/>
      <c r="QRH30" s="1230"/>
      <c r="QRI30" s="1230"/>
      <c r="QRJ30" s="1230"/>
      <c r="QRK30" s="1230"/>
      <c r="QRL30" s="1230"/>
      <c r="QRM30" s="1230"/>
      <c r="QRN30" s="1230"/>
      <c r="QRO30" s="1230"/>
      <c r="QRP30" s="1230"/>
      <c r="QRQ30" s="1230"/>
      <c r="QRR30" s="1230"/>
      <c r="QRS30" s="1230"/>
      <c r="QRT30" s="1230"/>
      <c r="QRU30" s="1230"/>
      <c r="QRV30" s="1230"/>
      <c r="QRW30" s="1230"/>
      <c r="QRX30" s="1230"/>
      <c r="QRY30" s="1230"/>
      <c r="QRZ30" s="1230"/>
      <c r="QSA30" s="1230"/>
      <c r="QSB30" s="1230"/>
      <c r="QSC30" s="1230"/>
      <c r="QSD30" s="1230"/>
      <c r="QSE30" s="1230"/>
      <c r="QSF30" s="1230"/>
      <c r="QSG30" s="1230"/>
      <c r="QSH30" s="1230"/>
      <c r="QSI30" s="1230"/>
      <c r="QSJ30" s="1230"/>
      <c r="QSK30" s="1230"/>
      <c r="QSL30" s="1230"/>
      <c r="QSM30" s="1230"/>
      <c r="QSN30" s="1230"/>
      <c r="QSO30" s="1230"/>
      <c r="QSP30" s="1230"/>
      <c r="QSQ30" s="1230"/>
      <c r="QSR30" s="1230"/>
      <c r="QSS30" s="1230"/>
      <c r="QST30" s="1230"/>
      <c r="QSU30" s="1230"/>
      <c r="QSV30" s="1230"/>
      <c r="QSW30" s="1230"/>
      <c r="QSX30" s="1230"/>
      <c r="QSY30" s="1230"/>
      <c r="QSZ30" s="1230"/>
      <c r="QTA30" s="1230"/>
      <c r="QTB30" s="1230"/>
      <c r="QTC30" s="1230"/>
      <c r="QTD30" s="1230"/>
      <c r="QTE30" s="1230"/>
      <c r="QTF30" s="1230"/>
      <c r="QTG30" s="1230"/>
      <c r="QTH30" s="1230"/>
      <c r="QTI30" s="1230"/>
      <c r="QTJ30" s="1230"/>
      <c r="QTK30" s="1230"/>
      <c r="QTL30" s="1230"/>
      <c r="QTM30" s="1230"/>
      <c r="QTN30" s="1230"/>
      <c r="QTO30" s="1230"/>
      <c r="QTP30" s="1230"/>
      <c r="QTQ30" s="1230"/>
      <c r="QTR30" s="1230"/>
      <c r="QTS30" s="1230"/>
      <c r="QTT30" s="1230"/>
      <c r="QTU30" s="1230"/>
      <c r="QTV30" s="1230"/>
      <c r="QTW30" s="1230"/>
      <c r="QTX30" s="1230"/>
      <c r="QTY30" s="1230"/>
      <c r="QTZ30" s="1230"/>
      <c r="QUA30" s="1230"/>
      <c r="QUB30" s="1230"/>
      <c r="QUC30" s="1230"/>
      <c r="QUD30" s="1230"/>
      <c r="QUE30" s="1230"/>
      <c r="QUF30" s="1230"/>
      <c r="QUG30" s="1230"/>
      <c r="QUH30" s="1230"/>
      <c r="QUI30" s="1230"/>
      <c r="QUJ30" s="1230"/>
      <c r="QUK30" s="1230"/>
      <c r="QUL30" s="1230"/>
      <c r="QUM30" s="1230"/>
      <c r="QUN30" s="1230"/>
      <c r="QUO30" s="1230"/>
      <c r="QUP30" s="1230"/>
      <c r="QUQ30" s="1230"/>
      <c r="QUR30" s="1230"/>
      <c r="QUS30" s="1230"/>
      <c r="QUT30" s="1230"/>
      <c r="QUU30" s="1230"/>
      <c r="QUV30" s="1230"/>
      <c r="QUW30" s="1230"/>
      <c r="QUX30" s="1230"/>
      <c r="QUY30" s="1230"/>
      <c r="QUZ30" s="1230"/>
      <c r="QVA30" s="1230"/>
      <c r="QVB30" s="1230"/>
      <c r="QVC30" s="1230"/>
      <c r="QVD30" s="1230"/>
      <c r="QVE30" s="1230"/>
      <c r="QVF30" s="1230"/>
      <c r="QVG30" s="1230"/>
      <c r="QVH30" s="1230"/>
      <c r="QVI30" s="1230"/>
      <c r="QVJ30" s="1230"/>
      <c r="QVK30" s="1230"/>
      <c r="QVL30" s="1230"/>
      <c r="QVM30" s="1230"/>
      <c r="QVN30" s="1230"/>
      <c r="QVO30" s="1230"/>
      <c r="QVP30" s="1230"/>
      <c r="QVQ30" s="1230"/>
      <c r="QVR30" s="1230"/>
      <c r="QVS30" s="1230"/>
      <c r="QVT30" s="1230"/>
      <c r="QVU30" s="1230"/>
      <c r="QVV30" s="1230"/>
      <c r="QVW30" s="1230"/>
      <c r="QVX30" s="1230"/>
      <c r="QVY30" s="1230"/>
      <c r="QVZ30" s="1230"/>
      <c r="QWA30" s="1230"/>
      <c r="QWB30" s="1230"/>
      <c r="QWC30" s="1230"/>
      <c r="QWD30" s="1230"/>
      <c r="QWE30" s="1230"/>
      <c r="QWF30" s="1230"/>
      <c r="QWG30" s="1230"/>
      <c r="QWH30" s="1230"/>
      <c r="QWI30" s="1230"/>
      <c r="QWJ30" s="1230"/>
      <c r="QWK30" s="1230"/>
      <c r="QWL30" s="1230"/>
      <c r="QWM30" s="1230"/>
      <c r="QWN30" s="1230"/>
      <c r="QWO30" s="1230"/>
      <c r="QWP30" s="1230"/>
      <c r="QWQ30" s="1230"/>
      <c r="QWR30" s="1230"/>
      <c r="QWS30" s="1230"/>
      <c r="QWT30" s="1230"/>
      <c r="QWU30" s="1230"/>
      <c r="QWV30" s="1230"/>
      <c r="QWW30" s="1230"/>
      <c r="QWX30" s="1230"/>
      <c r="QWY30" s="1230"/>
      <c r="QWZ30" s="1230"/>
      <c r="QXA30" s="1230"/>
      <c r="QXB30" s="1230"/>
      <c r="QXC30" s="1230"/>
      <c r="QXD30" s="1230"/>
      <c r="QXE30" s="1230"/>
      <c r="QXF30" s="1230"/>
      <c r="QXG30" s="1230"/>
      <c r="QXH30" s="1230"/>
      <c r="QXI30" s="1230"/>
      <c r="QXJ30" s="1230"/>
      <c r="QXK30" s="1230"/>
      <c r="QXL30" s="1230"/>
      <c r="QXM30" s="1230"/>
      <c r="QXN30" s="1230"/>
      <c r="QXO30" s="1230"/>
      <c r="QXP30" s="1230"/>
      <c r="QXQ30" s="1230"/>
      <c r="QXR30" s="1230"/>
      <c r="QXS30" s="1230"/>
      <c r="QXT30" s="1230"/>
      <c r="QXU30" s="1230"/>
      <c r="QXV30" s="1230"/>
      <c r="QXW30" s="1230"/>
      <c r="QXX30" s="1230"/>
      <c r="QXY30" s="1230"/>
      <c r="QXZ30" s="1230"/>
      <c r="QYA30" s="1230"/>
      <c r="QYB30" s="1230"/>
      <c r="QYC30" s="1230"/>
      <c r="QYD30" s="1230"/>
      <c r="QYE30" s="1230"/>
      <c r="QYF30" s="1230"/>
      <c r="QYG30" s="1230"/>
      <c r="QYH30" s="1230"/>
      <c r="QYI30" s="1230"/>
      <c r="QYJ30" s="1230"/>
      <c r="QYK30" s="1230"/>
      <c r="QYL30" s="1230"/>
      <c r="QYM30" s="1230"/>
      <c r="QYN30" s="1230"/>
      <c r="QYO30" s="1230"/>
      <c r="QYP30" s="1230"/>
      <c r="QYQ30" s="1230"/>
      <c r="QYR30" s="1230"/>
      <c r="QYS30" s="1230"/>
      <c r="QYT30" s="1230"/>
      <c r="QYU30" s="1230"/>
      <c r="QYV30" s="1230"/>
      <c r="QYW30" s="1230"/>
      <c r="QYX30" s="1230"/>
      <c r="QYY30" s="1230"/>
      <c r="QYZ30" s="1230"/>
      <c r="QZA30" s="1230"/>
      <c r="QZB30" s="1230"/>
      <c r="QZC30" s="1230"/>
      <c r="QZD30" s="1230"/>
      <c r="QZE30" s="1230"/>
      <c r="QZF30" s="1230"/>
      <c r="QZG30" s="1230"/>
      <c r="QZH30" s="1230"/>
      <c r="QZI30" s="1230"/>
      <c r="QZJ30" s="1230"/>
      <c r="QZK30" s="1230"/>
      <c r="QZL30" s="1230"/>
      <c r="QZM30" s="1230"/>
      <c r="QZN30" s="1230"/>
      <c r="QZO30" s="1230"/>
      <c r="QZP30" s="1230"/>
      <c r="QZQ30" s="1230"/>
      <c r="QZR30" s="1230"/>
      <c r="QZS30" s="1230"/>
      <c r="QZT30" s="1230"/>
      <c r="QZU30" s="1230"/>
      <c r="QZV30" s="1230"/>
      <c r="QZW30" s="1230"/>
      <c r="QZX30" s="1230"/>
      <c r="QZY30" s="1230"/>
      <c r="QZZ30" s="1230"/>
      <c r="RAA30" s="1230"/>
      <c r="RAB30" s="1230"/>
      <c r="RAC30" s="1230"/>
      <c r="RAD30" s="1230"/>
      <c r="RAE30" s="1230"/>
      <c r="RAF30" s="1230"/>
      <c r="RAG30" s="1230"/>
      <c r="RAH30" s="1230"/>
      <c r="RAI30" s="1230"/>
      <c r="RAJ30" s="1230"/>
      <c r="RAK30" s="1230"/>
      <c r="RAL30" s="1230"/>
      <c r="RAM30" s="1230"/>
      <c r="RAN30" s="1230"/>
      <c r="RAO30" s="1230"/>
      <c r="RAP30" s="1230"/>
      <c r="RAQ30" s="1230"/>
      <c r="RAR30" s="1230"/>
      <c r="RAS30" s="1230"/>
      <c r="RAT30" s="1230"/>
      <c r="RAU30" s="1230"/>
      <c r="RAV30" s="1230"/>
      <c r="RAW30" s="1230"/>
      <c r="RAX30" s="1230"/>
      <c r="RAY30" s="1230"/>
      <c r="RAZ30" s="1230"/>
      <c r="RBA30" s="1230"/>
      <c r="RBB30" s="1230"/>
      <c r="RBC30" s="1230"/>
      <c r="RBD30" s="1230"/>
      <c r="RBE30" s="1230"/>
      <c r="RBF30" s="1230"/>
      <c r="RBG30" s="1230"/>
      <c r="RBH30" s="1230"/>
      <c r="RBI30" s="1230"/>
      <c r="RBJ30" s="1230"/>
      <c r="RBK30" s="1230"/>
      <c r="RBL30" s="1230"/>
      <c r="RBM30" s="1230"/>
      <c r="RBN30" s="1230"/>
      <c r="RBO30" s="1230"/>
      <c r="RBP30" s="1230"/>
      <c r="RBQ30" s="1230"/>
      <c r="RBR30" s="1230"/>
      <c r="RBS30" s="1230"/>
      <c r="RBT30" s="1230"/>
      <c r="RBU30" s="1230"/>
      <c r="RBV30" s="1230"/>
      <c r="RBW30" s="1230"/>
      <c r="RBX30" s="1230"/>
      <c r="RBY30" s="1230"/>
      <c r="RBZ30" s="1230"/>
      <c r="RCA30" s="1230"/>
      <c r="RCB30" s="1230"/>
      <c r="RCC30" s="1230"/>
      <c r="RCD30" s="1230"/>
      <c r="RCE30" s="1230"/>
      <c r="RCF30" s="1230"/>
      <c r="RCG30" s="1230"/>
      <c r="RCH30" s="1230"/>
      <c r="RCI30" s="1230"/>
      <c r="RCJ30" s="1230"/>
      <c r="RCK30" s="1230"/>
      <c r="RCL30" s="1230"/>
      <c r="RCM30" s="1230"/>
      <c r="RCN30" s="1230"/>
      <c r="RCO30" s="1230"/>
      <c r="RCP30" s="1230"/>
      <c r="RCQ30" s="1230"/>
      <c r="RCR30" s="1230"/>
      <c r="RCS30" s="1230"/>
      <c r="RCT30" s="1230"/>
      <c r="RCU30" s="1230"/>
      <c r="RCV30" s="1230"/>
      <c r="RCW30" s="1230"/>
      <c r="RCX30" s="1230"/>
      <c r="RCY30" s="1230"/>
      <c r="RCZ30" s="1230"/>
      <c r="RDA30" s="1230"/>
      <c r="RDB30" s="1230"/>
      <c r="RDC30" s="1230"/>
      <c r="RDD30" s="1230"/>
      <c r="RDE30" s="1230"/>
      <c r="RDF30" s="1230"/>
      <c r="RDG30" s="1230"/>
      <c r="RDH30" s="1230"/>
      <c r="RDI30" s="1230"/>
      <c r="RDJ30" s="1230"/>
      <c r="RDK30" s="1230"/>
      <c r="RDL30" s="1230"/>
      <c r="RDM30" s="1230"/>
      <c r="RDN30" s="1230"/>
      <c r="RDO30" s="1230"/>
      <c r="RDP30" s="1230"/>
      <c r="RDQ30" s="1230"/>
      <c r="RDR30" s="1230"/>
      <c r="RDS30" s="1230"/>
      <c r="RDT30" s="1230"/>
      <c r="RDU30" s="1230"/>
      <c r="RDV30" s="1230"/>
      <c r="RDW30" s="1230"/>
      <c r="RDX30" s="1230"/>
      <c r="RDY30" s="1230"/>
      <c r="RDZ30" s="1230"/>
      <c r="REA30" s="1230"/>
      <c r="REB30" s="1230"/>
      <c r="REC30" s="1230"/>
      <c r="RED30" s="1230"/>
      <c r="REE30" s="1230"/>
      <c r="REF30" s="1230"/>
      <c r="REG30" s="1230"/>
      <c r="REH30" s="1230"/>
      <c r="REI30" s="1230"/>
      <c r="REJ30" s="1230"/>
      <c r="REK30" s="1230"/>
      <c r="REL30" s="1230"/>
      <c r="REM30" s="1230"/>
      <c r="REN30" s="1230"/>
      <c r="REO30" s="1230"/>
      <c r="REP30" s="1230"/>
      <c r="REQ30" s="1230"/>
      <c r="RER30" s="1230"/>
      <c r="RES30" s="1230"/>
      <c r="RET30" s="1230"/>
      <c r="REU30" s="1230"/>
      <c r="REV30" s="1230"/>
      <c r="REW30" s="1230"/>
      <c r="REX30" s="1230"/>
      <c r="REY30" s="1230"/>
      <c r="REZ30" s="1230"/>
      <c r="RFA30" s="1230"/>
      <c r="RFB30" s="1230"/>
      <c r="RFC30" s="1230"/>
      <c r="RFD30" s="1230"/>
      <c r="RFE30" s="1230"/>
      <c r="RFF30" s="1230"/>
      <c r="RFG30" s="1230"/>
      <c r="RFH30" s="1230"/>
      <c r="RFI30" s="1230"/>
      <c r="RFJ30" s="1230"/>
      <c r="RFK30" s="1230"/>
      <c r="RFL30" s="1230"/>
      <c r="RFM30" s="1230"/>
      <c r="RFN30" s="1230"/>
      <c r="RFO30" s="1230"/>
      <c r="RFP30" s="1230"/>
      <c r="RFQ30" s="1230"/>
      <c r="RFR30" s="1230"/>
      <c r="RFS30" s="1230"/>
      <c r="RFT30" s="1230"/>
      <c r="RFU30" s="1230"/>
      <c r="RFV30" s="1230"/>
      <c r="RFW30" s="1230"/>
      <c r="RFX30" s="1230"/>
      <c r="RFY30" s="1230"/>
      <c r="RFZ30" s="1230"/>
      <c r="RGA30" s="1230"/>
      <c r="RGB30" s="1230"/>
      <c r="RGC30" s="1230"/>
      <c r="RGD30" s="1230"/>
      <c r="RGE30" s="1230"/>
      <c r="RGF30" s="1230"/>
      <c r="RGG30" s="1230"/>
      <c r="RGH30" s="1230"/>
      <c r="RGI30" s="1230"/>
      <c r="RGJ30" s="1230"/>
      <c r="RGK30" s="1230"/>
      <c r="RGL30" s="1230"/>
      <c r="RGM30" s="1230"/>
      <c r="RGN30" s="1230"/>
      <c r="RGO30" s="1230"/>
      <c r="RGP30" s="1230"/>
      <c r="RGQ30" s="1230"/>
      <c r="RGR30" s="1230"/>
      <c r="RGS30" s="1230"/>
      <c r="RGT30" s="1230"/>
      <c r="RGU30" s="1230"/>
      <c r="RGV30" s="1230"/>
      <c r="RGW30" s="1230"/>
      <c r="RGX30" s="1230"/>
      <c r="RGY30" s="1230"/>
      <c r="RGZ30" s="1230"/>
      <c r="RHA30" s="1230"/>
      <c r="RHB30" s="1230"/>
      <c r="RHC30" s="1230"/>
      <c r="RHD30" s="1230"/>
      <c r="RHE30" s="1230"/>
      <c r="RHF30" s="1230"/>
      <c r="RHG30" s="1230"/>
      <c r="RHH30" s="1230"/>
      <c r="RHI30" s="1230"/>
      <c r="RHJ30" s="1230"/>
      <c r="RHK30" s="1230"/>
      <c r="RHL30" s="1230"/>
      <c r="RHM30" s="1230"/>
      <c r="RHN30" s="1230"/>
      <c r="RHO30" s="1230"/>
      <c r="RHP30" s="1230"/>
      <c r="RHQ30" s="1230"/>
      <c r="RHR30" s="1230"/>
      <c r="RHS30" s="1230"/>
      <c r="RHT30" s="1230"/>
      <c r="RHU30" s="1230"/>
      <c r="RHV30" s="1230"/>
      <c r="RHW30" s="1230"/>
      <c r="RHX30" s="1230"/>
      <c r="RHY30" s="1230"/>
      <c r="RHZ30" s="1230"/>
      <c r="RIA30" s="1230"/>
      <c r="RIB30" s="1230"/>
      <c r="RIC30" s="1230"/>
      <c r="RID30" s="1230"/>
      <c r="RIE30" s="1230"/>
      <c r="RIF30" s="1230"/>
      <c r="RIG30" s="1230"/>
      <c r="RIH30" s="1230"/>
      <c r="RII30" s="1230"/>
      <c r="RIJ30" s="1230"/>
      <c r="RIK30" s="1230"/>
      <c r="RIL30" s="1230"/>
      <c r="RIM30" s="1230"/>
      <c r="RIN30" s="1230"/>
      <c r="RIO30" s="1230"/>
      <c r="RIP30" s="1230"/>
      <c r="RIQ30" s="1230"/>
      <c r="RIR30" s="1230"/>
      <c r="RIS30" s="1230"/>
      <c r="RIT30" s="1230"/>
      <c r="RIU30" s="1230"/>
      <c r="RIV30" s="1230"/>
      <c r="RIW30" s="1230"/>
      <c r="RIX30" s="1230"/>
      <c r="RIY30" s="1230"/>
      <c r="RIZ30" s="1230"/>
      <c r="RJA30" s="1230"/>
      <c r="RJB30" s="1230"/>
      <c r="RJC30" s="1230"/>
      <c r="RJD30" s="1230"/>
      <c r="RJE30" s="1230"/>
      <c r="RJF30" s="1230"/>
      <c r="RJG30" s="1230"/>
      <c r="RJH30" s="1230"/>
      <c r="RJI30" s="1230"/>
      <c r="RJJ30" s="1230"/>
      <c r="RJK30" s="1230"/>
      <c r="RJL30" s="1230"/>
      <c r="RJM30" s="1230"/>
      <c r="RJN30" s="1230"/>
      <c r="RJO30" s="1230"/>
      <c r="RJP30" s="1230"/>
      <c r="RJQ30" s="1230"/>
      <c r="RJR30" s="1230"/>
      <c r="RJS30" s="1230"/>
      <c r="RJT30" s="1230"/>
      <c r="RJU30" s="1230"/>
      <c r="RJV30" s="1230"/>
      <c r="RJW30" s="1230"/>
      <c r="RJX30" s="1230"/>
      <c r="RJY30" s="1230"/>
      <c r="RJZ30" s="1230"/>
      <c r="RKA30" s="1230"/>
      <c r="RKB30" s="1230"/>
      <c r="RKC30" s="1230"/>
      <c r="RKD30" s="1230"/>
      <c r="RKE30" s="1230"/>
      <c r="RKF30" s="1230"/>
      <c r="RKG30" s="1230"/>
      <c r="RKH30" s="1230"/>
      <c r="RKI30" s="1230"/>
      <c r="RKJ30" s="1230"/>
      <c r="RKK30" s="1230"/>
      <c r="RKL30" s="1230"/>
      <c r="RKM30" s="1230"/>
      <c r="RKN30" s="1230"/>
      <c r="RKO30" s="1230"/>
      <c r="RKP30" s="1230"/>
      <c r="RKQ30" s="1230"/>
      <c r="RKR30" s="1230"/>
      <c r="RKS30" s="1230"/>
      <c r="RKT30" s="1230"/>
      <c r="RKU30" s="1230"/>
      <c r="RKV30" s="1230"/>
      <c r="RKW30" s="1230"/>
      <c r="RKX30" s="1230"/>
      <c r="RKY30" s="1230"/>
      <c r="RKZ30" s="1230"/>
      <c r="RLA30" s="1230"/>
      <c r="RLB30" s="1230"/>
      <c r="RLC30" s="1230"/>
      <c r="RLD30" s="1230"/>
      <c r="RLE30" s="1230"/>
      <c r="RLF30" s="1230"/>
      <c r="RLG30" s="1230"/>
      <c r="RLH30" s="1230"/>
      <c r="RLI30" s="1230"/>
      <c r="RLJ30" s="1230"/>
      <c r="RLK30" s="1230"/>
      <c r="RLL30" s="1230"/>
      <c r="RLM30" s="1230"/>
      <c r="RLN30" s="1230"/>
      <c r="RLO30" s="1230"/>
      <c r="RLP30" s="1230"/>
      <c r="RLQ30" s="1230"/>
      <c r="RLR30" s="1230"/>
      <c r="RLS30" s="1230"/>
      <c r="RLT30" s="1230"/>
      <c r="RLU30" s="1230"/>
      <c r="RLV30" s="1230"/>
      <c r="RLW30" s="1230"/>
      <c r="RLX30" s="1230"/>
      <c r="RLY30" s="1230"/>
      <c r="RLZ30" s="1230"/>
      <c r="RMA30" s="1230"/>
      <c r="RMB30" s="1230"/>
      <c r="RMC30" s="1230"/>
      <c r="RMD30" s="1230"/>
      <c r="RME30" s="1230"/>
      <c r="RMF30" s="1230"/>
      <c r="RMG30" s="1230"/>
      <c r="RMH30" s="1230"/>
      <c r="RMI30" s="1230"/>
      <c r="RMJ30" s="1230"/>
      <c r="RMK30" s="1230"/>
      <c r="RML30" s="1230"/>
      <c r="RMM30" s="1230"/>
      <c r="RMN30" s="1230"/>
      <c r="RMO30" s="1230"/>
      <c r="RMP30" s="1230"/>
      <c r="RMQ30" s="1230"/>
      <c r="RMR30" s="1230"/>
      <c r="RMS30" s="1230"/>
      <c r="RMT30" s="1230"/>
      <c r="RMU30" s="1230"/>
      <c r="RMV30" s="1230"/>
      <c r="RMW30" s="1230"/>
      <c r="RMX30" s="1230"/>
      <c r="RMY30" s="1230"/>
      <c r="RMZ30" s="1230"/>
      <c r="RNA30" s="1230"/>
      <c r="RNB30" s="1230"/>
      <c r="RNC30" s="1230"/>
      <c r="RND30" s="1230"/>
      <c r="RNE30" s="1230"/>
      <c r="RNF30" s="1230"/>
      <c r="RNG30" s="1230"/>
      <c r="RNH30" s="1230"/>
      <c r="RNI30" s="1230"/>
      <c r="RNJ30" s="1230"/>
      <c r="RNK30" s="1230"/>
      <c r="RNL30" s="1230"/>
      <c r="RNM30" s="1230"/>
      <c r="RNN30" s="1230"/>
      <c r="RNO30" s="1230"/>
      <c r="RNP30" s="1230"/>
      <c r="RNQ30" s="1230"/>
      <c r="RNR30" s="1230"/>
      <c r="RNS30" s="1230"/>
      <c r="RNT30" s="1230"/>
      <c r="RNU30" s="1230"/>
      <c r="RNV30" s="1230"/>
      <c r="RNW30" s="1230"/>
      <c r="RNX30" s="1230"/>
      <c r="RNY30" s="1230"/>
      <c r="RNZ30" s="1230"/>
      <c r="ROA30" s="1230"/>
      <c r="ROB30" s="1230"/>
      <c r="ROC30" s="1230"/>
      <c r="ROD30" s="1230"/>
      <c r="ROE30" s="1230"/>
      <c r="ROF30" s="1230"/>
      <c r="ROG30" s="1230"/>
      <c r="ROH30" s="1230"/>
      <c r="ROI30" s="1230"/>
      <c r="ROJ30" s="1230"/>
      <c r="ROK30" s="1230"/>
      <c r="ROL30" s="1230"/>
      <c r="ROM30" s="1230"/>
      <c r="RON30" s="1230"/>
      <c r="ROO30" s="1230"/>
      <c r="ROP30" s="1230"/>
      <c r="ROQ30" s="1230"/>
      <c r="ROR30" s="1230"/>
      <c r="ROS30" s="1230"/>
      <c r="ROT30" s="1230"/>
      <c r="ROU30" s="1230"/>
      <c r="ROV30" s="1230"/>
      <c r="ROW30" s="1230"/>
      <c r="ROX30" s="1230"/>
      <c r="ROY30" s="1230"/>
      <c r="ROZ30" s="1230"/>
      <c r="RPA30" s="1230"/>
      <c r="RPB30" s="1230"/>
      <c r="RPC30" s="1230"/>
      <c r="RPD30" s="1230"/>
      <c r="RPE30" s="1230"/>
      <c r="RPF30" s="1230"/>
      <c r="RPG30" s="1230"/>
      <c r="RPH30" s="1230"/>
      <c r="RPI30" s="1230"/>
      <c r="RPJ30" s="1230"/>
      <c r="RPK30" s="1230"/>
      <c r="RPL30" s="1230"/>
      <c r="RPM30" s="1230"/>
      <c r="RPN30" s="1230"/>
      <c r="RPO30" s="1230"/>
      <c r="RPP30" s="1230"/>
      <c r="RPQ30" s="1230"/>
      <c r="RPR30" s="1230"/>
      <c r="RPS30" s="1230"/>
      <c r="RPT30" s="1230"/>
      <c r="RPU30" s="1230"/>
      <c r="RPV30" s="1230"/>
      <c r="RPW30" s="1230"/>
      <c r="RPX30" s="1230"/>
      <c r="RPY30" s="1230"/>
      <c r="RPZ30" s="1230"/>
      <c r="RQA30" s="1230"/>
      <c r="RQB30" s="1230"/>
      <c r="RQC30" s="1230"/>
      <c r="RQD30" s="1230"/>
      <c r="RQE30" s="1230"/>
      <c r="RQF30" s="1230"/>
      <c r="RQG30" s="1230"/>
      <c r="RQH30" s="1230"/>
      <c r="RQI30" s="1230"/>
      <c r="RQJ30" s="1230"/>
      <c r="RQK30" s="1230"/>
      <c r="RQL30" s="1230"/>
      <c r="RQM30" s="1230"/>
      <c r="RQN30" s="1230"/>
      <c r="RQO30" s="1230"/>
      <c r="RQP30" s="1230"/>
      <c r="RQQ30" s="1230"/>
      <c r="RQR30" s="1230"/>
      <c r="RQS30" s="1230"/>
      <c r="RQT30" s="1230"/>
      <c r="RQU30" s="1230"/>
      <c r="RQV30" s="1230"/>
      <c r="RQW30" s="1230"/>
      <c r="RQX30" s="1230"/>
      <c r="RQY30" s="1230"/>
      <c r="RQZ30" s="1230"/>
      <c r="RRA30" s="1230"/>
      <c r="RRB30" s="1230"/>
      <c r="RRC30" s="1230"/>
      <c r="RRD30" s="1230"/>
      <c r="RRE30" s="1230"/>
      <c r="RRF30" s="1230"/>
      <c r="RRG30" s="1230"/>
      <c r="RRH30" s="1230"/>
      <c r="RRI30" s="1230"/>
      <c r="RRJ30" s="1230"/>
      <c r="RRK30" s="1230"/>
      <c r="RRL30" s="1230"/>
      <c r="RRM30" s="1230"/>
      <c r="RRN30" s="1230"/>
      <c r="RRO30" s="1230"/>
      <c r="RRP30" s="1230"/>
      <c r="RRQ30" s="1230"/>
      <c r="RRR30" s="1230"/>
      <c r="RRS30" s="1230"/>
      <c r="RRT30" s="1230"/>
      <c r="RRU30" s="1230"/>
      <c r="RRV30" s="1230"/>
      <c r="RRW30" s="1230"/>
      <c r="RRX30" s="1230"/>
      <c r="RRY30" s="1230"/>
      <c r="RRZ30" s="1230"/>
      <c r="RSA30" s="1230"/>
      <c r="RSB30" s="1230"/>
      <c r="RSC30" s="1230"/>
      <c r="RSD30" s="1230"/>
      <c r="RSE30" s="1230"/>
      <c r="RSF30" s="1230"/>
      <c r="RSG30" s="1230"/>
      <c r="RSH30" s="1230"/>
      <c r="RSI30" s="1230"/>
      <c r="RSJ30" s="1230"/>
      <c r="RSK30" s="1230"/>
      <c r="RSL30" s="1230"/>
      <c r="RSM30" s="1230"/>
      <c r="RSN30" s="1230"/>
      <c r="RSO30" s="1230"/>
      <c r="RSP30" s="1230"/>
      <c r="RSQ30" s="1230"/>
      <c r="RSR30" s="1230"/>
      <c r="RSS30" s="1230"/>
      <c r="RST30" s="1230"/>
      <c r="RSU30" s="1230"/>
      <c r="RSV30" s="1230"/>
      <c r="RSW30" s="1230"/>
      <c r="RSX30" s="1230"/>
      <c r="RSY30" s="1230"/>
      <c r="RSZ30" s="1230"/>
      <c r="RTA30" s="1230"/>
      <c r="RTB30" s="1230"/>
      <c r="RTC30" s="1230"/>
      <c r="RTD30" s="1230"/>
      <c r="RTE30" s="1230"/>
      <c r="RTF30" s="1230"/>
      <c r="RTG30" s="1230"/>
      <c r="RTH30" s="1230"/>
      <c r="RTI30" s="1230"/>
      <c r="RTJ30" s="1230"/>
      <c r="RTK30" s="1230"/>
      <c r="RTL30" s="1230"/>
      <c r="RTM30" s="1230"/>
      <c r="RTN30" s="1230"/>
      <c r="RTO30" s="1230"/>
      <c r="RTP30" s="1230"/>
      <c r="RTQ30" s="1230"/>
      <c r="RTR30" s="1230"/>
      <c r="RTS30" s="1230"/>
      <c r="RTT30" s="1230"/>
      <c r="RTU30" s="1230"/>
      <c r="RTV30" s="1230"/>
      <c r="RTW30" s="1230"/>
      <c r="RTX30" s="1230"/>
      <c r="RTY30" s="1230"/>
      <c r="RTZ30" s="1230"/>
      <c r="RUA30" s="1230"/>
      <c r="RUB30" s="1230"/>
      <c r="RUC30" s="1230"/>
      <c r="RUD30" s="1230"/>
      <c r="RUE30" s="1230"/>
      <c r="RUF30" s="1230"/>
      <c r="RUG30" s="1230"/>
      <c r="RUH30" s="1230"/>
      <c r="RUI30" s="1230"/>
      <c r="RUJ30" s="1230"/>
      <c r="RUK30" s="1230"/>
      <c r="RUL30" s="1230"/>
      <c r="RUM30" s="1230"/>
      <c r="RUN30" s="1230"/>
      <c r="RUO30" s="1230"/>
      <c r="RUP30" s="1230"/>
      <c r="RUQ30" s="1230"/>
      <c r="RUR30" s="1230"/>
      <c r="RUS30" s="1230"/>
      <c r="RUT30" s="1230"/>
      <c r="RUU30" s="1230"/>
      <c r="RUV30" s="1230"/>
      <c r="RUW30" s="1230"/>
      <c r="RUX30" s="1230"/>
      <c r="RUY30" s="1230"/>
      <c r="RUZ30" s="1230"/>
      <c r="RVA30" s="1230"/>
      <c r="RVB30" s="1230"/>
      <c r="RVC30" s="1230"/>
      <c r="RVD30" s="1230"/>
      <c r="RVE30" s="1230"/>
      <c r="RVF30" s="1230"/>
      <c r="RVG30" s="1230"/>
      <c r="RVH30" s="1230"/>
      <c r="RVI30" s="1230"/>
      <c r="RVJ30" s="1230"/>
      <c r="RVK30" s="1230"/>
      <c r="RVL30" s="1230"/>
      <c r="RVM30" s="1230"/>
      <c r="RVN30" s="1230"/>
      <c r="RVO30" s="1230"/>
      <c r="RVP30" s="1230"/>
      <c r="RVQ30" s="1230"/>
      <c r="RVR30" s="1230"/>
      <c r="RVS30" s="1230"/>
      <c r="RVT30" s="1230"/>
      <c r="RVU30" s="1230"/>
      <c r="RVV30" s="1230"/>
      <c r="RVW30" s="1230"/>
      <c r="RVX30" s="1230"/>
      <c r="RVY30" s="1230"/>
      <c r="RVZ30" s="1230"/>
      <c r="RWA30" s="1230"/>
      <c r="RWB30" s="1230"/>
      <c r="RWC30" s="1230"/>
      <c r="RWD30" s="1230"/>
      <c r="RWE30" s="1230"/>
      <c r="RWF30" s="1230"/>
      <c r="RWG30" s="1230"/>
      <c r="RWH30" s="1230"/>
      <c r="RWI30" s="1230"/>
      <c r="RWJ30" s="1230"/>
      <c r="RWK30" s="1230"/>
      <c r="RWL30" s="1230"/>
      <c r="RWM30" s="1230"/>
      <c r="RWN30" s="1230"/>
      <c r="RWO30" s="1230"/>
      <c r="RWP30" s="1230"/>
      <c r="RWQ30" s="1230"/>
      <c r="RWR30" s="1230"/>
      <c r="RWS30" s="1230"/>
      <c r="RWT30" s="1230"/>
      <c r="RWU30" s="1230"/>
      <c r="RWV30" s="1230"/>
      <c r="RWW30" s="1230"/>
      <c r="RWX30" s="1230"/>
      <c r="RWY30" s="1230"/>
      <c r="RWZ30" s="1230"/>
      <c r="RXA30" s="1230"/>
      <c r="RXB30" s="1230"/>
      <c r="RXC30" s="1230"/>
      <c r="RXD30" s="1230"/>
      <c r="RXE30" s="1230"/>
      <c r="RXF30" s="1230"/>
      <c r="RXG30" s="1230"/>
      <c r="RXH30" s="1230"/>
      <c r="RXI30" s="1230"/>
      <c r="RXJ30" s="1230"/>
      <c r="RXK30" s="1230"/>
      <c r="RXL30" s="1230"/>
      <c r="RXM30" s="1230"/>
      <c r="RXN30" s="1230"/>
      <c r="RXO30" s="1230"/>
      <c r="RXP30" s="1230"/>
      <c r="RXQ30" s="1230"/>
      <c r="RXR30" s="1230"/>
      <c r="RXS30" s="1230"/>
      <c r="RXT30" s="1230"/>
      <c r="RXU30" s="1230"/>
      <c r="RXV30" s="1230"/>
      <c r="RXW30" s="1230"/>
      <c r="RXX30" s="1230"/>
      <c r="RXY30" s="1230"/>
      <c r="RXZ30" s="1230"/>
      <c r="RYA30" s="1230"/>
      <c r="RYB30" s="1230"/>
      <c r="RYC30" s="1230"/>
      <c r="RYD30" s="1230"/>
      <c r="RYE30" s="1230"/>
      <c r="RYF30" s="1230"/>
      <c r="RYG30" s="1230"/>
      <c r="RYH30" s="1230"/>
      <c r="RYI30" s="1230"/>
      <c r="RYJ30" s="1230"/>
      <c r="RYK30" s="1230"/>
      <c r="RYL30" s="1230"/>
      <c r="RYM30" s="1230"/>
      <c r="RYN30" s="1230"/>
      <c r="RYO30" s="1230"/>
      <c r="RYP30" s="1230"/>
      <c r="RYQ30" s="1230"/>
      <c r="RYR30" s="1230"/>
      <c r="RYS30" s="1230"/>
      <c r="RYT30" s="1230"/>
      <c r="RYU30" s="1230"/>
      <c r="RYV30" s="1230"/>
      <c r="RYW30" s="1230"/>
      <c r="RYX30" s="1230"/>
      <c r="RYY30" s="1230"/>
      <c r="RYZ30" s="1230"/>
      <c r="RZA30" s="1230"/>
      <c r="RZB30" s="1230"/>
      <c r="RZC30" s="1230"/>
      <c r="RZD30" s="1230"/>
      <c r="RZE30" s="1230"/>
      <c r="RZF30" s="1230"/>
      <c r="RZG30" s="1230"/>
      <c r="RZH30" s="1230"/>
      <c r="RZI30" s="1230"/>
      <c r="RZJ30" s="1230"/>
      <c r="RZK30" s="1230"/>
      <c r="RZL30" s="1230"/>
      <c r="RZM30" s="1230"/>
      <c r="RZN30" s="1230"/>
      <c r="RZO30" s="1230"/>
      <c r="RZP30" s="1230"/>
      <c r="RZQ30" s="1230"/>
      <c r="RZR30" s="1230"/>
      <c r="RZS30" s="1230"/>
      <c r="RZT30" s="1230"/>
      <c r="RZU30" s="1230"/>
      <c r="RZV30" s="1230"/>
      <c r="RZW30" s="1230"/>
      <c r="RZX30" s="1230"/>
      <c r="RZY30" s="1230"/>
      <c r="RZZ30" s="1230"/>
      <c r="SAA30" s="1230"/>
      <c r="SAB30" s="1230"/>
      <c r="SAC30" s="1230"/>
      <c r="SAD30" s="1230"/>
      <c r="SAE30" s="1230"/>
      <c r="SAF30" s="1230"/>
      <c r="SAG30" s="1230"/>
      <c r="SAH30" s="1230"/>
      <c r="SAI30" s="1230"/>
      <c r="SAJ30" s="1230"/>
      <c r="SAK30" s="1230"/>
      <c r="SAL30" s="1230"/>
      <c r="SAM30" s="1230"/>
      <c r="SAN30" s="1230"/>
      <c r="SAO30" s="1230"/>
      <c r="SAP30" s="1230"/>
      <c r="SAQ30" s="1230"/>
      <c r="SAR30" s="1230"/>
      <c r="SAS30" s="1230"/>
      <c r="SAT30" s="1230"/>
      <c r="SAU30" s="1230"/>
      <c r="SAV30" s="1230"/>
      <c r="SAW30" s="1230"/>
      <c r="SAX30" s="1230"/>
      <c r="SAY30" s="1230"/>
      <c r="SAZ30" s="1230"/>
      <c r="SBA30" s="1230"/>
      <c r="SBB30" s="1230"/>
      <c r="SBC30" s="1230"/>
      <c r="SBD30" s="1230"/>
      <c r="SBE30" s="1230"/>
      <c r="SBF30" s="1230"/>
      <c r="SBG30" s="1230"/>
      <c r="SBH30" s="1230"/>
      <c r="SBI30" s="1230"/>
      <c r="SBJ30" s="1230"/>
      <c r="SBK30" s="1230"/>
      <c r="SBL30" s="1230"/>
      <c r="SBM30" s="1230"/>
      <c r="SBN30" s="1230"/>
      <c r="SBO30" s="1230"/>
      <c r="SBP30" s="1230"/>
      <c r="SBQ30" s="1230"/>
      <c r="SBR30" s="1230"/>
      <c r="SBS30" s="1230"/>
      <c r="SBT30" s="1230"/>
      <c r="SBU30" s="1230"/>
      <c r="SBV30" s="1230"/>
      <c r="SBW30" s="1230"/>
      <c r="SBX30" s="1230"/>
      <c r="SBY30" s="1230"/>
      <c r="SBZ30" s="1230"/>
      <c r="SCA30" s="1230"/>
      <c r="SCB30" s="1230"/>
      <c r="SCC30" s="1230"/>
      <c r="SCD30" s="1230"/>
      <c r="SCE30" s="1230"/>
      <c r="SCF30" s="1230"/>
      <c r="SCG30" s="1230"/>
      <c r="SCH30" s="1230"/>
      <c r="SCI30" s="1230"/>
      <c r="SCJ30" s="1230"/>
      <c r="SCK30" s="1230"/>
      <c r="SCL30" s="1230"/>
      <c r="SCM30" s="1230"/>
      <c r="SCN30" s="1230"/>
      <c r="SCO30" s="1230"/>
      <c r="SCP30" s="1230"/>
      <c r="SCQ30" s="1230"/>
      <c r="SCR30" s="1230"/>
      <c r="SCS30" s="1230"/>
      <c r="SCT30" s="1230"/>
      <c r="SCU30" s="1230"/>
      <c r="SCV30" s="1230"/>
      <c r="SCW30" s="1230"/>
      <c r="SCX30" s="1230"/>
      <c r="SCY30" s="1230"/>
      <c r="SCZ30" s="1230"/>
      <c r="SDA30" s="1230"/>
      <c r="SDB30" s="1230"/>
      <c r="SDC30" s="1230"/>
      <c r="SDD30" s="1230"/>
      <c r="SDE30" s="1230"/>
      <c r="SDF30" s="1230"/>
      <c r="SDG30" s="1230"/>
      <c r="SDH30" s="1230"/>
      <c r="SDI30" s="1230"/>
      <c r="SDJ30" s="1230"/>
      <c r="SDK30" s="1230"/>
      <c r="SDL30" s="1230"/>
      <c r="SDM30" s="1230"/>
      <c r="SDN30" s="1230"/>
      <c r="SDO30" s="1230"/>
      <c r="SDP30" s="1230"/>
      <c r="SDQ30" s="1230"/>
      <c r="SDR30" s="1230"/>
      <c r="SDS30" s="1230"/>
      <c r="SDT30" s="1230"/>
      <c r="SDU30" s="1230"/>
      <c r="SDV30" s="1230"/>
      <c r="SDW30" s="1230"/>
      <c r="SDX30" s="1230"/>
      <c r="SDY30" s="1230"/>
      <c r="SDZ30" s="1230"/>
      <c r="SEA30" s="1230"/>
      <c r="SEB30" s="1230"/>
      <c r="SEC30" s="1230"/>
      <c r="SED30" s="1230"/>
      <c r="SEE30" s="1230"/>
      <c r="SEF30" s="1230"/>
      <c r="SEG30" s="1230"/>
      <c r="SEH30" s="1230"/>
      <c r="SEI30" s="1230"/>
      <c r="SEJ30" s="1230"/>
      <c r="SEK30" s="1230"/>
      <c r="SEL30" s="1230"/>
      <c r="SEM30" s="1230"/>
      <c r="SEN30" s="1230"/>
      <c r="SEO30" s="1230"/>
      <c r="SEP30" s="1230"/>
      <c r="SEQ30" s="1230"/>
      <c r="SER30" s="1230"/>
      <c r="SES30" s="1230"/>
      <c r="SET30" s="1230"/>
      <c r="SEU30" s="1230"/>
      <c r="SEV30" s="1230"/>
      <c r="SEW30" s="1230"/>
      <c r="SEX30" s="1230"/>
      <c r="SEY30" s="1230"/>
      <c r="SEZ30" s="1230"/>
      <c r="SFA30" s="1230"/>
      <c r="SFB30" s="1230"/>
      <c r="SFC30" s="1230"/>
      <c r="SFD30" s="1230"/>
      <c r="SFE30" s="1230"/>
      <c r="SFF30" s="1230"/>
      <c r="SFG30" s="1230"/>
      <c r="SFH30" s="1230"/>
      <c r="SFI30" s="1230"/>
      <c r="SFJ30" s="1230"/>
      <c r="SFK30" s="1230"/>
      <c r="SFL30" s="1230"/>
      <c r="SFM30" s="1230"/>
      <c r="SFN30" s="1230"/>
      <c r="SFO30" s="1230"/>
      <c r="SFP30" s="1230"/>
      <c r="SFQ30" s="1230"/>
      <c r="SFR30" s="1230"/>
      <c r="SFS30" s="1230"/>
      <c r="SFT30" s="1230"/>
      <c r="SFU30" s="1230"/>
      <c r="SFV30" s="1230"/>
      <c r="SFW30" s="1230"/>
      <c r="SFX30" s="1230"/>
      <c r="SFY30" s="1230"/>
      <c r="SFZ30" s="1230"/>
      <c r="SGA30" s="1230"/>
      <c r="SGB30" s="1230"/>
      <c r="SGC30" s="1230"/>
      <c r="SGD30" s="1230"/>
      <c r="SGE30" s="1230"/>
      <c r="SGF30" s="1230"/>
      <c r="SGG30" s="1230"/>
      <c r="SGH30" s="1230"/>
      <c r="SGI30" s="1230"/>
      <c r="SGJ30" s="1230"/>
      <c r="SGK30" s="1230"/>
      <c r="SGL30" s="1230"/>
      <c r="SGM30" s="1230"/>
      <c r="SGN30" s="1230"/>
      <c r="SGO30" s="1230"/>
      <c r="SGP30" s="1230"/>
      <c r="SGQ30" s="1230"/>
      <c r="SGR30" s="1230"/>
      <c r="SGS30" s="1230"/>
      <c r="SGT30" s="1230"/>
      <c r="SGU30" s="1230"/>
      <c r="SGV30" s="1230"/>
      <c r="SGW30" s="1230"/>
      <c r="SGX30" s="1230"/>
      <c r="SGY30" s="1230"/>
      <c r="SGZ30" s="1230"/>
      <c r="SHA30" s="1230"/>
      <c r="SHB30" s="1230"/>
      <c r="SHC30" s="1230"/>
      <c r="SHD30" s="1230"/>
      <c r="SHE30" s="1230"/>
      <c r="SHF30" s="1230"/>
      <c r="SHG30" s="1230"/>
      <c r="SHH30" s="1230"/>
      <c r="SHI30" s="1230"/>
      <c r="SHJ30" s="1230"/>
      <c r="SHK30" s="1230"/>
      <c r="SHL30" s="1230"/>
      <c r="SHM30" s="1230"/>
      <c r="SHN30" s="1230"/>
      <c r="SHO30" s="1230"/>
      <c r="SHP30" s="1230"/>
      <c r="SHQ30" s="1230"/>
      <c r="SHR30" s="1230"/>
      <c r="SHS30" s="1230"/>
      <c r="SHT30" s="1230"/>
      <c r="SHU30" s="1230"/>
      <c r="SHV30" s="1230"/>
      <c r="SHW30" s="1230"/>
      <c r="SHX30" s="1230"/>
      <c r="SHY30" s="1230"/>
      <c r="SHZ30" s="1230"/>
      <c r="SIA30" s="1230"/>
      <c r="SIB30" s="1230"/>
      <c r="SIC30" s="1230"/>
      <c r="SID30" s="1230"/>
      <c r="SIE30" s="1230"/>
      <c r="SIF30" s="1230"/>
      <c r="SIG30" s="1230"/>
      <c r="SIH30" s="1230"/>
      <c r="SII30" s="1230"/>
      <c r="SIJ30" s="1230"/>
      <c r="SIK30" s="1230"/>
      <c r="SIL30" s="1230"/>
      <c r="SIM30" s="1230"/>
      <c r="SIN30" s="1230"/>
      <c r="SIO30" s="1230"/>
      <c r="SIP30" s="1230"/>
      <c r="SIQ30" s="1230"/>
      <c r="SIR30" s="1230"/>
      <c r="SIS30" s="1230"/>
      <c r="SIT30" s="1230"/>
      <c r="SIU30" s="1230"/>
      <c r="SIV30" s="1230"/>
      <c r="SIW30" s="1230"/>
      <c r="SIX30" s="1230"/>
      <c r="SIY30" s="1230"/>
      <c r="SIZ30" s="1230"/>
      <c r="SJA30" s="1230"/>
      <c r="SJB30" s="1230"/>
      <c r="SJC30" s="1230"/>
      <c r="SJD30" s="1230"/>
      <c r="SJE30" s="1230"/>
      <c r="SJF30" s="1230"/>
      <c r="SJG30" s="1230"/>
      <c r="SJH30" s="1230"/>
      <c r="SJI30" s="1230"/>
      <c r="SJJ30" s="1230"/>
      <c r="SJK30" s="1230"/>
      <c r="SJL30" s="1230"/>
      <c r="SJM30" s="1230"/>
      <c r="SJN30" s="1230"/>
      <c r="SJO30" s="1230"/>
      <c r="SJP30" s="1230"/>
      <c r="SJQ30" s="1230"/>
      <c r="SJR30" s="1230"/>
      <c r="SJS30" s="1230"/>
      <c r="SJT30" s="1230"/>
      <c r="SJU30" s="1230"/>
      <c r="SJV30" s="1230"/>
      <c r="SJW30" s="1230"/>
      <c r="SJX30" s="1230"/>
      <c r="SJY30" s="1230"/>
      <c r="SJZ30" s="1230"/>
      <c r="SKA30" s="1230"/>
      <c r="SKB30" s="1230"/>
      <c r="SKC30" s="1230"/>
      <c r="SKD30" s="1230"/>
      <c r="SKE30" s="1230"/>
      <c r="SKF30" s="1230"/>
      <c r="SKG30" s="1230"/>
      <c r="SKH30" s="1230"/>
      <c r="SKI30" s="1230"/>
      <c r="SKJ30" s="1230"/>
      <c r="SKK30" s="1230"/>
      <c r="SKL30" s="1230"/>
      <c r="SKM30" s="1230"/>
      <c r="SKN30" s="1230"/>
      <c r="SKO30" s="1230"/>
      <c r="SKP30" s="1230"/>
      <c r="SKQ30" s="1230"/>
      <c r="SKR30" s="1230"/>
      <c r="SKS30" s="1230"/>
      <c r="SKT30" s="1230"/>
      <c r="SKU30" s="1230"/>
      <c r="SKV30" s="1230"/>
      <c r="SKW30" s="1230"/>
      <c r="SKX30" s="1230"/>
      <c r="SKY30" s="1230"/>
      <c r="SKZ30" s="1230"/>
      <c r="SLA30" s="1230"/>
      <c r="SLB30" s="1230"/>
      <c r="SLC30" s="1230"/>
      <c r="SLD30" s="1230"/>
      <c r="SLE30" s="1230"/>
      <c r="SLF30" s="1230"/>
      <c r="SLG30" s="1230"/>
      <c r="SLH30" s="1230"/>
      <c r="SLI30" s="1230"/>
      <c r="SLJ30" s="1230"/>
      <c r="SLK30" s="1230"/>
      <c r="SLL30" s="1230"/>
      <c r="SLM30" s="1230"/>
      <c r="SLN30" s="1230"/>
      <c r="SLO30" s="1230"/>
      <c r="SLP30" s="1230"/>
      <c r="SLQ30" s="1230"/>
      <c r="SLR30" s="1230"/>
      <c r="SLS30" s="1230"/>
      <c r="SLT30" s="1230"/>
      <c r="SLU30" s="1230"/>
      <c r="SLV30" s="1230"/>
      <c r="SLW30" s="1230"/>
      <c r="SLX30" s="1230"/>
      <c r="SLY30" s="1230"/>
      <c r="SLZ30" s="1230"/>
      <c r="SMA30" s="1230"/>
      <c r="SMB30" s="1230"/>
      <c r="SMC30" s="1230"/>
      <c r="SMD30" s="1230"/>
      <c r="SME30" s="1230"/>
      <c r="SMF30" s="1230"/>
      <c r="SMG30" s="1230"/>
      <c r="SMH30" s="1230"/>
      <c r="SMI30" s="1230"/>
      <c r="SMJ30" s="1230"/>
      <c r="SMK30" s="1230"/>
      <c r="SML30" s="1230"/>
      <c r="SMM30" s="1230"/>
      <c r="SMN30" s="1230"/>
      <c r="SMO30" s="1230"/>
      <c r="SMP30" s="1230"/>
      <c r="SMQ30" s="1230"/>
      <c r="SMR30" s="1230"/>
      <c r="SMS30" s="1230"/>
      <c r="SMT30" s="1230"/>
      <c r="SMU30" s="1230"/>
      <c r="SMV30" s="1230"/>
      <c r="SMW30" s="1230"/>
      <c r="SMX30" s="1230"/>
      <c r="SMY30" s="1230"/>
      <c r="SMZ30" s="1230"/>
      <c r="SNA30" s="1230"/>
      <c r="SNB30" s="1230"/>
      <c r="SNC30" s="1230"/>
      <c r="SND30" s="1230"/>
      <c r="SNE30" s="1230"/>
      <c r="SNF30" s="1230"/>
      <c r="SNG30" s="1230"/>
      <c r="SNH30" s="1230"/>
      <c r="SNI30" s="1230"/>
      <c r="SNJ30" s="1230"/>
      <c r="SNK30" s="1230"/>
      <c r="SNL30" s="1230"/>
      <c r="SNM30" s="1230"/>
      <c r="SNN30" s="1230"/>
      <c r="SNO30" s="1230"/>
      <c r="SNP30" s="1230"/>
      <c r="SNQ30" s="1230"/>
      <c r="SNR30" s="1230"/>
      <c r="SNS30" s="1230"/>
      <c r="SNT30" s="1230"/>
      <c r="SNU30" s="1230"/>
      <c r="SNV30" s="1230"/>
      <c r="SNW30" s="1230"/>
      <c r="SNX30" s="1230"/>
      <c r="SNY30" s="1230"/>
      <c r="SNZ30" s="1230"/>
      <c r="SOA30" s="1230"/>
      <c r="SOB30" s="1230"/>
      <c r="SOC30" s="1230"/>
      <c r="SOD30" s="1230"/>
      <c r="SOE30" s="1230"/>
      <c r="SOF30" s="1230"/>
      <c r="SOG30" s="1230"/>
      <c r="SOH30" s="1230"/>
      <c r="SOI30" s="1230"/>
      <c r="SOJ30" s="1230"/>
      <c r="SOK30" s="1230"/>
      <c r="SOL30" s="1230"/>
      <c r="SOM30" s="1230"/>
      <c r="SON30" s="1230"/>
      <c r="SOO30" s="1230"/>
      <c r="SOP30" s="1230"/>
      <c r="SOQ30" s="1230"/>
      <c r="SOR30" s="1230"/>
      <c r="SOS30" s="1230"/>
      <c r="SOT30" s="1230"/>
      <c r="SOU30" s="1230"/>
      <c r="SOV30" s="1230"/>
      <c r="SOW30" s="1230"/>
      <c r="SOX30" s="1230"/>
      <c r="SOY30" s="1230"/>
      <c r="SOZ30" s="1230"/>
      <c r="SPA30" s="1230"/>
      <c r="SPB30" s="1230"/>
      <c r="SPC30" s="1230"/>
      <c r="SPD30" s="1230"/>
      <c r="SPE30" s="1230"/>
      <c r="SPF30" s="1230"/>
      <c r="SPG30" s="1230"/>
      <c r="SPH30" s="1230"/>
      <c r="SPI30" s="1230"/>
      <c r="SPJ30" s="1230"/>
      <c r="SPK30" s="1230"/>
      <c r="SPL30" s="1230"/>
      <c r="SPM30" s="1230"/>
      <c r="SPN30" s="1230"/>
      <c r="SPO30" s="1230"/>
      <c r="SPP30" s="1230"/>
      <c r="SPQ30" s="1230"/>
      <c r="SPR30" s="1230"/>
      <c r="SPS30" s="1230"/>
      <c r="SPT30" s="1230"/>
      <c r="SPU30" s="1230"/>
      <c r="SPV30" s="1230"/>
      <c r="SPW30" s="1230"/>
      <c r="SPX30" s="1230"/>
      <c r="SPY30" s="1230"/>
      <c r="SPZ30" s="1230"/>
      <c r="SQA30" s="1230"/>
      <c r="SQB30" s="1230"/>
      <c r="SQC30" s="1230"/>
      <c r="SQD30" s="1230"/>
      <c r="SQE30" s="1230"/>
      <c r="SQF30" s="1230"/>
      <c r="SQG30" s="1230"/>
      <c r="SQH30" s="1230"/>
      <c r="SQI30" s="1230"/>
      <c r="SQJ30" s="1230"/>
      <c r="SQK30" s="1230"/>
      <c r="SQL30" s="1230"/>
      <c r="SQM30" s="1230"/>
      <c r="SQN30" s="1230"/>
      <c r="SQO30" s="1230"/>
      <c r="SQP30" s="1230"/>
      <c r="SQQ30" s="1230"/>
      <c r="SQR30" s="1230"/>
      <c r="SQS30" s="1230"/>
      <c r="SQT30" s="1230"/>
      <c r="SQU30" s="1230"/>
      <c r="SQV30" s="1230"/>
      <c r="SQW30" s="1230"/>
      <c r="SQX30" s="1230"/>
      <c r="SQY30" s="1230"/>
      <c r="SQZ30" s="1230"/>
      <c r="SRA30" s="1230"/>
      <c r="SRB30" s="1230"/>
      <c r="SRC30" s="1230"/>
      <c r="SRD30" s="1230"/>
      <c r="SRE30" s="1230"/>
      <c r="SRF30" s="1230"/>
      <c r="SRG30" s="1230"/>
      <c r="SRH30" s="1230"/>
      <c r="SRI30" s="1230"/>
      <c r="SRJ30" s="1230"/>
      <c r="SRK30" s="1230"/>
      <c r="SRL30" s="1230"/>
      <c r="SRM30" s="1230"/>
      <c r="SRN30" s="1230"/>
      <c r="SRO30" s="1230"/>
      <c r="SRP30" s="1230"/>
      <c r="SRQ30" s="1230"/>
      <c r="SRR30" s="1230"/>
      <c r="SRS30" s="1230"/>
      <c r="SRT30" s="1230"/>
      <c r="SRU30" s="1230"/>
      <c r="SRV30" s="1230"/>
      <c r="SRW30" s="1230"/>
      <c r="SRX30" s="1230"/>
      <c r="SRY30" s="1230"/>
      <c r="SRZ30" s="1230"/>
      <c r="SSA30" s="1230"/>
      <c r="SSB30" s="1230"/>
      <c r="SSC30" s="1230"/>
      <c r="SSD30" s="1230"/>
      <c r="SSE30" s="1230"/>
      <c r="SSF30" s="1230"/>
      <c r="SSG30" s="1230"/>
      <c r="SSH30" s="1230"/>
      <c r="SSI30" s="1230"/>
      <c r="SSJ30" s="1230"/>
      <c r="SSK30" s="1230"/>
      <c r="SSL30" s="1230"/>
      <c r="SSM30" s="1230"/>
      <c r="SSN30" s="1230"/>
      <c r="SSO30" s="1230"/>
      <c r="SSP30" s="1230"/>
      <c r="SSQ30" s="1230"/>
      <c r="SSR30" s="1230"/>
      <c r="SSS30" s="1230"/>
      <c r="SST30" s="1230"/>
      <c r="SSU30" s="1230"/>
      <c r="SSV30" s="1230"/>
      <c r="SSW30" s="1230"/>
      <c r="SSX30" s="1230"/>
      <c r="SSY30" s="1230"/>
      <c r="SSZ30" s="1230"/>
      <c r="STA30" s="1230"/>
      <c r="STB30" s="1230"/>
      <c r="STC30" s="1230"/>
      <c r="STD30" s="1230"/>
      <c r="STE30" s="1230"/>
      <c r="STF30" s="1230"/>
      <c r="STG30" s="1230"/>
      <c r="STH30" s="1230"/>
      <c r="STI30" s="1230"/>
      <c r="STJ30" s="1230"/>
      <c r="STK30" s="1230"/>
      <c r="STL30" s="1230"/>
      <c r="STM30" s="1230"/>
      <c r="STN30" s="1230"/>
      <c r="STO30" s="1230"/>
      <c r="STP30" s="1230"/>
      <c r="STQ30" s="1230"/>
      <c r="STR30" s="1230"/>
      <c r="STS30" s="1230"/>
      <c r="STT30" s="1230"/>
      <c r="STU30" s="1230"/>
      <c r="STV30" s="1230"/>
      <c r="STW30" s="1230"/>
      <c r="STX30" s="1230"/>
      <c r="STY30" s="1230"/>
      <c r="STZ30" s="1230"/>
      <c r="SUA30" s="1230"/>
      <c r="SUB30" s="1230"/>
      <c r="SUC30" s="1230"/>
      <c r="SUD30" s="1230"/>
      <c r="SUE30" s="1230"/>
      <c r="SUF30" s="1230"/>
      <c r="SUG30" s="1230"/>
      <c r="SUH30" s="1230"/>
      <c r="SUI30" s="1230"/>
      <c r="SUJ30" s="1230"/>
      <c r="SUK30" s="1230"/>
      <c r="SUL30" s="1230"/>
      <c r="SUM30" s="1230"/>
      <c r="SUN30" s="1230"/>
      <c r="SUO30" s="1230"/>
      <c r="SUP30" s="1230"/>
      <c r="SUQ30" s="1230"/>
      <c r="SUR30" s="1230"/>
      <c r="SUS30" s="1230"/>
      <c r="SUT30" s="1230"/>
      <c r="SUU30" s="1230"/>
      <c r="SUV30" s="1230"/>
      <c r="SUW30" s="1230"/>
      <c r="SUX30" s="1230"/>
      <c r="SUY30" s="1230"/>
      <c r="SUZ30" s="1230"/>
      <c r="SVA30" s="1230"/>
      <c r="SVB30" s="1230"/>
      <c r="SVC30" s="1230"/>
      <c r="SVD30" s="1230"/>
      <c r="SVE30" s="1230"/>
      <c r="SVF30" s="1230"/>
      <c r="SVG30" s="1230"/>
      <c r="SVH30" s="1230"/>
      <c r="SVI30" s="1230"/>
      <c r="SVJ30" s="1230"/>
      <c r="SVK30" s="1230"/>
      <c r="SVL30" s="1230"/>
      <c r="SVM30" s="1230"/>
      <c r="SVN30" s="1230"/>
      <c r="SVO30" s="1230"/>
      <c r="SVP30" s="1230"/>
      <c r="SVQ30" s="1230"/>
      <c r="SVR30" s="1230"/>
      <c r="SVS30" s="1230"/>
      <c r="SVT30" s="1230"/>
      <c r="SVU30" s="1230"/>
      <c r="SVV30" s="1230"/>
      <c r="SVW30" s="1230"/>
      <c r="SVX30" s="1230"/>
      <c r="SVY30" s="1230"/>
      <c r="SVZ30" s="1230"/>
      <c r="SWA30" s="1230"/>
      <c r="SWB30" s="1230"/>
      <c r="SWC30" s="1230"/>
      <c r="SWD30" s="1230"/>
      <c r="SWE30" s="1230"/>
      <c r="SWF30" s="1230"/>
      <c r="SWG30" s="1230"/>
      <c r="SWH30" s="1230"/>
      <c r="SWI30" s="1230"/>
      <c r="SWJ30" s="1230"/>
      <c r="SWK30" s="1230"/>
      <c r="SWL30" s="1230"/>
      <c r="SWM30" s="1230"/>
      <c r="SWN30" s="1230"/>
      <c r="SWO30" s="1230"/>
      <c r="SWP30" s="1230"/>
      <c r="SWQ30" s="1230"/>
      <c r="SWR30" s="1230"/>
      <c r="SWS30" s="1230"/>
      <c r="SWT30" s="1230"/>
      <c r="SWU30" s="1230"/>
      <c r="SWV30" s="1230"/>
      <c r="SWW30" s="1230"/>
      <c r="SWX30" s="1230"/>
      <c r="SWY30" s="1230"/>
      <c r="SWZ30" s="1230"/>
      <c r="SXA30" s="1230"/>
      <c r="SXB30" s="1230"/>
      <c r="SXC30" s="1230"/>
      <c r="SXD30" s="1230"/>
      <c r="SXE30" s="1230"/>
      <c r="SXF30" s="1230"/>
      <c r="SXG30" s="1230"/>
      <c r="SXH30" s="1230"/>
      <c r="SXI30" s="1230"/>
      <c r="SXJ30" s="1230"/>
      <c r="SXK30" s="1230"/>
      <c r="SXL30" s="1230"/>
      <c r="SXM30" s="1230"/>
      <c r="SXN30" s="1230"/>
      <c r="SXO30" s="1230"/>
      <c r="SXP30" s="1230"/>
      <c r="SXQ30" s="1230"/>
      <c r="SXR30" s="1230"/>
      <c r="SXS30" s="1230"/>
      <c r="SXT30" s="1230"/>
      <c r="SXU30" s="1230"/>
      <c r="SXV30" s="1230"/>
      <c r="SXW30" s="1230"/>
      <c r="SXX30" s="1230"/>
      <c r="SXY30" s="1230"/>
      <c r="SXZ30" s="1230"/>
      <c r="SYA30" s="1230"/>
      <c r="SYB30" s="1230"/>
      <c r="SYC30" s="1230"/>
      <c r="SYD30" s="1230"/>
      <c r="SYE30" s="1230"/>
      <c r="SYF30" s="1230"/>
      <c r="SYG30" s="1230"/>
      <c r="SYH30" s="1230"/>
      <c r="SYI30" s="1230"/>
      <c r="SYJ30" s="1230"/>
      <c r="SYK30" s="1230"/>
      <c r="SYL30" s="1230"/>
      <c r="SYM30" s="1230"/>
      <c r="SYN30" s="1230"/>
      <c r="SYO30" s="1230"/>
      <c r="SYP30" s="1230"/>
      <c r="SYQ30" s="1230"/>
      <c r="SYR30" s="1230"/>
      <c r="SYS30" s="1230"/>
      <c r="SYT30" s="1230"/>
      <c r="SYU30" s="1230"/>
      <c r="SYV30" s="1230"/>
      <c r="SYW30" s="1230"/>
      <c r="SYX30" s="1230"/>
      <c r="SYY30" s="1230"/>
      <c r="SYZ30" s="1230"/>
      <c r="SZA30" s="1230"/>
      <c r="SZB30" s="1230"/>
      <c r="SZC30" s="1230"/>
      <c r="SZD30" s="1230"/>
      <c r="SZE30" s="1230"/>
      <c r="SZF30" s="1230"/>
      <c r="SZG30" s="1230"/>
      <c r="SZH30" s="1230"/>
      <c r="SZI30" s="1230"/>
      <c r="SZJ30" s="1230"/>
      <c r="SZK30" s="1230"/>
      <c r="SZL30" s="1230"/>
      <c r="SZM30" s="1230"/>
      <c r="SZN30" s="1230"/>
      <c r="SZO30" s="1230"/>
      <c r="SZP30" s="1230"/>
      <c r="SZQ30" s="1230"/>
      <c r="SZR30" s="1230"/>
      <c r="SZS30" s="1230"/>
      <c r="SZT30" s="1230"/>
      <c r="SZU30" s="1230"/>
      <c r="SZV30" s="1230"/>
      <c r="SZW30" s="1230"/>
      <c r="SZX30" s="1230"/>
      <c r="SZY30" s="1230"/>
      <c r="SZZ30" s="1230"/>
      <c r="TAA30" s="1230"/>
      <c r="TAB30" s="1230"/>
      <c r="TAC30" s="1230"/>
      <c r="TAD30" s="1230"/>
      <c r="TAE30" s="1230"/>
      <c r="TAF30" s="1230"/>
      <c r="TAG30" s="1230"/>
      <c r="TAH30" s="1230"/>
      <c r="TAI30" s="1230"/>
      <c r="TAJ30" s="1230"/>
      <c r="TAK30" s="1230"/>
      <c r="TAL30" s="1230"/>
      <c r="TAM30" s="1230"/>
      <c r="TAN30" s="1230"/>
      <c r="TAO30" s="1230"/>
      <c r="TAP30" s="1230"/>
      <c r="TAQ30" s="1230"/>
      <c r="TAR30" s="1230"/>
      <c r="TAS30" s="1230"/>
      <c r="TAT30" s="1230"/>
      <c r="TAU30" s="1230"/>
      <c r="TAV30" s="1230"/>
      <c r="TAW30" s="1230"/>
      <c r="TAX30" s="1230"/>
      <c r="TAY30" s="1230"/>
      <c r="TAZ30" s="1230"/>
      <c r="TBA30" s="1230"/>
      <c r="TBB30" s="1230"/>
      <c r="TBC30" s="1230"/>
      <c r="TBD30" s="1230"/>
      <c r="TBE30" s="1230"/>
      <c r="TBF30" s="1230"/>
      <c r="TBG30" s="1230"/>
      <c r="TBH30" s="1230"/>
      <c r="TBI30" s="1230"/>
      <c r="TBJ30" s="1230"/>
      <c r="TBK30" s="1230"/>
      <c r="TBL30" s="1230"/>
      <c r="TBM30" s="1230"/>
      <c r="TBN30" s="1230"/>
      <c r="TBO30" s="1230"/>
      <c r="TBP30" s="1230"/>
      <c r="TBQ30" s="1230"/>
      <c r="TBR30" s="1230"/>
      <c r="TBS30" s="1230"/>
      <c r="TBT30" s="1230"/>
      <c r="TBU30" s="1230"/>
      <c r="TBV30" s="1230"/>
      <c r="TBW30" s="1230"/>
      <c r="TBX30" s="1230"/>
      <c r="TBY30" s="1230"/>
      <c r="TBZ30" s="1230"/>
      <c r="TCA30" s="1230"/>
      <c r="TCB30" s="1230"/>
      <c r="TCC30" s="1230"/>
      <c r="TCD30" s="1230"/>
      <c r="TCE30" s="1230"/>
      <c r="TCF30" s="1230"/>
      <c r="TCG30" s="1230"/>
      <c r="TCH30" s="1230"/>
      <c r="TCI30" s="1230"/>
      <c r="TCJ30" s="1230"/>
      <c r="TCK30" s="1230"/>
      <c r="TCL30" s="1230"/>
      <c r="TCM30" s="1230"/>
      <c r="TCN30" s="1230"/>
      <c r="TCO30" s="1230"/>
      <c r="TCP30" s="1230"/>
      <c r="TCQ30" s="1230"/>
      <c r="TCR30" s="1230"/>
      <c r="TCS30" s="1230"/>
      <c r="TCT30" s="1230"/>
      <c r="TCU30" s="1230"/>
      <c r="TCV30" s="1230"/>
      <c r="TCW30" s="1230"/>
      <c r="TCX30" s="1230"/>
      <c r="TCY30" s="1230"/>
      <c r="TCZ30" s="1230"/>
      <c r="TDA30" s="1230"/>
      <c r="TDB30" s="1230"/>
      <c r="TDC30" s="1230"/>
      <c r="TDD30" s="1230"/>
      <c r="TDE30" s="1230"/>
      <c r="TDF30" s="1230"/>
      <c r="TDG30" s="1230"/>
      <c r="TDH30" s="1230"/>
      <c r="TDI30" s="1230"/>
      <c r="TDJ30" s="1230"/>
      <c r="TDK30" s="1230"/>
      <c r="TDL30" s="1230"/>
      <c r="TDM30" s="1230"/>
      <c r="TDN30" s="1230"/>
      <c r="TDO30" s="1230"/>
      <c r="TDP30" s="1230"/>
      <c r="TDQ30" s="1230"/>
      <c r="TDR30" s="1230"/>
      <c r="TDS30" s="1230"/>
      <c r="TDT30" s="1230"/>
      <c r="TDU30" s="1230"/>
      <c r="TDV30" s="1230"/>
      <c r="TDW30" s="1230"/>
      <c r="TDX30" s="1230"/>
      <c r="TDY30" s="1230"/>
      <c r="TDZ30" s="1230"/>
      <c r="TEA30" s="1230"/>
      <c r="TEB30" s="1230"/>
      <c r="TEC30" s="1230"/>
      <c r="TED30" s="1230"/>
      <c r="TEE30" s="1230"/>
      <c r="TEF30" s="1230"/>
      <c r="TEG30" s="1230"/>
      <c r="TEH30" s="1230"/>
      <c r="TEI30" s="1230"/>
      <c r="TEJ30" s="1230"/>
      <c r="TEK30" s="1230"/>
      <c r="TEL30" s="1230"/>
      <c r="TEM30" s="1230"/>
      <c r="TEN30" s="1230"/>
      <c r="TEO30" s="1230"/>
      <c r="TEP30" s="1230"/>
      <c r="TEQ30" s="1230"/>
      <c r="TER30" s="1230"/>
      <c r="TES30" s="1230"/>
      <c r="TET30" s="1230"/>
      <c r="TEU30" s="1230"/>
      <c r="TEV30" s="1230"/>
      <c r="TEW30" s="1230"/>
      <c r="TEX30" s="1230"/>
      <c r="TEY30" s="1230"/>
      <c r="TEZ30" s="1230"/>
      <c r="TFA30" s="1230"/>
      <c r="TFB30" s="1230"/>
      <c r="TFC30" s="1230"/>
      <c r="TFD30" s="1230"/>
      <c r="TFE30" s="1230"/>
      <c r="TFF30" s="1230"/>
      <c r="TFG30" s="1230"/>
      <c r="TFH30" s="1230"/>
      <c r="TFI30" s="1230"/>
      <c r="TFJ30" s="1230"/>
      <c r="TFK30" s="1230"/>
      <c r="TFL30" s="1230"/>
      <c r="TFM30" s="1230"/>
      <c r="TFN30" s="1230"/>
      <c r="TFO30" s="1230"/>
      <c r="TFP30" s="1230"/>
      <c r="TFQ30" s="1230"/>
      <c r="TFR30" s="1230"/>
      <c r="TFS30" s="1230"/>
      <c r="TFT30" s="1230"/>
      <c r="TFU30" s="1230"/>
      <c r="TFV30" s="1230"/>
      <c r="TFW30" s="1230"/>
      <c r="TFX30" s="1230"/>
      <c r="TFY30" s="1230"/>
      <c r="TFZ30" s="1230"/>
      <c r="TGA30" s="1230"/>
      <c r="TGB30" s="1230"/>
      <c r="TGC30" s="1230"/>
      <c r="TGD30" s="1230"/>
      <c r="TGE30" s="1230"/>
      <c r="TGF30" s="1230"/>
      <c r="TGG30" s="1230"/>
      <c r="TGH30" s="1230"/>
      <c r="TGI30" s="1230"/>
      <c r="TGJ30" s="1230"/>
      <c r="TGK30" s="1230"/>
      <c r="TGL30" s="1230"/>
      <c r="TGM30" s="1230"/>
      <c r="TGN30" s="1230"/>
      <c r="TGO30" s="1230"/>
      <c r="TGP30" s="1230"/>
      <c r="TGQ30" s="1230"/>
      <c r="TGR30" s="1230"/>
      <c r="TGS30" s="1230"/>
      <c r="TGT30" s="1230"/>
      <c r="TGU30" s="1230"/>
      <c r="TGV30" s="1230"/>
      <c r="TGW30" s="1230"/>
      <c r="TGX30" s="1230"/>
      <c r="TGY30" s="1230"/>
      <c r="TGZ30" s="1230"/>
      <c r="THA30" s="1230"/>
      <c r="THB30" s="1230"/>
      <c r="THC30" s="1230"/>
      <c r="THD30" s="1230"/>
      <c r="THE30" s="1230"/>
      <c r="THF30" s="1230"/>
      <c r="THG30" s="1230"/>
      <c r="THH30" s="1230"/>
      <c r="THI30" s="1230"/>
      <c r="THJ30" s="1230"/>
      <c r="THK30" s="1230"/>
      <c r="THL30" s="1230"/>
      <c r="THM30" s="1230"/>
      <c r="THN30" s="1230"/>
      <c r="THO30" s="1230"/>
      <c r="THP30" s="1230"/>
      <c r="THQ30" s="1230"/>
      <c r="THR30" s="1230"/>
      <c r="THS30" s="1230"/>
      <c r="THT30" s="1230"/>
      <c r="THU30" s="1230"/>
      <c r="THV30" s="1230"/>
      <c r="THW30" s="1230"/>
      <c r="THX30" s="1230"/>
      <c r="THY30" s="1230"/>
      <c r="THZ30" s="1230"/>
      <c r="TIA30" s="1230"/>
      <c r="TIB30" s="1230"/>
      <c r="TIC30" s="1230"/>
      <c r="TID30" s="1230"/>
      <c r="TIE30" s="1230"/>
      <c r="TIF30" s="1230"/>
      <c r="TIG30" s="1230"/>
      <c r="TIH30" s="1230"/>
      <c r="TII30" s="1230"/>
      <c r="TIJ30" s="1230"/>
      <c r="TIK30" s="1230"/>
      <c r="TIL30" s="1230"/>
      <c r="TIM30" s="1230"/>
      <c r="TIN30" s="1230"/>
      <c r="TIO30" s="1230"/>
      <c r="TIP30" s="1230"/>
      <c r="TIQ30" s="1230"/>
      <c r="TIR30" s="1230"/>
      <c r="TIS30" s="1230"/>
      <c r="TIT30" s="1230"/>
      <c r="TIU30" s="1230"/>
      <c r="TIV30" s="1230"/>
      <c r="TIW30" s="1230"/>
      <c r="TIX30" s="1230"/>
      <c r="TIY30" s="1230"/>
      <c r="TIZ30" s="1230"/>
      <c r="TJA30" s="1230"/>
      <c r="TJB30" s="1230"/>
      <c r="TJC30" s="1230"/>
      <c r="TJD30" s="1230"/>
      <c r="TJE30" s="1230"/>
      <c r="TJF30" s="1230"/>
      <c r="TJG30" s="1230"/>
      <c r="TJH30" s="1230"/>
      <c r="TJI30" s="1230"/>
      <c r="TJJ30" s="1230"/>
      <c r="TJK30" s="1230"/>
      <c r="TJL30" s="1230"/>
      <c r="TJM30" s="1230"/>
      <c r="TJN30" s="1230"/>
      <c r="TJO30" s="1230"/>
      <c r="TJP30" s="1230"/>
      <c r="TJQ30" s="1230"/>
      <c r="TJR30" s="1230"/>
      <c r="TJS30" s="1230"/>
      <c r="TJT30" s="1230"/>
      <c r="TJU30" s="1230"/>
      <c r="TJV30" s="1230"/>
      <c r="TJW30" s="1230"/>
      <c r="TJX30" s="1230"/>
      <c r="TJY30" s="1230"/>
      <c r="TJZ30" s="1230"/>
      <c r="TKA30" s="1230"/>
      <c r="TKB30" s="1230"/>
      <c r="TKC30" s="1230"/>
      <c r="TKD30" s="1230"/>
      <c r="TKE30" s="1230"/>
      <c r="TKF30" s="1230"/>
      <c r="TKG30" s="1230"/>
      <c r="TKH30" s="1230"/>
      <c r="TKI30" s="1230"/>
      <c r="TKJ30" s="1230"/>
      <c r="TKK30" s="1230"/>
      <c r="TKL30" s="1230"/>
      <c r="TKM30" s="1230"/>
      <c r="TKN30" s="1230"/>
      <c r="TKO30" s="1230"/>
      <c r="TKP30" s="1230"/>
      <c r="TKQ30" s="1230"/>
      <c r="TKR30" s="1230"/>
      <c r="TKS30" s="1230"/>
      <c r="TKT30" s="1230"/>
      <c r="TKU30" s="1230"/>
      <c r="TKV30" s="1230"/>
      <c r="TKW30" s="1230"/>
      <c r="TKX30" s="1230"/>
      <c r="TKY30" s="1230"/>
      <c r="TKZ30" s="1230"/>
      <c r="TLA30" s="1230"/>
      <c r="TLB30" s="1230"/>
      <c r="TLC30" s="1230"/>
      <c r="TLD30" s="1230"/>
      <c r="TLE30" s="1230"/>
      <c r="TLF30" s="1230"/>
      <c r="TLG30" s="1230"/>
      <c r="TLH30" s="1230"/>
      <c r="TLI30" s="1230"/>
      <c r="TLJ30" s="1230"/>
      <c r="TLK30" s="1230"/>
      <c r="TLL30" s="1230"/>
      <c r="TLM30" s="1230"/>
      <c r="TLN30" s="1230"/>
      <c r="TLO30" s="1230"/>
      <c r="TLP30" s="1230"/>
      <c r="TLQ30" s="1230"/>
      <c r="TLR30" s="1230"/>
      <c r="TLS30" s="1230"/>
      <c r="TLT30" s="1230"/>
      <c r="TLU30" s="1230"/>
      <c r="TLV30" s="1230"/>
      <c r="TLW30" s="1230"/>
      <c r="TLX30" s="1230"/>
      <c r="TLY30" s="1230"/>
      <c r="TLZ30" s="1230"/>
      <c r="TMA30" s="1230"/>
      <c r="TMB30" s="1230"/>
      <c r="TMC30" s="1230"/>
      <c r="TMD30" s="1230"/>
      <c r="TME30" s="1230"/>
      <c r="TMF30" s="1230"/>
      <c r="TMG30" s="1230"/>
      <c r="TMH30" s="1230"/>
      <c r="TMI30" s="1230"/>
      <c r="TMJ30" s="1230"/>
      <c r="TMK30" s="1230"/>
      <c r="TML30" s="1230"/>
      <c r="TMM30" s="1230"/>
      <c r="TMN30" s="1230"/>
      <c r="TMO30" s="1230"/>
      <c r="TMP30" s="1230"/>
      <c r="TMQ30" s="1230"/>
      <c r="TMR30" s="1230"/>
      <c r="TMS30" s="1230"/>
      <c r="TMT30" s="1230"/>
      <c r="TMU30" s="1230"/>
      <c r="TMV30" s="1230"/>
      <c r="TMW30" s="1230"/>
      <c r="TMX30" s="1230"/>
      <c r="TMY30" s="1230"/>
      <c r="TMZ30" s="1230"/>
      <c r="TNA30" s="1230"/>
      <c r="TNB30" s="1230"/>
      <c r="TNC30" s="1230"/>
      <c r="TND30" s="1230"/>
      <c r="TNE30" s="1230"/>
      <c r="TNF30" s="1230"/>
      <c r="TNG30" s="1230"/>
      <c r="TNH30" s="1230"/>
      <c r="TNI30" s="1230"/>
      <c r="TNJ30" s="1230"/>
      <c r="TNK30" s="1230"/>
      <c r="TNL30" s="1230"/>
      <c r="TNM30" s="1230"/>
      <c r="TNN30" s="1230"/>
      <c r="TNO30" s="1230"/>
      <c r="TNP30" s="1230"/>
      <c r="TNQ30" s="1230"/>
      <c r="TNR30" s="1230"/>
      <c r="TNS30" s="1230"/>
      <c r="TNT30" s="1230"/>
      <c r="TNU30" s="1230"/>
      <c r="TNV30" s="1230"/>
      <c r="TNW30" s="1230"/>
      <c r="TNX30" s="1230"/>
      <c r="TNY30" s="1230"/>
      <c r="TNZ30" s="1230"/>
      <c r="TOA30" s="1230"/>
      <c r="TOB30" s="1230"/>
      <c r="TOC30" s="1230"/>
      <c r="TOD30" s="1230"/>
      <c r="TOE30" s="1230"/>
      <c r="TOF30" s="1230"/>
      <c r="TOG30" s="1230"/>
      <c r="TOH30" s="1230"/>
      <c r="TOI30" s="1230"/>
      <c r="TOJ30" s="1230"/>
      <c r="TOK30" s="1230"/>
      <c r="TOL30" s="1230"/>
      <c r="TOM30" s="1230"/>
      <c r="TON30" s="1230"/>
      <c r="TOO30" s="1230"/>
      <c r="TOP30" s="1230"/>
      <c r="TOQ30" s="1230"/>
      <c r="TOR30" s="1230"/>
      <c r="TOS30" s="1230"/>
      <c r="TOT30" s="1230"/>
      <c r="TOU30" s="1230"/>
      <c r="TOV30" s="1230"/>
      <c r="TOW30" s="1230"/>
      <c r="TOX30" s="1230"/>
      <c r="TOY30" s="1230"/>
      <c r="TOZ30" s="1230"/>
      <c r="TPA30" s="1230"/>
      <c r="TPB30" s="1230"/>
      <c r="TPC30" s="1230"/>
      <c r="TPD30" s="1230"/>
      <c r="TPE30" s="1230"/>
      <c r="TPF30" s="1230"/>
      <c r="TPG30" s="1230"/>
      <c r="TPH30" s="1230"/>
      <c r="TPI30" s="1230"/>
      <c r="TPJ30" s="1230"/>
      <c r="TPK30" s="1230"/>
      <c r="TPL30" s="1230"/>
      <c r="TPM30" s="1230"/>
      <c r="TPN30" s="1230"/>
      <c r="TPO30" s="1230"/>
      <c r="TPP30" s="1230"/>
      <c r="TPQ30" s="1230"/>
      <c r="TPR30" s="1230"/>
      <c r="TPS30" s="1230"/>
      <c r="TPT30" s="1230"/>
      <c r="TPU30" s="1230"/>
      <c r="TPV30" s="1230"/>
      <c r="TPW30" s="1230"/>
      <c r="TPX30" s="1230"/>
      <c r="TPY30" s="1230"/>
      <c r="TPZ30" s="1230"/>
      <c r="TQA30" s="1230"/>
      <c r="TQB30" s="1230"/>
      <c r="TQC30" s="1230"/>
      <c r="TQD30" s="1230"/>
      <c r="TQE30" s="1230"/>
      <c r="TQF30" s="1230"/>
      <c r="TQG30" s="1230"/>
      <c r="TQH30" s="1230"/>
      <c r="TQI30" s="1230"/>
      <c r="TQJ30" s="1230"/>
      <c r="TQK30" s="1230"/>
      <c r="TQL30" s="1230"/>
      <c r="TQM30" s="1230"/>
      <c r="TQN30" s="1230"/>
      <c r="TQO30" s="1230"/>
      <c r="TQP30" s="1230"/>
      <c r="TQQ30" s="1230"/>
      <c r="TQR30" s="1230"/>
      <c r="TQS30" s="1230"/>
      <c r="TQT30" s="1230"/>
      <c r="TQU30" s="1230"/>
      <c r="TQV30" s="1230"/>
      <c r="TQW30" s="1230"/>
      <c r="TQX30" s="1230"/>
      <c r="TQY30" s="1230"/>
      <c r="TQZ30" s="1230"/>
      <c r="TRA30" s="1230"/>
      <c r="TRB30" s="1230"/>
      <c r="TRC30" s="1230"/>
      <c r="TRD30" s="1230"/>
      <c r="TRE30" s="1230"/>
      <c r="TRF30" s="1230"/>
      <c r="TRG30" s="1230"/>
      <c r="TRH30" s="1230"/>
      <c r="TRI30" s="1230"/>
      <c r="TRJ30" s="1230"/>
      <c r="TRK30" s="1230"/>
      <c r="TRL30" s="1230"/>
      <c r="TRM30" s="1230"/>
      <c r="TRN30" s="1230"/>
      <c r="TRO30" s="1230"/>
      <c r="TRP30" s="1230"/>
      <c r="TRQ30" s="1230"/>
      <c r="TRR30" s="1230"/>
      <c r="TRS30" s="1230"/>
      <c r="TRT30" s="1230"/>
      <c r="TRU30" s="1230"/>
      <c r="TRV30" s="1230"/>
      <c r="TRW30" s="1230"/>
      <c r="TRX30" s="1230"/>
      <c r="TRY30" s="1230"/>
      <c r="TRZ30" s="1230"/>
      <c r="TSA30" s="1230"/>
      <c r="TSB30" s="1230"/>
      <c r="TSC30" s="1230"/>
      <c r="TSD30" s="1230"/>
      <c r="TSE30" s="1230"/>
      <c r="TSF30" s="1230"/>
      <c r="TSG30" s="1230"/>
      <c r="TSH30" s="1230"/>
      <c r="TSI30" s="1230"/>
      <c r="TSJ30" s="1230"/>
      <c r="TSK30" s="1230"/>
      <c r="TSL30" s="1230"/>
      <c r="TSM30" s="1230"/>
      <c r="TSN30" s="1230"/>
      <c r="TSO30" s="1230"/>
      <c r="TSP30" s="1230"/>
      <c r="TSQ30" s="1230"/>
      <c r="TSR30" s="1230"/>
      <c r="TSS30" s="1230"/>
      <c r="TST30" s="1230"/>
      <c r="TSU30" s="1230"/>
      <c r="TSV30" s="1230"/>
      <c r="TSW30" s="1230"/>
      <c r="TSX30" s="1230"/>
      <c r="TSY30" s="1230"/>
      <c r="TSZ30" s="1230"/>
      <c r="TTA30" s="1230"/>
      <c r="TTB30" s="1230"/>
      <c r="TTC30" s="1230"/>
      <c r="TTD30" s="1230"/>
      <c r="TTE30" s="1230"/>
      <c r="TTF30" s="1230"/>
      <c r="TTG30" s="1230"/>
      <c r="TTH30" s="1230"/>
      <c r="TTI30" s="1230"/>
      <c r="TTJ30" s="1230"/>
      <c r="TTK30" s="1230"/>
      <c r="TTL30" s="1230"/>
      <c r="TTM30" s="1230"/>
      <c r="TTN30" s="1230"/>
      <c r="TTO30" s="1230"/>
      <c r="TTP30" s="1230"/>
      <c r="TTQ30" s="1230"/>
      <c r="TTR30" s="1230"/>
      <c r="TTS30" s="1230"/>
      <c r="TTT30" s="1230"/>
      <c r="TTU30" s="1230"/>
      <c r="TTV30" s="1230"/>
      <c r="TTW30" s="1230"/>
      <c r="TTX30" s="1230"/>
      <c r="TTY30" s="1230"/>
      <c r="TTZ30" s="1230"/>
      <c r="TUA30" s="1230"/>
      <c r="TUB30" s="1230"/>
      <c r="TUC30" s="1230"/>
      <c r="TUD30" s="1230"/>
      <c r="TUE30" s="1230"/>
      <c r="TUF30" s="1230"/>
      <c r="TUG30" s="1230"/>
      <c r="TUH30" s="1230"/>
      <c r="TUI30" s="1230"/>
      <c r="TUJ30" s="1230"/>
      <c r="TUK30" s="1230"/>
      <c r="TUL30" s="1230"/>
      <c r="TUM30" s="1230"/>
      <c r="TUN30" s="1230"/>
      <c r="TUO30" s="1230"/>
      <c r="TUP30" s="1230"/>
      <c r="TUQ30" s="1230"/>
      <c r="TUR30" s="1230"/>
      <c r="TUS30" s="1230"/>
      <c r="TUT30" s="1230"/>
      <c r="TUU30" s="1230"/>
      <c r="TUV30" s="1230"/>
      <c r="TUW30" s="1230"/>
      <c r="TUX30" s="1230"/>
      <c r="TUY30" s="1230"/>
      <c r="TUZ30" s="1230"/>
      <c r="TVA30" s="1230"/>
      <c r="TVB30" s="1230"/>
      <c r="TVC30" s="1230"/>
      <c r="TVD30" s="1230"/>
      <c r="TVE30" s="1230"/>
      <c r="TVF30" s="1230"/>
      <c r="TVG30" s="1230"/>
      <c r="TVH30" s="1230"/>
      <c r="TVI30" s="1230"/>
      <c r="TVJ30" s="1230"/>
      <c r="TVK30" s="1230"/>
      <c r="TVL30" s="1230"/>
      <c r="TVM30" s="1230"/>
      <c r="TVN30" s="1230"/>
      <c r="TVO30" s="1230"/>
      <c r="TVP30" s="1230"/>
      <c r="TVQ30" s="1230"/>
      <c r="TVR30" s="1230"/>
      <c r="TVS30" s="1230"/>
      <c r="TVT30" s="1230"/>
      <c r="TVU30" s="1230"/>
      <c r="TVV30" s="1230"/>
      <c r="TVW30" s="1230"/>
      <c r="TVX30" s="1230"/>
      <c r="TVY30" s="1230"/>
      <c r="TVZ30" s="1230"/>
      <c r="TWA30" s="1230"/>
      <c r="TWB30" s="1230"/>
      <c r="TWC30" s="1230"/>
      <c r="TWD30" s="1230"/>
      <c r="TWE30" s="1230"/>
      <c r="TWF30" s="1230"/>
      <c r="TWG30" s="1230"/>
      <c r="TWH30" s="1230"/>
      <c r="TWI30" s="1230"/>
      <c r="TWJ30" s="1230"/>
      <c r="TWK30" s="1230"/>
      <c r="TWL30" s="1230"/>
      <c r="TWM30" s="1230"/>
      <c r="TWN30" s="1230"/>
      <c r="TWO30" s="1230"/>
      <c r="TWP30" s="1230"/>
      <c r="TWQ30" s="1230"/>
      <c r="TWR30" s="1230"/>
      <c r="TWS30" s="1230"/>
      <c r="TWT30" s="1230"/>
      <c r="TWU30" s="1230"/>
      <c r="TWV30" s="1230"/>
      <c r="TWW30" s="1230"/>
      <c r="TWX30" s="1230"/>
      <c r="TWY30" s="1230"/>
      <c r="TWZ30" s="1230"/>
      <c r="TXA30" s="1230"/>
      <c r="TXB30" s="1230"/>
      <c r="TXC30" s="1230"/>
      <c r="TXD30" s="1230"/>
      <c r="TXE30" s="1230"/>
      <c r="TXF30" s="1230"/>
      <c r="TXG30" s="1230"/>
      <c r="TXH30" s="1230"/>
      <c r="TXI30" s="1230"/>
      <c r="TXJ30" s="1230"/>
      <c r="TXK30" s="1230"/>
      <c r="TXL30" s="1230"/>
      <c r="TXM30" s="1230"/>
      <c r="TXN30" s="1230"/>
      <c r="TXO30" s="1230"/>
      <c r="TXP30" s="1230"/>
      <c r="TXQ30" s="1230"/>
      <c r="TXR30" s="1230"/>
      <c r="TXS30" s="1230"/>
      <c r="TXT30" s="1230"/>
      <c r="TXU30" s="1230"/>
      <c r="TXV30" s="1230"/>
      <c r="TXW30" s="1230"/>
      <c r="TXX30" s="1230"/>
      <c r="TXY30" s="1230"/>
      <c r="TXZ30" s="1230"/>
      <c r="TYA30" s="1230"/>
      <c r="TYB30" s="1230"/>
      <c r="TYC30" s="1230"/>
      <c r="TYD30" s="1230"/>
      <c r="TYE30" s="1230"/>
      <c r="TYF30" s="1230"/>
      <c r="TYG30" s="1230"/>
      <c r="TYH30" s="1230"/>
      <c r="TYI30" s="1230"/>
      <c r="TYJ30" s="1230"/>
      <c r="TYK30" s="1230"/>
      <c r="TYL30" s="1230"/>
      <c r="TYM30" s="1230"/>
      <c r="TYN30" s="1230"/>
      <c r="TYO30" s="1230"/>
      <c r="TYP30" s="1230"/>
      <c r="TYQ30" s="1230"/>
      <c r="TYR30" s="1230"/>
      <c r="TYS30" s="1230"/>
      <c r="TYT30" s="1230"/>
      <c r="TYU30" s="1230"/>
      <c r="TYV30" s="1230"/>
      <c r="TYW30" s="1230"/>
      <c r="TYX30" s="1230"/>
      <c r="TYY30" s="1230"/>
      <c r="TYZ30" s="1230"/>
      <c r="TZA30" s="1230"/>
      <c r="TZB30" s="1230"/>
      <c r="TZC30" s="1230"/>
      <c r="TZD30" s="1230"/>
      <c r="TZE30" s="1230"/>
      <c r="TZF30" s="1230"/>
      <c r="TZG30" s="1230"/>
      <c r="TZH30" s="1230"/>
      <c r="TZI30" s="1230"/>
      <c r="TZJ30" s="1230"/>
      <c r="TZK30" s="1230"/>
      <c r="TZL30" s="1230"/>
      <c r="TZM30" s="1230"/>
      <c r="TZN30" s="1230"/>
      <c r="TZO30" s="1230"/>
      <c r="TZP30" s="1230"/>
      <c r="TZQ30" s="1230"/>
      <c r="TZR30" s="1230"/>
      <c r="TZS30" s="1230"/>
      <c r="TZT30" s="1230"/>
      <c r="TZU30" s="1230"/>
      <c r="TZV30" s="1230"/>
      <c r="TZW30" s="1230"/>
      <c r="TZX30" s="1230"/>
      <c r="TZY30" s="1230"/>
      <c r="TZZ30" s="1230"/>
      <c r="UAA30" s="1230"/>
      <c r="UAB30" s="1230"/>
      <c r="UAC30" s="1230"/>
      <c r="UAD30" s="1230"/>
      <c r="UAE30" s="1230"/>
      <c r="UAF30" s="1230"/>
      <c r="UAG30" s="1230"/>
      <c r="UAH30" s="1230"/>
      <c r="UAI30" s="1230"/>
      <c r="UAJ30" s="1230"/>
      <c r="UAK30" s="1230"/>
      <c r="UAL30" s="1230"/>
      <c r="UAM30" s="1230"/>
      <c r="UAN30" s="1230"/>
      <c r="UAO30" s="1230"/>
      <c r="UAP30" s="1230"/>
      <c r="UAQ30" s="1230"/>
      <c r="UAR30" s="1230"/>
      <c r="UAS30" s="1230"/>
      <c r="UAT30" s="1230"/>
      <c r="UAU30" s="1230"/>
      <c r="UAV30" s="1230"/>
      <c r="UAW30" s="1230"/>
      <c r="UAX30" s="1230"/>
      <c r="UAY30" s="1230"/>
      <c r="UAZ30" s="1230"/>
      <c r="UBA30" s="1230"/>
      <c r="UBB30" s="1230"/>
      <c r="UBC30" s="1230"/>
      <c r="UBD30" s="1230"/>
      <c r="UBE30" s="1230"/>
      <c r="UBF30" s="1230"/>
      <c r="UBG30" s="1230"/>
      <c r="UBH30" s="1230"/>
      <c r="UBI30" s="1230"/>
      <c r="UBJ30" s="1230"/>
      <c r="UBK30" s="1230"/>
      <c r="UBL30" s="1230"/>
      <c r="UBM30" s="1230"/>
      <c r="UBN30" s="1230"/>
      <c r="UBO30" s="1230"/>
      <c r="UBP30" s="1230"/>
      <c r="UBQ30" s="1230"/>
      <c r="UBR30" s="1230"/>
      <c r="UBS30" s="1230"/>
      <c r="UBT30" s="1230"/>
      <c r="UBU30" s="1230"/>
      <c r="UBV30" s="1230"/>
      <c r="UBW30" s="1230"/>
      <c r="UBX30" s="1230"/>
      <c r="UBY30" s="1230"/>
      <c r="UBZ30" s="1230"/>
      <c r="UCA30" s="1230"/>
      <c r="UCB30" s="1230"/>
      <c r="UCC30" s="1230"/>
      <c r="UCD30" s="1230"/>
      <c r="UCE30" s="1230"/>
      <c r="UCF30" s="1230"/>
      <c r="UCG30" s="1230"/>
      <c r="UCH30" s="1230"/>
      <c r="UCI30" s="1230"/>
      <c r="UCJ30" s="1230"/>
      <c r="UCK30" s="1230"/>
      <c r="UCL30" s="1230"/>
      <c r="UCM30" s="1230"/>
      <c r="UCN30" s="1230"/>
      <c r="UCO30" s="1230"/>
      <c r="UCP30" s="1230"/>
      <c r="UCQ30" s="1230"/>
      <c r="UCR30" s="1230"/>
      <c r="UCS30" s="1230"/>
      <c r="UCT30" s="1230"/>
      <c r="UCU30" s="1230"/>
      <c r="UCV30" s="1230"/>
      <c r="UCW30" s="1230"/>
      <c r="UCX30" s="1230"/>
      <c r="UCY30" s="1230"/>
      <c r="UCZ30" s="1230"/>
      <c r="UDA30" s="1230"/>
      <c r="UDB30" s="1230"/>
      <c r="UDC30" s="1230"/>
      <c r="UDD30" s="1230"/>
      <c r="UDE30" s="1230"/>
      <c r="UDF30" s="1230"/>
      <c r="UDG30" s="1230"/>
      <c r="UDH30" s="1230"/>
      <c r="UDI30" s="1230"/>
      <c r="UDJ30" s="1230"/>
      <c r="UDK30" s="1230"/>
      <c r="UDL30" s="1230"/>
      <c r="UDM30" s="1230"/>
      <c r="UDN30" s="1230"/>
      <c r="UDO30" s="1230"/>
      <c r="UDP30" s="1230"/>
      <c r="UDQ30" s="1230"/>
      <c r="UDR30" s="1230"/>
      <c r="UDS30" s="1230"/>
      <c r="UDT30" s="1230"/>
      <c r="UDU30" s="1230"/>
      <c r="UDV30" s="1230"/>
      <c r="UDW30" s="1230"/>
      <c r="UDX30" s="1230"/>
      <c r="UDY30" s="1230"/>
      <c r="UDZ30" s="1230"/>
      <c r="UEA30" s="1230"/>
      <c r="UEB30" s="1230"/>
      <c r="UEC30" s="1230"/>
      <c r="UED30" s="1230"/>
      <c r="UEE30" s="1230"/>
      <c r="UEF30" s="1230"/>
      <c r="UEG30" s="1230"/>
      <c r="UEH30" s="1230"/>
      <c r="UEI30" s="1230"/>
      <c r="UEJ30" s="1230"/>
      <c r="UEK30" s="1230"/>
      <c r="UEL30" s="1230"/>
      <c r="UEM30" s="1230"/>
      <c r="UEN30" s="1230"/>
      <c r="UEO30" s="1230"/>
      <c r="UEP30" s="1230"/>
      <c r="UEQ30" s="1230"/>
      <c r="UER30" s="1230"/>
      <c r="UES30" s="1230"/>
      <c r="UET30" s="1230"/>
      <c r="UEU30" s="1230"/>
      <c r="UEV30" s="1230"/>
      <c r="UEW30" s="1230"/>
      <c r="UEX30" s="1230"/>
      <c r="UEY30" s="1230"/>
      <c r="UEZ30" s="1230"/>
      <c r="UFA30" s="1230"/>
      <c r="UFB30" s="1230"/>
      <c r="UFC30" s="1230"/>
      <c r="UFD30" s="1230"/>
      <c r="UFE30" s="1230"/>
      <c r="UFF30" s="1230"/>
      <c r="UFG30" s="1230"/>
      <c r="UFH30" s="1230"/>
      <c r="UFI30" s="1230"/>
      <c r="UFJ30" s="1230"/>
      <c r="UFK30" s="1230"/>
      <c r="UFL30" s="1230"/>
      <c r="UFM30" s="1230"/>
      <c r="UFN30" s="1230"/>
      <c r="UFO30" s="1230"/>
      <c r="UFP30" s="1230"/>
      <c r="UFQ30" s="1230"/>
      <c r="UFR30" s="1230"/>
      <c r="UFS30" s="1230"/>
      <c r="UFT30" s="1230"/>
      <c r="UFU30" s="1230"/>
      <c r="UFV30" s="1230"/>
      <c r="UFW30" s="1230"/>
      <c r="UFX30" s="1230"/>
      <c r="UFY30" s="1230"/>
      <c r="UFZ30" s="1230"/>
      <c r="UGA30" s="1230"/>
      <c r="UGB30" s="1230"/>
      <c r="UGC30" s="1230"/>
      <c r="UGD30" s="1230"/>
      <c r="UGE30" s="1230"/>
      <c r="UGF30" s="1230"/>
      <c r="UGG30" s="1230"/>
      <c r="UGH30" s="1230"/>
      <c r="UGI30" s="1230"/>
      <c r="UGJ30" s="1230"/>
      <c r="UGK30" s="1230"/>
      <c r="UGL30" s="1230"/>
      <c r="UGM30" s="1230"/>
      <c r="UGN30" s="1230"/>
      <c r="UGO30" s="1230"/>
      <c r="UGP30" s="1230"/>
      <c r="UGQ30" s="1230"/>
      <c r="UGR30" s="1230"/>
      <c r="UGS30" s="1230"/>
      <c r="UGT30" s="1230"/>
      <c r="UGU30" s="1230"/>
      <c r="UGV30" s="1230"/>
      <c r="UGW30" s="1230"/>
      <c r="UGX30" s="1230"/>
      <c r="UGY30" s="1230"/>
      <c r="UGZ30" s="1230"/>
      <c r="UHA30" s="1230"/>
      <c r="UHB30" s="1230"/>
      <c r="UHC30" s="1230"/>
      <c r="UHD30" s="1230"/>
      <c r="UHE30" s="1230"/>
      <c r="UHF30" s="1230"/>
      <c r="UHG30" s="1230"/>
      <c r="UHH30" s="1230"/>
      <c r="UHI30" s="1230"/>
      <c r="UHJ30" s="1230"/>
      <c r="UHK30" s="1230"/>
      <c r="UHL30" s="1230"/>
      <c r="UHM30" s="1230"/>
      <c r="UHN30" s="1230"/>
      <c r="UHO30" s="1230"/>
      <c r="UHP30" s="1230"/>
      <c r="UHQ30" s="1230"/>
      <c r="UHR30" s="1230"/>
      <c r="UHS30" s="1230"/>
      <c r="UHT30" s="1230"/>
      <c r="UHU30" s="1230"/>
      <c r="UHV30" s="1230"/>
      <c r="UHW30" s="1230"/>
      <c r="UHX30" s="1230"/>
      <c r="UHY30" s="1230"/>
      <c r="UHZ30" s="1230"/>
      <c r="UIA30" s="1230"/>
      <c r="UIB30" s="1230"/>
      <c r="UIC30" s="1230"/>
      <c r="UID30" s="1230"/>
      <c r="UIE30" s="1230"/>
      <c r="UIF30" s="1230"/>
      <c r="UIG30" s="1230"/>
      <c r="UIH30" s="1230"/>
      <c r="UII30" s="1230"/>
      <c r="UIJ30" s="1230"/>
      <c r="UIK30" s="1230"/>
      <c r="UIL30" s="1230"/>
      <c r="UIM30" s="1230"/>
      <c r="UIN30" s="1230"/>
      <c r="UIO30" s="1230"/>
      <c r="UIP30" s="1230"/>
      <c r="UIQ30" s="1230"/>
      <c r="UIR30" s="1230"/>
      <c r="UIS30" s="1230"/>
      <c r="UIT30" s="1230"/>
      <c r="UIU30" s="1230"/>
      <c r="UIV30" s="1230"/>
      <c r="UIW30" s="1230"/>
      <c r="UIX30" s="1230"/>
      <c r="UIY30" s="1230"/>
      <c r="UIZ30" s="1230"/>
      <c r="UJA30" s="1230"/>
      <c r="UJB30" s="1230"/>
      <c r="UJC30" s="1230"/>
      <c r="UJD30" s="1230"/>
      <c r="UJE30" s="1230"/>
      <c r="UJF30" s="1230"/>
      <c r="UJG30" s="1230"/>
      <c r="UJH30" s="1230"/>
      <c r="UJI30" s="1230"/>
      <c r="UJJ30" s="1230"/>
      <c r="UJK30" s="1230"/>
      <c r="UJL30" s="1230"/>
      <c r="UJM30" s="1230"/>
      <c r="UJN30" s="1230"/>
      <c r="UJO30" s="1230"/>
      <c r="UJP30" s="1230"/>
      <c r="UJQ30" s="1230"/>
      <c r="UJR30" s="1230"/>
      <c r="UJS30" s="1230"/>
      <c r="UJT30" s="1230"/>
      <c r="UJU30" s="1230"/>
      <c r="UJV30" s="1230"/>
      <c r="UJW30" s="1230"/>
      <c r="UJX30" s="1230"/>
      <c r="UJY30" s="1230"/>
      <c r="UJZ30" s="1230"/>
      <c r="UKA30" s="1230"/>
      <c r="UKB30" s="1230"/>
      <c r="UKC30" s="1230"/>
      <c r="UKD30" s="1230"/>
      <c r="UKE30" s="1230"/>
      <c r="UKF30" s="1230"/>
      <c r="UKG30" s="1230"/>
      <c r="UKH30" s="1230"/>
      <c r="UKI30" s="1230"/>
      <c r="UKJ30" s="1230"/>
      <c r="UKK30" s="1230"/>
      <c r="UKL30" s="1230"/>
      <c r="UKM30" s="1230"/>
      <c r="UKN30" s="1230"/>
      <c r="UKO30" s="1230"/>
      <c r="UKP30" s="1230"/>
      <c r="UKQ30" s="1230"/>
      <c r="UKR30" s="1230"/>
      <c r="UKS30" s="1230"/>
      <c r="UKT30" s="1230"/>
      <c r="UKU30" s="1230"/>
      <c r="UKV30" s="1230"/>
      <c r="UKW30" s="1230"/>
      <c r="UKX30" s="1230"/>
      <c r="UKY30" s="1230"/>
      <c r="UKZ30" s="1230"/>
      <c r="ULA30" s="1230"/>
      <c r="ULB30" s="1230"/>
      <c r="ULC30" s="1230"/>
      <c r="ULD30" s="1230"/>
      <c r="ULE30" s="1230"/>
      <c r="ULF30" s="1230"/>
      <c r="ULG30" s="1230"/>
      <c r="ULH30" s="1230"/>
      <c r="ULI30" s="1230"/>
      <c r="ULJ30" s="1230"/>
      <c r="ULK30" s="1230"/>
      <c r="ULL30" s="1230"/>
      <c r="ULM30" s="1230"/>
      <c r="ULN30" s="1230"/>
      <c r="ULO30" s="1230"/>
      <c r="ULP30" s="1230"/>
      <c r="ULQ30" s="1230"/>
      <c r="ULR30" s="1230"/>
      <c r="ULS30" s="1230"/>
      <c r="ULT30" s="1230"/>
      <c r="ULU30" s="1230"/>
      <c r="ULV30" s="1230"/>
      <c r="ULW30" s="1230"/>
      <c r="ULX30" s="1230"/>
      <c r="ULY30" s="1230"/>
      <c r="ULZ30" s="1230"/>
      <c r="UMA30" s="1230"/>
      <c r="UMB30" s="1230"/>
      <c r="UMC30" s="1230"/>
      <c r="UMD30" s="1230"/>
      <c r="UME30" s="1230"/>
      <c r="UMF30" s="1230"/>
      <c r="UMG30" s="1230"/>
      <c r="UMH30" s="1230"/>
      <c r="UMI30" s="1230"/>
      <c r="UMJ30" s="1230"/>
      <c r="UMK30" s="1230"/>
      <c r="UML30" s="1230"/>
      <c r="UMM30" s="1230"/>
      <c r="UMN30" s="1230"/>
      <c r="UMO30" s="1230"/>
      <c r="UMP30" s="1230"/>
      <c r="UMQ30" s="1230"/>
      <c r="UMR30" s="1230"/>
      <c r="UMS30" s="1230"/>
      <c r="UMT30" s="1230"/>
      <c r="UMU30" s="1230"/>
      <c r="UMV30" s="1230"/>
      <c r="UMW30" s="1230"/>
      <c r="UMX30" s="1230"/>
      <c r="UMY30" s="1230"/>
      <c r="UMZ30" s="1230"/>
      <c r="UNA30" s="1230"/>
      <c r="UNB30" s="1230"/>
      <c r="UNC30" s="1230"/>
      <c r="UND30" s="1230"/>
      <c r="UNE30" s="1230"/>
      <c r="UNF30" s="1230"/>
      <c r="UNG30" s="1230"/>
      <c r="UNH30" s="1230"/>
      <c r="UNI30" s="1230"/>
      <c r="UNJ30" s="1230"/>
      <c r="UNK30" s="1230"/>
      <c r="UNL30" s="1230"/>
      <c r="UNM30" s="1230"/>
      <c r="UNN30" s="1230"/>
      <c r="UNO30" s="1230"/>
      <c r="UNP30" s="1230"/>
      <c r="UNQ30" s="1230"/>
      <c r="UNR30" s="1230"/>
      <c r="UNS30" s="1230"/>
      <c r="UNT30" s="1230"/>
      <c r="UNU30" s="1230"/>
      <c r="UNV30" s="1230"/>
      <c r="UNW30" s="1230"/>
      <c r="UNX30" s="1230"/>
      <c r="UNY30" s="1230"/>
      <c r="UNZ30" s="1230"/>
      <c r="UOA30" s="1230"/>
      <c r="UOB30" s="1230"/>
      <c r="UOC30" s="1230"/>
      <c r="UOD30" s="1230"/>
      <c r="UOE30" s="1230"/>
      <c r="UOF30" s="1230"/>
      <c r="UOG30" s="1230"/>
      <c r="UOH30" s="1230"/>
      <c r="UOI30" s="1230"/>
      <c r="UOJ30" s="1230"/>
      <c r="UOK30" s="1230"/>
      <c r="UOL30" s="1230"/>
      <c r="UOM30" s="1230"/>
      <c r="UON30" s="1230"/>
      <c r="UOO30" s="1230"/>
      <c r="UOP30" s="1230"/>
      <c r="UOQ30" s="1230"/>
      <c r="UOR30" s="1230"/>
      <c r="UOS30" s="1230"/>
      <c r="UOT30" s="1230"/>
      <c r="UOU30" s="1230"/>
      <c r="UOV30" s="1230"/>
      <c r="UOW30" s="1230"/>
      <c r="UOX30" s="1230"/>
      <c r="UOY30" s="1230"/>
      <c r="UOZ30" s="1230"/>
      <c r="UPA30" s="1230"/>
      <c r="UPB30" s="1230"/>
      <c r="UPC30" s="1230"/>
      <c r="UPD30" s="1230"/>
      <c r="UPE30" s="1230"/>
      <c r="UPF30" s="1230"/>
      <c r="UPG30" s="1230"/>
      <c r="UPH30" s="1230"/>
      <c r="UPI30" s="1230"/>
      <c r="UPJ30" s="1230"/>
      <c r="UPK30" s="1230"/>
      <c r="UPL30" s="1230"/>
      <c r="UPM30" s="1230"/>
      <c r="UPN30" s="1230"/>
      <c r="UPO30" s="1230"/>
      <c r="UPP30" s="1230"/>
      <c r="UPQ30" s="1230"/>
      <c r="UPR30" s="1230"/>
      <c r="UPS30" s="1230"/>
      <c r="UPT30" s="1230"/>
      <c r="UPU30" s="1230"/>
      <c r="UPV30" s="1230"/>
      <c r="UPW30" s="1230"/>
      <c r="UPX30" s="1230"/>
      <c r="UPY30" s="1230"/>
      <c r="UPZ30" s="1230"/>
      <c r="UQA30" s="1230"/>
      <c r="UQB30" s="1230"/>
      <c r="UQC30" s="1230"/>
      <c r="UQD30" s="1230"/>
      <c r="UQE30" s="1230"/>
      <c r="UQF30" s="1230"/>
      <c r="UQG30" s="1230"/>
      <c r="UQH30" s="1230"/>
      <c r="UQI30" s="1230"/>
      <c r="UQJ30" s="1230"/>
      <c r="UQK30" s="1230"/>
      <c r="UQL30" s="1230"/>
      <c r="UQM30" s="1230"/>
      <c r="UQN30" s="1230"/>
      <c r="UQO30" s="1230"/>
      <c r="UQP30" s="1230"/>
      <c r="UQQ30" s="1230"/>
      <c r="UQR30" s="1230"/>
      <c r="UQS30" s="1230"/>
      <c r="UQT30" s="1230"/>
      <c r="UQU30" s="1230"/>
      <c r="UQV30" s="1230"/>
      <c r="UQW30" s="1230"/>
      <c r="UQX30" s="1230"/>
      <c r="UQY30" s="1230"/>
      <c r="UQZ30" s="1230"/>
      <c r="URA30" s="1230"/>
      <c r="URB30" s="1230"/>
      <c r="URC30" s="1230"/>
      <c r="URD30" s="1230"/>
      <c r="URE30" s="1230"/>
      <c r="URF30" s="1230"/>
      <c r="URG30" s="1230"/>
      <c r="URH30" s="1230"/>
      <c r="URI30" s="1230"/>
      <c r="URJ30" s="1230"/>
      <c r="URK30" s="1230"/>
      <c r="URL30" s="1230"/>
      <c r="URM30" s="1230"/>
      <c r="URN30" s="1230"/>
      <c r="URO30" s="1230"/>
      <c r="URP30" s="1230"/>
      <c r="URQ30" s="1230"/>
      <c r="URR30" s="1230"/>
      <c r="URS30" s="1230"/>
      <c r="URT30" s="1230"/>
      <c r="URU30" s="1230"/>
      <c r="URV30" s="1230"/>
      <c r="URW30" s="1230"/>
      <c r="URX30" s="1230"/>
      <c r="URY30" s="1230"/>
      <c r="URZ30" s="1230"/>
      <c r="USA30" s="1230"/>
      <c r="USB30" s="1230"/>
      <c r="USC30" s="1230"/>
      <c r="USD30" s="1230"/>
      <c r="USE30" s="1230"/>
      <c r="USF30" s="1230"/>
      <c r="USG30" s="1230"/>
      <c r="USH30" s="1230"/>
      <c r="USI30" s="1230"/>
      <c r="USJ30" s="1230"/>
      <c r="USK30" s="1230"/>
      <c r="USL30" s="1230"/>
      <c r="USM30" s="1230"/>
      <c r="USN30" s="1230"/>
      <c r="USO30" s="1230"/>
      <c r="USP30" s="1230"/>
      <c r="USQ30" s="1230"/>
      <c r="USR30" s="1230"/>
      <c r="USS30" s="1230"/>
      <c r="UST30" s="1230"/>
      <c r="USU30" s="1230"/>
      <c r="USV30" s="1230"/>
      <c r="USW30" s="1230"/>
      <c r="USX30" s="1230"/>
      <c r="USY30" s="1230"/>
      <c r="USZ30" s="1230"/>
      <c r="UTA30" s="1230"/>
      <c r="UTB30" s="1230"/>
      <c r="UTC30" s="1230"/>
      <c r="UTD30" s="1230"/>
      <c r="UTE30" s="1230"/>
      <c r="UTF30" s="1230"/>
      <c r="UTG30" s="1230"/>
      <c r="UTH30" s="1230"/>
      <c r="UTI30" s="1230"/>
      <c r="UTJ30" s="1230"/>
      <c r="UTK30" s="1230"/>
      <c r="UTL30" s="1230"/>
      <c r="UTM30" s="1230"/>
      <c r="UTN30" s="1230"/>
      <c r="UTO30" s="1230"/>
      <c r="UTP30" s="1230"/>
      <c r="UTQ30" s="1230"/>
      <c r="UTR30" s="1230"/>
      <c r="UTS30" s="1230"/>
      <c r="UTT30" s="1230"/>
      <c r="UTU30" s="1230"/>
      <c r="UTV30" s="1230"/>
      <c r="UTW30" s="1230"/>
      <c r="UTX30" s="1230"/>
      <c r="UTY30" s="1230"/>
      <c r="UTZ30" s="1230"/>
      <c r="UUA30" s="1230"/>
      <c r="UUB30" s="1230"/>
      <c r="UUC30" s="1230"/>
      <c r="UUD30" s="1230"/>
      <c r="UUE30" s="1230"/>
      <c r="UUF30" s="1230"/>
      <c r="UUG30" s="1230"/>
      <c r="UUH30" s="1230"/>
      <c r="UUI30" s="1230"/>
      <c r="UUJ30" s="1230"/>
      <c r="UUK30" s="1230"/>
      <c r="UUL30" s="1230"/>
      <c r="UUM30" s="1230"/>
      <c r="UUN30" s="1230"/>
      <c r="UUO30" s="1230"/>
      <c r="UUP30" s="1230"/>
      <c r="UUQ30" s="1230"/>
      <c r="UUR30" s="1230"/>
      <c r="UUS30" s="1230"/>
      <c r="UUT30" s="1230"/>
      <c r="UUU30" s="1230"/>
      <c r="UUV30" s="1230"/>
      <c r="UUW30" s="1230"/>
      <c r="UUX30" s="1230"/>
      <c r="UUY30" s="1230"/>
      <c r="UUZ30" s="1230"/>
      <c r="UVA30" s="1230"/>
      <c r="UVB30" s="1230"/>
      <c r="UVC30" s="1230"/>
      <c r="UVD30" s="1230"/>
      <c r="UVE30" s="1230"/>
      <c r="UVF30" s="1230"/>
      <c r="UVG30" s="1230"/>
      <c r="UVH30" s="1230"/>
      <c r="UVI30" s="1230"/>
      <c r="UVJ30" s="1230"/>
      <c r="UVK30" s="1230"/>
      <c r="UVL30" s="1230"/>
      <c r="UVM30" s="1230"/>
      <c r="UVN30" s="1230"/>
      <c r="UVO30" s="1230"/>
      <c r="UVP30" s="1230"/>
      <c r="UVQ30" s="1230"/>
      <c r="UVR30" s="1230"/>
      <c r="UVS30" s="1230"/>
      <c r="UVT30" s="1230"/>
      <c r="UVU30" s="1230"/>
      <c r="UVV30" s="1230"/>
      <c r="UVW30" s="1230"/>
      <c r="UVX30" s="1230"/>
      <c r="UVY30" s="1230"/>
      <c r="UVZ30" s="1230"/>
      <c r="UWA30" s="1230"/>
      <c r="UWB30" s="1230"/>
      <c r="UWC30" s="1230"/>
      <c r="UWD30" s="1230"/>
      <c r="UWE30" s="1230"/>
      <c r="UWF30" s="1230"/>
      <c r="UWG30" s="1230"/>
      <c r="UWH30" s="1230"/>
      <c r="UWI30" s="1230"/>
      <c r="UWJ30" s="1230"/>
      <c r="UWK30" s="1230"/>
      <c r="UWL30" s="1230"/>
      <c r="UWM30" s="1230"/>
      <c r="UWN30" s="1230"/>
      <c r="UWO30" s="1230"/>
      <c r="UWP30" s="1230"/>
      <c r="UWQ30" s="1230"/>
      <c r="UWR30" s="1230"/>
      <c r="UWS30" s="1230"/>
      <c r="UWT30" s="1230"/>
      <c r="UWU30" s="1230"/>
      <c r="UWV30" s="1230"/>
      <c r="UWW30" s="1230"/>
      <c r="UWX30" s="1230"/>
      <c r="UWY30" s="1230"/>
      <c r="UWZ30" s="1230"/>
      <c r="UXA30" s="1230"/>
      <c r="UXB30" s="1230"/>
      <c r="UXC30" s="1230"/>
      <c r="UXD30" s="1230"/>
      <c r="UXE30" s="1230"/>
      <c r="UXF30" s="1230"/>
      <c r="UXG30" s="1230"/>
      <c r="UXH30" s="1230"/>
      <c r="UXI30" s="1230"/>
      <c r="UXJ30" s="1230"/>
      <c r="UXK30" s="1230"/>
      <c r="UXL30" s="1230"/>
      <c r="UXM30" s="1230"/>
      <c r="UXN30" s="1230"/>
      <c r="UXO30" s="1230"/>
      <c r="UXP30" s="1230"/>
      <c r="UXQ30" s="1230"/>
      <c r="UXR30" s="1230"/>
      <c r="UXS30" s="1230"/>
      <c r="UXT30" s="1230"/>
      <c r="UXU30" s="1230"/>
      <c r="UXV30" s="1230"/>
      <c r="UXW30" s="1230"/>
      <c r="UXX30" s="1230"/>
      <c r="UXY30" s="1230"/>
      <c r="UXZ30" s="1230"/>
      <c r="UYA30" s="1230"/>
      <c r="UYB30" s="1230"/>
      <c r="UYC30" s="1230"/>
      <c r="UYD30" s="1230"/>
      <c r="UYE30" s="1230"/>
      <c r="UYF30" s="1230"/>
      <c r="UYG30" s="1230"/>
      <c r="UYH30" s="1230"/>
      <c r="UYI30" s="1230"/>
      <c r="UYJ30" s="1230"/>
      <c r="UYK30" s="1230"/>
      <c r="UYL30" s="1230"/>
      <c r="UYM30" s="1230"/>
      <c r="UYN30" s="1230"/>
      <c r="UYO30" s="1230"/>
      <c r="UYP30" s="1230"/>
      <c r="UYQ30" s="1230"/>
      <c r="UYR30" s="1230"/>
      <c r="UYS30" s="1230"/>
      <c r="UYT30" s="1230"/>
      <c r="UYU30" s="1230"/>
      <c r="UYV30" s="1230"/>
      <c r="UYW30" s="1230"/>
      <c r="UYX30" s="1230"/>
      <c r="UYY30" s="1230"/>
      <c r="UYZ30" s="1230"/>
      <c r="UZA30" s="1230"/>
      <c r="UZB30" s="1230"/>
      <c r="UZC30" s="1230"/>
      <c r="UZD30" s="1230"/>
      <c r="UZE30" s="1230"/>
      <c r="UZF30" s="1230"/>
      <c r="UZG30" s="1230"/>
      <c r="UZH30" s="1230"/>
      <c r="UZI30" s="1230"/>
      <c r="UZJ30" s="1230"/>
      <c r="UZK30" s="1230"/>
      <c r="UZL30" s="1230"/>
      <c r="UZM30" s="1230"/>
      <c r="UZN30" s="1230"/>
      <c r="UZO30" s="1230"/>
      <c r="UZP30" s="1230"/>
      <c r="UZQ30" s="1230"/>
      <c r="UZR30" s="1230"/>
      <c r="UZS30" s="1230"/>
      <c r="UZT30" s="1230"/>
      <c r="UZU30" s="1230"/>
      <c r="UZV30" s="1230"/>
      <c r="UZW30" s="1230"/>
      <c r="UZX30" s="1230"/>
      <c r="UZY30" s="1230"/>
      <c r="UZZ30" s="1230"/>
      <c r="VAA30" s="1230"/>
      <c r="VAB30" s="1230"/>
      <c r="VAC30" s="1230"/>
      <c r="VAD30" s="1230"/>
      <c r="VAE30" s="1230"/>
      <c r="VAF30" s="1230"/>
      <c r="VAG30" s="1230"/>
      <c r="VAH30" s="1230"/>
      <c r="VAI30" s="1230"/>
      <c r="VAJ30" s="1230"/>
      <c r="VAK30" s="1230"/>
      <c r="VAL30" s="1230"/>
      <c r="VAM30" s="1230"/>
      <c r="VAN30" s="1230"/>
      <c r="VAO30" s="1230"/>
      <c r="VAP30" s="1230"/>
      <c r="VAQ30" s="1230"/>
      <c r="VAR30" s="1230"/>
      <c r="VAS30" s="1230"/>
      <c r="VAT30" s="1230"/>
      <c r="VAU30" s="1230"/>
      <c r="VAV30" s="1230"/>
      <c r="VAW30" s="1230"/>
      <c r="VAX30" s="1230"/>
      <c r="VAY30" s="1230"/>
      <c r="VAZ30" s="1230"/>
      <c r="VBA30" s="1230"/>
      <c r="VBB30" s="1230"/>
      <c r="VBC30" s="1230"/>
      <c r="VBD30" s="1230"/>
      <c r="VBE30" s="1230"/>
      <c r="VBF30" s="1230"/>
      <c r="VBG30" s="1230"/>
      <c r="VBH30" s="1230"/>
      <c r="VBI30" s="1230"/>
      <c r="VBJ30" s="1230"/>
      <c r="VBK30" s="1230"/>
      <c r="VBL30" s="1230"/>
      <c r="VBM30" s="1230"/>
      <c r="VBN30" s="1230"/>
      <c r="VBO30" s="1230"/>
      <c r="VBP30" s="1230"/>
      <c r="VBQ30" s="1230"/>
      <c r="VBR30" s="1230"/>
      <c r="VBS30" s="1230"/>
      <c r="VBT30" s="1230"/>
      <c r="VBU30" s="1230"/>
      <c r="VBV30" s="1230"/>
      <c r="VBW30" s="1230"/>
      <c r="VBX30" s="1230"/>
      <c r="VBY30" s="1230"/>
      <c r="VBZ30" s="1230"/>
      <c r="VCA30" s="1230"/>
      <c r="VCB30" s="1230"/>
      <c r="VCC30" s="1230"/>
      <c r="VCD30" s="1230"/>
      <c r="VCE30" s="1230"/>
      <c r="VCF30" s="1230"/>
      <c r="VCG30" s="1230"/>
      <c r="VCH30" s="1230"/>
      <c r="VCI30" s="1230"/>
      <c r="VCJ30" s="1230"/>
      <c r="VCK30" s="1230"/>
      <c r="VCL30" s="1230"/>
      <c r="VCM30" s="1230"/>
      <c r="VCN30" s="1230"/>
      <c r="VCO30" s="1230"/>
      <c r="VCP30" s="1230"/>
      <c r="VCQ30" s="1230"/>
      <c r="VCR30" s="1230"/>
      <c r="VCS30" s="1230"/>
      <c r="VCT30" s="1230"/>
      <c r="VCU30" s="1230"/>
      <c r="VCV30" s="1230"/>
      <c r="VCW30" s="1230"/>
      <c r="VCX30" s="1230"/>
      <c r="VCY30" s="1230"/>
      <c r="VCZ30" s="1230"/>
      <c r="VDA30" s="1230"/>
      <c r="VDB30" s="1230"/>
      <c r="VDC30" s="1230"/>
      <c r="VDD30" s="1230"/>
      <c r="VDE30" s="1230"/>
      <c r="VDF30" s="1230"/>
      <c r="VDG30" s="1230"/>
      <c r="VDH30" s="1230"/>
      <c r="VDI30" s="1230"/>
      <c r="VDJ30" s="1230"/>
      <c r="VDK30" s="1230"/>
      <c r="VDL30" s="1230"/>
      <c r="VDM30" s="1230"/>
      <c r="VDN30" s="1230"/>
      <c r="VDO30" s="1230"/>
      <c r="VDP30" s="1230"/>
      <c r="VDQ30" s="1230"/>
      <c r="VDR30" s="1230"/>
      <c r="VDS30" s="1230"/>
      <c r="VDT30" s="1230"/>
      <c r="VDU30" s="1230"/>
      <c r="VDV30" s="1230"/>
      <c r="VDW30" s="1230"/>
      <c r="VDX30" s="1230"/>
      <c r="VDY30" s="1230"/>
      <c r="VDZ30" s="1230"/>
      <c r="VEA30" s="1230"/>
      <c r="VEB30" s="1230"/>
      <c r="VEC30" s="1230"/>
      <c r="VED30" s="1230"/>
      <c r="VEE30" s="1230"/>
      <c r="VEF30" s="1230"/>
      <c r="VEG30" s="1230"/>
      <c r="VEH30" s="1230"/>
      <c r="VEI30" s="1230"/>
      <c r="VEJ30" s="1230"/>
      <c r="VEK30" s="1230"/>
      <c r="VEL30" s="1230"/>
      <c r="VEM30" s="1230"/>
      <c r="VEN30" s="1230"/>
      <c r="VEO30" s="1230"/>
      <c r="VEP30" s="1230"/>
      <c r="VEQ30" s="1230"/>
      <c r="VER30" s="1230"/>
      <c r="VES30" s="1230"/>
      <c r="VET30" s="1230"/>
      <c r="VEU30" s="1230"/>
      <c r="VEV30" s="1230"/>
      <c r="VEW30" s="1230"/>
      <c r="VEX30" s="1230"/>
      <c r="VEY30" s="1230"/>
      <c r="VEZ30" s="1230"/>
      <c r="VFA30" s="1230"/>
      <c r="VFB30" s="1230"/>
      <c r="VFC30" s="1230"/>
      <c r="VFD30" s="1230"/>
      <c r="VFE30" s="1230"/>
      <c r="VFF30" s="1230"/>
      <c r="VFG30" s="1230"/>
      <c r="VFH30" s="1230"/>
      <c r="VFI30" s="1230"/>
      <c r="VFJ30" s="1230"/>
      <c r="VFK30" s="1230"/>
      <c r="VFL30" s="1230"/>
      <c r="VFM30" s="1230"/>
      <c r="VFN30" s="1230"/>
      <c r="VFO30" s="1230"/>
      <c r="VFP30" s="1230"/>
      <c r="VFQ30" s="1230"/>
      <c r="VFR30" s="1230"/>
      <c r="VFS30" s="1230"/>
      <c r="VFT30" s="1230"/>
      <c r="VFU30" s="1230"/>
      <c r="VFV30" s="1230"/>
      <c r="VFW30" s="1230"/>
      <c r="VFX30" s="1230"/>
      <c r="VFY30" s="1230"/>
      <c r="VFZ30" s="1230"/>
      <c r="VGA30" s="1230"/>
      <c r="VGB30" s="1230"/>
      <c r="VGC30" s="1230"/>
      <c r="VGD30" s="1230"/>
      <c r="VGE30" s="1230"/>
      <c r="VGF30" s="1230"/>
      <c r="VGG30" s="1230"/>
      <c r="VGH30" s="1230"/>
      <c r="VGI30" s="1230"/>
      <c r="VGJ30" s="1230"/>
      <c r="VGK30" s="1230"/>
      <c r="VGL30" s="1230"/>
      <c r="VGM30" s="1230"/>
      <c r="VGN30" s="1230"/>
      <c r="VGO30" s="1230"/>
      <c r="VGP30" s="1230"/>
      <c r="VGQ30" s="1230"/>
      <c r="VGR30" s="1230"/>
      <c r="VGS30" s="1230"/>
      <c r="VGT30" s="1230"/>
      <c r="VGU30" s="1230"/>
      <c r="VGV30" s="1230"/>
      <c r="VGW30" s="1230"/>
      <c r="VGX30" s="1230"/>
      <c r="VGY30" s="1230"/>
      <c r="VGZ30" s="1230"/>
      <c r="VHA30" s="1230"/>
      <c r="VHB30" s="1230"/>
      <c r="VHC30" s="1230"/>
      <c r="VHD30" s="1230"/>
      <c r="VHE30" s="1230"/>
      <c r="VHF30" s="1230"/>
      <c r="VHG30" s="1230"/>
      <c r="VHH30" s="1230"/>
      <c r="VHI30" s="1230"/>
      <c r="VHJ30" s="1230"/>
      <c r="VHK30" s="1230"/>
      <c r="VHL30" s="1230"/>
      <c r="VHM30" s="1230"/>
      <c r="VHN30" s="1230"/>
      <c r="VHO30" s="1230"/>
      <c r="VHP30" s="1230"/>
      <c r="VHQ30" s="1230"/>
      <c r="VHR30" s="1230"/>
      <c r="VHS30" s="1230"/>
      <c r="VHT30" s="1230"/>
      <c r="VHU30" s="1230"/>
      <c r="VHV30" s="1230"/>
      <c r="VHW30" s="1230"/>
      <c r="VHX30" s="1230"/>
      <c r="VHY30" s="1230"/>
      <c r="VHZ30" s="1230"/>
      <c r="VIA30" s="1230"/>
      <c r="VIB30" s="1230"/>
      <c r="VIC30" s="1230"/>
      <c r="VID30" s="1230"/>
      <c r="VIE30" s="1230"/>
      <c r="VIF30" s="1230"/>
      <c r="VIG30" s="1230"/>
      <c r="VIH30" s="1230"/>
      <c r="VII30" s="1230"/>
      <c r="VIJ30" s="1230"/>
      <c r="VIK30" s="1230"/>
      <c r="VIL30" s="1230"/>
      <c r="VIM30" s="1230"/>
      <c r="VIN30" s="1230"/>
      <c r="VIO30" s="1230"/>
      <c r="VIP30" s="1230"/>
      <c r="VIQ30" s="1230"/>
      <c r="VIR30" s="1230"/>
      <c r="VIS30" s="1230"/>
      <c r="VIT30" s="1230"/>
      <c r="VIU30" s="1230"/>
      <c r="VIV30" s="1230"/>
      <c r="VIW30" s="1230"/>
      <c r="VIX30" s="1230"/>
      <c r="VIY30" s="1230"/>
      <c r="VIZ30" s="1230"/>
      <c r="VJA30" s="1230"/>
      <c r="VJB30" s="1230"/>
      <c r="VJC30" s="1230"/>
      <c r="VJD30" s="1230"/>
      <c r="VJE30" s="1230"/>
      <c r="VJF30" s="1230"/>
      <c r="VJG30" s="1230"/>
      <c r="VJH30" s="1230"/>
      <c r="VJI30" s="1230"/>
      <c r="VJJ30" s="1230"/>
      <c r="VJK30" s="1230"/>
      <c r="VJL30" s="1230"/>
      <c r="VJM30" s="1230"/>
      <c r="VJN30" s="1230"/>
      <c r="VJO30" s="1230"/>
      <c r="VJP30" s="1230"/>
      <c r="VJQ30" s="1230"/>
      <c r="VJR30" s="1230"/>
      <c r="VJS30" s="1230"/>
      <c r="VJT30" s="1230"/>
      <c r="VJU30" s="1230"/>
      <c r="VJV30" s="1230"/>
      <c r="VJW30" s="1230"/>
      <c r="VJX30" s="1230"/>
      <c r="VJY30" s="1230"/>
      <c r="VJZ30" s="1230"/>
      <c r="VKA30" s="1230"/>
      <c r="VKB30" s="1230"/>
      <c r="VKC30" s="1230"/>
      <c r="VKD30" s="1230"/>
      <c r="VKE30" s="1230"/>
      <c r="VKF30" s="1230"/>
      <c r="VKG30" s="1230"/>
      <c r="VKH30" s="1230"/>
      <c r="VKI30" s="1230"/>
      <c r="VKJ30" s="1230"/>
      <c r="VKK30" s="1230"/>
      <c r="VKL30" s="1230"/>
      <c r="VKM30" s="1230"/>
      <c r="VKN30" s="1230"/>
      <c r="VKO30" s="1230"/>
      <c r="VKP30" s="1230"/>
      <c r="VKQ30" s="1230"/>
      <c r="VKR30" s="1230"/>
      <c r="VKS30" s="1230"/>
      <c r="VKT30" s="1230"/>
      <c r="VKU30" s="1230"/>
      <c r="VKV30" s="1230"/>
      <c r="VKW30" s="1230"/>
      <c r="VKX30" s="1230"/>
      <c r="VKY30" s="1230"/>
      <c r="VKZ30" s="1230"/>
      <c r="VLA30" s="1230"/>
      <c r="VLB30" s="1230"/>
      <c r="VLC30" s="1230"/>
      <c r="VLD30" s="1230"/>
      <c r="VLE30" s="1230"/>
      <c r="VLF30" s="1230"/>
      <c r="VLG30" s="1230"/>
      <c r="VLH30" s="1230"/>
      <c r="VLI30" s="1230"/>
      <c r="VLJ30" s="1230"/>
      <c r="VLK30" s="1230"/>
      <c r="VLL30" s="1230"/>
      <c r="VLM30" s="1230"/>
      <c r="VLN30" s="1230"/>
      <c r="VLO30" s="1230"/>
      <c r="VLP30" s="1230"/>
      <c r="VLQ30" s="1230"/>
      <c r="VLR30" s="1230"/>
      <c r="VLS30" s="1230"/>
      <c r="VLT30" s="1230"/>
      <c r="VLU30" s="1230"/>
      <c r="VLV30" s="1230"/>
      <c r="VLW30" s="1230"/>
      <c r="VLX30" s="1230"/>
      <c r="VLY30" s="1230"/>
      <c r="VLZ30" s="1230"/>
      <c r="VMA30" s="1230"/>
      <c r="VMB30" s="1230"/>
      <c r="VMC30" s="1230"/>
      <c r="VMD30" s="1230"/>
      <c r="VME30" s="1230"/>
      <c r="VMF30" s="1230"/>
      <c r="VMG30" s="1230"/>
      <c r="VMH30" s="1230"/>
      <c r="VMI30" s="1230"/>
      <c r="VMJ30" s="1230"/>
      <c r="VMK30" s="1230"/>
      <c r="VML30" s="1230"/>
      <c r="VMM30" s="1230"/>
      <c r="VMN30" s="1230"/>
      <c r="VMO30" s="1230"/>
      <c r="VMP30" s="1230"/>
      <c r="VMQ30" s="1230"/>
      <c r="VMR30" s="1230"/>
      <c r="VMS30" s="1230"/>
      <c r="VMT30" s="1230"/>
      <c r="VMU30" s="1230"/>
      <c r="VMV30" s="1230"/>
      <c r="VMW30" s="1230"/>
      <c r="VMX30" s="1230"/>
      <c r="VMY30" s="1230"/>
      <c r="VMZ30" s="1230"/>
      <c r="VNA30" s="1230"/>
      <c r="VNB30" s="1230"/>
      <c r="VNC30" s="1230"/>
      <c r="VND30" s="1230"/>
      <c r="VNE30" s="1230"/>
      <c r="VNF30" s="1230"/>
      <c r="VNG30" s="1230"/>
      <c r="VNH30" s="1230"/>
      <c r="VNI30" s="1230"/>
      <c r="VNJ30" s="1230"/>
      <c r="VNK30" s="1230"/>
      <c r="VNL30" s="1230"/>
      <c r="VNM30" s="1230"/>
      <c r="VNN30" s="1230"/>
      <c r="VNO30" s="1230"/>
      <c r="VNP30" s="1230"/>
      <c r="VNQ30" s="1230"/>
      <c r="VNR30" s="1230"/>
      <c r="VNS30" s="1230"/>
      <c r="VNT30" s="1230"/>
      <c r="VNU30" s="1230"/>
      <c r="VNV30" s="1230"/>
      <c r="VNW30" s="1230"/>
      <c r="VNX30" s="1230"/>
      <c r="VNY30" s="1230"/>
      <c r="VNZ30" s="1230"/>
      <c r="VOA30" s="1230"/>
      <c r="VOB30" s="1230"/>
      <c r="VOC30" s="1230"/>
      <c r="VOD30" s="1230"/>
      <c r="VOE30" s="1230"/>
      <c r="VOF30" s="1230"/>
      <c r="VOG30" s="1230"/>
      <c r="VOH30" s="1230"/>
      <c r="VOI30" s="1230"/>
      <c r="VOJ30" s="1230"/>
      <c r="VOK30" s="1230"/>
      <c r="VOL30" s="1230"/>
      <c r="VOM30" s="1230"/>
      <c r="VON30" s="1230"/>
      <c r="VOO30" s="1230"/>
      <c r="VOP30" s="1230"/>
      <c r="VOQ30" s="1230"/>
      <c r="VOR30" s="1230"/>
      <c r="VOS30" s="1230"/>
      <c r="VOT30" s="1230"/>
      <c r="VOU30" s="1230"/>
      <c r="VOV30" s="1230"/>
      <c r="VOW30" s="1230"/>
      <c r="VOX30" s="1230"/>
      <c r="VOY30" s="1230"/>
      <c r="VOZ30" s="1230"/>
      <c r="VPA30" s="1230"/>
      <c r="VPB30" s="1230"/>
      <c r="VPC30" s="1230"/>
      <c r="VPD30" s="1230"/>
      <c r="VPE30" s="1230"/>
      <c r="VPF30" s="1230"/>
      <c r="VPG30" s="1230"/>
      <c r="VPH30" s="1230"/>
      <c r="VPI30" s="1230"/>
      <c r="VPJ30" s="1230"/>
      <c r="VPK30" s="1230"/>
      <c r="VPL30" s="1230"/>
      <c r="VPM30" s="1230"/>
      <c r="VPN30" s="1230"/>
      <c r="VPO30" s="1230"/>
      <c r="VPP30" s="1230"/>
      <c r="VPQ30" s="1230"/>
      <c r="VPR30" s="1230"/>
      <c r="VPS30" s="1230"/>
      <c r="VPT30" s="1230"/>
      <c r="VPU30" s="1230"/>
      <c r="VPV30" s="1230"/>
      <c r="VPW30" s="1230"/>
      <c r="VPX30" s="1230"/>
      <c r="VPY30" s="1230"/>
      <c r="VPZ30" s="1230"/>
      <c r="VQA30" s="1230"/>
      <c r="VQB30" s="1230"/>
      <c r="VQC30" s="1230"/>
      <c r="VQD30" s="1230"/>
      <c r="VQE30" s="1230"/>
      <c r="VQF30" s="1230"/>
      <c r="VQG30" s="1230"/>
      <c r="VQH30" s="1230"/>
      <c r="VQI30" s="1230"/>
      <c r="VQJ30" s="1230"/>
      <c r="VQK30" s="1230"/>
      <c r="VQL30" s="1230"/>
      <c r="VQM30" s="1230"/>
      <c r="VQN30" s="1230"/>
      <c r="VQO30" s="1230"/>
      <c r="VQP30" s="1230"/>
      <c r="VQQ30" s="1230"/>
      <c r="VQR30" s="1230"/>
      <c r="VQS30" s="1230"/>
      <c r="VQT30" s="1230"/>
      <c r="VQU30" s="1230"/>
      <c r="VQV30" s="1230"/>
      <c r="VQW30" s="1230"/>
      <c r="VQX30" s="1230"/>
      <c r="VQY30" s="1230"/>
      <c r="VQZ30" s="1230"/>
      <c r="VRA30" s="1230"/>
      <c r="VRB30" s="1230"/>
      <c r="VRC30" s="1230"/>
      <c r="VRD30" s="1230"/>
      <c r="VRE30" s="1230"/>
      <c r="VRF30" s="1230"/>
      <c r="VRG30" s="1230"/>
      <c r="VRH30" s="1230"/>
      <c r="VRI30" s="1230"/>
      <c r="VRJ30" s="1230"/>
      <c r="VRK30" s="1230"/>
      <c r="VRL30" s="1230"/>
      <c r="VRM30" s="1230"/>
      <c r="VRN30" s="1230"/>
      <c r="VRO30" s="1230"/>
      <c r="VRP30" s="1230"/>
      <c r="VRQ30" s="1230"/>
      <c r="VRR30" s="1230"/>
      <c r="VRS30" s="1230"/>
      <c r="VRT30" s="1230"/>
      <c r="VRU30" s="1230"/>
      <c r="VRV30" s="1230"/>
      <c r="VRW30" s="1230"/>
      <c r="VRX30" s="1230"/>
      <c r="VRY30" s="1230"/>
      <c r="VRZ30" s="1230"/>
      <c r="VSA30" s="1230"/>
      <c r="VSB30" s="1230"/>
      <c r="VSC30" s="1230"/>
      <c r="VSD30" s="1230"/>
      <c r="VSE30" s="1230"/>
      <c r="VSF30" s="1230"/>
      <c r="VSG30" s="1230"/>
      <c r="VSH30" s="1230"/>
      <c r="VSI30" s="1230"/>
      <c r="VSJ30" s="1230"/>
      <c r="VSK30" s="1230"/>
      <c r="VSL30" s="1230"/>
      <c r="VSM30" s="1230"/>
      <c r="VSN30" s="1230"/>
      <c r="VSO30" s="1230"/>
      <c r="VSP30" s="1230"/>
      <c r="VSQ30" s="1230"/>
      <c r="VSR30" s="1230"/>
      <c r="VSS30" s="1230"/>
      <c r="VST30" s="1230"/>
      <c r="VSU30" s="1230"/>
      <c r="VSV30" s="1230"/>
      <c r="VSW30" s="1230"/>
      <c r="VSX30" s="1230"/>
      <c r="VSY30" s="1230"/>
      <c r="VSZ30" s="1230"/>
      <c r="VTA30" s="1230"/>
      <c r="VTB30" s="1230"/>
      <c r="VTC30" s="1230"/>
      <c r="VTD30" s="1230"/>
      <c r="VTE30" s="1230"/>
      <c r="VTF30" s="1230"/>
      <c r="VTG30" s="1230"/>
      <c r="VTH30" s="1230"/>
      <c r="VTI30" s="1230"/>
      <c r="VTJ30" s="1230"/>
      <c r="VTK30" s="1230"/>
      <c r="VTL30" s="1230"/>
      <c r="VTM30" s="1230"/>
      <c r="VTN30" s="1230"/>
      <c r="VTO30" s="1230"/>
      <c r="VTP30" s="1230"/>
      <c r="VTQ30" s="1230"/>
      <c r="VTR30" s="1230"/>
      <c r="VTS30" s="1230"/>
      <c r="VTT30" s="1230"/>
      <c r="VTU30" s="1230"/>
      <c r="VTV30" s="1230"/>
      <c r="VTW30" s="1230"/>
      <c r="VTX30" s="1230"/>
      <c r="VTY30" s="1230"/>
      <c r="VTZ30" s="1230"/>
      <c r="VUA30" s="1230"/>
      <c r="VUB30" s="1230"/>
      <c r="VUC30" s="1230"/>
      <c r="VUD30" s="1230"/>
      <c r="VUE30" s="1230"/>
      <c r="VUF30" s="1230"/>
      <c r="VUG30" s="1230"/>
      <c r="VUH30" s="1230"/>
      <c r="VUI30" s="1230"/>
      <c r="VUJ30" s="1230"/>
      <c r="VUK30" s="1230"/>
      <c r="VUL30" s="1230"/>
      <c r="VUM30" s="1230"/>
      <c r="VUN30" s="1230"/>
      <c r="VUO30" s="1230"/>
      <c r="VUP30" s="1230"/>
      <c r="VUQ30" s="1230"/>
      <c r="VUR30" s="1230"/>
      <c r="VUS30" s="1230"/>
      <c r="VUT30" s="1230"/>
      <c r="VUU30" s="1230"/>
      <c r="VUV30" s="1230"/>
      <c r="VUW30" s="1230"/>
      <c r="VUX30" s="1230"/>
      <c r="VUY30" s="1230"/>
      <c r="VUZ30" s="1230"/>
      <c r="VVA30" s="1230"/>
      <c r="VVB30" s="1230"/>
      <c r="VVC30" s="1230"/>
      <c r="VVD30" s="1230"/>
      <c r="VVE30" s="1230"/>
      <c r="VVF30" s="1230"/>
      <c r="VVG30" s="1230"/>
      <c r="VVH30" s="1230"/>
      <c r="VVI30" s="1230"/>
      <c r="VVJ30" s="1230"/>
      <c r="VVK30" s="1230"/>
      <c r="VVL30" s="1230"/>
      <c r="VVM30" s="1230"/>
      <c r="VVN30" s="1230"/>
      <c r="VVO30" s="1230"/>
      <c r="VVP30" s="1230"/>
      <c r="VVQ30" s="1230"/>
      <c r="VVR30" s="1230"/>
      <c r="VVS30" s="1230"/>
      <c r="VVT30" s="1230"/>
      <c r="VVU30" s="1230"/>
      <c r="VVV30" s="1230"/>
      <c r="VVW30" s="1230"/>
      <c r="VVX30" s="1230"/>
      <c r="VVY30" s="1230"/>
      <c r="VVZ30" s="1230"/>
      <c r="VWA30" s="1230"/>
      <c r="VWB30" s="1230"/>
      <c r="VWC30" s="1230"/>
      <c r="VWD30" s="1230"/>
      <c r="VWE30" s="1230"/>
      <c r="VWF30" s="1230"/>
      <c r="VWG30" s="1230"/>
      <c r="VWH30" s="1230"/>
      <c r="VWI30" s="1230"/>
      <c r="VWJ30" s="1230"/>
      <c r="VWK30" s="1230"/>
      <c r="VWL30" s="1230"/>
      <c r="VWM30" s="1230"/>
      <c r="VWN30" s="1230"/>
      <c r="VWO30" s="1230"/>
      <c r="VWP30" s="1230"/>
      <c r="VWQ30" s="1230"/>
      <c r="VWR30" s="1230"/>
      <c r="VWS30" s="1230"/>
      <c r="VWT30" s="1230"/>
      <c r="VWU30" s="1230"/>
      <c r="VWV30" s="1230"/>
      <c r="VWW30" s="1230"/>
      <c r="VWX30" s="1230"/>
      <c r="VWY30" s="1230"/>
      <c r="VWZ30" s="1230"/>
      <c r="VXA30" s="1230"/>
      <c r="VXB30" s="1230"/>
      <c r="VXC30" s="1230"/>
      <c r="VXD30" s="1230"/>
      <c r="VXE30" s="1230"/>
      <c r="VXF30" s="1230"/>
      <c r="VXG30" s="1230"/>
      <c r="VXH30" s="1230"/>
      <c r="VXI30" s="1230"/>
      <c r="VXJ30" s="1230"/>
      <c r="VXK30" s="1230"/>
      <c r="VXL30" s="1230"/>
      <c r="VXM30" s="1230"/>
      <c r="VXN30" s="1230"/>
      <c r="VXO30" s="1230"/>
      <c r="VXP30" s="1230"/>
      <c r="VXQ30" s="1230"/>
      <c r="VXR30" s="1230"/>
      <c r="VXS30" s="1230"/>
      <c r="VXT30" s="1230"/>
      <c r="VXU30" s="1230"/>
      <c r="VXV30" s="1230"/>
      <c r="VXW30" s="1230"/>
      <c r="VXX30" s="1230"/>
      <c r="VXY30" s="1230"/>
      <c r="VXZ30" s="1230"/>
      <c r="VYA30" s="1230"/>
      <c r="VYB30" s="1230"/>
      <c r="VYC30" s="1230"/>
      <c r="VYD30" s="1230"/>
      <c r="VYE30" s="1230"/>
      <c r="VYF30" s="1230"/>
      <c r="VYG30" s="1230"/>
      <c r="VYH30" s="1230"/>
      <c r="VYI30" s="1230"/>
      <c r="VYJ30" s="1230"/>
      <c r="VYK30" s="1230"/>
      <c r="VYL30" s="1230"/>
      <c r="VYM30" s="1230"/>
      <c r="VYN30" s="1230"/>
      <c r="VYO30" s="1230"/>
      <c r="VYP30" s="1230"/>
      <c r="VYQ30" s="1230"/>
      <c r="VYR30" s="1230"/>
      <c r="VYS30" s="1230"/>
      <c r="VYT30" s="1230"/>
      <c r="VYU30" s="1230"/>
      <c r="VYV30" s="1230"/>
      <c r="VYW30" s="1230"/>
      <c r="VYX30" s="1230"/>
      <c r="VYY30" s="1230"/>
      <c r="VYZ30" s="1230"/>
      <c r="VZA30" s="1230"/>
      <c r="VZB30" s="1230"/>
      <c r="VZC30" s="1230"/>
      <c r="VZD30" s="1230"/>
      <c r="VZE30" s="1230"/>
      <c r="VZF30" s="1230"/>
      <c r="VZG30" s="1230"/>
      <c r="VZH30" s="1230"/>
      <c r="VZI30" s="1230"/>
      <c r="VZJ30" s="1230"/>
      <c r="VZK30" s="1230"/>
      <c r="VZL30" s="1230"/>
      <c r="VZM30" s="1230"/>
      <c r="VZN30" s="1230"/>
      <c r="VZO30" s="1230"/>
      <c r="VZP30" s="1230"/>
      <c r="VZQ30" s="1230"/>
      <c r="VZR30" s="1230"/>
      <c r="VZS30" s="1230"/>
      <c r="VZT30" s="1230"/>
      <c r="VZU30" s="1230"/>
      <c r="VZV30" s="1230"/>
      <c r="VZW30" s="1230"/>
      <c r="VZX30" s="1230"/>
      <c r="VZY30" s="1230"/>
      <c r="VZZ30" s="1230"/>
      <c r="WAA30" s="1230"/>
      <c r="WAB30" s="1230"/>
      <c r="WAC30" s="1230"/>
      <c r="WAD30" s="1230"/>
      <c r="WAE30" s="1230"/>
      <c r="WAF30" s="1230"/>
      <c r="WAG30" s="1230"/>
      <c r="WAH30" s="1230"/>
      <c r="WAI30" s="1230"/>
      <c r="WAJ30" s="1230"/>
      <c r="WAK30" s="1230"/>
      <c r="WAL30" s="1230"/>
      <c r="WAM30" s="1230"/>
      <c r="WAN30" s="1230"/>
      <c r="WAO30" s="1230"/>
      <c r="WAP30" s="1230"/>
      <c r="WAQ30" s="1230"/>
      <c r="WAR30" s="1230"/>
      <c r="WAS30" s="1230"/>
      <c r="WAT30" s="1230"/>
      <c r="WAU30" s="1230"/>
      <c r="WAV30" s="1230"/>
      <c r="WAW30" s="1230"/>
      <c r="WAX30" s="1230"/>
      <c r="WAY30" s="1230"/>
      <c r="WAZ30" s="1230"/>
      <c r="WBA30" s="1230"/>
      <c r="WBB30" s="1230"/>
      <c r="WBC30" s="1230"/>
      <c r="WBD30" s="1230"/>
      <c r="WBE30" s="1230"/>
      <c r="WBF30" s="1230"/>
      <c r="WBG30" s="1230"/>
      <c r="WBH30" s="1230"/>
      <c r="WBI30" s="1230"/>
      <c r="WBJ30" s="1230"/>
      <c r="WBK30" s="1230"/>
      <c r="WBL30" s="1230"/>
      <c r="WBM30" s="1230"/>
      <c r="WBN30" s="1230"/>
      <c r="WBO30" s="1230"/>
      <c r="WBP30" s="1230"/>
      <c r="WBQ30" s="1230"/>
      <c r="WBR30" s="1230"/>
      <c r="WBS30" s="1230"/>
      <c r="WBT30" s="1230"/>
      <c r="WBU30" s="1230"/>
      <c r="WBV30" s="1230"/>
      <c r="WBW30" s="1230"/>
      <c r="WBX30" s="1230"/>
      <c r="WBY30" s="1230"/>
      <c r="WBZ30" s="1230"/>
      <c r="WCA30" s="1230"/>
      <c r="WCB30" s="1230"/>
      <c r="WCC30" s="1230"/>
      <c r="WCD30" s="1230"/>
      <c r="WCE30" s="1230"/>
      <c r="WCF30" s="1230"/>
      <c r="WCG30" s="1230"/>
      <c r="WCH30" s="1230"/>
      <c r="WCI30" s="1230"/>
      <c r="WCJ30" s="1230"/>
      <c r="WCK30" s="1230"/>
      <c r="WCL30" s="1230"/>
      <c r="WCM30" s="1230"/>
      <c r="WCN30" s="1230"/>
      <c r="WCO30" s="1230"/>
      <c r="WCP30" s="1230"/>
      <c r="WCQ30" s="1230"/>
      <c r="WCR30" s="1230"/>
      <c r="WCS30" s="1230"/>
      <c r="WCT30" s="1230"/>
      <c r="WCU30" s="1230"/>
      <c r="WCV30" s="1230"/>
      <c r="WCW30" s="1230"/>
      <c r="WCX30" s="1230"/>
      <c r="WCY30" s="1230"/>
      <c r="WCZ30" s="1230"/>
      <c r="WDA30" s="1230"/>
      <c r="WDB30" s="1230"/>
      <c r="WDC30" s="1230"/>
      <c r="WDD30" s="1230"/>
      <c r="WDE30" s="1230"/>
      <c r="WDF30" s="1230"/>
      <c r="WDG30" s="1230"/>
      <c r="WDH30" s="1230"/>
      <c r="WDI30" s="1230"/>
      <c r="WDJ30" s="1230"/>
      <c r="WDK30" s="1230"/>
      <c r="WDL30" s="1230"/>
      <c r="WDM30" s="1230"/>
      <c r="WDN30" s="1230"/>
      <c r="WDO30" s="1230"/>
      <c r="WDP30" s="1230"/>
      <c r="WDQ30" s="1230"/>
      <c r="WDR30" s="1230"/>
      <c r="WDS30" s="1230"/>
      <c r="WDT30" s="1230"/>
      <c r="WDU30" s="1230"/>
      <c r="WDV30" s="1230"/>
      <c r="WDW30" s="1230"/>
      <c r="WDX30" s="1230"/>
      <c r="WDY30" s="1230"/>
      <c r="WDZ30" s="1230"/>
      <c r="WEA30" s="1230"/>
      <c r="WEB30" s="1230"/>
      <c r="WEC30" s="1230"/>
      <c r="WED30" s="1230"/>
      <c r="WEE30" s="1230"/>
      <c r="WEF30" s="1230"/>
      <c r="WEG30" s="1230"/>
      <c r="WEH30" s="1230"/>
      <c r="WEI30" s="1230"/>
      <c r="WEJ30" s="1230"/>
      <c r="WEK30" s="1230"/>
      <c r="WEL30" s="1230"/>
      <c r="WEM30" s="1230"/>
      <c r="WEN30" s="1230"/>
      <c r="WEO30" s="1230"/>
      <c r="WEP30" s="1230"/>
      <c r="WEQ30" s="1230"/>
      <c r="WER30" s="1230"/>
      <c r="WES30" s="1230"/>
      <c r="WET30" s="1230"/>
      <c r="WEU30" s="1230"/>
      <c r="WEV30" s="1230"/>
      <c r="WEW30" s="1230"/>
      <c r="WEX30" s="1230"/>
      <c r="WEY30" s="1230"/>
      <c r="WEZ30" s="1230"/>
      <c r="WFA30" s="1230"/>
      <c r="WFB30" s="1230"/>
      <c r="WFC30" s="1230"/>
      <c r="WFD30" s="1230"/>
      <c r="WFE30" s="1230"/>
      <c r="WFF30" s="1230"/>
      <c r="WFG30" s="1230"/>
      <c r="WFH30" s="1230"/>
      <c r="WFI30" s="1230"/>
      <c r="WFJ30" s="1230"/>
      <c r="WFK30" s="1230"/>
      <c r="WFL30" s="1230"/>
      <c r="WFM30" s="1230"/>
      <c r="WFN30" s="1230"/>
      <c r="WFO30" s="1230"/>
      <c r="WFP30" s="1230"/>
      <c r="WFQ30" s="1230"/>
      <c r="WFR30" s="1230"/>
      <c r="WFS30" s="1230"/>
      <c r="WFT30" s="1230"/>
      <c r="WFU30" s="1230"/>
      <c r="WFV30" s="1230"/>
      <c r="WFW30" s="1230"/>
      <c r="WFX30" s="1230"/>
      <c r="WFY30" s="1230"/>
      <c r="WFZ30" s="1230"/>
      <c r="WGA30" s="1230"/>
      <c r="WGB30" s="1230"/>
      <c r="WGC30" s="1230"/>
      <c r="WGD30" s="1230"/>
      <c r="WGE30" s="1230"/>
      <c r="WGF30" s="1230"/>
      <c r="WGG30" s="1230"/>
      <c r="WGH30" s="1230"/>
      <c r="WGI30" s="1230"/>
      <c r="WGJ30" s="1230"/>
      <c r="WGK30" s="1230"/>
      <c r="WGL30" s="1230"/>
      <c r="WGM30" s="1230"/>
      <c r="WGN30" s="1230"/>
      <c r="WGO30" s="1230"/>
      <c r="WGP30" s="1230"/>
      <c r="WGQ30" s="1230"/>
      <c r="WGR30" s="1230"/>
      <c r="WGS30" s="1230"/>
      <c r="WGT30" s="1230"/>
      <c r="WGU30" s="1230"/>
      <c r="WGV30" s="1230"/>
      <c r="WGW30" s="1230"/>
      <c r="WGX30" s="1230"/>
      <c r="WGY30" s="1230"/>
      <c r="WGZ30" s="1230"/>
      <c r="WHA30" s="1230"/>
      <c r="WHB30" s="1230"/>
      <c r="WHC30" s="1230"/>
      <c r="WHD30" s="1230"/>
      <c r="WHE30" s="1230"/>
      <c r="WHF30" s="1230"/>
      <c r="WHG30" s="1230"/>
      <c r="WHH30" s="1230"/>
      <c r="WHI30" s="1230"/>
      <c r="WHJ30" s="1230"/>
      <c r="WHK30" s="1230"/>
      <c r="WHL30" s="1230"/>
      <c r="WHM30" s="1230"/>
      <c r="WHN30" s="1230"/>
      <c r="WHO30" s="1230"/>
      <c r="WHP30" s="1230"/>
      <c r="WHQ30" s="1230"/>
      <c r="WHR30" s="1230"/>
      <c r="WHS30" s="1230"/>
      <c r="WHT30" s="1230"/>
      <c r="WHU30" s="1230"/>
      <c r="WHV30" s="1230"/>
      <c r="WHW30" s="1230"/>
      <c r="WHX30" s="1230"/>
      <c r="WHY30" s="1230"/>
      <c r="WHZ30" s="1230"/>
      <c r="WIA30" s="1230"/>
      <c r="WIB30" s="1230"/>
      <c r="WIC30" s="1230"/>
      <c r="WID30" s="1230"/>
      <c r="WIE30" s="1230"/>
      <c r="WIF30" s="1230"/>
      <c r="WIG30" s="1230"/>
      <c r="WIH30" s="1230"/>
      <c r="WII30" s="1230"/>
      <c r="WIJ30" s="1230"/>
      <c r="WIK30" s="1230"/>
      <c r="WIL30" s="1230"/>
      <c r="WIM30" s="1230"/>
      <c r="WIN30" s="1230"/>
      <c r="WIO30" s="1230"/>
      <c r="WIP30" s="1230"/>
      <c r="WIQ30" s="1230"/>
      <c r="WIR30" s="1230"/>
      <c r="WIS30" s="1230"/>
      <c r="WIT30" s="1230"/>
      <c r="WIU30" s="1230"/>
      <c r="WIV30" s="1230"/>
      <c r="WIW30" s="1230"/>
      <c r="WIX30" s="1230"/>
      <c r="WIY30" s="1230"/>
      <c r="WIZ30" s="1230"/>
      <c r="WJA30" s="1230"/>
      <c r="WJB30" s="1230"/>
      <c r="WJC30" s="1230"/>
      <c r="WJD30" s="1230"/>
      <c r="WJE30" s="1230"/>
      <c r="WJF30" s="1230"/>
      <c r="WJG30" s="1230"/>
      <c r="WJH30" s="1230"/>
      <c r="WJI30" s="1230"/>
      <c r="WJJ30" s="1230"/>
      <c r="WJK30" s="1230"/>
      <c r="WJL30" s="1230"/>
      <c r="WJM30" s="1230"/>
      <c r="WJN30" s="1230"/>
      <c r="WJO30" s="1230"/>
      <c r="WJP30" s="1230"/>
      <c r="WJQ30" s="1230"/>
      <c r="WJR30" s="1230"/>
      <c r="WJS30" s="1230"/>
      <c r="WJT30" s="1230"/>
      <c r="WJU30" s="1230"/>
      <c r="WJV30" s="1230"/>
      <c r="WJW30" s="1230"/>
      <c r="WJX30" s="1230"/>
      <c r="WJY30" s="1230"/>
      <c r="WJZ30" s="1230"/>
      <c r="WKA30" s="1230"/>
      <c r="WKB30" s="1230"/>
      <c r="WKC30" s="1230"/>
      <c r="WKD30" s="1230"/>
      <c r="WKE30" s="1230"/>
      <c r="WKF30" s="1230"/>
      <c r="WKG30" s="1230"/>
      <c r="WKH30" s="1230"/>
      <c r="WKI30" s="1230"/>
      <c r="WKJ30" s="1230"/>
      <c r="WKK30" s="1230"/>
      <c r="WKL30" s="1230"/>
      <c r="WKM30" s="1230"/>
      <c r="WKN30" s="1230"/>
      <c r="WKO30" s="1230"/>
      <c r="WKP30" s="1230"/>
      <c r="WKQ30" s="1230"/>
      <c r="WKR30" s="1230"/>
      <c r="WKS30" s="1230"/>
      <c r="WKT30" s="1230"/>
      <c r="WKU30" s="1230"/>
      <c r="WKV30" s="1230"/>
      <c r="WKW30" s="1230"/>
      <c r="WKX30" s="1230"/>
      <c r="WKY30" s="1230"/>
      <c r="WKZ30" s="1230"/>
      <c r="WLA30" s="1230"/>
      <c r="WLB30" s="1230"/>
      <c r="WLC30" s="1230"/>
      <c r="WLD30" s="1230"/>
      <c r="WLE30" s="1230"/>
      <c r="WLF30" s="1230"/>
      <c r="WLG30" s="1230"/>
      <c r="WLH30" s="1230"/>
      <c r="WLI30" s="1230"/>
      <c r="WLJ30" s="1230"/>
      <c r="WLK30" s="1230"/>
      <c r="WLL30" s="1230"/>
      <c r="WLM30" s="1230"/>
      <c r="WLN30" s="1230"/>
      <c r="WLO30" s="1230"/>
      <c r="WLP30" s="1230"/>
      <c r="WLQ30" s="1230"/>
      <c r="WLR30" s="1230"/>
      <c r="WLS30" s="1230"/>
      <c r="WLT30" s="1230"/>
      <c r="WLU30" s="1230"/>
      <c r="WLV30" s="1230"/>
      <c r="WLW30" s="1230"/>
      <c r="WLX30" s="1230"/>
      <c r="WLY30" s="1230"/>
      <c r="WLZ30" s="1230"/>
      <c r="WMA30" s="1230"/>
      <c r="WMB30" s="1230"/>
      <c r="WMC30" s="1230"/>
      <c r="WMD30" s="1230"/>
      <c r="WME30" s="1230"/>
      <c r="WMF30" s="1230"/>
      <c r="WMG30" s="1230"/>
      <c r="WMH30" s="1230"/>
      <c r="WMI30" s="1230"/>
      <c r="WMJ30" s="1230"/>
      <c r="WMK30" s="1230"/>
      <c r="WML30" s="1230"/>
      <c r="WMM30" s="1230"/>
      <c r="WMN30" s="1230"/>
      <c r="WMO30" s="1230"/>
      <c r="WMP30" s="1230"/>
      <c r="WMQ30" s="1230"/>
      <c r="WMR30" s="1230"/>
      <c r="WMS30" s="1230"/>
      <c r="WMT30" s="1230"/>
      <c r="WMU30" s="1230"/>
      <c r="WMV30" s="1230"/>
      <c r="WMW30" s="1230"/>
      <c r="WMX30" s="1230"/>
      <c r="WMY30" s="1230"/>
      <c r="WMZ30" s="1230"/>
      <c r="WNA30" s="1230"/>
      <c r="WNB30" s="1230"/>
      <c r="WNC30" s="1230"/>
      <c r="WND30" s="1230"/>
      <c r="WNE30" s="1230"/>
      <c r="WNF30" s="1230"/>
      <c r="WNG30" s="1230"/>
      <c r="WNH30" s="1230"/>
      <c r="WNI30" s="1230"/>
      <c r="WNJ30" s="1230"/>
      <c r="WNK30" s="1230"/>
      <c r="WNL30" s="1230"/>
      <c r="WNM30" s="1230"/>
      <c r="WNN30" s="1230"/>
      <c r="WNO30" s="1230"/>
      <c r="WNP30" s="1230"/>
      <c r="WNQ30" s="1230"/>
      <c r="WNR30" s="1230"/>
      <c r="WNS30" s="1230"/>
      <c r="WNT30" s="1230"/>
      <c r="WNU30" s="1230"/>
      <c r="WNV30" s="1230"/>
      <c r="WNW30" s="1230"/>
      <c r="WNX30" s="1230"/>
      <c r="WNY30" s="1230"/>
      <c r="WNZ30" s="1230"/>
      <c r="WOA30" s="1230"/>
      <c r="WOB30" s="1230"/>
      <c r="WOC30" s="1230"/>
      <c r="WOD30" s="1230"/>
      <c r="WOE30" s="1230"/>
      <c r="WOF30" s="1230"/>
      <c r="WOG30" s="1230"/>
      <c r="WOH30" s="1230"/>
      <c r="WOI30" s="1230"/>
      <c r="WOJ30" s="1230"/>
      <c r="WOK30" s="1230"/>
      <c r="WOL30" s="1230"/>
      <c r="WOM30" s="1230"/>
      <c r="WON30" s="1230"/>
      <c r="WOO30" s="1230"/>
      <c r="WOP30" s="1230"/>
      <c r="WOQ30" s="1230"/>
      <c r="WOR30" s="1230"/>
      <c r="WOS30" s="1230"/>
      <c r="WOT30" s="1230"/>
      <c r="WOU30" s="1230"/>
      <c r="WOV30" s="1230"/>
      <c r="WOW30" s="1230"/>
      <c r="WOX30" s="1230"/>
      <c r="WOY30" s="1230"/>
      <c r="WOZ30" s="1230"/>
      <c r="WPA30" s="1230"/>
      <c r="WPB30" s="1230"/>
      <c r="WPC30" s="1230"/>
      <c r="WPD30" s="1230"/>
      <c r="WPE30" s="1230"/>
      <c r="WPF30" s="1230"/>
      <c r="WPG30" s="1230"/>
      <c r="WPH30" s="1230"/>
      <c r="WPI30" s="1230"/>
      <c r="WPJ30" s="1230"/>
      <c r="WPK30" s="1230"/>
      <c r="WPL30" s="1230"/>
      <c r="WPM30" s="1230"/>
      <c r="WPN30" s="1230"/>
      <c r="WPO30" s="1230"/>
      <c r="WPP30" s="1230"/>
      <c r="WPQ30" s="1230"/>
      <c r="WPR30" s="1230"/>
      <c r="WPS30" s="1230"/>
      <c r="WPT30" s="1230"/>
      <c r="WPU30" s="1230"/>
      <c r="WPV30" s="1230"/>
      <c r="WPW30" s="1230"/>
      <c r="WPX30" s="1230"/>
      <c r="WPY30" s="1230"/>
      <c r="WPZ30" s="1230"/>
      <c r="WQA30" s="1230"/>
      <c r="WQB30" s="1230"/>
      <c r="WQC30" s="1230"/>
      <c r="WQD30" s="1230"/>
      <c r="WQE30" s="1230"/>
      <c r="WQF30" s="1230"/>
      <c r="WQG30" s="1230"/>
      <c r="WQH30" s="1230"/>
      <c r="WQI30" s="1230"/>
      <c r="WQJ30" s="1230"/>
      <c r="WQK30" s="1230"/>
      <c r="WQL30" s="1230"/>
      <c r="WQM30" s="1230"/>
      <c r="WQN30" s="1230"/>
      <c r="WQO30" s="1230"/>
      <c r="WQP30" s="1230"/>
      <c r="WQQ30" s="1230"/>
      <c r="WQR30" s="1230"/>
      <c r="WQS30" s="1230"/>
      <c r="WQT30" s="1230"/>
      <c r="WQU30" s="1230"/>
      <c r="WQV30" s="1230"/>
      <c r="WQW30" s="1230"/>
      <c r="WQX30" s="1230"/>
      <c r="WQY30" s="1230"/>
      <c r="WQZ30" s="1230"/>
      <c r="WRA30" s="1230"/>
      <c r="WRB30" s="1230"/>
      <c r="WRC30" s="1230"/>
      <c r="WRD30" s="1230"/>
      <c r="WRE30" s="1230"/>
      <c r="WRF30" s="1230"/>
      <c r="WRG30" s="1230"/>
      <c r="WRH30" s="1230"/>
      <c r="WRI30" s="1230"/>
      <c r="WRJ30" s="1230"/>
      <c r="WRK30" s="1230"/>
      <c r="WRL30" s="1230"/>
      <c r="WRM30" s="1230"/>
      <c r="WRN30" s="1230"/>
      <c r="WRO30" s="1230"/>
      <c r="WRP30" s="1230"/>
      <c r="WRQ30" s="1230"/>
      <c r="WRR30" s="1230"/>
      <c r="WRS30" s="1230"/>
      <c r="WRT30" s="1230"/>
      <c r="WRU30" s="1230"/>
      <c r="WRV30" s="1230"/>
      <c r="WRW30" s="1230"/>
      <c r="WRX30" s="1230"/>
      <c r="WRY30" s="1230"/>
      <c r="WRZ30" s="1230"/>
      <c r="WSA30" s="1230"/>
      <c r="WSB30" s="1230"/>
      <c r="WSC30" s="1230"/>
      <c r="WSD30" s="1230"/>
      <c r="WSE30" s="1230"/>
      <c r="WSF30" s="1230"/>
      <c r="WSG30" s="1230"/>
      <c r="WSH30" s="1230"/>
      <c r="WSI30" s="1230"/>
      <c r="WSJ30" s="1230"/>
      <c r="WSK30" s="1230"/>
      <c r="WSL30" s="1230"/>
      <c r="WSM30" s="1230"/>
      <c r="WSN30" s="1230"/>
      <c r="WSO30" s="1230"/>
      <c r="WSP30" s="1230"/>
      <c r="WSQ30" s="1230"/>
      <c r="WSR30" s="1230"/>
      <c r="WSS30" s="1230"/>
      <c r="WST30" s="1230"/>
      <c r="WSU30" s="1230"/>
      <c r="WSV30" s="1230"/>
      <c r="WSW30" s="1230"/>
      <c r="WSX30" s="1230"/>
      <c r="WSY30" s="1230"/>
      <c r="WSZ30" s="1230"/>
      <c r="WTA30" s="1230"/>
      <c r="WTB30" s="1230"/>
      <c r="WTC30" s="1230"/>
      <c r="WTD30" s="1230"/>
      <c r="WTE30" s="1230"/>
      <c r="WTF30" s="1230"/>
      <c r="WTG30" s="1230"/>
      <c r="WTH30" s="1230"/>
      <c r="WTI30" s="1230"/>
      <c r="WTJ30" s="1230"/>
      <c r="WTK30" s="1230"/>
      <c r="WTL30" s="1230"/>
      <c r="WTM30" s="1230"/>
      <c r="WTN30" s="1230"/>
      <c r="WTO30" s="1230"/>
      <c r="WTP30" s="1230"/>
      <c r="WTQ30" s="1230"/>
      <c r="WTR30" s="1230"/>
      <c r="WTS30" s="1230"/>
      <c r="WTT30" s="1230"/>
      <c r="WTU30" s="1230"/>
      <c r="WTV30" s="1230"/>
      <c r="WTW30" s="1230"/>
      <c r="WTX30" s="1230"/>
      <c r="WTY30" s="1230"/>
      <c r="WTZ30" s="1230"/>
      <c r="WUA30" s="1230"/>
      <c r="WUB30" s="1230"/>
      <c r="WUC30" s="1230"/>
      <c r="WUD30" s="1230"/>
      <c r="WUE30" s="1230"/>
      <c r="WUF30" s="1230"/>
      <c r="WUG30" s="1230"/>
      <c r="WUH30" s="1230"/>
      <c r="WUI30" s="1230"/>
      <c r="WUJ30" s="1230"/>
      <c r="WUK30" s="1230"/>
      <c r="WUL30" s="1230"/>
      <c r="WUM30" s="1230"/>
      <c r="WUN30" s="1230"/>
      <c r="WUO30" s="1230"/>
      <c r="WUP30" s="1230"/>
      <c r="WUQ30" s="1230"/>
      <c r="WUR30" s="1230"/>
      <c r="WUS30" s="1230"/>
      <c r="WUT30" s="1230"/>
      <c r="WUU30" s="1230"/>
      <c r="WUV30" s="1230"/>
      <c r="WUW30" s="1230"/>
      <c r="WUX30" s="1230"/>
      <c r="WUY30" s="1230"/>
      <c r="WUZ30" s="1230"/>
      <c r="WVA30" s="1230"/>
      <c r="WVB30" s="1230"/>
      <c r="WVC30" s="1230"/>
      <c r="WVD30" s="1230"/>
      <c r="WVE30" s="1230"/>
      <c r="WVF30" s="1230"/>
      <c r="WVG30" s="1230"/>
      <c r="WVH30" s="1230"/>
      <c r="WVI30" s="1230"/>
      <c r="WVJ30" s="1230"/>
    </row>
    <row r="31" spans="1:16130" s="1332" customFormat="1" x14ac:dyDescent="0.2">
      <c r="A31" s="1333"/>
      <c r="B31" s="1333"/>
      <c r="C31" s="1333"/>
      <c r="D31" s="1333"/>
      <c r="E31" s="1334"/>
      <c r="F31" s="1230"/>
      <c r="G31" s="1230"/>
      <c r="H31" s="1230"/>
      <c r="I31" s="1230"/>
      <c r="J31" s="1230"/>
      <c r="K31" s="1230"/>
      <c r="L31" s="1230"/>
      <c r="M31" s="1230"/>
      <c r="N31" s="1230"/>
      <c r="O31" s="1230"/>
      <c r="P31" s="1230"/>
      <c r="Q31" s="1230"/>
      <c r="R31" s="1230"/>
      <c r="S31" s="1230"/>
      <c r="T31" s="1230"/>
      <c r="U31" s="1230"/>
      <c r="V31" s="1230"/>
      <c r="W31" s="1230"/>
      <c r="X31" s="1230"/>
      <c r="Y31" s="1230"/>
      <c r="Z31" s="1230"/>
      <c r="AA31" s="1230"/>
      <c r="AB31" s="1230"/>
      <c r="AC31" s="1230"/>
      <c r="AD31" s="1230"/>
      <c r="AE31" s="1230"/>
      <c r="AF31" s="1230"/>
      <c r="AG31" s="1230"/>
      <c r="AH31" s="1230"/>
      <c r="AI31" s="1230"/>
      <c r="AJ31" s="1230"/>
      <c r="AK31" s="1230"/>
      <c r="AL31" s="1230"/>
      <c r="AM31" s="1230"/>
      <c r="AN31" s="1230"/>
      <c r="AO31" s="1230"/>
      <c r="AP31" s="1230"/>
      <c r="AQ31" s="1230"/>
      <c r="AR31" s="1230"/>
      <c r="AS31" s="1230"/>
      <c r="AT31" s="1230"/>
      <c r="AU31" s="1230"/>
      <c r="AV31" s="1230"/>
      <c r="AW31" s="1230"/>
      <c r="AX31" s="1230"/>
      <c r="AY31" s="1230"/>
      <c r="AZ31" s="1230"/>
      <c r="BA31" s="1230"/>
      <c r="BB31" s="1230"/>
      <c r="BC31" s="1230"/>
      <c r="BD31" s="1230"/>
      <c r="BE31" s="1230"/>
      <c r="BF31" s="1230"/>
      <c r="BG31" s="1230"/>
      <c r="BH31" s="1230"/>
      <c r="BI31" s="1230"/>
      <c r="BJ31" s="1230"/>
      <c r="BK31" s="1230"/>
      <c r="BL31" s="1230"/>
      <c r="BM31" s="1230"/>
      <c r="BN31" s="1230"/>
      <c r="BO31" s="1230"/>
      <c r="BP31" s="1230"/>
      <c r="BQ31" s="1230"/>
      <c r="BR31" s="1230"/>
      <c r="BS31" s="1230"/>
      <c r="BT31" s="1230"/>
      <c r="BU31" s="1230"/>
      <c r="BV31" s="1230"/>
      <c r="BW31" s="1230"/>
      <c r="BX31" s="1230"/>
      <c r="BY31" s="1230"/>
      <c r="BZ31" s="1230"/>
      <c r="CA31" s="1230"/>
      <c r="CB31" s="1230"/>
      <c r="CC31" s="1230"/>
      <c r="CD31" s="1230"/>
      <c r="CE31" s="1230"/>
      <c r="CF31" s="1230"/>
      <c r="CG31" s="1230"/>
      <c r="CH31" s="1230"/>
      <c r="CI31" s="1230"/>
      <c r="CJ31" s="1230"/>
      <c r="CK31" s="1230"/>
      <c r="CL31" s="1230"/>
      <c r="CM31" s="1230"/>
      <c r="CN31" s="1230"/>
      <c r="CO31" s="1230"/>
      <c r="CP31" s="1230"/>
      <c r="CQ31" s="1230"/>
      <c r="CR31" s="1230"/>
      <c r="CS31" s="1230"/>
      <c r="CT31" s="1230"/>
      <c r="CU31" s="1230"/>
      <c r="CV31" s="1230"/>
      <c r="CW31" s="1230"/>
      <c r="CX31" s="1230"/>
      <c r="CY31" s="1230"/>
      <c r="CZ31" s="1230"/>
      <c r="DA31" s="1230"/>
      <c r="DB31" s="1230"/>
      <c r="DC31" s="1230"/>
      <c r="DD31" s="1230"/>
      <c r="DE31" s="1230"/>
      <c r="DF31" s="1230"/>
      <c r="DG31" s="1230"/>
      <c r="DH31" s="1230"/>
      <c r="DI31" s="1230"/>
      <c r="DJ31" s="1230"/>
      <c r="DK31" s="1230"/>
      <c r="DL31" s="1230"/>
      <c r="DM31" s="1230"/>
      <c r="DN31" s="1230"/>
      <c r="DO31" s="1230"/>
      <c r="DP31" s="1230"/>
      <c r="DQ31" s="1230"/>
      <c r="DR31" s="1230"/>
      <c r="DS31" s="1230"/>
      <c r="DT31" s="1230"/>
      <c r="DU31" s="1230"/>
      <c r="DV31" s="1230"/>
      <c r="DW31" s="1230"/>
      <c r="DX31" s="1230"/>
      <c r="DY31" s="1230"/>
      <c r="DZ31" s="1230"/>
      <c r="EA31" s="1230"/>
      <c r="EB31" s="1230"/>
      <c r="EC31" s="1230"/>
      <c r="ED31" s="1230"/>
      <c r="EE31" s="1230"/>
      <c r="EF31" s="1230"/>
      <c r="EG31" s="1230"/>
      <c r="EH31" s="1230"/>
      <c r="EI31" s="1230"/>
      <c r="EJ31" s="1230"/>
      <c r="EK31" s="1230"/>
      <c r="EL31" s="1230"/>
      <c r="EM31" s="1230"/>
      <c r="EN31" s="1230"/>
      <c r="EO31" s="1230"/>
      <c r="EP31" s="1230"/>
      <c r="EQ31" s="1230"/>
      <c r="ER31" s="1230"/>
      <c r="ES31" s="1230"/>
      <c r="ET31" s="1230"/>
      <c r="EU31" s="1230"/>
      <c r="EV31" s="1230"/>
      <c r="EW31" s="1230"/>
      <c r="EX31" s="1230"/>
      <c r="EY31" s="1230"/>
      <c r="EZ31" s="1230"/>
      <c r="FA31" s="1230"/>
      <c r="FB31" s="1230"/>
      <c r="FC31" s="1230"/>
      <c r="FD31" s="1230"/>
      <c r="FE31" s="1230"/>
      <c r="FF31" s="1230"/>
      <c r="FG31" s="1230"/>
      <c r="FH31" s="1230"/>
      <c r="FI31" s="1230"/>
      <c r="FJ31" s="1230"/>
      <c r="FK31" s="1230"/>
      <c r="FL31" s="1230"/>
      <c r="FM31" s="1230"/>
      <c r="FN31" s="1230"/>
      <c r="FO31" s="1230"/>
      <c r="FP31" s="1230"/>
      <c r="FQ31" s="1230"/>
      <c r="FR31" s="1230"/>
      <c r="FS31" s="1230"/>
      <c r="FT31" s="1230"/>
      <c r="FU31" s="1230"/>
      <c r="FV31" s="1230"/>
      <c r="FW31" s="1230"/>
      <c r="FX31" s="1230"/>
      <c r="FY31" s="1230"/>
      <c r="FZ31" s="1230"/>
      <c r="GA31" s="1230"/>
      <c r="GB31" s="1230"/>
      <c r="GC31" s="1230"/>
      <c r="GD31" s="1230"/>
      <c r="GE31" s="1230"/>
      <c r="GF31" s="1230"/>
      <c r="GG31" s="1230"/>
      <c r="GH31" s="1230"/>
      <c r="GI31" s="1230"/>
      <c r="GJ31" s="1230"/>
      <c r="GK31" s="1230"/>
      <c r="GL31" s="1230"/>
      <c r="GM31" s="1230"/>
      <c r="GN31" s="1230"/>
      <c r="GO31" s="1230"/>
      <c r="GP31" s="1230"/>
      <c r="GQ31" s="1230"/>
      <c r="GR31" s="1230"/>
      <c r="GS31" s="1230"/>
      <c r="GT31" s="1230"/>
      <c r="GU31" s="1230"/>
      <c r="GV31" s="1230"/>
      <c r="GW31" s="1230"/>
      <c r="GX31" s="1230"/>
      <c r="GY31" s="1230"/>
      <c r="GZ31" s="1230"/>
      <c r="HA31" s="1230"/>
      <c r="HB31" s="1230"/>
      <c r="HC31" s="1230"/>
      <c r="HD31" s="1230"/>
      <c r="HE31" s="1230"/>
      <c r="HF31" s="1230"/>
      <c r="HG31" s="1230"/>
      <c r="HH31" s="1230"/>
      <c r="HI31" s="1230"/>
      <c r="HJ31" s="1230"/>
      <c r="HK31" s="1230"/>
      <c r="HL31" s="1230"/>
      <c r="HM31" s="1230"/>
      <c r="HN31" s="1230"/>
      <c r="HO31" s="1230"/>
      <c r="HP31" s="1230"/>
      <c r="HQ31" s="1230"/>
      <c r="HR31" s="1230"/>
      <c r="HS31" s="1230"/>
      <c r="HT31" s="1230"/>
      <c r="HU31" s="1230"/>
      <c r="HV31" s="1230"/>
      <c r="HW31" s="1230"/>
      <c r="HX31" s="1230"/>
      <c r="HY31" s="1230"/>
      <c r="HZ31" s="1230"/>
      <c r="IA31" s="1230"/>
      <c r="IB31" s="1230"/>
      <c r="IC31" s="1230"/>
      <c r="ID31" s="1230"/>
      <c r="IE31" s="1230"/>
      <c r="IF31" s="1230"/>
      <c r="IG31" s="1230"/>
      <c r="IH31" s="1230"/>
      <c r="II31" s="1230"/>
      <c r="IJ31" s="1230"/>
      <c r="IK31" s="1230"/>
      <c r="IL31" s="1230"/>
      <c r="IM31" s="1230"/>
      <c r="IN31" s="1230"/>
      <c r="IO31" s="1230"/>
      <c r="IP31" s="1230"/>
      <c r="IQ31" s="1230"/>
      <c r="IR31" s="1230"/>
      <c r="IS31" s="1230"/>
      <c r="IT31" s="1230"/>
      <c r="IU31" s="1230"/>
      <c r="IV31" s="1230"/>
      <c r="IW31" s="1230"/>
      <c r="IX31" s="1230"/>
      <c r="IY31" s="1230"/>
      <c r="IZ31" s="1230"/>
      <c r="JA31" s="1230"/>
      <c r="JB31" s="1230"/>
      <c r="JC31" s="1230"/>
      <c r="JD31" s="1230"/>
      <c r="JE31" s="1230"/>
      <c r="JF31" s="1230"/>
      <c r="JG31" s="1230"/>
      <c r="JH31" s="1230"/>
      <c r="JI31" s="1230"/>
      <c r="JJ31" s="1230"/>
      <c r="JK31" s="1230"/>
      <c r="JL31" s="1230"/>
      <c r="JM31" s="1230"/>
      <c r="JN31" s="1230"/>
      <c r="JO31" s="1230"/>
      <c r="JP31" s="1230"/>
      <c r="JQ31" s="1230"/>
      <c r="JR31" s="1230"/>
      <c r="JS31" s="1230"/>
      <c r="JT31" s="1230"/>
      <c r="JU31" s="1230"/>
      <c r="JV31" s="1230"/>
      <c r="JW31" s="1230"/>
      <c r="JX31" s="1230"/>
      <c r="JY31" s="1230"/>
      <c r="JZ31" s="1230"/>
      <c r="KA31" s="1230"/>
      <c r="KB31" s="1230"/>
      <c r="KC31" s="1230"/>
      <c r="KD31" s="1230"/>
      <c r="KE31" s="1230"/>
      <c r="KF31" s="1230"/>
      <c r="KG31" s="1230"/>
      <c r="KH31" s="1230"/>
      <c r="KI31" s="1230"/>
      <c r="KJ31" s="1230"/>
      <c r="KK31" s="1230"/>
      <c r="KL31" s="1230"/>
      <c r="KM31" s="1230"/>
      <c r="KN31" s="1230"/>
      <c r="KO31" s="1230"/>
      <c r="KP31" s="1230"/>
      <c r="KQ31" s="1230"/>
      <c r="KR31" s="1230"/>
      <c r="KS31" s="1230"/>
      <c r="KT31" s="1230"/>
      <c r="KU31" s="1230"/>
      <c r="KV31" s="1230"/>
      <c r="KW31" s="1230"/>
      <c r="KX31" s="1230"/>
      <c r="KY31" s="1230"/>
      <c r="KZ31" s="1230"/>
      <c r="LA31" s="1230"/>
      <c r="LB31" s="1230"/>
      <c r="LC31" s="1230"/>
      <c r="LD31" s="1230"/>
      <c r="LE31" s="1230"/>
      <c r="LF31" s="1230"/>
      <c r="LG31" s="1230"/>
      <c r="LH31" s="1230"/>
      <c r="LI31" s="1230"/>
      <c r="LJ31" s="1230"/>
      <c r="LK31" s="1230"/>
      <c r="LL31" s="1230"/>
      <c r="LM31" s="1230"/>
      <c r="LN31" s="1230"/>
      <c r="LO31" s="1230"/>
      <c r="LP31" s="1230"/>
      <c r="LQ31" s="1230"/>
      <c r="LR31" s="1230"/>
      <c r="LS31" s="1230"/>
      <c r="LT31" s="1230"/>
      <c r="LU31" s="1230"/>
      <c r="LV31" s="1230"/>
      <c r="LW31" s="1230"/>
      <c r="LX31" s="1230"/>
      <c r="LY31" s="1230"/>
      <c r="LZ31" s="1230"/>
      <c r="MA31" s="1230"/>
      <c r="MB31" s="1230"/>
      <c r="MC31" s="1230"/>
      <c r="MD31" s="1230"/>
      <c r="ME31" s="1230"/>
      <c r="MF31" s="1230"/>
      <c r="MG31" s="1230"/>
      <c r="MH31" s="1230"/>
      <c r="MI31" s="1230"/>
      <c r="MJ31" s="1230"/>
      <c r="MK31" s="1230"/>
      <c r="ML31" s="1230"/>
      <c r="MM31" s="1230"/>
      <c r="MN31" s="1230"/>
      <c r="MO31" s="1230"/>
      <c r="MP31" s="1230"/>
      <c r="MQ31" s="1230"/>
      <c r="MR31" s="1230"/>
      <c r="MS31" s="1230"/>
      <c r="MT31" s="1230"/>
      <c r="MU31" s="1230"/>
      <c r="MV31" s="1230"/>
      <c r="MW31" s="1230"/>
      <c r="MX31" s="1230"/>
      <c r="MY31" s="1230"/>
      <c r="MZ31" s="1230"/>
      <c r="NA31" s="1230"/>
      <c r="NB31" s="1230"/>
      <c r="NC31" s="1230"/>
      <c r="ND31" s="1230"/>
      <c r="NE31" s="1230"/>
      <c r="NF31" s="1230"/>
      <c r="NG31" s="1230"/>
      <c r="NH31" s="1230"/>
      <c r="NI31" s="1230"/>
      <c r="NJ31" s="1230"/>
      <c r="NK31" s="1230"/>
      <c r="NL31" s="1230"/>
      <c r="NM31" s="1230"/>
      <c r="NN31" s="1230"/>
      <c r="NO31" s="1230"/>
      <c r="NP31" s="1230"/>
      <c r="NQ31" s="1230"/>
      <c r="NR31" s="1230"/>
      <c r="NS31" s="1230"/>
      <c r="NT31" s="1230"/>
      <c r="NU31" s="1230"/>
      <c r="NV31" s="1230"/>
      <c r="NW31" s="1230"/>
      <c r="NX31" s="1230"/>
      <c r="NY31" s="1230"/>
      <c r="NZ31" s="1230"/>
      <c r="OA31" s="1230"/>
      <c r="OB31" s="1230"/>
      <c r="OC31" s="1230"/>
      <c r="OD31" s="1230"/>
      <c r="OE31" s="1230"/>
      <c r="OF31" s="1230"/>
      <c r="OG31" s="1230"/>
      <c r="OH31" s="1230"/>
      <c r="OI31" s="1230"/>
      <c r="OJ31" s="1230"/>
      <c r="OK31" s="1230"/>
      <c r="OL31" s="1230"/>
      <c r="OM31" s="1230"/>
      <c r="ON31" s="1230"/>
      <c r="OO31" s="1230"/>
      <c r="OP31" s="1230"/>
      <c r="OQ31" s="1230"/>
      <c r="OR31" s="1230"/>
      <c r="OS31" s="1230"/>
      <c r="OT31" s="1230"/>
      <c r="OU31" s="1230"/>
      <c r="OV31" s="1230"/>
      <c r="OW31" s="1230"/>
      <c r="OX31" s="1230"/>
      <c r="OY31" s="1230"/>
      <c r="OZ31" s="1230"/>
      <c r="PA31" s="1230"/>
      <c r="PB31" s="1230"/>
      <c r="PC31" s="1230"/>
      <c r="PD31" s="1230"/>
      <c r="PE31" s="1230"/>
      <c r="PF31" s="1230"/>
      <c r="PG31" s="1230"/>
      <c r="PH31" s="1230"/>
      <c r="PI31" s="1230"/>
      <c r="PJ31" s="1230"/>
      <c r="PK31" s="1230"/>
      <c r="PL31" s="1230"/>
      <c r="PM31" s="1230"/>
      <c r="PN31" s="1230"/>
      <c r="PO31" s="1230"/>
      <c r="PP31" s="1230"/>
      <c r="PQ31" s="1230"/>
      <c r="PR31" s="1230"/>
      <c r="PS31" s="1230"/>
      <c r="PT31" s="1230"/>
      <c r="PU31" s="1230"/>
      <c r="PV31" s="1230"/>
      <c r="PW31" s="1230"/>
      <c r="PX31" s="1230"/>
      <c r="PY31" s="1230"/>
      <c r="PZ31" s="1230"/>
      <c r="QA31" s="1230"/>
      <c r="QB31" s="1230"/>
      <c r="QC31" s="1230"/>
      <c r="QD31" s="1230"/>
      <c r="QE31" s="1230"/>
      <c r="QF31" s="1230"/>
      <c r="QG31" s="1230"/>
      <c r="QH31" s="1230"/>
      <c r="QI31" s="1230"/>
      <c r="QJ31" s="1230"/>
      <c r="QK31" s="1230"/>
      <c r="QL31" s="1230"/>
      <c r="QM31" s="1230"/>
      <c r="QN31" s="1230"/>
      <c r="QO31" s="1230"/>
      <c r="QP31" s="1230"/>
      <c r="QQ31" s="1230"/>
      <c r="QR31" s="1230"/>
      <c r="QS31" s="1230"/>
      <c r="QT31" s="1230"/>
      <c r="QU31" s="1230"/>
      <c r="QV31" s="1230"/>
      <c r="QW31" s="1230"/>
      <c r="QX31" s="1230"/>
      <c r="QY31" s="1230"/>
      <c r="QZ31" s="1230"/>
      <c r="RA31" s="1230"/>
      <c r="RB31" s="1230"/>
      <c r="RC31" s="1230"/>
      <c r="RD31" s="1230"/>
      <c r="RE31" s="1230"/>
      <c r="RF31" s="1230"/>
      <c r="RG31" s="1230"/>
      <c r="RH31" s="1230"/>
      <c r="RI31" s="1230"/>
      <c r="RJ31" s="1230"/>
      <c r="RK31" s="1230"/>
      <c r="RL31" s="1230"/>
      <c r="RM31" s="1230"/>
      <c r="RN31" s="1230"/>
      <c r="RO31" s="1230"/>
      <c r="RP31" s="1230"/>
      <c r="RQ31" s="1230"/>
      <c r="RR31" s="1230"/>
      <c r="RS31" s="1230"/>
      <c r="RT31" s="1230"/>
      <c r="RU31" s="1230"/>
      <c r="RV31" s="1230"/>
      <c r="RW31" s="1230"/>
      <c r="RX31" s="1230"/>
      <c r="RY31" s="1230"/>
      <c r="RZ31" s="1230"/>
      <c r="SA31" s="1230"/>
      <c r="SB31" s="1230"/>
      <c r="SC31" s="1230"/>
      <c r="SD31" s="1230"/>
      <c r="SE31" s="1230"/>
      <c r="SF31" s="1230"/>
      <c r="SG31" s="1230"/>
      <c r="SH31" s="1230"/>
      <c r="SI31" s="1230"/>
      <c r="SJ31" s="1230"/>
      <c r="SK31" s="1230"/>
      <c r="SL31" s="1230"/>
      <c r="SM31" s="1230"/>
      <c r="SN31" s="1230"/>
      <c r="SO31" s="1230"/>
      <c r="SP31" s="1230"/>
      <c r="SQ31" s="1230"/>
      <c r="SR31" s="1230"/>
      <c r="SS31" s="1230"/>
      <c r="ST31" s="1230"/>
      <c r="SU31" s="1230"/>
      <c r="SV31" s="1230"/>
      <c r="SW31" s="1230"/>
      <c r="SX31" s="1230"/>
      <c r="SY31" s="1230"/>
      <c r="SZ31" s="1230"/>
      <c r="TA31" s="1230"/>
      <c r="TB31" s="1230"/>
      <c r="TC31" s="1230"/>
      <c r="TD31" s="1230"/>
      <c r="TE31" s="1230"/>
      <c r="TF31" s="1230"/>
      <c r="TG31" s="1230"/>
      <c r="TH31" s="1230"/>
      <c r="TI31" s="1230"/>
      <c r="TJ31" s="1230"/>
      <c r="TK31" s="1230"/>
      <c r="TL31" s="1230"/>
      <c r="TM31" s="1230"/>
      <c r="TN31" s="1230"/>
      <c r="TO31" s="1230"/>
      <c r="TP31" s="1230"/>
      <c r="TQ31" s="1230"/>
      <c r="TR31" s="1230"/>
      <c r="TS31" s="1230"/>
      <c r="TT31" s="1230"/>
      <c r="TU31" s="1230"/>
      <c r="TV31" s="1230"/>
      <c r="TW31" s="1230"/>
      <c r="TX31" s="1230"/>
      <c r="TY31" s="1230"/>
      <c r="TZ31" s="1230"/>
      <c r="UA31" s="1230"/>
      <c r="UB31" s="1230"/>
      <c r="UC31" s="1230"/>
      <c r="UD31" s="1230"/>
      <c r="UE31" s="1230"/>
      <c r="UF31" s="1230"/>
      <c r="UG31" s="1230"/>
      <c r="UH31" s="1230"/>
      <c r="UI31" s="1230"/>
      <c r="UJ31" s="1230"/>
      <c r="UK31" s="1230"/>
      <c r="UL31" s="1230"/>
      <c r="UM31" s="1230"/>
      <c r="UN31" s="1230"/>
      <c r="UO31" s="1230"/>
      <c r="UP31" s="1230"/>
      <c r="UQ31" s="1230"/>
      <c r="UR31" s="1230"/>
      <c r="US31" s="1230"/>
      <c r="UT31" s="1230"/>
      <c r="UU31" s="1230"/>
      <c r="UV31" s="1230"/>
      <c r="UW31" s="1230"/>
      <c r="UX31" s="1230"/>
      <c r="UY31" s="1230"/>
      <c r="UZ31" s="1230"/>
      <c r="VA31" s="1230"/>
      <c r="VB31" s="1230"/>
      <c r="VC31" s="1230"/>
      <c r="VD31" s="1230"/>
      <c r="VE31" s="1230"/>
      <c r="VF31" s="1230"/>
      <c r="VG31" s="1230"/>
      <c r="VH31" s="1230"/>
      <c r="VI31" s="1230"/>
      <c r="VJ31" s="1230"/>
      <c r="VK31" s="1230"/>
      <c r="VL31" s="1230"/>
      <c r="VM31" s="1230"/>
      <c r="VN31" s="1230"/>
      <c r="VO31" s="1230"/>
      <c r="VP31" s="1230"/>
      <c r="VQ31" s="1230"/>
      <c r="VR31" s="1230"/>
      <c r="VS31" s="1230"/>
      <c r="VT31" s="1230"/>
      <c r="VU31" s="1230"/>
      <c r="VV31" s="1230"/>
      <c r="VW31" s="1230"/>
      <c r="VX31" s="1230"/>
      <c r="VY31" s="1230"/>
      <c r="VZ31" s="1230"/>
      <c r="WA31" s="1230"/>
      <c r="WB31" s="1230"/>
      <c r="WC31" s="1230"/>
      <c r="WD31" s="1230"/>
      <c r="WE31" s="1230"/>
      <c r="WF31" s="1230"/>
      <c r="WG31" s="1230"/>
      <c r="WH31" s="1230"/>
      <c r="WI31" s="1230"/>
      <c r="WJ31" s="1230"/>
      <c r="WK31" s="1230"/>
      <c r="WL31" s="1230"/>
      <c r="WM31" s="1230"/>
      <c r="WN31" s="1230"/>
      <c r="WO31" s="1230"/>
      <c r="WP31" s="1230"/>
      <c r="WQ31" s="1230"/>
      <c r="WR31" s="1230"/>
      <c r="WS31" s="1230"/>
      <c r="WT31" s="1230"/>
      <c r="WU31" s="1230"/>
      <c r="WV31" s="1230"/>
      <c r="WW31" s="1230"/>
      <c r="WX31" s="1230"/>
      <c r="WY31" s="1230"/>
      <c r="WZ31" s="1230"/>
      <c r="XA31" s="1230"/>
      <c r="XB31" s="1230"/>
      <c r="XC31" s="1230"/>
      <c r="XD31" s="1230"/>
      <c r="XE31" s="1230"/>
      <c r="XF31" s="1230"/>
      <c r="XG31" s="1230"/>
      <c r="XH31" s="1230"/>
      <c r="XI31" s="1230"/>
      <c r="XJ31" s="1230"/>
      <c r="XK31" s="1230"/>
      <c r="XL31" s="1230"/>
      <c r="XM31" s="1230"/>
      <c r="XN31" s="1230"/>
      <c r="XO31" s="1230"/>
      <c r="XP31" s="1230"/>
      <c r="XQ31" s="1230"/>
      <c r="XR31" s="1230"/>
      <c r="XS31" s="1230"/>
      <c r="XT31" s="1230"/>
      <c r="XU31" s="1230"/>
      <c r="XV31" s="1230"/>
      <c r="XW31" s="1230"/>
      <c r="XX31" s="1230"/>
      <c r="XY31" s="1230"/>
      <c r="XZ31" s="1230"/>
      <c r="YA31" s="1230"/>
      <c r="YB31" s="1230"/>
      <c r="YC31" s="1230"/>
      <c r="YD31" s="1230"/>
      <c r="YE31" s="1230"/>
      <c r="YF31" s="1230"/>
      <c r="YG31" s="1230"/>
      <c r="YH31" s="1230"/>
      <c r="YI31" s="1230"/>
      <c r="YJ31" s="1230"/>
      <c r="YK31" s="1230"/>
      <c r="YL31" s="1230"/>
      <c r="YM31" s="1230"/>
      <c r="YN31" s="1230"/>
      <c r="YO31" s="1230"/>
      <c r="YP31" s="1230"/>
      <c r="YQ31" s="1230"/>
      <c r="YR31" s="1230"/>
      <c r="YS31" s="1230"/>
      <c r="YT31" s="1230"/>
      <c r="YU31" s="1230"/>
      <c r="YV31" s="1230"/>
      <c r="YW31" s="1230"/>
      <c r="YX31" s="1230"/>
      <c r="YY31" s="1230"/>
      <c r="YZ31" s="1230"/>
      <c r="ZA31" s="1230"/>
      <c r="ZB31" s="1230"/>
      <c r="ZC31" s="1230"/>
      <c r="ZD31" s="1230"/>
      <c r="ZE31" s="1230"/>
      <c r="ZF31" s="1230"/>
      <c r="ZG31" s="1230"/>
      <c r="ZH31" s="1230"/>
      <c r="ZI31" s="1230"/>
      <c r="ZJ31" s="1230"/>
      <c r="ZK31" s="1230"/>
      <c r="ZL31" s="1230"/>
      <c r="ZM31" s="1230"/>
      <c r="ZN31" s="1230"/>
      <c r="ZO31" s="1230"/>
      <c r="ZP31" s="1230"/>
      <c r="ZQ31" s="1230"/>
      <c r="ZR31" s="1230"/>
      <c r="ZS31" s="1230"/>
      <c r="ZT31" s="1230"/>
      <c r="ZU31" s="1230"/>
      <c r="ZV31" s="1230"/>
      <c r="ZW31" s="1230"/>
      <c r="ZX31" s="1230"/>
      <c r="ZY31" s="1230"/>
      <c r="ZZ31" s="1230"/>
      <c r="AAA31" s="1230"/>
      <c r="AAB31" s="1230"/>
      <c r="AAC31" s="1230"/>
      <c r="AAD31" s="1230"/>
      <c r="AAE31" s="1230"/>
      <c r="AAF31" s="1230"/>
      <c r="AAG31" s="1230"/>
      <c r="AAH31" s="1230"/>
      <c r="AAI31" s="1230"/>
      <c r="AAJ31" s="1230"/>
      <c r="AAK31" s="1230"/>
      <c r="AAL31" s="1230"/>
      <c r="AAM31" s="1230"/>
      <c r="AAN31" s="1230"/>
      <c r="AAO31" s="1230"/>
      <c r="AAP31" s="1230"/>
      <c r="AAQ31" s="1230"/>
      <c r="AAR31" s="1230"/>
      <c r="AAS31" s="1230"/>
      <c r="AAT31" s="1230"/>
      <c r="AAU31" s="1230"/>
      <c r="AAV31" s="1230"/>
      <c r="AAW31" s="1230"/>
      <c r="AAX31" s="1230"/>
      <c r="AAY31" s="1230"/>
      <c r="AAZ31" s="1230"/>
      <c r="ABA31" s="1230"/>
      <c r="ABB31" s="1230"/>
      <c r="ABC31" s="1230"/>
      <c r="ABD31" s="1230"/>
      <c r="ABE31" s="1230"/>
      <c r="ABF31" s="1230"/>
      <c r="ABG31" s="1230"/>
      <c r="ABH31" s="1230"/>
      <c r="ABI31" s="1230"/>
      <c r="ABJ31" s="1230"/>
      <c r="ABK31" s="1230"/>
      <c r="ABL31" s="1230"/>
      <c r="ABM31" s="1230"/>
      <c r="ABN31" s="1230"/>
      <c r="ABO31" s="1230"/>
      <c r="ABP31" s="1230"/>
      <c r="ABQ31" s="1230"/>
      <c r="ABR31" s="1230"/>
      <c r="ABS31" s="1230"/>
      <c r="ABT31" s="1230"/>
      <c r="ABU31" s="1230"/>
      <c r="ABV31" s="1230"/>
      <c r="ABW31" s="1230"/>
      <c r="ABX31" s="1230"/>
      <c r="ABY31" s="1230"/>
      <c r="ABZ31" s="1230"/>
      <c r="ACA31" s="1230"/>
      <c r="ACB31" s="1230"/>
      <c r="ACC31" s="1230"/>
      <c r="ACD31" s="1230"/>
      <c r="ACE31" s="1230"/>
      <c r="ACF31" s="1230"/>
      <c r="ACG31" s="1230"/>
      <c r="ACH31" s="1230"/>
      <c r="ACI31" s="1230"/>
      <c r="ACJ31" s="1230"/>
      <c r="ACK31" s="1230"/>
      <c r="ACL31" s="1230"/>
      <c r="ACM31" s="1230"/>
      <c r="ACN31" s="1230"/>
      <c r="ACO31" s="1230"/>
      <c r="ACP31" s="1230"/>
      <c r="ACQ31" s="1230"/>
      <c r="ACR31" s="1230"/>
      <c r="ACS31" s="1230"/>
      <c r="ACT31" s="1230"/>
      <c r="ACU31" s="1230"/>
      <c r="ACV31" s="1230"/>
      <c r="ACW31" s="1230"/>
      <c r="ACX31" s="1230"/>
      <c r="ACY31" s="1230"/>
      <c r="ACZ31" s="1230"/>
      <c r="ADA31" s="1230"/>
      <c r="ADB31" s="1230"/>
      <c r="ADC31" s="1230"/>
      <c r="ADD31" s="1230"/>
      <c r="ADE31" s="1230"/>
      <c r="ADF31" s="1230"/>
      <c r="ADG31" s="1230"/>
      <c r="ADH31" s="1230"/>
      <c r="ADI31" s="1230"/>
      <c r="ADJ31" s="1230"/>
      <c r="ADK31" s="1230"/>
      <c r="ADL31" s="1230"/>
      <c r="ADM31" s="1230"/>
      <c r="ADN31" s="1230"/>
      <c r="ADO31" s="1230"/>
      <c r="ADP31" s="1230"/>
      <c r="ADQ31" s="1230"/>
      <c r="ADR31" s="1230"/>
      <c r="ADS31" s="1230"/>
      <c r="ADT31" s="1230"/>
      <c r="ADU31" s="1230"/>
      <c r="ADV31" s="1230"/>
      <c r="ADW31" s="1230"/>
      <c r="ADX31" s="1230"/>
      <c r="ADY31" s="1230"/>
      <c r="ADZ31" s="1230"/>
      <c r="AEA31" s="1230"/>
      <c r="AEB31" s="1230"/>
      <c r="AEC31" s="1230"/>
      <c r="AED31" s="1230"/>
      <c r="AEE31" s="1230"/>
      <c r="AEF31" s="1230"/>
      <c r="AEG31" s="1230"/>
      <c r="AEH31" s="1230"/>
      <c r="AEI31" s="1230"/>
      <c r="AEJ31" s="1230"/>
      <c r="AEK31" s="1230"/>
      <c r="AEL31" s="1230"/>
      <c r="AEM31" s="1230"/>
      <c r="AEN31" s="1230"/>
      <c r="AEO31" s="1230"/>
      <c r="AEP31" s="1230"/>
      <c r="AEQ31" s="1230"/>
      <c r="AER31" s="1230"/>
      <c r="AES31" s="1230"/>
      <c r="AET31" s="1230"/>
      <c r="AEU31" s="1230"/>
      <c r="AEV31" s="1230"/>
      <c r="AEW31" s="1230"/>
      <c r="AEX31" s="1230"/>
      <c r="AEY31" s="1230"/>
      <c r="AEZ31" s="1230"/>
      <c r="AFA31" s="1230"/>
      <c r="AFB31" s="1230"/>
      <c r="AFC31" s="1230"/>
      <c r="AFD31" s="1230"/>
      <c r="AFE31" s="1230"/>
      <c r="AFF31" s="1230"/>
      <c r="AFG31" s="1230"/>
      <c r="AFH31" s="1230"/>
      <c r="AFI31" s="1230"/>
      <c r="AFJ31" s="1230"/>
      <c r="AFK31" s="1230"/>
      <c r="AFL31" s="1230"/>
      <c r="AFM31" s="1230"/>
      <c r="AFN31" s="1230"/>
      <c r="AFO31" s="1230"/>
      <c r="AFP31" s="1230"/>
      <c r="AFQ31" s="1230"/>
      <c r="AFR31" s="1230"/>
      <c r="AFS31" s="1230"/>
      <c r="AFT31" s="1230"/>
      <c r="AFU31" s="1230"/>
      <c r="AFV31" s="1230"/>
      <c r="AFW31" s="1230"/>
      <c r="AFX31" s="1230"/>
      <c r="AFY31" s="1230"/>
      <c r="AFZ31" s="1230"/>
      <c r="AGA31" s="1230"/>
      <c r="AGB31" s="1230"/>
      <c r="AGC31" s="1230"/>
      <c r="AGD31" s="1230"/>
      <c r="AGE31" s="1230"/>
      <c r="AGF31" s="1230"/>
      <c r="AGG31" s="1230"/>
      <c r="AGH31" s="1230"/>
      <c r="AGI31" s="1230"/>
      <c r="AGJ31" s="1230"/>
      <c r="AGK31" s="1230"/>
      <c r="AGL31" s="1230"/>
      <c r="AGM31" s="1230"/>
      <c r="AGN31" s="1230"/>
      <c r="AGO31" s="1230"/>
      <c r="AGP31" s="1230"/>
      <c r="AGQ31" s="1230"/>
      <c r="AGR31" s="1230"/>
      <c r="AGS31" s="1230"/>
      <c r="AGT31" s="1230"/>
      <c r="AGU31" s="1230"/>
      <c r="AGV31" s="1230"/>
      <c r="AGW31" s="1230"/>
      <c r="AGX31" s="1230"/>
      <c r="AGY31" s="1230"/>
      <c r="AGZ31" s="1230"/>
      <c r="AHA31" s="1230"/>
      <c r="AHB31" s="1230"/>
      <c r="AHC31" s="1230"/>
      <c r="AHD31" s="1230"/>
      <c r="AHE31" s="1230"/>
      <c r="AHF31" s="1230"/>
      <c r="AHG31" s="1230"/>
      <c r="AHH31" s="1230"/>
      <c r="AHI31" s="1230"/>
      <c r="AHJ31" s="1230"/>
      <c r="AHK31" s="1230"/>
      <c r="AHL31" s="1230"/>
      <c r="AHM31" s="1230"/>
      <c r="AHN31" s="1230"/>
      <c r="AHO31" s="1230"/>
      <c r="AHP31" s="1230"/>
      <c r="AHQ31" s="1230"/>
      <c r="AHR31" s="1230"/>
      <c r="AHS31" s="1230"/>
      <c r="AHT31" s="1230"/>
      <c r="AHU31" s="1230"/>
      <c r="AHV31" s="1230"/>
      <c r="AHW31" s="1230"/>
      <c r="AHX31" s="1230"/>
      <c r="AHY31" s="1230"/>
      <c r="AHZ31" s="1230"/>
      <c r="AIA31" s="1230"/>
      <c r="AIB31" s="1230"/>
      <c r="AIC31" s="1230"/>
      <c r="AID31" s="1230"/>
      <c r="AIE31" s="1230"/>
      <c r="AIF31" s="1230"/>
      <c r="AIG31" s="1230"/>
      <c r="AIH31" s="1230"/>
      <c r="AII31" s="1230"/>
      <c r="AIJ31" s="1230"/>
      <c r="AIK31" s="1230"/>
      <c r="AIL31" s="1230"/>
      <c r="AIM31" s="1230"/>
      <c r="AIN31" s="1230"/>
      <c r="AIO31" s="1230"/>
      <c r="AIP31" s="1230"/>
      <c r="AIQ31" s="1230"/>
      <c r="AIR31" s="1230"/>
      <c r="AIS31" s="1230"/>
      <c r="AIT31" s="1230"/>
      <c r="AIU31" s="1230"/>
      <c r="AIV31" s="1230"/>
      <c r="AIW31" s="1230"/>
      <c r="AIX31" s="1230"/>
      <c r="AIY31" s="1230"/>
      <c r="AIZ31" s="1230"/>
      <c r="AJA31" s="1230"/>
      <c r="AJB31" s="1230"/>
      <c r="AJC31" s="1230"/>
      <c r="AJD31" s="1230"/>
      <c r="AJE31" s="1230"/>
      <c r="AJF31" s="1230"/>
      <c r="AJG31" s="1230"/>
      <c r="AJH31" s="1230"/>
      <c r="AJI31" s="1230"/>
      <c r="AJJ31" s="1230"/>
      <c r="AJK31" s="1230"/>
      <c r="AJL31" s="1230"/>
      <c r="AJM31" s="1230"/>
      <c r="AJN31" s="1230"/>
      <c r="AJO31" s="1230"/>
      <c r="AJP31" s="1230"/>
      <c r="AJQ31" s="1230"/>
      <c r="AJR31" s="1230"/>
      <c r="AJS31" s="1230"/>
      <c r="AJT31" s="1230"/>
      <c r="AJU31" s="1230"/>
      <c r="AJV31" s="1230"/>
      <c r="AJW31" s="1230"/>
      <c r="AJX31" s="1230"/>
      <c r="AJY31" s="1230"/>
      <c r="AJZ31" s="1230"/>
      <c r="AKA31" s="1230"/>
      <c r="AKB31" s="1230"/>
      <c r="AKC31" s="1230"/>
      <c r="AKD31" s="1230"/>
      <c r="AKE31" s="1230"/>
      <c r="AKF31" s="1230"/>
      <c r="AKG31" s="1230"/>
      <c r="AKH31" s="1230"/>
      <c r="AKI31" s="1230"/>
      <c r="AKJ31" s="1230"/>
      <c r="AKK31" s="1230"/>
      <c r="AKL31" s="1230"/>
      <c r="AKM31" s="1230"/>
      <c r="AKN31" s="1230"/>
      <c r="AKO31" s="1230"/>
      <c r="AKP31" s="1230"/>
      <c r="AKQ31" s="1230"/>
      <c r="AKR31" s="1230"/>
      <c r="AKS31" s="1230"/>
      <c r="AKT31" s="1230"/>
      <c r="AKU31" s="1230"/>
      <c r="AKV31" s="1230"/>
      <c r="AKW31" s="1230"/>
      <c r="AKX31" s="1230"/>
      <c r="AKY31" s="1230"/>
      <c r="AKZ31" s="1230"/>
      <c r="ALA31" s="1230"/>
      <c r="ALB31" s="1230"/>
      <c r="ALC31" s="1230"/>
      <c r="ALD31" s="1230"/>
      <c r="ALE31" s="1230"/>
      <c r="ALF31" s="1230"/>
      <c r="ALG31" s="1230"/>
      <c r="ALH31" s="1230"/>
      <c r="ALI31" s="1230"/>
      <c r="ALJ31" s="1230"/>
      <c r="ALK31" s="1230"/>
      <c r="ALL31" s="1230"/>
      <c r="ALM31" s="1230"/>
      <c r="ALN31" s="1230"/>
      <c r="ALO31" s="1230"/>
      <c r="ALP31" s="1230"/>
      <c r="ALQ31" s="1230"/>
      <c r="ALR31" s="1230"/>
      <c r="ALS31" s="1230"/>
      <c r="ALT31" s="1230"/>
      <c r="ALU31" s="1230"/>
      <c r="ALV31" s="1230"/>
      <c r="ALW31" s="1230"/>
      <c r="ALX31" s="1230"/>
      <c r="ALY31" s="1230"/>
      <c r="ALZ31" s="1230"/>
      <c r="AMA31" s="1230"/>
      <c r="AMB31" s="1230"/>
      <c r="AMC31" s="1230"/>
      <c r="AMD31" s="1230"/>
      <c r="AME31" s="1230"/>
      <c r="AMF31" s="1230"/>
      <c r="AMG31" s="1230"/>
      <c r="AMH31" s="1230"/>
      <c r="AMI31" s="1230"/>
      <c r="AMJ31" s="1230"/>
      <c r="AMK31" s="1230"/>
      <c r="AML31" s="1230"/>
      <c r="AMM31" s="1230"/>
      <c r="AMN31" s="1230"/>
      <c r="AMO31" s="1230"/>
      <c r="AMP31" s="1230"/>
      <c r="AMQ31" s="1230"/>
      <c r="AMR31" s="1230"/>
      <c r="AMS31" s="1230"/>
      <c r="AMT31" s="1230"/>
      <c r="AMU31" s="1230"/>
      <c r="AMV31" s="1230"/>
      <c r="AMW31" s="1230"/>
      <c r="AMX31" s="1230"/>
      <c r="AMY31" s="1230"/>
      <c r="AMZ31" s="1230"/>
      <c r="ANA31" s="1230"/>
      <c r="ANB31" s="1230"/>
      <c r="ANC31" s="1230"/>
      <c r="AND31" s="1230"/>
      <c r="ANE31" s="1230"/>
      <c r="ANF31" s="1230"/>
      <c r="ANG31" s="1230"/>
      <c r="ANH31" s="1230"/>
      <c r="ANI31" s="1230"/>
      <c r="ANJ31" s="1230"/>
      <c r="ANK31" s="1230"/>
      <c r="ANL31" s="1230"/>
      <c r="ANM31" s="1230"/>
      <c r="ANN31" s="1230"/>
      <c r="ANO31" s="1230"/>
      <c r="ANP31" s="1230"/>
      <c r="ANQ31" s="1230"/>
      <c r="ANR31" s="1230"/>
      <c r="ANS31" s="1230"/>
      <c r="ANT31" s="1230"/>
      <c r="ANU31" s="1230"/>
      <c r="ANV31" s="1230"/>
      <c r="ANW31" s="1230"/>
      <c r="ANX31" s="1230"/>
      <c r="ANY31" s="1230"/>
      <c r="ANZ31" s="1230"/>
      <c r="AOA31" s="1230"/>
      <c r="AOB31" s="1230"/>
      <c r="AOC31" s="1230"/>
      <c r="AOD31" s="1230"/>
      <c r="AOE31" s="1230"/>
      <c r="AOF31" s="1230"/>
      <c r="AOG31" s="1230"/>
      <c r="AOH31" s="1230"/>
      <c r="AOI31" s="1230"/>
      <c r="AOJ31" s="1230"/>
      <c r="AOK31" s="1230"/>
      <c r="AOL31" s="1230"/>
      <c r="AOM31" s="1230"/>
      <c r="AON31" s="1230"/>
      <c r="AOO31" s="1230"/>
      <c r="AOP31" s="1230"/>
      <c r="AOQ31" s="1230"/>
      <c r="AOR31" s="1230"/>
      <c r="AOS31" s="1230"/>
      <c r="AOT31" s="1230"/>
      <c r="AOU31" s="1230"/>
      <c r="AOV31" s="1230"/>
      <c r="AOW31" s="1230"/>
      <c r="AOX31" s="1230"/>
      <c r="AOY31" s="1230"/>
      <c r="AOZ31" s="1230"/>
      <c r="APA31" s="1230"/>
      <c r="APB31" s="1230"/>
      <c r="APC31" s="1230"/>
      <c r="APD31" s="1230"/>
      <c r="APE31" s="1230"/>
      <c r="APF31" s="1230"/>
      <c r="APG31" s="1230"/>
      <c r="APH31" s="1230"/>
      <c r="API31" s="1230"/>
      <c r="APJ31" s="1230"/>
      <c r="APK31" s="1230"/>
      <c r="APL31" s="1230"/>
      <c r="APM31" s="1230"/>
      <c r="APN31" s="1230"/>
      <c r="APO31" s="1230"/>
      <c r="APP31" s="1230"/>
      <c r="APQ31" s="1230"/>
      <c r="APR31" s="1230"/>
      <c r="APS31" s="1230"/>
      <c r="APT31" s="1230"/>
      <c r="APU31" s="1230"/>
      <c r="APV31" s="1230"/>
      <c r="APW31" s="1230"/>
      <c r="APX31" s="1230"/>
      <c r="APY31" s="1230"/>
      <c r="APZ31" s="1230"/>
      <c r="AQA31" s="1230"/>
      <c r="AQB31" s="1230"/>
      <c r="AQC31" s="1230"/>
      <c r="AQD31" s="1230"/>
      <c r="AQE31" s="1230"/>
      <c r="AQF31" s="1230"/>
      <c r="AQG31" s="1230"/>
      <c r="AQH31" s="1230"/>
      <c r="AQI31" s="1230"/>
      <c r="AQJ31" s="1230"/>
      <c r="AQK31" s="1230"/>
      <c r="AQL31" s="1230"/>
      <c r="AQM31" s="1230"/>
      <c r="AQN31" s="1230"/>
      <c r="AQO31" s="1230"/>
      <c r="AQP31" s="1230"/>
      <c r="AQQ31" s="1230"/>
      <c r="AQR31" s="1230"/>
      <c r="AQS31" s="1230"/>
      <c r="AQT31" s="1230"/>
      <c r="AQU31" s="1230"/>
      <c r="AQV31" s="1230"/>
      <c r="AQW31" s="1230"/>
      <c r="AQX31" s="1230"/>
      <c r="AQY31" s="1230"/>
      <c r="AQZ31" s="1230"/>
      <c r="ARA31" s="1230"/>
      <c r="ARB31" s="1230"/>
      <c r="ARC31" s="1230"/>
      <c r="ARD31" s="1230"/>
      <c r="ARE31" s="1230"/>
      <c r="ARF31" s="1230"/>
      <c r="ARG31" s="1230"/>
      <c r="ARH31" s="1230"/>
      <c r="ARI31" s="1230"/>
      <c r="ARJ31" s="1230"/>
      <c r="ARK31" s="1230"/>
      <c r="ARL31" s="1230"/>
      <c r="ARM31" s="1230"/>
      <c r="ARN31" s="1230"/>
      <c r="ARO31" s="1230"/>
      <c r="ARP31" s="1230"/>
      <c r="ARQ31" s="1230"/>
      <c r="ARR31" s="1230"/>
      <c r="ARS31" s="1230"/>
      <c r="ART31" s="1230"/>
      <c r="ARU31" s="1230"/>
      <c r="ARV31" s="1230"/>
      <c r="ARW31" s="1230"/>
      <c r="ARX31" s="1230"/>
      <c r="ARY31" s="1230"/>
      <c r="ARZ31" s="1230"/>
      <c r="ASA31" s="1230"/>
      <c r="ASB31" s="1230"/>
      <c r="ASC31" s="1230"/>
      <c r="ASD31" s="1230"/>
      <c r="ASE31" s="1230"/>
      <c r="ASF31" s="1230"/>
      <c r="ASG31" s="1230"/>
      <c r="ASH31" s="1230"/>
      <c r="ASI31" s="1230"/>
      <c r="ASJ31" s="1230"/>
      <c r="ASK31" s="1230"/>
      <c r="ASL31" s="1230"/>
      <c r="ASM31" s="1230"/>
      <c r="ASN31" s="1230"/>
      <c r="ASO31" s="1230"/>
      <c r="ASP31" s="1230"/>
      <c r="ASQ31" s="1230"/>
      <c r="ASR31" s="1230"/>
      <c r="ASS31" s="1230"/>
      <c r="AST31" s="1230"/>
      <c r="ASU31" s="1230"/>
      <c r="ASV31" s="1230"/>
      <c r="ASW31" s="1230"/>
      <c r="ASX31" s="1230"/>
      <c r="ASY31" s="1230"/>
      <c r="ASZ31" s="1230"/>
      <c r="ATA31" s="1230"/>
      <c r="ATB31" s="1230"/>
      <c r="ATC31" s="1230"/>
      <c r="ATD31" s="1230"/>
      <c r="ATE31" s="1230"/>
      <c r="ATF31" s="1230"/>
      <c r="ATG31" s="1230"/>
      <c r="ATH31" s="1230"/>
      <c r="ATI31" s="1230"/>
      <c r="ATJ31" s="1230"/>
      <c r="ATK31" s="1230"/>
      <c r="ATL31" s="1230"/>
      <c r="ATM31" s="1230"/>
      <c r="ATN31" s="1230"/>
      <c r="ATO31" s="1230"/>
      <c r="ATP31" s="1230"/>
      <c r="ATQ31" s="1230"/>
      <c r="ATR31" s="1230"/>
      <c r="ATS31" s="1230"/>
      <c r="ATT31" s="1230"/>
      <c r="ATU31" s="1230"/>
      <c r="ATV31" s="1230"/>
      <c r="ATW31" s="1230"/>
      <c r="ATX31" s="1230"/>
      <c r="ATY31" s="1230"/>
      <c r="ATZ31" s="1230"/>
      <c r="AUA31" s="1230"/>
      <c r="AUB31" s="1230"/>
      <c r="AUC31" s="1230"/>
      <c r="AUD31" s="1230"/>
      <c r="AUE31" s="1230"/>
      <c r="AUF31" s="1230"/>
      <c r="AUG31" s="1230"/>
      <c r="AUH31" s="1230"/>
      <c r="AUI31" s="1230"/>
      <c r="AUJ31" s="1230"/>
      <c r="AUK31" s="1230"/>
      <c r="AUL31" s="1230"/>
      <c r="AUM31" s="1230"/>
      <c r="AUN31" s="1230"/>
      <c r="AUO31" s="1230"/>
      <c r="AUP31" s="1230"/>
      <c r="AUQ31" s="1230"/>
      <c r="AUR31" s="1230"/>
      <c r="AUS31" s="1230"/>
      <c r="AUT31" s="1230"/>
      <c r="AUU31" s="1230"/>
      <c r="AUV31" s="1230"/>
      <c r="AUW31" s="1230"/>
      <c r="AUX31" s="1230"/>
      <c r="AUY31" s="1230"/>
      <c r="AUZ31" s="1230"/>
      <c r="AVA31" s="1230"/>
      <c r="AVB31" s="1230"/>
      <c r="AVC31" s="1230"/>
      <c r="AVD31" s="1230"/>
      <c r="AVE31" s="1230"/>
      <c r="AVF31" s="1230"/>
      <c r="AVG31" s="1230"/>
      <c r="AVH31" s="1230"/>
      <c r="AVI31" s="1230"/>
      <c r="AVJ31" s="1230"/>
      <c r="AVK31" s="1230"/>
      <c r="AVL31" s="1230"/>
      <c r="AVM31" s="1230"/>
      <c r="AVN31" s="1230"/>
      <c r="AVO31" s="1230"/>
      <c r="AVP31" s="1230"/>
      <c r="AVQ31" s="1230"/>
      <c r="AVR31" s="1230"/>
      <c r="AVS31" s="1230"/>
      <c r="AVT31" s="1230"/>
      <c r="AVU31" s="1230"/>
      <c r="AVV31" s="1230"/>
      <c r="AVW31" s="1230"/>
      <c r="AVX31" s="1230"/>
      <c r="AVY31" s="1230"/>
      <c r="AVZ31" s="1230"/>
      <c r="AWA31" s="1230"/>
      <c r="AWB31" s="1230"/>
      <c r="AWC31" s="1230"/>
      <c r="AWD31" s="1230"/>
      <c r="AWE31" s="1230"/>
      <c r="AWF31" s="1230"/>
      <c r="AWG31" s="1230"/>
      <c r="AWH31" s="1230"/>
      <c r="AWI31" s="1230"/>
      <c r="AWJ31" s="1230"/>
      <c r="AWK31" s="1230"/>
      <c r="AWL31" s="1230"/>
      <c r="AWM31" s="1230"/>
      <c r="AWN31" s="1230"/>
      <c r="AWO31" s="1230"/>
      <c r="AWP31" s="1230"/>
      <c r="AWQ31" s="1230"/>
      <c r="AWR31" s="1230"/>
      <c r="AWS31" s="1230"/>
      <c r="AWT31" s="1230"/>
      <c r="AWU31" s="1230"/>
      <c r="AWV31" s="1230"/>
      <c r="AWW31" s="1230"/>
      <c r="AWX31" s="1230"/>
      <c r="AWY31" s="1230"/>
      <c r="AWZ31" s="1230"/>
      <c r="AXA31" s="1230"/>
      <c r="AXB31" s="1230"/>
      <c r="AXC31" s="1230"/>
      <c r="AXD31" s="1230"/>
      <c r="AXE31" s="1230"/>
      <c r="AXF31" s="1230"/>
      <c r="AXG31" s="1230"/>
      <c r="AXH31" s="1230"/>
      <c r="AXI31" s="1230"/>
      <c r="AXJ31" s="1230"/>
      <c r="AXK31" s="1230"/>
      <c r="AXL31" s="1230"/>
      <c r="AXM31" s="1230"/>
      <c r="AXN31" s="1230"/>
      <c r="AXO31" s="1230"/>
      <c r="AXP31" s="1230"/>
      <c r="AXQ31" s="1230"/>
      <c r="AXR31" s="1230"/>
      <c r="AXS31" s="1230"/>
      <c r="AXT31" s="1230"/>
      <c r="AXU31" s="1230"/>
      <c r="AXV31" s="1230"/>
      <c r="AXW31" s="1230"/>
      <c r="AXX31" s="1230"/>
      <c r="AXY31" s="1230"/>
      <c r="AXZ31" s="1230"/>
      <c r="AYA31" s="1230"/>
      <c r="AYB31" s="1230"/>
      <c r="AYC31" s="1230"/>
      <c r="AYD31" s="1230"/>
      <c r="AYE31" s="1230"/>
      <c r="AYF31" s="1230"/>
      <c r="AYG31" s="1230"/>
      <c r="AYH31" s="1230"/>
      <c r="AYI31" s="1230"/>
      <c r="AYJ31" s="1230"/>
      <c r="AYK31" s="1230"/>
      <c r="AYL31" s="1230"/>
      <c r="AYM31" s="1230"/>
      <c r="AYN31" s="1230"/>
      <c r="AYO31" s="1230"/>
      <c r="AYP31" s="1230"/>
      <c r="AYQ31" s="1230"/>
      <c r="AYR31" s="1230"/>
      <c r="AYS31" s="1230"/>
      <c r="AYT31" s="1230"/>
      <c r="AYU31" s="1230"/>
      <c r="AYV31" s="1230"/>
      <c r="AYW31" s="1230"/>
      <c r="AYX31" s="1230"/>
      <c r="AYY31" s="1230"/>
      <c r="AYZ31" s="1230"/>
      <c r="AZA31" s="1230"/>
      <c r="AZB31" s="1230"/>
      <c r="AZC31" s="1230"/>
      <c r="AZD31" s="1230"/>
      <c r="AZE31" s="1230"/>
      <c r="AZF31" s="1230"/>
      <c r="AZG31" s="1230"/>
      <c r="AZH31" s="1230"/>
      <c r="AZI31" s="1230"/>
      <c r="AZJ31" s="1230"/>
      <c r="AZK31" s="1230"/>
      <c r="AZL31" s="1230"/>
      <c r="AZM31" s="1230"/>
      <c r="AZN31" s="1230"/>
      <c r="AZO31" s="1230"/>
      <c r="AZP31" s="1230"/>
      <c r="AZQ31" s="1230"/>
      <c r="AZR31" s="1230"/>
      <c r="AZS31" s="1230"/>
      <c r="AZT31" s="1230"/>
      <c r="AZU31" s="1230"/>
      <c r="AZV31" s="1230"/>
      <c r="AZW31" s="1230"/>
      <c r="AZX31" s="1230"/>
      <c r="AZY31" s="1230"/>
      <c r="AZZ31" s="1230"/>
      <c r="BAA31" s="1230"/>
      <c r="BAB31" s="1230"/>
      <c r="BAC31" s="1230"/>
      <c r="BAD31" s="1230"/>
      <c r="BAE31" s="1230"/>
      <c r="BAF31" s="1230"/>
      <c r="BAG31" s="1230"/>
      <c r="BAH31" s="1230"/>
      <c r="BAI31" s="1230"/>
      <c r="BAJ31" s="1230"/>
      <c r="BAK31" s="1230"/>
      <c r="BAL31" s="1230"/>
      <c r="BAM31" s="1230"/>
      <c r="BAN31" s="1230"/>
      <c r="BAO31" s="1230"/>
      <c r="BAP31" s="1230"/>
      <c r="BAQ31" s="1230"/>
      <c r="BAR31" s="1230"/>
      <c r="BAS31" s="1230"/>
      <c r="BAT31" s="1230"/>
      <c r="BAU31" s="1230"/>
      <c r="BAV31" s="1230"/>
      <c r="BAW31" s="1230"/>
      <c r="BAX31" s="1230"/>
      <c r="BAY31" s="1230"/>
      <c r="BAZ31" s="1230"/>
      <c r="BBA31" s="1230"/>
      <c r="BBB31" s="1230"/>
      <c r="BBC31" s="1230"/>
      <c r="BBD31" s="1230"/>
      <c r="BBE31" s="1230"/>
      <c r="BBF31" s="1230"/>
      <c r="BBG31" s="1230"/>
      <c r="BBH31" s="1230"/>
      <c r="BBI31" s="1230"/>
      <c r="BBJ31" s="1230"/>
      <c r="BBK31" s="1230"/>
      <c r="BBL31" s="1230"/>
      <c r="BBM31" s="1230"/>
      <c r="BBN31" s="1230"/>
      <c r="BBO31" s="1230"/>
      <c r="BBP31" s="1230"/>
      <c r="BBQ31" s="1230"/>
      <c r="BBR31" s="1230"/>
      <c r="BBS31" s="1230"/>
      <c r="BBT31" s="1230"/>
      <c r="BBU31" s="1230"/>
      <c r="BBV31" s="1230"/>
      <c r="BBW31" s="1230"/>
      <c r="BBX31" s="1230"/>
      <c r="BBY31" s="1230"/>
      <c r="BBZ31" s="1230"/>
      <c r="BCA31" s="1230"/>
      <c r="BCB31" s="1230"/>
      <c r="BCC31" s="1230"/>
      <c r="BCD31" s="1230"/>
      <c r="BCE31" s="1230"/>
      <c r="BCF31" s="1230"/>
      <c r="BCG31" s="1230"/>
      <c r="BCH31" s="1230"/>
      <c r="BCI31" s="1230"/>
      <c r="BCJ31" s="1230"/>
      <c r="BCK31" s="1230"/>
      <c r="BCL31" s="1230"/>
      <c r="BCM31" s="1230"/>
      <c r="BCN31" s="1230"/>
      <c r="BCO31" s="1230"/>
      <c r="BCP31" s="1230"/>
      <c r="BCQ31" s="1230"/>
      <c r="BCR31" s="1230"/>
      <c r="BCS31" s="1230"/>
      <c r="BCT31" s="1230"/>
      <c r="BCU31" s="1230"/>
      <c r="BCV31" s="1230"/>
      <c r="BCW31" s="1230"/>
      <c r="BCX31" s="1230"/>
      <c r="BCY31" s="1230"/>
      <c r="BCZ31" s="1230"/>
      <c r="BDA31" s="1230"/>
      <c r="BDB31" s="1230"/>
      <c r="BDC31" s="1230"/>
      <c r="BDD31" s="1230"/>
      <c r="BDE31" s="1230"/>
      <c r="BDF31" s="1230"/>
      <c r="BDG31" s="1230"/>
      <c r="BDH31" s="1230"/>
      <c r="BDI31" s="1230"/>
      <c r="BDJ31" s="1230"/>
      <c r="BDK31" s="1230"/>
      <c r="BDL31" s="1230"/>
      <c r="BDM31" s="1230"/>
      <c r="BDN31" s="1230"/>
      <c r="BDO31" s="1230"/>
      <c r="BDP31" s="1230"/>
      <c r="BDQ31" s="1230"/>
      <c r="BDR31" s="1230"/>
      <c r="BDS31" s="1230"/>
      <c r="BDT31" s="1230"/>
      <c r="BDU31" s="1230"/>
      <c r="BDV31" s="1230"/>
      <c r="BDW31" s="1230"/>
      <c r="BDX31" s="1230"/>
      <c r="BDY31" s="1230"/>
      <c r="BDZ31" s="1230"/>
      <c r="BEA31" s="1230"/>
      <c r="BEB31" s="1230"/>
      <c r="BEC31" s="1230"/>
      <c r="BED31" s="1230"/>
      <c r="BEE31" s="1230"/>
      <c r="BEF31" s="1230"/>
      <c r="BEG31" s="1230"/>
      <c r="BEH31" s="1230"/>
      <c r="BEI31" s="1230"/>
      <c r="BEJ31" s="1230"/>
      <c r="BEK31" s="1230"/>
      <c r="BEL31" s="1230"/>
      <c r="BEM31" s="1230"/>
      <c r="BEN31" s="1230"/>
      <c r="BEO31" s="1230"/>
      <c r="BEP31" s="1230"/>
      <c r="BEQ31" s="1230"/>
      <c r="BER31" s="1230"/>
      <c r="BES31" s="1230"/>
      <c r="BET31" s="1230"/>
      <c r="BEU31" s="1230"/>
      <c r="BEV31" s="1230"/>
      <c r="BEW31" s="1230"/>
      <c r="BEX31" s="1230"/>
      <c r="BEY31" s="1230"/>
      <c r="BEZ31" s="1230"/>
      <c r="BFA31" s="1230"/>
      <c r="BFB31" s="1230"/>
      <c r="BFC31" s="1230"/>
      <c r="BFD31" s="1230"/>
      <c r="BFE31" s="1230"/>
      <c r="BFF31" s="1230"/>
      <c r="BFG31" s="1230"/>
      <c r="BFH31" s="1230"/>
      <c r="BFI31" s="1230"/>
      <c r="BFJ31" s="1230"/>
      <c r="BFK31" s="1230"/>
      <c r="BFL31" s="1230"/>
      <c r="BFM31" s="1230"/>
      <c r="BFN31" s="1230"/>
      <c r="BFO31" s="1230"/>
      <c r="BFP31" s="1230"/>
      <c r="BFQ31" s="1230"/>
      <c r="BFR31" s="1230"/>
      <c r="BFS31" s="1230"/>
      <c r="BFT31" s="1230"/>
      <c r="BFU31" s="1230"/>
      <c r="BFV31" s="1230"/>
      <c r="BFW31" s="1230"/>
      <c r="BFX31" s="1230"/>
      <c r="BFY31" s="1230"/>
      <c r="BFZ31" s="1230"/>
      <c r="BGA31" s="1230"/>
      <c r="BGB31" s="1230"/>
      <c r="BGC31" s="1230"/>
      <c r="BGD31" s="1230"/>
      <c r="BGE31" s="1230"/>
      <c r="BGF31" s="1230"/>
      <c r="BGG31" s="1230"/>
      <c r="BGH31" s="1230"/>
      <c r="BGI31" s="1230"/>
      <c r="BGJ31" s="1230"/>
      <c r="BGK31" s="1230"/>
      <c r="BGL31" s="1230"/>
      <c r="BGM31" s="1230"/>
      <c r="BGN31" s="1230"/>
      <c r="BGO31" s="1230"/>
      <c r="BGP31" s="1230"/>
      <c r="BGQ31" s="1230"/>
      <c r="BGR31" s="1230"/>
      <c r="BGS31" s="1230"/>
      <c r="BGT31" s="1230"/>
      <c r="BGU31" s="1230"/>
      <c r="BGV31" s="1230"/>
      <c r="BGW31" s="1230"/>
      <c r="BGX31" s="1230"/>
      <c r="BGY31" s="1230"/>
      <c r="BGZ31" s="1230"/>
      <c r="BHA31" s="1230"/>
      <c r="BHB31" s="1230"/>
      <c r="BHC31" s="1230"/>
      <c r="BHD31" s="1230"/>
      <c r="BHE31" s="1230"/>
      <c r="BHF31" s="1230"/>
      <c r="BHG31" s="1230"/>
      <c r="BHH31" s="1230"/>
      <c r="BHI31" s="1230"/>
      <c r="BHJ31" s="1230"/>
      <c r="BHK31" s="1230"/>
      <c r="BHL31" s="1230"/>
      <c r="BHM31" s="1230"/>
      <c r="BHN31" s="1230"/>
      <c r="BHO31" s="1230"/>
      <c r="BHP31" s="1230"/>
      <c r="BHQ31" s="1230"/>
      <c r="BHR31" s="1230"/>
      <c r="BHS31" s="1230"/>
      <c r="BHT31" s="1230"/>
      <c r="BHU31" s="1230"/>
      <c r="BHV31" s="1230"/>
      <c r="BHW31" s="1230"/>
      <c r="BHX31" s="1230"/>
      <c r="BHY31" s="1230"/>
      <c r="BHZ31" s="1230"/>
      <c r="BIA31" s="1230"/>
      <c r="BIB31" s="1230"/>
      <c r="BIC31" s="1230"/>
      <c r="BID31" s="1230"/>
      <c r="BIE31" s="1230"/>
      <c r="BIF31" s="1230"/>
      <c r="BIG31" s="1230"/>
      <c r="BIH31" s="1230"/>
      <c r="BII31" s="1230"/>
      <c r="BIJ31" s="1230"/>
      <c r="BIK31" s="1230"/>
      <c r="BIL31" s="1230"/>
      <c r="BIM31" s="1230"/>
      <c r="BIN31" s="1230"/>
      <c r="BIO31" s="1230"/>
      <c r="BIP31" s="1230"/>
      <c r="BIQ31" s="1230"/>
      <c r="BIR31" s="1230"/>
      <c r="BIS31" s="1230"/>
      <c r="BIT31" s="1230"/>
      <c r="BIU31" s="1230"/>
      <c r="BIV31" s="1230"/>
      <c r="BIW31" s="1230"/>
      <c r="BIX31" s="1230"/>
      <c r="BIY31" s="1230"/>
      <c r="BIZ31" s="1230"/>
      <c r="BJA31" s="1230"/>
      <c r="BJB31" s="1230"/>
      <c r="BJC31" s="1230"/>
      <c r="BJD31" s="1230"/>
      <c r="BJE31" s="1230"/>
      <c r="BJF31" s="1230"/>
      <c r="BJG31" s="1230"/>
      <c r="BJH31" s="1230"/>
      <c r="BJI31" s="1230"/>
      <c r="BJJ31" s="1230"/>
      <c r="BJK31" s="1230"/>
      <c r="BJL31" s="1230"/>
      <c r="BJM31" s="1230"/>
      <c r="BJN31" s="1230"/>
      <c r="BJO31" s="1230"/>
      <c r="BJP31" s="1230"/>
      <c r="BJQ31" s="1230"/>
      <c r="BJR31" s="1230"/>
      <c r="BJS31" s="1230"/>
      <c r="BJT31" s="1230"/>
      <c r="BJU31" s="1230"/>
      <c r="BJV31" s="1230"/>
      <c r="BJW31" s="1230"/>
      <c r="BJX31" s="1230"/>
      <c r="BJY31" s="1230"/>
      <c r="BJZ31" s="1230"/>
      <c r="BKA31" s="1230"/>
      <c r="BKB31" s="1230"/>
      <c r="BKC31" s="1230"/>
      <c r="BKD31" s="1230"/>
      <c r="BKE31" s="1230"/>
      <c r="BKF31" s="1230"/>
      <c r="BKG31" s="1230"/>
      <c r="BKH31" s="1230"/>
      <c r="BKI31" s="1230"/>
      <c r="BKJ31" s="1230"/>
      <c r="BKK31" s="1230"/>
      <c r="BKL31" s="1230"/>
      <c r="BKM31" s="1230"/>
      <c r="BKN31" s="1230"/>
      <c r="BKO31" s="1230"/>
      <c r="BKP31" s="1230"/>
      <c r="BKQ31" s="1230"/>
      <c r="BKR31" s="1230"/>
      <c r="BKS31" s="1230"/>
      <c r="BKT31" s="1230"/>
      <c r="BKU31" s="1230"/>
      <c r="BKV31" s="1230"/>
      <c r="BKW31" s="1230"/>
      <c r="BKX31" s="1230"/>
      <c r="BKY31" s="1230"/>
      <c r="BKZ31" s="1230"/>
      <c r="BLA31" s="1230"/>
      <c r="BLB31" s="1230"/>
      <c r="BLC31" s="1230"/>
      <c r="BLD31" s="1230"/>
      <c r="BLE31" s="1230"/>
      <c r="BLF31" s="1230"/>
      <c r="BLG31" s="1230"/>
      <c r="BLH31" s="1230"/>
      <c r="BLI31" s="1230"/>
      <c r="BLJ31" s="1230"/>
      <c r="BLK31" s="1230"/>
      <c r="BLL31" s="1230"/>
      <c r="BLM31" s="1230"/>
      <c r="BLN31" s="1230"/>
      <c r="BLO31" s="1230"/>
      <c r="BLP31" s="1230"/>
      <c r="BLQ31" s="1230"/>
      <c r="BLR31" s="1230"/>
      <c r="BLS31" s="1230"/>
      <c r="BLT31" s="1230"/>
      <c r="BLU31" s="1230"/>
      <c r="BLV31" s="1230"/>
      <c r="BLW31" s="1230"/>
      <c r="BLX31" s="1230"/>
      <c r="BLY31" s="1230"/>
      <c r="BLZ31" s="1230"/>
      <c r="BMA31" s="1230"/>
      <c r="BMB31" s="1230"/>
      <c r="BMC31" s="1230"/>
      <c r="BMD31" s="1230"/>
      <c r="BME31" s="1230"/>
      <c r="BMF31" s="1230"/>
      <c r="BMG31" s="1230"/>
      <c r="BMH31" s="1230"/>
      <c r="BMI31" s="1230"/>
      <c r="BMJ31" s="1230"/>
      <c r="BMK31" s="1230"/>
      <c r="BML31" s="1230"/>
      <c r="BMM31" s="1230"/>
      <c r="BMN31" s="1230"/>
      <c r="BMO31" s="1230"/>
      <c r="BMP31" s="1230"/>
      <c r="BMQ31" s="1230"/>
      <c r="BMR31" s="1230"/>
      <c r="BMS31" s="1230"/>
      <c r="BMT31" s="1230"/>
      <c r="BMU31" s="1230"/>
      <c r="BMV31" s="1230"/>
      <c r="BMW31" s="1230"/>
      <c r="BMX31" s="1230"/>
      <c r="BMY31" s="1230"/>
      <c r="BMZ31" s="1230"/>
      <c r="BNA31" s="1230"/>
      <c r="BNB31" s="1230"/>
      <c r="BNC31" s="1230"/>
      <c r="BND31" s="1230"/>
      <c r="BNE31" s="1230"/>
      <c r="BNF31" s="1230"/>
      <c r="BNG31" s="1230"/>
      <c r="BNH31" s="1230"/>
      <c r="BNI31" s="1230"/>
      <c r="BNJ31" s="1230"/>
      <c r="BNK31" s="1230"/>
      <c r="BNL31" s="1230"/>
      <c r="BNM31" s="1230"/>
      <c r="BNN31" s="1230"/>
      <c r="BNO31" s="1230"/>
      <c r="BNP31" s="1230"/>
      <c r="BNQ31" s="1230"/>
      <c r="BNR31" s="1230"/>
      <c r="BNS31" s="1230"/>
      <c r="BNT31" s="1230"/>
      <c r="BNU31" s="1230"/>
      <c r="BNV31" s="1230"/>
      <c r="BNW31" s="1230"/>
      <c r="BNX31" s="1230"/>
      <c r="BNY31" s="1230"/>
      <c r="BNZ31" s="1230"/>
      <c r="BOA31" s="1230"/>
      <c r="BOB31" s="1230"/>
      <c r="BOC31" s="1230"/>
      <c r="BOD31" s="1230"/>
      <c r="BOE31" s="1230"/>
      <c r="BOF31" s="1230"/>
      <c r="BOG31" s="1230"/>
      <c r="BOH31" s="1230"/>
      <c r="BOI31" s="1230"/>
      <c r="BOJ31" s="1230"/>
      <c r="BOK31" s="1230"/>
      <c r="BOL31" s="1230"/>
      <c r="BOM31" s="1230"/>
      <c r="BON31" s="1230"/>
      <c r="BOO31" s="1230"/>
      <c r="BOP31" s="1230"/>
      <c r="BOQ31" s="1230"/>
      <c r="BOR31" s="1230"/>
      <c r="BOS31" s="1230"/>
      <c r="BOT31" s="1230"/>
      <c r="BOU31" s="1230"/>
      <c r="BOV31" s="1230"/>
      <c r="BOW31" s="1230"/>
      <c r="BOX31" s="1230"/>
      <c r="BOY31" s="1230"/>
      <c r="BOZ31" s="1230"/>
      <c r="BPA31" s="1230"/>
      <c r="BPB31" s="1230"/>
      <c r="BPC31" s="1230"/>
      <c r="BPD31" s="1230"/>
      <c r="BPE31" s="1230"/>
      <c r="BPF31" s="1230"/>
      <c r="BPG31" s="1230"/>
      <c r="BPH31" s="1230"/>
      <c r="BPI31" s="1230"/>
      <c r="BPJ31" s="1230"/>
      <c r="BPK31" s="1230"/>
      <c r="BPL31" s="1230"/>
      <c r="BPM31" s="1230"/>
      <c r="BPN31" s="1230"/>
      <c r="BPO31" s="1230"/>
      <c r="BPP31" s="1230"/>
      <c r="BPQ31" s="1230"/>
      <c r="BPR31" s="1230"/>
      <c r="BPS31" s="1230"/>
      <c r="BPT31" s="1230"/>
      <c r="BPU31" s="1230"/>
      <c r="BPV31" s="1230"/>
      <c r="BPW31" s="1230"/>
      <c r="BPX31" s="1230"/>
      <c r="BPY31" s="1230"/>
      <c r="BPZ31" s="1230"/>
      <c r="BQA31" s="1230"/>
      <c r="BQB31" s="1230"/>
      <c r="BQC31" s="1230"/>
      <c r="BQD31" s="1230"/>
      <c r="BQE31" s="1230"/>
      <c r="BQF31" s="1230"/>
      <c r="BQG31" s="1230"/>
      <c r="BQH31" s="1230"/>
      <c r="BQI31" s="1230"/>
      <c r="BQJ31" s="1230"/>
      <c r="BQK31" s="1230"/>
      <c r="BQL31" s="1230"/>
      <c r="BQM31" s="1230"/>
      <c r="BQN31" s="1230"/>
      <c r="BQO31" s="1230"/>
      <c r="BQP31" s="1230"/>
      <c r="BQQ31" s="1230"/>
      <c r="BQR31" s="1230"/>
      <c r="BQS31" s="1230"/>
      <c r="BQT31" s="1230"/>
      <c r="BQU31" s="1230"/>
      <c r="BQV31" s="1230"/>
      <c r="BQW31" s="1230"/>
      <c r="BQX31" s="1230"/>
      <c r="BQY31" s="1230"/>
      <c r="BQZ31" s="1230"/>
      <c r="BRA31" s="1230"/>
      <c r="BRB31" s="1230"/>
      <c r="BRC31" s="1230"/>
      <c r="BRD31" s="1230"/>
      <c r="BRE31" s="1230"/>
      <c r="BRF31" s="1230"/>
      <c r="BRG31" s="1230"/>
      <c r="BRH31" s="1230"/>
      <c r="BRI31" s="1230"/>
      <c r="BRJ31" s="1230"/>
      <c r="BRK31" s="1230"/>
      <c r="BRL31" s="1230"/>
      <c r="BRM31" s="1230"/>
      <c r="BRN31" s="1230"/>
      <c r="BRO31" s="1230"/>
      <c r="BRP31" s="1230"/>
      <c r="BRQ31" s="1230"/>
      <c r="BRR31" s="1230"/>
      <c r="BRS31" s="1230"/>
      <c r="BRT31" s="1230"/>
      <c r="BRU31" s="1230"/>
      <c r="BRV31" s="1230"/>
      <c r="BRW31" s="1230"/>
      <c r="BRX31" s="1230"/>
      <c r="BRY31" s="1230"/>
      <c r="BRZ31" s="1230"/>
      <c r="BSA31" s="1230"/>
      <c r="BSB31" s="1230"/>
      <c r="BSC31" s="1230"/>
      <c r="BSD31" s="1230"/>
      <c r="BSE31" s="1230"/>
      <c r="BSF31" s="1230"/>
      <c r="BSG31" s="1230"/>
      <c r="BSH31" s="1230"/>
      <c r="BSI31" s="1230"/>
      <c r="BSJ31" s="1230"/>
      <c r="BSK31" s="1230"/>
      <c r="BSL31" s="1230"/>
      <c r="BSM31" s="1230"/>
      <c r="BSN31" s="1230"/>
      <c r="BSO31" s="1230"/>
      <c r="BSP31" s="1230"/>
      <c r="BSQ31" s="1230"/>
      <c r="BSR31" s="1230"/>
      <c r="BSS31" s="1230"/>
      <c r="BST31" s="1230"/>
      <c r="BSU31" s="1230"/>
      <c r="BSV31" s="1230"/>
      <c r="BSW31" s="1230"/>
      <c r="BSX31" s="1230"/>
      <c r="BSY31" s="1230"/>
      <c r="BSZ31" s="1230"/>
      <c r="BTA31" s="1230"/>
      <c r="BTB31" s="1230"/>
      <c r="BTC31" s="1230"/>
      <c r="BTD31" s="1230"/>
      <c r="BTE31" s="1230"/>
      <c r="BTF31" s="1230"/>
      <c r="BTG31" s="1230"/>
      <c r="BTH31" s="1230"/>
      <c r="BTI31" s="1230"/>
      <c r="BTJ31" s="1230"/>
      <c r="BTK31" s="1230"/>
      <c r="BTL31" s="1230"/>
      <c r="BTM31" s="1230"/>
      <c r="BTN31" s="1230"/>
      <c r="BTO31" s="1230"/>
      <c r="BTP31" s="1230"/>
      <c r="BTQ31" s="1230"/>
      <c r="BTR31" s="1230"/>
      <c r="BTS31" s="1230"/>
      <c r="BTT31" s="1230"/>
      <c r="BTU31" s="1230"/>
      <c r="BTV31" s="1230"/>
      <c r="BTW31" s="1230"/>
      <c r="BTX31" s="1230"/>
      <c r="BTY31" s="1230"/>
      <c r="BTZ31" s="1230"/>
      <c r="BUA31" s="1230"/>
      <c r="BUB31" s="1230"/>
      <c r="BUC31" s="1230"/>
      <c r="BUD31" s="1230"/>
      <c r="BUE31" s="1230"/>
      <c r="BUF31" s="1230"/>
      <c r="BUG31" s="1230"/>
      <c r="BUH31" s="1230"/>
      <c r="BUI31" s="1230"/>
      <c r="BUJ31" s="1230"/>
      <c r="BUK31" s="1230"/>
      <c r="BUL31" s="1230"/>
      <c r="BUM31" s="1230"/>
      <c r="BUN31" s="1230"/>
      <c r="BUO31" s="1230"/>
      <c r="BUP31" s="1230"/>
      <c r="BUQ31" s="1230"/>
      <c r="BUR31" s="1230"/>
      <c r="BUS31" s="1230"/>
      <c r="BUT31" s="1230"/>
      <c r="BUU31" s="1230"/>
      <c r="BUV31" s="1230"/>
      <c r="BUW31" s="1230"/>
      <c r="BUX31" s="1230"/>
      <c r="BUY31" s="1230"/>
      <c r="BUZ31" s="1230"/>
      <c r="BVA31" s="1230"/>
      <c r="BVB31" s="1230"/>
      <c r="BVC31" s="1230"/>
      <c r="BVD31" s="1230"/>
      <c r="BVE31" s="1230"/>
      <c r="BVF31" s="1230"/>
      <c r="BVG31" s="1230"/>
      <c r="BVH31" s="1230"/>
      <c r="BVI31" s="1230"/>
      <c r="BVJ31" s="1230"/>
      <c r="BVK31" s="1230"/>
      <c r="BVL31" s="1230"/>
      <c r="BVM31" s="1230"/>
      <c r="BVN31" s="1230"/>
      <c r="BVO31" s="1230"/>
      <c r="BVP31" s="1230"/>
      <c r="BVQ31" s="1230"/>
      <c r="BVR31" s="1230"/>
      <c r="BVS31" s="1230"/>
      <c r="BVT31" s="1230"/>
      <c r="BVU31" s="1230"/>
      <c r="BVV31" s="1230"/>
      <c r="BVW31" s="1230"/>
      <c r="BVX31" s="1230"/>
      <c r="BVY31" s="1230"/>
      <c r="BVZ31" s="1230"/>
      <c r="BWA31" s="1230"/>
      <c r="BWB31" s="1230"/>
      <c r="BWC31" s="1230"/>
      <c r="BWD31" s="1230"/>
      <c r="BWE31" s="1230"/>
      <c r="BWF31" s="1230"/>
      <c r="BWG31" s="1230"/>
      <c r="BWH31" s="1230"/>
      <c r="BWI31" s="1230"/>
      <c r="BWJ31" s="1230"/>
      <c r="BWK31" s="1230"/>
      <c r="BWL31" s="1230"/>
      <c r="BWM31" s="1230"/>
      <c r="BWN31" s="1230"/>
      <c r="BWO31" s="1230"/>
      <c r="BWP31" s="1230"/>
      <c r="BWQ31" s="1230"/>
      <c r="BWR31" s="1230"/>
      <c r="BWS31" s="1230"/>
      <c r="BWT31" s="1230"/>
      <c r="BWU31" s="1230"/>
      <c r="BWV31" s="1230"/>
      <c r="BWW31" s="1230"/>
      <c r="BWX31" s="1230"/>
      <c r="BWY31" s="1230"/>
      <c r="BWZ31" s="1230"/>
      <c r="BXA31" s="1230"/>
      <c r="BXB31" s="1230"/>
      <c r="BXC31" s="1230"/>
      <c r="BXD31" s="1230"/>
      <c r="BXE31" s="1230"/>
      <c r="BXF31" s="1230"/>
      <c r="BXG31" s="1230"/>
      <c r="BXH31" s="1230"/>
      <c r="BXI31" s="1230"/>
      <c r="BXJ31" s="1230"/>
      <c r="BXK31" s="1230"/>
      <c r="BXL31" s="1230"/>
      <c r="BXM31" s="1230"/>
      <c r="BXN31" s="1230"/>
      <c r="BXO31" s="1230"/>
      <c r="BXP31" s="1230"/>
      <c r="BXQ31" s="1230"/>
      <c r="BXR31" s="1230"/>
      <c r="BXS31" s="1230"/>
      <c r="BXT31" s="1230"/>
      <c r="BXU31" s="1230"/>
      <c r="BXV31" s="1230"/>
      <c r="BXW31" s="1230"/>
      <c r="BXX31" s="1230"/>
      <c r="BXY31" s="1230"/>
      <c r="BXZ31" s="1230"/>
      <c r="BYA31" s="1230"/>
      <c r="BYB31" s="1230"/>
      <c r="BYC31" s="1230"/>
      <c r="BYD31" s="1230"/>
      <c r="BYE31" s="1230"/>
      <c r="BYF31" s="1230"/>
      <c r="BYG31" s="1230"/>
      <c r="BYH31" s="1230"/>
      <c r="BYI31" s="1230"/>
      <c r="BYJ31" s="1230"/>
      <c r="BYK31" s="1230"/>
      <c r="BYL31" s="1230"/>
      <c r="BYM31" s="1230"/>
      <c r="BYN31" s="1230"/>
      <c r="BYO31" s="1230"/>
      <c r="BYP31" s="1230"/>
      <c r="BYQ31" s="1230"/>
      <c r="BYR31" s="1230"/>
      <c r="BYS31" s="1230"/>
      <c r="BYT31" s="1230"/>
      <c r="BYU31" s="1230"/>
      <c r="BYV31" s="1230"/>
      <c r="BYW31" s="1230"/>
      <c r="BYX31" s="1230"/>
      <c r="BYY31" s="1230"/>
      <c r="BYZ31" s="1230"/>
      <c r="BZA31" s="1230"/>
      <c r="BZB31" s="1230"/>
      <c r="BZC31" s="1230"/>
      <c r="BZD31" s="1230"/>
      <c r="BZE31" s="1230"/>
      <c r="BZF31" s="1230"/>
      <c r="BZG31" s="1230"/>
      <c r="BZH31" s="1230"/>
      <c r="BZI31" s="1230"/>
      <c r="BZJ31" s="1230"/>
      <c r="BZK31" s="1230"/>
      <c r="BZL31" s="1230"/>
      <c r="BZM31" s="1230"/>
      <c r="BZN31" s="1230"/>
      <c r="BZO31" s="1230"/>
      <c r="BZP31" s="1230"/>
      <c r="BZQ31" s="1230"/>
      <c r="BZR31" s="1230"/>
      <c r="BZS31" s="1230"/>
      <c r="BZT31" s="1230"/>
      <c r="BZU31" s="1230"/>
      <c r="BZV31" s="1230"/>
      <c r="BZW31" s="1230"/>
      <c r="BZX31" s="1230"/>
      <c r="BZY31" s="1230"/>
      <c r="BZZ31" s="1230"/>
      <c r="CAA31" s="1230"/>
      <c r="CAB31" s="1230"/>
      <c r="CAC31" s="1230"/>
      <c r="CAD31" s="1230"/>
      <c r="CAE31" s="1230"/>
      <c r="CAF31" s="1230"/>
      <c r="CAG31" s="1230"/>
      <c r="CAH31" s="1230"/>
      <c r="CAI31" s="1230"/>
      <c r="CAJ31" s="1230"/>
      <c r="CAK31" s="1230"/>
      <c r="CAL31" s="1230"/>
      <c r="CAM31" s="1230"/>
      <c r="CAN31" s="1230"/>
      <c r="CAO31" s="1230"/>
      <c r="CAP31" s="1230"/>
      <c r="CAQ31" s="1230"/>
      <c r="CAR31" s="1230"/>
      <c r="CAS31" s="1230"/>
      <c r="CAT31" s="1230"/>
      <c r="CAU31" s="1230"/>
      <c r="CAV31" s="1230"/>
      <c r="CAW31" s="1230"/>
      <c r="CAX31" s="1230"/>
      <c r="CAY31" s="1230"/>
      <c r="CAZ31" s="1230"/>
      <c r="CBA31" s="1230"/>
      <c r="CBB31" s="1230"/>
      <c r="CBC31" s="1230"/>
      <c r="CBD31" s="1230"/>
      <c r="CBE31" s="1230"/>
      <c r="CBF31" s="1230"/>
      <c r="CBG31" s="1230"/>
      <c r="CBH31" s="1230"/>
      <c r="CBI31" s="1230"/>
      <c r="CBJ31" s="1230"/>
      <c r="CBK31" s="1230"/>
      <c r="CBL31" s="1230"/>
      <c r="CBM31" s="1230"/>
      <c r="CBN31" s="1230"/>
      <c r="CBO31" s="1230"/>
      <c r="CBP31" s="1230"/>
      <c r="CBQ31" s="1230"/>
      <c r="CBR31" s="1230"/>
      <c r="CBS31" s="1230"/>
      <c r="CBT31" s="1230"/>
      <c r="CBU31" s="1230"/>
      <c r="CBV31" s="1230"/>
      <c r="CBW31" s="1230"/>
      <c r="CBX31" s="1230"/>
      <c r="CBY31" s="1230"/>
      <c r="CBZ31" s="1230"/>
      <c r="CCA31" s="1230"/>
      <c r="CCB31" s="1230"/>
      <c r="CCC31" s="1230"/>
      <c r="CCD31" s="1230"/>
      <c r="CCE31" s="1230"/>
      <c r="CCF31" s="1230"/>
      <c r="CCG31" s="1230"/>
      <c r="CCH31" s="1230"/>
      <c r="CCI31" s="1230"/>
      <c r="CCJ31" s="1230"/>
      <c r="CCK31" s="1230"/>
      <c r="CCL31" s="1230"/>
      <c r="CCM31" s="1230"/>
      <c r="CCN31" s="1230"/>
      <c r="CCO31" s="1230"/>
      <c r="CCP31" s="1230"/>
      <c r="CCQ31" s="1230"/>
      <c r="CCR31" s="1230"/>
      <c r="CCS31" s="1230"/>
      <c r="CCT31" s="1230"/>
      <c r="CCU31" s="1230"/>
      <c r="CCV31" s="1230"/>
      <c r="CCW31" s="1230"/>
      <c r="CCX31" s="1230"/>
      <c r="CCY31" s="1230"/>
      <c r="CCZ31" s="1230"/>
      <c r="CDA31" s="1230"/>
      <c r="CDB31" s="1230"/>
      <c r="CDC31" s="1230"/>
      <c r="CDD31" s="1230"/>
      <c r="CDE31" s="1230"/>
      <c r="CDF31" s="1230"/>
      <c r="CDG31" s="1230"/>
      <c r="CDH31" s="1230"/>
      <c r="CDI31" s="1230"/>
      <c r="CDJ31" s="1230"/>
      <c r="CDK31" s="1230"/>
      <c r="CDL31" s="1230"/>
      <c r="CDM31" s="1230"/>
      <c r="CDN31" s="1230"/>
      <c r="CDO31" s="1230"/>
      <c r="CDP31" s="1230"/>
      <c r="CDQ31" s="1230"/>
      <c r="CDR31" s="1230"/>
      <c r="CDS31" s="1230"/>
      <c r="CDT31" s="1230"/>
      <c r="CDU31" s="1230"/>
      <c r="CDV31" s="1230"/>
      <c r="CDW31" s="1230"/>
      <c r="CDX31" s="1230"/>
      <c r="CDY31" s="1230"/>
      <c r="CDZ31" s="1230"/>
      <c r="CEA31" s="1230"/>
      <c r="CEB31" s="1230"/>
      <c r="CEC31" s="1230"/>
      <c r="CED31" s="1230"/>
      <c r="CEE31" s="1230"/>
      <c r="CEF31" s="1230"/>
      <c r="CEG31" s="1230"/>
      <c r="CEH31" s="1230"/>
      <c r="CEI31" s="1230"/>
      <c r="CEJ31" s="1230"/>
      <c r="CEK31" s="1230"/>
      <c r="CEL31" s="1230"/>
      <c r="CEM31" s="1230"/>
      <c r="CEN31" s="1230"/>
      <c r="CEO31" s="1230"/>
      <c r="CEP31" s="1230"/>
      <c r="CEQ31" s="1230"/>
      <c r="CER31" s="1230"/>
      <c r="CES31" s="1230"/>
      <c r="CET31" s="1230"/>
      <c r="CEU31" s="1230"/>
      <c r="CEV31" s="1230"/>
      <c r="CEW31" s="1230"/>
      <c r="CEX31" s="1230"/>
      <c r="CEY31" s="1230"/>
      <c r="CEZ31" s="1230"/>
      <c r="CFA31" s="1230"/>
      <c r="CFB31" s="1230"/>
      <c r="CFC31" s="1230"/>
      <c r="CFD31" s="1230"/>
      <c r="CFE31" s="1230"/>
      <c r="CFF31" s="1230"/>
      <c r="CFG31" s="1230"/>
      <c r="CFH31" s="1230"/>
      <c r="CFI31" s="1230"/>
      <c r="CFJ31" s="1230"/>
      <c r="CFK31" s="1230"/>
      <c r="CFL31" s="1230"/>
      <c r="CFM31" s="1230"/>
      <c r="CFN31" s="1230"/>
      <c r="CFO31" s="1230"/>
      <c r="CFP31" s="1230"/>
      <c r="CFQ31" s="1230"/>
      <c r="CFR31" s="1230"/>
      <c r="CFS31" s="1230"/>
      <c r="CFT31" s="1230"/>
      <c r="CFU31" s="1230"/>
      <c r="CFV31" s="1230"/>
      <c r="CFW31" s="1230"/>
      <c r="CFX31" s="1230"/>
      <c r="CFY31" s="1230"/>
      <c r="CFZ31" s="1230"/>
      <c r="CGA31" s="1230"/>
      <c r="CGB31" s="1230"/>
      <c r="CGC31" s="1230"/>
      <c r="CGD31" s="1230"/>
      <c r="CGE31" s="1230"/>
      <c r="CGF31" s="1230"/>
      <c r="CGG31" s="1230"/>
      <c r="CGH31" s="1230"/>
      <c r="CGI31" s="1230"/>
      <c r="CGJ31" s="1230"/>
      <c r="CGK31" s="1230"/>
      <c r="CGL31" s="1230"/>
      <c r="CGM31" s="1230"/>
      <c r="CGN31" s="1230"/>
      <c r="CGO31" s="1230"/>
      <c r="CGP31" s="1230"/>
      <c r="CGQ31" s="1230"/>
      <c r="CGR31" s="1230"/>
      <c r="CGS31" s="1230"/>
      <c r="CGT31" s="1230"/>
      <c r="CGU31" s="1230"/>
      <c r="CGV31" s="1230"/>
      <c r="CGW31" s="1230"/>
      <c r="CGX31" s="1230"/>
      <c r="CGY31" s="1230"/>
      <c r="CGZ31" s="1230"/>
      <c r="CHA31" s="1230"/>
      <c r="CHB31" s="1230"/>
      <c r="CHC31" s="1230"/>
      <c r="CHD31" s="1230"/>
      <c r="CHE31" s="1230"/>
      <c r="CHF31" s="1230"/>
      <c r="CHG31" s="1230"/>
      <c r="CHH31" s="1230"/>
      <c r="CHI31" s="1230"/>
      <c r="CHJ31" s="1230"/>
      <c r="CHK31" s="1230"/>
      <c r="CHL31" s="1230"/>
      <c r="CHM31" s="1230"/>
      <c r="CHN31" s="1230"/>
      <c r="CHO31" s="1230"/>
      <c r="CHP31" s="1230"/>
      <c r="CHQ31" s="1230"/>
      <c r="CHR31" s="1230"/>
      <c r="CHS31" s="1230"/>
      <c r="CHT31" s="1230"/>
      <c r="CHU31" s="1230"/>
      <c r="CHV31" s="1230"/>
      <c r="CHW31" s="1230"/>
      <c r="CHX31" s="1230"/>
      <c r="CHY31" s="1230"/>
      <c r="CHZ31" s="1230"/>
      <c r="CIA31" s="1230"/>
      <c r="CIB31" s="1230"/>
      <c r="CIC31" s="1230"/>
      <c r="CID31" s="1230"/>
      <c r="CIE31" s="1230"/>
      <c r="CIF31" s="1230"/>
      <c r="CIG31" s="1230"/>
      <c r="CIH31" s="1230"/>
      <c r="CII31" s="1230"/>
      <c r="CIJ31" s="1230"/>
      <c r="CIK31" s="1230"/>
      <c r="CIL31" s="1230"/>
      <c r="CIM31" s="1230"/>
      <c r="CIN31" s="1230"/>
      <c r="CIO31" s="1230"/>
      <c r="CIP31" s="1230"/>
      <c r="CIQ31" s="1230"/>
      <c r="CIR31" s="1230"/>
      <c r="CIS31" s="1230"/>
      <c r="CIT31" s="1230"/>
      <c r="CIU31" s="1230"/>
      <c r="CIV31" s="1230"/>
      <c r="CIW31" s="1230"/>
      <c r="CIX31" s="1230"/>
      <c r="CIY31" s="1230"/>
      <c r="CIZ31" s="1230"/>
      <c r="CJA31" s="1230"/>
      <c r="CJB31" s="1230"/>
      <c r="CJC31" s="1230"/>
      <c r="CJD31" s="1230"/>
      <c r="CJE31" s="1230"/>
      <c r="CJF31" s="1230"/>
      <c r="CJG31" s="1230"/>
      <c r="CJH31" s="1230"/>
      <c r="CJI31" s="1230"/>
      <c r="CJJ31" s="1230"/>
      <c r="CJK31" s="1230"/>
      <c r="CJL31" s="1230"/>
      <c r="CJM31" s="1230"/>
      <c r="CJN31" s="1230"/>
      <c r="CJO31" s="1230"/>
      <c r="CJP31" s="1230"/>
      <c r="CJQ31" s="1230"/>
      <c r="CJR31" s="1230"/>
      <c r="CJS31" s="1230"/>
      <c r="CJT31" s="1230"/>
      <c r="CJU31" s="1230"/>
      <c r="CJV31" s="1230"/>
      <c r="CJW31" s="1230"/>
      <c r="CJX31" s="1230"/>
      <c r="CJY31" s="1230"/>
      <c r="CJZ31" s="1230"/>
      <c r="CKA31" s="1230"/>
      <c r="CKB31" s="1230"/>
      <c r="CKC31" s="1230"/>
      <c r="CKD31" s="1230"/>
      <c r="CKE31" s="1230"/>
      <c r="CKF31" s="1230"/>
      <c r="CKG31" s="1230"/>
      <c r="CKH31" s="1230"/>
      <c r="CKI31" s="1230"/>
      <c r="CKJ31" s="1230"/>
      <c r="CKK31" s="1230"/>
      <c r="CKL31" s="1230"/>
      <c r="CKM31" s="1230"/>
      <c r="CKN31" s="1230"/>
      <c r="CKO31" s="1230"/>
      <c r="CKP31" s="1230"/>
      <c r="CKQ31" s="1230"/>
      <c r="CKR31" s="1230"/>
      <c r="CKS31" s="1230"/>
      <c r="CKT31" s="1230"/>
      <c r="CKU31" s="1230"/>
      <c r="CKV31" s="1230"/>
      <c r="CKW31" s="1230"/>
      <c r="CKX31" s="1230"/>
      <c r="CKY31" s="1230"/>
      <c r="CKZ31" s="1230"/>
      <c r="CLA31" s="1230"/>
      <c r="CLB31" s="1230"/>
      <c r="CLC31" s="1230"/>
      <c r="CLD31" s="1230"/>
      <c r="CLE31" s="1230"/>
      <c r="CLF31" s="1230"/>
      <c r="CLG31" s="1230"/>
      <c r="CLH31" s="1230"/>
      <c r="CLI31" s="1230"/>
      <c r="CLJ31" s="1230"/>
      <c r="CLK31" s="1230"/>
      <c r="CLL31" s="1230"/>
      <c r="CLM31" s="1230"/>
      <c r="CLN31" s="1230"/>
      <c r="CLO31" s="1230"/>
      <c r="CLP31" s="1230"/>
      <c r="CLQ31" s="1230"/>
      <c r="CLR31" s="1230"/>
      <c r="CLS31" s="1230"/>
      <c r="CLT31" s="1230"/>
      <c r="CLU31" s="1230"/>
      <c r="CLV31" s="1230"/>
      <c r="CLW31" s="1230"/>
      <c r="CLX31" s="1230"/>
      <c r="CLY31" s="1230"/>
      <c r="CLZ31" s="1230"/>
      <c r="CMA31" s="1230"/>
      <c r="CMB31" s="1230"/>
      <c r="CMC31" s="1230"/>
      <c r="CMD31" s="1230"/>
      <c r="CME31" s="1230"/>
      <c r="CMF31" s="1230"/>
      <c r="CMG31" s="1230"/>
      <c r="CMH31" s="1230"/>
      <c r="CMI31" s="1230"/>
      <c r="CMJ31" s="1230"/>
      <c r="CMK31" s="1230"/>
      <c r="CML31" s="1230"/>
      <c r="CMM31" s="1230"/>
      <c r="CMN31" s="1230"/>
      <c r="CMO31" s="1230"/>
      <c r="CMP31" s="1230"/>
      <c r="CMQ31" s="1230"/>
      <c r="CMR31" s="1230"/>
      <c r="CMS31" s="1230"/>
      <c r="CMT31" s="1230"/>
      <c r="CMU31" s="1230"/>
      <c r="CMV31" s="1230"/>
      <c r="CMW31" s="1230"/>
      <c r="CMX31" s="1230"/>
      <c r="CMY31" s="1230"/>
      <c r="CMZ31" s="1230"/>
      <c r="CNA31" s="1230"/>
      <c r="CNB31" s="1230"/>
      <c r="CNC31" s="1230"/>
      <c r="CND31" s="1230"/>
      <c r="CNE31" s="1230"/>
      <c r="CNF31" s="1230"/>
      <c r="CNG31" s="1230"/>
      <c r="CNH31" s="1230"/>
      <c r="CNI31" s="1230"/>
      <c r="CNJ31" s="1230"/>
      <c r="CNK31" s="1230"/>
      <c r="CNL31" s="1230"/>
      <c r="CNM31" s="1230"/>
      <c r="CNN31" s="1230"/>
      <c r="CNO31" s="1230"/>
      <c r="CNP31" s="1230"/>
      <c r="CNQ31" s="1230"/>
      <c r="CNR31" s="1230"/>
      <c r="CNS31" s="1230"/>
      <c r="CNT31" s="1230"/>
      <c r="CNU31" s="1230"/>
      <c r="CNV31" s="1230"/>
      <c r="CNW31" s="1230"/>
      <c r="CNX31" s="1230"/>
      <c r="CNY31" s="1230"/>
      <c r="CNZ31" s="1230"/>
      <c r="COA31" s="1230"/>
      <c r="COB31" s="1230"/>
      <c r="COC31" s="1230"/>
      <c r="COD31" s="1230"/>
      <c r="COE31" s="1230"/>
      <c r="COF31" s="1230"/>
      <c r="COG31" s="1230"/>
      <c r="COH31" s="1230"/>
      <c r="COI31" s="1230"/>
      <c r="COJ31" s="1230"/>
      <c r="COK31" s="1230"/>
      <c r="COL31" s="1230"/>
      <c r="COM31" s="1230"/>
      <c r="CON31" s="1230"/>
      <c r="COO31" s="1230"/>
      <c r="COP31" s="1230"/>
      <c r="COQ31" s="1230"/>
      <c r="COR31" s="1230"/>
      <c r="COS31" s="1230"/>
      <c r="COT31" s="1230"/>
      <c r="COU31" s="1230"/>
      <c r="COV31" s="1230"/>
      <c r="COW31" s="1230"/>
      <c r="COX31" s="1230"/>
      <c r="COY31" s="1230"/>
      <c r="COZ31" s="1230"/>
      <c r="CPA31" s="1230"/>
      <c r="CPB31" s="1230"/>
      <c r="CPC31" s="1230"/>
      <c r="CPD31" s="1230"/>
      <c r="CPE31" s="1230"/>
      <c r="CPF31" s="1230"/>
      <c r="CPG31" s="1230"/>
      <c r="CPH31" s="1230"/>
      <c r="CPI31" s="1230"/>
      <c r="CPJ31" s="1230"/>
      <c r="CPK31" s="1230"/>
      <c r="CPL31" s="1230"/>
      <c r="CPM31" s="1230"/>
      <c r="CPN31" s="1230"/>
      <c r="CPO31" s="1230"/>
      <c r="CPP31" s="1230"/>
      <c r="CPQ31" s="1230"/>
      <c r="CPR31" s="1230"/>
      <c r="CPS31" s="1230"/>
      <c r="CPT31" s="1230"/>
      <c r="CPU31" s="1230"/>
      <c r="CPV31" s="1230"/>
      <c r="CPW31" s="1230"/>
      <c r="CPX31" s="1230"/>
      <c r="CPY31" s="1230"/>
      <c r="CPZ31" s="1230"/>
      <c r="CQA31" s="1230"/>
      <c r="CQB31" s="1230"/>
      <c r="CQC31" s="1230"/>
      <c r="CQD31" s="1230"/>
      <c r="CQE31" s="1230"/>
      <c r="CQF31" s="1230"/>
      <c r="CQG31" s="1230"/>
      <c r="CQH31" s="1230"/>
      <c r="CQI31" s="1230"/>
      <c r="CQJ31" s="1230"/>
      <c r="CQK31" s="1230"/>
      <c r="CQL31" s="1230"/>
      <c r="CQM31" s="1230"/>
      <c r="CQN31" s="1230"/>
      <c r="CQO31" s="1230"/>
      <c r="CQP31" s="1230"/>
      <c r="CQQ31" s="1230"/>
      <c r="CQR31" s="1230"/>
      <c r="CQS31" s="1230"/>
      <c r="CQT31" s="1230"/>
      <c r="CQU31" s="1230"/>
      <c r="CQV31" s="1230"/>
      <c r="CQW31" s="1230"/>
      <c r="CQX31" s="1230"/>
      <c r="CQY31" s="1230"/>
      <c r="CQZ31" s="1230"/>
      <c r="CRA31" s="1230"/>
      <c r="CRB31" s="1230"/>
      <c r="CRC31" s="1230"/>
      <c r="CRD31" s="1230"/>
      <c r="CRE31" s="1230"/>
      <c r="CRF31" s="1230"/>
      <c r="CRG31" s="1230"/>
      <c r="CRH31" s="1230"/>
      <c r="CRI31" s="1230"/>
      <c r="CRJ31" s="1230"/>
      <c r="CRK31" s="1230"/>
      <c r="CRL31" s="1230"/>
      <c r="CRM31" s="1230"/>
      <c r="CRN31" s="1230"/>
      <c r="CRO31" s="1230"/>
      <c r="CRP31" s="1230"/>
      <c r="CRQ31" s="1230"/>
      <c r="CRR31" s="1230"/>
      <c r="CRS31" s="1230"/>
      <c r="CRT31" s="1230"/>
      <c r="CRU31" s="1230"/>
      <c r="CRV31" s="1230"/>
      <c r="CRW31" s="1230"/>
      <c r="CRX31" s="1230"/>
      <c r="CRY31" s="1230"/>
      <c r="CRZ31" s="1230"/>
      <c r="CSA31" s="1230"/>
      <c r="CSB31" s="1230"/>
      <c r="CSC31" s="1230"/>
      <c r="CSD31" s="1230"/>
      <c r="CSE31" s="1230"/>
      <c r="CSF31" s="1230"/>
      <c r="CSG31" s="1230"/>
      <c r="CSH31" s="1230"/>
      <c r="CSI31" s="1230"/>
      <c r="CSJ31" s="1230"/>
      <c r="CSK31" s="1230"/>
      <c r="CSL31" s="1230"/>
      <c r="CSM31" s="1230"/>
      <c r="CSN31" s="1230"/>
      <c r="CSO31" s="1230"/>
      <c r="CSP31" s="1230"/>
      <c r="CSQ31" s="1230"/>
      <c r="CSR31" s="1230"/>
      <c r="CSS31" s="1230"/>
      <c r="CST31" s="1230"/>
      <c r="CSU31" s="1230"/>
      <c r="CSV31" s="1230"/>
      <c r="CSW31" s="1230"/>
      <c r="CSX31" s="1230"/>
      <c r="CSY31" s="1230"/>
      <c r="CSZ31" s="1230"/>
      <c r="CTA31" s="1230"/>
      <c r="CTB31" s="1230"/>
      <c r="CTC31" s="1230"/>
      <c r="CTD31" s="1230"/>
      <c r="CTE31" s="1230"/>
      <c r="CTF31" s="1230"/>
      <c r="CTG31" s="1230"/>
      <c r="CTH31" s="1230"/>
      <c r="CTI31" s="1230"/>
      <c r="CTJ31" s="1230"/>
      <c r="CTK31" s="1230"/>
      <c r="CTL31" s="1230"/>
      <c r="CTM31" s="1230"/>
      <c r="CTN31" s="1230"/>
      <c r="CTO31" s="1230"/>
      <c r="CTP31" s="1230"/>
      <c r="CTQ31" s="1230"/>
      <c r="CTR31" s="1230"/>
      <c r="CTS31" s="1230"/>
      <c r="CTT31" s="1230"/>
      <c r="CTU31" s="1230"/>
      <c r="CTV31" s="1230"/>
      <c r="CTW31" s="1230"/>
      <c r="CTX31" s="1230"/>
      <c r="CTY31" s="1230"/>
      <c r="CTZ31" s="1230"/>
      <c r="CUA31" s="1230"/>
      <c r="CUB31" s="1230"/>
      <c r="CUC31" s="1230"/>
      <c r="CUD31" s="1230"/>
      <c r="CUE31" s="1230"/>
      <c r="CUF31" s="1230"/>
      <c r="CUG31" s="1230"/>
      <c r="CUH31" s="1230"/>
      <c r="CUI31" s="1230"/>
      <c r="CUJ31" s="1230"/>
      <c r="CUK31" s="1230"/>
      <c r="CUL31" s="1230"/>
      <c r="CUM31" s="1230"/>
      <c r="CUN31" s="1230"/>
      <c r="CUO31" s="1230"/>
      <c r="CUP31" s="1230"/>
      <c r="CUQ31" s="1230"/>
      <c r="CUR31" s="1230"/>
      <c r="CUS31" s="1230"/>
      <c r="CUT31" s="1230"/>
      <c r="CUU31" s="1230"/>
      <c r="CUV31" s="1230"/>
      <c r="CUW31" s="1230"/>
      <c r="CUX31" s="1230"/>
      <c r="CUY31" s="1230"/>
      <c r="CUZ31" s="1230"/>
      <c r="CVA31" s="1230"/>
      <c r="CVB31" s="1230"/>
      <c r="CVC31" s="1230"/>
      <c r="CVD31" s="1230"/>
      <c r="CVE31" s="1230"/>
      <c r="CVF31" s="1230"/>
      <c r="CVG31" s="1230"/>
      <c r="CVH31" s="1230"/>
      <c r="CVI31" s="1230"/>
      <c r="CVJ31" s="1230"/>
      <c r="CVK31" s="1230"/>
      <c r="CVL31" s="1230"/>
      <c r="CVM31" s="1230"/>
      <c r="CVN31" s="1230"/>
      <c r="CVO31" s="1230"/>
      <c r="CVP31" s="1230"/>
      <c r="CVQ31" s="1230"/>
      <c r="CVR31" s="1230"/>
      <c r="CVS31" s="1230"/>
      <c r="CVT31" s="1230"/>
      <c r="CVU31" s="1230"/>
      <c r="CVV31" s="1230"/>
      <c r="CVW31" s="1230"/>
      <c r="CVX31" s="1230"/>
      <c r="CVY31" s="1230"/>
      <c r="CVZ31" s="1230"/>
      <c r="CWA31" s="1230"/>
      <c r="CWB31" s="1230"/>
      <c r="CWC31" s="1230"/>
      <c r="CWD31" s="1230"/>
      <c r="CWE31" s="1230"/>
      <c r="CWF31" s="1230"/>
      <c r="CWG31" s="1230"/>
      <c r="CWH31" s="1230"/>
      <c r="CWI31" s="1230"/>
      <c r="CWJ31" s="1230"/>
      <c r="CWK31" s="1230"/>
      <c r="CWL31" s="1230"/>
      <c r="CWM31" s="1230"/>
      <c r="CWN31" s="1230"/>
      <c r="CWO31" s="1230"/>
      <c r="CWP31" s="1230"/>
      <c r="CWQ31" s="1230"/>
      <c r="CWR31" s="1230"/>
      <c r="CWS31" s="1230"/>
      <c r="CWT31" s="1230"/>
      <c r="CWU31" s="1230"/>
      <c r="CWV31" s="1230"/>
      <c r="CWW31" s="1230"/>
      <c r="CWX31" s="1230"/>
      <c r="CWY31" s="1230"/>
      <c r="CWZ31" s="1230"/>
      <c r="CXA31" s="1230"/>
      <c r="CXB31" s="1230"/>
      <c r="CXC31" s="1230"/>
      <c r="CXD31" s="1230"/>
      <c r="CXE31" s="1230"/>
      <c r="CXF31" s="1230"/>
      <c r="CXG31" s="1230"/>
      <c r="CXH31" s="1230"/>
      <c r="CXI31" s="1230"/>
      <c r="CXJ31" s="1230"/>
      <c r="CXK31" s="1230"/>
      <c r="CXL31" s="1230"/>
      <c r="CXM31" s="1230"/>
      <c r="CXN31" s="1230"/>
      <c r="CXO31" s="1230"/>
      <c r="CXP31" s="1230"/>
      <c r="CXQ31" s="1230"/>
      <c r="CXR31" s="1230"/>
      <c r="CXS31" s="1230"/>
      <c r="CXT31" s="1230"/>
      <c r="CXU31" s="1230"/>
      <c r="CXV31" s="1230"/>
      <c r="CXW31" s="1230"/>
      <c r="CXX31" s="1230"/>
      <c r="CXY31" s="1230"/>
      <c r="CXZ31" s="1230"/>
      <c r="CYA31" s="1230"/>
      <c r="CYB31" s="1230"/>
      <c r="CYC31" s="1230"/>
      <c r="CYD31" s="1230"/>
      <c r="CYE31" s="1230"/>
      <c r="CYF31" s="1230"/>
      <c r="CYG31" s="1230"/>
      <c r="CYH31" s="1230"/>
      <c r="CYI31" s="1230"/>
      <c r="CYJ31" s="1230"/>
      <c r="CYK31" s="1230"/>
      <c r="CYL31" s="1230"/>
      <c r="CYM31" s="1230"/>
      <c r="CYN31" s="1230"/>
      <c r="CYO31" s="1230"/>
      <c r="CYP31" s="1230"/>
      <c r="CYQ31" s="1230"/>
      <c r="CYR31" s="1230"/>
      <c r="CYS31" s="1230"/>
      <c r="CYT31" s="1230"/>
      <c r="CYU31" s="1230"/>
      <c r="CYV31" s="1230"/>
      <c r="CYW31" s="1230"/>
      <c r="CYX31" s="1230"/>
      <c r="CYY31" s="1230"/>
      <c r="CYZ31" s="1230"/>
      <c r="CZA31" s="1230"/>
      <c r="CZB31" s="1230"/>
      <c r="CZC31" s="1230"/>
      <c r="CZD31" s="1230"/>
      <c r="CZE31" s="1230"/>
      <c r="CZF31" s="1230"/>
      <c r="CZG31" s="1230"/>
      <c r="CZH31" s="1230"/>
      <c r="CZI31" s="1230"/>
      <c r="CZJ31" s="1230"/>
      <c r="CZK31" s="1230"/>
      <c r="CZL31" s="1230"/>
      <c r="CZM31" s="1230"/>
      <c r="CZN31" s="1230"/>
      <c r="CZO31" s="1230"/>
      <c r="CZP31" s="1230"/>
      <c r="CZQ31" s="1230"/>
      <c r="CZR31" s="1230"/>
      <c r="CZS31" s="1230"/>
      <c r="CZT31" s="1230"/>
      <c r="CZU31" s="1230"/>
      <c r="CZV31" s="1230"/>
      <c r="CZW31" s="1230"/>
      <c r="CZX31" s="1230"/>
      <c r="CZY31" s="1230"/>
      <c r="CZZ31" s="1230"/>
      <c r="DAA31" s="1230"/>
      <c r="DAB31" s="1230"/>
      <c r="DAC31" s="1230"/>
      <c r="DAD31" s="1230"/>
      <c r="DAE31" s="1230"/>
      <c r="DAF31" s="1230"/>
      <c r="DAG31" s="1230"/>
      <c r="DAH31" s="1230"/>
      <c r="DAI31" s="1230"/>
      <c r="DAJ31" s="1230"/>
      <c r="DAK31" s="1230"/>
      <c r="DAL31" s="1230"/>
      <c r="DAM31" s="1230"/>
      <c r="DAN31" s="1230"/>
      <c r="DAO31" s="1230"/>
      <c r="DAP31" s="1230"/>
      <c r="DAQ31" s="1230"/>
      <c r="DAR31" s="1230"/>
      <c r="DAS31" s="1230"/>
      <c r="DAT31" s="1230"/>
      <c r="DAU31" s="1230"/>
      <c r="DAV31" s="1230"/>
      <c r="DAW31" s="1230"/>
      <c r="DAX31" s="1230"/>
      <c r="DAY31" s="1230"/>
      <c r="DAZ31" s="1230"/>
      <c r="DBA31" s="1230"/>
      <c r="DBB31" s="1230"/>
      <c r="DBC31" s="1230"/>
      <c r="DBD31" s="1230"/>
      <c r="DBE31" s="1230"/>
      <c r="DBF31" s="1230"/>
      <c r="DBG31" s="1230"/>
      <c r="DBH31" s="1230"/>
      <c r="DBI31" s="1230"/>
      <c r="DBJ31" s="1230"/>
      <c r="DBK31" s="1230"/>
      <c r="DBL31" s="1230"/>
      <c r="DBM31" s="1230"/>
      <c r="DBN31" s="1230"/>
      <c r="DBO31" s="1230"/>
      <c r="DBP31" s="1230"/>
      <c r="DBQ31" s="1230"/>
      <c r="DBR31" s="1230"/>
      <c r="DBS31" s="1230"/>
      <c r="DBT31" s="1230"/>
      <c r="DBU31" s="1230"/>
      <c r="DBV31" s="1230"/>
      <c r="DBW31" s="1230"/>
      <c r="DBX31" s="1230"/>
      <c r="DBY31" s="1230"/>
      <c r="DBZ31" s="1230"/>
      <c r="DCA31" s="1230"/>
      <c r="DCB31" s="1230"/>
      <c r="DCC31" s="1230"/>
      <c r="DCD31" s="1230"/>
      <c r="DCE31" s="1230"/>
      <c r="DCF31" s="1230"/>
      <c r="DCG31" s="1230"/>
      <c r="DCH31" s="1230"/>
      <c r="DCI31" s="1230"/>
      <c r="DCJ31" s="1230"/>
      <c r="DCK31" s="1230"/>
      <c r="DCL31" s="1230"/>
      <c r="DCM31" s="1230"/>
      <c r="DCN31" s="1230"/>
      <c r="DCO31" s="1230"/>
      <c r="DCP31" s="1230"/>
      <c r="DCQ31" s="1230"/>
      <c r="DCR31" s="1230"/>
      <c r="DCS31" s="1230"/>
      <c r="DCT31" s="1230"/>
      <c r="DCU31" s="1230"/>
      <c r="DCV31" s="1230"/>
      <c r="DCW31" s="1230"/>
      <c r="DCX31" s="1230"/>
      <c r="DCY31" s="1230"/>
      <c r="DCZ31" s="1230"/>
      <c r="DDA31" s="1230"/>
      <c r="DDB31" s="1230"/>
      <c r="DDC31" s="1230"/>
      <c r="DDD31" s="1230"/>
      <c r="DDE31" s="1230"/>
      <c r="DDF31" s="1230"/>
      <c r="DDG31" s="1230"/>
      <c r="DDH31" s="1230"/>
      <c r="DDI31" s="1230"/>
      <c r="DDJ31" s="1230"/>
      <c r="DDK31" s="1230"/>
      <c r="DDL31" s="1230"/>
      <c r="DDM31" s="1230"/>
      <c r="DDN31" s="1230"/>
      <c r="DDO31" s="1230"/>
      <c r="DDP31" s="1230"/>
      <c r="DDQ31" s="1230"/>
      <c r="DDR31" s="1230"/>
      <c r="DDS31" s="1230"/>
      <c r="DDT31" s="1230"/>
      <c r="DDU31" s="1230"/>
      <c r="DDV31" s="1230"/>
      <c r="DDW31" s="1230"/>
      <c r="DDX31" s="1230"/>
      <c r="DDY31" s="1230"/>
      <c r="DDZ31" s="1230"/>
      <c r="DEA31" s="1230"/>
      <c r="DEB31" s="1230"/>
      <c r="DEC31" s="1230"/>
      <c r="DED31" s="1230"/>
      <c r="DEE31" s="1230"/>
      <c r="DEF31" s="1230"/>
      <c r="DEG31" s="1230"/>
      <c r="DEH31" s="1230"/>
      <c r="DEI31" s="1230"/>
      <c r="DEJ31" s="1230"/>
      <c r="DEK31" s="1230"/>
      <c r="DEL31" s="1230"/>
      <c r="DEM31" s="1230"/>
      <c r="DEN31" s="1230"/>
      <c r="DEO31" s="1230"/>
      <c r="DEP31" s="1230"/>
      <c r="DEQ31" s="1230"/>
      <c r="DER31" s="1230"/>
      <c r="DES31" s="1230"/>
      <c r="DET31" s="1230"/>
      <c r="DEU31" s="1230"/>
      <c r="DEV31" s="1230"/>
      <c r="DEW31" s="1230"/>
      <c r="DEX31" s="1230"/>
      <c r="DEY31" s="1230"/>
      <c r="DEZ31" s="1230"/>
      <c r="DFA31" s="1230"/>
      <c r="DFB31" s="1230"/>
      <c r="DFC31" s="1230"/>
      <c r="DFD31" s="1230"/>
      <c r="DFE31" s="1230"/>
      <c r="DFF31" s="1230"/>
      <c r="DFG31" s="1230"/>
      <c r="DFH31" s="1230"/>
      <c r="DFI31" s="1230"/>
      <c r="DFJ31" s="1230"/>
      <c r="DFK31" s="1230"/>
      <c r="DFL31" s="1230"/>
      <c r="DFM31" s="1230"/>
      <c r="DFN31" s="1230"/>
      <c r="DFO31" s="1230"/>
      <c r="DFP31" s="1230"/>
      <c r="DFQ31" s="1230"/>
      <c r="DFR31" s="1230"/>
      <c r="DFS31" s="1230"/>
      <c r="DFT31" s="1230"/>
      <c r="DFU31" s="1230"/>
      <c r="DFV31" s="1230"/>
      <c r="DFW31" s="1230"/>
      <c r="DFX31" s="1230"/>
      <c r="DFY31" s="1230"/>
      <c r="DFZ31" s="1230"/>
      <c r="DGA31" s="1230"/>
      <c r="DGB31" s="1230"/>
      <c r="DGC31" s="1230"/>
      <c r="DGD31" s="1230"/>
      <c r="DGE31" s="1230"/>
      <c r="DGF31" s="1230"/>
      <c r="DGG31" s="1230"/>
      <c r="DGH31" s="1230"/>
      <c r="DGI31" s="1230"/>
      <c r="DGJ31" s="1230"/>
      <c r="DGK31" s="1230"/>
      <c r="DGL31" s="1230"/>
      <c r="DGM31" s="1230"/>
      <c r="DGN31" s="1230"/>
      <c r="DGO31" s="1230"/>
      <c r="DGP31" s="1230"/>
      <c r="DGQ31" s="1230"/>
      <c r="DGR31" s="1230"/>
      <c r="DGS31" s="1230"/>
      <c r="DGT31" s="1230"/>
      <c r="DGU31" s="1230"/>
      <c r="DGV31" s="1230"/>
      <c r="DGW31" s="1230"/>
      <c r="DGX31" s="1230"/>
      <c r="DGY31" s="1230"/>
      <c r="DGZ31" s="1230"/>
      <c r="DHA31" s="1230"/>
      <c r="DHB31" s="1230"/>
      <c r="DHC31" s="1230"/>
      <c r="DHD31" s="1230"/>
      <c r="DHE31" s="1230"/>
      <c r="DHF31" s="1230"/>
      <c r="DHG31" s="1230"/>
      <c r="DHH31" s="1230"/>
      <c r="DHI31" s="1230"/>
      <c r="DHJ31" s="1230"/>
      <c r="DHK31" s="1230"/>
      <c r="DHL31" s="1230"/>
      <c r="DHM31" s="1230"/>
      <c r="DHN31" s="1230"/>
      <c r="DHO31" s="1230"/>
      <c r="DHP31" s="1230"/>
      <c r="DHQ31" s="1230"/>
      <c r="DHR31" s="1230"/>
      <c r="DHS31" s="1230"/>
      <c r="DHT31" s="1230"/>
      <c r="DHU31" s="1230"/>
      <c r="DHV31" s="1230"/>
      <c r="DHW31" s="1230"/>
      <c r="DHX31" s="1230"/>
      <c r="DHY31" s="1230"/>
      <c r="DHZ31" s="1230"/>
      <c r="DIA31" s="1230"/>
      <c r="DIB31" s="1230"/>
      <c r="DIC31" s="1230"/>
      <c r="DID31" s="1230"/>
      <c r="DIE31" s="1230"/>
      <c r="DIF31" s="1230"/>
      <c r="DIG31" s="1230"/>
      <c r="DIH31" s="1230"/>
      <c r="DII31" s="1230"/>
      <c r="DIJ31" s="1230"/>
      <c r="DIK31" s="1230"/>
      <c r="DIL31" s="1230"/>
      <c r="DIM31" s="1230"/>
      <c r="DIN31" s="1230"/>
      <c r="DIO31" s="1230"/>
      <c r="DIP31" s="1230"/>
      <c r="DIQ31" s="1230"/>
      <c r="DIR31" s="1230"/>
      <c r="DIS31" s="1230"/>
      <c r="DIT31" s="1230"/>
      <c r="DIU31" s="1230"/>
      <c r="DIV31" s="1230"/>
      <c r="DIW31" s="1230"/>
      <c r="DIX31" s="1230"/>
      <c r="DIY31" s="1230"/>
      <c r="DIZ31" s="1230"/>
      <c r="DJA31" s="1230"/>
      <c r="DJB31" s="1230"/>
      <c r="DJC31" s="1230"/>
      <c r="DJD31" s="1230"/>
      <c r="DJE31" s="1230"/>
      <c r="DJF31" s="1230"/>
      <c r="DJG31" s="1230"/>
      <c r="DJH31" s="1230"/>
      <c r="DJI31" s="1230"/>
      <c r="DJJ31" s="1230"/>
      <c r="DJK31" s="1230"/>
      <c r="DJL31" s="1230"/>
      <c r="DJM31" s="1230"/>
      <c r="DJN31" s="1230"/>
      <c r="DJO31" s="1230"/>
      <c r="DJP31" s="1230"/>
      <c r="DJQ31" s="1230"/>
      <c r="DJR31" s="1230"/>
      <c r="DJS31" s="1230"/>
      <c r="DJT31" s="1230"/>
      <c r="DJU31" s="1230"/>
      <c r="DJV31" s="1230"/>
      <c r="DJW31" s="1230"/>
      <c r="DJX31" s="1230"/>
      <c r="DJY31" s="1230"/>
      <c r="DJZ31" s="1230"/>
      <c r="DKA31" s="1230"/>
      <c r="DKB31" s="1230"/>
      <c r="DKC31" s="1230"/>
      <c r="DKD31" s="1230"/>
      <c r="DKE31" s="1230"/>
      <c r="DKF31" s="1230"/>
      <c r="DKG31" s="1230"/>
      <c r="DKH31" s="1230"/>
      <c r="DKI31" s="1230"/>
      <c r="DKJ31" s="1230"/>
      <c r="DKK31" s="1230"/>
      <c r="DKL31" s="1230"/>
      <c r="DKM31" s="1230"/>
      <c r="DKN31" s="1230"/>
      <c r="DKO31" s="1230"/>
      <c r="DKP31" s="1230"/>
      <c r="DKQ31" s="1230"/>
      <c r="DKR31" s="1230"/>
      <c r="DKS31" s="1230"/>
      <c r="DKT31" s="1230"/>
      <c r="DKU31" s="1230"/>
      <c r="DKV31" s="1230"/>
      <c r="DKW31" s="1230"/>
      <c r="DKX31" s="1230"/>
      <c r="DKY31" s="1230"/>
      <c r="DKZ31" s="1230"/>
      <c r="DLA31" s="1230"/>
      <c r="DLB31" s="1230"/>
      <c r="DLC31" s="1230"/>
      <c r="DLD31" s="1230"/>
      <c r="DLE31" s="1230"/>
      <c r="DLF31" s="1230"/>
      <c r="DLG31" s="1230"/>
      <c r="DLH31" s="1230"/>
      <c r="DLI31" s="1230"/>
      <c r="DLJ31" s="1230"/>
      <c r="DLK31" s="1230"/>
      <c r="DLL31" s="1230"/>
      <c r="DLM31" s="1230"/>
      <c r="DLN31" s="1230"/>
      <c r="DLO31" s="1230"/>
      <c r="DLP31" s="1230"/>
      <c r="DLQ31" s="1230"/>
      <c r="DLR31" s="1230"/>
      <c r="DLS31" s="1230"/>
      <c r="DLT31" s="1230"/>
      <c r="DLU31" s="1230"/>
      <c r="DLV31" s="1230"/>
      <c r="DLW31" s="1230"/>
      <c r="DLX31" s="1230"/>
      <c r="DLY31" s="1230"/>
      <c r="DLZ31" s="1230"/>
      <c r="DMA31" s="1230"/>
      <c r="DMB31" s="1230"/>
      <c r="DMC31" s="1230"/>
      <c r="DMD31" s="1230"/>
      <c r="DME31" s="1230"/>
      <c r="DMF31" s="1230"/>
      <c r="DMG31" s="1230"/>
      <c r="DMH31" s="1230"/>
      <c r="DMI31" s="1230"/>
      <c r="DMJ31" s="1230"/>
      <c r="DMK31" s="1230"/>
      <c r="DML31" s="1230"/>
      <c r="DMM31" s="1230"/>
      <c r="DMN31" s="1230"/>
      <c r="DMO31" s="1230"/>
      <c r="DMP31" s="1230"/>
      <c r="DMQ31" s="1230"/>
      <c r="DMR31" s="1230"/>
      <c r="DMS31" s="1230"/>
      <c r="DMT31" s="1230"/>
      <c r="DMU31" s="1230"/>
      <c r="DMV31" s="1230"/>
      <c r="DMW31" s="1230"/>
      <c r="DMX31" s="1230"/>
      <c r="DMY31" s="1230"/>
      <c r="DMZ31" s="1230"/>
      <c r="DNA31" s="1230"/>
      <c r="DNB31" s="1230"/>
      <c r="DNC31" s="1230"/>
      <c r="DND31" s="1230"/>
      <c r="DNE31" s="1230"/>
      <c r="DNF31" s="1230"/>
      <c r="DNG31" s="1230"/>
      <c r="DNH31" s="1230"/>
      <c r="DNI31" s="1230"/>
      <c r="DNJ31" s="1230"/>
      <c r="DNK31" s="1230"/>
      <c r="DNL31" s="1230"/>
      <c r="DNM31" s="1230"/>
      <c r="DNN31" s="1230"/>
      <c r="DNO31" s="1230"/>
      <c r="DNP31" s="1230"/>
      <c r="DNQ31" s="1230"/>
      <c r="DNR31" s="1230"/>
      <c r="DNS31" s="1230"/>
      <c r="DNT31" s="1230"/>
      <c r="DNU31" s="1230"/>
      <c r="DNV31" s="1230"/>
      <c r="DNW31" s="1230"/>
      <c r="DNX31" s="1230"/>
      <c r="DNY31" s="1230"/>
      <c r="DNZ31" s="1230"/>
      <c r="DOA31" s="1230"/>
      <c r="DOB31" s="1230"/>
      <c r="DOC31" s="1230"/>
      <c r="DOD31" s="1230"/>
      <c r="DOE31" s="1230"/>
      <c r="DOF31" s="1230"/>
      <c r="DOG31" s="1230"/>
      <c r="DOH31" s="1230"/>
      <c r="DOI31" s="1230"/>
      <c r="DOJ31" s="1230"/>
      <c r="DOK31" s="1230"/>
      <c r="DOL31" s="1230"/>
      <c r="DOM31" s="1230"/>
      <c r="DON31" s="1230"/>
      <c r="DOO31" s="1230"/>
      <c r="DOP31" s="1230"/>
      <c r="DOQ31" s="1230"/>
      <c r="DOR31" s="1230"/>
      <c r="DOS31" s="1230"/>
      <c r="DOT31" s="1230"/>
      <c r="DOU31" s="1230"/>
      <c r="DOV31" s="1230"/>
      <c r="DOW31" s="1230"/>
      <c r="DOX31" s="1230"/>
      <c r="DOY31" s="1230"/>
      <c r="DOZ31" s="1230"/>
      <c r="DPA31" s="1230"/>
      <c r="DPB31" s="1230"/>
      <c r="DPC31" s="1230"/>
      <c r="DPD31" s="1230"/>
      <c r="DPE31" s="1230"/>
      <c r="DPF31" s="1230"/>
      <c r="DPG31" s="1230"/>
      <c r="DPH31" s="1230"/>
      <c r="DPI31" s="1230"/>
      <c r="DPJ31" s="1230"/>
      <c r="DPK31" s="1230"/>
      <c r="DPL31" s="1230"/>
      <c r="DPM31" s="1230"/>
      <c r="DPN31" s="1230"/>
      <c r="DPO31" s="1230"/>
      <c r="DPP31" s="1230"/>
      <c r="DPQ31" s="1230"/>
      <c r="DPR31" s="1230"/>
      <c r="DPS31" s="1230"/>
      <c r="DPT31" s="1230"/>
      <c r="DPU31" s="1230"/>
      <c r="DPV31" s="1230"/>
      <c r="DPW31" s="1230"/>
      <c r="DPX31" s="1230"/>
      <c r="DPY31" s="1230"/>
      <c r="DPZ31" s="1230"/>
      <c r="DQA31" s="1230"/>
      <c r="DQB31" s="1230"/>
      <c r="DQC31" s="1230"/>
      <c r="DQD31" s="1230"/>
      <c r="DQE31" s="1230"/>
      <c r="DQF31" s="1230"/>
      <c r="DQG31" s="1230"/>
      <c r="DQH31" s="1230"/>
      <c r="DQI31" s="1230"/>
      <c r="DQJ31" s="1230"/>
      <c r="DQK31" s="1230"/>
      <c r="DQL31" s="1230"/>
      <c r="DQM31" s="1230"/>
      <c r="DQN31" s="1230"/>
      <c r="DQO31" s="1230"/>
      <c r="DQP31" s="1230"/>
      <c r="DQQ31" s="1230"/>
      <c r="DQR31" s="1230"/>
      <c r="DQS31" s="1230"/>
      <c r="DQT31" s="1230"/>
      <c r="DQU31" s="1230"/>
      <c r="DQV31" s="1230"/>
      <c r="DQW31" s="1230"/>
      <c r="DQX31" s="1230"/>
      <c r="DQY31" s="1230"/>
      <c r="DQZ31" s="1230"/>
      <c r="DRA31" s="1230"/>
      <c r="DRB31" s="1230"/>
      <c r="DRC31" s="1230"/>
      <c r="DRD31" s="1230"/>
      <c r="DRE31" s="1230"/>
      <c r="DRF31" s="1230"/>
      <c r="DRG31" s="1230"/>
      <c r="DRH31" s="1230"/>
      <c r="DRI31" s="1230"/>
      <c r="DRJ31" s="1230"/>
      <c r="DRK31" s="1230"/>
      <c r="DRL31" s="1230"/>
      <c r="DRM31" s="1230"/>
      <c r="DRN31" s="1230"/>
      <c r="DRO31" s="1230"/>
      <c r="DRP31" s="1230"/>
      <c r="DRQ31" s="1230"/>
      <c r="DRR31" s="1230"/>
      <c r="DRS31" s="1230"/>
      <c r="DRT31" s="1230"/>
      <c r="DRU31" s="1230"/>
      <c r="DRV31" s="1230"/>
      <c r="DRW31" s="1230"/>
      <c r="DRX31" s="1230"/>
      <c r="DRY31" s="1230"/>
      <c r="DRZ31" s="1230"/>
      <c r="DSA31" s="1230"/>
      <c r="DSB31" s="1230"/>
      <c r="DSC31" s="1230"/>
      <c r="DSD31" s="1230"/>
      <c r="DSE31" s="1230"/>
      <c r="DSF31" s="1230"/>
      <c r="DSG31" s="1230"/>
      <c r="DSH31" s="1230"/>
      <c r="DSI31" s="1230"/>
      <c r="DSJ31" s="1230"/>
      <c r="DSK31" s="1230"/>
      <c r="DSL31" s="1230"/>
      <c r="DSM31" s="1230"/>
      <c r="DSN31" s="1230"/>
      <c r="DSO31" s="1230"/>
      <c r="DSP31" s="1230"/>
      <c r="DSQ31" s="1230"/>
      <c r="DSR31" s="1230"/>
      <c r="DSS31" s="1230"/>
      <c r="DST31" s="1230"/>
      <c r="DSU31" s="1230"/>
      <c r="DSV31" s="1230"/>
      <c r="DSW31" s="1230"/>
      <c r="DSX31" s="1230"/>
      <c r="DSY31" s="1230"/>
      <c r="DSZ31" s="1230"/>
      <c r="DTA31" s="1230"/>
      <c r="DTB31" s="1230"/>
      <c r="DTC31" s="1230"/>
      <c r="DTD31" s="1230"/>
      <c r="DTE31" s="1230"/>
      <c r="DTF31" s="1230"/>
      <c r="DTG31" s="1230"/>
      <c r="DTH31" s="1230"/>
      <c r="DTI31" s="1230"/>
      <c r="DTJ31" s="1230"/>
      <c r="DTK31" s="1230"/>
      <c r="DTL31" s="1230"/>
      <c r="DTM31" s="1230"/>
      <c r="DTN31" s="1230"/>
      <c r="DTO31" s="1230"/>
      <c r="DTP31" s="1230"/>
      <c r="DTQ31" s="1230"/>
      <c r="DTR31" s="1230"/>
      <c r="DTS31" s="1230"/>
      <c r="DTT31" s="1230"/>
      <c r="DTU31" s="1230"/>
      <c r="DTV31" s="1230"/>
      <c r="DTW31" s="1230"/>
      <c r="DTX31" s="1230"/>
      <c r="DTY31" s="1230"/>
      <c r="DTZ31" s="1230"/>
      <c r="DUA31" s="1230"/>
      <c r="DUB31" s="1230"/>
      <c r="DUC31" s="1230"/>
      <c r="DUD31" s="1230"/>
      <c r="DUE31" s="1230"/>
      <c r="DUF31" s="1230"/>
      <c r="DUG31" s="1230"/>
      <c r="DUH31" s="1230"/>
      <c r="DUI31" s="1230"/>
      <c r="DUJ31" s="1230"/>
      <c r="DUK31" s="1230"/>
      <c r="DUL31" s="1230"/>
      <c r="DUM31" s="1230"/>
      <c r="DUN31" s="1230"/>
      <c r="DUO31" s="1230"/>
      <c r="DUP31" s="1230"/>
      <c r="DUQ31" s="1230"/>
      <c r="DUR31" s="1230"/>
      <c r="DUS31" s="1230"/>
      <c r="DUT31" s="1230"/>
      <c r="DUU31" s="1230"/>
      <c r="DUV31" s="1230"/>
      <c r="DUW31" s="1230"/>
      <c r="DUX31" s="1230"/>
      <c r="DUY31" s="1230"/>
      <c r="DUZ31" s="1230"/>
      <c r="DVA31" s="1230"/>
      <c r="DVB31" s="1230"/>
      <c r="DVC31" s="1230"/>
      <c r="DVD31" s="1230"/>
      <c r="DVE31" s="1230"/>
      <c r="DVF31" s="1230"/>
      <c r="DVG31" s="1230"/>
      <c r="DVH31" s="1230"/>
      <c r="DVI31" s="1230"/>
      <c r="DVJ31" s="1230"/>
      <c r="DVK31" s="1230"/>
      <c r="DVL31" s="1230"/>
      <c r="DVM31" s="1230"/>
      <c r="DVN31" s="1230"/>
      <c r="DVO31" s="1230"/>
      <c r="DVP31" s="1230"/>
      <c r="DVQ31" s="1230"/>
      <c r="DVR31" s="1230"/>
      <c r="DVS31" s="1230"/>
      <c r="DVT31" s="1230"/>
      <c r="DVU31" s="1230"/>
      <c r="DVV31" s="1230"/>
      <c r="DVW31" s="1230"/>
      <c r="DVX31" s="1230"/>
      <c r="DVY31" s="1230"/>
      <c r="DVZ31" s="1230"/>
      <c r="DWA31" s="1230"/>
      <c r="DWB31" s="1230"/>
      <c r="DWC31" s="1230"/>
      <c r="DWD31" s="1230"/>
      <c r="DWE31" s="1230"/>
      <c r="DWF31" s="1230"/>
      <c r="DWG31" s="1230"/>
      <c r="DWH31" s="1230"/>
      <c r="DWI31" s="1230"/>
      <c r="DWJ31" s="1230"/>
      <c r="DWK31" s="1230"/>
      <c r="DWL31" s="1230"/>
      <c r="DWM31" s="1230"/>
      <c r="DWN31" s="1230"/>
      <c r="DWO31" s="1230"/>
      <c r="DWP31" s="1230"/>
      <c r="DWQ31" s="1230"/>
      <c r="DWR31" s="1230"/>
      <c r="DWS31" s="1230"/>
      <c r="DWT31" s="1230"/>
      <c r="DWU31" s="1230"/>
      <c r="DWV31" s="1230"/>
      <c r="DWW31" s="1230"/>
      <c r="DWX31" s="1230"/>
      <c r="DWY31" s="1230"/>
      <c r="DWZ31" s="1230"/>
      <c r="DXA31" s="1230"/>
      <c r="DXB31" s="1230"/>
      <c r="DXC31" s="1230"/>
      <c r="DXD31" s="1230"/>
      <c r="DXE31" s="1230"/>
      <c r="DXF31" s="1230"/>
      <c r="DXG31" s="1230"/>
      <c r="DXH31" s="1230"/>
      <c r="DXI31" s="1230"/>
      <c r="DXJ31" s="1230"/>
      <c r="DXK31" s="1230"/>
      <c r="DXL31" s="1230"/>
      <c r="DXM31" s="1230"/>
      <c r="DXN31" s="1230"/>
      <c r="DXO31" s="1230"/>
      <c r="DXP31" s="1230"/>
      <c r="DXQ31" s="1230"/>
      <c r="DXR31" s="1230"/>
      <c r="DXS31" s="1230"/>
      <c r="DXT31" s="1230"/>
      <c r="DXU31" s="1230"/>
      <c r="DXV31" s="1230"/>
      <c r="DXW31" s="1230"/>
      <c r="DXX31" s="1230"/>
      <c r="DXY31" s="1230"/>
      <c r="DXZ31" s="1230"/>
      <c r="DYA31" s="1230"/>
      <c r="DYB31" s="1230"/>
      <c r="DYC31" s="1230"/>
      <c r="DYD31" s="1230"/>
      <c r="DYE31" s="1230"/>
      <c r="DYF31" s="1230"/>
      <c r="DYG31" s="1230"/>
      <c r="DYH31" s="1230"/>
      <c r="DYI31" s="1230"/>
      <c r="DYJ31" s="1230"/>
      <c r="DYK31" s="1230"/>
      <c r="DYL31" s="1230"/>
      <c r="DYM31" s="1230"/>
      <c r="DYN31" s="1230"/>
      <c r="DYO31" s="1230"/>
      <c r="DYP31" s="1230"/>
      <c r="DYQ31" s="1230"/>
      <c r="DYR31" s="1230"/>
      <c r="DYS31" s="1230"/>
      <c r="DYT31" s="1230"/>
      <c r="DYU31" s="1230"/>
      <c r="DYV31" s="1230"/>
      <c r="DYW31" s="1230"/>
      <c r="DYX31" s="1230"/>
      <c r="DYY31" s="1230"/>
      <c r="DYZ31" s="1230"/>
      <c r="DZA31" s="1230"/>
      <c r="DZB31" s="1230"/>
      <c r="DZC31" s="1230"/>
      <c r="DZD31" s="1230"/>
      <c r="DZE31" s="1230"/>
      <c r="DZF31" s="1230"/>
      <c r="DZG31" s="1230"/>
      <c r="DZH31" s="1230"/>
      <c r="DZI31" s="1230"/>
      <c r="DZJ31" s="1230"/>
      <c r="DZK31" s="1230"/>
      <c r="DZL31" s="1230"/>
      <c r="DZM31" s="1230"/>
      <c r="DZN31" s="1230"/>
      <c r="DZO31" s="1230"/>
      <c r="DZP31" s="1230"/>
      <c r="DZQ31" s="1230"/>
      <c r="DZR31" s="1230"/>
      <c r="DZS31" s="1230"/>
      <c r="DZT31" s="1230"/>
      <c r="DZU31" s="1230"/>
      <c r="DZV31" s="1230"/>
      <c r="DZW31" s="1230"/>
      <c r="DZX31" s="1230"/>
      <c r="DZY31" s="1230"/>
      <c r="DZZ31" s="1230"/>
      <c r="EAA31" s="1230"/>
      <c r="EAB31" s="1230"/>
      <c r="EAC31" s="1230"/>
      <c r="EAD31" s="1230"/>
      <c r="EAE31" s="1230"/>
      <c r="EAF31" s="1230"/>
      <c r="EAG31" s="1230"/>
      <c r="EAH31" s="1230"/>
      <c r="EAI31" s="1230"/>
      <c r="EAJ31" s="1230"/>
      <c r="EAK31" s="1230"/>
      <c r="EAL31" s="1230"/>
      <c r="EAM31" s="1230"/>
      <c r="EAN31" s="1230"/>
      <c r="EAO31" s="1230"/>
      <c r="EAP31" s="1230"/>
      <c r="EAQ31" s="1230"/>
      <c r="EAR31" s="1230"/>
      <c r="EAS31" s="1230"/>
      <c r="EAT31" s="1230"/>
      <c r="EAU31" s="1230"/>
      <c r="EAV31" s="1230"/>
      <c r="EAW31" s="1230"/>
      <c r="EAX31" s="1230"/>
      <c r="EAY31" s="1230"/>
      <c r="EAZ31" s="1230"/>
      <c r="EBA31" s="1230"/>
      <c r="EBB31" s="1230"/>
      <c r="EBC31" s="1230"/>
      <c r="EBD31" s="1230"/>
      <c r="EBE31" s="1230"/>
      <c r="EBF31" s="1230"/>
      <c r="EBG31" s="1230"/>
      <c r="EBH31" s="1230"/>
      <c r="EBI31" s="1230"/>
      <c r="EBJ31" s="1230"/>
      <c r="EBK31" s="1230"/>
      <c r="EBL31" s="1230"/>
      <c r="EBM31" s="1230"/>
      <c r="EBN31" s="1230"/>
      <c r="EBO31" s="1230"/>
      <c r="EBP31" s="1230"/>
      <c r="EBQ31" s="1230"/>
      <c r="EBR31" s="1230"/>
      <c r="EBS31" s="1230"/>
      <c r="EBT31" s="1230"/>
      <c r="EBU31" s="1230"/>
      <c r="EBV31" s="1230"/>
      <c r="EBW31" s="1230"/>
      <c r="EBX31" s="1230"/>
      <c r="EBY31" s="1230"/>
      <c r="EBZ31" s="1230"/>
      <c r="ECA31" s="1230"/>
      <c r="ECB31" s="1230"/>
      <c r="ECC31" s="1230"/>
      <c r="ECD31" s="1230"/>
      <c r="ECE31" s="1230"/>
      <c r="ECF31" s="1230"/>
      <c r="ECG31" s="1230"/>
      <c r="ECH31" s="1230"/>
      <c r="ECI31" s="1230"/>
      <c r="ECJ31" s="1230"/>
      <c r="ECK31" s="1230"/>
      <c r="ECL31" s="1230"/>
      <c r="ECM31" s="1230"/>
      <c r="ECN31" s="1230"/>
      <c r="ECO31" s="1230"/>
      <c r="ECP31" s="1230"/>
      <c r="ECQ31" s="1230"/>
      <c r="ECR31" s="1230"/>
      <c r="ECS31" s="1230"/>
      <c r="ECT31" s="1230"/>
      <c r="ECU31" s="1230"/>
      <c r="ECV31" s="1230"/>
      <c r="ECW31" s="1230"/>
      <c r="ECX31" s="1230"/>
      <c r="ECY31" s="1230"/>
      <c r="ECZ31" s="1230"/>
      <c r="EDA31" s="1230"/>
      <c r="EDB31" s="1230"/>
      <c r="EDC31" s="1230"/>
      <c r="EDD31" s="1230"/>
      <c r="EDE31" s="1230"/>
      <c r="EDF31" s="1230"/>
      <c r="EDG31" s="1230"/>
      <c r="EDH31" s="1230"/>
      <c r="EDI31" s="1230"/>
      <c r="EDJ31" s="1230"/>
      <c r="EDK31" s="1230"/>
      <c r="EDL31" s="1230"/>
      <c r="EDM31" s="1230"/>
      <c r="EDN31" s="1230"/>
      <c r="EDO31" s="1230"/>
      <c r="EDP31" s="1230"/>
      <c r="EDQ31" s="1230"/>
      <c r="EDR31" s="1230"/>
      <c r="EDS31" s="1230"/>
      <c r="EDT31" s="1230"/>
      <c r="EDU31" s="1230"/>
      <c r="EDV31" s="1230"/>
      <c r="EDW31" s="1230"/>
      <c r="EDX31" s="1230"/>
      <c r="EDY31" s="1230"/>
      <c r="EDZ31" s="1230"/>
      <c r="EEA31" s="1230"/>
      <c r="EEB31" s="1230"/>
      <c r="EEC31" s="1230"/>
      <c r="EED31" s="1230"/>
      <c r="EEE31" s="1230"/>
      <c r="EEF31" s="1230"/>
      <c r="EEG31" s="1230"/>
      <c r="EEH31" s="1230"/>
      <c r="EEI31" s="1230"/>
      <c r="EEJ31" s="1230"/>
      <c r="EEK31" s="1230"/>
      <c r="EEL31" s="1230"/>
      <c r="EEM31" s="1230"/>
      <c r="EEN31" s="1230"/>
      <c r="EEO31" s="1230"/>
      <c r="EEP31" s="1230"/>
      <c r="EEQ31" s="1230"/>
      <c r="EER31" s="1230"/>
      <c r="EES31" s="1230"/>
      <c r="EET31" s="1230"/>
      <c r="EEU31" s="1230"/>
      <c r="EEV31" s="1230"/>
      <c r="EEW31" s="1230"/>
      <c r="EEX31" s="1230"/>
      <c r="EEY31" s="1230"/>
      <c r="EEZ31" s="1230"/>
      <c r="EFA31" s="1230"/>
      <c r="EFB31" s="1230"/>
      <c r="EFC31" s="1230"/>
      <c r="EFD31" s="1230"/>
      <c r="EFE31" s="1230"/>
      <c r="EFF31" s="1230"/>
      <c r="EFG31" s="1230"/>
      <c r="EFH31" s="1230"/>
      <c r="EFI31" s="1230"/>
      <c r="EFJ31" s="1230"/>
      <c r="EFK31" s="1230"/>
      <c r="EFL31" s="1230"/>
      <c r="EFM31" s="1230"/>
      <c r="EFN31" s="1230"/>
      <c r="EFO31" s="1230"/>
      <c r="EFP31" s="1230"/>
      <c r="EFQ31" s="1230"/>
      <c r="EFR31" s="1230"/>
      <c r="EFS31" s="1230"/>
      <c r="EFT31" s="1230"/>
      <c r="EFU31" s="1230"/>
      <c r="EFV31" s="1230"/>
      <c r="EFW31" s="1230"/>
      <c r="EFX31" s="1230"/>
      <c r="EFY31" s="1230"/>
      <c r="EFZ31" s="1230"/>
      <c r="EGA31" s="1230"/>
      <c r="EGB31" s="1230"/>
      <c r="EGC31" s="1230"/>
      <c r="EGD31" s="1230"/>
      <c r="EGE31" s="1230"/>
      <c r="EGF31" s="1230"/>
      <c r="EGG31" s="1230"/>
      <c r="EGH31" s="1230"/>
      <c r="EGI31" s="1230"/>
      <c r="EGJ31" s="1230"/>
      <c r="EGK31" s="1230"/>
      <c r="EGL31" s="1230"/>
      <c r="EGM31" s="1230"/>
      <c r="EGN31" s="1230"/>
      <c r="EGO31" s="1230"/>
      <c r="EGP31" s="1230"/>
      <c r="EGQ31" s="1230"/>
      <c r="EGR31" s="1230"/>
      <c r="EGS31" s="1230"/>
      <c r="EGT31" s="1230"/>
      <c r="EGU31" s="1230"/>
      <c r="EGV31" s="1230"/>
      <c r="EGW31" s="1230"/>
      <c r="EGX31" s="1230"/>
      <c r="EGY31" s="1230"/>
      <c r="EGZ31" s="1230"/>
      <c r="EHA31" s="1230"/>
      <c r="EHB31" s="1230"/>
      <c r="EHC31" s="1230"/>
      <c r="EHD31" s="1230"/>
      <c r="EHE31" s="1230"/>
      <c r="EHF31" s="1230"/>
      <c r="EHG31" s="1230"/>
      <c r="EHH31" s="1230"/>
      <c r="EHI31" s="1230"/>
      <c r="EHJ31" s="1230"/>
      <c r="EHK31" s="1230"/>
      <c r="EHL31" s="1230"/>
      <c r="EHM31" s="1230"/>
      <c r="EHN31" s="1230"/>
      <c r="EHO31" s="1230"/>
      <c r="EHP31" s="1230"/>
      <c r="EHQ31" s="1230"/>
      <c r="EHR31" s="1230"/>
      <c r="EHS31" s="1230"/>
      <c r="EHT31" s="1230"/>
      <c r="EHU31" s="1230"/>
      <c r="EHV31" s="1230"/>
      <c r="EHW31" s="1230"/>
      <c r="EHX31" s="1230"/>
      <c r="EHY31" s="1230"/>
      <c r="EHZ31" s="1230"/>
      <c r="EIA31" s="1230"/>
      <c r="EIB31" s="1230"/>
      <c r="EIC31" s="1230"/>
      <c r="EID31" s="1230"/>
      <c r="EIE31" s="1230"/>
      <c r="EIF31" s="1230"/>
      <c r="EIG31" s="1230"/>
      <c r="EIH31" s="1230"/>
      <c r="EII31" s="1230"/>
      <c r="EIJ31" s="1230"/>
      <c r="EIK31" s="1230"/>
      <c r="EIL31" s="1230"/>
      <c r="EIM31" s="1230"/>
      <c r="EIN31" s="1230"/>
      <c r="EIO31" s="1230"/>
      <c r="EIP31" s="1230"/>
      <c r="EIQ31" s="1230"/>
      <c r="EIR31" s="1230"/>
      <c r="EIS31" s="1230"/>
      <c r="EIT31" s="1230"/>
      <c r="EIU31" s="1230"/>
      <c r="EIV31" s="1230"/>
      <c r="EIW31" s="1230"/>
      <c r="EIX31" s="1230"/>
      <c r="EIY31" s="1230"/>
      <c r="EIZ31" s="1230"/>
      <c r="EJA31" s="1230"/>
      <c r="EJB31" s="1230"/>
      <c r="EJC31" s="1230"/>
      <c r="EJD31" s="1230"/>
      <c r="EJE31" s="1230"/>
      <c r="EJF31" s="1230"/>
      <c r="EJG31" s="1230"/>
      <c r="EJH31" s="1230"/>
      <c r="EJI31" s="1230"/>
      <c r="EJJ31" s="1230"/>
      <c r="EJK31" s="1230"/>
      <c r="EJL31" s="1230"/>
      <c r="EJM31" s="1230"/>
      <c r="EJN31" s="1230"/>
      <c r="EJO31" s="1230"/>
      <c r="EJP31" s="1230"/>
      <c r="EJQ31" s="1230"/>
      <c r="EJR31" s="1230"/>
      <c r="EJS31" s="1230"/>
      <c r="EJT31" s="1230"/>
      <c r="EJU31" s="1230"/>
      <c r="EJV31" s="1230"/>
      <c r="EJW31" s="1230"/>
      <c r="EJX31" s="1230"/>
      <c r="EJY31" s="1230"/>
      <c r="EJZ31" s="1230"/>
      <c r="EKA31" s="1230"/>
      <c r="EKB31" s="1230"/>
      <c r="EKC31" s="1230"/>
      <c r="EKD31" s="1230"/>
      <c r="EKE31" s="1230"/>
      <c r="EKF31" s="1230"/>
      <c r="EKG31" s="1230"/>
      <c r="EKH31" s="1230"/>
      <c r="EKI31" s="1230"/>
      <c r="EKJ31" s="1230"/>
      <c r="EKK31" s="1230"/>
      <c r="EKL31" s="1230"/>
      <c r="EKM31" s="1230"/>
      <c r="EKN31" s="1230"/>
      <c r="EKO31" s="1230"/>
      <c r="EKP31" s="1230"/>
      <c r="EKQ31" s="1230"/>
      <c r="EKR31" s="1230"/>
      <c r="EKS31" s="1230"/>
      <c r="EKT31" s="1230"/>
      <c r="EKU31" s="1230"/>
      <c r="EKV31" s="1230"/>
      <c r="EKW31" s="1230"/>
      <c r="EKX31" s="1230"/>
      <c r="EKY31" s="1230"/>
      <c r="EKZ31" s="1230"/>
      <c r="ELA31" s="1230"/>
      <c r="ELB31" s="1230"/>
      <c r="ELC31" s="1230"/>
      <c r="ELD31" s="1230"/>
      <c r="ELE31" s="1230"/>
      <c r="ELF31" s="1230"/>
      <c r="ELG31" s="1230"/>
      <c r="ELH31" s="1230"/>
      <c r="ELI31" s="1230"/>
      <c r="ELJ31" s="1230"/>
      <c r="ELK31" s="1230"/>
      <c r="ELL31" s="1230"/>
      <c r="ELM31" s="1230"/>
      <c r="ELN31" s="1230"/>
      <c r="ELO31" s="1230"/>
      <c r="ELP31" s="1230"/>
      <c r="ELQ31" s="1230"/>
      <c r="ELR31" s="1230"/>
      <c r="ELS31" s="1230"/>
      <c r="ELT31" s="1230"/>
      <c r="ELU31" s="1230"/>
      <c r="ELV31" s="1230"/>
      <c r="ELW31" s="1230"/>
      <c r="ELX31" s="1230"/>
      <c r="ELY31" s="1230"/>
      <c r="ELZ31" s="1230"/>
      <c r="EMA31" s="1230"/>
      <c r="EMB31" s="1230"/>
      <c r="EMC31" s="1230"/>
      <c r="EMD31" s="1230"/>
      <c r="EME31" s="1230"/>
      <c r="EMF31" s="1230"/>
      <c r="EMG31" s="1230"/>
      <c r="EMH31" s="1230"/>
      <c r="EMI31" s="1230"/>
      <c r="EMJ31" s="1230"/>
      <c r="EMK31" s="1230"/>
      <c r="EML31" s="1230"/>
      <c r="EMM31" s="1230"/>
      <c r="EMN31" s="1230"/>
      <c r="EMO31" s="1230"/>
      <c r="EMP31" s="1230"/>
      <c r="EMQ31" s="1230"/>
      <c r="EMR31" s="1230"/>
      <c r="EMS31" s="1230"/>
      <c r="EMT31" s="1230"/>
      <c r="EMU31" s="1230"/>
      <c r="EMV31" s="1230"/>
      <c r="EMW31" s="1230"/>
      <c r="EMX31" s="1230"/>
      <c r="EMY31" s="1230"/>
      <c r="EMZ31" s="1230"/>
      <c r="ENA31" s="1230"/>
      <c r="ENB31" s="1230"/>
      <c r="ENC31" s="1230"/>
      <c r="END31" s="1230"/>
      <c r="ENE31" s="1230"/>
      <c r="ENF31" s="1230"/>
      <c r="ENG31" s="1230"/>
      <c r="ENH31" s="1230"/>
      <c r="ENI31" s="1230"/>
      <c r="ENJ31" s="1230"/>
      <c r="ENK31" s="1230"/>
      <c r="ENL31" s="1230"/>
      <c r="ENM31" s="1230"/>
      <c r="ENN31" s="1230"/>
      <c r="ENO31" s="1230"/>
      <c r="ENP31" s="1230"/>
      <c r="ENQ31" s="1230"/>
      <c r="ENR31" s="1230"/>
      <c r="ENS31" s="1230"/>
      <c r="ENT31" s="1230"/>
      <c r="ENU31" s="1230"/>
      <c r="ENV31" s="1230"/>
      <c r="ENW31" s="1230"/>
      <c r="ENX31" s="1230"/>
      <c r="ENY31" s="1230"/>
      <c r="ENZ31" s="1230"/>
      <c r="EOA31" s="1230"/>
      <c r="EOB31" s="1230"/>
      <c r="EOC31" s="1230"/>
      <c r="EOD31" s="1230"/>
      <c r="EOE31" s="1230"/>
      <c r="EOF31" s="1230"/>
      <c r="EOG31" s="1230"/>
      <c r="EOH31" s="1230"/>
      <c r="EOI31" s="1230"/>
      <c r="EOJ31" s="1230"/>
      <c r="EOK31" s="1230"/>
      <c r="EOL31" s="1230"/>
      <c r="EOM31" s="1230"/>
      <c r="EON31" s="1230"/>
      <c r="EOO31" s="1230"/>
      <c r="EOP31" s="1230"/>
      <c r="EOQ31" s="1230"/>
      <c r="EOR31" s="1230"/>
      <c r="EOS31" s="1230"/>
      <c r="EOT31" s="1230"/>
      <c r="EOU31" s="1230"/>
      <c r="EOV31" s="1230"/>
      <c r="EOW31" s="1230"/>
      <c r="EOX31" s="1230"/>
      <c r="EOY31" s="1230"/>
      <c r="EOZ31" s="1230"/>
      <c r="EPA31" s="1230"/>
      <c r="EPB31" s="1230"/>
      <c r="EPC31" s="1230"/>
      <c r="EPD31" s="1230"/>
      <c r="EPE31" s="1230"/>
      <c r="EPF31" s="1230"/>
      <c r="EPG31" s="1230"/>
      <c r="EPH31" s="1230"/>
      <c r="EPI31" s="1230"/>
      <c r="EPJ31" s="1230"/>
      <c r="EPK31" s="1230"/>
      <c r="EPL31" s="1230"/>
      <c r="EPM31" s="1230"/>
      <c r="EPN31" s="1230"/>
      <c r="EPO31" s="1230"/>
      <c r="EPP31" s="1230"/>
      <c r="EPQ31" s="1230"/>
      <c r="EPR31" s="1230"/>
      <c r="EPS31" s="1230"/>
      <c r="EPT31" s="1230"/>
      <c r="EPU31" s="1230"/>
      <c r="EPV31" s="1230"/>
      <c r="EPW31" s="1230"/>
      <c r="EPX31" s="1230"/>
      <c r="EPY31" s="1230"/>
      <c r="EPZ31" s="1230"/>
      <c r="EQA31" s="1230"/>
      <c r="EQB31" s="1230"/>
      <c r="EQC31" s="1230"/>
      <c r="EQD31" s="1230"/>
      <c r="EQE31" s="1230"/>
      <c r="EQF31" s="1230"/>
      <c r="EQG31" s="1230"/>
      <c r="EQH31" s="1230"/>
      <c r="EQI31" s="1230"/>
      <c r="EQJ31" s="1230"/>
      <c r="EQK31" s="1230"/>
      <c r="EQL31" s="1230"/>
      <c r="EQM31" s="1230"/>
      <c r="EQN31" s="1230"/>
      <c r="EQO31" s="1230"/>
      <c r="EQP31" s="1230"/>
      <c r="EQQ31" s="1230"/>
      <c r="EQR31" s="1230"/>
      <c r="EQS31" s="1230"/>
      <c r="EQT31" s="1230"/>
      <c r="EQU31" s="1230"/>
      <c r="EQV31" s="1230"/>
      <c r="EQW31" s="1230"/>
      <c r="EQX31" s="1230"/>
      <c r="EQY31" s="1230"/>
      <c r="EQZ31" s="1230"/>
      <c r="ERA31" s="1230"/>
      <c r="ERB31" s="1230"/>
      <c r="ERC31" s="1230"/>
      <c r="ERD31" s="1230"/>
      <c r="ERE31" s="1230"/>
      <c r="ERF31" s="1230"/>
      <c r="ERG31" s="1230"/>
      <c r="ERH31" s="1230"/>
      <c r="ERI31" s="1230"/>
      <c r="ERJ31" s="1230"/>
      <c r="ERK31" s="1230"/>
      <c r="ERL31" s="1230"/>
      <c r="ERM31" s="1230"/>
      <c r="ERN31" s="1230"/>
      <c r="ERO31" s="1230"/>
      <c r="ERP31" s="1230"/>
      <c r="ERQ31" s="1230"/>
      <c r="ERR31" s="1230"/>
      <c r="ERS31" s="1230"/>
      <c r="ERT31" s="1230"/>
      <c r="ERU31" s="1230"/>
      <c r="ERV31" s="1230"/>
      <c r="ERW31" s="1230"/>
      <c r="ERX31" s="1230"/>
      <c r="ERY31" s="1230"/>
      <c r="ERZ31" s="1230"/>
      <c r="ESA31" s="1230"/>
      <c r="ESB31" s="1230"/>
      <c r="ESC31" s="1230"/>
      <c r="ESD31" s="1230"/>
      <c r="ESE31" s="1230"/>
      <c r="ESF31" s="1230"/>
      <c r="ESG31" s="1230"/>
      <c r="ESH31" s="1230"/>
      <c r="ESI31" s="1230"/>
      <c r="ESJ31" s="1230"/>
      <c r="ESK31" s="1230"/>
      <c r="ESL31" s="1230"/>
      <c r="ESM31" s="1230"/>
      <c r="ESN31" s="1230"/>
      <c r="ESO31" s="1230"/>
      <c r="ESP31" s="1230"/>
      <c r="ESQ31" s="1230"/>
      <c r="ESR31" s="1230"/>
      <c r="ESS31" s="1230"/>
      <c r="EST31" s="1230"/>
      <c r="ESU31" s="1230"/>
      <c r="ESV31" s="1230"/>
      <c r="ESW31" s="1230"/>
      <c r="ESX31" s="1230"/>
      <c r="ESY31" s="1230"/>
      <c r="ESZ31" s="1230"/>
      <c r="ETA31" s="1230"/>
      <c r="ETB31" s="1230"/>
      <c r="ETC31" s="1230"/>
      <c r="ETD31" s="1230"/>
      <c r="ETE31" s="1230"/>
      <c r="ETF31" s="1230"/>
      <c r="ETG31" s="1230"/>
      <c r="ETH31" s="1230"/>
      <c r="ETI31" s="1230"/>
      <c r="ETJ31" s="1230"/>
      <c r="ETK31" s="1230"/>
      <c r="ETL31" s="1230"/>
      <c r="ETM31" s="1230"/>
      <c r="ETN31" s="1230"/>
      <c r="ETO31" s="1230"/>
      <c r="ETP31" s="1230"/>
      <c r="ETQ31" s="1230"/>
      <c r="ETR31" s="1230"/>
      <c r="ETS31" s="1230"/>
      <c r="ETT31" s="1230"/>
      <c r="ETU31" s="1230"/>
      <c r="ETV31" s="1230"/>
      <c r="ETW31" s="1230"/>
      <c r="ETX31" s="1230"/>
      <c r="ETY31" s="1230"/>
      <c r="ETZ31" s="1230"/>
      <c r="EUA31" s="1230"/>
      <c r="EUB31" s="1230"/>
      <c r="EUC31" s="1230"/>
      <c r="EUD31" s="1230"/>
      <c r="EUE31" s="1230"/>
      <c r="EUF31" s="1230"/>
      <c r="EUG31" s="1230"/>
      <c r="EUH31" s="1230"/>
      <c r="EUI31" s="1230"/>
      <c r="EUJ31" s="1230"/>
      <c r="EUK31" s="1230"/>
      <c r="EUL31" s="1230"/>
      <c r="EUM31" s="1230"/>
      <c r="EUN31" s="1230"/>
      <c r="EUO31" s="1230"/>
      <c r="EUP31" s="1230"/>
      <c r="EUQ31" s="1230"/>
      <c r="EUR31" s="1230"/>
      <c r="EUS31" s="1230"/>
      <c r="EUT31" s="1230"/>
      <c r="EUU31" s="1230"/>
      <c r="EUV31" s="1230"/>
      <c r="EUW31" s="1230"/>
      <c r="EUX31" s="1230"/>
      <c r="EUY31" s="1230"/>
      <c r="EUZ31" s="1230"/>
      <c r="EVA31" s="1230"/>
      <c r="EVB31" s="1230"/>
      <c r="EVC31" s="1230"/>
      <c r="EVD31" s="1230"/>
      <c r="EVE31" s="1230"/>
      <c r="EVF31" s="1230"/>
      <c r="EVG31" s="1230"/>
      <c r="EVH31" s="1230"/>
      <c r="EVI31" s="1230"/>
      <c r="EVJ31" s="1230"/>
      <c r="EVK31" s="1230"/>
      <c r="EVL31" s="1230"/>
      <c r="EVM31" s="1230"/>
      <c r="EVN31" s="1230"/>
      <c r="EVO31" s="1230"/>
      <c r="EVP31" s="1230"/>
      <c r="EVQ31" s="1230"/>
      <c r="EVR31" s="1230"/>
      <c r="EVS31" s="1230"/>
      <c r="EVT31" s="1230"/>
      <c r="EVU31" s="1230"/>
      <c r="EVV31" s="1230"/>
      <c r="EVW31" s="1230"/>
      <c r="EVX31" s="1230"/>
      <c r="EVY31" s="1230"/>
      <c r="EVZ31" s="1230"/>
      <c r="EWA31" s="1230"/>
      <c r="EWB31" s="1230"/>
      <c r="EWC31" s="1230"/>
      <c r="EWD31" s="1230"/>
      <c r="EWE31" s="1230"/>
      <c r="EWF31" s="1230"/>
      <c r="EWG31" s="1230"/>
      <c r="EWH31" s="1230"/>
      <c r="EWI31" s="1230"/>
      <c r="EWJ31" s="1230"/>
      <c r="EWK31" s="1230"/>
      <c r="EWL31" s="1230"/>
      <c r="EWM31" s="1230"/>
      <c r="EWN31" s="1230"/>
      <c r="EWO31" s="1230"/>
      <c r="EWP31" s="1230"/>
      <c r="EWQ31" s="1230"/>
      <c r="EWR31" s="1230"/>
      <c r="EWS31" s="1230"/>
      <c r="EWT31" s="1230"/>
      <c r="EWU31" s="1230"/>
      <c r="EWV31" s="1230"/>
      <c r="EWW31" s="1230"/>
      <c r="EWX31" s="1230"/>
      <c r="EWY31" s="1230"/>
      <c r="EWZ31" s="1230"/>
      <c r="EXA31" s="1230"/>
      <c r="EXB31" s="1230"/>
      <c r="EXC31" s="1230"/>
      <c r="EXD31" s="1230"/>
      <c r="EXE31" s="1230"/>
      <c r="EXF31" s="1230"/>
      <c r="EXG31" s="1230"/>
      <c r="EXH31" s="1230"/>
      <c r="EXI31" s="1230"/>
      <c r="EXJ31" s="1230"/>
      <c r="EXK31" s="1230"/>
      <c r="EXL31" s="1230"/>
      <c r="EXM31" s="1230"/>
      <c r="EXN31" s="1230"/>
      <c r="EXO31" s="1230"/>
      <c r="EXP31" s="1230"/>
      <c r="EXQ31" s="1230"/>
      <c r="EXR31" s="1230"/>
      <c r="EXS31" s="1230"/>
      <c r="EXT31" s="1230"/>
      <c r="EXU31" s="1230"/>
      <c r="EXV31" s="1230"/>
      <c r="EXW31" s="1230"/>
      <c r="EXX31" s="1230"/>
      <c r="EXY31" s="1230"/>
      <c r="EXZ31" s="1230"/>
      <c r="EYA31" s="1230"/>
      <c r="EYB31" s="1230"/>
      <c r="EYC31" s="1230"/>
      <c r="EYD31" s="1230"/>
      <c r="EYE31" s="1230"/>
      <c r="EYF31" s="1230"/>
      <c r="EYG31" s="1230"/>
      <c r="EYH31" s="1230"/>
      <c r="EYI31" s="1230"/>
      <c r="EYJ31" s="1230"/>
      <c r="EYK31" s="1230"/>
      <c r="EYL31" s="1230"/>
      <c r="EYM31" s="1230"/>
      <c r="EYN31" s="1230"/>
      <c r="EYO31" s="1230"/>
      <c r="EYP31" s="1230"/>
      <c r="EYQ31" s="1230"/>
      <c r="EYR31" s="1230"/>
      <c r="EYS31" s="1230"/>
      <c r="EYT31" s="1230"/>
      <c r="EYU31" s="1230"/>
      <c r="EYV31" s="1230"/>
      <c r="EYW31" s="1230"/>
      <c r="EYX31" s="1230"/>
      <c r="EYY31" s="1230"/>
      <c r="EYZ31" s="1230"/>
      <c r="EZA31" s="1230"/>
      <c r="EZB31" s="1230"/>
      <c r="EZC31" s="1230"/>
      <c r="EZD31" s="1230"/>
      <c r="EZE31" s="1230"/>
      <c r="EZF31" s="1230"/>
      <c r="EZG31" s="1230"/>
      <c r="EZH31" s="1230"/>
      <c r="EZI31" s="1230"/>
      <c r="EZJ31" s="1230"/>
      <c r="EZK31" s="1230"/>
      <c r="EZL31" s="1230"/>
      <c r="EZM31" s="1230"/>
      <c r="EZN31" s="1230"/>
      <c r="EZO31" s="1230"/>
      <c r="EZP31" s="1230"/>
      <c r="EZQ31" s="1230"/>
      <c r="EZR31" s="1230"/>
      <c r="EZS31" s="1230"/>
      <c r="EZT31" s="1230"/>
      <c r="EZU31" s="1230"/>
      <c r="EZV31" s="1230"/>
      <c r="EZW31" s="1230"/>
      <c r="EZX31" s="1230"/>
      <c r="EZY31" s="1230"/>
      <c r="EZZ31" s="1230"/>
      <c r="FAA31" s="1230"/>
      <c r="FAB31" s="1230"/>
      <c r="FAC31" s="1230"/>
      <c r="FAD31" s="1230"/>
      <c r="FAE31" s="1230"/>
      <c r="FAF31" s="1230"/>
      <c r="FAG31" s="1230"/>
      <c r="FAH31" s="1230"/>
      <c r="FAI31" s="1230"/>
      <c r="FAJ31" s="1230"/>
      <c r="FAK31" s="1230"/>
      <c r="FAL31" s="1230"/>
      <c r="FAM31" s="1230"/>
      <c r="FAN31" s="1230"/>
      <c r="FAO31" s="1230"/>
      <c r="FAP31" s="1230"/>
      <c r="FAQ31" s="1230"/>
      <c r="FAR31" s="1230"/>
      <c r="FAS31" s="1230"/>
      <c r="FAT31" s="1230"/>
      <c r="FAU31" s="1230"/>
      <c r="FAV31" s="1230"/>
      <c r="FAW31" s="1230"/>
      <c r="FAX31" s="1230"/>
      <c r="FAY31" s="1230"/>
      <c r="FAZ31" s="1230"/>
      <c r="FBA31" s="1230"/>
      <c r="FBB31" s="1230"/>
      <c r="FBC31" s="1230"/>
      <c r="FBD31" s="1230"/>
      <c r="FBE31" s="1230"/>
      <c r="FBF31" s="1230"/>
      <c r="FBG31" s="1230"/>
      <c r="FBH31" s="1230"/>
      <c r="FBI31" s="1230"/>
      <c r="FBJ31" s="1230"/>
      <c r="FBK31" s="1230"/>
      <c r="FBL31" s="1230"/>
      <c r="FBM31" s="1230"/>
      <c r="FBN31" s="1230"/>
      <c r="FBO31" s="1230"/>
      <c r="FBP31" s="1230"/>
      <c r="FBQ31" s="1230"/>
      <c r="FBR31" s="1230"/>
      <c r="FBS31" s="1230"/>
      <c r="FBT31" s="1230"/>
      <c r="FBU31" s="1230"/>
      <c r="FBV31" s="1230"/>
      <c r="FBW31" s="1230"/>
      <c r="FBX31" s="1230"/>
      <c r="FBY31" s="1230"/>
      <c r="FBZ31" s="1230"/>
      <c r="FCA31" s="1230"/>
      <c r="FCB31" s="1230"/>
      <c r="FCC31" s="1230"/>
      <c r="FCD31" s="1230"/>
      <c r="FCE31" s="1230"/>
      <c r="FCF31" s="1230"/>
      <c r="FCG31" s="1230"/>
      <c r="FCH31" s="1230"/>
      <c r="FCI31" s="1230"/>
      <c r="FCJ31" s="1230"/>
      <c r="FCK31" s="1230"/>
      <c r="FCL31" s="1230"/>
      <c r="FCM31" s="1230"/>
      <c r="FCN31" s="1230"/>
      <c r="FCO31" s="1230"/>
      <c r="FCP31" s="1230"/>
      <c r="FCQ31" s="1230"/>
      <c r="FCR31" s="1230"/>
      <c r="FCS31" s="1230"/>
      <c r="FCT31" s="1230"/>
      <c r="FCU31" s="1230"/>
      <c r="FCV31" s="1230"/>
      <c r="FCW31" s="1230"/>
      <c r="FCX31" s="1230"/>
      <c r="FCY31" s="1230"/>
      <c r="FCZ31" s="1230"/>
      <c r="FDA31" s="1230"/>
      <c r="FDB31" s="1230"/>
      <c r="FDC31" s="1230"/>
      <c r="FDD31" s="1230"/>
      <c r="FDE31" s="1230"/>
      <c r="FDF31" s="1230"/>
      <c r="FDG31" s="1230"/>
      <c r="FDH31" s="1230"/>
      <c r="FDI31" s="1230"/>
      <c r="FDJ31" s="1230"/>
      <c r="FDK31" s="1230"/>
      <c r="FDL31" s="1230"/>
      <c r="FDM31" s="1230"/>
      <c r="FDN31" s="1230"/>
      <c r="FDO31" s="1230"/>
      <c r="FDP31" s="1230"/>
      <c r="FDQ31" s="1230"/>
      <c r="FDR31" s="1230"/>
      <c r="FDS31" s="1230"/>
      <c r="FDT31" s="1230"/>
      <c r="FDU31" s="1230"/>
      <c r="FDV31" s="1230"/>
      <c r="FDW31" s="1230"/>
      <c r="FDX31" s="1230"/>
      <c r="FDY31" s="1230"/>
      <c r="FDZ31" s="1230"/>
      <c r="FEA31" s="1230"/>
      <c r="FEB31" s="1230"/>
      <c r="FEC31" s="1230"/>
      <c r="FED31" s="1230"/>
      <c r="FEE31" s="1230"/>
      <c r="FEF31" s="1230"/>
      <c r="FEG31" s="1230"/>
      <c r="FEH31" s="1230"/>
      <c r="FEI31" s="1230"/>
      <c r="FEJ31" s="1230"/>
      <c r="FEK31" s="1230"/>
      <c r="FEL31" s="1230"/>
      <c r="FEM31" s="1230"/>
      <c r="FEN31" s="1230"/>
      <c r="FEO31" s="1230"/>
      <c r="FEP31" s="1230"/>
      <c r="FEQ31" s="1230"/>
      <c r="FER31" s="1230"/>
      <c r="FES31" s="1230"/>
      <c r="FET31" s="1230"/>
      <c r="FEU31" s="1230"/>
      <c r="FEV31" s="1230"/>
      <c r="FEW31" s="1230"/>
      <c r="FEX31" s="1230"/>
      <c r="FEY31" s="1230"/>
      <c r="FEZ31" s="1230"/>
      <c r="FFA31" s="1230"/>
      <c r="FFB31" s="1230"/>
      <c r="FFC31" s="1230"/>
      <c r="FFD31" s="1230"/>
      <c r="FFE31" s="1230"/>
      <c r="FFF31" s="1230"/>
      <c r="FFG31" s="1230"/>
      <c r="FFH31" s="1230"/>
      <c r="FFI31" s="1230"/>
      <c r="FFJ31" s="1230"/>
      <c r="FFK31" s="1230"/>
      <c r="FFL31" s="1230"/>
      <c r="FFM31" s="1230"/>
      <c r="FFN31" s="1230"/>
      <c r="FFO31" s="1230"/>
      <c r="FFP31" s="1230"/>
      <c r="FFQ31" s="1230"/>
      <c r="FFR31" s="1230"/>
      <c r="FFS31" s="1230"/>
      <c r="FFT31" s="1230"/>
      <c r="FFU31" s="1230"/>
      <c r="FFV31" s="1230"/>
      <c r="FFW31" s="1230"/>
      <c r="FFX31" s="1230"/>
      <c r="FFY31" s="1230"/>
      <c r="FFZ31" s="1230"/>
      <c r="FGA31" s="1230"/>
      <c r="FGB31" s="1230"/>
      <c r="FGC31" s="1230"/>
      <c r="FGD31" s="1230"/>
      <c r="FGE31" s="1230"/>
      <c r="FGF31" s="1230"/>
      <c r="FGG31" s="1230"/>
      <c r="FGH31" s="1230"/>
      <c r="FGI31" s="1230"/>
      <c r="FGJ31" s="1230"/>
      <c r="FGK31" s="1230"/>
      <c r="FGL31" s="1230"/>
      <c r="FGM31" s="1230"/>
      <c r="FGN31" s="1230"/>
      <c r="FGO31" s="1230"/>
      <c r="FGP31" s="1230"/>
      <c r="FGQ31" s="1230"/>
      <c r="FGR31" s="1230"/>
      <c r="FGS31" s="1230"/>
      <c r="FGT31" s="1230"/>
      <c r="FGU31" s="1230"/>
      <c r="FGV31" s="1230"/>
      <c r="FGW31" s="1230"/>
      <c r="FGX31" s="1230"/>
      <c r="FGY31" s="1230"/>
      <c r="FGZ31" s="1230"/>
      <c r="FHA31" s="1230"/>
      <c r="FHB31" s="1230"/>
      <c r="FHC31" s="1230"/>
      <c r="FHD31" s="1230"/>
      <c r="FHE31" s="1230"/>
      <c r="FHF31" s="1230"/>
      <c r="FHG31" s="1230"/>
      <c r="FHH31" s="1230"/>
      <c r="FHI31" s="1230"/>
      <c r="FHJ31" s="1230"/>
      <c r="FHK31" s="1230"/>
      <c r="FHL31" s="1230"/>
      <c r="FHM31" s="1230"/>
      <c r="FHN31" s="1230"/>
      <c r="FHO31" s="1230"/>
      <c r="FHP31" s="1230"/>
      <c r="FHQ31" s="1230"/>
      <c r="FHR31" s="1230"/>
      <c r="FHS31" s="1230"/>
      <c r="FHT31" s="1230"/>
      <c r="FHU31" s="1230"/>
      <c r="FHV31" s="1230"/>
      <c r="FHW31" s="1230"/>
      <c r="FHX31" s="1230"/>
      <c r="FHY31" s="1230"/>
      <c r="FHZ31" s="1230"/>
      <c r="FIA31" s="1230"/>
      <c r="FIB31" s="1230"/>
      <c r="FIC31" s="1230"/>
      <c r="FID31" s="1230"/>
      <c r="FIE31" s="1230"/>
      <c r="FIF31" s="1230"/>
      <c r="FIG31" s="1230"/>
      <c r="FIH31" s="1230"/>
      <c r="FII31" s="1230"/>
      <c r="FIJ31" s="1230"/>
      <c r="FIK31" s="1230"/>
      <c r="FIL31" s="1230"/>
      <c r="FIM31" s="1230"/>
      <c r="FIN31" s="1230"/>
      <c r="FIO31" s="1230"/>
      <c r="FIP31" s="1230"/>
      <c r="FIQ31" s="1230"/>
      <c r="FIR31" s="1230"/>
      <c r="FIS31" s="1230"/>
      <c r="FIT31" s="1230"/>
      <c r="FIU31" s="1230"/>
      <c r="FIV31" s="1230"/>
      <c r="FIW31" s="1230"/>
      <c r="FIX31" s="1230"/>
      <c r="FIY31" s="1230"/>
      <c r="FIZ31" s="1230"/>
      <c r="FJA31" s="1230"/>
      <c r="FJB31" s="1230"/>
      <c r="FJC31" s="1230"/>
      <c r="FJD31" s="1230"/>
      <c r="FJE31" s="1230"/>
      <c r="FJF31" s="1230"/>
      <c r="FJG31" s="1230"/>
      <c r="FJH31" s="1230"/>
      <c r="FJI31" s="1230"/>
      <c r="FJJ31" s="1230"/>
      <c r="FJK31" s="1230"/>
      <c r="FJL31" s="1230"/>
      <c r="FJM31" s="1230"/>
      <c r="FJN31" s="1230"/>
      <c r="FJO31" s="1230"/>
      <c r="FJP31" s="1230"/>
      <c r="FJQ31" s="1230"/>
      <c r="FJR31" s="1230"/>
      <c r="FJS31" s="1230"/>
      <c r="FJT31" s="1230"/>
      <c r="FJU31" s="1230"/>
      <c r="FJV31" s="1230"/>
      <c r="FJW31" s="1230"/>
      <c r="FJX31" s="1230"/>
      <c r="FJY31" s="1230"/>
      <c r="FJZ31" s="1230"/>
      <c r="FKA31" s="1230"/>
      <c r="FKB31" s="1230"/>
      <c r="FKC31" s="1230"/>
      <c r="FKD31" s="1230"/>
      <c r="FKE31" s="1230"/>
      <c r="FKF31" s="1230"/>
      <c r="FKG31" s="1230"/>
      <c r="FKH31" s="1230"/>
      <c r="FKI31" s="1230"/>
      <c r="FKJ31" s="1230"/>
      <c r="FKK31" s="1230"/>
      <c r="FKL31" s="1230"/>
      <c r="FKM31" s="1230"/>
      <c r="FKN31" s="1230"/>
      <c r="FKO31" s="1230"/>
      <c r="FKP31" s="1230"/>
      <c r="FKQ31" s="1230"/>
      <c r="FKR31" s="1230"/>
      <c r="FKS31" s="1230"/>
      <c r="FKT31" s="1230"/>
      <c r="FKU31" s="1230"/>
      <c r="FKV31" s="1230"/>
      <c r="FKW31" s="1230"/>
      <c r="FKX31" s="1230"/>
      <c r="FKY31" s="1230"/>
      <c r="FKZ31" s="1230"/>
      <c r="FLA31" s="1230"/>
      <c r="FLB31" s="1230"/>
      <c r="FLC31" s="1230"/>
      <c r="FLD31" s="1230"/>
      <c r="FLE31" s="1230"/>
      <c r="FLF31" s="1230"/>
      <c r="FLG31" s="1230"/>
      <c r="FLH31" s="1230"/>
      <c r="FLI31" s="1230"/>
      <c r="FLJ31" s="1230"/>
      <c r="FLK31" s="1230"/>
      <c r="FLL31" s="1230"/>
      <c r="FLM31" s="1230"/>
      <c r="FLN31" s="1230"/>
      <c r="FLO31" s="1230"/>
      <c r="FLP31" s="1230"/>
      <c r="FLQ31" s="1230"/>
      <c r="FLR31" s="1230"/>
      <c r="FLS31" s="1230"/>
      <c r="FLT31" s="1230"/>
      <c r="FLU31" s="1230"/>
      <c r="FLV31" s="1230"/>
      <c r="FLW31" s="1230"/>
      <c r="FLX31" s="1230"/>
      <c r="FLY31" s="1230"/>
      <c r="FLZ31" s="1230"/>
      <c r="FMA31" s="1230"/>
      <c r="FMB31" s="1230"/>
      <c r="FMC31" s="1230"/>
      <c r="FMD31" s="1230"/>
      <c r="FME31" s="1230"/>
      <c r="FMF31" s="1230"/>
      <c r="FMG31" s="1230"/>
      <c r="FMH31" s="1230"/>
      <c r="FMI31" s="1230"/>
      <c r="FMJ31" s="1230"/>
      <c r="FMK31" s="1230"/>
      <c r="FML31" s="1230"/>
      <c r="FMM31" s="1230"/>
      <c r="FMN31" s="1230"/>
      <c r="FMO31" s="1230"/>
      <c r="FMP31" s="1230"/>
      <c r="FMQ31" s="1230"/>
      <c r="FMR31" s="1230"/>
      <c r="FMS31" s="1230"/>
      <c r="FMT31" s="1230"/>
      <c r="FMU31" s="1230"/>
      <c r="FMV31" s="1230"/>
      <c r="FMW31" s="1230"/>
      <c r="FMX31" s="1230"/>
      <c r="FMY31" s="1230"/>
      <c r="FMZ31" s="1230"/>
      <c r="FNA31" s="1230"/>
      <c r="FNB31" s="1230"/>
      <c r="FNC31" s="1230"/>
      <c r="FND31" s="1230"/>
      <c r="FNE31" s="1230"/>
      <c r="FNF31" s="1230"/>
      <c r="FNG31" s="1230"/>
      <c r="FNH31" s="1230"/>
      <c r="FNI31" s="1230"/>
      <c r="FNJ31" s="1230"/>
      <c r="FNK31" s="1230"/>
      <c r="FNL31" s="1230"/>
      <c r="FNM31" s="1230"/>
      <c r="FNN31" s="1230"/>
      <c r="FNO31" s="1230"/>
      <c r="FNP31" s="1230"/>
      <c r="FNQ31" s="1230"/>
      <c r="FNR31" s="1230"/>
      <c r="FNS31" s="1230"/>
      <c r="FNT31" s="1230"/>
      <c r="FNU31" s="1230"/>
      <c r="FNV31" s="1230"/>
      <c r="FNW31" s="1230"/>
      <c r="FNX31" s="1230"/>
      <c r="FNY31" s="1230"/>
      <c r="FNZ31" s="1230"/>
      <c r="FOA31" s="1230"/>
      <c r="FOB31" s="1230"/>
      <c r="FOC31" s="1230"/>
      <c r="FOD31" s="1230"/>
      <c r="FOE31" s="1230"/>
      <c r="FOF31" s="1230"/>
      <c r="FOG31" s="1230"/>
      <c r="FOH31" s="1230"/>
      <c r="FOI31" s="1230"/>
      <c r="FOJ31" s="1230"/>
      <c r="FOK31" s="1230"/>
      <c r="FOL31" s="1230"/>
      <c r="FOM31" s="1230"/>
      <c r="FON31" s="1230"/>
      <c r="FOO31" s="1230"/>
      <c r="FOP31" s="1230"/>
      <c r="FOQ31" s="1230"/>
      <c r="FOR31" s="1230"/>
      <c r="FOS31" s="1230"/>
      <c r="FOT31" s="1230"/>
      <c r="FOU31" s="1230"/>
      <c r="FOV31" s="1230"/>
      <c r="FOW31" s="1230"/>
      <c r="FOX31" s="1230"/>
      <c r="FOY31" s="1230"/>
      <c r="FOZ31" s="1230"/>
      <c r="FPA31" s="1230"/>
      <c r="FPB31" s="1230"/>
      <c r="FPC31" s="1230"/>
      <c r="FPD31" s="1230"/>
      <c r="FPE31" s="1230"/>
      <c r="FPF31" s="1230"/>
      <c r="FPG31" s="1230"/>
      <c r="FPH31" s="1230"/>
      <c r="FPI31" s="1230"/>
      <c r="FPJ31" s="1230"/>
      <c r="FPK31" s="1230"/>
      <c r="FPL31" s="1230"/>
      <c r="FPM31" s="1230"/>
      <c r="FPN31" s="1230"/>
      <c r="FPO31" s="1230"/>
      <c r="FPP31" s="1230"/>
      <c r="FPQ31" s="1230"/>
      <c r="FPR31" s="1230"/>
      <c r="FPS31" s="1230"/>
      <c r="FPT31" s="1230"/>
      <c r="FPU31" s="1230"/>
      <c r="FPV31" s="1230"/>
      <c r="FPW31" s="1230"/>
      <c r="FPX31" s="1230"/>
      <c r="FPY31" s="1230"/>
      <c r="FPZ31" s="1230"/>
      <c r="FQA31" s="1230"/>
      <c r="FQB31" s="1230"/>
      <c r="FQC31" s="1230"/>
      <c r="FQD31" s="1230"/>
      <c r="FQE31" s="1230"/>
      <c r="FQF31" s="1230"/>
      <c r="FQG31" s="1230"/>
      <c r="FQH31" s="1230"/>
      <c r="FQI31" s="1230"/>
      <c r="FQJ31" s="1230"/>
      <c r="FQK31" s="1230"/>
      <c r="FQL31" s="1230"/>
      <c r="FQM31" s="1230"/>
      <c r="FQN31" s="1230"/>
      <c r="FQO31" s="1230"/>
      <c r="FQP31" s="1230"/>
      <c r="FQQ31" s="1230"/>
      <c r="FQR31" s="1230"/>
      <c r="FQS31" s="1230"/>
      <c r="FQT31" s="1230"/>
      <c r="FQU31" s="1230"/>
      <c r="FQV31" s="1230"/>
      <c r="FQW31" s="1230"/>
      <c r="FQX31" s="1230"/>
      <c r="FQY31" s="1230"/>
      <c r="FQZ31" s="1230"/>
      <c r="FRA31" s="1230"/>
      <c r="FRB31" s="1230"/>
      <c r="FRC31" s="1230"/>
      <c r="FRD31" s="1230"/>
      <c r="FRE31" s="1230"/>
      <c r="FRF31" s="1230"/>
      <c r="FRG31" s="1230"/>
      <c r="FRH31" s="1230"/>
      <c r="FRI31" s="1230"/>
      <c r="FRJ31" s="1230"/>
      <c r="FRK31" s="1230"/>
      <c r="FRL31" s="1230"/>
      <c r="FRM31" s="1230"/>
      <c r="FRN31" s="1230"/>
      <c r="FRO31" s="1230"/>
      <c r="FRP31" s="1230"/>
      <c r="FRQ31" s="1230"/>
      <c r="FRR31" s="1230"/>
      <c r="FRS31" s="1230"/>
      <c r="FRT31" s="1230"/>
      <c r="FRU31" s="1230"/>
      <c r="FRV31" s="1230"/>
      <c r="FRW31" s="1230"/>
      <c r="FRX31" s="1230"/>
      <c r="FRY31" s="1230"/>
      <c r="FRZ31" s="1230"/>
      <c r="FSA31" s="1230"/>
      <c r="FSB31" s="1230"/>
      <c r="FSC31" s="1230"/>
      <c r="FSD31" s="1230"/>
      <c r="FSE31" s="1230"/>
      <c r="FSF31" s="1230"/>
      <c r="FSG31" s="1230"/>
      <c r="FSH31" s="1230"/>
      <c r="FSI31" s="1230"/>
      <c r="FSJ31" s="1230"/>
      <c r="FSK31" s="1230"/>
      <c r="FSL31" s="1230"/>
      <c r="FSM31" s="1230"/>
      <c r="FSN31" s="1230"/>
      <c r="FSO31" s="1230"/>
      <c r="FSP31" s="1230"/>
      <c r="FSQ31" s="1230"/>
      <c r="FSR31" s="1230"/>
      <c r="FSS31" s="1230"/>
      <c r="FST31" s="1230"/>
      <c r="FSU31" s="1230"/>
      <c r="FSV31" s="1230"/>
      <c r="FSW31" s="1230"/>
      <c r="FSX31" s="1230"/>
      <c r="FSY31" s="1230"/>
      <c r="FSZ31" s="1230"/>
      <c r="FTA31" s="1230"/>
      <c r="FTB31" s="1230"/>
      <c r="FTC31" s="1230"/>
      <c r="FTD31" s="1230"/>
      <c r="FTE31" s="1230"/>
      <c r="FTF31" s="1230"/>
      <c r="FTG31" s="1230"/>
      <c r="FTH31" s="1230"/>
      <c r="FTI31" s="1230"/>
      <c r="FTJ31" s="1230"/>
      <c r="FTK31" s="1230"/>
      <c r="FTL31" s="1230"/>
      <c r="FTM31" s="1230"/>
      <c r="FTN31" s="1230"/>
      <c r="FTO31" s="1230"/>
      <c r="FTP31" s="1230"/>
      <c r="FTQ31" s="1230"/>
      <c r="FTR31" s="1230"/>
      <c r="FTS31" s="1230"/>
      <c r="FTT31" s="1230"/>
      <c r="FTU31" s="1230"/>
      <c r="FTV31" s="1230"/>
      <c r="FTW31" s="1230"/>
      <c r="FTX31" s="1230"/>
      <c r="FTY31" s="1230"/>
      <c r="FTZ31" s="1230"/>
      <c r="FUA31" s="1230"/>
      <c r="FUB31" s="1230"/>
      <c r="FUC31" s="1230"/>
      <c r="FUD31" s="1230"/>
      <c r="FUE31" s="1230"/>
      <c r="FUF31" s="1230"/>
      <c r="FUG31" s="1230"/>
      <c r="FUH31" s="1230"/>
      <c r="FUI31" s="1230"/>
      <c r="FUJ31" s="1230"/>
      <c r="FUK31" s="1230"/>
      <c r="FUL31" s="1230"/>
      <c r="FUM31" s="1230"/>
      <c r="FUN31" s="1230"/>
      <c r="FUO31" s="1230"/>
      <c r="FUP31" s="1230"/>
      <c r="FUQ31" s="1230"/>
      <c r="FUR31" s="1230"/>
      <c r="FUS31" s="1230"/>
      <c r="FUT31" s="1230"/>
      <c r="FUU31" s="1230"/>
      <c r="FUV31" s="1230"/>
      <c r="FUW31" s="1230"/>
      <c r="FUX31" s="1230"/>
      <c r="FUY31" s="1230"/>
      <c r="FUZ31" s="1230"/>
      <c r="FVA31" s="1230"/>
      <c r="FVB31" s="1230"/>
      <c r="FVC31" s="1230"/>
      <c r="FVD31" s="1230"/>
      <c r="FVE31" s="1230"/>
      <c r="FVF31" s="1230"/>
      <c r="FVG31" s="1230"/>
      <c r="FVH31" s="1230"/>
      <c r="FVI31" s="1230"/>
      <c r="FVJ31" s="1230"/>
      <c r="FVK31" s="1230"/>
      <c r="FVL31" s="1230"/>
      <c r="FVM31" s="1230"/>
      <c r="FVN31" s="1230"/>
      <c r="FVO31" s="1230"/>
      <c r="FVP31" s="1230"/>
      <c r="FVQ31" s="1230"/>
      <c r="FVR31" s="1230"/>
      <c r="FVS31" s="1230"/>
      <c r="FVT31" s="1230"/>
      <c r="FVU31" s="1230"/>
      <c r="FVV31" s="1230"/>
      <c r="FVW31" s="1230"/>
      <c r="FVX31" s="1230"/>
      <c r="FVY31" s="1230"/>
      <c r="FVZ31" s="1230"/>
      <c r="FWA31" s="1230"/>
      <c r="FWB31" s="1230"/>
      <c r="FWC31" s="1230"/>
      <c r="FWD31" s="1230"/>
      <c r="FWE31" s="1230"/>
      <c r="FWF31" s="1230"/>
      <c r="FWG31" s="1230"/>
      <c r="FWH31" s="1230"/>
      <c r="FWI31" s="1230"/>
      <c r="FWJ31" s="1230"/>
      <c r="FWK31" s="1230"/>
      <c r="FWL31" s="1230"/>
      <c r="FWM31" s="1230"/>
      <c r="FWN31" s="1230"/>
      <c r="FWO31" s="1230"/>
      <c r="FWP31" s="1230"/>
      <c r="FWQ31" s="1230"/>
      <c r="FWR31" s="1230"/>
      <c r="FWS31" s="1230"/>
      <c r="FWT31" s="1230"/>
      <c r="FWU31" s="1230"/>
      <c r="FWV31" s="1230"/>
      <c r="FWW31" s="1230"/>
      <c r="FWX31" s="1230"/>
      <c r="FWY31" s="1230"/>
      <c r="FWZ31" s="1230"/>
      <c r="FXA31" s="1230"/>
      <c r="FXB31" s="1230"/>
      <c r="FXC31" s="1230"/>
      <c r="FXD31" s="1230"/>
      <c r="FXE31" s="1230"/>
      <c r="FXF31" s="1230"/>
      <c r="FXG31" s="1230"/>
      <c r="FXH31" s="1230"/>
      <c r="FXI31" s="1230"/>
      <c r="FXJ31" s="1230"/>
      <c r="FXK31" s="1230"/>
      <c r="FXL31" s="1230"/>
      <c r="FXM31" s="1230"/>
      <c r="FXN31" s="1230"/>
      <c r="FXO31" s="1230"/>
      <c r="FXP31" s="1230"/>
      <c r="FXQ31" s="1230"/>
      <c r="FXR31" s="1230"/>
      <c r="FXS31" s="1230"/>
      <c r="FXT31" s="1230"/>
      <c r="FXU31" s="1230"/>
      <c r="FXV31" s="1230"/>
      <c r="FXW31" s="1230"/>
      <c r="FXX31" s="1230"/>
      <c r="FXY31" s="1230"/>
      <c r="FXZ31" s="1230"/>
      <c r="FYA31" s="1230"/>
      <c r="FYB31" s="1230"/>
      <c r="FYC31" s="1230"/>
      <c r="FYD31" s="1230"/>
      <c r="FYE31" s="1230"/>
      <c r="FYF31" s="1230"/>
      <c r="FYG31" s="1230"/>
      <c r="FYH31" s="1230"/>
      <c r="FYI31" s="1230"/>
      <c r="FYJ31" s="1230"/>
      <c r="FYK31" s="1230"/>
      <c r="FYL31" s="1230"/>
      <c r="FYM31" s="1230"/>
      <c r="FYN31" s="1230"/>
      <c r="FYO31" s="1230"/>
      <c r="FYP31" s="1230"/>
      <c r="FYQ31" s="1230"/>
      <c r="FYR31" s="1230"/>
      <c r="FYS31" s="1230"/>
      <c r="FYT31" s="1230"/>
      <c r="FYU31" s="1230"/>
      <c r="FYV31" s="1230"/>
      <c r="FYW31" s="1230"/>
      <c r="FYX31" s="1230"/>
      <c r="FYY31" s="1230"/>
      <c r="FYZ31" s="1230"/>
      <c r="FZA31" s="1230"/>
      <c r="FZB31" s="1230"/>
      <c r="FZC31" s="1230"/>
      <c r="FZD31" s="1230"/>
      <c r="FZE31" s="1230"/>
      <c r="FZF31" s="1230"/>
      <c r="FZG31" s="1230"/>
      <c r="FZH31" s="1230"/>
      <c r="FZI31" s="1230"/>
      <c r="FZJ31" s="1230"/>
      <c r="FZK31" s="1230"/>
      <c r="FZL31" s="1230"/>
      <c r="FZM31" s="1230"/>
      <c r="FZN31" s="1230"/>
      <c r="FZO31" s="1230"/>
      <c r="FZP31" s="1230"/>
      <c r="FZQ31" s="1230"/>
      <c r="FZR31" s="1230"/>
      <c r="FZS31" s="1230"/>
      <c r="FZT31" s="1230"/>
      <c r="FZU31" s="1230"/>
      <c r="FZV31" s="1230"/>
      <c r="FZW31" s="1230"/>
      <c r="FZX31" s="1230"/>
      <c r="FZY31" s="1230"/>
      <c r="FZZ31" s="1230"/>
      <c r="GAA31" s="1230"/>
      <c r="GAB31" s="1230"/>
      <c r="GAC31" s="1230"/>
      <c r="GAD31" s="1230"/>
      <c r="GAE31" s="1230"/>
      <c r="GAF31" s="1230"/>
      <c r="GAG31" s="1230"/>
      <c r="GAH31" s="1230"/>
      <c r="GAI31" s="1230"/>
      <c r="GAJ31" s="1230"/>
      <c r="GAK31" s="1230"/>
      <c r="GAL31" s="1230"/>
      <c r="GAM31" s="1230"/>
      <c r="GAN31" s="1230"/>
      <c r="GAO31" s="1230"/>
      <c r="GAP31" s="1230"/>
      <c r="GAQ31" s="1230"/>
      <c r="GAR31" s="1230"/>
      <c r="GAS31" s="1230"/>
      <c r="GAT31" s="1230"/>
      <c r="GAU31" s="1230"/>
      <c r="GAV31" s="1230"/>
      <c r="GAW31" s="1230"/>
      <c r="GAX31" s="1230"/>
      <c r="GAY31" s="1230"/>
      <c r="GAZ31" s="1230"/>
      <c r="GBA31" s="1230"/>
      <c r="GBB31" s="1230"/>
      <c r="GBC31" s="1230"/>
      <c r="GBD31" s="1230"/>
      <c r="GBE31" s="1230"/>
      <c r="GBF31" s="1230"/>
      <c r="GBG31" s="1230"/>
      <c r="GBH31" s="1230"/>
      <c r="GBI31" s="1230"/>
      <c r="GBJ31" s="1230"/>
      <c r="GBK31" s="1230"/>
      <c r="GBL31" s="1230"/>
      <c r="GBM31" s="1230"/>
      <c r="GBN31" s="1230"/>
      <c r="GBO31" s="1230"/>
      <c r="GBP31" s="1230"/>
      <c r="GBQ31" s="1230"/>
      <c r="GBR31" s="1230"/>
      <c r="GBS31" s="1230"/>
      <c r="GBT31" s="1230"/>
      <c r="GBU31" s="1230"/>
      <c r="GBV31" s="1230"/>
      <c r="GBW31" s="1230"/>
      <c r="GBX31" s="1230"/>
      <c r="GBY31" s="1230"/>
      <c r="GBZ31" s="1230"/>
      <c r="GCA31" s="1230"/>
      <c r="GCB31" s="1230"/>
      <c r="GCC31" s="1230"/>
      <c r="GCD31" s="1230"/>
      <c r="GCE31" s="1230"/>
      <c r="GCF31" s="1230"/>
      <c r="GCG31" s="1230"/>
      <c r="GCH31" s="1230"/>
      <c r="GCI31" s="1230"/>
      <c r="GCJ31" s="1230"/>
      <c r="GCK31" s="1230"/>
      <c r="GCL31" s="1230"/>
      <c r="GCM31" s="1230"/>
      <c r="GCN31" s="1230"/>
      <c r="GCO31" s="1230"/>
      <c r="GCP31" s="1230"/>
      <c r="GCQ31" s="1230"/>
      <c r="GCR31" s="1230"/>
      <c r="GCS31" s="1230"/>
      <c r="GCT31" s="1230"/>
      <c r="GCU31" s="1230"/>
      <c r="GCV31" s="1230"/>
      <c r="GCW31" s="1230"/>
      <c r="GCX31" s="1230"/>
      <c r="GCY31" s="1230"/>
      <c r="GCZ31" s="1230"/>
      <c r="GDA31" s="1230"/>
      <c r="GDB31" s="1230"/>
      <c r="GDC31" s="1230"/>
      <c r="GDD31" s="1230"/>
      <c r="GDE31" s="1230"/>
      <c r="GDF31" s="1230"/>
      <c r="GDG31" s="1230"/>
      <c r="GDH31" s="1230"/>
      <c r="GDI31" s="1230"/>
      <c r="GDJ31" s="1230"/>
      <c r="GDK31" s="1230"/>
      <c r="GDL31" s="1230"/>
      <c r="GDM31" s="1230"/>
      <c r="GDN31" s="1230"/>
      <c r="GDO31" s="1230"/>
      <c r="GDP31" s="1230"/>
      <c r="GDQ31" s="1230"/>
      <c r="GDR31" s="1230"/>
      <c r="GDS31" s="1230"/>
      <c r="GDT31" s="1230"/>
      <c r="GDU31" s="1230"/>
      <c r="GDV31" s="1230"/>
      <c r="GDW31" s="1230"/>
      <c r="GDX31" s="1230"/>
      <c r="GDY31" s="1230"/>
      <c r="GDZ31" s="1230"/>
      <c r="GEA31" s="1230"/>
      <c r="GEB31" s="1230"/>
      <c r="GEC31" s="1230"/>
      <c r="GED31" s="1230"/>
      <c r="GEE31" s="1230"/>
      <c r="GEF31" s="1230"/>
      <c r="GEG31" s="1230"/>
      <c r="GEH31" s="1230"/>
      <c r="GEI31" s="1230"/>
      <c r="GEJ31" s="1230"/>
      <c r="GEK31" s="1230"/>
      <c r="GEL31" s="1230"/>
      <c r="GEM31" s="1230"/>
      <c r="GEN31" s="1230"/>
      <c r="GEO31" s="1230"/>
      <c r="GEP31" s="1230"/>
      <c r="GEQ31" s="1230"/>
      <c r="GER31" s="1230"/>
      <c r="GES31" s="1230"/>
      <c r="GET31" s="1230"/>
      <c r="GEU31" s="1230"/>
      <c r="GEV31" s="1230"/>
      <c r="GEW31" s="1230"/>
      <c r="GEX31" s="1230"/>
      <c r="GEY31" s="1230"/>
      <c r="GEZ31" s="1230"/>
      <c r="GFA31" s="1230"/>
      <c r="GFB31" s="1230"/>
      <c r="GFC31" s="1230"/>
      <c r="GFD31" s="1230"/>
      <c r="GFE31" s="1230"/>
      <c r="GFF31" s="1230"/>
      <c r="GFG31" s="1230"/>
      <c r="GFH31" s="1230"/>
      <c r="GFI31" s="1230"/>
      <c r="GFJ31" s="1230"/>
      <c r="GFK31" s="1230"/>
      <c r="GFL31" s="1230"/>
      <c r="GFM31" s="1230"/>
      <c r="GFN31" s="1230"/>
      <c r="GFO31" s="1230"/>
      <c r="GFP31" s="1230"/>
      <c r="GFQ31" s="1230"/>
      <c r="GFR31" s="1230"/>
      <c r="GFS31" s="1230"/>
      <c r="GFT31" s="1230"/>
      <c r="GFU31" s="1230"/>
      <c r="GFV31" s="1230"/>
      <c r="GFW31" s="1230"/>
      <c r="GFX31" s="1230"/>
      <c r="GFY31" s="1230"/>
      <c r="GFZ31" s="1230"/>
      <c r="GGA31" s="1230"/>
      <c r="GGB31" s="1230"/>
      <c r="GGC31" s="1230"/>
      <c r="GGD31" s="1230"/>
      <c r="GGE31" s="1230"/>
      <c r="GGF31" s="1230"/>
      <c r="GGG31" s="1230"/>
      <c r="GGH31" s="1230"/>
      <c r="GGI31" s="1230"/>
      <c r="GGJ31" s="1230"/>
      <c r="GGK31" s="1230"/>
      <c r="GGL31" s="1230"/>
      <c r="GGM31" s="1230"/>
      <c r="GGN31" s="1230"/>
      <c r="GGO31" s="1230"/>
      <c r="GGP31" s="1230"/>
      <c r="GGQ31" s="1230"/>
      <c r="GGR31" s="1230"/>
      <c r="GGS31" s="1230"/>
      <c r="GGT31" s="1230"/>
      <c r="GGU31" s="1230"/>
      <c r="GGV31" s="1230"/>
      <c r="GGW31" s="1230"/>
      <c r="GGX31" s="1230"/>
      <c r="GGY31" s="1230"/>
      <c r="GGZ31" s="1230"/>
      <c r="GHA31" s="1230"/>
      <c r="GHB31" s="1230"/>
      <c r="GHC31" s="1230"/>
      <c r="GHD31" s="1230"/>
      <c r="GHE31" s="1230"/>
      <c r="GHF31" s="1230"/>
      <c r="GHG31" s="1230"/>
      <c r="GHH31" s="1230"/>
      <c r="GHI31" s="1230"/>
      <c r="GHJ31" s="1230"/>
      <c r="GHK31" s="1230"/>
      <c r="GHL31" s="1230"/>
      <c r="GHM31" s="1230"/>
      <c r="GHN31" s="1230"/>
      <c r="GHO31" s="1230"/>
      <c r="GHP31" s="1230"/>
      <c r="GHQ31" s="1230"/>
      <c r="GHR31" s="1230"/>
      <c r="GHS31" s="1230"/>
      <c r="GHT31" s="1230"/>
      <c r="GHU31" s="1230"/>
      <c r="GHV31" s="1230"/>
      <c r="GHW31" s="1230"/>
      <c r="GHX31" s="1230"/>
      <c r="GHY31" s="1230"/>
      <c r="GHZ31" s="1230"/>
      <c r="GIA31" s="1230"/>
      <c r="GIB31" s="1230"/>
      <c r="GIC31" s="1230"/>
      <c r="GID31" s="1230"/>
      <c r="GIE31" s="1230"/>
      <c r="GIF31" s="1230"/>
      <c r="GIG31" s="1230"/>
      <c r="GIH31" s="1230"/>
      <c r="GII31" s="1230"/>
      <c r="GIJ31" s="1230"/>
      <c r="GIK31" s="1230"/>
      <c r="GIL31" s="1230"/>
      <c r="GIM31" s="1230"/>
      <c r="GIN31" s="1230"/>
      <c r="GIO31" s="1230"/>
      <c r="GIP31" s="1230"/>
      <c r="GIQ31" s="1230"/>
      <c r="GIR31" s="1230"/>
      <c r="GIS31" s="1230"/>
      <c r="GIT31" s="1230"/>
      <c r="GIU31" s="1230"/>
      <c r="GIV31" s="1230"/>
      <c r="GIW31" s="1230"/>
      <c r="GIX31" s="1230"/>
      <c r="GIY31" s="1230"/>
      <c r="GIZ31" s="1230"/>
      <c r="GJA31" s="1230"/>
      <c r="GJB31" s="1230"/>
      <c r="GJC31" s="1230"/>
      <c r="GJD31" s="1230"/>
      <c r="GJE31" s="1230"/>
      <c r="GJF31" s="1230"/>
      <c r="GJG31" s="1230"/>
      <c r="GJH31" s="1230"/>
      <c r="GJI31" s="1230"/>
      <c r="GJJ31" s="1230"/>
      <c r="GJK31" s="1230"/>
      <c r="GJL31" s="1230"/>
      <c r="GJM31" s="1230"/>
      <c r="GJN31" s="1230"/>
      <c r="GJO31" s="1230"/>
      <c r="GJP31" s="1230"/>
      <c r="GJQ31" s="1230"/>
      <c r="GJR31" s="1230"/>
      <c r="GJS31" s="1230"/>
      <c r="GJT31" s="1230"/>
      <c r="GJU31" s="1230"/>
      <c r="GJV31" s="1230"/>
      <c r="GJW31" s="1230"/>
      <c r="GJX31" s="1230"/>
      <c r="GJY31" s="1230"/>
      <c r="GJZ31" s="1230"/>
      <c r="GKA31" s="1230"/>
      <c r="GKB31" s="1230"/>
      <c r="GKC31" s="1230"/>
      <c r="GKD31" s="1230"/>
      <c r="GKE31" s="1230"/>
      <c r="GKF31" s="1230"/>
      <c r="GKG31" s="1230"/>
      <c r="GKH31" s="1230"/>
      <c r="GKI31" s="1230"/>
      <c r="GKJ31" s="1230"/>
      <c r="GKK31" s="1230"/>
      <c r="GKL31" s="1230"/>
      <c r="GKM31" s="1230"/>
      <c r="GKN31" s="1230"/>
      <c r="GKO31" s="1230"/>
      <c r="GKP31" s="1230"/>
      <c r="GKQ31" s="1230"/>
      <c r="GKR31" s="1230"/>
      <c r="GKS31" s="1230"/>
      <c r="GKT31" s="1230"/>
      <c r="GKU31" s="1230"/>
      <c r="GKV31" s="1230"/>
      <c r="GKW31" s="1230"/>
      <c r="GKX31" s="1230"/>
      <c r="GKY31" s="1230"/>
      <c r="GKZ31" s="1230"/>
      <c r="GLA31" s="1230"/>
      <c r="GLB31" s="1230"/>
      <c r="GLC31" s="1230"/>
      <c r="GLD31" s="1230"/>
      <c r="GLE31" s="1230"/>
      <c r="GLF31" s="1230"/>
      <c r="GLG31" s="1230"/>
      <c r="GLH31" s="1230"/>
      <c r="GLI31" s="1230"/>
      <c r="GLJ31" s="1230"/>
      <c r="GLK31" s="1230"/>
      <c r="GLL31" s="1230"/>
      <c r="GLM31" s="1230"/>
      <c r="GLN31" s="1230"/>
      <c r="GLO31" s="1230"/>
      <c r="GLP31" s="1230"/>
      <c r="GLQ31" s="1230"/>
      <c r="GLR31" s="1230"/>
      <c r="GLS31" s="1230"/>
      <c r="GLT31" s="1230"/>
      <c r="GLU31" s="1230"/>
      <c r="GLV31" s="1230"/>
      <c r="GLW31" s="1230"/>
      <c r="GLX31" s="1230"/>
      <c r="GLY31" s="1230"/>
      <c r="GLZ31" s="1230"/>
      <c r="GMA31" s="1230"/>
      <c r="GMB31" s="1230"/>
      <c r="GMC31" s="1230"/>
      <c r="GMD31" s="1230"/>
      <c r="GME31" s="1230"/>
      <c r="GMF31" s="1230"/>
      <c r="GMG31" s="1230"/>
      <c r="GMH31" s="1230"/>
      <c r="GMI31" s="1230"/>
      <c r="GMJ31" s="1230"/>
      <c r="GMK31" s="1230"/>
      <c r="GML31" s="1230"/>
      <c r="GMM31" s="1230"/>
      <c r="GMN31" s="1230"/>
      <c r="GMO31" s="1230"/>
      <c r="GMP31" s="1230"/>
      <c r="GMQ31" s="1230"/>
      <c r="GMR31" s="1230"/>
      <c r="GMS31" s="1230"/>
      <c r="GMT31" s="1230"/>
      <c r="GMU31" s="1230"/>
      <c r="GMV31" s="1230"/>
      <c r="GMW31" s="1230"/>
      <c r="GMX31" s="1230"/>
      <c r="GMY31" s="1230"/>
      <c r="GMZ31" s="1230"/>
      <c r="GNA31" s="1230"/>
      <c r="GNB31" s="1230"/>
      <c r="GNC31" s="1230"/>
      <c r="GND31" s="1230"/>
      <c r="GNE31" s="1230"/>
      <c r="GNF31" s="1230"/>
      <c r="GNG31" s="1230"/>
      <c r="GNH31" s="1230"/>
      <c r="GNI31" s="1230"/>
      <c r="GNJ31" s="1230"/>
      <c r="GNK31" s="1230"/>
      <c r="GNL31" s="1230"/>
      <c r="GNM31" s="1230"/>
      <c r="GNN31" s="1230"/>
      <c r="GNO31" s="1230"/>
      <c r="GNP31" s="1230"/>
      <c r="GNQ31" s="1230"/>
      <c r="GNR31" s="1230"/>
      <c r="GNS31" s="1230"/>
      <c r="GNT31" s="1230"/>
      <c r="GNU31" s="1230"/>
      <c r="GNV31" s="1230"/>
      <c r="GNW31" s="1230"/>
      <c r="GNX31" s="1230"/>
      <c r="GNY31" s="1230"/>
      <c r="GNZ31" s="1230"/>
      <c r="GOA31" s="1230"/>
      <c r="GOB31" s="1230"/>
      <c r="GOC31" s="1230"/>
      <c r="GOD31" s="1230"/>
      <c r="GOE31" s="1230"/>
      <c r="GOF31" s="1230"/>
      <c r="GOG31" s="1230"/>
      <c r="GOH31" s="1230"/>
      <c r="GOI31" s="1230"/>
      <c r="GOJ31" s="1230"/>
      <c r="GOK31" s="1230"/>
      <c r="GOL31" s="1230"/>
      <c r="GOM31" s="1230"/>
      <c r="GON31" s="1230"/>
      <c r="GOO31" s="1230"/>
      <c r="GOP31" s="1230"/>
      <c r="GOQ31" s="1230"/>
      <c r="GOR31" s="1230"/>
      <c r="GOS31" s="1230"/>
      <c r="GOT31" s="1230"/>
      <c r="GOU31" s="1230"/>
      <c r="GOV31" s="1230"/>
      <c r="GOW31" s="1230"/>
      <c r="GOX31" s="1230"/>
      <c r="GOY31" s="1230"/>
      <c r="GOZ31" s="1230"/>
      <c r="GPA31" s="1230"/>
      <c r="GPB31" s="1230"/>
      <c r="GPC31" s="1230"/>
      <c r="GPD31" s="1230"/>
      <c r="GPE31" s="1230"/>
      <c r="GPF31" s="1230"/>
      <c r="GPG31" s="1230"/>
      <c r="GPH31" s="1230"/>
      <c r="GPI31" s="1230"/>
      <c r="GPJ31" s="1230"/>
      <c r="GPK31" s="1230"/>
      <c r="GPL31" s="1230"/>
      <c r="GPM31" s="1230"/>
      <c r="GPN31" s="1230"/>
      <c r="GPO31" s="1230"/>
      <c r="GPP31" s="1230"/>
      <c r="GPQ31" s="1230"/>
      <c r="GPR31" s="1230"/>
      <c r="GPS31" s="1230"/>
      <c r="GPT31" s="1230"/>
      <c r="GPU31" s="1230"/>
      <c r="GPV31" s="1230"/>
      <c r="GPW31" s="1230"/>
      <c r="GPX31" s="1230"/>
      <c r="GPY31" s="1230"/>
      <c r="GPZ31" s="1230"/>
      <c r="GQA31" s="1230"/>
      <c r="GQB31" s="1230"/>
      <c r="GQC31" s="1230"/>
      <c r="GQD31" s="1230"/>
      <c r="GQE31" s="1230"/>
      <c r="GQF31" s="1230"/>
      <c r="GQG31" s="1230"/>
      <c r="GQH31" s="1230"/>
      <c r="GQI31" s="1230"/>
      <c r="GQJ31" s="1230"/>
      <c r="GQK31" s="1230"/>
      <c r="GQL31" s="1230"/>
      <c r="GQM31" s="1230"/>
      <c r="GQN31" s="1230"/>
      <c r="GQO31" s="1230"/>
      <c r="GQP31" s="1230"/>
      <c r="GQQ31" s="1230"/>
      <c r="GQR31" s="1230"/>
      <c r="GQS31" s="1230"/>
      <c r="GQT31" s="1230"/>
      <c r="GQU31" s="1230"/>
      <c r="GQV31" s="1230"/>
      <c r="GQW31" s="1230"/>
      <c r="GQX31" s="1230"/>
      <c r="GQY31" s="1230"/>
      <c r="GQZ31" s="1230"/>
      <c r="GRA31" s="1230"/>
      <c r="GRB31" s="1230"/>
      <c r="GRC31" s="1230"/>
      <c r="GRD31" s="1230"/>
      <c r="GRE31" s="1230"/>
      <c r="GRF31" s="1230"/>
      <c r="GRG31" s="1230"/>
      <c r="GRH31" s="1230"/>
      <c r="GRI31" s="1230"/>
      <c r="GRJ31" s="1230"/>
      <c r="GRK31" s="1230"/>
      <c r="GRL31" s="1230"/>
      <c r="GRM31" s="1230"/>
      <c r="GRN31" s="1230"/>
      <c r="GRO31" s="1230"/>
      <c r="GRP31" s="1230"/>
      <c r="GRQ31" s="1230"/>
      <c r="GRR31" s="1230"/>
      <c r="GRS31" s="1230"/>
      <c r="GRT31" s="1230"/>
      <c r="GRU31" s="1230"/>
      <c r="GRV31" s="1230"/>
      <c r="GRW31" s="1230"/>
      <c r="GRX31" s="1230"/>
      <c r="GRY31" s="1230"/>
      <c r="GRZ31" s="1230"/>
      <c r="GSA31" s="1230"/>
      <c r="GSB31" s="1230"/>
      <c r="GSC31" s="1230"/>
      <c r="GSD31" s="1230"/>
      <c r="GSE31" s="1230"/>
      <c r="GSF31" s="1230"/>
      <c r="GSG31" s="1230"/>
      <c r="GSH31" s="1230"/>
      <c r="GSI31" s="1230"/>
      <c r="GSJ31" s="1230"/>
      <c r="GSK31" s="1230"/>
      <c r="GSL31" s="1230"/>
      <c r="GSM31" s="1230"/>
      <c r="GSN31" s="1230"/>
      <c r="GSO31" s="1230"/>
      <c r="GSP31" s="1230"/>
      <c r="GSQ31" s="1230"/>
      <c r="GSR31" s="1230"/>
      <c r="GSS31" s="1230"/>
      <c r="GST31" s="1230"/>
      <c r="GSU31" s="1230"/>
      <c r="GSV31" s="1230"/>
      <c r="GSW31" s="1230"/>
      <c r="GSX31" s="1230"/>
      <c r="GSY31" s="1230"/>
      <c r="GSZ31" s="1230"/>
      <c r="GTA31" s="1230"/>
      <c r="GTB31" s="1230"/>
      <c r="GTC31" s="1230"/>
      <c r="GTD31" s="1230"/>
      <c r="GTE31" s="1230"/>
      <c r="GTF31" s="1230"/>
      <c r="GTG31" s="1230"/>
      <c r="GTH31" s="1230"/>
      <c r="GTI31" s="1230"/>
      <c r="GTJ31" s="1230"/>
      <c r="GTK31" s="1230"/>
      <c r="GTL31" s="1230"/>
      <c r="GTM31" s="1230"/>
      <c r="GTN31" s="1230"/>
      <c r="GTO31" s="1230"/>
      <c r="GTP31" s="1230"/>
      <c r="GTQ31" s="1230"/>
      <c r="GTR31" s="1230"/>
      <c r="GTS31" s="1230"/>
      <c r="GTT31" s="1230"/>
      <c r="GTU31" s="1230"/>
      <c r="GTV31" s="1230"/>
      <c r="GTW31" s="1230"/>
      <c r="GTX31" s="1230"/>
      <c r="GTY31" s="1230"/>
      <c r="GTZ31" s="1230"/>
      <c r="GUA31" s="1230"/>
      <c r="GUB31" s="1230"/>
      <c r="GUC31" s="1230"/>
      <c r="GUD31" s="1230"/>
      <c r="GUE31" s="1230"/>
      <c r="GUF31" s="1230"/>
      <c r="GUG31" s="1230"/>
      <c r="GUH31" s="1230"/>
      <c r="GUI31" s="1230"/>
      <c r="GUJ31" s="1230"/>
      <c r="GUK31" s="1230"/>
      <c r="GUL31" s="1230"/>
      <c r="GUM31" s="1230"/>
      <c r="GUN31" s="1230"/>
      <c r="GUO31" s="1230"/>
      <c r="GUP31" s="1230"/>
      <c r="GUQ31" s="1230"/>
      <c r="GUR31" s="1230"/>
      <c r="GUS31" s="1230"/>
      <c r="GUT31" s="1230"/>
      <c r="GUU31" s="1230"/>
      <c r="GUV31" s="1230"/>
      <c r="GUW31" s="1230"/>
      <c r="GUX31" s="1230"/>
      <c r="GUY31" s="1230"/>
      <c r="GUZ31" s="1230"/>
      <c r="GVA31" s="1230"/>
      <c r="GVB31" s="1230"/>
      <c r="GVC31" s="1230"/>
      <c r="GVD31" s="1230"/>
      <c r="GVE31" s="1230"/>
      <c r="GVF31" s="1230"/>
      <c r="GVG31" s="1230"/>
      <c r="GVH31" s="1230"/>
      <c r="GVI31" s="1230"/>
      <c r="GVJ31" s="1230"/>
      <c r="GVK31" s="1230"/>
      <c r="GVL31" s="1230"/>
      <c r="GVM31" s="1230"/>
      <c r="GVN31" s="1230"/>
      <c r="GVO31" s="1230"/>
      <c r="GVP31" s="1230"/>
      <c r="GVQ31" s="1230"/>
      <c r="GVR31" s="1230"/>
      <c r="GVS31" s="1230"/>
      <c r="GVT31" s="1230"/>
      <c r="GVU31" s="1230"/>
      <c r="GVV31" s="1230"/>
      <c r="GVW31" s="1230"/>
      <c r="GVX31" s="1230"/>
      <c r="GVY31" s="1230"/>
      <c r="GVZ31" s="1230"/>
      <c r="GWA31" s="1230"/>
      <c r="GWB31" s="1230"/>
      <c r="GWC31" s="1230"/>
      <c r="GWD31" s="1230"/>
      <c r="GWE31" s="1230"/>
      <c r="GWF31" s="1230"/>
      <c r="GWG31" s="1230"/>
      <c r="GWH31" s="1230"/>
      <c r="GWI31" s="1230"/>
      <c r="GWJ31" s="1230"/>
      <c r="GWK31" s="1230"/>
      <c r="GWL31" s="1230"/>
      <c r="GWM31" s="1230"/>
      <c r="GWN31" s="1230"/>
      <c r="GWO31" s="1230"/>
      <c r="GWP31" s="1230"/>
      <c r="GWQ31" s="1230"/>
      <c r="GWR31" s="1230"/>
      <c r="GWS31" s="1230"/>
      <c r="GWT31" s="1230"/>
      <c r="GWU31" s="1230"/>
      <c r="GWV31" s="1230"/>
      <c r="GWW31" s="1230"/>
      <c r="GWX31" s="1230"/>
      <c r="GWY31" s="1230"/>
      <c r="GWZ31" s="1230"/>
      <c r="GXA31" s="1230"/>
      <c r="GXB31" s="1230"/>
      <c r="GXC31" s="1230"/>
      <c r="GXD31" s="1230"/>
      <c r="GXE31" s="1230"/>
      <c r="GXF31" s="1230"/>
      <c r="GXG31" s="1230"/>
      <c r="GXH31" s="1230"/>
      <c r="GXI31" s="1230"/>
      <c r="GXJ31" s="1230"/>
      <c r="GXK31" s="1230"/>
      <c r="GXL31" s="1230"/>
      <c r="GXM31" s="1230"/>
      <c r="GXN31" s="1230"/>
      <c r="GXO31" s="1230"/>
      <c r="GXP31" s="1230"/>
      <c r="GXQ31" s="1230"/>
      <c r="GXR31" s="1230"/>
      <c r="GXS31" s="1230"/>
      <c r="GXT31" s="1230"/>
      <c r="GXU31" s="1230"/>
      <c r="GXV31" s="1230"/>
      <c r="GXW31" s="1230"/>
      <c r="GXX31" s="1230"/>
      <c r="GXY31" s="1230"/>
      <c r="GXZ31" s="1230"/>
      <c r="GYA31" s="1230"/>
      <c r="GYB31" s="1230"/>
      <c r="GYC31" s="1230"/>
      <c r="GYD31" s="1230"/>
      <c r="GYE31" s="1230"/>
      <c r="GYF31" s="1230"/>
      <c r="GYG31" s="1230"/>
      <c r="GYH31" s="1230"/>
      <c r="GYI31" s="1230"/>
      <c r="GYJ31" s="1230"/>
      <c r="GYK31" s="1230"/>
      <c r="GYL31" s="1230"/>
      <c r="GYM31" s="1230"/>
      <c r="GYN31" s="1230"/>
      <c r="GYO31" s="1230"/>
      <c r="GYP31" s="1230"/>
      <c r="GYQ31" s="1230"/>
      <c r="GYR31" s="1230"/>
      <c r="GYS31" s="1230"/>
      <c r="GYT31" s="1230"/>
      <c r="GYU31" s="1230"/>
      <c r="GYV31" s="1230"/>
      <c r="GYW31" s="1230"/>
      <c r="GYX31" s="1230"/>
      <c r="GYY31" s="1230"/>
      <c r="GYZ31" s="1230"/>
      <c r="GZA31" s="1230"/>
      <c r="GZB31" s="1230"/>
      <c r="GZC31" s="1230"/>
      <c r="GZD31" s="1230"/>
      <c r="GZE31" s="1230"/>
      <c r="GZF31" s="1230"/>
      <c r="GZG31" s="1230"/>
      <c r="GZH31" s="1230"/>
      <c r="GZI31" s="1230"/>
      <c r="GZJ31" s="1230"/>
      <c r="GZK31" s="1230"/>
      <c r="GZL31" s="1230"/>
      <c r="GZM31" s="1230"/>
      <c r="GZN31" s="1230"/>
      <c r="GZO31" s="1230"/>
      <c r="GZP31" s="1230"/>
      <c r="GZQ31" s="1230"/>
      <c r="GZR31" s="1230"/>
      <c r="GZS31" s="1230"/>
      <c r="GZT31" s="1230"/>
      <c r="GZU31" s="1230"/>
      <c r="GZV31" s="1230"/>
      <c r="GZW31" s="1230"/>
      <c r="GZX31" s="1230"/>
      <c r="GZY31" s="1230"/>
      <c r="GZZ31" s="1230"/>
      <c r="HAA31" s="1230"/>
      <c r="HAB31" s="1230"/>
      <c r="HAC31" s="1230"/>
      <c r="HAD31" s="1230"/>
      <c r="HAE31" s="1230"/>
      <c r="HAF31" s="1230"/>
      <c r="HAG31" s="1230"/>
      <c r="HAH31" s="1230"/>
      <c r="HAI31" s="1230"/>
      <c r="HAJ31" s="1230"/>
      <c r="HAK31" s="1230"/>
      <c r="HAL31" s="1230"/>
      <c r="HAM31" s="1230"/>
      <c r="HAN31" s="1230"/>
      <c r="HAO31" s="1230"/>
      <c r="HAP31" s="1230"/>
      <c r="HAQ31" s="1230"/>
      <c r="HAR31" s="1230"/>
      <c r="HAS31" s="1230"/>
      <c r="HAT31" s="1230"/>
      <c r="HAU31" s="1230"/>
      <c r="HAV31" s="1230"/>
      <c r="HAW31" s="1230"/>
      <c r="HAX31" s="1230"/>
      <c r="HAY31" s="1230"/>
      <c r="HAZ31" s="1230"/>
      <c r="HBA31" s="1230"/>
      <c r="HBB31" s="1230"/>
      <c r="HBC31" s="1230"/>
      <c r="HBD31" s="1230"/>
      <c r="HBE31" s="1230"/>
      <c r="HBF31" s="1230"/>
      <c r="HBG31" s="1230"/>
      <c r="HBH31" s="1230"/>
      <c r="HBI31" s="1230"/>
      <c r="HBJ31" s="1230"/>
      <c r="HBK31" s="1230"/>
      <c r="HBL31" s="1230"/>
      <c r="HBM31" s="1230"/>
      <c r="HBN31" s="1230"/>
      <c r="HBO31" s="1230"/>
      <c r="HBP31" s="1230"/>
      <c r="HBQ31" s="1230"/>
      <c r="HBR31" s="1230"/>
      <c r="HBS31" s="1230"/>
      <c r="HBT31" s="1230"/>
      <c r="HBU31" s="1230"/>
      <c r="HBV31" s="1230"/>
      <c r="HBW31" s="1230"/>
      <c r="HBX31" s="1230"/>
      <c r="HBY31" s="1230"/>
      <c r="HBZ31" s="1230"/>
      <c r="HCA31" s="1230"/>
      <c r="HCB31" s="1230"/>
      <c r="HCC31" s="1230"/>
      <c r="HCD31" s="1230"/>
      <c r="HCE31" s="1230"/>
      <c r="HCF31" s="1230"/>
      <c r="HCG31" s="1230"/>
      <c r="HCH31" s="1230"/>
      <c r="HCI31" s="1230"/>
      <c r="HCJ31" s="1230"/>
      <c r="HCK31" s="1230"/>
      <c r="HCL31" s="1230"/>
      <c r="HCM31" s="1230"/>
      <c r="HCN31" s="1230"/>
      <c r="HCO31" s="1230"/>
      <c r="HCP31" s="1230"/>
      <c r="HCQ31" s="1230"/>
      <c r="HCR31" s="1230"/>
      <c r="HCS31" s="1230"/>
      <c r="HCT31" s="1230"/>
      <c r="HCU31" s="1230"/>
      <c r="HCV31" s="1230"/>
      <c r="HCW31" s="1230"/>
      <c r="HCX31" s="1230"/>
      <c r="HCY31" s="1230"/>
      <c r="HCZ31" s="1230"/>
      <c r="HDA31" s="1230"/>
      <c r="HDB31" s="1230"/>
      <c r="HDC31" s="1230"/>
      <c r="HDD31" s="1230"/>
      <c r="HDE31" s="1230"/>
      <c r="HDF31" s="1230"/>
      <c r="HDG31" s="1230"/>
      <c r="HDH31" s="1230"/>
      <c r="HDI31" s="1230"/>
      <c r="HDJ31" s="1230"/>
      <c r="HDK31" s="1230"/>
      <c r="HDL31" s="1230"/>
      <c r="HDM31" s="1230"/>
      <c r="HDN31" s="1230"/>
      <c r="HDO31" s="1230"/>
      <c r="HDP31" s="1230"/>
      <c r="HDQ31" s="1230"/>
      <c r="HDR31" s="1230"/>
      <c r="HDS31" s="1230"/>
      <c r="HDT31" s="1230"/>
      <c r="HDU31" s="1230"/>
      <c r="HDV31" s="1230"/>
      <c r="HDW31" s="1230"/>
      <c r="HDX31" s="1230"/>
      <c r="HDY31" s="1230"/>
      <c r="HDZ31" s="1230"/>
      <c r="HEA31" s="1230"/>
      <c r="HEB31" s="1230"/>
      <c r="HEC31" s="1230"/>
      <c r="HED31" s="1230"/>
      <c r="HEE31" s="1230"/>
      <c r="HEF31" s="1230"/>
      <c r="HEG31" s="1230"/>
      <c r="HEH31" s="1230"/>
      <c r="HEI31" s="1230"/>
      <c r="HEJ31" s="1230"/>
      <c r="HEK31" s="1230"/>
      <c r="HEL31" s="1230"/>
      <c r="HEM31" s="1230"/>
      <c r="HEN31" s="1230"/>
      <c r="HEO31" s="1230"/>
      <c r="HEP31" s="1230"/>
      <c r="HEQ31" s="1230"/>
      <c r="HER31" s="1230"/>
      <c r="HES31" s="1230"/>
      <c r="HET31" s="1230"/>
      <c r="HEU31" s="1230"/>
      <c r="HEV31" s="1230"/>
      <c r="HEW31" s="1230"/>
      <c r="HEX31" s="1230"/>
      <c r="HEY31" s="1230"/>
      <c r="HEZ31" s="1230"/>
      <c r="HFA31" s="1230"/>
      <c r="HFB31" s="1230"/>
      <c r="HFC31" s="1230"/>
      <c r="HFD31" s="1230"/>
      <c r="HFE31" s="1230"/>
      <c r="HFF31" s="1230"/>
      <c r="HFG31" s="1230"/>
      <c r="HFH31" s="1230"/>
      <c r="HFI31" s="1230"/>
      <c r="HFJ31" s="1230"/>
      <c r="HFK31" s="1230"/>
      <c r="HFL31" s="1230"/>
      <c r="HFM31" s="1230"/>
      <c r="HFN31" s="1230"/>
      <c r="HFO31" s="1230"/>
      <c r="HFP31" s="1230"/>
      <c r="HFQ31" s="1230"/>
      <c r="HFR31" s="1230"/>
      <c r="HFS31" s="1230"/>
      <c r="HFT31" s="1230"/>
      <c r="HFU31" s="1230"/>
      <c r="HFV31" s="1230"/>
      <c r="HFW31" s="1230"/>
      <c r="HFX31" s="1230"/>
      <c r="HFY31" s="1230"/>
      <c r="HFZ31" s="1230"/>
      <c r="HGA31" s="1230"/>
      <c r="HGB31" s="1230"/>
      <c r="HGC31" s="1230"/>
      <c r="HGD31" s="1230"/>
      <c r="HGE31" s="1230"/>
      <c r="HGF31" s="1230"/>
      <c r="HGG31" s="1230"/>
      <c r="HGH31" s="1230"/>
      <c r="HGI31" s="1230"/>
      <c r="HGJ31" s="1230"/>
      <c r="HGK31" s="1230"/>
      <c r="HGL31" s="1230"/>
      <c r="HGM31" s="1230"/>
      <c r="HGN31" s="1230"/>
      <c r="HGO31" s="1230"/>
      <c r="HGP31" s="1230"/>
      <c r="HGQ31" s="1230"/>
      <c r="HGR31" s="1230"/>
      <c r="HGS31" s="1230"/>
      <c r="HGT31" s="1230"/>
      <c r="HGU31" s="1230"/>
      <c r="HGV31" s="1230"/>
      <c r="HGW31" s="1230"/>
      <c r="HGX31" s="1230"/>
      <c r="HGY31" s="1230"/>
      <c r="HGZ31" s="1230"/>
      <c r="HHA31" s="1230"/>
      <c r="HHB31" s="1230"/>
      <c r="HHC31" s="1230"/>
      <c r="HHD31" s="1230"/>
      <c r="HHE31" s="1230"/>
      <c r="HHF31" s="1230"/>
      <c r="HHG31" s="1230"/>
      <c r="HHH31" s="1230"/>
      <c r="HHI31" s="1230"/>
      <c r="HHJ31" s="1230"/>
      <c r="HHK31" s="1230"/>
      <c r="HHL31" s="1230"/>
      <c r="HHM31" s="1230"/>
      <c r="HHN31" s="1230"/>
      <c r="HHO31" s="1230"/>
      <c r="HHP31" s="1230"/>
      <c r="HHQ31" s="1230"/>
      <c r="HHR31" s="1230"/>
      <c r="HHS31" s="1230"/>
      <c r="HHT31" s="1230"/>
      <c r="HHU31" s="1230"/>
      <c r="HHV31" s="1230"/>
      <c r="HHW31" s="1230"/>
      <c r="HHX31" s="1230"/>
      <c r="HHY31" s="1230"/>
      <c r="HHZ31" s="1230"/>
      <c r="HIA31" s="1230"/>
      <c r="HIB31" s="1230"/>
      <c r="HIC31" s="1230"/>
      <c r="HID31" s="1230"/>
      <c r="HIE31" s="1230"/>
      <c r="HIF31" s="1230"/>
      <c r="HIG31" s="1230"/>
      <c r="HIH31" s="1230"/>
      <c r="HII31" s="1230"/>
      <c r="HIJ31" s="1230"/>
      <c r="HIK31" s="1230"/>
      <c r="HIL31" s="1230"/>
      <c r="HIM31" s="1230"/>
      <c r="HIN31" s="1230"/>
      <c r="HIO31" s="1230"/>
      <c r="HIP31" s="1230"/>
      <c r="HIQ31" s="1230"/>
      <c r="HIR31" s="1230"/>
      <c r="HIS31" s="1230"/>
      <c r="HIT31" s="1230"/>
      <c r="HIU31" s="1230"/>
      <c r="HIV31" s="1230"/>
      <c r="HIW31" s="1230"/>
      <c r="HIX31" s="1230"/>
      <c r="HIY31" s="1230"/>
      <c r="HIZ31" s="1230"/>
      <c r="HJA31" s="1230"/>
      <c r="HJB31" s="1230"/>
      <c r="HJC31" s="1230"/>
      <c r="HJD31" s="1230"/>
      <c r="HJE31" s="1230"/>
      <c r="HJF31" s="1230"/>
      <c r="HJG31" s="1230"/>
      <c r="HJH31" s="1230"/>
      <c r="HJI31" s="1230"/>
      <c r="HJJ31" s="1230"/>
      <c r="HJK31" s="1230"/>
      <c r="HJL31" s="1230"/>
      <c r="HJM31" s="1230"/>
      <c r="HJN31" s="1230"/>
      <c r="HJO31" s="1230"/>
      <c r="HJP31" s="1230"/>
      <c r="HJQ31" s="1230"/>
      <c r="HJR31" s="1230"/>
      <c r="HJS31" s="1230"/>
      <c r="HJT31" s="1230"/>
      <c r="HJU31" s="1230"/>
      <c r="HJV31" s="1230"/>
      <c r="HJW31" s="1230"/>
      <c r="HJX31" s="1230"/>
      <c r="HJY31" s="1230"/>
      <c r="HJZ31" s="1230"/>
      <c r="HKA31" s="1230"/>
      <c r="HKB31" s="1230"/>
      <c r="HKC31" s="1230"/>
      <c r="HKD31" s="1230"/>
      <c r="HKE31" s="1230"/>
      <c r="HKF31" s="1230"/>
      <c r="HKG31" s="1230"/>
      <c r="HKH31" s="1230"/>
      <c r="HKI31" s="1230"/>
      <c r="HKJ31" s="1230"/>
      <c r="HKK31" s="1230"/>
      <c r="HKL31" s="1230"/>
      <c r="HKM31" s="1230"/>
      <c r="HKN31" s="1230"/>
      <c r="HKO31" s="1230"/>
      <c r="HKP31" s="1230"/>
      <c r="HKQ31" s="1230"/>
      <c r="HKR31" s="1230"/>
      <c r="HKS31" s="1230"/>
      <c r="HKT31" s="1230"/>
      <c r="HKU31" s="1230"/>
      <c r="HKV31" s="1230"/>
      <c r="HKW31" s="1230"/>
      <c r="HKX31" s="1230"/>
      <c r="HKY31" s="1230"/>
      <c r="HKZ31" s="1230"/>
      <c r="HLA31" s="1230"/>
      <c r="HLB31" s="1230"/>
      <c r="HLC31" s="1230"/>
      <c r="HLD31" s="1230"/>
      <c r="HLE31" s="1230"/>
      <c r="HLF31" s="1230"/>
      <c r="HLG31" s="1230"/>
      <c r="HLH31" s="1230"/>
      <c r="HLI31" s="1230"/>
      <c r="HLJ31" s="1230"/>
      <c r="HLK31" s="1230"/>
      <c r="HLL31" s="1230"/>
      <c r="HLM31" s="1230"/>
      <c r="HLN31" s="1230"/>
      <c r="HLO31" s="1230"/>
      <c r="HLP31" s="1230"/>
      <c r="HLQ31" s="1230"/>
      <c r="HLR31" s="1230"/>
      <c r="HLS31" s="1230"/>
      <c r="HLT31" s="1230"/>
      <c r="HLU31" s="1230"/>
      <c r="HLV31" s="1230"/>
      <c r="HLW31" s="1230"/>
      <c r="HLX31" s="1230"/>
      <c r="HLY31" s="1230"/>
      <c r="HLZ31" s="1230"/>
      <c r="HMA31" s="1230"/>
      <c r="HMB31" s="1230"/>
      <c r="HMC31" s="1230"/>
      <c r="HMD31" s="1230"/>
      <c r="HME31" s="1230"/>
      <c r="HMF31" s="1230"/>
      <c r="HMG31" s="1230"/>
      <c r="HMH31" s="1230"/>
      <c r="HMI31" s="1230"/>
      <c r="HMJ31" s="1230"/>
      <c r="HMK31" s="1230"/>
      <c r="HML31" s="1230"/>
      <c r="HMM31" s="1230"/>
      <c r="HMN31" s="1230"/>
      <c r="HMO31" s="1230"/>
      <c r="HMP31" s="1230"/>
      <c r="HMQ31" s="1230"/>
      <c r="HMR31" s="1230"/>
      <c r="HMS31" s="1230"/>
      <c r="HMT31" s="1230"/>
      <c r="HMU31" s="1230"/>
      <c r="HMV31" s="1230"/>
      <c r="HMW31" s="1230"/>
      <c r="HMX31" s="1230"/>
      <c r="HMY31" s="1230"/>
      <c r="HMZ31" s="1230"/>
      <c r="HNA31" s="1230"/>
      <c r="HNB31" s="1230"/>
      <c r="HNC31" s="1230"/>
      <c r="HND31" s="1230"/>
      <c r="HNE31" s="1230"/>
      <c r="HNF31" s="1230"/>
      <c r="HNG31" s="1230"/>
      <c r="HNH31" s="1230"/>
      <c r="HNI31" s="1230"/>
      <c r="HNJ31" s="1230"/>
      <c r="HNK31" s="1230"/>
      <c r="HNL31" s="1230"/>
      <c r="HNM31" s="1230"/>
      <c r="HNN31" s="1230"/>
      <c r="HNO31" s="1230"/>
      <c r="HNP31" s="1230"/>
      <c r="HNQ31" s="1230"/>
      <c r="HNR31" s="1230"/>
      <c r="HNS31" s="1230"/>
      <c r="HNT31" s="1230"/>
      <c r="HNU31" s="1230"/>
      <c r="HNV31" s="1230"/>
      <c r="HNW31" s="1230"/>
      <c r="HNX31" s="1230"/>
      <c r="HNY31" s="1230"/>
      <c r="HNZ31" s="1230"/>
      <c r="HOA31" s="1230"/>
      <c r="HOB31" s="1230"/>
      <c r="HOC31" s="1230"/>
      <c r="HOD31" s="1230"/>
      <c r="HOE31" s="1230"/>
      <c r="HOF31" s="1230"/>
      <c r="HOG31" s="1230"/>
      <c r="HOH31" s="1230"/>
      <c r="HOI31" s="1230"/>
      <c r="HOJ31" s="1230"/>
      <c r="HOK31" s="1230"/>
      <c r="HOL31" s="1230"/>
      <c r="HOM31" s="1230"/>
      <c r="HON31" s="1230"/>
      <c r="HOO31" s="1230"/>
      <c r="HOP31" s="1230"/>
      <c r="HOQ31" s="1230"/>
      <c r="HOR31" s="1230"/>
      <c r="HOS31" s="1230"/>
      <c r="HOT31" s="1230"/>
      <c r="HOU31" s="1230"/>
      <c r="HOV31" s="1230"/>
      <c r="HOW31" s="1230"/>
      <c r="HOX31" s="1230"/>
      <c r="HOY31" s="1230"/>
      <c r="HOZ31" s="1230"/>
      <c r="HPA31" s="1230"/>
      <c r="HPB31" s="1230"/>
      <c r="HPC31" s="1230"/>
      <c r="HPD31" s="1230"/>
      <c r="HPE31" s="1230"/>
      <c r="HPF31" s="1230"/>
      <c r="HPG31" s="1230"/>
      <c r="HPH31" s="1230"/>
      <c r="HPI31" s="1230"/>
      <c r="HPJ31" s="1230"/>
      <c r="HPK31" s="1230"/>
      <c r="HPL31" s="1230"/>
      <c r="HPM31" s="1230"/>
      <c r="HPN31" s="1230"/>
      <c r="HPO31" s="1230"/>
      <c r="HPP31" s="1230"/>
      <c r="HPQ31" s="1230"/>
      <c r="HPR31" s="1230"/>
      <c r="HPS31" s="1230"/>
      <c r="HPT31" s="1230"/>
      <c r="HPU31" s="1230"/>
      <c r="HPV31" s="1230"/>
      <c r="HPW31" s="1230"/>
      <c r="HPX31" s="1230"/>
      <c r="HPY31" s="1230"/>
      <c r="HPZ31" s="1230"/>
      <c r="HQA31" s="1230"/>
      <c r="HQB31" s="1230"/>
      <c r="HQC31" s="1230"/>
      <c r="HQD31" s="1230"/>
      <c r="HQE31" s="1230"/>
      <c r="HQF31" s="1230"/>
      <c r="HQG31" s="1230"/>
      <c r="HQH31" s="1230"/>
      <c r="HQI31" s="1230"/>
      <c r="HQJ31" s="1230"/>
      <c r="HQK31" s="1230"/>
      <c r="HQL31" s="1230"/>
      <c r="HQM31" s="1230"/>
      <c r="HQN31" s="1230"/>
      <c r="HQO31" s="1230"/>
      <c r="HQP31" s="1230"/>
      <c r="HQQ31" s="1230"/>
      <c r="HQR31" s="1230"/>
      <c r="HQS31" s="1230"/>
      <c r="HQT31" s="1230"/>
      <c r="HQU31" s="1230"/>
      <c r="HQV31" s="1230"/>
      <c r="HQW31" s="1230"/>
      <c r="HQX31" s="1230"/>
      <c r="HQY31" s="1230"/>
      <c r="HQZ31" s="1230"/>
      <c r="HRA31" s="1230"/>
      <c r="HRB31" s="1230"/>
      <c r="HRC31" s="1230"/>
      <c r="HRD31" s="1230"/>
      <c r="HRE31" s="1230"/>
      <c r="HRF31" s="1230"/>
      <c r="HRG31" s="1230"/>
      <c r="HRH31" s="1230"/>
      <c r="HRI31" s="1230"/>
      <c r="HRJ31" s="1230"/>
      <c r="HRK31" s="1230"/>
      <c r="HRL31" s="1230"/>
      <c r="HRM31" s="1230"/>
      <c r="HRN31" s="1230"/>
      <c r="HRO31" s="1230"/>
      <c r="HRP31" s="1230"/>
      <c r="HRQ31" s="1230"/>
      <c r="HRR31" s="1230"/>
      <c r="HRS31" s="1230"/>
      <c r="HRT31" s="1230"/>
      <c r="HRU31" s="1230"/>
      <c r="HRV31" s="1230"/>
      <c r="HRW31" s="1230"/>
      <c r="HRX31" s="1230"/>
      <c r="HRY31" s="1230"/>
      <c r="HRZ31" s="1230"/>
      <c r="HSA31" s="1230"/>
      <c r="HSB31" s="1230"/>
      <c r="HSC31" s="1230"/>
      <c r="HSD31" s="1230"/>
      <c r="HSE31" s="1230"/>
      <c r="HSF31" s="1230"/>
      <c r="HSG31" s="1230"/>
      <c r="HSH31" s="1230"/>
      <c r="HSI31" s="1230"/>
      <c r="HSJ31" s="1230"/>
      <c r="HSK31" s="1230"/>
      <c r="HSL31" s="1230"/>
      <c r="HSM31" s="1230"/>
      <c r="HSN31" s="1230"/>
      <c r="HSO31" s="1230"/>
      <c r="HSP31" s="1230"/>
      <c r="HSQ31" s="1230"/>
      <c r="HSR31" s="1230"/>
      <c r="HSS31" s="1230"/>
      <c r="HST31" s="1230"/>
      <c r="HSU31" s="1230"/>
      <c r="HSV31" s="1230"/>
      <c r="HSW31" s="1230"/>
      <c r="HSX31" s="1230"/>
      <c r="HSY31" s="1230"/>
      <c r="HSZ31" s="1230"/>
      <c r="HTA31" s="1230"/>
      <c r="HTB31" s="1230"/>
      <c r="HTC31" s="1230"/>
      <c r="HTD31" s="1230"/>
      <c r="HTE31" s="1230"/>
      <c r="HTF31" s="1230"/>
      <c r="HTG31" s="1230"/>
      <c r="HTH31" s="1230"/>
      <c r="HTI31" s="1230"/>
      <c r="HTJ31" s="1230"/>
      <c r="HTK31" s="1230"/>
      <c r="HTL31" s="1230"/>
      <c r="HTM31" s="1230"/>
      <c r="HTN31" s="1230"/>
      <c r="HTO31" s="1230"/>
      <c r="HTP31" s="1230"/>
      <c r="HTQ31" s="1230"/>
      <c r="HTR31" s="1230"/>
      <c r="HTS31" s="1230"/>
      <c r="HTT31" s="1230"/>
      <c r="HTU31" s="1230"/>
      <c r="HTV31" s="1230"/>
      <c r="HTW31" s="1230"/>
      <c r="HTX31" s="1230"/>
      <c r="HTY31" s="1230"/>
      <c r="HTZ31" s="1230"/>
      <c r="HUA31" s="1230"/>
      <c r="HUB31" s="1230"/>
      <c r="HUC31" s="1230"/>
      <c r="HUD31" s="1230"/>
      <c r="HUE31" s="1230"/>
      <c r="HUF31" s="1230"/>
      <c r="HUG31" s="1230"/>
      <c r="HUH31" s="1230"/>
      <c r="HUI31" s="1230"/>
      <c r="HUJ31" s="1230"/>
      <c r="HUK31" s="1230"/>
      <c r="HUL31" s="1230"/>
      <c r="HUM31" s="1230"/>
      <c r="HUN31" s="1230"/>
      <c r="HUO31" s="1230"/>
      <c r="HUP31" s="1230"/>
      <c r="HUQ31" s="1230"/>
      <c r="HUR31" s="1230"/>
      <c r="HUS31" s="1230"/>
      <c r="HUT31" s="1230"/>
      <c r="HUU31" s="1230"/>
      <c r="HUV31" s="1230"/>
      <c r="HUW31" s="1230"/>
      <c r="HUX31" s="1230"/>
      <c r="HUY31" s="1230"/>
      <c r="HUZ31" s="1230"/>
      <c r="HVA31" s="1230"/>
      <c r="HVB31" s="1230"/>
      <c r="HVC31" s="1230"/>
      <c r="HVD31" s="1230"/>
      <c r="HVE31" s="1230"/>
      <c r="HVF31" s="1230"/>
      <c r="HVG31" s="1230"/>
      <c r="HVH31" s="1230"/>
      <c r="HVI31" s="1230"/>
      <c r="HVJ31" s="1230"/>
      <c r="HVK31" s="1230"/>
      <c r="HVL31" s="1230"/>
      <c r="HVM31" s="1230"/>
      <c r="HVN31" s="1230"/>
      <c r="HVO31" s="1230"/>
      <c r="HVP31" s="1230"/>
      <c r="HVQ31" s="1230"/>
      <c r="HVR31" s="1230"/>
      <c r="HVS31" s="1230"/>
      <c r="HVT31" s="1230"/>
      <c r="HVU31" s="1230"/>
      <c r="HVV31" s="1230"/>
      <c r="HVW31" s="1230"/>
      <c r="HVX31" s="1230"/>
      <c r="HVY31" s="1230"/>
      <c r="HVZ31" s="1230"/>
      <c r="HWA31" s="1230"/>
      <c r="HWB31" s="1230"/>
      <c r="HWC31" s="1230"/>
      <c r="HWD31" s="1230"/>
      <c r="HWE31" s="1230"/>
      <c r="HWF31" s="1230"/>
      <c r="HWG31" s="1230"/>
      <c r="HWH31" s="1230"/>
      <c r="HWI31" s="1230"/>
      <c r="HWJ31" s="1230"/>
      <c r="HWK31" s="1230"/>
      <c r="HWL31" s="1230"/>
      <c r="HWM31" s="1230"/>
      <c r="HWN31" s="1230"/>
      <c r="HWO31" s="1230"/>
      <c r="HWP31" s="1230"/>
      <c r="HWQ31" s="1230"/>
      <c r="HWR31" s="1230"/>
      <c r="HWS31" s="1230"/>
      <c r="HWT31" s="1230"/>
      <c r="HWU31" s="1230"/>
      <c r="HWV31" s="1230"/>
      <c r="HWW31" s="1230"/>
      <c r="HWX31" s="1230"/>
      <c r="HWY31" s="1230"/>
      <c r="HWZ31" s="1230"/>
      <c r="HXA31" s="1230"/>
      <c r="HXB31" s="1230"/>
      <c r="HXC31" s="1230"/>
      <c r="HXD31" s="1230"/>
      <c r="HXE31" s="1230"/>
      <c r="HXF31" s="1230"/>
      <c r="HXG31" s="1230"/>
      <c r="HXH31" s="1230"/>
      <c r="HXI31" s="1230"/>
      <c r="HXJ31" s="1230"/>
      <c r="HXK31" s="1230"/>
      <c r="HXL31" s="1230"/>
      <c r="HXM31" s="1230"/>
      <c r="HXN31" s="1230"/>
      <c r="HXO31" s="1230"/>
      <c r="HXP31" s="1230"/>
      <c r="HXQ31" s="1230"/>
      <c r="HXR31" s="1230"/>
      <c r="HXS31" s="1230"/>
      <c r="HXT31" s="1230"/>
      <c r="HXU31" s="1230"/>
      <c r="HXV31" s="1230"/>
      <c r="HXW31" s="1230"/>
      <c r="HXX31" s="1230"/>
      <c r="HXY31" s="1230"/>
      <c r="HXZ31" s="1230"/>
      <c r="HYA31" s="1230"/>
      <c r="HYB31" s="1230"/>
      <c r="HYC31" s="1230"/>
      <c r="HYD31" s="1230"/>
      <c r="HYE31" s="1230"/>
      <c r="HYF31" s="1230"/>
      <c r="HYG31" s="1230"/>
      <c r="HYH31" s="1230"/>
      <c r="HYI31" s="1230"/>
      <c r="HYJ31" s="1230"/>
      <c r="HYK31" s="1230"/>
      <c r="HYL31" s="1230"/>
      <c r="HYM31" s="1230"/>
      <c r="HYN31" s="1230"/>
      <c r="HYO31" s="1230"/>
      <c r="HYP31" s="1230"/>
      <c r="HYQ31" s="1230"/>
      <c r="HYR31" s="1230"/>
      <c r="HYS31" s="1230"/>
      <c r="HYT31" s="1230"/>
      <c r="HYU31" s="1230"/>
      <c r="HYV31" s="1230"/>
      <c r="HYW31" s="1230"/>
      <c r="HYX31" s="1230"/>
      <c r="HYY31" s="1230"/>
      <c r="HYZ31" s="1230"/>
      <c r="HZA31" s="1230"/>
      <c r="HZB31" s="1230"/>
      <c r="HZC31" s="1230"/>
      <c r="HZD31" s="1230"/>
      <c r="HZE31" s="1230"/>
      <c r="HZF31" s="1230"/>
      <c r="HZG31" s="1230"/>
      <c r="HZH31" s="1230"/>
      <c r="HZI31" s="1230"/>
      <c r="HZJ31" s="1230"/>
      <c r="HZK31" s="1230"/>
      <c r="HZL31" s="1230"/>
      <c r="HZM31" s="1230"/>
      <c r="HZN31" s="1230"/>
      <c r="HZO31" s="1230"/>
      <c r="HZP31" s="1230"/>
      <c r="HZQ31" s="1230"/>
      <c r="HZR31" s="1230"/>
      <c r="HZS31" s="1230"/>
      <c r="HZT31" s="1230"/>
      <c r="HZU31" s="1230"/>
      <c r="HZV31" s="1230"/>
      <c r="HZW31" s="1230"/>
      <c r="HZX31" s="1230"/>
      <c r="HZY31" s="1230"/>
      <c r="HZZ31" s="1230"/>
      <c r="IAA31" s="1230"/>
      <c r="IAB31" s="1230"/>
      <c r="IAC31" s="1230"/>
      <c r="IAD31" s="1230"/>
      <c r="IAE31" s="1230"/>
      <c r="IAF31" s="1230"/>
      <c r="IAG31" s="1230"/>
      <c r="IAH31" s="1230"/>
      <c r="IAI31" s="1230"/>
      <c r="IAJ31" s="1230"/>
      <c r="IAK31" s="1230"/>
      <c r="IAL31" s="1230"/>
      <c r="IAM31" s="1230"/>
      <c r="IAN31" s="1230"/>
      <c r="IAO31" s="1230"/>
      <c r="IAP31" s="1230"/>
      <c r="IAQ31" s="1230"/>
      <c r="IAR31" s="1230"/>
      <c r="IAS31" s="1230"/>
      <c r="IAT31" s="1230"/>
      <c r="IAU31" s="1230"/>
      <c r="IAV31" s="1230"/>
      <c r="IAW31" s="1230"/>
      <c r="IAX31" s="1230"/>
      <c r="IAY31" s="1230"/>
      <c r="IAZ31" s="1230"/>
      <c r="IBA31" s="1230"/>
      <c r="IBB31" s="1230"/>
      <c r="IBC31" s="1230"/>
      <c r="IBD31" s="1230"/>
      <c r="IBE31" s="1230"/>
      <c r="IBF31" s="1230"/>
      <c r="IBG31" s="1230"/>
      <c r="IBH31" s="1230"/>
      <c r="IBI31" s="1230"/>
      <c r="IBJ31" s="1230"/>
      <c r="IBK31" s="1230"/>
      <c r="IBL31" s="1230"/>
      <c r="IBM31" s="1230"/>
      <c r="IBN31" s="1230"/>
      <c r="IBO31" s="1230"/>
      <c r="IBP31" s="1230"/>
      <c r="IBQ31" s="1230"/>
      <c r="IBR31" s="1230"/>
      <c r="IBS31" s="1230"/>
      <c r="IBT31" s="1230"/>
      <c r="IBU31" s="1230"/>
      <c r="IBV31" s="1230"/>
      <c r="IBW31" s="1230"/>
      <c r="IBX31" s="1230"/>
      <c r="IBY31" s="1230"/>
      <c r="IBZ31" s="1230"/>
      <c r="ICA31" s="1230"/>
      <c r="ICB31" s="1230"/>
      <c r="ICC31" s="1230"/>
      <c r="ICD31" s="1230"/>
      <c r="ICE31" s="1230"/>
      <c r="ICF31" s="1230"/>
      <c r="ICG31" s="1230"/>
      <c r="ICH31" s="1230"/>
      <c r="ICI31" s="1230"/>
      <c r="ICJ31" s="1230"/>
      <c r="ICK31" s="1230"/>
      <c r="ICL31" s="1230"/>
      <c r="ICM31" s="1230"/>
      <c r="ICN31" s="1230"/>
      <c r="ICO31" s="1230"/>
      <c r="ICP31" s="1230"/>
      <c r="ICQ31" s="1230"/>
      <c r="ICR31" s="1230"/>
      <c r="ICS31" s="1230"/>
      <c r="ICT31" s="1230"/>
      <c r="ICU31" s="1230"/>
      <c r="ICV31" s="1230"/>
      <c r="ICW31" s="1230"/>
      <c r="ICX31" s="1230"/>
      <c r="ICY31" s="1230"/>
      <c r="ICZ31" s="1230"/>
      <c r="IDA31" s="1230"/>
      <c r="IDB31" s="1230"/>
      <c r="IDC31" s="1230"/>
      <c r="IDD31" s="1230"/>
      <c r="IDE31" s="1230"/>
      <c r="IDF31" s="1230"/>
      <c r="IDG31" s="1230"/>
      <c r="IDH31" s="1230"/>
      <c r="IDI31" s="1230"/>
      <c r="IDJ31" s="1230"/>
      <c r="IDK31" s="1230"/>
      <c r="IDL31" s="1230"/>
      <c r="IDM31" s="1230"/>
      <c r="IDN31" s="1230"/>
      <c r="IDO31" s="1230"/>
      <c r="IDP31" s="1230"/>
      <c r="IDQ31" s="1230"/>
      <c r="IDR31" s="1230"/>
      <c r="IDS31" s="1230"/>
      <c r="IDT31" s="1230"/>
      <c r="IDU31" s="1230"/>
      <c r="IDV31" s="1230"/>
      <c r="IDW31" s="1230"/>
      <c r="IDX31" s="1230"/>
      <c r="IDY31" s="1230"/>
      <c r="IDZ31" s="1230"/>
      <c r="IEA31" s="1230"/>
      <c r="IEB31" s="1230"/>
      <c r="IEC31" s="1230"/>
      <c r="IED31" s="1230"/>
      <c r="IEE31" s="1230"/>
      <c r="IEF31" s="1230"/>
      <c r="IEG31" s="1230"/>
      <c r="IEH31" s="1230"/>
      <c r="IEI31" s="1230"/>
      <c r="IEJ31" s="1230"/>
      <c r="IEK31" s="1230"/>
      <c r="IEL31" s="1230"/>
      <c r="IEM31" s="1230"/>
      <c r="IEN31" s="1230"/>
      <c r="IEO31" s="1230"/>
      <c r="IEP31" s="1230"/>
      <c r="IEQ31" s="1230"/>
      <c r="IER31" s="1230"/>
      <c r="IES31" s="1230"/>
      <c r="IET31" s="1230"/>
      <c r="IEU31" s="1230"/>
      <c r="IEV31" s="1230"/>
      <c r="IEW31" s="1230"/>
      <c r="IEX31" s="1230"/>
      <c r="IEY31" s="1230"/>
      <c r="IEZ31" s="1230"/>
      <c r="IFA31" s="1230"/>
      <c r="IFB31" s="1230"/>
      <c r="IFC31" s="1230"/>
      <c r="IFD31" s="1230"/>
      <c r="IFE31" s="1230"/>
      <c r="IFF31" s="1230"/>
      <c r="IFG31" s="1230"/>
      <c r="IFH31" s="1230"/>
      <c r="IFI31" s="1230"/>
      <c r="IFJ31" s="1230"/>
      <c r="IFK31" s="1230"/>
      <c r="IFL31" s="1230"/>
      <c r="IFM31" s="1230"/>
      <c r="IFN31" s="1230"/>
      <c r="IFO31" s="1230"/>
      <c r="IFP31" s="1230"/>
      <c r="IFQ31" s="1230"/>
      <c r="IFR31" s="1230"/>
      <c r="IFS31" s="1230"/>
      <c r="IFT31" s="1230"/>
      <c r="IFU31" s="1230"/>
      <c r="IFV31" s="1230"/>
      <c r="IFW31" s="1230"/>
      <c r="IFX31" s="1230"/>
      <c r="IFY31" s="1230"/>
      <c r="IFZ31" s="1230"/>
      <c r="IGA31" s="1230"/>
      <c r="IGB31" s="1230"/>
      <c r="IGC31" s="1230"/>
      <c r="IGD31" s="1230"/>
      <c r="IGE31" s="1230"/>
      <c r="IGF31" s="1230"/>
      <c r="IGG31" s="1230"/>
      <c r="IGH31" s="1230"/>
      <c r="IGI31" s="1230"/>
      <c r="IGJ31" s="1230"/>
      <c r="IGK31" s="1230"/>
      <c r="IGL31" s="1230"/>
      <c r="IGM31" s="1230"/>
      <c r="IGN31" s="1230"/>
      <c r="IGO31" s="1230"/>
      <c r="IGP31" s="1230"/>
      <c r="IGQ31" s="1230"/>
      <c r="IGR31" s="1230"/>
      <c r="IGS31" s="1230"/>
      <c r="IGT31" s="1230"/>
      <c r="IGU31" s="1230"/>
      <c r="IGV31" s="1230"/>
      <c r="IGW31" s="1230"/>
      <c r="IGX31" s="1230"/>
      <c r="IGY31" s="1230"/>
      <c r="IGZ31" s="1230"/>
      <c r="IHA31" s="1230"/>
      <c r="IHB31" s="1230"/>
      <c r="IHC31" s="1230"/>
      <c r="IHD31" s="1230"/>
      <c r="IHE31" s="1230"/>
      <c r="IHF31" s="1230"/>
      <c r="IHG31" s="1230"/>
      <c r="IHH31" s="1230"/>
      <c r="IHI31" s="1230"/>
      <c r="IHJ31" s="1230"/>
      <c r="IHK31" s="1230"/>
      <c r="IHL31" s="1230"/>
      <c r="IHM31" s="1230"/>
      <c r="IHN31" s="1230"/>
      <c r="IHO31" s="1230"/>
      <c r="IHP31" s="1230"/>
      <c r="IHQ31" s="1230"/>
      <c r="IHR31" s="1230"/>
      <c r="IHS31" s="1230"/>
      <c r="IHT31" s="1230"/>
      <c r="IHU31" s="1230"/>
      <c r="IHV31" s="1230"/>
      <c r="IHW31" s="1230"/>
      <c r="IHX31" s="1230"/>
      <c r="IHY31" s="1230"/>
      <c r="IHZ31" s="1230"/>
      <c r="IIA31" s="1230"/>
      <c r="IIB31" s="1230"/>
      <c r="IIC31" s="1230"/>
      <c r="IID31" s="1230"/>
      <c r="IIE31" s="1230"/>
      <c r="IIF31" s="1230"/>
      <c r="IIG31" s="1230"/>
      <c r="IIH31" s="1230"/>
      <c r="III31" s="1230"/>
      <c r="IIJ31" s="1230"/>
      <c r="IIK31" s="1230"/>
      <c r="IIL31" s="1230"/>
      <c r="IIM31" s="1230"/>
      <c r="IIN31" s="1230"/>
      <c r="IIO31" s="1230"/>
      <c r="IIP31" s="1230"/>
      <c r="IIQ31" s="1230"/>
      <c r="IIR31" s="1230"/>
      <c r="IIS31" s="1230"/>
      <c r="IIT31" s="1230"/>
      <c r="IIU31" s="1230"/>
      <c r="IIV31" s="1230"/>
      <c r="IIW31" s="1230"/>
      <c r="IIX31" s="1230"/>
      <c r="IIY31" s="1230"/>
      <c r="IIZ31" s="1230"/>
      <c r="IJA31" s="1230"/>
      <c r="IJB31" s="1230"/>
      <c r="IJC31" s="1230"/>
      <c r="IJD31" s="1230"/>
      <c r="IJE31" s="1230"/>
      <c r="IJF31" s="1230"/>
      <c r="IJG31" s="1230"/>
      <c r="IJH31" s="1230"/>
      <c r="IJI31" s="1230"/>
      <c r="IJJ31" s="1230"/>
      <c r="IJK31" s="1230"/>
      <c r="IJL31" s="1230"/>
      <c r="IJM31" s="1230"/>
      <c r="IJN31" s="1230"/>
      <c r="IJO31" s="1230"/>
      <c r="IJP31" s="1230"/>
      <c r="IJQ31" s="1230"/>
      <c r="IJR31" s="1230"/>
      <c r="IJS31" s="1230"/>
      <c r="IJT31" s="1230"/>
      <c r="IJU31" s="1230"/>
      <c r="IJV31" s="1230"/>
      <c r="IJW31" s="1230"/>
      <c r="IJX31" s="1230"/>
      <c r="IJY31" s="1230"/>
      <c r="IJZ31" s="1230"/>
      <c r="IKA31" s="1230"/>
      <c r="IKB31" s="1230"/>
      <c r="IKC31" s="1230"/>
      <c r="IKD31" s="1230"/>
      <c r="IKE31" s="1230"/>
      <c r="IKF31" s="1230"/>
      <c r="IKG31" s="1230"/>
      <c r="IKH31" s="1230"/>
      <c r="IKI31" s="1230"/>
      <c r="IKJ31" s="1230"/>
      <c r="IKK31" s="1230"/>
      <c r="IKL31" s="1230"/>
      <c r="IKM31" s="1230"/>
      <c r="IKN31" s="1230"/>
      <c r="IKO31" s="1230"/>
      <c r="IKP31" s="1230"/>
      <c r="IKQ31" s="1230"/>
      <c r="IKR31" s="1230"/>
      <c r="IKS31" s="1230"/>
      <c r="IKT31" s="1230"/>
      <c r="IKU31" s="1230"/>
      <c r="IKV31" s="1230"/>
      <c r="IKW31" s="1230"/>
      <c r="IKX31" s="1230"/>
      <c r="IKY31" s="1230"/>
      <c r="IKZ31" s="1230"/>
      <c r="ILA31" s="1230"/>
      <c r="ILB31" s="1230"/>
      <c r="ILC31" s="1230"/>
      <c r="ILD31" s="1230"/>
      <c r="ILE31" s="1230"/>
      <c r="ILF31" s="1230"/>
      <c r="ILG31" s="1230"/>
      <c r="ILH31" s="1230"/>
      <c r="ILI31" s="1230"/>
      <c r="ILJ31" s="1230"/>
      <c r="ILK31" s="1230"/>
      <c r="ILL31" s="1230"/>
      <c r="ILM31" s="1230"/>
      <c r="ILN31" s="1230"/>
      <c r="ILO31" s="1230"/>
      <c r="ILP31" s="1230"/>
      <c r="ILQ31" s="1230"/>
      <c r="ILR31" s="1230"/>
      <c r="ILS31" s="1230"/>
      <c r="ILT31" s="1230"/>
      <c r="ILU31" s="1230"/>
      <c r="ILV31" s="1230"/>
      <c r="ILW31" s="1230"/>
      <c r="ILX31" s="1230"/>
      <c r="ILY31" s="1230"/>
      <c r="ILZ31" s="1230"/>
      <c r="IMA31" s="1230"/>
      <c r="IMB31" s="1230"/>
      <c r="IMC31" s="1230"/>
      <c r="IMD31" s="1230"/>
      <c r="IME31" s="1230"/>
      <c r="IMF31" s="1230"/>
      <c r="IMG31" s="1230"/>
      <c r="IMH31" s="1230"/>
      <c r="IMI31" s="1230"/>
      <c r="IMJ31" s="1230"/>
      <c r="IMK31" s="1230"/>
      <c r="IML31" s="1230"/>
      <c r="IMM31" s="1230"/>
      <c r="IMN31" s="1230"/>
      <c r="IMO31" s="1230"/>
      <c r="IMP31" s="1230"/>
      <c r="IMQ31" s="1230"/>
      <c r="IMR31" s="1230"/>
      <c r="IMS31" s="1230"/>
      <c r="IMT31" s="1230"/>
      <c r="IMU31" s="1230"/>
      <c r="IMV31" s="1230"/>
      <c r="IMW31" s="1230"/>
      <c r="IMX31" s="1230"/>
      <c r="IMY31" s="1230"/>
      <c r="IMZ31" s="1230"/>
      <c r="INA31" s="1230"/>
      <c r="INB31" s="1230"/>
      <c r="INC31" s="1230"/>
      <c r="IND31" s="1230"/>
      <c r="INE31" s="1230"/>
      <c r="INF31" s="1230"/>
      <c r="ING31" s="1230"/>
      <c r="INH31" s="1230"/>
      <c r="INI31" s="1230"/>
      <c r="INJ31" s="1230"/>
      <c r="INK31" s="1230"/>
      <c r="INL31" s="1230"/>
      <c r="INM31" s="1230"/>
      <c r="INN31" s="1230"/>
      <c r="INO31" s="1230"/>
      <c r="INP31" s="1230"/>
      <c r="INQ31" s="1230"/>
      <c r="INR31" s="1230"/>
      <c r="INS31" s="1230"/>
      <c r="INT31" s="1230"/>
      <c r="INU31" s="1230"/>
      <c r="INV31" s="1230"/>
      <c r="INW31" s="1230"/>
      <c r="INX31" s="1230"/>
      <c r="INY31" s="1230"/>
      <c r="INZ31" s="1230"/>
      <c r="IOA31" s="1230"/>
      <c r="IOB31" s="1230"/>
      <c r="IOC31" s="1230"/>
      <c r="IOD31" s="1230"/>
      <c r="IOE31" s="1230"/>
      <c r="IOF31" s="1230"/>
      <c r="IOG31" s="1230"/>
      <c r="IOH31" s="1230"/>
      <c r="IOI31" s="1230"/>
      <c r="IOJ31" s="1230"/>
      <c r="IOK31" s="1230"/>
      <c r="IOL31" s="1230"/>
      <c r="IOM31" s="1230"/>
      <c r="ION31" s="1230"/>
      <c r="IOO31" s="1230"/>
      <c r="IOP31" s="1230"/>
      <c r="IOQ31" s="1230"/>
      <c r="IOR31" s="1230"/>
      <c r="IOS31" s="1230"/>
      <c r="IOT31" s="1230"/>
      <c r="IOU31" s="1230"/>
      <c r="IOV31" s="1230"/>
      <c r="IOW31" s="1230"/>
      <c r="IOX31" s="1230"/>
      <c r="IOY31" s="1230"/>
      <c r="IOZ31" s="1230"/>
      <c r="IPA31" s="1230"/>
      <c r="IPB31" s="1230"/>
      <c r="IPC31" s="1230"/>
      <c r="IPD31" s="1230"/>
      <c r="IPE31" s="1230"/>
      <c r="IPF31" s="1230"/>
      <c r="IPG31" s="1230"/>
      <c r="IPH31" s="1230"/>
      <c r="IPI31" s="1230"/>
      <c r="IPJ31" s="1230"/>
      <c r="IPK31" s="1230"/>
      <c r="IPL31" s="1230"/>
      <c r="IPM31" s="1230"/>
      <c r="IPN31" s="1230"/>
      <c r="IPO31" s="1230"/>
      <c r="IPP31" s="1230"/>
      <c r="IPQ31" s="1230"/>
      <c r="IPR31" s="1230"/>
      <c r="IPS31" s="1230"/>
      <c r="IPT31" s="1230"/>
      <c r="IPU31" s="1230"/>
      <c r="IPV31" s="1230"/>
      <c r="IPW31" s="1230"/>
      <c r="IPX31" s="1230"/>
      <c r="IPY31" s="1230"/>
      <c r="IPZ31" s="1230"/>
      <c r="IQA31" s="1230"/>
      <c r="IQB31" s="1230"/>
      <c r="IQC31" s="1230"/>
      <c r="IQD31" s="1230"/>
      <c r="IQE31" s="1230"/>
      <c r="IQF31" s="1230"/>
      <c r="IQG31" s="1230"/>
      <c r="IQH31" s="1230"/>
      <c r="IQI31" s="1230"/>
      <c r="IQJ31" s="1230"/>
      <c r="IQK31" s="1230"/>
      <c r="IQL31" s="1230"/>
      <c r="IQM31" s="1230"/>
      <c r="IQN31" s="1230"/>
      <c r="IQO31" s="1230"/>
      <c r="IQP31" s="1230"/>
      <c r="IQQ31" s="1230"/>
      <c r="IQR31" s="1230"/>
      <c r="IQS31" s="1230"/>
      <c r="IQT31" s="1230"/>
      <c r="IQU31" s="1230"/>
      <c r="IQV31" s="1230"/>
      <c r="IQW31" s="1230"/>
      <c r="IQX31" s="1230"/>
      <c r="IQY31" s="1230"/>
      <c r="IQZ31" s="1230"/>
      <c r="IRA31" s="1230"/>
      <c r="IRB31" s="1230"/>
      <c r="IRC31" s="1230"/>
      <c r="IRD31" s="1230"/>
      <c r="IRE31" s="1230"/>
      <c r="IRF31" s="1230"/>
      <c r="IRG31" s="1230"/>
      <c r="IRH31" s="1230"/>
      <c r="IRI31" s="1230"/>
      <c r="IRJ31" s="1230"/>
      <c r="IRK31" s="1230"/>
      <c r="IRL31" s="1230"/>
      <c r="IRM31" s="1230"/>
      <c r="IRN31" s="1230"/>
      <c r="IRO31" s="1230"/>
      <c r="IRP31" s="1230"/>
      <c r="IRQ31" s="1230"/>
      <c r="IRR31" s="1230"/>
      <c r="IRS31" s="1230"/>
      <c r="IRT31" s="1230"/>
      <c r="IRU31" s="1230"/>
      <c r="IRV31" s="1230"/>
      <c r="IRW31" s="1230"/>
      <c r="IRX31" s="1230"/>
      <c r="IRY31" s="1230"/>
      <c r="IRZ31" s="1230"/>
      <c r="ISA31" s="1230"/>
      <c r="ISB31" s="1230"/>
      <c r="ISC31" s="1230"/>
      <c r="ISD31" s="1230"/>
      <c r="ISE31" s="1230"/>
      <c r="ISF31" s="1230"/>
      <c r="ISG31" s="1230"/>
      <c r="ISH31" s="1230"/>
      <c r="ISI31" s="1230"/>
      <c r="ISJ31" s="1230"/>
      <c r="ISK31" s="1230"/>
      <c r="ISL31" s="1230"/>
      <c r="ISM31" s="1230"/>
      <c r="ISN31" s="1230"/>
      <c r="ISO31" s="1230"/>
      <c r="ISP31" s="1230"/>
      <c r="ISQ31" s="1230"/>
      <c r="ISR31" s="1230"/>
      <c r="ISS31" s="1230"/>
      <c r="IST31" s="1230"/>
      <c r="ISU31" s="1230"/>
      <c r="ISV31" s="1230"/>
      <c r="ISW31" s="1230"/>
      <c r="ISX31" s="1230"/>
      <c r="ISY31" s="1230"/>
      <c r="ISZ31" s="1230"/>
      <c r="ITA31" s="1230"/>
      <c r="ITB31" s="1230"/>
      <c r="ITC31" s="1230"/>
      <c r="ITD31" s="1230"/>
      <c r="ITE31" s="1230"/>
      <c r="ITF31" s="1230"/>
      <c r="ITG31" s="1230"/>
      <c r="ITH31" s="1230"/>
      <c r="ITI31" s="1230"/>
      <c r="ITJ31" s="1230"/>
      <c r="ITK31" s="1230"/>
      <c r="ITL31" s="1230"/>
      <c r="ITM31" s="1230"/>
      <c r="ITN31" s="1230"/>
      <c r="ITO31" s="1230"/>
      <c r="ITP31" s="1230"/>
      <c r="ITQ31" s="1230"/>
      <c r="ITR31" s="1230"/>
      <c r="ITS31" s="1230"/>
      <c r="ITT31" s="1230"/>
      <c r="ITU31" s="1230"/>
      <c r="ITV31" s="1230"/>
      <c r="ITW31" s="1230"/>
      <c r="ITX31" s="1230"/>
      <c r="ITY31" s="1230"/>
      <c r="ITZ31" s="1230"/>
      <c r="IUA31" s="1230"/>
      <c r="IUB31" s="1230"/>
      <c r="IUC31" s="1230"/>
      <c r="IUD31" s="1230"/>
      <c r="IUE31" s="1230"/>
      <c r="IUF31" s="1230"/>
      <c r="IUG31" s="1230"/>
      <c r="IUH31" s="1230"/>
      <c r="IUI31" s="1230"/>
      <c r="IUJ31" s="1230"/>
      <c r="IUK31" s="1230"/>
      <c r="IUL31" s="1230"/>
      <c r="IUM31" s="1230"/>
      <c r="IUN31" s="1230"/>
      <c r="IUO31" s="1230"/>
      <c r="IUP31" s="1230"/>
      <c r="IUQ31" s="1230"/>
      <c r="IUR31" s="1230"/>
      <c r="IUS31" s="1230"/>
      <c r="IUT31" s="1230"/>
      <c r="IUU31" s="1230"/>
      <c r="IUV31" s="1230"/>
      <c r="IUW31" s="1230"/>
      <c r="IUX31" s="1230"/>
      <c r="IUY31" s="1230"/>
      <c r="IUZ31" s="1230"/>
      <c r="IVA31" s="1230"/>
      <c r="IVB31" s="1230"/>
      <c r="IVC31" s="1230"/>
      <c r="IVD31" s="1230"/>
      <c r="IVE31" s="1230"/>
      <c r="IVF31" s="1230"/>
      <c r="IVG31" s="1230"/>
      <c r="IVH31" s="1230"/>
      <c r="IVI31" s="1230"/>
      <c r="IVJ31" s="1230"/>
      <c r="IVK31" s="1230"/>
      <c r="IVL31" s="1230"/>
      <c r="IVM31" s="1230"/>
      <c r="IVN31" s="1230"/>
      <c r="IVO31" s="1230"/>
      <c r="IVP31" s="1230"/>
      <c r="IVQ31" s="1230"/>
      <c r="IVR31" s="1230"/>
      <c r="IVS31" s="1230"/>
      <c r="IVT31" s="1230"/>
      <c r="IVU31" s="1230"/>
      <c r="IVV31" s="1230"/>
      <c r="IVW31" s="1230"/>
      <c r="IVX31" s="1230"/>
      <c r="IVY31" s="1230"/>
      <c r="IVZ31" s="1230"/>
      <c r="IWA31" s="1230"/>
      <c r="IWB31" s="1230"/>
      <c r="IWC31" s="1230"/>
      <c r="IWD31" s="1230"/>
      <c r="IWE31" s="1230"/>
      <c r="IWF31" s="1230"/>
      <c r="IWG31" s="1230"/>
      <c r="IWH31" s="1230"/>
      <c r="IWI31" s="1230"/>
      <c r="IWJ31" s="1230"/>
      <c r="IWK31" s="1230"/>
      <c r="IWL31" s="1230"/>
      <c r="IWM31" s="1230"/>
      <c r="IWN31" s="1230"/>
      <c r="IWO31" s="1230"/>
      <c r="IWP31" s="1230"/>
      <c r="IWQ31" s="1230"/>
      <c r="IWR31" s="1230"/>
      <c r="IWS31" s="1230"/>
      <c r="IWT31" s="1230"/>
      <c r="IWU31" s="1230"/>
      <c r="IWV31" s="1230"/>
      <c r="IWW31" s="1230"/>
      <c r="IWX31" s="1230"/>
      <c r="IWY31" s="1230"/>
      <c r="IWZ31" s="1230"/>
      <c r="IXA31" s="1230"/>
      <c r="IXB31" s="1230"/>
      <c r="IXC31" s="1230"/>
      <c r="IXD31" s="1230"/>
      <c r="IXE31" s="1230"/>
      <c r="IXF31" s="1230"/>
      <c r="IXG31" s="1230"/>
      <c r="IXH31" s="1230"/>
      <c r="IXI31" s="1230"/>
      <c r="IXJ31" s="1230"/>
      <c r="IXK31" s="1230"/>
      <c r="IXL31" s="1230"/>
      <c r="IXM31" s="1230"/>
      <c r="IXN31" s="1230"/>
      <c r="IXO31" s="1230"/>
      <c r="IXP31" s="1230"/>
      <c r="IXQ31" s="1230"/>
      <c r="IXR31" s="1230"/>
      <c r="IXS31" s="1230"/>
      <c r="IXT31" s="1230"/>
      <c r="IXU31" s="1230"/>
      <c r="IXV31" s="1230"/>
      <c r="IXW31" s="1230"/>
      <c r="IXX31" s="1230"/>
      <c r="IXY31" s="1230"/>
      <c r="IXZ31" s="1230"/>
      <c r="IYA31" s="1230"/>
      <c r="IYB31" s="1230"/>
      <c r="IYC31" s="1230"/>
      <c r="IYD31" s="1230"/>
      <c r="IYE31" s="1230"/>
      <c r="IYF31" s="1230"/>
      <c r="IYG31" s="1230"/>
      <c r="IYH31" s="1230"/>
      <c r="IYI31" s="1230"/>
      <c r="IYJ31" s="1230"/>
      <c r="IYK31" s="1230"/>
      <c r="IYL31" s="1230"/>
      <c r="IYM31" s="1230"/>
      <c r="IYN31" s="1230"/>
      <c r="IYO31" s="1230"/>
      <c r="IYP31" s="1230"/>
      <c r="IYQ31" s="1230"/>
      <c r="IYR31" s="1230"/>
      <c r="IYS31" s="1230"/>
      <c r="IYT31" s="1230"/>
      <c r="IYU31" s="1230"/>
      <c r="IYV31" s="1230"/>
      <c r="IYW31" s="1230"/>
      <c r="IYX31" s="1230"/>
      <c r="IYY31" s="1230"/>
      <c r="IYZ31" s="1230"/>
      <c r="IZA31" s="1230"/>
      <c r="IZB31" s="1230"/>
      <c r="IZC31" s="1230"/>
      <c r="IZD31" s="1230"/>
      <c r="IZE31" s="1230"/>
      <c r="IZF31" s="1230"/>
      <c r="IZG31" s="1230"/>
      <c r="IZH31" s="1230"/>
      <c r="IZI31" s="1230"/>
      <c r="IZJ31" s="1230"/>
      <c r="IZK31" s="1230"/>
      <c r="IZL31" s="1230"/>
      <c r="IZM31" s="1230"/>
      <c r="IZN31" s="1230"/>
      <c r="IZO31" s="1230"/>
      <c r="IZP31" s="1230"/>
      <c r="IZQ31" s="1230"/>
      <c r="IZR31" s="1230"/>
      <c r="IZS31" s="1230"/>
      <c r="IZT31" s="1230"/>
      <c r="IZU31" s="1230"/>
      <c r="IZV31" s="1230"/>
      <c r="IZW31" s="1230"/>
      <c r="IZX31" s="1230"/>
      <c r="IZY31" s="1230"/>
      <c r="IZZ31" s="1230"/>
      <c r="JAA31" s="1230"/>
      <c r="JAB31" s="1230"/>
      <c r="JAC31" s="1230"/>
      <c r="JAD31" s="1230"/>
      <c r="JAE31" s="1230"/>
      <c r="JAF31" s="1230"/>
      <c r="JAG31" s="1230"/>
      <c r="JAH31" s="1230"/>
      <c r="JAI31" s="1230"/>
      <c r="JAJ31" s="1230"/>
      <c r="JAK31" s="1230"/>
      <c r="JAL31" s="1230"/>
      <c r="JAM31" s="1230"/>
      <c r="JAN31" s="1230"/>
      <c r="JAO31" s="1230"/>
      <c r="JAP31" s="1230"/>
      <c r="JAQ31" s="1230"/>
      <c r="JAR31" s="1230"/>
      <c r="JAS31" s="1230"/>
      <c r="JAT31" s="1230"/>
      <c r="JAU31" s="1230"/>
      <c r="JAV31" s="1230"/>
      <c r="JAW31" s="1230"/>
      <c r="JAX31" s="1230"/>
      <c r="JAY31" s="1230"/>
      <c r="JAZ31" s="1230"/>
      <c r="JBA31" s="1230"/>
      <c r="JBB31" s="1230"/>
      <c r="JBC31" s="1230"/>
      <c r="JBD31" s="1230"/>
      <c r="JBE31" s="1230"/>
      <c r="JBF31" s="1230"/>
      <c r="JBG31" s="1230"/>
      <c r="JBH31" s="1230"/>
      <c r="JBI31" s="1230"/>
      <c r="JBJ31" s="1230"/>
      <c r="JBK31" s="1230"/>
      <c r="JBL31" s="1230"/>
      <c r="JBM31" s="1230"/>
      <c r="JBN31" s="1230"/>
      <c r="JBO31" s="1230"/>
      <c r="JBP31" s="1230"/>
      <c r="JBQ31" s="1230"/>
      <c r="JBR31" s="1230"/>
      <c r="JBS31" s="1230"/>
      <c r="JBT31" s="1230"/>
      <c r="JBU31" s="1230"/>
      <c r="JBV31" s="1230"/>
      <c r="JBW31" s="1230"/>
      <c r="JBX31" s="1230"/>
      <c r="JBY31" s="1230"/>
      <c r="JBZ31" s="1230"/>
      <c r="JCA31" s="1230"/>
      <c r="JCB31" s="1230"/>
      <c r="JCC31" s="1230"/>
      <c r="JCD31" s="1230"/>
      <c r="JCE31" s="1230"/>
      <c r="JCF31" s="1230"/>
      <c r="JCG31" s="1230"/>
      <c r="JCH31" s="1230"/>
      <c r="JCI31" s="1230"/>
      <c r="JCJ31" s="1230"/>
      <c r="JCK31" s="1230"/>
      <c r="JCL31" s="1230"/>
      <c r="JCM31" s="1230"/>
      <c r="JCN31" s="1230"/>
      <c r="JCO31" s="1230"/>
      <c r="JCP31" s="1230"/>
      <c r="JCQ31" s="1230"/>
      <c r="JCR31" s="1230"/>
      <c r="JCS31" s="1230"/>
      <c r="JCT31" s="1230"/>
      <c r="JCU31" s="1230"/>
      <c r="JCV31" s="1230"/>
      <c r="JCW31" s="1230"/>
      <c r="JCX31" s="1230"/>
      <c r="JCY31" s="1230"/>
      <c r="JCZ31" s="1230"/>
      <c r="JDA31" s="1230"/>
      <c r="JDB31" s="1230"/>
      <c r="JDC31" s="1230"/>
      <c r="JDD31" s="1230"/>
      <c r="JDE31" s="1230"/>
      <c r="JDF31" s="1230"/>
      <c r="JDG31" s="1230"/>
      <c r="JDH31" s="1230"/>
      <c r="JDI31" s="1230"/>
      <c r="JDJ31" s="1230"/>
      <c r="JDK31" s="1230"/>
      <c r="JDL31" s="1230"/>
      <c r="JDM31" s="1230"/>
      <c r="JDN31" s="1230"/>
      <c r="JDO31" s="1230"/>
      <c r="JDP31" s="1230"/>
      <c r="JDQ31" s="1230"/>
      <c r="JDR31" s="1230"/>
      <c r="JDS31" s="1230"/>
      <c r="JDT31" s="1230"/>
      <c r="JDU31" s="1230"/>
      <c r="JDV31" s="1230"/>
      <c r="JDW31" s="1230"/>
      <c r="JDX31" s="1230"/>
      <c r="JDY31" s="1230"/>
      <c r="JDZ31" s="1230"/>
      <c r="JEA31" s="1230"/>
      <c r="JEB31" s="1230"/>
      <c r="JEC31" s="1230"/>
      <c r="JED31" s="1230"/>
      <c r="JEE31" s="1230"/>
      <c r="JEF31" s="1230"/>
      <c r="JEG31" s="1230"/>
      <c r="JEH31" s="1230"/>
      <c r="JEI31" s="1230"/>
      <c r="JEJ31" s="1230"/>
      <c r="JEK31" s="1230"/>
      <c r="JEL31" s="1230"/>
      <c r="JEM31" s="1230"/>
      <c r="JEN31" s="1230"/>
      <c r="JEO31" s="1230"/>
      <c r="JEP31" s="1230"/>
      <c r="JEQ31" s="1230"/>
      <c r="JER31" s="1230"/>
      <c r="JES31" s="1230"/>
      <c r="JET31" s="1230"/>
      <c r="JEU31" s="1230"/>
      <c r="JEV31" s="1230"/>
      <c r="JEW31" s="1230"/>
      <c r="JEX31" s="1230"/>
      <c r="JEY31" s="1230"/>
      <c r="JEZ31" s="1230"/>
      <c r="JFA31" s="1230"/>
      <c r="JFB31" s="1230"/>
      <c r="JFC31" s="1230"/>
      <c r="JFD31" s="1230"/>
      <c r="JFE31" s="1230"/>
      <c r="JFF31" s="1230"/>
      <c r="JFG31" s="1230"/>
      <c r="JFH31" s="1230"/>
      <c r="JFI31" s="1230"/>
      <c r="JFJ31" s="1230"/>
      <c r="JFK31" s="1230"/>
      <c r="JFL31" s="1230"/>
      <c r="JFM31" s="1230"/>
      <c r="JFN31" s="1230"/>
      <c r="JFO31" s="1230"/>
      <c r="JFP31" s="1230"/>
      <c r="JFQ31" s="1230"/>
      <c r="JFR31" s="1230"/>
      <c r="JFS31" s="1230"/>
      <c r="JFT31" s="1230"/>
      <c r="JFU31" s="1230"/>
      <c r="JFV31" s="1230"/>
      <c r="JFW31" s="1230"/>
      <c r="JFX31" s="1230"/>
      <c r="JFY31" s="1230"/>
      <c r="JFZ31" s="1230"/>
      <c r="JGA31" s="1230"/>
      <c r="JGB31" s="1230"/>
      <c r="JGC31" s="1230"/>
      <c r="JGD31" s="1230"/>
      <c r="JGE31" s="1230"/>
      <c r="JGF31" s="1230"/>
      <c r="JGG31" s="1230"/>
      <c r="JGH31" s="1230"/>
      <c r="JGI31" s="1230"/>
      <c r="JGJ31" s="1230"/>
      <c r="JGK31" s="1230"/>
      <c r="JGL31" s="1230"/>
      <c r="JGM31" s="1230"/>
      <c r="JGN31" s="1230"/>
      <c r="JGO31" s="1230"/>
      <c r="JGP31" s="1230"/>
      <c r="JGQ31" s="1230"/>
      <c r="JGR31" s="1230"/>
      <c r="JGS31" s="1230"/>
      <c r="JGT31" s="1230"/>
      <c r="JGU31" s="1230"/>
      <c r="JGV31" s="1230"/>
      <c r="JGW31" s="1230"/>
      <c r="JGX31" s="1230"/>
      <c r="JGY31" s="1230"/>
      <c r="JGZ31" s="1230"/>
      <c r="JHA31" s="1230"/>
      <c r="JHB31" s="1230"/>
      <c r="JHC31" s="1230"/>
      <c r="JHD31" s="1230"/>
      <c r="JHE31" s="1230"/>
      <c r="JHF31" s="1230"/>
      <c r="JHG31" s="1230"/>
      <c r="JHH31" s="1230"/>
      <c r="JHI31" s="1230"/>
      <c r="JHJ31" s="1230"/>
      <c r="JHK31" s="1230"/>
      <c r="JHL31" s="1230"/>
      <c r="JHM31" s="1230"/>
      <c r="JHN31" s="1230"/>
      <c r="JHO31" s="1230"/>
      <c r="JHP31" s="1230"/>
      <c r="JHQ31" s="1230"/>
      <c r="JHR31" s="1230"/>
      <c r="JHS31" s="1230"/>
      <c r="JHT31" s="1230"/>
      <c r="JHU31" s="1230"/>
      <c r="JHV31" s="1230"/>
      <c r="JHW31" s="1230"/>
      <c r="JHX31" s="1230"/>
      <c r="JHY31" s="1230"/>
      <c r="JHZ31" s="1230"/>
      <c r="JIA31" s="1230"/>
      <c r="JIB31" s="1230"/>
      <c r="JIC31" s="1230"/>
      <c r="JID31" s="1230"/>
      <c r="JIE31" s="1230"/>
      <c r="JIF31" s="1230"/>
      <c r="JIG31" s="1230"/>
      <c r="JIH31" s="1230"/>
      <c r="JII31" s="1230"/>
      <c r="JIJ31" s="1230"/>
      <c r="JIK31" s="1230"/>
      <c r="JIL31" s="1230"/>
      <c r="JIM31" s="1230"/>
      <c r="JIN31" s="1230"/>
      <c r="JIO31" s="1230"/>
      <c r="JIP31" s="1230"/>
      <c r="JIQ31" s="1230"/>
      <c r="JIR31" s="1230"/>
      <c r="JIS31" s="1230"/>
      <c r="JIT31" s="1230"/>
      <c r="JIU31" s="1230"/>
      <c r="JIV31" s="1230"/>
      <c r="JIW31" s="1230"/>
      <c r="JIX31" s="1230"/>
      <c r="JIY31" s="1230"/>
      <c r="JIZ31" s="1230"/>
      <c r="JJA31" s="1230"/>
      <c r="JJB31" s="1230"/>
      <c r="JJC31" s="1230"/>
      <c r="JJD31" s="1230"/>
      <c r="JJE31" s="1230"/>
      <c r="JJF31" s="1230"/>
      <c r="JJG31" s="1230"/>
      <c r="JJH31" s="1230"/>
      <c r="JJI31" s="1230"/>
      <c r="JJJ31" s="1230"/>
      <c r="JJK31" s="1230"/>
      <c r="JJL31" s="1230"/>
      <c r="JJM31" s="1230"/>
      <c r="JJN31" s="1230"/>
      <c r="JJO31" s="1230"/>
      <c r="JJP31" s="1230"/>
      <c r="JJQ31" s="1230"/>
      <c r="JJR31" s="1230"/>
      <c r="JJS31" s="1230"/>
      <c r="JJT31" s="1230"/>
      <c r="JJU31" s="1230"/>
      <c r="JJV31" s="1230"/>
      <c r="JJW31" s="1230"/>
      <c r="JJX31" s="1230"/>
      <c r="JJY31" s="1230"/>
      <c r="JJZ31" s="1230"/>
      <c r="JKA31" s="1230"/>
      <c r="JKB31" s="1230"/>
      <c r="JKC31" s="1230"/>
      <c r="JKD31" s="1230"/>
      <c r="JKE31" s="1230"/>
      <c r="JKF31" s="1230"/>
      <c r="JKG31" s="1230"/>
      <c r="JKH31" s="1230"/>
      <c r="JKI31" s="1230"/>
      <c r="JKJ31" s="1230"/>
      <c r="JKK31" s="1230"/>
      <c r="JKL31" s="1230"/>
      <c r="JKM31" s="1230"/>
      <c r="JKN31" s="1230"/>
      <c r="JKO31" s="1230"/>
      <c r="JKP31" s="1230"/>
      <c r="JKQ31" s="1230"/>
      <c r="JKR31" s="1230"/>
      <c r="JKS31" s="1230"/>
      <c r="JKT31" s="1230"/>
      <c r="JKU31" s="1230"/>
      <c r="JKV31" s="1230"/>
      <c r="JKW31" s="1230"/>
      <c r="JKX31" s="1230"/>
      <c r="JKY31" s="1230"/>
      <c r="JKZ31" s="1230"/>
      <c r="JLA31" s="1230"/>
      <c r="JLB31" s="1230"/>
      <c r="JLC31" s="1230"/>
      <c r="JLD31" s="1230"/>
      <c r="JLE31" s="1230"/>
      <c r="JLF31" s="1230"/>
      <c r="JLG31" s="1230"/>
      <c r="JLH31" s="1230"/>
      <c r="JLI31" s="1230"/>
      <c r="JLJ31" s="1230"/>
      <c r="JLK31" s="1230"/>
      <c r="JLL31" s="1230"/>
      <c r="JLM31" s="1230"/>
      <c r="JLN31" s="1230"/>
      <c r="JLO31" s="1230"/>
      <c r="JLP31" s="1230"/>
      <c r="JLQ31" s="1230"/>
      <c r="JLR31" s="1230"/>
      <c r="JLS31" s="1230"/>
      <c r="JLT31" s="1230"/>
      <c r="JLU31" s="1230"/>
      <c r="JLV31" s="1230"/>
      <c r="JLW31" s="1230"/>
      <c r="JLX31" s="1230"/>
      <c r="JLY31" s="1230"/>
      <c r="JLZ31" s="1230"/>
      <c r="JMA31" s="1230"/>
      <c r="JMB31" s="1230"/>
      <c r="JMC31" s="1230"/>
      <c r="JMD31" s="1230"/>
      <c r="JME31" s="1230"/>
      <c r="JMF31" s="1230"/>
      <c r="JMG31" s="1230"/>
      <c r="JMH31" s="1230"/>
      <c r="JMI31" s="1230"/>
      <c r="JMJ31" s="1230"/>
      <c r="JMK31" s="1230"/>
      <c r="JML31" s="1230"/>
      <c r="JMM31" s="1230"/>
      <c r="JMN31" s="1230"/>
      <c r="JMO31" s="1230"/>
      <c r="JMP31" s="1230"/>
      <c r="JMQ31" s="1230"/>
      <c r="JMR31" s="1230"/>
      <c r="JMS31" s="1230"/>
      <c r="JMT31" s="1230"/>
      <c r="JMU31" s="1230"/>
      <c r="JMV31" s="1230"/>
      <c r="JMW31" s="1230"/>
      <c r="JMX31" s="1230"/>
      <c r="JMY31" s="1230"/>
      <c r="JMZ31" s="1230"/>
      <c r="JNA31" s="1230"/>
      <c r="JNB31" s="1230"/>
      <c r="JNC31" s="1230"/>
      <c r="JND31" s="1230"/>
      <c r="JNE31" s="1230"/>
      <c r="JNF31" s="1230"/>
      <c r="JNG31" s="1230"/>
      <c r="JNH31" s="1230"/>
      <c r="JNI31" s="1230"/>
      <c r="JNJ31" s="1230"/>
      <c r="JNK31" s="1230"/>
      <c r="JNL31" s="1230"/>
      <c r="JNM31" s="1230"/>
      <c r="JNN31" s="1230"/>
      <c r="JNO31" s="1230"/>
      <c r="JNP31" s="1230"/>
      <c r="JNQ31" s="1230"/>
      <c r="JNR31" s="1230"/>
      <c r="JNS31" s="1230"/>
      <c r="JNT31" s="1230"/>
      <c r="JNU31" s="1230"/>
      <c r="JNV31" s="1230"/>
      <c r="JNW31" s="1230"/>
      <c r="JNX31" s="1230"/>
      <c r="JNY31" s="1230"/>
      <c r="JNZ31" s="1230"/>
      <c r="JOA31" s="1230"/>
      <c r="JOB31" s="1230"/>
      <c r="JOC31" s="1230"/>
      <c r="JOD31" s="1230"/>
      <c r="JOE31" s="1230"/>
      <c r="JOF31" s="1230"/>
      <c r="JOG31" s="1230"/>
      <c r="JOH31" s="1230"/>
      <c r="JOI31" s="1230"/>
      <c r="JOJ31" s="1230"/>
      <c r="JOK31" s="1230"/>
      <c r="JOL31" s="1230"/>
      <c r="JOM31" s="1230"/>
      <c r="JON31" s="1230"/>
      <c r="JOO31" s="1230"/>
      <c r="JOP31" s="1230"/>
      <c r="JOQ31" s="1230"/>
      <c r="JOR31" s="1230"/>
      <c r="JOS31" s="1230"/>
      <c r="JOT31" s="1230"/>
      <c r="JOU31" s="1230"/>
      <c r="JOV31" s="1230"/>
      <c r="JOW31" s="1230"/>
      <c r="JOX31" s="1230"/>
      <c r="JOY31" s="1230"/>
      <c r="JOZ31" s="1230"/>
      <c r="JPA31" s="1230"/>
      <c r="JPB31" s="1230"/>
      <c r="JPC31" s="1230"/>
      <c r="JPD31" s="1230"/>
      <c r="JPE31" s="1230"/>
      <c r="JPF31" s="1230"/>
      <c r="JPG31" s="1230"/>
      <c r="JPH31" s="1230"/>
      <c r="JPI31" s="1230"/>
      <c r="JPJ31" s="1230"/>
      <c r="JPK31" s="1230"/>
      <c r="JPL31" s="1230"/>
      <c r="JPM31" s="1230"/>
      <c r="JPN31" s="1230"/>
      <c r="JPO31" s="1230"/>
      <c r="JPP31" s="1230"/>
      <c r="JPQ31" s="1230"/>
      <c r="JPR31" s="1230"/>
      <c r="JPS31" s="1230"/>
      <c r="JPT31" s="1230"/>
      <c r="JPU31" s="1230"/>
      <c r="JPV31" s="1230"/>
      <c r="JPW31" s="1230"/>
      <c r="JPX31" s="1230"/>
      <c r="JPY31" s="1230"/>
      <c r="JPZ31" s="1230"/>
      <c r="JQA31" s="1230"/>
      <c r="JQB31" s="1230"/>
      <c r="JQC31" s="1230"/>
      <c r="JQD31" s="1230"/>
      <c r="JQE31" s="1230"/>
      <c r="JQF31" s="1230"/>
      <c r="JQG31" s="1230"/>
      <c r="JQH31" s="1230"/>
      <c r="JQI31" s="1230"/>
      <c r="JQJ31" s="1230"/>
      <c r="JQK31" s="1230"/>
      <c r="JQL31" s="1230"/>
      <c r="JQM31" s="1230"/>
      <c r="JQN31" s="1230"/>
      <c r="JQO31" s="1230"/>
      <c r="JQP31" s="1230"/>
      <c r="JQQ31" s="1230"/>
      <c r="JQR31" s="1230"/>
      <c r="JQS31" s="1230"/>
      <c r="JQT31" s="1230"/>
      <c r="JQU31" s="1230"/>
      <c r="JQV31" s="1230"/>
      <c r="JQW31" s="1230"/>
      <c r="JQX31" s="1230"/>
      <c r="JQY31" s="1230"/>
      <c r="JQZ31" s="1230"/>
      <c r="JRA31" s="1230"/>
      <c r="JRB31" s="1230"/>
      <c r="JRC31" s="1230"/>
      <c r="JRD31" s="1230"/>
      <c r="JRE31" s="1230"/>
      <c r="JRF31" s="1230"/>
      <c r="JRG31" s="1230"/>
      <c r="JRH31" s="1230"/>
      <c r="JRI31" s="1230"/>
      <c r="JRJ31" s="1230"/>
      <c r="JRK31" s="1230"/>
      <c r="JRL31" s="1230"/>
      <c r="JRM31" s="1230"/>
      <c r="JRN31" s="1230"/>
      <c r="JRO31" s="1230"/>
      <c r="JRP31" s="1230"/>
      <c r="JRQ31" s="1230"/>
      <c r="JRR31" s="1230"/>
      <c r="JRS31" s="1230"/>
      <c r="JRT31" s="1230"/>
      <c r="JRU31" s="1230"/>
      <c r="JRV31" s="1230"/>
      <c r="JRW31" s="1230"/>
      <c r="JRX31" s="1230"/>
      <c r="JRY31" s="1230"/>
      <c r="JRZ31" s="1230"/>
      <c r="JSA31" s="1230"/>
      <c r="JSB31" s="1230"/>
      <c r="JSC31" s="1230"/>
      <c r="JSD31" s="1230"/>
      <c r="JSE31" s="1230"/>
      <c r="JSF31" s="1230"/>
      <c r="JSG31" s="1230"/>
      <c r="JSH31" s="1230"/>
      <c r="JSI31" s="1230"/>
      <c r="JSJ31" s="1230"/>
      <c r="JSK31" s="1230"/>
      <c r="JSL31" s="1230"/>
      <c r="JSM31" s="1230"/>
      <c r="JSN31" s="1230"/>
      <c r="JSO31" s="1230"/>
      <c r="JSP31" s="1230"/>
      <c r="JSQ31" s="1230"/>
      <c r="JSR31" s="1230"/>
      <c r="JSS31" s="1230"/>
      <c r="JST31" s="1230"/>
      <c r="JSU31" s="1230"/>
      <c r="JSV31" s="1230"/>
      <c r="JSW31" s="1230"/>
      <c r="JSX31" s="1230"/>
      <c r="JSY31" s="1230"/>
      <c r="JSZ31" s="1230"/>
      <c r="JTA31" s="1230"/>
      <c r="JTB31" s="1230"/>
      <c r="JTC31" s="1230"/>
      <c r="JTD31" s="1230"/>
      <c r="JTE31" s="1230"/>
      <c r="JTF31" s="1230"/>
      <c r="JTG31" s="1230"/>
      <c r="JTH31" s="1230"/>
      <c r="JTI31" s="1230"/>
      <c r="JTJ31" s="1230"/>
      <c r="JTK31" s="1230"/>
      <c r="JTL31" s="1230"/>
      <c r="JTM31" s="1230"/>
      <c r="JTN31" s="1230"/>
      <c r="JTO31" s="1230"/>
      <c r="JTP31" s="1230"/>
      <c r="JTQ31" s="1230"/>
      <c r="JTR31" s="1230"/>
      <c r="JTS31" s="1230"/>
      <c r="JTT31" s="1230"/>
      <c r="JTU31" s="1230"/>
      <c r="JTV31" s="1230"/>
      <c r="JTW31" s="1230"/>
      <c r="JTX31" s="1230"/>
      <c r="JTY31" s="1230"/>
      <c r="JTZ31" s="1230"/>
      <c r="JUA31" s="1230"/>
      <c r="JUB31" s="1230"/>
      <c r="JUC31" s="1230"/>
      <c r="JUD31" s="1230"/>
      <c r="JUE31" s="1230"/>
      <c r="JUF31" s="1230"/>
      <c r="JUG31" s="1230"/>
      <c r="JUH31" s="1230"/>
      <c r="JUI31" s="1230"/>
      <c r="JUJ31" s="1230"/>
      <c r="JUK31" s="1230"/>
      <c r="JUL31" s="1230"/>
      <c r="JUM31" s="1230"/>
      <c r="JUN31" s="1230"/>
      <c r="JUO31" s="1230"/>
      <c r="JUP31" s="1230"/>
      <c r="JUQ31" s="1230"/>
      <c r="JUR31" s="1230"/>
      <c r="JUS31" s="1230"/>
      <c r="JUT31" s="1230"/>
      <c r="JUU31" s="1230"/>
      <c r="JUV31" s="1230"/>
      <c r="JUW31" s="1230"/>
      <c r="JUX31" s="1230"/>
      <c r="JUY31" s="1230"/>
      <c r="JUZ31" s="1230"/>
      <c r="JVA31" s="1230"/>
      <c r="JVB31" s="1230"/>
      <c r="JVC31" s="1230"/>
      <c r="JVD31" s="1230"/>
      <c r="JVE31" s="1230"/>
      <c r="JVF31" s="1230"/>
      <c r="JVG31" s="1230"/>
      <c r="JVH31" s="1230"/>
      <c r="JVI31" s="1230"/>
      <c r="JVJ31" s="1230"/>
      <c r="JVK31" s="1230"/>
      <c r="JVL31" s="1230"/>
      <c r="JVM31" s="1230"/>
      <c r="JVN31" s="1230"/>
      <c r="JVO31" s="1230"/>
      <c r="JVP31" s="1230"/>
      <c r="JVQ31" s="1230"/>
      <c r="JVR31" s="1230"/>
      <c r="JVS31" s="1230"/>
      <c r="JVT31" s="1230"/>
      <c r="JVU31" s="1230"/>
      <c r="JVV31" s="1230"/>
      <c r="JVW31" s="1230"/>
      <c r="JVX31" s="1230"/>
      <c r="JVY31" s="1230"/>
      <c r="JVZ31" s="1230"/>
      <c r="JWA31" s="1230"/>
      <c r="JWB31" s="1230"/>
      <c r="JWC31" s="1230"/>
      <c r="JWD31" s="1230"/>
      <c r="JWE31" s="1230"/>
      <c r="JWF31" s="1230"/>
      <c r="JWG31" s="1230"/>
      <c r="JWH31" s="1230"/>
      <c r="JWI31" s="1230"/>
      <c r="JWJ31" s="1230"/>
      <c r="JWK31" s="1230"/>
      <c r="JWL31" s="1230"/>
      <c r="JWM31" s="1230"/>
      <c r="JWN31" s="1230"/>
      <c r="JWO31" s="1230"/>
      <c r="JWP31" s="1230"/>
      <c r="JWQ31" s="1230"/>
      <c r="JWR31" s="1230"/>
      <c r="JWS31" s="1230"/>
      <c r="JWT31" s="1230"/>
      <c r="JWU31" s="1230"/>
      <c r="JWV31" s="1230"/>
      <c r="JWW31" s="1230"/>
      <c r="JWX31" s="1230"/>
      <c r="JWY31" s="1230"/>
      <c r="JWZ31" s="1230"/>
      <c r="JXA31" s="1230"/>
      <c r="JXB31" s="1230"/>
      <c r="JXC31" s="1230"/>
      <c r="JXD31" s="1230"/>
      <c r="JXE31" s="1230"/>
      <c r="JXF31" s="1230"/>
      <c r="JXG31" s="1230"/>
      <c r="JXH31" s="1230"/>
      <c r="JXI31" s="1230"/>
      <c r="JXJ31" s="1230"/>
      <c r="JXK31" s="1230"/>
      <c r="JXL31" s="1230"/>
      <c r="JXM31" s="1230"/>
      <c r="JXN31" s="1230"/>
      <c r="JXO31" s="1230"/>
      <c r="JXP31" s="1230"/>
      <c r="JXQ31" s="1230"/>
      <c r="JXR31" s="1230"/>
      <c r="JXS31" s="1230"/>
      <c r="JXT31" s="1230"/>
      <c r="JXU31" s="1230"/>
      <c r="JXV31" s="1230"/>
      <c r="JXW31" s="1230"/>
      <c r="JXX31" s="1230"/>
      <c r="JXY31" s="1230"/>
      <c r="JXZ31" s="1230"/>
      <c r="JYA31" s="1230"/>
      <c r="JYB31" s="1230"/>
      <c r="JYC31" s="1230"/>
      <c r="JYD31" s="1230"/>
      <c r="JYE31" s="1230"/>
      <c r="JYF31" s="1230"/>
      <c r="JYG31" s="1230"/>
      <c r="JYH31" s="1230"/>
      <c r="JYI31" s="1230"/>
      <c r="JYJ31" s="1230"/>
      <c r="JYK31" s="1230"/>
      <c r="JYL31" s="1230"/>
      <c r="JYM31" s="1230"/>
      <c r="JYN31" s="1230"/>
      <c r="JYO31" s="1230"/>
      <c r="JYP31" s="1230"/>
      <c r="JYQ31" s="1230"/>
      <c r="JYR31" s="1230"/>
      <c r="JYS31" s="1230"/>
      <c r="JYT31" s="1230"/>
      <c r="JYU31" s="1230"/>
      <c r="JYV31" s="1230"/>
      <c r="JYW31" s="1230"/>
      <c r="JYX31" s="1230"/>
      <c r="JYY31" s="1230"/>
      <c r="JYZ31" s="1230"/>
      <c r="JZA31" s="1230"/>
      <c r="JZB31" s="1230"/>
      <c r="JZC31" s="1230"/>
      <c r="JZD31" s="1230"/>
      <c r="JZE31" s="1230"/>
      <c r="JZF31" s="1230"/>
      <c r="JZG31" s="1230"/>
      <c r="JZH31" s="1230"/>
      <c r="JZI31" s="1230"/>
      <c r="JZJ31" s="1230"/>
      <c r="JZK31" s="1230"/>
      <c r="JZL31" s="1230"/>
      <c r="JZM31" s="1230"/>
      <c r="JZN31" s="1230"/>
      <c r="JZO31" s="1230"/>
      <c r="JZP31" s="1230"/>
      <c r="JZQ31" s="1230"/>
      <c r="JZR31" s="1230"/>
      <c r="JZS31" s="1230"/>
      <c r="JZT31" s="1230"/>
      <c r="JZU31" s="1230"/>
      <c r="JZV31" s="1230"/>
      <c r="JZW31" s="1230"/>
      <c r="JZX31" s="1230"/>
      <c r="JZY31" s="1230"/>
      <c r="JZZ31" s="1230"/>
      <c r="KAA31" s="1230"/>
      <c r="KAB31" s="1230"/>
      <c r="KAC31" s="1230"/>
      <c r="KAD31" s="1230"/>
      <c r="KAE31" s="1230"/>
      <c r="KAF31" s="1230"/>
      <c r="KAG31" s="1230"/>
      <c r="KAH31" s="1230"/>
      <c r="KAI31" s="1230"/>
      <c r="KAJ31" s="1230"/>
      <c r="KAK31" s="1230"/>
      <c r="KAL31" s="1230"/>
      <c r="KAM31" s="1230"/>
      <c r="KAN31" s="1230"/>
      <c r="KAO31" s="1230"/>
      <c r="KAP31" s="1230"/>
      <c r="KAQ31" s="1230"/>
      <c r="KAR31" s="1230"/>
      <c r="KAS31" s="1230"/>
      <c r="KAT31" s="1230"/>
      <c r="KAU31" s="1230"/>
      <c r="KAV31" s="1230"/>
      <c r="KAW31" s="1230"/>
      <c r="KAX31" s="1230"/>
      <c r="KAY31" s="1230"/>
      <c r="KAZ31" s="1230"/>
      <c r="KBA31" s="1230"/>
      <c r="KBB31" s="1230"/>
      <c r="KBC31" s="1230"/>
      <c r="KBD31" s="1230"/>
      <c r="KBE31" s="1230"/>
      <c r="KBF31" s="1230"/>
      <c r="KBG31" s="1230"/>
      <c r="KBH31" s="1230"/>
      <c r="KBI31" s="1230"/>
      <c r="KBJ31" s="1230"/>
      <c r="KBK31" s="1230"/>
      <c r="KBL31" s="1230"/>
      <c r="KBM31" s="1230"/>
      <c r="KBN31" s="1230"/>
      <c r="KBO31" s="1230"/>
      <c r="KBP31" s="1230"/>
      <c r="KBQ31" s="1230"/>
      <c r="KBR31" s="1230"/>
      <c r="KBS31" s="1230"/>
      <c r="KBT31" s="1230"/>
      <c r="KBU31" s="1230"/>
      <c r="KBV31" s="1230"/>
      <c r="KBW31" s="1230"/>
      <c r="KBX31" s="1230"/>
      <c r="KBY31" s="1230"/>
      <c r="KBZ31" s="1230"/>
      <c r="KCA31" s="1230"/>
      <c r="KCB31" s="1230"/>
      <c r="KCC31" s="1230"/>
      <c r="KCD31" s="1230"/>
      <c r="KCE31" s="1230"/>
      <c r="KCF31" s="1230"/>
      <c r="KCG31" s="1230"/>
      <c r="KCH31" s="1230"/>
      <c r="KCI31" s="1230"/>
      <c r="KCJ31" s="1230"/>
      <c r="KCK31" s="1230"/>
      <c r="KCL31" s="1230"/>
      <c r="KCM31" s="1230"/>
      <c r="KCN31" s="1230"/>
      <c r="KCO31" s="1230"/>
      <c r="KCP31" s="1230"/>
      <c r="KCQ31" s="1230"/>
      <c r="KCR31" s="1230"/>
      <c r="KCS31" s="1230"/>
      <c r="KCT31" s="1230"/>
      <c r="KCU31" s="1230"/>
      <c r="KCV31" s="1230"/>
      <c r="KCW31" s="1230"/>
      <c r="KCX31" s="1230"/>
      <c r="KCY31" s="1230"/>
      <c r="KCZ31" s="1230"/>
      <c r="KDA31" s="1230"/>
      <c r="KDB31" s="1230"/>
      <c r="KDC31" s="1230"/>
      <c r="KDD31" s="1230"/>
      <c r="KDE31" s="1230"/>
      <c r="KDF31" s="1230"/>
      <c r="KDG31" s="1230"/>
      <c r="KDH31" s="1230"/>
      <c r="KDI31" s="1230"/>
      <c r="KDJ31" s="1230"/>
      <c r="KDK31" s="1230"/>
      <c r="KDL31" s="1230"/>
      <c r="KDM31" s="1230"/>
      <c r="KDN31" s="1230"/>
      <c r="KDO31" s="1230"/>
      <c r="KDP31" s="1230"/>
      <c r="KDQ31" s="1230"/>
      <c r="KDR31" s="1230"/>
      <c r="KDS31" s="1230"/>
      <c r="KDT31" s="1230"/>
      <c r="KDU31" s="1230"/>
      <c r="KDV31" s="1230"/>
      <c r="KDW31" s="1230"/>
      <c r="KDX31" s="1230"/>
      <c r="KDY31" s="1230"/>
      <c r="KDZ31" s="1230"/>
      <c r="KEA31" s="1230"/>
      <c r="KEB31" s="1230"/>
      <c r="KEC31" s="1230"/>
      <c r="KED31" s="1230"/>
      <c r="KEE31" s="1230"/>
      <c r="KEF31" s="1230"/>
      <c r="KEG31" s="1230"/>
      <c r="KEH31" s="1230"/>
      <c r="KEI31" s="1230"/>
      <c r="KEJ31" s="1230"/>
      <c r="KEK31" s="1230"/>
      <c r="KEL31" s="1230"/>
      <c r="KEM31" s="1230"/>
      <c r="KEN31" s="1230"/>
      <c r="KEO31" s="1230"/>
      <c r="KEP31" s="1230"/>
      <c r="KEQ31" s="1230"/>
      <c r="KER31" s="1230"/>
      <c r="KES31" s="1230"/>
      <c r="KET31" s="1230"/>
      <c r="KEU31" s="1230"/>
      <c r="KEV31" s="1230"/>
      <c r="KEW31" s="1230"/>
      <c r="KEX31" s="1230"/>
      <c r="KEY31" s="1230"/>
      <c r="KEZ31" s="1230"/>
      <c r="KFA31" s="1230"/>
      <c r="KFB31" s="1230"/>
      <c r="KFC31" s="1230"/>
      <c r="KFD31" s="1230"/>
      <c r="KFE31" s="1230"/>
      <c r="KFF31" s="1230"/>
      <c r="KFG31" s="1230"/>
      <c r="KFH31" s="1230"/>
      <c r="KFI31" s="1230"/>
      <c r="KFJ31" s="1230"/>
      <c r="KFK31" s="1230"/>
      <c r="KFL31" s="1230"/>
      <c r="KFM31" s="1230"/>
      <c r="KFN31" s="1230"/>
      <c r="KFO31" s="1230"/>
      <c r="KFP31" s="1230"/>
      <c r="KFQ31" s="1230"/>
      <c r="KFR31" s="1230"/>
      <c r="KFS31" s="1230"/>
      <c r="KFT31" s="1230"/>
      <c r="KFU31" s="1230"/>
      <c r="KFV31" s="1230"/>
      <c r="KFW31" s="1230"/>
      <c r="KFX31" s="1230"/>
      <c r="KFY31" s="1230"/>
      <c r="KFZ31" s="1230"/>
      <c r="KGA31" s="1230"/>
      <c r="KGB31" s="1230"/>
      <c r="KGC31" s="1230"/>
      <c r="KGD31" s="1230"/>
      <c r="KGE31" s="1230"/>
      <c r="KGF31" s="1230"/>
      <c r="KGG31" s="1230"/>
      <c r="KGH31" s="1230"/>
      <c r="KGI31" s="1230"/>
      <c r="KGJ31" s="1230"/>
      <c r="KGK31" s="1230"/>
      <c r="KGL31" s="1230"/>
      <c r="KGM31" s="1230"/>
      <c r="KGN31" s="1230"/>
      <c r="KGO31" s="1230"/>
      <c r="KGP31" s="1230"/>
      <c r="KGQ31" s="1230"/>
      <c r="KGR31" s="1230"/>
      <c r="KGS31" s="1230"/>
      <c r="KGT31" s="1230"/>
      <c r="KGU31" s="1230"/>
      <c r="KGV31" s="1230"/>
      <c r="KGW31" s="1230"/>
      <c r="KGX31" s="1230"/>
      <c r="KGY31" s="1230"/>
      <c r="KGZ31" s="1230"/>
      <c r="KHA31" s="1230"/>
      <c r="KHB31" s="1230"/>
      <c r="KHC31" s="1230"/>
      <c r="KHD31" s="1230"/>
      <c r="KHE31" s="1230"/>
      <c r="KHF31" s="1230"/>
      <c r="KHG31" s="1230"/>
      <c r="KHH31" s="1230"/>
      <c r="KHI31" s="1230"/>
      <c r="KHJ31" s="1230"/>
      <c r="KHK31" s="1230"/>
      <c r="KHL31" s="1230"/>
      <c r="KHM31" s="1230"/>
      <c r="KHN31" s="1230"/>
      <c r="KHO31" s="1230"/>
      <c r="KHP31" s="1230"/>
      <c r="KHQ31" s="1230"/>
      <c r="KHR31" s="1230"/>
      <c r="KHS31" s="1230"/>
      <c r="KHT31" s="1230"/>
      <c r="KHU31" s="1230"/>
      <c r="KHV31" s="1230"/>
      <c r="KHW31" s="1230"/>
      <c r="KHX31" s="1230"/>
      <c r="KHY31" s="1230"/>
      <c r="KHZ31" s="1230"/>
      <c r="KIA31" s="1230"/>
      <c r="KIB31" s="1230"/>
      <c r="KIC31" s="1230"/>
      <c r="KID31" s="1230"/>
      <c r="KIE31" s="1230"/>
      <c r="KIF31" s="1230"/>
      <c r="KIG31" s="1230"/>
      <c r="KIH31" s="1230"/>
      <c r="KII31" s="1230"/>
      <c r="KIJ31" s="1230"/>
      <c r="KIK31" s="1230"/>
      <c r="KIL31" s="1230"/>
      <c r="KIM31" s="1230"/>
      <c r="KIN31" s="1230"/>
      <c r="KIO31" s="1230"/>
      <c r="KIP31" s="1230"/>
      <c r="KIQ31" s="1230"/>
      <c r="KIR31" s="1230"/>
      <c r="KIS31" s="1230"/>
      <c r="KIT31" s="1230"/>
      <c r="KIU31" s="1230"/>
      <c r="KIV31" s="1230"/>
      <c r="KIW31" s="1230"/>
      <c r="KIX31" s="1230"/>
      <c r="KIY31" s="1230"/>
      <c r="KIZ31" s="1230"/>
      <c r="KJA31" s="1230"/>
      <c r="KJB31" s="1230"/>
      <c r="KJC31" s="1230"/>
      <c r="KJD31" s="1230"/>
      <c r="KJE31" s="1230"/>
      <c r="KJF31" s="1230"/>
      <c r="KJG31" s="1230"/>
      <c r="KJH31" s="1230"/>
      <c r="KJI31" s="1230"/>
      <c r="KJJ31" s="1230"/>
      <c r="KJK31" s="1230"/>
      <c r="KJL31" s="1230"/>
      <c r="KJM31" s="1230"/>
      <c r="KJN31" s="1230"/>
      <c r="KJO31" s="1230"/>
      <c r="KJP31" s="1230"/>
      <c r="KJQ31" s="1230"/>
      <c r="KJR31" s="1230"/>
      <c r="KJS31" s="1230"/>
      <c r="KJT31" s="1230"/>
      <c r="KJU31" s="1230"/>
      <c r="KJV31" s="1230"/>
      <c r="KJW31" s="1230"/>
      <c r="KJX31" s="1230"/>
      <c r="KJY31" s="1230"/>
      <c r="KJZ31" s="1230"/>
      <c r="KKA31" s="1230"/>
      <c r="KKB31" s="1230"/>
      <c r="KKC31" s="1230"/>
      <c r="KKD31" s="1230"/>
      <c r="KKE31" s="1230"/>
      <c r="KKF31" s="1230"/>
      <c r="KKG31" s="1230"/>
      <c r="KKH31" s="1230"/>
      <c r="KKI31" s="1230"/>
      <c r="KKJ31" s="1230"/>
      <c r="KKK31" s="1230"/>
      <c r="KKL31" s="1230"/>
      <c r="KKM31" s="1230"/>
      <c r="KKN31" s="1230"/>
      <c r="KKO31" s="1230"/>
      <c r="KKP31" s="1230"/>
      <c r="KKQ31" s="1230"/>
      <c r="KKR31" s="1230"/>
      <c r="KKS31" s="1230"/>
      <c r="KKT31" s="1230"/>
      <c r="KKU31" s="1230"/>
      <c r="KKV31" s="1230"/>
      <c r="KKW31" s="1230"/>
      <c r="KKX31" s="1230"/>
      <c r="KKY31" s="1230"/>
      <c r="KKZ31" s="1230"/>
      <c r="KLA31" s="1230"/>
      <c r="KLB31" s="1230"/>
      <c r="KLC31" s="1230"/>
      <c r="KLD31" s="1230"/>
      <c r="KLE31" s="1230"/>
      <c r="KLF31" s="1230"/>
      <c r="KLG31" s="1230"/>
      <c r="KLH31" s="1230"/>
      <c r="KLI31" s="1230"/>
      <c r="KLJ31" s="1230"/>
      <c r="KLK31" s="1230"/>
      <c r="KLL31" s="1230"/>
      <c r="KLM31" s="1230"/>
      <c r="KLN31" s="1230"/>
      <c r="KLO31" s="1230"/>
      <c r="KLP31" s="1230"/>
      <c r="KLQ31" s="1230"/>
      <c r="KLR31" s="1230"/>
      <c r="KLS31" s="1230"/>
      <c r="KLT31" s="1230"/>
      <c r="KLU31" s="1230"/>
      <c r="KLV31" s="1230"/>
      <c r="KLW31" s="1230"/>
      <c r="KLX31" s="1230"/>
      <c r="KLY31" s="1230"/>
      <c r="KLZ31" s="1230"/>
      <c r="KMA31" s="1230"/>
      <c r="KMB31" s="1230"/>
      <c r="KMC31" s="1230"/>
      <c r="KMD31" s="1230"/>
      <c r="KME31" s="1230"/>
      <c r="KMF31" s="1230"/>
      <c r="KMG31" s="1230"/>
      <c r="KMH31" s="1230"/>
      <c r="KMI31" s="1230"/>
      <c r="KMJ31" s="1230"/>
      <c r="KMK31" s="1230"/>
      <c r="KML31" s="1230"/>
      <c r="KMM31" s="1230"/>
      <c r="KMN31" s="1230"/>
      <c r="KMO31" s="1230"/>
      <c r="KMP31" s="1230"/>
      <c r="KMQ31" s="1230"/>
      <c r="KMR31" s="1230"/>
      <c r="KMS31" s="1230"/>
      <c r="KMT31" s="1230"/>
      <c r="KMU31" s="1230"/>
      <c r="KMV31" s="1230"/>
      <c r="KMW31" s="1230"/>
      <c r="KMX31" s="1230"/>
      <c r="KMY31" s="1230"/>
      <c r="KMZ31" s="1230"/>
      <c r="KNA31" s="1230"/>
      <c r="KNB31" s="1230"/>
      <c r="KNC31" s="1230"/>
      <c r="KND31" s="1230"/>
      <c r="KNE31" s="1230"/>
      <c r="KNF31" s="1230"/>
      <c r="KNG31" s="1230"/>
      <c r="KNH31" s="1230"/>
      <c r="KNI31" s="1230"/>
      <c r="KNJ31" s="1230"/>
      <c r="KNK31" s="1230"/>
      <c r="KNL31" s="1230"/>
      <c r="KNM31" s="1230"/>
      <c r="KNN31" s="1230"/>
      <c r="KNO31" s="1230"/>
      <c r="KNP31" s="1230"/>
      <c r="KNQ31" s="1230"/>
      <c r="KNR31" s="1230"/>
      <c r="KNS31" s="1230"/>
      <c r="KNT31" s="1230"/>
      <c r="KNU31" s="1230"/>
      <c r="KNV31" s="1230"/>
      <c r="KNW31" s="1230"/>
      <c r="KNX31" s="1230"/>
      <c r="KNY31" s="1230"/>
      <c r="KNZ31" s="1230"/>
      <c r="KOA31" s="1230"/>
      <c r="KOB31" s="1230"/>
      <c r="KOC31" s="1230"/>
      <c r="KOD31" s="1230"/>
      <c r="KOE31" s="1230"/>
      <c r="KOF31" s="1230"/>
      <c r="KOG31" s="1230"/>
      <c r="KOH31" s="1230"/>
      <c r="KOI31" s="1230"/>
      <c r="KOJ31" s="1230"/>
      <c r="KOK31" s="1230"/>
      <c r="KOL31" s="1230"/>
      <c r="KOM31" s="1230"/>
      <c r="KON31" s="1230"/>
      <c r="KOO31" s="1230"/>
      <c r="KOP31" s="1230"/>
      <c r="KOQ31" s="1230"/>
      <c r="KOR31" s="1230"/>
      <c r="KOS31" s="1230"/>
      <c r="KOT31" s="1230"/>
      <c r="KOU31" s="1230"/>
      <c r="KOV31" s="1230"/>
      <c r="KOW31" s="1230"/>
      <c r="KOX31" s="1230"/>
      <c r="KOY31" s="1230"/>
      <c r="KOZ31" s="1230"/>
      <c r="KPA31" s="1230"/>
      <c r="KPB31" s="1230"/>
      <c r="KPC31" s="1230"/>
      <c r="KPD31" s="1230"/>
      <c r="KPE31" s="1230"/>
      <c r="KPF31" s="1230"/>
      <c r="KPG31" s="1230"/>
      <c r="KPH31" s="1230"/>
      <c r="KPI31" s="1230"/>
      <c r="KPJ31" s="1230"/>
      <c r="KPK31" s="1230"/>
      <c r="KPL31" s="1230"/>
      <c r="KPM31" s="1230"/>
      <c r="KPN31" s="1230"/>
      <c r="KPO31" s="1230"/>
      <c r="KPP31" s="1230"/>
      <c r="KPQ31" s="1230"/>
      <c r="KPR31" s="1230"/>
      <c r="KPS31" s="1230"/>
      <c r="KPT31" s="1230"/>
      <c r="KPU31" s="1230"/>
      <c r="KPV31" s="1230"/>
      <c r="KPW31" s="1230"/>
      <c r="KPX31" s="1230"/>
      <c r="KPY31" s="1230"/>
      <c r="KPZ31" s="1230"/>
      <c r="KQA31" s="1230"/>
      <c r="KQB31" s="1230"/>
      <c r="KQC31" s="1230"/>
      <c r="KQD31" s="1230"/>
      <c r="KQE31" s="1230"/>
      <c r="KQF31" s="1230"/>
      <c r="KQG31" s="1230"/>
      <c r="KQH31" s="1230"/>
      <c r="KQI31" s="1230"/>
      <c r="KQJ31" s="1230"/>
      <c r="KQK31" s="1230"/>
      <c r="KQL31" s="1230"/>
      <c r="KQM31" s="1230"/>
      <c r="KQN31" s="1230"/>
      <c r="KQO31" s="1230"/>
      <c r="KQP31" s="1230"/>
      <c r="KQQ31" s="1230"/>
      <c r="KQR31" s="1230"/>
      <c r="KQS31" s="1230"/>
      <c r="KQT31" s="1230"/>
      <c r="KQU31" s="1230"/>
      <c r="KQV31" s="1230"/>
      <c r="KQW31" s="1230"/>
      <c r="KQX31" s="1230"/>
      <c r="KQY31" s="1230"/>
      <c r="KQZ31" s="1230"/>
      <c r="KRA31" s="1230"/>
      <c r="KRB31" s="1230"/>
      <c r="KRC31" s="1230"/>
      <c r="KRD31" s="1230"/>
      <c r="KRE31" s="1230"/>
      <c r="KRF31" s="1230"/>
      <c r="KRG31" s="1230"/>
      <c r="KRH31" s="1230"/>
      <c r="KRI31" s="1230"/>
      <c r="KRJ31" s="1230"/>
      <c r="KRK31" s="1230"/>
      <c r="KRL31" s="1230"/>
      <c r="KRM31" s="1230"/>
      <c r="KRN31" s="1230"/>
      <c r="KRO31" s="1230"/>
      <c r="KRP31" s="1230"/>
      <c r="KRQ31" s="1230"/>
      <c r="KRR31" s="1230"/>
      <c r="KRS31" s="1230"/>
      <c r="KRT31" s="1230"/>
      <c r="KRU31" s="1230"/>
      <c r="KRV31" s="1230"/>
      <c r="KRW31" s="1230"/>
      <c r="KRX31" s="1230"/>
      <c r="KRY31" s="1230"/>
      <c r="KRZ31" s="1230"/>
      <c r="KSA31" s="1230"/>
      <c r="KSB31" s="1230"/>
      <c r="KSC31" s="1230"/>
      <c r="KSD31" s="1230"/>
      <c r="KSE31" s="1230"/>
      <c r="KSF31" s="1230"/>
      <c r="KSG31" s="1230"/>
      <c r="KSH31" s="1230"/>
      <c r="KSI31" s="1230"/>
      <c r="KSJ31" s="1230"/>
      <c r="KSK31" s="1230"/>
      <c r="KSL31" s="1230"/>
      <c r="KSM31" s="1230"/>
      <c r="KSN31" s="1230"/>
      <c r="KSO31" s="1230"/>
      <c r="KSP31" s="1230"/>
      <c r="KSQ31" s="1230"/>
      <c r="KSR31" s="1230"/>
      <c r="KSS31" s="1230"/>
      <c r="KST31" s="1230"/>
      <c r="KSU31" s="1230"/>
      <c r="KSV31" s="1230"/>
      <c r="KSW31" s="1230"/>
      <c r="KSX31" s="1230"/>
      <c r="KSY31" s="1230"/>
      <c r="KSZ31" s="1230"/>
      <c r="KTA31" s="1230"/>
      <c r="KTB31" s="1230"/>
      <c r="KTC31" s="1230"/>
      <c r="KTD31" s="1230"/>
      <c r="KTE31" s="1230"/>
      <c r="KTF31" s="1230"/>
      <c r="KTG31" s="1230"/>
      <c r="KTH31" s="1230"/>
      <c r="KTI31" s="1230"/>
      <c r="KTJ31" s="1230"/>
      <c r="KTK31" s="1230"/>
      <c r="KTL31" s="1230"/>
      <c r="KTM31" s="1230"/>
      <c r="KTN31" s="1230"/>
      <c r="KTO31" s="1230"/>
      <c r="KTP31" s="1230"/>
      <c r="KTQ31" s="1230"/>
      <c r="KTR31" s="1230"/>
      <c r="KTS31" s="1230"/>
      <c r="KTT31" s="1230"/>
      <c r="KTU31" s="1230"/>
      <c r="KTV31" s="1230"/>
      <c r="KTW31" s="1230"/>
      <c r="KTX31" s="1230"/>
      <c r="KTY31" s="1230"/>
      <c r="KTZ31" s="1230"/>
      <c r="KUA31" s="1230"/>
      <c r="KUB31" s="1230"/>
      <c r="KUC31" s="1230"/>
      <c r="KUD31" s="1230"/>
      <c r="KUE31" s="1230"/>
      <c r="KUF31" s="1230"/>
      <c r="KUG31" s="1230"/>
      <c r="KUH31" s="1230"/>
      <c r="KUI31" s="1230"/>
      <c r="KUJ31" s="1230"/>
      <c r="KUK31" s="1230"/>
      <c r="KUL31" s="1230"/>
      <c r="KUM31" s="1230"/>
      <c r="KUN31" s="1230"/>
      <c r="KUO31" s="1230"/>
      <c r="KUP31" s="1230"/>
      <c r="KUQ31" s="1230"/>
      <c r="KUR31" s="1230"/>
      <c r="KUS31" s="1230"/>
      <c r="KUT31" s="1230"/>
      <c r="KUU31" s="1230"/>
      <c r="KUV31" s="1230"/>
      <c r="KUW31" s="1230"/>
      <c r="KUX31" s="1230"/>
      <c r="KUY31" s="1230"/>
      <c r="KUZ31" s="1230"/>
      <c r="KVA31" s="1230"/>
      <c r="KVB31" s="1230"/>
      <c r="KVC31" s="1230"/>
      <c r="KVD31" s="1230"/>
      <c r="KVE31" s="1230"/>
      <c r="KVF31" s="1230"/>
      <c r="KVG31" s="1230"/>
      <c r="KVH31" s="1230"/>
      <c r="KVI31" s="1230"/>
      <c r="KVJ31" s="1230"/>
      <c r="KVK31" s="1230"/>
      <c r="KVL31" s="1230"/>
      <c r="KVM31" s="1230"/>
      <c r="KVN31" s="1230"/>
      <c r="KVO31" s="1230"/>
      <c r="KVP31" s="1230"/>
      <c r="KVQ31" s="1230"/>
      <c r="KVR31" s="1230"/>
      <c r="KVS31" s="1230"/>
      <c r="KVT31" s="1230"/>
      <c r="KVU31" s="1230"/>
      <c r="KVV31" s="1230"/>
      <c r="KVW31" s="1230"/>
      <c r="KVX31" s="1230"/>
      <c r="KVY31" s="1230"/>
      <c r="KVZ31" s="1230"/>
      <c r="KWA31" s="1230"/>
      <c r="KWB31" s="1230"/>
      <c r="KWC31" s="1230"/>
      <c r="KWD31" s="1230"/>
      <c r="KWE31" s="1230"/>
      <c r="KWF31" s="1230"/>
      <c r="KWG31" s="1230"/>
      <c r="KWH31" s="1230"/>
      <c r="KWI31" s="1230"/>
      <c r="KWJ31" s="1230"/>
      <c r="KWK31" s="1230"/>
      <c r="KWL31" s="1230"/>
      <c r="KWM31" s="1230"/>
      <c r="KWN31" s="1230"/>
      <c r="KWO31" s="1230"/>
      <c r="KWP31" s="1230"/>
      <c r="KWQ31" s="1230"/>
      <c r="KWR31" s="1230"/>
      <c r="KWS31" s="1230"/>
      <c r="KWT31" s="1230"/>
      <c r="KWU31" s="1230"/>
      <c r="KWV31" s="1230"/>
      <c r="KWW31" s="1230"/>
      <c r="KWX31" s="1230"/>
      <c r="KWY31" s="1230"/>
      <c r="KWZ31" s="1230"/>
      <c r="KXA31" s="1230"/>
      <c r="KXB31" s="1230"/>
      <c r="KXC31" s="1230"/>
      <c r="KXD31" s="1230"/>
      <c r="KXE31" s="1230"/>
      <c r="KXF31" s="1230"/>
      <c r="KXG31" s="1230"/>
      <c r="KXH31" s="1230"/>
      <c r="KXI31" s="1230"/>
      <c r="KXJ31" s="1230"/>
      <c r="KXK31" s="1230"/>
      <c r="KXL31" s="1230"/>
      <c r="KXM31" s="1230"/>
      <c r="KXN31" s="1230"/>
      <c r="KXO31" s="1230"/>
      <c r="KXP31" s="1230"/>
      <c r="KXQ31" s="1230"/>
      <c r="KXR31" s="1230"/>
      <c r="KXS31" s="1230"/>
      <c r="KXT31" s="1230"/>
      <c r="KXU31" s="1230"/>
      <c r="KXV31" s="1230"/>
      <c r="KXW31" s="1230"/>
      <c r="KXX31" s="1230"/>
      <c r="KXY31" s="1230"/>
      <c r="KXZ31" s="1230"/>
      <c r="KYA31" s="1230"/>
      <c r="KYB31" s="1230"/>
      <c r="KYC31" s="1230"/>
      <c r="KYD31" s="1230"/>
      <c r="KYE31" s="1230"/>
      <c r="KYF31" s="1230"/>
      <c r="KYG31" s="1230"/>
      <c r="KYH31" s="1230"/>
      <c r="KYI31" s="1230"/>
      <c r="KYJ31" s="1230"/>
      <c r="KYK31" s="1230"/>
      <c r="KYL31" s="1230"/>
      <c r="KYM31" s="1230"/>
      <c r="KYN31" s="1230"/>
      <c r="KYO31" s="1230"/>
      <c r="KYP31" s="1230"/>
      <c r="KYQ31" s="1230"/>
      <c r="KYR31" s="1230"/>
      <c r="KYS31" s="1230"/>
      <c r="KYT31" s="1230"/>
      <c r="KYU31" s="1230"/>
      <c r="KYV31" s="1230"/>
      <c r="KYW31" s="1230"/>
      <c r="KYX31" s="1230"/>
      <c r="KYY31" s="1230"/>
      <c r="KYZ31" s="1230"/>
      <c r="KZA31" s="1230"/>
      <c r="KZB31" s="1230"/>
      <c r="KZC31" s="1230"/>
      <c r="KZD31" s="1230"/>
      <c r="KZE31" s="1230"/>
      <c r="KZF31" s="1230"/>
      <c r="KZG31" s="1230"/>
      <c r="KZH31" s="1230"/>
      <c r="KZI31" s="1230"/>
      <c r="KZJ31" s="1230"/>
      <c r="KZK31" s="1230"/>
      <c r="KZL31" s="1230"/>
      <c r="KZM31" s="1230"/>
      <c r="KZN31" s="1230"/>
      <c r="KZO31" s="1230"/>
      <c r="KZP31" s="1230"/>
      <c r="KZQ31" s="1230"/>
      <c r="KZR31" s="1230"/>
      <c r="KZS31" s="1230"/>
      <c r="KZT31" s="1230"/>
      <c r="KZU31" s="1230"/>
      <c r="KZV31" s="1230"/>
      <c r="KZW31" s="1230"/>
      <c r="KZX31" s="1230"/>
      <c r="KZY31" s="1230"/>
      <c r="KZZ31" s="1230"/>
      <c r="LAA31" s="1230"/>
      <c r="LAB31" s="1230"/>
      <c r="LAC31" s="1230"/>
      <c r="LAD31" s="1230"/>
      <c r="LAE31" s="1230"/>
      <c r="LAF31" s="1230"/>
      <c r="LAG31" s="1230"/>
      <c r="LAH31" s="1230"/>
      <c r="LAI31" s="1230"/>
      <c r="LAJ31" s="1230"/>
      <c r="LAK31" s="1230"/>
      <c r="LAL31" s="1230"/>
      <c r="LAM31" s="1230"/>
      <c r="LAN31" s="1230"/>
      <c r="LAO31" s="1230"/>
      <c r="LAP31" s="1230"/>
      <c r="LAQ31" s="1230"/>
      <c r="LAR31" s="1230"/>
      <c r="LAS31" s="1230"/>
      <c r="LAT31" s="1230"/>
      <c r="LAU31" s="1230"/>
      <c r="LAV31" s="1230"/>
      <c r="LAW31" s="1230"/>
      <c r="LAX31" s="1230"/>
      <c r="LAY31" s="1230"/>
      <c r="LAZ31" s="1230"/>
      <c r="LBA31" s="1230"/>
      <c r="LBB31" s="1230"/>
      <c r="LBC31" s="1230"/>
      <c r="LBD31" s="1230"/>
      <c r="LBE31" s="1230"/>
      <c r="LBF31" s="1230"/>
      <c r="LBG31" s="1230"/>
      <c r="LBH31" s="1230"/>
      <c r="LBI31" s="1230"/>
      <c r="LBJ31" s="1230"/>
      <c r="LBK31" s="1230"/>
      <c r="LBL31" s="1230"/>
      <c r="LBM31" s="1230"/>
      <c r="LBN31" s="1230"/>
      <c r="LBO31" s="1230"/>
      <c r="LBP31" s="1230"/>
      <c r="LBQ31" s="1230"/>
      <c r="LBR31" s="1230"/>
      <c r="LBS31" s="1230"/>
      <c r="LBT31" s="1230"/>
      <c r="LBU31" s="1230"/>
      <c r="LBV31" s="1230"/>
      <c r="LBW31" s="1230"/>
      <c r="LBX31" s="1230"/>
      <c r="LBY31" s="1230"/>
      <c r="LBZ31" s="1230"/>
      <c r="LCA31" s="1230"/>
      <c r="LCB31" s="1230"/>
      <c r="LCC31" s="1230"/>
      <c r="LCD31" s="1230"/>
      <c r="LCE31" s="1230"/>
      <c r="LCF31" s="1230"/>
      <c r="LCG31" s="1230"/>
      <c r="LCH31" s="1230"/>
      <c r="LCI31" s="1230"/>
      <c r="LCJ31" s="1230"/>
      <c r="LCK31" s="1230"/>
      <c r="LCL31" s="1230"/>
      <c r="LCM31" s="1230"/>
      <c r="LCN31" s="1230"/>
      <c r="LCO31" s="1230"/>
      <c r="LCP31" s="1230"/>
      <c r="LCQ31" s="1230"/>
      <c r="LCR31" s="1230"/>
      <c r="LCS31" s="1230"/>
      <c r="LCT31" s="1230"/>
      <c r="LCU31" s="1230"/>
      <c r="LCV31" s="1230"/>
      <c r="LCW31" s="1230"/>
      <c r="LCX31" s="1230"/>
      <c r="LCY31" s="1230"/>
      <c r="LCZ31" s="1230"/>
      <c r="LDA31" s="1230"/>
      <c r="LDB31" s="1230"/>
      <c r="LDC31" s="1230"/>
      <c r="LDD31" s="1230"/>
      <c r="LDE31" s="1230"/>
      <c r="LDF31" s="1230"/>
      <c r="LDG31" s="1230"/>
      <c r="LDH31" s="1230"/>
      <c r="LDI31" s="1230"/>
      <c r="LDJ31" s="1230"/>
      <c r="LDK31" s="1230"/>
      <c r="LDL31" s="1230"/>
      <c r="LDM31" s="1230"/>
      <c r="LDN31" s="1230"/>
      <c r="LDO31" s="1230"/>
      <c r="LDP31" s="1230"/>
      <c r="LDQ31" s="1230"/>
      <c r="LDR31" s="1230"/>
      <c r="LDS31" s="1230"/>
      <c r="LDT31" s="1230"/>
      <c r="LDU31" s="1230"/>
      <c r="LDV31" s="1230"/>
      <c r="LDW31" s="1230"/>
      <c r="LDX31" s="1230"/>
      <c r="LDY31" s="1230"/>
      <c r="LDZ31" s="1230"/>
      <c r="LEA31" s="1230"/>
      <c r="LEB31" s="1230"/>
      <c r="LEC31" s="1230"/>
      <c r="LED31" s="1230"/>
      <c r="LEE31" s="1230"/>
      <c r="LEF31" s="1230"/>
      <c r="LEG31" s="1230"/>
      <c r="LEH31" s="1230"/>
      <c r="LEI31" s="1230"/>
      <c r="LEJ31" s="1230"/>
      <c r="LEK31" s="1230"/>
      <c r="LEL31" s="1230"/>
      <c r="LEM31" s="1230"/>
      <c r="LEN31" s="1230"/>
      <c r="LEO31" s="1230"/>
      <c r="LEP31" s="1230"/>
      <c r="LEQ31" s="1230"/>
      <c r="LER31" s="1230"/>
      <c r="LES31" s="1230"/>
      <c r="LET31" s="1230"/>
      <c r="LEU31" s="1230"/>
      <c r="LEV31" s="1230"/>
      <c r="LEW31" s="1230"/>
      <c r="LEX31" s="1230"/>
      <c r="LEY31" s="1230"/>
      <c r="LEZ31" s="1230"/>
      <c r="LFA31" s="1230"/>
      <c r="LFB31" s="1230"/>
      <c r="LFC31" s="1230"/>
      <c r="LFD31" s="1230"/>
      <c r="LFE31" s="1230"/>
      <c r="LFF31" s="1230"/>
      <c r="LFG31" s="1230"/>
      <c r="LFH31" s="1230"/>
      <c r="LFI31" s="1230"/>
      <c r="LFJ31" s="1230"/>
      <c r="LFK31" s="1230"/>
      <c r="LFL31" s="1230"/>
      <c r="LFM31" s="1230"/>
      <c r="LFN31" s="1230"/>
      <c r="LFO31" s="1230"/>
      <c r="LFP31" s="1230"/>
      <c r="LFQ31" s="1230"/>
      <c r="LFR31" s="1230"/>
      <c r="LFS31" s="1230"/>
      <c r="LFT31" s="1230"/>
      <c r="LFU31" s="1230"/>
      <c r="LFV31" s="1230"/>
      <c r="LFW31" s="1230"/>
      <c r="LFX31" s="1230"/>
      <c r="LFY31" s="1230"/>
      <c r="LFZ31" s="1230"/>
      <c r="LGA31" s="1230"/>
      <c r="LGB31" s="1230"/>
      <c r="LGC31" s="1230"/>
      <c r="LGD31" s="1230"/>
      <c r="LGE31" s="1230"/>
      <c r="LGF31" s="1230"/>
      <c r="LGG31" s="1230"/>
      <c r="LGH31" s="1230"/>
      <c r="LGI31" s="1230"/>
      <c r="LGJ31" s="1230"/>
      <c r="LGK31" s="1230"/>
      <c r="LGL31" s="1230"/>
      <c r="LGM31" s="1230"/>
      <c r="LGN31" s="1230"/>
      <c r="LGO31" s="1230"/>
      <c r="LGP31" s="1230"/>
      <c r="LGQ31" s="1230"/>
      <c r="LGR31" s="1230"/>
      <c r="LGS31" s="1230"/>
      <c r="LGT31" s="1230"/>
      <c r="LGU31" s="1230"/>
      <c r="LGV31" s="1230"/>
      <c r="LGW31" s="1230"/>
      <c r="LGX31" s="1230"/>
      <c r="LGY31" s="1230"/>
      <c r="LGZ31" s="1230"/>
      <c r="LHA31" s="1230"/>
      <c r="LHB31" s="1230"/>
      <c r="LHC31" s="1230"/>
      <c r="LHD31" s="1230"/>
      <c r="LHE31" s="1230"/>
      <c r="LHF31" s="1230"/>
      <c r="LHG31" s="1230"/>
      <c r="LHH31" s="1230"/>
      <c r="LHI31" s="1230"/>
      <c r="LHJ31" s="1230"/>
      <c r="LHK31" s="1230"/>
      <c r="LHL31" s="1230"/>
      <c r="LHM31" s="1230"/>
      <c r="LHN31" s="1230"/>
      <c r="LHO31" s="1230"/>
      <c r="LHP31" s="1230"/>
      <c r="LHQ31" s="1230"/>
      <c r="LHR31" s="1230"/>
      <c r="LHS31" s="1230"/>
      <c r="LHT31" s="1230"/>
      <c r="LHU31" s="1230"/>
      <c r="LHV31" s="1230"/>
      <c r="LHW31" s="1230"/>
      <c r="LHX31" s="1230"/>
      <c r="LHY31" s="1230"/>
      <c r="LHZ31" s="1230"/>
      <c r="LIA31" s="1230"/>
      <c r="LIB31" s="1230"/>
      <c r="LIC31" s="1230"/>
      <c r="LID31" s="1230"/>
      <c r="LIE31" s="1230"/>
      <c r="LIF31" s="1230"/>
      <c r="LIG31" s="1230"/>
      <c r="LIH31" s="1230"/>
      <c r="LII31" s="1230"/>
      <c r="LIJ31" s="1230"/>
      <c r="LIK31" s="1230"/>
      <c r="LIL31" s="1230"/>
      <c r="LIM31" s="1230"/>
      <c r="LIN31" s="1230"/>
      <c r="LIO31" s="1230"/>
      <c r="LIP31" s="1230"/>
      <c r="LIQ31" s="1230"/>
      <c r="LIR31" s="1230"/>
      <c r="LIS31" s="1230"/>
      <c r="LIT31" s="1230"/>
      <c r="LIU31" s="1230"/>
      <c r="LIV31" s="1230"/>
      <c r="LIW31" s="1230"/>
      <c r="LIX31" s="1230"/>
      <c r="LIY31" s="1230"/>
      <c r="LIZ31" s="1230"/>
      <c r="LJA31" s="1230"/>
      <c r="LJB31" s="1230"/>
      <c r="LJC31" s="1230"/>
      <c r="LJD31" s="1230"/>
      <c r="LJE31" s="1230"/>
      <c r="LJF31" s="1230"/>
      <c r="LJG31" s="1230"/>
      <c r="LJH31" s="1230"/>
      <c r="LJI31" s="1230"/>
      <c r="LJJ31" s="1230"/>
      <c r="LJK31" s="1230"/>
      <c r="LJL31" s="1230"/>
      <c r="LJM31" s="1230"/>
      <c r="LJN31" s="1230"/>
      <c r="LJO31" s="1230"/>
      <c r="LJP31" s="1230"/>
      <c r="LJQ31" s="1230"/>
      <c r="LJR31" s="1230"/>
      <c r="LJS31" s="1230"/>
      <c r="LJT31" s="1230"/>
      <c r="LJU31" s="1230"/>
      <c r="LJV31" s="1230"/>
      <c r="LJW31" s="1230"/>
      <c r="LJX31" s="1230"/>
      <c r="LJY31" s="1230"/>
      <c r="LJZ31" s="1230"/>
      <c r="LKA31" s="1230"/>
      <c r="LKB31" s="1230"/>
      <c r="LKC31" s="1230"/>
      <c r="LKD31" s="1230"/>
      <c r="LKE31" s="1230"/>
      <c r="LKF31" s="1230"/>
      <c r="LKG31" s="1230"/>
      <c r="LKH31" s="1230"/>
      <c r="LKI31" s="1230"/>
      <c r="LKJ31" s="1230"/>
      <c r="LKK31" s="1230"/>
      <c r="LKL31" s="1230"/>
      <c r="LKM31" s="1230"/>
      <c r="LKN31" s="1230"/>
      <c r="LKO31" s="1230"/>
      <c r="LKP31" s="1230"/>
      <c r="LKQ31" s="1230"/>
      <c r="LKR31" s="1230"/>
      <c r="LKS31" s="1230"/>
      <c r="LKT31" s="1230"/>
      <c r="LKU31" s="1230"/>
      <c r="LKV31" s="1230"/>
      <c r="LKW31" s="1230"/>
      <c r="LKX31" s="1230"/>
      <c r="LKY31" s="1230"/>
      <c r="LKZ31" s="1230"/>
      <c r="LLA31" s="1230"/>
      <c r="LLB31" s="1230"/>
      <c r="LLC31" s="1230"/>
      <c r="LLD31" s="1230"/>
      <c r="LLE31" s="1230"/>
      <c r="LLF31" s="1230"/>
      <c r="LLG31" s="1230"/>
      <c r="LLH31" s="1230"/>
      <c r="LLI31" s="1230"/>
      <c r="LLJ31" s="1230"/>
      <c r="LLK31" s="1230"/>
      <c r="LLL31" s="1230"/>
      <c r="LLM31" s="1230"/>
      <c r="LLN31" s="1230"/>
      <c r="LLO31" s="1230"/>
      <c r="LLP31" s="1230"/>
      <c r="LLQ31" s="1230"/>
      <c r="LLR31" s="1230"/>
      <c r="LLS31" s="1230"/>
      <c r="LLT31" s="1230"/>
      <c r="LLU31" s="1230"/>
      <c r="LLV31" s="1230"/>
      <c r="LLW31" s="1230"/>
      <c r="LLX31" s="1230"/>
      <c r="LLY31" s="1230"/>
      <c r="LLZ31" s="1230"/>
      <c r="LMA31" s="1230"/>
      <c r="LMB31" s="1230"/>
      <c r="LMC31" s="1230"/>
      <c r="LMD31" s="1230"/>
      <c r="LME31" s="1230"/>
      <c r="LMF31" s="1230"/>
      <c r="LMG31" s="1230"/>
      <c r="LMH31" s="1230"/>
      <c r="LMI31" s="1230"/>
      <c r="LMJ31" s="1230"/>
      <c r="LMK31" s="1230"/>
      <c r="LML31" s="1230"/>
      <c r="LMM31" s="1230"/>
      <c r="LMN31" s="1230"/>
      <c r="LMO31" s="1230"/>
      <c r="LMP31" s="1230"/>
      <c r="LMQ31" s="1230"/>
      <c r="LMR31" s="1230"/>
      <c r="LMS31" s="1230"/>
      <c r="LMT31" s="1230"/>
      <c r="LMU31" s="1230"/>
      <c r="LMV31" s="1230"/>
      <c r="LMW31" s="1230"/>
      <c r="LMX31" s="1230"/>
      <c r="LMY31" s="1230"/>
      <c r="LMZ31" s="1230"/>
      <c r="LNA31" s="1230"/>
      <c r="LNB31" s="1230"/>
      <c r="LNC31" s="1230"/>
      <c r="LND31" s="1230"/>
      <c r="LNE31" s="1230"/>
      <c r="LNF31" s="1230"/>
      <c r="LNG31" s="1230"/>
      <c r="LNH31" s="1230"/>
      <c r="LNI31" s="1230"/>
      <c r="LNJ31" s="1230"/>
      <c r="LNK31" s="1230"/>
      <c r="LNL31" s="1230"/>
      <c r="LNM31" s="1230"/>
      <c r="LNN31" s="1230"/>
      <c r="LNO31" s="1230"/>
      <c r="LNP31" s="1230"/>
      <c r="LNQ31" s="1230"/>
      <c r="LNR31" s="1230"/>
      <c r="LNS31" s="1230"/>
      <c r="LNT31" s="1230"/>
      <c r="LNU31" s="1230"/>
      <c r="LNV31" s="1230"/>
      <c r="LNW31" s="1230"/>
      <c r="LNX31" s="1230"/>
      <c r="LNY31" s="1230"/>
      <c r="LNZ31" s="1230"/>
      <c r="LOA31" s="1230"/>
      <c r="LOB31" s="1230"/>
      <c r="LOC31" s="1230"/>
      <c r="LOD31" s="1230"/>
      <c r="LOE31" s="1230"/>
      <c r="LOF31" s="1230"/>
      <c r="LOG31" s="1230"/>
      <c r="LOH31" s="1230"/>
      <c r="LOI31" s="1230"/>
      <c r="LOJ31" s="1230"/>
      <c r="LOK31" s="1230"/>
      <c r="LOL31" s="1230"/>
      <c r="LOM31" s="1230"/>
      <c r="LON31" s="1230"/>
      <c r="LOO31" s="1230"/>
      <c r="LOP31" s="1230"/>
      <c r="LOQ31" s="1230"/>
      <c r="LOR31" s="1230"/>
      <c r="LOS31" s="1230"/>
      <c r="LOT31" s="1230"/>
      <c r="LOU31" s="1230"/>
      <c r="LOV31" s="1230"/>
      <c r="LOW31" s="1230"/>
      <c r="LOX31" s="1230"/>
      <c r="LOY31" s="1230"/>
      <c r="LOZ31" s="1230"/>
      <c r="LPA31" s="1230"/>
      <c r="LPB31" s="1230"/>
      <c r="LPC31" s="1230"/>
      <c r="LPD31" s="1230"/>
      <c r="LPE31" s="1230"/>
      <c r="LPF31" s="1230"/>
      <c r="LPG31" s="1230"/>
      <c r="LPH31" s="1230"/>
      <c r="LPI31" s="1230"/>
      <c r="LPJ31" s="1230"/>
      <c r="LPK31" s="1230"/>
      <c r="LPL31" s="1230"/>
      <c r="LPM31" s="1230"/>
      <c r="LPN31" s="1230"/>
      <c r="LPO31" s="1230"/>
      <c r="LPP31" s="1230"/>
      <c r="LPQ31" s="1230"/>
      <c r="LPR31" s="1230"/>
      <c r="LPS31" s="1230"/>
      <c r="LPT31" s="1230"/>
      <c r="LPU31" s="1230"/>
      <c r="LPV31" s="1230"/>
      <c r="LPW31" s="1230"/>
      <c r="LPX31" s="1230"/>
      <c r="LPY31" s="1230"/>
      <c r="LPZ31" s="1230"/>
      <c r="LQA31" s="1230"/>
      <c r="LQB31" s="1230"/>
      <c r="LQC31" s="1230"/>
      <c r="LQD31" s="1230"/>
      <c r="LQE31" s="1230"/>
      <c r="LQF31" s="1230"/>
      <c r="LQG31" s="1230"/>
      <c r="LQH31" s="1230"/>
      <c r="LQI31" s="1230"/>
      <c r="LQJ31" s="1230"/>
      <c r="LQK31" s="1230"/>
      <c r="LQL31" s="1230"/>
      <c r="LQM31" s="1230"/>
      <c r="LQN31" s="1230"/>
      <c r="LQO31" s="1230"/>
      <c r="LQP31" s="1230"/>
      <c r="LQQ31" s="1230"/>
      <c r="LQR31" s="1230"/>
      <c r="LQS31" s="1230"/>
      <c r="LQT31" s="1230"/>
      <c r="LQU31" s="1230"/>
      <c r="LQV31" s="1230"/>
      <c r="LQW31" s="1230"/>
      <c r="LQX31" s="1230"/>
      <c r="LQY31" s="1230"/>
      <c r="LQZ31" s="1230"/>
      <c r="LRA31" s="1230"/>
      <c r="LRB31" s="1230"/>
      <c r="LRC31" s="1230"/>
      <c r="LRD31" s="1230"/>
      <c r="LRE31" s="1230"/>
      <c r="LRF31" s="1230"/>
      <c r="LRG31" s="1230"/>
      <c r="LRH31" s="1230"/>
      <c r="LRI31" s="1230"/>
      <c r="LRJ31" s="1230"/>
      <c r="LRK31" s="1230"/>
      <c r="LRL31" s="1230"/>
      <c r="LRM31" s="1230"/>
      <c r="LRN31" s="1230"/>
      <c r="LRO31" s="1230"/>
      <c r="LRP31" s="1230"/>
      <c r="LRQ31" s="1230"/>
      <c r="LRR31" s="1230"/>
      <c r="LRS31" s="1230"/>
      <c r="LRT31" s="1230"/>
      <c r="LRU31" s="1230"/>
      <c r="LRV31" s="1230"/>
      <c r="LRW31" s="1230"/>
      <c r="LRX31" s="1230"/>
      <c r="LRY31" s="1230"/>
      <c r="LRZ31" s="1230"/>
      <c r="LSA31" s="1230"/>
      <c r="LSB31" s="1230"/>
      <c r="LSC31" s="1230"/>
      <c r="LSD31" s="1230"/>
      <c r="LSE31" s="1230"/>
      <c r="LSF31" s="1230"/>
      <c r="LSG31" s="1230"/>
      <c r="LSH31" s="1230"/>
      <c r="LSI31" s="1230"/>
      <c r="LSJ31" s="1230"/>
      <c r="LSK31" s="1230"/>
      <c r="LSL31" s="1230"/>
      <c r="LSM31" s="1230"/>
      <c r="LSN31" s="1230"/>
      <c r="LSO31" s="1230"/>
      <c r="LSP31" s="1230"/>
      <c r="LSQ31" s="1230"/>
      <c r="LSR31" s="1230"/>
      <c r="LSS31" s="1230"/>
      <c r="LST31" s="1230"/>
      <c r="LSU31" s="1230"/>
      <c r="LSV31" s="1230"/>
      <c r="LSW31" s="1230"/>
      <c r="LSX31" s="1230"/>
      <c r="LSY31" s="1230"/>
      <c r="LSZ31" s="1230"/>
      <c r="LTA31" s="1230"/>
      <c r="LTB31" s="1230"/>
      <c r="LTC31" s="1230"/>
      <c r="LTD31" s="1230"/>
      <c r="LTE31" s="1230"/>
      <c r="LTF31" s="1230"/>
      <c r="LTG31" s="1230"/>
      <c r="LTH31" s="1230"/>
      <c r="LTI31" s="1230"/>
      <c r="LTJ31" s="1230"/>
      <c r="LTK31" s="1230"/>
      <c r="LTL31" s="1230"/>
      <c r="LTM31" s="1230"/>
      <c r="LTN31" s="1230"/>
      <c r="LTO31" s="1230"/>
      <c r="LTP31" s="1230"/>
      <c r="LTQ31" s="1230"/>
      <c r="LTR31" s="1230"/>
      <c r="LTS31" s="1230"/>
      <c r="LTT31" s="1230"/>
      <c r="LTU31" s="1230"/>
      <c r="LTV31" s="1230"/>
      <c r="LTW31" s="1230"/>
      <c r="LTX31" s="1230"/>
      <c r="LTY31" s="1230"/>
      <c r="LTZ31" s="1230"/>
      <c r="LUA31" s="1230"/>
      <c r="LUB31" s="1230"/>
      <c r="LUC31" s="1230"/>
      <c r="LUD31" s="1230"/>
      <c r="LUE31" s="1230"/>
      <c r="LUF31" s="1230"/>
      <c r="LUG31" s="1230"/>
      <c r="LUH31" s="1230"/>
      <c r="LUI31" s="1230"/>
      <c r="LUJ31" s="1230"/>
      <c r="LUK31" s="1230"/>
      <c r="LUL31" s="1230"/>
      <c r="LUM31" s="1230"/>
      <c r="LUN31" s="1230"/>
      <c r="LUO31" s="1230"/>
      <c r="LUP31" s="1230"/>
      <c r="LUQ31" s="1230"/>
      <c r="LUR31" s="1230"/>
      <c r="LUS31" s="1230"/>
      <c r="LUT31" s="1230"/>
      <c r="LUU31" s="1230"/>
      <c r="LUV31" s="1230"/>
      <c r="LUW31" s="1230"/>
      <c r="LUX31" s="1230"/>
      <c r="LUY31" s="1230"/>
      <c r="LUZ31" s="1230"/>
      <c r="LVA31" s="1230"/>
      <c r="LVB31" s="1230"/>
      <c r="LVC31" s="1230"/>
      <c r="LVD31" s="1230"/>
      <c r="LVE31" s="1230"/>
      <c r="LVF31" s="1230"/>
      <c r="LVG31" s="1230"/>
      <c r="LVH31" s="1230"/>
      <c r="LVI31" s="1230"/>
      <c r="LVJ31" s="1230"/>
      <c r="LVK31" s="1230"/>
      <c r="LVL31" s="1230"/>
      <c r="LVM31" s="1230"/>
      <c r="LVN31" s="1230"/>
      <c r="LVO31" s="1230"/>
      <c r="LVP31" s="1230"/>
      <c r="LVQ31" s="1230"/>
      <c r="LVR31" s="1230"/>
      <c r="LVS31" s="1230"/>
      <c r="LVT31" s="1230"/>
      <c r="LVU31" s="1230"/>
      <c r="LVV31" s="1230"/>
      <c r="LVW31" s="1230"/>
      <c r="LVX31" s="1230"/>
      <c r="LVY31" s="1230"/>
      <c r="LVZ31" s="1230"/>
      <c r="LWA31" s="1230"/>
      <c r="LWB31" s="1230"/>
      <c r="LWC31" s="1230"/>
      <c r="LWD31" s="1230"/>
      <c r="LWE31" s="1230"/>
      <c r="LWF31" s="1230"/>
      <c r="LWG31" s="1230"/>
      <c r="LWH31" s="1230"/>
      <c r="LWI31" s="1230"/>
      <c r="LWJ31" s="1230"/>
      <c r="LWK31" s="1230"/>
      <c r="LWL31" s="1230"/>
      <c r="LWM31" s="1230"/>
      <c r="LWN31" s="1230"/>
      <c r="LWO31" s="1230"/>
      <c r="LWP31" s="1230"/>
      <c r="LWQ31" s="1230"/>
      <c r="LWR31" s="1230"/>
      <c r="LWS31" s="1230"/>
      <c r="LWT31" s="1230"/>
      <c r="LWU31" s="1230"/>
      <c r="LWV31" s="1230"/>
      <c r="LWW31" s="1230"/>
      <c r="LWX31" s="1230"/>
      <c r="LWY31" s="1230"/>
      <c r="LWZ31" s="1230"/>
      <c r="LXA31" s="1230"/>
      <c r="LXB31" s="1230"/>
      <c r="LXC31" s="1230"/>
      <c r="LXD31" s="1230"/>
      <c r="LXE31" s="1230"/>
      <c r="LXF31" s="1230"/>
      <c r="LXG31" s="1230"/>
      <c r="LXH31" s="1230"/>
      <c r="LXI31" s="1230"/>
      <c r="LXJ31" s="1230"/>
      <c r="LXK31" s="1230"/>
      <c r="LXL31" s="1230"/>
      <c r="LXM31" s="1230"/>
      <c r="LXN31" s="1230"/>
      <c r="LXO31" s="1230"/>
      <c r="LXP31" s="1230"/>
      <c r="LXQ31" s="1230"/>
      <c r="LXR31" s="1230"/>
      <c r="LXS31" s="1230"/>
      <c r="LXT31" s="1230"/>
      <c r="LXU31" s="1230"/>
      <c r="LXV31" s="1230"/>
      <c r="LXW31" s="1230"/>
      <c r="LXX31" s="1230"/>
      <c r="LXY31" s="1230"/>
      <c r="LXZ31" s="1230"/>
      <c r="LYA31" s="1230"/>
      <c r="LYB31" s="1230"/>
      <c r="LYC31" s="1230"/>
      <c r="LYD31" s="1230"/>
      <c r="LYE31" s="1230"/>
      <c r="LYF31" s="1230"/>
      <c r="LYG31" s="1230"/>
      <c r="LYH31" s="1230"/>
      <c r="LYI31" s="1230"/>
      <c r="LYJ31" s="1230"/>
      <c r="LYK31" s="1230"/>
      <c r="LYL31" s="1230"/>
      <c r="LYM31" s="1230"/>
      <c r="LYN31" s="1230"/>
      <c r="LYO31" s="1230"/>
      <c r="LYP31" s="1230"/>
      <c r="LYQ31" s="1230"/>
      <c r="LYR31" s="1230"/>
      <c r="LYS31" s="1230"/>
      <c r="LYT31" s="1230"/>
      <c r="LYU31" s="1230"/>
      <c r="LYV31" s="1230"/>
      <c r="LYW31" s="1230"/>
      <c r="LYX31" s="1230"/>
      <c r="LYY31" s="1230"/>
      <c r="LYZ31" s="1230"/>
      <c r="LZA31" s="1230"/>
      <c r="LZB31" s="1230"/>
      <c r="LZC31" s="1230"/>
      <c r="LZD31" s="1230"/>
      <c r="LZE31" s="1230"/>
      <c r="LZF31" s="1230"/>
      <c r="LZG31" s="1230"/>
      <c r="LZH31" s="1230"/>
      <c r="LZI31" s="1230"/>
      <c r="LZJ31" s="1230"/>
      <c r="LZK31" s="1230"/>
      <c r="LZL31" s="1230"/>
      <c r="LZM31" s="1230"/>
      <c r="LZN31" s="1230"/>
      <c r="LZO31" s="1230"/>
      <c r="LZP31" s="1230"/>
      <c r="LZQ31" s="1230"/>
      <c r="LZR31" s="1230"/>
      <c r="LZS31" s="1230"/>
      <c r="LZT31" s="1230"/>
      <c r="LZU31" s="1230"/>
      <c r="LZV31" s="1230"/>
      <c r="LZW31" s="1230"/>
      <c r="LZX31" s="1230"/>
      <c r="LZY31" s="1230"/>
      <c r="LZZ31" s="1230"/>
      <c r="MAA31" s="1230"/>
      <c r="MAB31" s="1230"/>
      <c r="MAC31" s="1230"/>
      <c r="MAD31" s="1230"/>
      <c r="MAE31" s="1230"/>
      <c r="MAF31" s="1230"/>
      <c r="MAG31" s="1230"/>
      <c r="MAH31" s="1230"/>
      <c r="MAI31" s="1230"/>
      <c r="MAJ31" s="1230"/>
      <c r="MAK31" s="1230"/>
      <c r="MAL31" s="1230"/>
      <c r="MAM31" s="1230"/>
      <c r="MAN31" s="1230"/>
      <c r="MAO31" s="1230"/>
      <c r="MAP31" s="1230"/>
      <c r="MAQ31" s="1230"/>
      <c r="MAR31" s="1230"/>
      <c r="MAS31" s="1230"/>
      <c r="MAT31" s="1230"/>
      <c r="MAU31" s="1230"/>
      <c r="MAV31" s="1230"/>
      <c r="MAW31" s="1230"/>
      <c r="MAX31" s="1230"/>
      <c r="MAY31" s="1230"/>
      <c r="MAZ31" s="1230"/>
      <c r="MBA31" s="1230"/>
      <c r="MBB31" s="1230"/>
      <c r="MBC31" s="1230"/>
      <c r="MBD31" s="1230"/>
      <c r="MBE31" s="1230"/>
      <c r="MBF31" s="1230"/>
      <c r="MBG31" s="1230"/>
      <c r="MBH31" s="1230"/>
      <c r="MBI31" s="1230"/>
      <c r="MBJ31" s="1230"/>
      <c r="MBK31" s="1230"/>
      <c r="MBL31" s="1230"/>
      <c r="MBM31" s="1230"/>
      <c r="MBN31" s="1230"/>
      <c r="MBO31" s="1230"/>
      <c r="MBP31" s="1230"/>
      <c r="MBQ31" s="1230"/>
      <c r="MBR31" s="1230"/>
      <c r="MBS31" s="1230"/>
      <c r="MBT31" s="1230"/>
      <c r="MBU31" s="1230"/>
      <c r="MBV31" s="1230"/>
      <c r="MBW31" s="1230"/>
      <c r="MBX31" s="1230"/>
      <c r="MBY31" s="1230"/>
      <c r="MBZ31" s="1230"/>
      <c r="MCA31" s="1230"/>
      <c r="MCB31" s="1230"/>
      <c r="MCC31" s="1230"/>
      <c r="MCD31" s="1230"/>
      <c r="MCE31" s="1230"/>
      <c r="MCF31" s="1230"/>
      <c r="MCG31" s="1230"/>
      <c r="MCH31" s="1230"/>
      <c r="MCI31" s="1230"/>
      <c r="MCJ31" s="1230"/>
      <c r="MCK31" s="1230"/>
      <c r="MCL31" s="1230"/>
      <c r="MCM31" s="1230"/>
      <c r="MCN31" s="1230"/>
      <c r="MCO31" s="1230"/>
      <c r="MCP31" s="1230"/>
      <c r="MCQ31" s="1230"/>
      <c r="MCR31" s="1230"/>
      <c r="MCS31" s="1230"/>
      <c r="MCT31" s="1230"/>
      <c r="MCU31" s="1230"/>
      <c r="MCV31" s="1230"/>
      <c r="MCW31" s="1230"/>
      <c r="MCX31" s="1230"/>
      <c r="MCY31" s="1230"/>
      <c r="MCZ31" s="1230"/>
      <c r="MDA31" s="1230"/>
      <c r="MDB31" s="1230"/>
      <c r="MDC31" s="1230"/>
      <c r="MDD31" s="1230"/>
      <c r="MDE31" s="1230"/>
      <c r="MDF31" s="1230"/>
      <c r="MDG31" s="1230"/>
      <c r="MDH31" s="1230"/>
      <c r="MDI31" s="1230"/>
      <c r="MDJ31" s="1230"/>
      <c r="MDK31" s="1230"/>
      <c r="MDL31" s="1230"/>
      <c r="MDM31" s="1230"/>
      <c r="MDN31" s="1230"/>
      <c r="MDO31" s="1230"/>
      <c r="MDP31" s="1230"/>
      <c r="MDQ31" s="1230"/>
      <c r="MDR31" s="1230"/>
      <c r="MDS31" s="1230"/>
      <c r="MDT31" s="1230"/>
      <c r="MDU31" s="1230"/>
      <c r="MDV31" s="1230"/>
      <c r="MDW31" s="1230"/>
      <c r="MDX31" s="1230"/>
      <c r="MDY31" s="1230"/>
      <c r="MDZ31" s="1230"/>
      <c r="MEA31" s="1230"/>
      <c r="MEB31" s="1230"/>
      <c r="MEC31" s="1230"/>
      <c r="MED31" s="1230"/>
      <c r="MEE31" s="1230"/>
      <c r="MEF31" s="1230"/>
      <c r="MEG31" s="1230"/>
      <c r="MEH31" s="1230"/>
      <c r="MEI31" s="1230"/>
      <c r="MEJ31" s="1230"/>
      <c r="MEK31" s="1230"/>
      <c r="MEL31" s="1230"/>
      <c r="MEM31" s="1230"/>
      <c r="MEN31" s="1230"/>
      <c r="MEO31" s="1230"/>
      <c r="MEP31" s="1230"/>
      <c r="MEQ31" s="1230"/>
      <c r="MER31" s="1230"/>
      <c r="MES31" s="1230"/>
      <c r="MET31" s="1230"/>
      <c r="MEU31" s="1230"/>
      <c r="MEV31" s="1230"/>
      <c r="MEW31" s="1230"/>
      <c r="MEX31" s="1230"/>
      <c r="MEY31" s="1230"/>
      <c r="MEZ31" s="1230"/>
      <c r="MFA31" s="1230"/>
      <c r="MFB31" s="1230"/>
      <c r="MFC31" s="1230"/>
      <c r="MFD31" s="1230"/>
      <c r="MFE31" s="1230"/>
      <c r="MFF31" s="1230"/>
      <c r="MFG31" s="1230"/>
      <c r="MFH31" s="1230"/>
      <c r="MFI31" s="1230"/>
      <c r="MFJ31" s="1230"/>
      <c r="MFK31" s="1230"/>
      <c r="MFL31" s="1230"/>
      <c r="MFM31" s="1230"/>
      <c r="MFN31" s="1230"/>
      <c r="MFO31" s="1230"/>
      <c r="MFP31" s="1230"/>
      <c r="MFQ31" s="1230"/>
      <c r="MFR31" s="1230"/>
      <c r="MFS31" s="1230"/>
      <c r="MFT31" s="1230"/>
      <c r="MFU31" s="1230"/>
      <c r="MFV31" s="1230"/>
      <c r="MFW31" s="1230"/>
      <c r="MFX31" s="1230"/>
      <c r="MFY31" s="1230"/>
      <c r="MFZ31" s="1230"/>
      <c r="MGA31" s="1230"/>
      <c r="MGB31" s="1230"/>
      <c r="MGC31" s="1230"/>
      <c r="MGD31" s="1230"/>
      <c r="MGE31" s="1230"/>
      <c r="MGF31" s="1230"/>
      <c r="MGG31" s="1230"/>
      <c r="MGH31" s="1230"/>
      <c r="MGI31" s="1230"/>
      <c r="MGJ31" s="1230"/>
      <c r="MGK31" s="1230"/>
      <c r="MGL31" s="1230"/>
      <c r="MGM31" s="1230"/>
      <c r="MGN31" s="1230"/>
      <c r="MGO31" s="1230"/>
      <c r="MGP31" s="1230"/>
      <c r="MGQ31" s="1230"/>
      <c r="MGR31" s="1230"/>
      <c r="MGS31" s="1230"/>
      <c r="MGT31" s="1230"/>
      <c r="MGU31" s="1230"/>
      <c r="MGV31" s="1230"/>
      <c r="MGW31" s="1230"/>
      <c r="MGX31" s="1230"/>
      <c r="MGY31" s="1230"/>
      <c r="MGZ31" s="1230"/>
      <c r="MHA31" s="1230"/>
      <c r="MHB31" s="1230"/>
      <c r="MHC31" s="1230"/>
      <c r="MHD31" s="1230"/>
      <c r="MHE31" s="1230"/>
      <c r="MHF31" s="1230"/>
      <c r="MHG31" s="1230"/>
      <c r="MHH31" s="1230"/>
      <c r="MHI31" s="1230"/>
      <c r="MHJ31" s="1230"/>
      <c r="MHK31" s="1230"/>
      <c r="MHL31" s="1230"/>
      <c r="MHM31" s="1230"/>
      <c r="MHN31" s="1230"/>
      <c r="MHO31" s="1230"/>
      <c r="MHP31" s="1230"/>
      <c r="MHQ31" s="1230"/>
      <c r="MHR31" s="1230"/>
      <c r="MHS31" s="1230"/>
      <c r="MHT31" s="1230"/>
      <c r="MHU31" s="1230"/>
      <c r="MHV31" s="1230"/>
      <c r="MHW31" s="1230"/>
      <c r="MHX31" s="1230"/>
      <c r="MHY31" s="1230"/>
      <c r="MHZ31" s="1230"/>
      <c r="MIA31" s="1230"/>
      <c r="MIB31" s="1230"/>
      <c r="MIC31" s="1230"/>
      <c r="MID31" s="1230"/>
      <c r="MIE31" s="1230"/>
      <c r="MIF31" s="1230"/>
      <c r="MIG31" s="1230"/>
      <c r="MIH31" s="1230"/>
      <c r="MII31" s="1230"/>
      <c r="MIJ31" s="1230"/>
      <c r="MIK31" s="1230"/>
      <c r="MIL31" s="1230"/>
      <c r="MIM31" s="1230"/>
      <c r="MIN31" s="1230"/>
      <c r="MIO31" s="1230"/>
      <c r="MIP31" s="1230"/>
      <c r="MIQ31" s="1230"/>
      <c r="MIR31" s="1230"/>
      <c r="MIS31" s="1230"/>
      <c r="MIT31" s="1230"/>
      <c r="MIU31" s="1230"/>
      <c r="MIV31" s="1230"/>
      <c r="MIW31" s="1230"/>
      <c r="MIX31" s="1230"/>
      <c r="MIY31" s="1230"/>
      <c r="MIZ31" s="1230"/>
      <c r="MJA31" s="1230"/>
      <c r="MJB31" s="1230"/>
      <c r="MJC31" s="1230"/>
      <c r="MJD31" s="1230"/>
      <c r="MJE31" s="1230"/>
      <c r="MJF31" s="1230"/>
      <c r="MJG31" s="1230"/>
      <c r="MJH31" s="1230"/>
      <c r="MJI31" s="1230"/>
      <c r="MJJ31" s="1230"/>
      <c r="MJK31" s="1230"/>
      <c r="MJL31" s="1230"/>
      <c r="MJM31" s="1230"/>
      <c r="MJN31" s="1230"/>
      <c r="MJO31" s="1230"/>
      <c r="MJP31" s="1230"/>
      <c r="MJQ31" s="1230"/>
      <c r="MJR31" s="1230"/>
      <c r="MJS31" s="1230"/>
      <c r="MJT31" s="1230"/>
      <c r="MJU31" s="1230"/>
      <c r="MJV31" s="1230"/>
      <c r="MJW31" s="1230"/>
      <c r="MJX31" s="1230"/>
      <c r="MJY31" s="1230"/>
      <c r="MJZ31" s="1230"/>
      <c r="MKA31" s="1230"/>
      <c r="MKB31" s="1230"/>
      <c r="MKC31" s="1230"/>
      <c r="MKD31" s="1230"/>
      <c r="MKE31" s="1230"/>
      <c r="MKF31" s="1230"/>
      <c r="MKG31" s="1230"/>
      <c r="MKH31" s="1230"/>
      <c r="MKI31" s="1230"/>
      <c r="MKJ31" s="1230"/>
      <c r="MKK31" s="1230"/>
      <c r="MKL31" s="1230"/>
      <c r="MKM31" s="1230"/>
      <c r="MKN31" s="1230"/>
      <c r="MKO31" s="1230"/>
      <c r="MKP31" s="1230"/>
      <c r="MKQ31" s="1230"/>
      <c r="MKR31" s="1230"/>
      <c r="MKS31" s="1230"/>
      <c r="MKT31" s="1230"/>
      <c r="MKU31" s="1230"/>
      <c r="MKV31" s="1230"/>
      <c r="MKW31" s="1230"/>
      <c r="MKX31" s="1230"/>
      <c r="MKY31" s="1230"/>
      <c r="MKZ31" s="1230"/>
      <c r="MLA31" s="1230"/>
      <c r="MLB31" s="1230"/>
      <c r="MLC31" s="1230"/>
      <c r="MLD31" s="1230"/>
      <c r="MLE31" s="1230"/>
      <c r="MLF31" s="1230"/>
      <c r="MLG31" s="1230"/>
      <c r="MLH31" s="1230"/>
      <c r="MLI31" s="1230"/>
      <c r="MLJ31" s="1230"/>
      <c r="MLK31" s="1230"/>
      <c r="MLL31" s="1230"/>
      <c r="MLM31" s="1230"/>
      <c r="MLN31" s="1230"/>
      <c r="MLO31" s="1230"/>
      <c r="MLP31" s="1230"/>
      <c r="MLQ31" s="1230"/>
      <c r="MLR31" s="1230"/>
      <c r="MLS31" s="1230"/>
      <c r="MLT31" s="1230"/>
      <c r="MLU31" s="1230"/>
      <c r="MLV31" s="1230"/>
      <c r="MLW31" s="1230"/>
      <c r="MLX31" s="1230"/>
      <c r="MLY31" s="1230"/>
      <c r="MLZ31" s="1230"/>
      <c r="MMA31" s="1230"/>
      <c r="MMB31" s="1230"/>
      <c r="MMC31" s="1230"/>
      <c r="MMD31" s="1230"/>
      <c r="MME31" s="1230"/>
      <c r="MMF31" s="1230"/>
      <c r="MMG31" s="1230"/>
      <c r="MMH31" s="1230"/>
      <c r="MMI31" s="1230"/>
      <c r="MMJ31" s="1230"/>
      <c r="MMK31" s="1230"/>
      <c r="MML31" s="1230"/>
      <c r="MMM31" s="1230"/>
      <c r="MMN31" s="1230"/>
      <c r="MMO31" s="1230"/>
      <c r="MMP31" s="1230"/>
      <c r="MMQ31" s="1230"/>
      <c r="MMR31" s="1230"/>
      <c r="MMS31" s="1230"/>
      <c r="MMT31" s="1230"/>
      <c r="MMU31" s="1230"/>
      <c r="MMV31" s="1230"/>
      <c r="MMW31" s="1230"/>
      <c r="MMX31" s="1230"/>
      <c r="MMY31" s="1230"/>
      <c r="MMZ31" s="1230"/>
      <c r="MNA31" s="1230"/>
      <c r="MNB31" s="1230"/>
      <c r="MNC31" s="1230"/>
      <c r="MND31" s="1230"/>
      <c r="MNE31" s="1230"/>
      <c r="MNF31" s="1230"/>
      <c r="MNG31" s="1230"/>
      <c r="MNH31" s="1230"/>
      <c r="MNI31" s="1230"/>
      <c r="MNJ31" s="1230"/>
      <c r="MNK31" s="1230"/>
      <c r="MNL31" s="1230"/>
      <c r="MNM31" s="1230"/>
      <c r="MNN31" s="1230"/>
      <c r="MNO31" s="1230"/>
      <c r="MNP31" s="1230"/>
      <c r="MNQ31" s="1230"/>
      <c r="MNR31" s="1230"/>
      <c r="MNS31" s="1230"/>
      <c r="MNT31" s="1230"/>
      <c r="MNU31" s="1230"/>
      <c r="MNV31" s="1230"/>
      <c r="MNW31" s="1230"/>
      <c r="MNX31" s="1230"/>
      <c r="MNY31" s="1230"/>
      <c r="MNZ31" s="1230"/>
      <c r="MOA31" s="1230"/>
      <c r="MOB31" s="1230"/>
      <c r="MOC31" s="1230"/>
      <c r="MOD31" s="1230"/>
      <c r="MOE31" s="1230"/>
      <c r="MOF31" s="1230"/>
      <c r="MOG31" s="1230"/>
      <c r="MOH31" s="1230"/>
      <c r="MOI31" s="1230"/>
      <c r="MOJ31" s="1230"/>
      <c r="MOK31" s="1230"/>
      <c r="MOL31" s="1230"/>
      <c r="MOM31" s="1230"/>
      <c r="MON31" s="1230"/>
      <c r="MOO31" s="1230"/>
      <c r="MOP31" s="1230"/>
      <c r="MOQ31" s="1230"/>
      <c r="MOR31" s="1230"/>
      <c r="MOS31" s="1230"/>
      <c r="MOT31" s="1230"/>
      <c r="MOU31" s="1230"/>
      <c r="MOV31" s="1230"/>
      <c r="MOW31" s="1230"/>
      <c r="MOX31" s="1230"/>
      <c r="MOY31" s="1230"/>
      <c r="MOZ31" s="1230"/>
      <c r="MPA31" s="1230"/>
      <c r="MPB31" s="1230"/>
      <c r="MPC31" s="1230"/>
      <c r="MPD31" s="1230"/>
      <c r="MPE31" s="1230"/>
      <c r="MPF31" s="1230"/>
      <c r="MPG31" s="1230"/>
      <c r="MPH31" s="1230"/>
      <c r="MPI31" s="1230"/>
      <c r="MPJ31" s="1230"/>
      <c r="MPK31" s="1230"/>
      <c r="MPL31" s="1230"/>
      <c r="MPM31" s="1230"/>
      <c r="MPN31" s="1230"/>
      <c r="MPO31" s="1230"/>
      <c r="MPP31" s="1230"/>
      <c r="MPQ31" s="1230"/>
      <c r="MPR31" s="1230"/>
      <c r="MPS31" s="1230"/>
      <c r="MPT31" s="1230"/>
      <c r="MPU31" s="1230"/>
      <c r="MPV31" s="1230"/>
      <c r="MPW31" s="1230"/>
      <c r="MPX31" s="1230"/>
      <c r="MPY31" s="1230"/>
      <c r="MPZ31" s="1230"/>
      <c r="MQA31" s="1230"/>
      <c r="MQB31" s="1230"/>
      <c r="MQC31" s="1230"/>
      <c r="MQD31" s="1230"/>
      <c r="MQE31" s="1230"/>
      <c r="MQF31" s="1230"/>
      <c r="MQG31" s="1230"/>
      <c r="MQH31" s="1230"/>
      <c r="MQI31" s="1230"/>
      <c r="MQJ31" s="1230"/>
      <c r="MQK31" s="1230"/>
      <c r="MQL31" s="1230"/>
      <c r="MQM31" s="1230"/>
      <c r="MQN31" s="1230"/>
      <c r="MQO31" s="1230"/>
      <c r="MQP31" s="1230"/>
      <c r="MQQ31" s="1230"/>
      <c r="MQR31" s="1230"/>
      <c r="MQS31" s="1230"/>
      <c r="MQT31" s="1230"/>
      <c r="MQU31" s="1230"/>
      <c r="MQV31" s="1230"/>
      <c r="MQW31" s="1230"/>
      <c r="MQX31" s="1230"/>
      <c r="MQY31" s="1230"/>
      <c r="MQZ31" s="1230"/>
      <c r="MRA31" s="1230"/>
      <c r="MRB31" s="1230"/>
      <c r="MRC31" s="1230"/>
      <c r="MRD31" s="1230"/>
      <c r="MRE31" s="1230"/>
      <c r="MRF31" s="1230"/>
      <c r="MRG31" s="1230"/>
      <c r="MRH31" s="1230"/>
      <c r="MRI31" s="1230"/>
      <c r="MRJ31" s="1230"/>
      <c r="MRK31" s="1230"/>
      <c r="MRL31" s="1230"/>
      <c r="MRM31" s="1230"/>
      <c r="MRN31" s="1230"/>
      <c r="MRO31" s="1230"/>
      <c r="MRP31" s="1230"/>
      <c r="MRQ31" s="1230"/>
      <c r="MRR31" s="1230"/>
      <c r="MRS31" s="1230"/>
      <c r="MRT31" s="1230"/>
      <c r="MRU31" s="1230"/>
      <c r="MRV31" s="1230"/>
      <c r="MRW31" s="1230"/>
      <c r="MRX31" s="1230"/>
      <c r="MRY31" s="1230"/>
      <c r="MRZ31" s="1230"/>
      <c r="MSA31" s="1230"/>
      <c r="MSB31" s="1230"/>
      <c r="MSC31" s="1230"/>
      <c r="MSD31" s="1230"/>
      <c r="MSE31" s="1230"/>
      <c r="MSF31" s="1230"/>
      <c r="MSG31" s="1230"/>
      <c r="MSH31" s="1230"/>
      <c r="MSI31" s="1230"/>
      <c r="MSJ31" s="1230"/>
      <c r="MSK31" s="1230"/>
      <c r="MSL31" s="1230"/>
      <c r="MSM31" s="1230"/>
      <c r="MSN31" s="1230"/>
      <c r="MSO31" s="1230"/>
      <c r="MSP31" s="1230"/>
      <c r="MSQ31" s="1230"/>
      <c r="MSR31" s="1230"/>
      <c r="MSS31" s="1230"/>
      <c r="MST31" s="1230"/>
      <c r="MSU31" s="1230"/>
      <c r="MSV31" s="1230"/>
      <c r="MSW31" s="1230"/>
      <c r="MSX31" s="1230"/>
      <c r="MSY31" s="1230"/>
      <c r="MSZ31" s="1230"/>
      <c r="MTA31" s="1230"/>
      <c r="MTB31" s="1230"/>
      <c r="MTC31" s="1230"/>
      <c r="MTD31" s="1230"/>
      <c r="MTE31" s="1230"/>
      <c r="MTF31" s="1230"/>
      <c r="MTG31" s="1230"/>
      <c r="MTH31" s="1230"/>
      <c r="MTI31" s="1230"/>
      <c r="MTJ31" s="1230"/>
      <c r="MTK31" s="1230"/>
      <c r="MTL31" s="1230"/>
      <c r="MTM31" s="1230"/>
      <c r="MTN31" s="1230"/>
      <c r="MTO31" s="1230"/>
      <c r="MTP31" s="1230"/>
      <c r="MTQ31" s="1230"/>
      <c r="MTR31" s="1230"/>
      <c r="MTS31" s="1230"/>
      <c r="MTT31" s="1230"/>
      <c r="MTU31" s="1230"/>
      <c r="MTV31" s="1230"/>
      <c r="MTW31" s="1230"/>
      <c r="MTX31" s="1230"/>
      <c r="MTY31" s="1230"/>
      <c r="MTZ31" s="1230"/>
      <c r="MUA31" s="1230"/>
      <c r="MUB31" s="1230"/>
      <c r="MUC31" s="1230"/>
      <c r="MUD31" s="1230"/>
      <c r="MUE31" s="1230"/>
      <c r="MUF31" s="1230"/>
      <c r="MUG31" s="1230"/>
      <c r="MUH31" s="1230"/>
      <c r="MUI31" s="1230"/>
      <c r="MUJ31" s="1230"/>
      <c r="MUK31" s="1230"/>
      <c r="MUL31" s="1230"/>
      <c r="MUM31" s="1230"/>
      <c r="MUN31" s="1230"/>
      <c r="MUO31" s="1230"/>
      <c r="MUP31" s="1230"/>
      <c r="MUQ31" s="1230"/>
      <c r="MUR31" s="1230"/>
      <c r="MUS31" s="1230"/>
      <c r="MUT31" s="1230"/>
      <c r="MUU31" s="1230"/>
      <c r="MUV31" s="1230"/>
      <c r="MUW31" s="1230"/>
      <c r="MUX31" s="1230"/>
      <c r="MUY31" s="1230"/>
      <c r="MUZ31" s="1230"/>
      <c r="MVA31" s="1230"/>
      <c r="MVB31" s="1230"/>
      <c r="MVC31" s="1230"/>
      <c r="MVD31" s="1230"/>
      <c r="MVE31" s="1230"/>
      <c r="MVF31" s="1230"/>
      <c r="MVG31" s="1230"/>
      <c r="MVH31" s="1230"/>
      <c r="MVI31" s="1230"/>
      <c r="MVJ31" s="1230"/>
      <c r="MVK31" s="1230"/>
      <c r="MVL31" s="1230"/>
      <c r="MVM31" s="1230"/>
      <c r="MVN31" s="1230"/>
      <c r="MVO31" s="1230"/>
      <c r="MVP31" s="1230"/>
      <c r="MVQ31" s="1230"/>
      <c r="MVR31" s="1230"/>
      <c r="MVS31" s="1230"/>
      <c r="MVT31" s="1230"/>
      <c r="MVU31" s="1230"/>
      <c r="MVV31" s="1230"/>
      <c r="MVW31" s="1230"/>
      <c r="MVX31" s="1230"/>
      <c r="MVY31" s="1230"/>
      <c r="MVZ31" s="1230"/>
      <c r="MWA31" s="1230"/>
      <c r="MWB31" s="1230"/>
      <c r="MWC31" s="1230"/>
      <c r="MWD31" s="1230"/>
      <c r="MWE31" s="1230"/>
      <c r="MWF31" s="1230"/>
      <c r="MWG31" s="1230"/>
      <c r="MWH31" s="1230"/>
      <c r="MWI31" s="1230"/>
      <c r="MWJ31" s="1230"/>
      <c r="MWK31" s="1230"/>
      <c r="MWL31" s="1230"/>
      <c r="MWM31" s="1230"/>
      <c r="MWN31" s="1230"/>
      <c r="MWO31" s="1230"/>
      <c r="MWP31" s="1230"/>
      <c r="MWQ31" s="1230"/>
      <c r="MWR31" s="1230"/>
      <c r="MWS31" s="1230"/>
      <c r="MWT31" s="1230"/>
      <c r="MWU31" s="1230"/>
      <c r="MWV31" s="1230"/>
      <c r="MWW31" s="1230"/>
      <c r="MWX31" s="1230"/>
      <c r="MWY31" s="1230"/>
      <c r="MWZ31" s="1230"/>
      <c r="MXA31" s="1230"/>
      <c r="MXB31" s="1230"/>
      <c r="MXC31" s="1230"/>
      <c r="MXD31" s="1230"/>
      <c r="MXE31" s="1230"/>
      <c r="MXF31" s="1230"/>
      <c r="MXG31" s="1230"/>
      <c r="MXH31" s="1230"/>
      <c r="MXI31" s="1230"/>
      <c r="MXJ31" s="1230"/>
      <c r="MXK31" s="1230"/>
      <c r="MXL31" s="1230"/>
      <c r="MXM31" s="1230"/>
      <c r="MXN31" s="1230"/>
      <c r="MXO31" s="1230"/>
      <c r="MXP31" s="1230"/>
      <c r="MXQ31" s="1230"/>
      <c r="MXR31" s="1230"/>
      <c r="MXS31" s="1230"/>
      <c r="MXT31" s="1230"/>
      <c r="MXU31" s="1230"/>
      <c r="MXV31" s="1230"/>
      <c r="MXW31" s="1230"/>
      <c r="MXX31" s="1230"/>
      <c r="MXY31" s="1230"/>
      <c r="MXZ31" s="1230"/>
      <c r="MYA31" s="1230"/>
      <c r="MYB31" s="1230"/>
      <c r="MYC31" s="1230"/>
      <c r="MYD31" s="1230"/>
      <c r="MYE31" s="1230"/>
      <c r="MYF31" s="1230"/>
      <c r="MYG31" s="1230"/>
      <c r="MYH31" s="1230"/>
      <c r="MYI31" s="1230"/>
      <c r="MYJ31" s="1230"/>
      <c r="MYK31" s="1230"/>
      <c r="MYL31" s="1230"/>
      <c r="MYM31" s="1230"/>
      <c r="MYN31" s="1230"/>
      <c r="MYO31" s="1230"/>
      <c r="MYP31" s="1230"/>
      <c r="MYQ31" s="1230"/>
      <c r="MYR31" s="1230"/>
      <c r="MYS31" s="1230"/>
      <c r="MYT31" s="1230"/>
      <c r="MYU31" s="1230"/>
      <c r="MYV31" s="1230"/>
      <c r="MYW31" s="1230"/>
      <c r="MYX31" s="1230"/>
      <c r="MYY31" s="1230"/>
      <c r="MYZ31" s="1230"/>
      <c r="MZA31" s="1230"/>
      <c r="MZB31" s="1230"/>
      <c r="MZC31" s="1230"/>
      <c r="MZD31" s="1230"/>
      <c r="MZE31" s="1230"/>
      <c r="MZF31" s="1230"/>
      <c r="MZG31" s="1230"/>
      <c r="MZH31" s="1230"/>
      <c r="MZI31" s="1230"/>
      <c r="MZJ31" s="1230"/>
      <c r="MZK31" s="1230"/>
      <c r="MZL31" s="1230"/>
      <c r="MZM31" s="1230"/>
      <c r="MZN31" s="1230"/>
      <c r="MZO31" s="1230"/>
      <c r="MZP31" s="1230"/>
      <c r="MZQ31" s="1230"/>
      <c r="MZR31" s="1230"/>
      <c r="MZS31" s="1230"/>
      <c r="MZT31" s="1230"/>
      <c r="MZU31" s="1230"/>
      <c r="MZV31" s="1230"/>
      <c r="MZW31" s="1230"/>
      <c r="MZX31" s="1230"/>
      <c r="MZY31" s="1230"/>
      <c r="MZZ31" s="1230"/>
      <c r="NAA31" s="1230"/>
      <c r="NAB31" s="1230"/>
      <c r="NAC31" s="1230"/>
      <c r="NAD31" s="1230"/>
      <c r="NAE31" s="1230"/>
      <c r="NAF31" s="1230"/>
      <c r="NAG31" s="1230"/>
      <c r="NAH31" s="1230"/>
      <c r="NAI31" s="1230"/>
      <c r="NAJ31" s="1230"/>
      <c r="NAK31" s="1230"/>
      <c r="NAL31" s="1230"/>
      <c r="NAM31" s="1230"/>
      <c r="NAN31" s="1230"/>
      <c r="NAO31" s="1230"/>
      <c r="NAP31" s="1230"/>
      <c r="NAQ31" s="1230"/>
      <c r="NAR31" s="1230"/>
      <c r="NAS31" s="1230"/>
      <c r="NAT31" s="1230"/>
      <c r="NAU31" s="1230"/>
      <c r="NAV31" s="1230"/>
      <c r="NAW31" s="1230"/>
      <c r="NAX31" s="1230"/>
      <c r="NAY31" s="1230"/>
      <c r="NAZ31" s="1230"/>
      <c r="NBA31" s="1230"/>
      <c r="NBB31" s="1230"/>
      <c r="NBC31" s="1230"/>
      <c r="NBD31" s="1230"/>
      <c r="NBE31" s="1230"/>
      <c r="NBF31" s="1230"/>
      <c r="NBG31" s="1230"/>
      <c r="NBH31" s="1230"/>
      <c r="NBI31" s="1230"/>
      <c r="NBJ31" s="1230"/>
      <c r="NBK31" s="1230"/>
      <c r="NBL31" s="1230"/>
      <c r="NBM31" s="1230"/>
      <c r="NBN31" s="1230"/>
      <c r="NBO31" s="1230"/>
      <c r="NBP31" s="1230"/>
      <c r="NBQ31" s="1230"/>
      <c r="NBR31" s="1230"/>
      <c r="NBS31" s="1230"/>
      <c r="NBT31" s="1230"/>
      <c r="NBU31" s="1230"/>
      <c r="NBV31" s="1230"/>
      <c r="NBW31" s="1230"/>
      <c r="NBX31" s="1230"/>
      <c r="NBY31" s="1230"/>
      <c r="NBZ31" s="1230"/>
      <c r="NCA31" s="1230"/>
      <c r="NCB31" s="1230"/>
      <c r="NCC31" s="1230"/>
      <c r="NCD31" s="1230"/>
      <c r="NCE31" s="1230"/>
      <c r="NCF31" s="1230"/>
      <c r="NCG31" s="1230"/>
      <c r="NCH31" s="1230"/>
      <c r="NCI31" s="1230"/>
      <c r="NCJ31" s="1230"/>
      <c r="NCK31" s="1230"/>
      <c r="NCL31" s="1230"/>
      <c r="NCM31" s="1230"/>
      <c r="NCN31" s="1230"/>
      <c r="NCO31" s="1230"/>
      <c r="NCP31" s="1230"/>
      <c r="NCQ31" s="1230"/>
      <c r="NCR31" s="1230"/>
      <c r="NCS31" s="1230"/>
      <c r="NCT31" s="1230"/>
      <c r="NCU31" s="1230"/>
      <c r="NCV31" s="1230"/>
      <c r="NCW31" s="1230"/>
      <c r="NCX31" s="1230"/>
      <c r="NCY31" s="1230"/>
      <c r="NCZ31" s="1230"/>
      <c r="NDA31" s="1230"/>
      <c r="NDB31" s="1230"/>
      <c r="NDC31" s="1230"/>
      <c r="NDD31" s="1230"/>
      <c r="NDE31" s="1230"/>
      <c r="NDF31" s="1230"/>
      <c r="NDG31" s="1230"/>
      <c r="NDH31" s="1230"/>
      <c r="NDI31" s="1230"/>
      <c r="NDJ31" s="1230"/>
      <c r="NDK31" s="1230"/>
      <c r="NDL31" s="1230"/>
      <c r="NDM31" s="1230"/>
      <c r="NDN31" s="1230"/>
      <c r="NDO31" s="1230"/>
      <c r="NDP31" s="1230"/>
      <c r="NDQ31" s="1230"/>
      <c r="NDR31" s="1230"/>
      <c r="NDS31" s="1230"/>
      <c r="NDT31" s="1230"/>
      <c r="NDU31" s="1230"/>
      <c r="NDV31" s="1230"/>
      <c r="NDW31" s="1230"/>
      <c r="NDX31" s="1230"/>
      <c r="NDY31" s="1230"/>
      <c r="NDZ31" s="1230"/>
      <c r="NEA31" s="1230"/>
      <c r="NEB31" s="1230"/>
      <c r="NEC31" s="1230"/>
      <c r="NED31" s="1230"/>
      <c r="NEE31" s="1230"/>
      <c r="NEF31" s="1230"/>
      <c r="NEG31" s="1230"/>
      <c r="NEH31" s="1230"/>
      <c r="NEI31" s="1230"/>
      <c r="NEJ31" s="1230"/>
      <c r="NEK31" s="1230"/>
      <c r="NEL31" s="1230"/>
      <c r="NEM31" s="1230"/>
      <c r="NEN31" s="1230"/>
      <c r="NEO31" s="1230"/>
      <c r="NEP31" s="1230"/>
      <c r="NEQ31" s="1230"/>
      <c r="NER31" s="1230"/>
      <c r="NES31" s="1230"/>
      <c r="NET31" s="1230"/>
      <c r="NEU31" s="1230"/>
      <c r="NEV31" s="1230"/>
      <c r="NEW31" s="1230"/>
      <c r="NEX31" s="1230"/>
      <c r="NEY31" s="1230"/>
      <c r="NEZ31" s="1230"/>
      <c r="NFA31" s="1230"/>
      <c r="NFB31" s="1230"/>
      <c r="NFC31" s="1230"/>
      <c r="NFD31" s="1230"/>
      <c r="NFE31" s="1230"/>
      <c r="NFF31" s="1230"/>
      <c r="NFG31" s="1230"/>
      <c r="NFH31" s="1230"/>
      <c r="NFI31" s="1230"/>
      <c r="NFJ31" s="1230"/>
      <c r="NFK31" s="1230"/>
      <c r="NFL31" s="1230"/>
      <c r="NFM31" s="1230"/>
      <c r="NFN31" s="1230"/>
      <c r="NFO31" s="1230"/>
      <c r="NFP31" s="1230"/>
      <c r="NFQ31" s="1230"/>
      <c r="NFR31" s="1230"/>
      <c r="NFS31" s="1230"/>
      <c r="NFT31" s="1230"/>
      <c r="NFU31" s="1230"/>
      <c r="NFV31" s="1230"/>
      <c r="NFW31" s="1230"/>
      <c r="NFX31" s="1230"/>
      <c r="NFY31" s="1230"/>
      <c r="NFZ31" s="1230"/>
      <c r="NGA31" s="1230"/>
      <c r="NGB31" s="1230"/>
      <c r="NGC31" s="1230"/>
      <c r="NGD31" s="1230"/>
      <c r="NGE31" s="1230"/>
      <c r="NGF31" s="1230"/>
      <c r="NGG31" s="1230"/>
      <c r="NGH31" s="1230"/>
      <c r="NGI31" s="1230"/>
      <c r="NGJ31" s="1230"/>
      <c r="NGK31" s="1230"/>
      <c r="NGL31" s="1230"/>
      <c r="NGM31" s="1230"/>
      <c r="NGN31" s="1230"/>
      <c r="NGO31" s="1230"/>
      <c r="NGP31" s="1230"/>
      <c r="NGQ31" s="1230"/>
      <c r="NGR31" s="1230"/>
      <c r="NGS31" s="1230"/>
      <c r="NGT31" s="1230"/>
      <c r="NGU31" s="1230"/>
      <c r="NGV31" s="1230"/>
      <c r="NGW31" s="1230"/>
      <c r="NGX31" s="1230"/>
      <c r="NGY31" s="1230"/>
      <c r="NGZ31" s="1230"/>
      <c r="NHA31" s="1230"/>
      <c r="NHB31" s="1230"/>
      <c r="NHC31" s="1230"/>
      <c r="NHD31" s="1230"/>
      <c r="NHE31" s="1230"/>
      <c r="NHF31" s="1230"/>
      <c r="NHG31" s="1230"/>
      <c r="NHH31" s="1230"/>
      <c r="NHI31" s="1230"/>
      <c r="NHJ31" s="1230"/>
      <c r="NHK31" s="1230"/>
      <c r="NHL31" s="1230"/>
      <c r="NHM31" s="1230"/>
      <c r="NHN31" s="1230"/>
      <c r="NHO31" s="1230"/>
      <c r="NHP31" s="1230"/>
      <c r="NHQ31" s="1230"/>
      <c r="NHR31" s="1230"/>
      <c r="NHS31" s="1230"/>
      <c r="NHT31" s="1230"/>
      <c r="NHU31" s="1230"/>
      <c r="NHV31" s="1230"/>
      <c r="NHW31" s="1230"/>
      <c r="NHX31" s="1230"/>
      <c r="NHY31" s="1230"/>
      <c r="NHZ31" s="1230"/>
      <c r="NIA31" s="1230"/>
      <c r="NIB31" s="1230"/>
      <c r="NIC31" s="1230"/>
      <c r="NID31" s="1230"/>
      <c r="NIE31" s="1230"/>
      <c r="NIF31" s="1230"/>
      <c r="NIG31" s="1230"/>
      <c r="NIH31" s="1230"/>
      <c r="NII31" s="1230"/>
      <c r="NIJ31" s="1230"/>
      <c r="NIK31" s="1230"/>
      <c r="NIL31" s="1230"/>
      <c r="NIM31" s="1230"/>
      <c r="NIN31" s="1230"/>
      <c r="NIO31" s="1230"/>
      <c r="NIP31" s="1230"/>
      <c r="NIQ31" s="1230"/>
      <c r="NIR31" s="1230"/>
      <c r="NIS31" s="1230"/>
      <c r="NIT31" s="1230"/>
      <c r="NIU31" s="1230"/>
      <c r="NIV31" s="1230"/>
      <c r="NIW31" s="1230"/>
      <c r="NIX31" s="1230"/>
      <c r="NIY31" s="1230"/>
      <c r="NIZ31" s="1230"/>
      <c r="NJA31" s="1230"/>
      <c r="NJB31" s="1230"/>
      <c r="NJC31" s="1230"/>
      <c r="NJD31" s="1230"/>
      <c r="NJE31" s="1230"/>
      <c r="NJF31" s="1230"/>
      <c r="NJG31" s="1230"/>
      <c r="NJH31" s="1230"/>
      <c r="NJI31" s="1230"/>
      <c r="NJJ31" s="1230"/>
      <c r="NJK31" s="1230"/>
      <c r="NJL31" s="1230"/>
      <c r="NJM31" s="1230"/>
      <c r="NJN31" s="1230"/>
      <c r="NJO31" s="1230"/>
      <c r="NJP31" s="1230"/>
      <c r="NJQ31" s="1230"/>
      <c r="NJR31" s="1230"/>
      <c r="NJS31" s="1230"/>
      <c r="NJT31" s="1230"/>
      <c r="NJU31" s="1230"/>
      <c r="NJV31" s="1230"/>
      <c r="NJW31" s="1230"/>
      <c r="NJX31" s="1230"/>
      <c r="NJY31" s="1230"/>
      <c r="NJZ31" s="1230"/>
      <c r="NKA31" s="1230"/>
      <c r="NKB31" s="1230"/>
      <c r="NKC31" s="1230"/>
      <c r="NKD31" s="1230"/>
      <c r="NKE31" s="1230"/>
      <c r="NKF31" s="1230"/>
      <c r="NKG31" s="1230"/>
      <c r="NKH31" s="1230"/>
      <c r="NKI31" s="1230"/>
      <c r="NKJ31" s="1230"/>
      <c r="NKK31" s="1230"/>
      <c r="NKL31" s="1230"/>
      <c r="NKM31" s="1230"/>
      <c r="NKN31" s="1230"/>
      <c r="NKO31" s="1230"/>
      <c r="NKP31" s="1230"/>
      <c r="NKQ31" s="1230"/>
      <c r="NKR31" s="1230"/>
      <c r="NKS31" s="1230"/>
      <c r="NKT31" s="1230"/>
      <c r="NKU31" s="1230"/>
      <c r="NKV31" s="1230"/>
      <c r="NKW31" s="1230"/>
      <c r="NKX31" s="1230"/>
      <c r="NKY31" s="1230"/>
      <c r="NKZ31" s="1230"/>
      <c r="NLA31" s="1230"/>
      <c r="NLB31" s="1230"/>
      <c r="NLC31" s="1230"/>
      <c r="NLD31" s="1230"/>
      <c r="NLE31" s="1230"/>
      <c r="NLF31" s="1230"/>
      <c r="NLG31" s="1230"/>
      <c r="NLH31" s="1230"/>
      <c r="NLI31" s="1230"/>
      <c r="NLJ31" s="1230"/>
      <c r="NLK31" s="1230"/>
      <c r="NLL31" s="1230"/>
      <c r="NLM31" s="1230"/>
      <c r="NLN31" s="1230"/>
      <c r="NLO31" s="1230"/>
      <c r="NLP31" s="1230"/>
      <c r="NLQ31" s="1230"/>
      <c r="NLR31" s="1230"/>
      <c r="NLS31" s="1230"/>
      <c r="NLT31" s="1230"/>
      <c r="NLU31" s="1230"/>
      <c r="NLV31" s="1230"/>
      <c r="NLW31" s="1230"/>
      <c r="NLX31" s="1230"/>
      <c r="NLY31" s="1230"/>
      <c r="NLZ31" s="1230"/>
      <c r="NMA31" s="1230"/>
      <c r="NMB31" s="1230"/>
      <c r="NMC31" s="1230"/>
      <c r="NMD31" s="1230"/>
      <c r="NME31" s="1230"/>
      <c r="NMF31" s="1230"/>
      <c r="NMG31" s="1230"/>
      <c r="NMH31" s="1230"/>
      <c r="NMI31" s="1230"/>
      <c r="NMJ31" s="1230"/>
      <c r="NMK31" s="1230"/>
      <c r="NML31" s="1230"/>
      <c r="NMM31" s="1230"/>
      <c r="NMN31" s="1230"/>
      <c r="NMO31" s="1230"/>
      <c r="NMP31" s="1230"/>
      <c r="NMQ31" s="1230"/>
      <c r="NMR31" s="1230"/>
      <c r="NMS31" s="1230"/>
      <c r="NMT31" s="1230"/>
      <c r="NMU31" s="1230"/>
      <c r="NMV31" s="1230"/>
      <c r="NMW31" s="1230"/>
      <c r="NMX31" s="1230"/>
      <c r="NMY31" s="1230"/>
      <c r="NMZ31" s="1230"/>
      <c r="NNA31" s="1230"/>
      <c r="NNB31" s="1230"/>
      <c r="NNC31" s="1230"/>
      <c r="NND31" s="1230"/>
      <c r="NNE31" s="1230"/>
      <c r="NNF31" s="1230"/>
      <c r="NNG31" s="1230"/>
      <c r="NNH31" s="1230"/>
      <c r="NNI31" s="1230"/>
      <c r="NNJ31" s="1230"/>
      <c r="NNK31" s="1230"/>
      <c r="NNL31" s="1230"/>
      <c r="NNM31" s="1230"/>
      <c r="NNN31" s="1230"/>
      <c r="NNO31" s="1230"/>
      <c r="NNP31" s="1230"/>
      <c r="NNQ31" s="1230"/>
      <c r="NNR31" s="1230"/>
      <c r="NNS31" s="1230"/>
      <c r="NNT31" s="1230"/>
      <c r="NNU31" s="1230"/>
      <c r="NNV31" s="1230"/>
      <c r="NNW31" s="1230"/>
      <c r="NNX31" s="1230"/>
      <c r="NNY31" s="1230"/>
      <c r="NNZ31" s="1230"/>
      <c r="NOA31" s="1230"/>
      <c r="NOB31" s="1230"/>
      <c r="NOC31" s="1230"/>
      <c r="NOD31" s="1230"/>
      <c r="NOE31" s="1230"/>
      <c r="NOF31" s="1230"/>
      <c r="NOG31" s="1230"/>
      <c r="NOH31" s="1230"/>
      <c r="NOI31" s="1230"/>
      <c r="NOJ31" s="1230"/>
      <c r="NOK31" s="1230"/>
      <c r="NOL31" s="1230"/>
      <c r="NOM31" s="1230"/>
      <c r="NON31" s="1230"/>
      <c r="NOO31" s="1230"/>
      <c r="NOP31" s="1230"/>
      <c r="NOQ31" s="1230"/>
      <c r="NOR31" s="1230"/>
      <c r="NOS31" s="1230"/>
      <c r="NOT31" s="1230"/>
      <c r="NOU31" s="1230"/>
      <c r="NOV31" s="1230"/>
      <c r="NOW31" s="1230"/>
      <c r="NOX31" s="1230"/>
      <c r="NOY31" s="1230"/>
      <c r="NOZ31" s="1230"/>
      <c r="NPA31" s="1230"/>
      <c r="NPB31" s="1230"/>
      <c r="NPC31" s="1230"/>
      <c r="NPD31" s="1230"/>
      <c r="NPE31" s="1230"/>
      <c r="NPF31" s="1230"/>
      <c r="NPG31" s="1230"/>
      <c r="NPH31" s="1230"/>
      <c r="NPI31" s="1230"/>
      <c r="NPJ31" s="1230"/>
      <c r="NPK31" s="1230"/>
      <c r="NPL31" s="1230"/>
      <c r="NPM31" s="1230"/>
      <c r="NPN31" s="1230"/>
      <c r="NPO31" s="1230"/>
      <c r="NPP31" s="1230"/>
      <c r="NPQ31" s="1230"/>
      <c r="NPR31" s="1230"/>
      <c r="NPS31" s="1230"/>
      <c r="NPT31" s="1230"/>
      <c r="NPU31" s="1230"/>
      <c r="NPV31" s="1230"/>
      <c r="NPW31" s="1230"/>
      <c r="NPX31" s="1230"/>
      <c r="NPY31" s="1230"/>
      <c r="NPZ31" s="1230"/>
      <c r="NQA31" s="1230"/>
      <c r="NQB31" s="1230"/>
      <c r="NQC31" s="1230"/>
      <c r="NQD31" s="1230"/>
      <c r="NQE31" s="1230"/>
      <c r="NQF31" s="1230"/>
      <c r="NQG31" s="1230"/>
      <c r="NQH31" s="1230"/>
      <c r="NQI31" s="1230"/>
      <c r="NQJ31" s="1230"/>
      <c r="NQK31" s="1230"/>
      <c r="NQL31" s="1230"/>
      <c r="NQM31" s="1230"/>
      <c r="NQN31" s="1230"/>
      <c r="NQO31" s="1230"/>
      <c r="NQP31" s="1230"/>
      <c r="NQQ31" s="1230"/>
      <c r="NQR31" s="1230"/>
      <c r="NQS31" s="1230"/>
      <c r="NQT31" s="1230"/>
      <c r="NQU31" s="1230"/>
      <c r="NQV31" s="1230"/>
      <c r="NQW31" s="1230"/>
      <c r="NQX31" s="1230"/>
      <c r="NQY31" s="1230"/>
      <c r="NQZ31" s="1230"/>
      <c r="NRA31" s="1230"/>
      <c r="NRB31" s="1230"/>
      <c r="NRC31" s="1230"/>
      <c r="NRD31" s="1230"/>
      <c r="NRE31" s="1230"/>
      <c r="NRF31" s="1230"/>
      <c r="NRG31" s="1230"/>
      <c r="NRH31" s="1230"/>
      <c r="NRI31" s="1230"/>
      <c r="NRJ31" s="1230"/>
      <c r="NRK31" s="1230"/>
      <c r="NRL31" s="1230"/>
      <c r="NRM31" s="1230"/>
      <c r="NRN31" s="1230"/>
      <c r="NRO31" s="1230"/>
      <c r="NRP31" s="1230"/>
      <c r="NRQ31" s="1230"/>
      <c r="NRR31" s="1230"/>
      <c r="NRS31" s="1230"/>
      <c r="NRT31" s="1230"/>
      <c r="NRU31" s="1230"/>
      <c r="NRV31" s="1230"/>
      <c r="NRW31" s="1230"/>
      <c r="NRX31" s="1230"/>
      <c r="NRY31" s="1230"/>
      <c r="NRZ31" s="1230"/>
      <c r="NSA31" s="1230"/>
      <c r="NSB31" s="1230"/>
      <c r="NSC31" s="1230"/>
      <c r="NSD31" s="1230"/>
      <c r="NSE31" s="1230"/>
      <c r="NSF31" s="1230"/>
      <c r="NSG31" s="1230"/>
      <c r="NSH31" s="1230"/>
      <c r="NSI31" s="1230"/>
      <c r="NSJ31" s="1230"/>
      <c r="NSK31" s="1230"/>
      <c r="NSL31" s="1230"/>
      <c r="NSM31" s="1230"/>
      <c r="NSN31" s="1230"/>
      <c r="NSO31" s="1230"/>
      <c r="NSP31" s="1230"/>
      <c r="NSQ31" s="1230"/>
      <c r="NSR31" s="1230"/>
      <c r="NSS31" s="1230"/>
      <c r="NST31" s="1230"/>
      <c r="NSU31" s="1230"/>
      <c r="NSV31" s="1230"/>
      <c r="NSW31" s="1230"/>
      <c r="NSX31" s="1230"/>
      <c r="NSY31" s="1230"/>
      <c r="NSZ31" s="1230"/>
      <c r="NTA31" s="1230"/>
      <c r="NTB31" s="1230"/>
      <c r="NTC31" s="1230"/>
      <c r="NTD31" s="1230"/>
      <c r="NTE31" s="1230"/>
      <c r="NTF31" s="1230"/>
      <c r="NTG31" s="1230"/>
      <c r="NTH31" s="1230"/>
      <c r="NTI31" s="1230"/>
      <c r="NTJ31" s="1230"/>
      <c r="NTK31" s="1230"/>
      <c r="NTL31" s="1230"/>
      <c r="NTM31" s="1230"/>
      <c r="NTN31" s="1230"/>
      <c r="NTO31" s="1230"/>
      <c r="NTP31" s="1230"/>
      <c r="NTQ31" s="1230"/>
      <c r="NTR31" s="1230"/>
      <c r="NTS31" s="1230"/>
      <c r="NTT31" s="1230"/>
      <c r="NTU31" s="1230"/>
      <c r="NTV31" s="1230"/>
      <c r="NTW31" s="1230"/>
      <c r="NTX31" s="1230"/>
      <c r="NTY31" s="1230"/>
      <c r="NTZ31" s="1230"/>
      <c r="NUA31" s="1230"/>
      <c r="NUB31" s="1230"/>
      <c r="NUC31" s="1230"/>
      <c r="NUD31" s="1230"/>
      <c r="NUE31" s="1230"/>
      <c r="NUF31" s="1230"/>
      <c r="NUG31" s="1230"/>
      <c r="NUH31" s="1230"/>
      <c r="NUI31" s="1230"/>
      <c r="NUJ31" s="1230"/>
      <c r="NUK31" s="1230"/>
      <c r="NUL31" s="1230"/>
      <c r="NUM31" s="1230"/>
      <c r="NUN31" s="1230"/>
      <c r="NUO31" s="1230"/>
      <c r="NUP31" s="1230"/>
      <c r="NUQ31" s="1230"/>
      <c r="NUR31" s="1230"/>
      <c r="NUS31" s="1230"/>
      <c r="NUT31" s="1230"/>
      <c r="NUU31" s="1230"/>
      <c r="NUV31" s="1230"/>
      <c r="NUW31" s="1230"/>
      <c r="NUX31" s="1230"/>
      <c r="NUY31" s="1230"/>
      <c r="NUZ31" s="1230"/>
      <c r="NVA31" s="1230"/>
      <c r="NVB31" s="1230"/>
      <c r="NVC31" s="1230"/>
      <c r="NVD31" s="1230"/>
      <c r="NVE31" s="1230"/>
      <c r="NVF31" s="1230"/>
      <c r="NVG31" s="1230"/>
      <c r="NVH31" s="1230"/>
      <c r="NVI31" s="1230"/>
      <c r="NVJ31" s="1230"/>
      <c r="NVK31" s="1230"/>
      <c r="NVL31" s="1230"/>
      <c r="NVM31" s="1230"/>
      <c r="NVN31" s="1230"/>
      <c r="NVO31" s="1230"/>
      <c r="NVP31" s="1230"/>
      <c r="NVQ31" s="1230"/>
      <c r="NVR31" s="1230"/>
      <c r="NVS31" s="1230"/>
      <c r="NVT31" s="1230"/>
      <c r="NVU31" s="1230"/>
      <c r="NVV31" s="1230"/>
      <c r="NVW31" s="1230"/>
      <c r="NVX31" s="1230"/>
      <c r="NVY31" s="1230"/>
      <c r="NVZ31" s="1230"/>
      <c r="NWA31" s="1230"/>
      <c r="NWB31" s="1230"/>
      <c r="NWC31" s="1230"/>
      <c r="NWD31" s="1230"/>
      <c r="NWE31" s="1230"/>
      <c r="NWF31" s="1230"/>
      <c r="NWG31" s="1230"/>
      <c r="NWH31" s="1230"/>
      <c r="NWI31" s="1230"/>
      <c r="NWJ31" s="1230"/>
      <c r="NWK31" s="1230"/>
      <c r="NWL31" s="1230"/>
      <c r="NWM31" s="1230"/>
      <c r="NWN31" s="1230"/>
      <c r="NWO31" s="1230"/>
      <c r="NWP31" s="1230"/>
      <c r="NWQ31" s="1230"/>
      <c r="NWR31" s="1230"/>
      <c r="NWS31" s="1230"/>
      <c r="NWT31" s="1230"/>
      <c r="NWU31" s="1230"/>
      <c r="NWV31" s="1230"/>
      <c r="NWW31" s="1230"/>
      <c r="NWX31" s="1230"/>
      <c r="NWY31" s="1230"/>
      <c r="NWZ31" s="1230"/>
      <c r="NXA31" s="1230"/>
      <c r="NXB31" s="1230"/>
      <c r="NXC31" s="1230"/>
      <c r="NXD31" s="1230"/>
      <c r="NXE31" s="1230"/>
      <c r="NXF31" s="1230"/>
      <c r="NXG31" s="1230"/>
      <c r="NXH31" s="1230"/>
      <c r="NXI31" s="1230"/>
      <c r="NXJ31" s="1230"/>
      <c r="NXK31" s="1230"/>
      <c r="NXL31" s="1230"/>
      <c r="NXM31" s="1230"/>
      <c r="NXN31" s="1230"/>
      <c r="NXO31" s="1230"/>
      <c r="NXP31" s="1230"/>
      <c r="NXQ31" s="1230"/>
      <c r="NXR31" s="1230"/>
      <c r="NXS31" s="1230"/>
      <c r="NXT31" s="1230"/>
      <c r="NXU31" s="1230"/>
      <c r="NXV31" s="1230"/>
      <c r="NXW31" s="1230"/>
      <c r="NXX31" s="1230"/>
      <c r="NXY31" s="1230"/>
      <c r="NXZ31" s="1230"/>
      <c r="NYA31" s="1230"/>
      <c r="NYB31" s="1230"/>
      <c r="NYC31" s="1230"/>
      <c r="NYD31" s="1230"/>
      <c r="NYE31" s="1230"/>
      <c r="NYF31" s="1230"/>
      <c r="NYG31" s="1230"/>
      <c r="NYH31" s="1230"/>
      <c r="NYI31" s="1230"/>
      <c r="NYJ31" s="1230"/>
      <c r="NYK31" s="1230"/>
      <c r="NYL31" s="1230"/>
      <c r="NYM31" s="1230"/>
      <c r="NYN31" s="1230"/>
      <c r="NYO31" s="1230"/>
      <c r="NYP31" s="1230"/>
      <c r="NYQ31" s="1230"/>
      <c r="NYR31" s="1230"/>
      <c r="NYS31" s="1230"/>
      <c r="NYT31" s="1230"/>
      <c r="NYU31" s="1230"/>
      <c r="NYV31" s="1230"/>
      <c r="NYW31" s="1230"/>
      <c r="NYX31" s="1230"/>
      <c r="NYY31" s="1230"/>
      <c r="NYZ31" s="1230"/>
      <c r="NZA31" s="1230"/>
      <c r="NZB31" s="1230"/>
      <c r="NZC31" s="1230"/>
      <c r="NZD31" s="1230"/>
      <c r="NZE31" s="1230"/>
      <c r="NZF31" s="1230"/>
      <c r="NZG31" s="1230"/>
      <c r="NZH31" s="1230"/>
      <c r="NZI31" s="1230"/>
      <c r="NZJ31" s="1230"/>
      <c r="NZK31" s="1230"/>
      <c r="NZL31" s="1230"/>
      <c r="NZM31" s="1230"/>
      <c r="NZN31" s="1230"/>
      <c r="NZO31" s="1230"/>
      <c r="NZP31" s="1230"/>
      <c r="NZQ31" s="1230"/>
      <c r="NZR31" s="1230"/>
      <c r="NZS31" s="1230"/>
      <c r="NZT31" s="1230"/>
      <c r="NZU31" s="1230"/>
      <c r="NZV31" s="1230"/>
      <c r="NZW31" s="1230"/>
      <c r="NZX31" s="1230"/>
      <c r="NZY31" s="1230"/>
      <c r="NZZ31" s="1230"/>
      <c r="OAA31" s="1230"/>
      <c r="OAB31" s="1230"/>
      <c r="OAC31" s="1230"/>
      <c r="OAD31" s="1230"/>
      <c r="OAE31" s="1230"/>
      <c r="OAF31" s="1230"/>
      <c r="OAG31" s="1230"/>
      <c r="OAH31" s="1230"/>
      <c r="OAI31" s="1230"/>
      <c r="OAJ31" s="1230"/>
      <c r="OAK31" s="1230"/>
      <c r="OAL31" s="1230"/>
      <c r="OAM31" s="1230"/>
      <c r="OAN31" s="1230"/>
      <c r="OAO31" s="1230"/>
      <c r="OAP31" s="1230"/>
      <c r="OAQ31" s="1230"/>
      <c r="OAR31" s="1230"/>
      <c r="OAS31" s="1230"/>
      <c r="OAT31" s="1230"/>
      <c r="OAU31" s="1230"/>
      <c r="OAV31" s="1230"/>
      <c r="OAW31" s="1230"/>
      <c r="OAX31" s="1230"/>
      <c r="OAY31" s="1230"/>
      <c r="OAZ31" s="1230"/>
      <c r="OBA31" s="1230"/>
      <c r="OBB31" s="1230"/>
      <c r="OBC31" s="1230"/>
      <c r="OBD31" s="1230"/>
      <c r="OBE31" s="1230"/>
      <c r="OBF31" s="1230"/>
      <c r="OBG31" s="1230"/>
      <c r="OBH31" s="1230"/>
      <c r="OBI31" s="1230"/>
      <c r="OBJ31" s="1230"/>
      <c r="OBK31" s="1230"/>
      <c r="OBL31" s="1230"/>
      <c r="OBM31" s="1230"/>
      <c r="OBN31" s="1230"/>
      <c r="OBO31" s="1230"/>
      <c r="OBP31" s="1230"/>
      <c r="OBQ31" s="1230"/>
      <c r="OBR31" s="1230"/>
      <c r="OBS31" s="1230"/>
      <c r="OBT31" s="1230"/>
      <c r="OBU31" s="1230"/>
      <c r="OBV31" s="1230"/>
      <c r="OBW31" s="1230"/>
      <c r="OBX31" s="1230"/>
      <c r="OBY31" s="1230"/>
      <c r="OBZ31" s="1230"/>
      <c r="OCA31" s="1230"/>
      <c r="OCB31" s="1230"/>
      <c r="OCC31" s="1230"/>
      <c r="OCD31" s="1230"/>
      <c r="OCE31" s="1230"/>
      <c r="OCF31" s="1230"/>
      <c r="OCG31" s="1230"/>
      <c r="OCH31" s="1230"/>
      <c r="OCI31" s="1230"/>
      <c r="OCJ31" s="1230"/>
      <c r="OCK31" s="1230"/>
      <c r="OCL31" s="1230"/>
      <c r="OCM31" s="1230"/>
      <c r="OCN31" s="1230"/>
      <c r="OCO31" s="1230"/>
      <c r="OCP31" s="1230"/>
      <c r="OCQ31" s="1230"/>
      <c r="OCR31" s="1230"/>
      <c r="OCS31" s="1230"/>
      <c r="OCT31" s="1230"/>
      <c r="OCU31" s="1230"/>
      <c r="OCV31" s="1230"/>
      <c r="OCW31" s="1230"/>
      <c r="OCX31" s="1230"/>
      <c r="OCY31" s="1230"/>
      <c r="OCZ31" s="1230"/>
      <c r="ODA31" s="1230"/>
      <c r="ODB31" s="1230"/>
      <c r="ODC31" s="1230"/>
      <c r="ODD31" s="1230"/>
      <c r="ODE31" s="1230"/>
      <c r="ODF31" s="1230"/>
      <c r="ODG31" s="1230"/>
      <c r="ODH31" s="1230"/>
      <c r="ODI31" s="1230"/>
      <c r="ODJ31" s="1230"/>
      <c r="ODK31" s="1230"/>
      <c r="ODL31" s="1230"/>
      <c r="ODM31" s="1230"/>
      <c r="ODN31" s="1230"/>
      <c r="ODO31" s="1230"/>
      <c r="ODP31" s="1230"/>
      <c r="ODQ31" s="1230"/>
      <c r="ODR31" s="1230"/>
      <c r="ODS31" s="1230"/>
      <c r="ODT31" s="1230"/>
      <c r="ODU31" s="1230"/>
      <c r="ODV31" s="1230"/>
      <c r="ODW31" s="1230"/>
      <c r="ODX31" s="1230"/>
      <c r="ODY31" s="1230"/>
      <c r="ODZ31" s="1230"/>
      <c r="OEA31" s="1230"/>
      <c r="OEB31" s="1230"/>
      <c r="OEC31" s="1230"/>
      <c r="OED31" s="1230"/>
      <c r="OEE31" s="1230"/>
      <c r="OEF31" s="1230"/>
      <c r="OEG31" s="1230"/>
      <c r="OEH31" s="1230"/>
      <c r="OEI31" s="1230"/>
      <c r="OEJ31" s="1230"/>
      <c r="OEK31" s="1230"/>
      <c r="OEL31" s="1230"/>
      <c r="OEM31" s="1230"/>
      <c r="OEN31" s="1230"/>
      <c r="OEO31" s="1230"/>
      <c r="OEP31" s="1230"/>
      <c r="OEQ31" s="1230"/>
      <c r="OER31" s="1230"/>
      <c r="OES31" s="1230"/>
      <c r="OET31" s="1230"/>
      <c r="OEU31" s="1230"/>
      <c r="OEV31" s="1230"/>
      <c r="OEW31" s="1230"/>
      <c r="OEX31" s="1230"/>
      <c r="OEY31" s="1230"/>
      <c r="OEZ31" s="1230"/>
      <c r="OFA31" s="1230"/>
      <c r="OFB31" s="1230"/>
      <c r="OFC31" s="1230"/>
      <c r="OFD31" s="1230"/>
      <c r="OFE31" s="1230"/>
      <c r="OFF31" s="1230"/>
      <c r="OFG31" s="1230"/>
      <c r="OFH31" s="1230"/>
      <c r="OFI31" s="1230"/>
      <c r="OFJ31" s="1230"/>
      <c r="OFK31" s="1230"/>
      <c r="OFL31" s="1230"/>
      <c r="OFM31" s="1230"/>
      <c r="OFN31" s="1230"/>
      <c r="OFO31" s="1230"/>
      <c r="OFP31" s="1230"/>
      <c r="OFQ31" s="1230"/>
      <c r="OFR31" s="1230"/>
      <c r="OFS31" s="1230"/>
      <c r="OFT31" s="1230"/>
      <c r="OFU31" s="1230"/>
      <c r="OFV31" s="1230"/>
      <c r="OFW31" s="1230"/>
      <c r="OFX31" s="1230"/>
      <c r="OFY31" s="1230"/>
      <c r="OFZ31" s="1230"/>
      <c r="OGA31" s="1230"/>
      <c r="OGB31" s="1230"/>
      <c r="OGC31" s="1230"/>
      <c r="OGD31" s="1230"/>
      <c r="OGE31" s="1230"/>
      <c r="OGF31" s="1230"/>
      <c r="OGG31" s="1230"/>
      <c r="OGH31" s="1230"/>
      <c r="OGI31" s="1230"/>
      <c r="OGJ31" s="1230"/>
      <c r="OGK31" s="1230"/>
      <c r="OGL31" s="1230"/>
      <c r="OGM31" s="1230"/>
      <c r="OGN31" s="1230"/>
      <c r="OGO31" s="1230"/>
      <c r="OGP31" s="1230"/>
      <c r="OGQ31" s="1230"/>
      <c r="OGR31" s="1230"/>
      <c r="OGS31" s="1230"/>
      <c r="OGT31" s="1230"/>
      <c r="OGU31" s="1230"/>
      <c r="OGV31" s="1230"/>
      <c r="OGW31" s="1230"/>
      <c r="OGX31" s="1230"/>
      <c r="OGY31" s="1230"/>
      <c r="OGZ31" s="1230"/>
      <c r="OHA31" s="1230"/>
      <c r="OHB31" s="1230"/>
      <c r="OHC31" s="1230"/>
      <c r="OHD31" s="1230"/>
      <c r="OHE31" s="1230"/>
      <c r="OHF31" s="1230"/>
      <c r="OHG31" s="1230"/>
      <c r="OHH31" s="1230"/>
      <c r="OHI31" s="1230"/>
      <c r="OHJ31" s="1230"/>
      <c r="OHK31" s="1230"/>
      <c r="OHL31" s="1230"/>
      <c r="OHM31" s="1230"/>
      <c r="OHN31" s="1230"/>
      <c r="OHO31" s="1230"/>
      <c r="OHP31" s="1230"/>
      <c r="OHQ31" s="1230"/>
      <c r="OHR31" s="1230"/>
      <c r="OHS31" s="1230"/>
      <c r="OHT31" s="1230"/>
      <c r="OHU31" s="1230"/>
      <c r="OHV31" s="1230"/>
      <c r="OHW31" s="1230"/>
      <c r="OHX31" s="1230"/>
      <c r="OHY31" s="1230"/>
      <c r="OHZ31" s="1230"/>
      <c r="OIA31" s="1230"/>
      <c r="OIB31" s="1230"/>
      <c r="OIC31" s="1230"/>
      <c r="OID31" s="1230"/>
      <c r="OIE31" s="1230"/>
      <c r="OIF31" s="1230"/>
      <c r="OIG31" s="1230"/>
      <c r="OIH31" s="1230"/>
      <c r="OII31" s="1230"/>
      <c r="OIJ31" s="1230"/>
      <c r="OIK31" s="1230"/>
      <c r="OIL31" s="1230"/>
      <c r="OIM31" s="1230"/>
      <c r="OIN31" s="1230"/>
      <c r="OIO31" s="1230"/>
      <c r="OIP31" s="1230"/>
      <c r="OIQ31" s="1230"/>
      <c r="OIR31" s="1230"/>
      <c r="OIS31" s="1230"/>
      <c r="OIT31" s="1230"/>
      <c r="OIU31" s="1230"/>
      <c r="OIV31" s="1230"/>
      <c r="OIW31" s="1230"/>
      <c r="OIX31" s="1230"/>
      <c r="OIY31" s="1230"/>
      <c r="OIZ31" s="1230"/>
      <c r="OJA31" s="1230"/>
      <c r="OJB31" s="1230"/>
      <c r="OJC31" s="1230"/>
      <c r="OJD31" s="1230"/>
      <c r="OJE31" s="1230"/>
      <c r="OJF31" s="1230"/>
      <c r="OJG31" s="1230"/>
      <c r="OJH31" s="1230"/>
      <c r="OJI31" s="1230"/>
      <c r="OJJ31" s="1230"/>
      <c r="OJK31" s="1230"/>
      <c r="OJL31" s="1230"/>
      <c r="OJM31" s="1230"/>
      <c r="OJN31" s="1230"/>
      <c r="OJO31" s="1230"/>
      <c r="OJP31" s="1230"/>
      <c r="OJQ31" s="1230"/>
      <c r="OJR31" s="1230"/>
      <c r="OJS31" s="1230"/>
      <c r="OJT31" s="1230"/>
      <c r="OJU31" s="1230"/>
      <c r="OJV31" s="1230"/>
      <c r="OJW31" s="1230"/>
      <c r="OJX31" s="1230"/>
      <c r="OJY31" s="1230"/>
      <c r="OJZ31" s="1230"/>
      <c r="OKA31" s="1230"/>
      <c r="OKB31" s="1230"/>
      <c r="OKC31" s="1230"/>
      <c r="OKD31" s="1230"/>
      <c r="OKE31" s="1230"/>
      <c r="OKF31" s="1230"/>
      <c r="OKG31" s="1230"/>
      <c r="OKH31" s="1230"/>
      <c r="OKI31" s="1230"/>
      <c r="OKJ31" s="1230"/>
      <c r="OKK31" s="1230"/>
      <c r="OKL31" s="1230"/>
      <c r="OKM31" s="1230"/>
      <c r="OKN31" s="1230"/>
      <c r="OKO31" s="1230"/>
      <c r="OKP31" s="1230"/>
      <c r="OKQ31" s="1230"/>
      <c r="OKR31" s="1230"/>
      <c r="OKS31" s="1230"/>
      <c r="OKT31" s="1230"/>
      <c r="OKU31" s="1230"/>
      <c r="OKV31" s="1230"/>
      <c r="OKW31" s="1230"/>
      <c r="OKX31" s="1230"/>
      <c r="OKY31" s="1230"/>
      <c r="OKZ31" s="1230"/>
      <c r="OLA31" s="1230"/>
      <c r="OLB31" s="1230"/>
      <c r="OLC31" s="1230"/>
      <c r="OLD31" s="1230"/>
      <c r="OLE31" s="1230"/>
      <c r="OLF31" s="1230"/>
      <c r="OLG31" s="1230"/>
      <c r="OLH31" s="1230"/>
      <c r="OLI31" s="1230"/>
      <c r="OLJ31" s="1230"/>
      <c r="OLK31" s="1230"/>
      <c r="OLL31" s="1230"/>
      <c r="OLM31" s="1230"/>
      <c r="OLN31" s="1230"/>
      <c r="OLO31" s="1230"/>
      <c r="OLP31" s="1230"/>
      <c r="OLQ31" s="1230"/>
      <c r="OLR31" s="1230"/>
      <c r="OLS31" s="1230"/>
      <c r="OLT31" s="1230"/>
      <c r="OLU31" s="1230"/>
      <c r="OLV31" s="1230"/>
      <c r="OLW31" s="1230"/>
      <c r="OLX31" s="1230"/>
      <c r="OLY31" s="1230"/>
      <c r="OLZ31" s="1230"/>
      <c r="OMA31" s="1230"/>
      <c r="OMB31" s="1230"/>
      <c r="OMC31" s="1230"/>
      <c r="OMD31" s="1230"/>
      <c r="OME31" s="1230"/>
      <c r="OMF31" s="1230"/>
      <c r="OMG31" s="1230"/>
      <c r="OMH31" s="1230"/>
      <c r="OMI31" s="1230"/>
      <c r="OMJ31" s="1230"/>
      <c r="OMK31" s="1230"/>
      <c r="OML31" s="1230"/>
      <c r="OMM31" s="1230"/>
      <c r="OMN31" s="1230"/>
      <c r="OMO31" s="1230"/>
      <c r="OMP31" s="1230"/>
      <c r="OMQ31" s="1230"/>
      <c r="OMR31" s="1230"/>
      <c r="OMS31" s="1230"/>
      <c r="OMT31" s="1230"/>
      <c r="OMU31" s="1230"/>
      <c r="OMV31" s="1230"/>
      <c r="OMW31" s="1230"/>
      <c r="OMX31" s="1230"/>
      <c r="OMY31" s="1230"/>
      <c r="OMZ31" s="1230"/>
      <c r="ONA31" s="1230"/>
      <c r="ONB31" s="1230"/>
      <c r="ONC31" s="1230"/>
      <c r="OND31" s="1230"/>
      <c r="ONE31" s="1230"/>
      <c r="ONF31" s="1230"/>
      <c r="ONG31" s="1230"/>
      <c r="ONH31" s="1230"/>
      <c r="ONI31" s="1230"/>
      <c r="ONJ31" s="1230"/>
      <c r="ONK31" s="1230"/>
      <c r="ONL31" s="1230"/>
      <c r="ONM31" s="1230"/>
      <c r="ONN31" s="1230"/>
      <c r="ONO31" s="1230"/>
      <c r="ONP31" s="1230"/>
      <c r="ONQ31" s="1230"/>
      <c r="ONR31" s="1230"/>
      <c r="ONS31" s="1230"/>
      <c r="ONT31" s="1230"/>
      <c r="ONU31" s="1230"/>
      <c r="ONV31" s="1230"/>
      <c r="ONW31" s="1230"/>
      <c r="ONX31" s="1230"/>
      <c r="ONY31" s="1230"/>
      <c r="ONZ31" s="1230"/>
      <c r="OOA31" s="1230"/>
      <c r="OOB31" s="1230"/>
      <c r="OOC31" s="1230"/>
      <c r="OOD31" s="1230"/>
      <c r="OOE31" s="1230"/>
      <c r="OOF31" s="1230"/>
      <c r="OOG31" s="1230"/>
      <c r="OOH31" s="1230"/>
      <c r="OOI31" s="1230"/>
      <c r="OOJ31" s="1230"/>
      <c r="OOK31" s="1230"/>
      <c r="OOL31" s="1230"/>
      <c r="OOM31" s="1230"/>
      <c r="OON31" s="1230"/>
      <c r="OOO31" s="1230"/>
      <c r="OOP31" s="1230"/>
      <c r="OOQ31" s="1230"/>
      <c r="OOR31" s="1230"/>
      <c r="OOS31" s="1230"/>
      <c r="OOT31" s="1230"/>
      <c r="OOU31" s="1230"/>
      <c r="OOV31" s="1230"/>
      <c r="OOW31" s="1230"/>
      <c r="OOX31" s="1230"/>
      <c r="OOY31" s="1230"/>
      <c r="OOZ31" s="1230"/>
      <c r="OPA31" s="1230"/>
      <c r="OPB31" s="1230"/>
      <c r="OPC31" s="1230"/>
      <c r="OPD31" s="1230"/>
      <c r="OPE31" s="1230"/>
      <c r="OPF31" s="1230"/>
      <c r="OPG31" s="1230"/>
      <c r="OPH31" s="1230"/>
      <c r="OPI31" s="1230"/>
      <c r="OPJ31" s="1230"/>
      <c r="OPK31" s="1230"/>
      <c r="OPL31" s="1230"/>
      <c r="OPM31" s="1230"/>
      <c r="OPN31" s="1230"/>
      <c r="OPO31" s="1230"/>
      <c r="OPP31" s="1230"/>
      <c r="OPQ31" s="1230"/>
      <c r="OPR31" s="1230"/>
      <c r="OPS31" s="1230"/>
      <c r="OPT31" s="1230"/>
      <c r="OPU31" s="1230"/>
      <c r="OPV31" s="1230"/>
      <c r="OPW31" s="1230"/>
      <c r="OPX31" s="1230"/>
      <c r="OPY31" s="1230"/>
      <c r="OPZ31" s="1230"/>
      <c r="OQA31" s="1230"/>
      <c r="OQB31" s="1230"/>
      <c r="OQC31" s="1230"/>
      <c r="OQD31" s="1230"/>
      <c r="OQE31" s="1230"/>
      <c r="OQF31" s="1230"/>
      <c r="OQG31" s="1230"/>
      <c r="OQH31" s="1230"/>
      <c r="OQI31" s="1230"/>
      <c r="OQJ31" s="1230"/>
      <c r="OQK31" s="1230"/>
      <c r="OQL31" s="1230"/>
      <c r="OQM31" s="1230"/>
      <c r="OQN31" s="1230"/>
      <c r="OQO31" s="1230"/>
      <c r="OQP31" s="1230"/>
      <c r="OQQ31" s="1230"/>
      <c r="OQR31" s="1230"/>
      <c r="OQS31" s="1230"/>
      <c r="OQT31" s="1230"/>
      <c r="OQU31" s="1230"/>
      <c r="OQV31" s="1230"/>
      <c r="OQW31" s="1230"/>
      <c r="OQX31" s="1230"/>
      <c r="OQY31" s="1230"/>
      <c r="OQZ31" s="1230"/>
      <c r="ORA31" s="1230"/>
      <c r="ORB31" s="1230"/>
      <c r="ORC31" s="1230"/>
      <c r="ORD31" s="1230"/>
      <c r="ORE31" s="1230"/>
      <c r="ORF31" s="1230"/>
      <c r="ORG31" s="1230"/>
      <c r="ORH31" s="1230"/>
      <c r="ORI31" s="1230"/>
      <c r="ORJ31" s="1230"/>
      <c r="ORK31" s="1230"/>
      <c r="ORL31" s="1230"/>
      <c r="ORM31" s="1230"/>
      <c r="ORN31" s="1230"/>
      <c r="ORO31" s="1230"/>
      <c r="ORP31" s="1230"/>
      <c r="ORQ31" s="1230"/>
      <c r="ORR31" s="1230"/>
      <c r="ORS31" s="1230"/>
      <c r="ORT31" s="1230"/>
      <c r="ORU31" s="1230"/>
      <c r="ORV31" s="1230"/>
      <c r="ORW31" s="1230"/>
      <c r="ORX31" s="1230"/>
      <c r="ORY31" s="1230"/>
      <c r="ORZ31" s="1230"/>
      <c r="OSA31" s="1230"/>
      <c r="OSB31" s="1230"/>
      <c r="OSC31" s="1230"/>
      <c r="OSD31" s="1230"/>
      <c r="OSE31" s="1230"/>
      <c r="OSF31" s="1230"/>
      <c r="OSG31" s="1230"/>
      <c r="OSH31" s="1230"/>
      <c r="OSI31" s="1230"/>
      <c r="OSJ31" s="1230"/>
      <c r="OSK31" s="1230"/>
      <c r="OSL31" s="1230"/>
      <c r="OSM31" s="1230"/>
      <c r="OSN31" s="1230"/>
      <c r="OSO31" s="1230"/>
      <c r="OSP31" s="1230"/>
      <c r="OSQ31" s="1230"/>
      <c r="OSR31" s="1230"/>
      <c r="OSS31" s="1230"/>
      <c r="OST31" s="1230"/>
      <c r="OSU31" s="1230"/>
      <c r="OSV31" s="1230"/>
      <c r="OSW31" s="1230"/>
      <c r="OSX31" s="1230"/>
      <c r="OSY31" s="1230"/>
      <c r="OSZ31" s="1230"/>
      <c r="OTA31" s="1230"/>
      <c r="OTB31" s="1230"/>
      <c r="OTC31" s="1230"/>
      <c r="OTD31" s="1230"/>
      <c r="OTE31" s="1230"/>
      <c r="OTF31" s="1230"/>
      <c r="OTG31" s="1230"/>
      <c r="OTH31" s="1230"/>
      <c r="OTI31" s="1230"/>
      <c r="OTJ31" s="1230"/>
      <c r="OTK31" s="1230"/>
      <c r="OTL31" s="1230"/>
      <c r="OTM31" s="1230"/>
      <c r="OTN31" s="1230"/>
      <c r="OTO31" s="1230"/>
      <c r="OTP31" s="1230"/>
      <c r="OTQ31" s="1230"/>
      <c r="OTR31" s="1230"/>
      <c r="OTS31" s="1230"/>
      <c r="OTT31" s="1230"/>
      <c r="OTU31" s="1230"/>
      <c r="OTV31" s="1230"/>
      <c r="OTW31" s="1230"/>
      <c r="OTX31" s="1230"/>
      <c r="OTY31" s="1230"/>
      <c r="OTZ31" s="1230"/>
      <c r="OUA31" s="1230"/>
      <c r="OUB31" s="1230"/>
      <c r="OUC31" s="1230"/>
      <c r="OUD31" s="1230"/>
      <c r="OUE31" s="1230"/>
      <c r="OUF31" s="1230"/>
      <c r="OUG31" s="1230"/>
      <c r="OUH31" s="1230"/>
      <c r="OUI31" s="1230"/>
      <c r="OUJ31" s="1230"/>
      <c r="OUK31" s="1230"/>
      <c r="OUL31" s="1230"/>
      <c r="OUM31" s="1230"/>
      <c r="OUN31" s="1230"/>
      <c r="OUO31" s="1230"/>
      <c r="OUP31" s="1230"/>
      <c r="OUQ31" s="1230"/>
      <c r="OUR31" s="1230"/>
      <c r="OUS31" s="1230"/>
      <c r="OUT31" s="1230"/>
      <c r="OUU31" s="1230"/>
      <c r="OUV31" s="1230"/>
      <c r="OUW31" s="1230"/>
      <c r="OUX31" s="1230"/>
      <c r="OUY31" s="1230"/>
      <c r="OUZ31" s="1230"/>
      <c r="OVA31" s="1230"/>
      <c r="OVB31" s="1230"/>
      <c r="OVC31" s="1230"/>
      <c r="OVD31" s="1230"/>
      <c r="OVE31" s="1230"/>
      <c r="OVF31" s="1230"/>
      <c r="OVG31" s="1230"/>
      <c r="OVH31" s="1230"/>
      <c r="OVI31" s="1230"/>
      <c r="OVJ31" s="1230"/>
      <c r="OVK31" s="1230"/>
      <c r="OVL31" s="1230"/>
      <c r="OVM31" s="1230"/>
      <c r="OVN31" s="1230"/>
      <c r="OVO31" s="1230"/>
      <c r="OVP31" s="1230"/>
      <c r="OVQ31" s="1230"/>
      <c r="OVR31" s="1230"/>
      <c r="OVS31" s="1230"/>
      <c r="OVT31" s="1230"/>
      <c r="OVU31" s="1230"/>
      <c r="OVV31" s="1230"/>
      <c r="OVW31" s="1230"/>
      <c r="OVX31" s="1230"/>
      <c r="OVY31" s="1230"/>
      <c r="OVZ31" s="1230"/>
      <c r="OWA31" s="1230"/>
      <c r="OWB31" s="1230"/>
      <c r="OWC31" s="1230"/>
      <c r="OWD31" s="1230"/>
      <c r="OWE31" s="1230"/>
      <c r="OWF31" s="1230"/>
      <c r="OWG31" s="1230"/>
      <c r="OWH31" s="1230"/>
      <c r="OWI31" s="1230"/>
      <c r="OWJ31" s="1230"/>
      <c r="OWK31" s="1230"/>
      <c r="OWL31" s="1230"/>
      <c r="OWM31" s="1230"/>
      <c r="OWN31" s="1230"/>
      <c r="OWO31" s="1230"/>
      <c r="OWP31" s="1230"/>
      <c r="OWQ31" s="1230"/>
      <c r="OWR31" s="1230"/>
      <c r="OWS31" s="1230"/>
      <c r="OWT31" s="1230"/>
      <c r="OWU31" s="1230"/>
      <c r="OWV31" s="1230"/>
      <c r="OWW31" s="1230"/>
      <c r="OWX31" s="1230"/>
      <c r="OWY31" s="1230"/>
      <c r="OWZ31" s="1230"/>
      <c r="OXA31" s="1230"/>
      <c r="OXB31" s="1230"/>
      <c r="OXC31" s="1230"/>
      <c r="OXD31" s="1230"/>
      <c r="OXE31" s="1230"/>
      <c r="OXF31" s="1230"/>
      <c r="OXG31" s="1230"/>
      <c r="OXH31" s="1230"/>
      <c r="OXI31" s="1230"/>
      <c r="OXJ31" s="1230"/>
      <c r="OXK31" s="1230"/>
      <c r="OXL31" s="1230"/>
      <c r="OXM31" s="1230"/>
      <c r="OXN31" s="1230"/>
      <c r="OXO31" s="1230"/>
      <c r="OXP31" s="1230"/>
      <c r="OXQ31" s="1230"/>
      <c r="OXR31" s="1230"/>
      <c r="OXS31" s="1230"/>
      <c r="OXT31" s="1230"/>
      <c r="OXU31" s="1230"/>
      <c r="OXV31" s="1230"/>
      <c r="OXW31" s="1230"/>
      <c r="OXX31" s="1230"/>
      <c r="OXY31" s="1230"/>
      <c r="OXZ31" s="1230"/>
      <c r="OYA31" s="1230"/>
      <c r="OYB31" s="1230"/>
      <c r="OYC31" s="1230"/>
      <c r="OYD31" s="1230"/>
      <c r="OYE31" s="1230"/>
      <c r="OYF31" s="1230"/>
      <c r="OYG31" s="1230"/>
      <c r="OYH31" s="1230"/>
      <c r="OYI31" s="1230"/>
      <c r="OYJ31" s="1230"/>
      <c r="OYK31" s="1230"/>
      <c r="OYL31" s="1230"/>
      <c r="OYM31" s="1230"/>
      <c r="OYN31" s="1230"/>
      <c r="OYO31" s="1230"/>
      <c r="OYP31" s="1230"/>
      <c r="OYQ31" s="1230"/>
      <c r="OYR31" s="1230"/>
      <c r="OYS31" s="1230"/>
      <c r="OYT31" s="1230"/>
      <c r="OYU31" s="1230"/>
      <c r="OYV31" s="1230"/>
      <c r="OYW31" s="1230"/>
      <c r="OYX31" s="1230"/>
      <c r="OYY31" s="1230"/>
      <c r="OYZ31" s="1230"/>
      <c r="OZA31" s="1230"/>
      <c r="OZB31" s="1230"/>
      <c r="OZC31" s="1230"/>
      <c r="OZD31" s="1230"/>
      <c r="OZE31" s="1230"/>
      <c r="OZF31" s="1230"/>
      <c r="OZG31" s="1230"/>
      <c r="OZH31" s="1230"/>
      <c r="OZI31" s="1230"/>
      <c r="OZJ31" s="1230"/>
      <c r="OZK31" s="1230"/>
      <c r="OZL31" s="1230"/>
      <c r="OZM31" s="1230"/>
      <c r="OZN31" s="1230"/>
      <c r="OZO31" s="1230"/>
      <c r="OZP31" s="1230"/>
      <c r="OZQ31" s="1230"/>
      <c r="OZR31" s="1230"/>
      <c r="OZS31" s="1230"/>
      <c r="OZT31" s="1230"/>
      <c r="OZU31" s="1230"/>
      <c r="OZV31" s="1230"/>
      <c r="OZW31" s="1230"/>
      <c r="OZX31" s="1230"/>
      <c r="OZY31" s="1230"/>
      <c r="OZZ31" s="1230"/>
      <c r="PAA31" s="1230"/>
      <c r="PAB31" s="1230"/>
      <c r="PAC31" s="1230"/>
      <c r="PAD31" s="1230"/>
      <c r="PAE31" s="1230"/>
      <c r="PAF31" s="1230"/>
      <c r="PAG31" s="1230"/>
      <c r="PAH31" s="1230"/>
      <c r="PAI31" s="1230"/>
      <c r="PAJ31" s="1230"/>
      <c r="PAK31" s="1230"/>
      <c r="PAL31" s="1230"/>
      <c r="PAM31" s="1230"/>
      <c r="PAN31" s="1230"/>
      <c r="PAO31" s="1230"/>
      <c r="PAP31" s="1230"/>
      <c r="PAQ31" s="1230"/>
      <c r="PAR31" s="1230"/>
      <c r="PAS31" s="1230"/>
      <c r="PAT31" s="1230"/>
      <c r="PAU31" s="1230"/>
      <c r="PAV31" s="1230"/>
      <c r="PAW31" s="1230"/>
      <c r="PAX31" s="1230"/>
      <c r="PAY31" s="1230"/>
      <c r="PAZ31" s="1230"/>
      <c r="PBA31" s="1230"/>
      <c r="PBB31" s="1230"/>
      <c r="PBC31" s="1230"/>
      <c r="PBD31" s="1230"/>
      <c r="PBE31" s="1230"/>
      <c r="PBF31" s="1230"/>
      <c r="PBG31" s="1230"/>
      <c r="PBH31" s="1230"/>
      <c r="PBI31" s="1230"/>
      <c r="PBJ31" s="1230"/>
      <c r="PBK31" s="1230"/>
      <c r="PBL31" s="1230"/>
      <c r="PBM31" s="1230"/>
      <c r="PBN31" s="1230"/>
      <c r="PBO31" s="1230"/>
      <c r="PBP31" s="1230"/>
      <c r="PBQ31" s="1230"/>
      <c r="PBR31" s="1230"/>
      <c r="PBS31" s="1230"/>
      <c r="PBT31" s="1230"/>
      <c r="PBU31" s="1230"/>
      <c r="PBV31" s="1230"/>
      <c r="PBW31" s="1230"/>
      <c r="PBX31" s="1230"/>
      <c r="PBY31" s="1230"/>
      <c r="PBZ31" s="1230"/>
      <c r="PCA31" s="1230"/>
      <c r="PCB31" s="1230"/>
      <c r="PCC31" s="1230"/>
      <c r="PCD31" s="1230"/>
      <c r="PCE31" s="1230"/>
      <c r="PCF31" s="1230"/>
      <c r="PCG31" s="1230"/>
      <c r="PCH31" s="1230"/>
      <c r="PCI31" s="1230"/>
      <c r="PCJ31" s="1230"/>
      <c r="PCK31" s="1230"/>
      <c r="PCL31" s="1230"/>
      <c r="PCM31" s="1230"/>
      <c r="PCN31" s="1230"/>
      <c r="PCO31" s="1230"/>
      <c r="PCP31" s="1230"/>
      <c r="PCQ31" s="1230"/>
      <c r="PCR31" s="1230"/>
      <c r="PCS31" s="1230"/>
      <c r="PCT31" s="1230"/>
      <c r="PCU31" s="1230"/>
      <c r="PCV31" s="1230"/>
      <c r="PCW31" s="1230"/>
      <c r="PCX31" s="1230"/>
      <c r="PCY31" s="1230"/>
      <c r="PCZ31" s="1230"/>
      <c r="PDA31" s="1230"/>
      <c r="PDB31" s="1230"/>
      <c r="PDC31" s="1230"/>
      <c r="PDD31" s="1230"/>
      <c r="PDE31" s="1230"/>
      <c r="PDF31" s="1230"/>
      <c r="PDG31" s="1230"/>
      <c r="PDH31" s="1230"/>
      <c r="PDI31" s="1230"/>
      <c r="PDJ31" s="1230"/>
      <c r="PDK31" s="1230"/>
      <c r="PDL31" s="1230"/>
      <c r="PDM31" s="1230"/>
      <c r="PDN31" s="1230"/>
      <c r="PDO31" s="1230"/>
      <c r="PDP31" s="1230"/>
      <c r="PDQ31" s="1230"/>
      <c r="PDR31" s="1230"/>
      <c r="PDS31" s="1230"/>
      <c r="PDT31" s="1230"/>
      <c r="PDU31" s="1230"/>
      <c r="PDV31" s="1230"/>
      <c r="PDW31" s="1230"/>
      <c r="PDX31" s="1230"/>
      <c r="PDY31" s="1230"/>
      <c r="PDZ31" s="1230"/>
      <c r="PEA31" s="1230"/>
      <c r="PEB31" s="1230"/>
      <c r="PEC31" s="1230"/>
      <c r="PED31" s="1230"/>
      <c r="PEE31" s="1230"/>
      <c r="PEF31" s="1230"/>
      <c r="PEG31" s="1230"/>
      <c r="PEH31" s="1230"/>
      <c r="PEI31" s="1230"/>
      <c r="PEJ31" s="1230"/>
      <c r="PEK31" s="1230"/>
      <c r="PEL31" s="1230"/>
      <c r="PEM31" s="1230"/>
      <c r="PEN31" s="1230"/>
      <c r="PEO31" s="1230"/>
      <c r="PEP31" s="1230"/>
      <c r="PEQ31" s="1230"/>
      <c r="PER31" s="1230"/>
      <c r="PES31" s="1230"/>
      <c r="PET31" s="1230"/>
      <c r="PEU31" s="1230"/>
      <c r="PEV31" s="1230"/>
      <c r="PEW31" s="1230"/>
      <c r="PEX31" s="1230"/>
      <c r="PEY31" s="1230"/>
      <c r="PEZ31" s="1230"/>
      <c r="PFA31" s="1230"/>
      <c r="PFB31" s="1230"/>
      <c r="PFC31" s="1230"/>
      <c r="PFD31" s="1230"/>
      <c r="PFE31" s="1230"/>
      <c r="PFF31" s="1230"/>
      <c r="PFG31" s="1230"/>
      <c r="PFH31" s="1230"/>
      <c r="PFI31" s="1230"/>
      <c r="PFJ31" s="1230"/>
      <c r="PFK31" s="1230"/>
      <c r="PFL31" s="1230"/>
      <c r="PFM31" s="1230"/>
      <c r="PFN31" s="1230"/>
      <c r="PFO31" s="1230"/>
      <c r="PFP31" s="1230"/>
      <c r="PFQ31" s="1230"/>
      <c r="PFR31" s="1230"/>
      <c r="PFS31" s="1230"/>
      <c r="PFT31" s="1230"/>
      <c r="PFU31" s="1230"/>
      <c r="PFV31" s="1230"/>
      <c r="PFW31" s="1230"/>
      <c r="PFX31" s="1230"/>
      <c r="PFY31" s="1230"/>
      <c r="PFZ31" s="1230"/>
      <c r="PGA31" s="1230"/>
      <c r="PGB31" s="1230"/>
      <c r="PGC31" s="1230"/>
      <c r="PGD31" s="1230"/>
      <c r="PGE31" s="1230"/>
      <c r="PGF31" s="1230"/>
      <c r="PGG31" s="1230"/>
      <c r="PGH31" s="1230"/>
      <c r="PGI31" s="1230"/>
      <c r="PGJ31" s="1230"/>
      <c r="PGK31" s="1230"/>
      <c r="PGL31" s="1230"/>
      <c r="PGM31" s="1230"/>
      <c r="PGN31" s="1230"/>
      <c r="PGO31" s="1230"/>
      <c r="PGP31" s="1230"/>
      <c r="PGQ31" s="1230"/>
      <c r="PGR31" s="1230"/>
      <c r="PGS31" s="1230"/>
      <c r="PGT31" s="1230"/>
      <c r="PGU31" s="1230"/>
      <c r="PGV31" s="1230"/>
      <c r="PGW31" s="1230"/>
      <c r="PGX31" s="1230"/>
      <c r="PGY31" s="1230"/>
      <c r="PGZ31" s="1230"/>
      <c r="PHA31" s="1230"/>
      <c r="PHB31" s="1230"/>
      <c r="PHC31" s="1230"/>
      <c r="PHD31" s="1230"/>
      <c r="PHE31" s="1230"/>
      <c r="PHF31" s="1230"/>
      <c r="PHG31" s="1230"/>
      <c r="PHH31" s="1230"/>
      <c r="PHI31" s="1230"/>
      <c r="PHJ31" s="1230"/>
      <c r="PHK31" s="1230"/>
      <c r="PHL31" s="1230"/>
      <c r="PHM31" s="1230"/>
      <c r="PHN31" s="1230"/>
      <c r="PHO31" s="1230"/>
      <c r="PHP31" s="1230"/>
      <c r="PHQ31" s="1230"/>
      <c r="PHR31" s="1230"/>
      <c r="PHS31" s="1230"/>
      <c r="PHT31" s="1230"/>
      <c r="PHU31" s="1230"/>
      <c r="PHV31" s="1230"/>
      <c r="PHW31" s="1230"/>
      <c r="PHX31" s="1230"/>
      <c r="PHY31" s="1230"/>
      <c r="PHZ31" s="1230"/>
      <c r="PIA31" s="1230"/>
      <c r="PIB31" s="1230"/>
      <c r="PIC31" s="1230"/>
      <c r="PID31" s="1230"/>
      <c r="PIE31" s="1230"/>
      <c r="PIF31" s="1230"/>
      <c r="PIG31" s="1230"/>
      <c r="PIH31" s="1230"/>
      <c r="PII31" s="1230"/>
      <c r="PIJ31" s="1230"/>
      <c r="PIK31" s="1230"/>
      <c r="PIL31" s="1230"/>
      <c r="PIM31" s="1230"/>
      <c r="PIN31" s="1230"/>
      <c r="PIO31" s="1230"/>
      <c r="PIP31" s="1230"/>
      <c r="PIQ31" s="1230"/>
      <c r="PIR31" s="1230"/>
      <c r="PIS31" s="1230"/>
      <c r="PIT31" s="1230"/>
      <c r="PIU31" s="1230"/>
      <c r="PIV31" s="1230"/>
      <c r="PIW31" s="1230"/>
      <c r="PIX31" s="1230"/>
      <c r="PIY31" s="1230"/>
      <c r="PIZ31" s="1230"/>
      <c r="PJA31" s="1230"/>
      <c r="PJB31" s="1230"/>
      <c r="PJC31" s="1230"/>
      <c r="PJD31" s="1230"/>
      <c r="PJE31" s="1230"/>
      <c r="PJF31" s="1230"/>
      <c r="PJG31" s="1230"/>
      <c r="PJH31" s="1230"/>
      <c r="PJI31" s="1230"/>
      <c r="PJJ31" s="1230"/>
      <c r="PJK31" s="1230"/>
      <c r="PJL31" s="1230"/>
      <c r="PJM31" s="1230"/>
      <c r="PJN31" s="1230"/>
      <c r="PJO31" s="1230"/>
      <c r="PJP31" s="1230"/>
      <c r="PJQ31" s="1230"/>
      <c r="PJR31" s="1230"/>
      <c r="PJS31" s="1230"/>
      <c r="PJT31" s="1230"/>
      <c r="PJU31" s="1230"/>
      <c r="PJV31" s="1230"/>
      <c r="PJW31" s="1230"/>
      <c r="PJX31" s="1230"/>
      <c r="PJY31" s="1230"/>
      <c r="PJZ31" s="1230"/>
      <c r="PKA31" s="1230"/>
      <c r="PKB31" s="1230"/>
      <c r="PKC31" s="1230"/>
      <c r="PKD31" s="1230"/>
      <c r="PKE31" s="1230"/>
      <c r="PKF31" s="1230"/>
      <c r="PKG31" s="1230"/>
      <c r="PKH31" s="1230"/>
      <c r="PKI31" s="1230"/>
      <c r="PKJ31" s="1230"/>
      <c r="PKK31" s="1230"/>
      <c r="PKL31" s="1230"/>
      <c r="PKM31" s="1230"/>
      <c r="PKN31" s="1230"/>
      <c r="PKO31" s="1230"/>
      <c r="PKP31" s="1230"/>
      <c r="PKQ31" s="1230"/>
      <c r="PKR31" s="1230"/>
      <c r="PKS31" s="1230"/>
      <c r="PKT31" s="1230"/>
      <c r="PKU31" s="1230"/>
      <c r="PKV31" s="1230"/>
      <c r="PKW31" s="1230"/>
      <c r="PKX31" s="1230"/>
      <c r="PKY31" s="1230"/>
      <c r="PKZ31" s="1230"/>
      <c r="PLA31" s="1230"/>
      <c r="PLB31" s="1230"/>
      <c r="PLC31" s="1230"/>
      <c r="PLD31" s="1230"/>
      <c r="PLE31" s="1230"/>
      <c r="PLF31" s="1230"/>
      <c r="PLG31" s="1230"/>
      <c r="PLH31" s="1230"/>
      <c r="PLI31" s="1230"/>
      <c r="PLJ31" s="1230"/>
      <c r="PLK31" s="1230"/>
      <c r="PLL31" s="1230"/>
      <c r="PLM31" s="1230"/>
      <c r="PLN31" s="1230"/>
      <c r="PLO31" s="1230"/>
      <c r="PLP31" s="1230"/>
      <c r="PLQ31" s="1230"/>
      <c r="PLR31" s="1230"/>
      <c r="PLS31" s="1230"/>
      <c r="PLT31" s="1230"/>
      <c r="PLU31" s="1230"/>
      <c r="PLV31" s="1230"/>
      <c r="PLW31" s="1230"/>
      <c r="PLX31" s="1230"/>
      <c r="PLY31" s="1230"/>
      <c r="PLZ31" s="1230"/>
      <c r="PMA31" s="1230"/>
      <c r="PMB31" s="1230"/>
      <c r="PMC31" s="1230"/>
      <c r="PMD31" s="1230"/>
      <c r="PME31" s="1230"/>
      <c r="PMF31" s="1230"/>
      <c r="PMG31" s="1230"/>
      <c r="PMH31" s="1230"/>
      <c r="PMI31" s="1230"/>
      <c r="PMJ31" s="1230"/>
      <c r="PMK31" s="1230"/>
      <c r="PML31" s="1230"/>
      <c r="PMM31" s="1230"/>
      <c r="PMN31" s="1230"/>
      <c r="PMO31" s="1230"/>
      <c r="PMP31" s="1230"/>
      <c r="PMQ31" s="1230"/>
      <c r="PMR31" s="1230"/>
      <c r="PMS31" s="1230"/>
      <c r="PMT31" s="1230"/>
      <c r="PMU31" s="1230"/>
      <c r="PMV31" s="1230"/>
      <c r="PMW31" s="1230"/>
      <c r="PMX31" s="1230"/>
      <c r="PMY31" s="1230"/>
      <c r="PMZ31" s="1230"/>
      <c r="PNA31" s="1230"/>
      <c r="PNB31" s="1230"/>
      <c r="PNC31" s="1230"/>
      <c r="PND31" s="1230"/>
      <c r="PNE31" s="1230"/>
      <c r="PNF31" s="1230"/>
      <c r="PNG31" s="1230"/>
      <c r="PNH31" s="1230"/>
      <c r="PNI31" s="1230"/>
      <c r="PNJ31" s="1230"/>
      <c r="PNK31" s="1230"/>
      <c r="PNL31" s="1230"/>
      <c r="PNM31" s="1230"/>
      <c r="PNN31" s="1230"/>
      <c r="PNO31" s="1230"/>
      <c r="PNP31" s="1230"/>
      <c r="PNQ31" s="1230"/>
      <c r="PNR31" s="1230"/>
      <c r="PNS31" s="1230"/>
      <c r="PNT31" s="1230"/>
      <c r="PNU31" s="1230"/>
      <c r="PNV31" s="1230"/>
      <c r="PNW31" s="1230"/>
      <c r="PNX31" s="1230"/>
      <c r="PNY31" s="1230"/>
      <c r="PNZ31" s="1230"/>
      <c r="POA31" s="1230"/>
      <c r="POB31" s="1230"/>
      <c r="POC31" s="1230"/>
      <c r="POD31" s="1230"/>
      <c r="POE31" s="1230"/>
      <c r="POF31" s="1230"/>
      <c r="POG31" s="1230"/>
      <c r="POH31" s="1230"/>
      <c r="POI31" s="1230"/>
      <c r="POJ31" s="1230"/>
      <c r="POK31" s="1230"/>
      <c r="POL31" s="1230"/>
      <c r="POM31" s="1230"/>
      <c r="PON31" s="1230"/>
      <c r="POO31" s="1230"/>
      <c r="POP31" s="1230"/>
      <c r="POQ31" s="1230"/>
      <c r="POR31" s="1230"/>
      <c r="POS31" s="1230"/>
      <c r="POT31" s="1230"/>
      <c r="POU31" s="1230"/>
      <c r="POV31" s="1230"/>
      <c r="POW31" s="1230"/>
      <c r="POX31" s="1230"/>
      <c r="POY31" s="1230"/>
      <c r="POZ31" s="1230"/>
      <c r="PPA31" s="1230"/>
      <c r="PPB31" s="1230"/>
      <c r="PPC31" s="1230"/>
      <c r="PPD31" s="1230"/>
      <c r="PPE31" s="1230"/>
      <c r="PPF31" s="1230"/>
      <c r="PPG31" s="1230"/>
      <c r="PPH31" s="1230"/>
      <c r="PPI31" s="1230"/>
      <c r="PPJ31" s="1230"/>
      <c r="PPK31" s="1230"/>
      <c r="PPL31" s="1230"/>
      <c r="PPM31" s="1230"/>
      <c r="PPN31" s="1230"/>
      <c r="PPO31" s="1230"/>
      <c r="PPP31" s="1230"/>
      <c r="PPQ31" s="1230"/>
      <c r="PPR31" s="1230"/>
      <c r="PPS31" s="1230"/>
      <c r="PPT31" s="1230"/>
      <c r="PPU31" s="1230"/>
      <c r="PPV31" s="1230"/>
      <c r="PPW31" s="1230"/>
      <c r="PPX31" s="1230"/>
      <c r="PPY31" s="1230"/>
      <c r="PPZ31" s="1230"/>
      <c r="PQA31" s="1230"/>
      <c r="PQB31" s="1230"/>
      <c r="PQC31" s="1230"/>
      <c r="PQD31" s="1230"/>
      <c r="PQE31" s="1230"/>
      <c r="PQF31" s="1230"/>
      <c r="PQG31" s="1230"/>
      <c r="PQH31" s="1230"/>
      <c r="PQI31" s="1230"/>
      <c r="PQJ31" s="1230"/>
      <c r="PQK31" s="1230"/>
      <c r="PQL31" s="1230"/>
      <c r="PQM31" s="1230"/>
      <c r="PQN31" s="1230"/>
      <c r="PQO31" s="1230"/>
      <c r="PQP31" s="1230"/>
      <c r="PQQ31" s="1230"/>
      <c r="PQR31" s="1230"/>
      <c r="PQS31" s="1230"/>
      <c r="PQT31" s="1230"/>
      <c r="PQU31" s="1230"/>
      <c r="PQV31" s="1230"/>
      <c r="PQW31" s="1230"/>
      <c r="PQX31" s="1230"/>
      <c r="PQY31" s="1230"/>
      <c r="PQZ31" s="1230"/>
      <c r="PRA31" s="1230"/>
      <c r="PRB31" s="1230"/>
      <c r="PRC31" s="1230"/>
      <c r="PRD31" s="1230"/>
      <c r="PRE31" s="1230"/>
      <c r="PRF31" s="1230"/>
      <c r="PRG31" s="1230"/>
      <c r="PRH31" s="1230"/>
      <c r="PRI31" s="1230"/>
      <c r="PRJ31" s="1230"/>
      <c r="PRK31" s="1230"/>
      <c r="PRL31" s="1230"/>
      <c r="PRM31" s="1230"/>
      <c r="PRN31" s="1230"/>
      <c r="PRO31" s="1230"/>
      <c r="PRP31" s="1230"/>
      <c r="PRQ31" s="1230"/>
      <c r="PRR31" s="1230"/>
      <c r="PRS31" s="1230"/>
      <c r="PRT31" s="1230"/>
      <c r="PRU31" s="1230"/>
      <c r="PRV31" s="1230"/>
      <c r="PRW31" s="1230"/>
      <c r="PRX31" s="1230"/>
      <c r="PRY31" s="1230"/>
      <c r="PRZ31" s="1230"/>
      <c r="PSA31" s="1230"/>
      <c r="PSB31" s="1230"/>
      <c r="PSC31" s="1230"/>
      <c r="PSD31" s="1230"/>
      <c r="PSE31" s="1230"/>
      <c r="PSF31" s="1230"/>
      <c r="PSG31" s="1230"/>
      <c r="PSH31" s="1230"/>
      <c r="PSI31" s="1230"/>
      <c r="PSJ31" s="1230"/>
      <c r="PSK31" s="1230"/>
      <c r="PSL31" s="1230"/>
      <c r="PSM31" s="1230"/>
      <c r="PSN31" s="1230"/>
      <c r="PSO31" s="1230"/>
      <c r="PSP31" s="1230"/>
      <c r="PSQ31" s="1230"/>
      <c r="PSR31" s="1230"/>
      <c r="PSS31" s="1230"/>
      <c r="PST31" s="1230"/>
      <c r="PSU31" s="1230"/>
      <c r="PSV31" s="1230"/>
      <c r="PSW31" s="1230"/>
      <c r="PSX31" s="1230"/>
      <c r="PSY31" s="1230"/>
      <c r="PSZ31" s="1230"/>
      <c r="PTA31" s="1230"/>
      <c r="PTB31" s="1230"/>
      <c r="PTC31" s="1230"/>
      <c r="PTD31" s="1230"/>
      <c r="PTE31" s="1230"/>
      <c r="PTF31" s="1230"/>
      <c r="PTG31" s="1230"/>
      <c r="PTH31" s="1230"/>
      <c r="PTI31" s="1230"/>
      <c r="PTJ31" s="1230"/>
      <c r="PTK31" s="1230"/>
      <c r="PTL31" s="1230"/>
      <c r="PTM31" s="1230"/>
      <c r="PTN31" s="1230"/>
      <c r="PTO31" s="1230"/>
      <c r="PTP31" s="1230"/>
      <c r="PTQ31" s="1230"/>
      <c r="PTR31" s="1230"/>
      <c r="PTS31" s="1230"/>
      <c r="PTT31" s="1230"/>
      <c r="PTU31" s="1230"/>
      <c r="PTV31" s="1230"/>
      <c r="PTW31" s="1230"/>
      <c r="PTX31" s="1230"/>
      <c r="PTY31" s="1230"/>
      <c r="PTZ31" s="1230"/>
      <c r="PUA31" s="1230"/>
      <c r="PUB31" s="1230"/>
      <c r="PUC31" s="1230"/>
      <c r="PUD31" s="1230"/>
      <c r="PUE31" s="1230"/>
      <c r="PUF31" s="1230"/>
      <c r="PUG31" s="1230"/>
      <c r="PUH31" s="1230"/>
      <c r="PUI31" s="1230"/>
      <c r="PUJ31" s="1230"/>
      <c r="PUK31" s="1230"/>
      <c r="PUL31" s="1230"/>
      <c r="PUM31" s="1230"/>
      <c r="PUN31" s="1230"/>
      <c r="PUO31" s="1230"/>
      <c r="PUP31" s="1230"/>
      <c r="PUQ31" s="1230"/>
      <c r="PUR31" s="1230"/>
      <c r="PUS31" s="1230"/>
      <c r="PUT31" s="1230"/>
      <c r="PUU31" s="1230"/>
      <c r="PUV31" s="1230"/>
      <c r="PUW31" s="1230"/>
      <c r="PUX31" s="1230"/>
      <c r="PUY31" s="1230"/>
      <c r="PUZ31" s="1230"/>
      <c r="PVA31" s="1230"/>
      <c r="PVB31" s="1230"/>
      <c r="PVC31" s="1230"/>
      <c r="PVD31" s="1230"/>
      <c r="PVE31" s="1230"/>
      <c r="PVF31" s="1230"/>
      <c r="PVG31" s="1230"/>
      <c r="PVH31" s="1230"/>
      <c r="PVI31" s="1230"/>
      <c r="PVJ31" s="1230"/>
      <c r="PVK31" s="1230"/>
      <c r="PVL31" s="1230"/>
      <c r="PVM31" s="1230"/>
      <c r="PVN31" s="1230"/>
      <c r="PVO31" s="1230"/>
      <c r="PVP31" s="1230"/>
      <c r="PVQ31" s="1230"/>
      <c r="PVR31" s="1230"/>
      <c r="PVS31" s="1230"/>
      <c r="PVT31" s="1230"/>
      <c r="PVU31" s="1230"/>
      <c r="PVV31" s="1230"/>
      <c r="PVW31" s="1230"/>
      <c r="PVX31" s="1230"/>
      <c r="PVY31" s="1230"/>
      <c r="PVZ31" s="1230"/>
      <c r="PWA31" s="1230"/>
      <c r="PWB31" s="1230"/>
      <c r="PWC31" s="1230"/>
      <c r="PWD31" s="1230"/>
      <c r="PWE31" s="1230"/>
      <c r="PWF31" s="1230"/>
      <c r="PWG31" s="1230"/>
      <c r="PWH31" s="1230"/>
      <c r="PWI31" s="1230"/>
      <c r="PWJ31" s="1230"/>
      <c r="PWK31" s="1230"/>
      <c r="PWL31" s="1230"/>
      <c r="PWM31" s="1230"/>
      <c r="PWN31" s="1230"/>
      <c r="PWO31" s="1230"/>
      <c r="PWP31" s="1230"/>
      <c r="PWQ31" s="1230"/>
      <c r="PWR31" s="1230"/>
      <c r="PWS31" s="1230"/>
      <c r="PWT31" s="1230"/>
      <c r="PWU31" s="1230"/>
      <c r="PWV31" s="1230"/>
      <c r="PWW31" s="1230"/>
      <c r="PWX31" s="1230"/>
      <c r="PWY31" s="1230"/>
      <c r="PWZ31" s="1230"/>
      <c r="PXA31" s="1230"/>
      <c r="PXB31" s="1230"/>
      <c r="PXC31" s="1230"/>
      <c r="PXD31" s="1230"/>
      <c r="PXE31" s="1230"/>
      <c r="PXF31" s="1230"/>
      <c r="PXG31" s="1230"/>
      <c r="PXH31" s="1230"/>
      <c r="PXI31" s="1230"/>
      <c r="PXJ31" s="1230"/>
      <c r="PXK31" s="1230"/>
      <c r="PXL31" s="1230"/>
      <c r="PXM31" s="1230"/>
      <c r="PXN31" s="1230"/>
      <c r="PXO31" s="1230"/>
      <c r="PXP31" s="1230"/>
      <c r="PXQ31" s="1230"/>
      <c r="PXR31" s="1230"/>
      <c r="PXS31" s="1230"/>
      <c r="PXT31" s="1230"/>
      <c r="PXU31" s="1230"/>
      <c r="PXV31" s="1230"/>
      <c r="PXW31" s="1230"/>
      <c r="PXX31" s="1230"/>
      <c r="PXY31" s="1230"/>
      <c r="PXZ31" s="1230"/>
      <c r="PYA31" s="1230"/>
      <c r="PYB31" s="1230"/>
      <c r="PYC31" s="1230"/>
      <c r="PYD31" s="1230"/>
      <c r="PYE31" s="1230"/>
      <c r="PYF31" s="1230"/>
      <c r="PYG31" s="1230"/>
      <c r="PYH31" s="1230"/>
      <c r="PYI31" s="1230"/>
      <c r="PYJ31" s="1230"/>
      <c r="PYK31" s="1230"/>
      <c r="PYL31" s="1230"/>
      <c r="PYM31" s="1230"/>
      <c r="PYN31" s="1230"/>
      <c r="PYO31" s="1230"/>
      <c r="PYP31" s="1230"/>
      <c r="PYQ31" s="1230"/>
      <c r="PYR31" s="1230"/>
      <c r="PYS31" s="1230"/>
      <c r="PYT31" s="1230"/>
      <c r="PYU31" s="1230"/>
      <c r="PYV31" s="1230"/>
      <c r="PYW31" s="1230"/>
      <c r="PYX31" s="1230"/>
      <c r="PYY31" s="1230"/>
      <c r="PYZ31" s="1230"/>
      <c r="PZA31" s="1230"/>
      <c r="PZB31" s="1230"/>
      <c r="PZC31" s="1230"/>
      <c r="PZD31" s="1230"/>
      <c r="PZE31" s="1230"/>
      <c r="PZF31" s="1230"/>
      <c r="PZG31" s="1230"/>
      <c r="PZH31" s="1230"/>
      <c r="PZI31" s="1230"/>
      <c r="PZJ31" s="1230"/>
      <c r="PZK31" s="1230"/>
      <c r="PZL31" s="1230"/>
      <c r="PZM31" s="1230"/>
      <c r="PZN31" s="1230"/>
      <c r="PZO31" s="1230"/>
      <c r="PZP31" s="1230"/>
      <c r="PZQ31" s="1230"/>
      <c r="PZR31" s="1230"/>
      <c r="PZS31" s="1230"/>
      <c r="PZT31" s="1230"/>
      <c r="PZU31" s="1230"/>
      <c r="PZV31" s="1230"/>
      <c r="PZW31" s="1230"/>
      <c r="PZX31" s="1230"/>
      <c r="PZY31" s="1230"/>
      <c r="PZZ31" s="1230"/>
      <c r="QAA31" s="1230"/>
      <c r="QAB31" s="1230"/>
      <c r="QAC31" s="1230"/>
      <c r="QAD31" s="1230"/>
      <c r="QAE31" s="1230"/>
      <c r="QAF31" s="1230"/>
      <c r="QAG31" s="1230"/>
      <c r="QAH31" s="1230"/>
      <c r="QAI31" s="1230"/>
      <c r="QAJ31" s="1230"/>
      <c r="QAK31" s="1230"/>
      <c r="QAL31" s="1230"/>
      <c r="QAM31" s="1230"/>
      <c r="QAN31" s="1230"/>
      <c r="QAO31" s="1230"/>
      <c r="QAP31" s="1230"/>
      <c r="QAQ31" s="1230"/>
      <c r="QAR31" s="1230"/>
      <c r="QAS31" s="1230"/>
      <c r="QAT31" s="1230"/>
      <c r="QAU31" s="1230"/>
      <c r="QAV31" s="1230"/>
      <c r="QAW31" s="1230"/>
      <c r="QAX31" s="1230"/>
      <c r="QAY31" s="1230"/>
      <c r="QAZ31" s="1230"/>
      <c r="QBA31" s="1230"/>
      <c r="QBB31" s="1230"/>
      <c r="QBC31" s="1230"/>
      <c r="QBD31" s="1230"/>
      <c r="QBE31" s="1230"/>
      <c r="QBF31" s="1230"/>
      <c r="QBG31" s="1230"/>
      <c r="QBH31" s="1230"/>
      <c r="QBI31" s="1230"/>
      <c r="QBJ31" s="1230"/>
      <c r="QBK31" s="1230"/>
      <c r="QBL31" s="1230"/>
      <c r="QBM31" s="1230"/>
      <c r="QBN31" s="1230"/>
      <c r="QBO31" s="1230"/>
      <c r="QBP31" s="1230"/>
      <c r="QBQ31" s="1230"/>
      <c r="QBR31" s="1230"/>
      <c r="QBS31" s="1230"/>
      <c r="QBT31" s="1230"/>
      <c r="QBU31" s="1230"/>
      <c r="QBV31" s="1230"/>
      <c r="QBW31" s="1230"/>
      <c r="QBX31" s="1230"/>
      <c r="QBY31" s="1230"/>
      <c r="QBZ31" s="1230"/>
      <c r="QCA31" s="1230"/>
      <c r="QCB31" s="1230"/>
      <c r="QCC31" s="1230"/>
      <c r="QCD31" s="1230"/>
      <c r="QCE31" s="1230"/>
      <c r="QCF31" s="1230"/>
      <c r="QCG31" s="1230"/>
      <c r="QCH31" s="1230"/>
      <c r="QCI31" s="1230"/>
      <c r="QCJ31" s="1230"/>
      <c r="QCK31" s="1230"/>
      <c r="QCL31" s="1230"/>
      <c r="QCM31" s="1230"/>
      <c r="QCN31" s="1230"/>
      <c r="QCO31" s="1230"/>
      <c r="QCP31" s="1230"/>
      <c r="QCQ31" s="1230"/>
      <c r="QCR31" s="1230"/>
      <c r="QCS31" s="1230"/>
      <c r="QCT31" s="1230"/>
      <c r="QCU31" s="1230"/>
      <c r="QCV31" s="1230"/>
      <c r="QCW31" s="1230"/>
      <c r="QCX31" s="1230"/>
      <c r="QCY31" s="1230"/>
      <c r="QCZ31" s="1230"/>
      <c r="QDA31" s="1230"/>
      <c r="QDB31" s="1230"/>
      <c r="QDC31" s="1230"/>
      <c r="QDD31" s="1230"/>
      <c r="QDE31" s="1230"/>
      <c r="QDF31" s="1230"/>
      <c r="QDG31" s="1230"/>
      <c r="QDH31" s="1230"/>
      <c r="QDI31" s="1230"/>
      <c r="QDJ31" s="1230"/>
      <c r="QDK31" s="1230"/>
      <c r="QDL31" s="1230"/>
      <c r="QDM31" s="1230"/>
      <c r="QDN31" s="1230"/>
      <c r="QDO31" s="1230"/>
      <c r="QDP31" s="1230"/>
      <c r="QDQ31" s="1230"/>
      <c r="QDR31" s="1230"/>
      <c r="QDS31" s="1230"/>
      <c r="QDT31" s="1230"/>
      <c r="QDU31" s="1230"/>
      <c r="QDV31" s="1230"/>
      <c r="QDW31" s="1230"/>
      <c r="QDX31" s="1230"/>
      <c r="QDY31" s="1230"/>
      <c r="QDZ31" s="1230"/>
      <c r="QEA31" s="1230"/>
      <c r="QEB31" s="1230"/>
      <c r="QEC31" s="1230"/>
      <c r="QED31" s="1230"/>
      <c r="QEE31" s="1230"/>
      <c r="QEF31" s="1230"/>
      <c r="QEG31" s="1230"/>
      <c r="QEH31" s="1230"/>
      <c r="QEI31" s="1230"/>
      <c r="QEJ31" s="1230"/>
      <c r="QEK31" s="1230"/>
      <c r="QEL31" s="1230"/>
      <c r="QEM31" s="1230"/>
      <c r="QEN31" s="1230"/>
      <c r="QEO31" s="1230"/>
      <c r="QEP31" s="1230"/>
      <c r="QEQ31" s="1230"/>
      <c r="QER31" s="1230"/>
      <c r="QES31" s="1230"/>
      <c r="QET31" s="1230"/>
      <c r="QEU31" s="1230"/>
      <c r="QEV31" s="1230"/>
      <c r="QEW31" s="1230"/>
      <c r="QEX31" s="1230"/>
      <c r="QEY31" s="1230"/>
      <c r="QEZ31" s="1230"/>
      <c r="QFA31" s="1230"/>
      <c r="QFB31" s="1230"/>
      <c r="QFC31" s="1230"/>
      <c r="QFD31" s="1230"/>
      <c r="QFE31" s="1230"/>
      <c r="QFF31" s="1230"/>
      <c r="QFG31" s="1230"/>
      <c r="QFH31" s="1230"/>
      <c r="QFI31" s="1230"/>
      <c r="QFJ31" s="1230"/>
      <c r="QFK31" s="1230"/>
      <c r="QFL31" s="1230"/>
      <c r="QFM31" s="1230"/>
      <c r="QFN31" s="1230"/>
      <c r="QFO31" s="1230"/>
      <c r="QFP31" s="1230"/>
      <c r="QFQ31" s="1230"/>
      <c r="QFR31" s="1230"/>
      <c r="QFS31" s="1230"/>
      <c r="QFT31" s="1230"/>
      <c r="QFU31" s="1230"/>
      <c r="QFV31" s="1230"/>
      <c r="QFW31" s="1230"/>
      <c r="QFX31" s="1230"/>
      <c r="QFY31" s="1230"/>
      <c r="QFZ31" s="1230"/>
      <c r="QGA31" s="1230"/>
      <c r="QGB31" s="1230"/>
      <c r="QGC31" s="1230"/>
      <c r="QGD31" s="1230"/>
      <c r="QGE31" s="1230"/>
      <c r="QGF31" s="1230"/>
      <c r="QGG31" s="1230"/>
      <c r="QGH31" s="1230"/>
      <c r="QGI31" s="1230"/>
      <c r="QGJ31" s="1230"/>
      <c r="QGK31" s="1230"/>
      <c r="QGL31" s="1230"/>
      <c r="QGM31" s="1230"/>
      <c r="QGN31" s="1230"/>
      <c r="QGO31" s="1230"/>
      <c r="QGP31" s="1230"/>
      <c r="QGQ31" s="1230"/>
      <c r="QGR31" s="1230"/>
      <c r="QGS31" s="1230"/>
      <c r="QGT31" s="1230"/>
      <c r="QGU31" s="1230"/>
      <c r="QGV31" s="1230"/>
      <c r="QGW31" s="1230"/>
      <c r="QGX31" s="1230"/>
      <c r="QGY31" s="1230"/>
      <c r="QGZ31" s="1230"/>
      <c r="QHA31" s="1230"/>
      <c r="QHB31" s="1230"/>
      <c r="QHC31" s="1230"/>
      <c r="QHD31" s="1230"/>
      <c r="QHE31" s="1230"/>
      <c r="QHF31" s="1230"/>
      <c r="QHG31" s="1230"/>
      <c r="QHH31" s="1230"/>
      <c r="QHI31" s="1230"/>
      <c r="QHJ31" s="1230"/>
      <c r="QHK31" s="1230"/>
      <c r="QHL31" s="1230"/>
      <c r="QHM31" s="1230"/>
      <c r="QHN31" s="1230"/>
      <c r="QHO31" s="1230"/>
      <c r="QHP31" s="1230"/>
      <c r="QHQ31" s="1230"/>
      <c r="QHR31" s="1230"/>
      <c r="QHS31" s="1230"/>
      <c r="QHT31" s="1230"/>
      <c r="QHU31" s="1230"/>
      <c r="QHV31" s="1230"/>
      <c r="QHW31" s="1230"/>
      <c r="QHX31" s="1230"/>
      <c r="QHY31" s="1230"/>
      <c r="QHZ31" s="1230"/>
      <c r="QIA31" s="1230"/>
      <c r="QIB31" s="1230"/>
      <c r="QIC31" s="1230"/>
      <c r="QID31" s="1230"/>
      <c r="QIE31" s="1230"/>
      <c r="QIF31" s="1230"/>
      <c r="QIG31" s="1230"/>
      <c r="QIH31" s="1230"/>
      <c r="QII31" s="1230"/>
      <c r="QIJ31" s="1230"/>
      <c r="QIK31" s="1230"/>
      <c r="QIL31" s="1230"/>
      <c r="QIM31" s="1230"/>
      <c r="QIN31" s="1230"/>
      <c r="QIO31" s="1230"/>
      <c r="QIP31" s="1230"/>
      <c r="QIQ31" s="1230"/>
      <c r="QIR31" s="1230"/>
      <c r="QIS31" s="1230"/>
      <c r="QIT31" s="1230"/>
      <c r="QIU31" s="1230"/>
      <c r="QIV31" s="1230"/>
      <c r="QIW31" s="1230"/>
      <c r="QIX31" s="1230"/>
      <c r="QIY31" s="1230"/>
      <c r="QIZ31" s="1230"/>
      <c r="QJA31" s="1230"/>
      <c r="QJB31" s="1230"/>
      <c r="QJC31" s="1230"/>
      <c r="QJD31" s="1230"/>
      <c r="QJE31" s="1230"/>
      <c r="QJF31" s="1230"/>
      <c r="QJG31" s="1230"/>
      <c r="QJH31" s="1230"/>
      <c r="QJI31" s="1230"/>
      <c r="QJJ31" s="1230"/>
      <c r="QJK31" s="1230"/>
      <c r="QJL31" s="1230"/>
      <c r="QJM31" s="1230"/>
      <c r="QJN31" s="1230"/>
      <c r="QJO31" s="1230"/>
      <c r="QJP31" s="1230"/>
      <c r="QJQ31" s="1230"/>
      <c r="QJR31" s="1230"/>
      <c r="QJS31" s="1230"/>
      <c r="QJT31" s="1230"/>
      <c r="QJU31" s="1230"/>
      <c r="QJV31" s="1230"/>
      <c r="QJW31" s="1230"/>
      <c r="QJX31" s="1230"/>
      <c r="QJY31" s="1230"/>
      <c r="QJZ31" s="1230"/>
      <c r="QKA31" s="1230"/>
      <c r="QKB31" s="1230"/>
      <c r="QKC31" s="1230"/>
      <c r="QKD31" s="1230"/>
      <c r="QKE31" s="1230"/>
      <c r="QKF31" s="1230"/>
      <c r="QKG31" s="1230"/>
      <c r="QKH31" s="1230"/>
      <c r="QKI31" s="1230"/>
      <c r="QKJ31" s="1230"/>
      <c r="QKK31" s="1230"/>
      <c r="QKL31" s="1230"/>
      <c r="QKM31" s="1230"/>
      <c r="QKN31" s="1230"/>
      <c r="QKO31" s="1230"/>
      <c r="QKP31" s="1230"/>
      <c r="QKQ31" s="1230"/>
      <c r="QKR31" s="1230"/>
      <c r="QKS31" s="1230"/>
      <c r="QKT31" s="1230"/>
      <c r="QKU31" s="1230"/>
      <c r="QKV31" s="1230"/>
      <c r="QKW31" s="1230"/>
      <c r="QKX31" s="1230"/>
      <c r="QKY31" s="1230"/>
      <c r="QKZ31" s="1230"/>
      <c r="QLA31" s="1230"/>
      <c r="QLB31" s="1230"/>
      <c r="QLC31" s="1230"/>
      <c r="QLD31" s="1230"/>
      <c r="QLE31" s="1230"/>
      <c r="QLF31" s="1230"/>
      <c r="QLG31" s="1230"/>
      <c r="QLH31" s="1230"/>
      <c r="QLI31" s="1230"/>
      <c r="QLJ31" s="1230"/>
      <c r="QLK31" s="1230"/>
      <c r="QLL31" s="1230"/>
      <c r="QLM31" s="1230"/>
      <c r="QLN31" s="1230"/>
      <c r="QLO31" s="1230"/>
      <c r="QLP31" s="1230"/>
      <c r="QLQ31" s="1230"/>
      <c r="QLR31" s="1230"/>
      <c r="QLS31" s="1230"/>
      <c r="QLT31" s="1230"/>
      <c r="QLU31" s="1230"/>
      <c r="QLV31" s="1230"/>
      <c r="QLW31" s="1230"/>
      <c r="QLX31" s="1230"/>
      <c r="QLY31" s="1230"/>
      <c r="QLZ31" s="1230"/>
      <c r="QMA31" s="1230"/>
      <c r="QMB31" s="1230"/>
      <c r="QMC31" s="1230"/>
      <c r="QMD31" s="1230"/>
      <c r="QME31" s="1230"/>
      <c r="QMF31" s="1230"/>
      <c r="QMG31" s="1230"/>
      <c r="QMH31" s="1230"/>
      <c r="QMI31" s="1230"/>
      <c r="QMJ31" s="1230"/>
      <c r="QMK31" s="1230"/>
      <c r="QML31" s="1230"/>
      <c r="QMM31" s="1230"/>
      <c r="QMN31" s="1230"/>
      <c r="QMO31" s="1230"/>
      <c r="QMP31" s="1230"/>
      <c r="QMQ31" s="1230"/>
      <c r="QMR31" s="1230"/>
      <c r="QMS31" s="1230"/>
      <c r="QMT31" s="1230"/>
      <c r="QMU31" s="1230"/>
      <c r="QMV31" s="1230"/>
      <c r="QMW31" s="1230"/>
      <c r="QMX31" s="1230"/>
      <c r="QMY31" s="1230"/>
      <c r="QMZ31" s="1230"/>
      <c r="QNA31" s="1230"/>
      <c r="QNB31" s="1230"/>
      <c r="QNC31" s="1230"/>
      <c r="QND31" s="1230"/>
      <c r="QNE31" s="1230"/>
      <c r="QNF31" s="1230"/>
      <c r="QNG31" s="1230"/>
      <c r="QNH31" s="1230"/>
      <c r="QNI31" s="1230"/>
      <c r="QNJ31" s="1230"/>
      <c r="QNK31" s="1230"/>
      <c r="QNL31" s="1230"/>
      <c r="QNM31" s="1230"/>
      <c r="QNN31" s="1230"/>
      <c r="QNO31" s="1230"/>
      <c r="QNP31" s="1230"/>
      <c r="QNQ31" s="1230"/>
      <c r="QNR31" s="1230"/>
      <c r="QNS31" s="1230"/>
      <c r="QNT31" s="1230"/>
      <c r="QNU31" s="1230"/>
      <c r="QNV31" s="1230"/>
      <c r="QNW31" s="1230"/>
      <c r="QNX31" s="1230"/>
      <c r="QNY31" s="1230"/>
      <c r="QNZ31" s="1230"/>
      <c r="QOA31" s="1230"/>
      <c r="QOB31" s="1230"/>
      <c r="QOC31" s="1230"/>
      <c r="QOD31" s="1230"/>
      <c r="QOE31" s="1230"/>
      <c r="QOF31" s="1230"/>
      <c r="QOG31" s="1230"/>
      <c r="QOH31" s="1230"/>
      <c r="QOI31" s="1230"/>
      <c r="QOJ31" s="1230"/>
      <c r="QOK31" s="1230"/>
      <c r="QOL31" s="1230"/>
      <c r="QOM31" s="1230"/>
      <c r="QON31" s="1230"/>
      <c r="QOO31" s="1230"/>
      <c r="QOP31" s="1230"/>
      <c r="QOQ31" s="1230"/>
      <c r="QOR31" s="1230"/>
      <c r="QOS31" s="1230"/>
      <c r="QOT31" s="1230"/>
      <c r="QOU31" s="1230"/>
      <c r="QOV31" s="1230"/>
      <c r="QOW31" s="1230"/>
      <c r="QOX31" s="1230"/>
      <c r="QOY31" s="1230"/>
      <c r="QOZ31" s="1230"/>
      <c r="QPA31" s="1230"/>
      <c r="QPB31" s="1230"/>
      <c r="QPC31" s="1230"/>
      <c r="QPD31" s="1230"/>
      <c r="QPE31" s="1230"/>
      <c r="QPF31" s="1230"/>
      <c r="QPG31" s="1230"/>
      <c r="QPH31" s="1230"/>
      <c r="QPI31" s="1230"/>
      <c r="QPJ31" s="1230"/>
      <c r="QPK31" s="1230"/>
      <c r="QPL31" s="1230"/>
      <c r="QPM31" s="1230"/>
      <c r="QPN31" s="1230"/>
      <c r="QPO31" s="1230"/>
      <c r="QPP31" s="1230"/>
      <c r="QPQ31" s="1230"/>
      <c r="QPR31" s="1230"/>
      <c r="QPS31" s="1230"/>
      <c r="QPT31" s="1230"/>
      <c r="QPU31" s="1230"/>
      <c r="QPV31" s="1230"/>
      <c r="QPW31" s="1230"/>
      <c r="QPX31" s="1230"/>
      <c r="QPY31" s="1230"/>
      <c r="QPZ31" s="1230"/>
      <c r="QQA31" s="1230"/>
      <c r="QQB31" s="1230"/>
      <c r="QQC31" s="1230"/>
      <c r="QQD31" s="1230"/>
      <c r="QQE31" s="1230"/>
      <c r="QQF31" s="1230"/>
      <c r="QQG31" s="1230"/>
      <c r="QQH31" s="1230"/>
      <c r="QQI31" s="1230"/>
      <c r="QQJ31" s="1230"/>
      <c r="QQK31" s="1230"/>
      <c r="QQL31" s="1230"/>
      <c r="QQM31" s="1230"/>
      <c r="QQN31" s="1230"/>
      <c r="QQO31" s="1230"/>
      <c r="QQP31" s="1230"/>
      <c r="QQQ31" s="1230"/>
      <c r="QQR31" s="1230"/>
      <c r="QQS31" s="1230"/>
      <c r="QQT31" s="1230"/>
      <c r="QQU31" s="1230"/>
      <c r="QQV31" s="1230"/>
      <c r="QQW31" s="1230"/>
      <c r="QQX31" s="1230"/>
      <c r="QQY31" s="1230"/>
      <c r="QQZ31" s="1230"/>
      <c r="QRA31" s="1230"/>
      <c r="QRB31" s="1230"/>
      <c r="QRC31" s="1230"/>
      <c r="QRD31" s="1230"/>
      <c r="QRE31" s="1230"/>
      <c r="QRF31" s="1230"/>
      <c r="QRG31" s="1230"/>
      <c r="QRH31" s="1230"/>
      <c r="QRI31" s="1230"/>
      <c r="QRJ31" s="1230"/>
      <c r="QRK31" s="1230"/>
      <c r="QRL31" s="1230"/>
      <c r="QRM31" s="1230"/>
      <c r="QRN31" s="1230"/>
      <c r="QRO31" s="1230"/>
      <c r="QRP31" s="1230"/>
      <c r="QRQ31" s="1230"/>
      <c r="QRR31" s="1230"/>
      <c r="QRS31" s="1230"/>
      <c r="QRT31" s="1230"/>
      <c r="QRU31" s="1230"/>
      <c r="QRV31" s="1230"/>
      <c r="QRW31" s="1230"/>
      <c r="QRX31" s="1230"/>
      <c r="QRY31" s="1230"/>
      <c r="QRZ31" s="1230"/>
      <c r="QSA31" s="1230"/>
      <c r="QSB31" s="1230"/>
      <c r="QSC31" s="1230"/>
      <c r="QSD31" s="1230"/>
      <c r="QSE31" s="1230"/>
      <c r="QSF31" s="1230"/>
      <c r="QSG31" s="1230"/>
      <c r="QSH31" s="1230"/>
      <c r="QSI31" s="1230"/>
      <c r="QSJ31" s="1230"/>
      <c r="QSK31" s="1230"/>
      <c r="QSL31" s="1230"/>
      <c r="QSM31" s="1230"/>
      <c r="QSN31" s="1230"/>
      <c r="QSO31" s="1230"/>
      <c r="QSP31" s="1230"/>
      <c r="QSQ31" s="1230"/>
      <c r="QSR31" s="1230"/>
      <c r="QSS31" s="1230"/>
      <c r="QST31" s="1230"/>
      <c r="QSU31" s="1230"/>
      <c r="QSV31" s="1230"/>
      <c r="QSW31" s="1230"/>
      <c r="QSX31" s="1230"/>
      <c r="QSY31" s="1230"/>
      <c r="QSZ31" s="1230"/>
      <c r="QTA31" s="1230"/>
      <c r="QTB31" s="1230"/>
      <c r="QTC31" s="1230"/>
      <c r="QTD31" s="1230"/>
      <c r="QTE31" s="1230"/>
      <c r="QTF31" s="1230"/>
      <c r="QTG31" s="1230"/>
      <c r="QTH31" s="1230"/>
      <c r="QTI31" s="1230"/>
      <c r="QTJ31" s="1230"/>
      <c r="QTK31" s="1230"/>
      <c r="QTL31" s="1230"/>
      <c r="QTM31" s="1230"/>
      <c r="QTN31" s="1230"/>
      <c r="QTO31" s="1230"/>
      <c r="QTP31" s="1230"/>
      <c r="QTQ31" s="1230"/>
      <c r="QTR31" s="1230"/>
      <c r="QTS31" s="1230"/>
      <c r="QTT31" s="1230"/>
      <c r="QTU31" s="1230"/>
      <c r="QTV31" s="1230"/>
      <c r="QTW31" s="1230"/>
      <c r="QTX31" s="1230"/>
      <c r="QTY31" s="1230"/>
      <c r="QTZ31" s="1230"/>
      <c r="QUA31" s="1230"/>
      <c r="QUB31" s="1230"/>
      <c r="QUC31" s="1230"/>
      <c r="QUD31" s="1230"/>
      <c r="QUE31" s="1230"/>
      <c r="QUF31" s="1230"/>
      <c r="QUG31" s="1230"/>
      <c r="QUH31" s="1230"/>
      <c r="QUI31" s="1230"/>
      <c r="QUJ31" s="1230"/>
      <c r="QUK31" s="1230"/>
      <c r="QUL31" s="1230"/>
      <c r="QUM31" s="1230"/>
      <c r="QUN31" s="1230"/>
      <c r="QUO31" s="1230"/>
      <c r="QUP31" s="1230"/>
      <c r="QUQ31" s="1230"/>
      <c r="QUR31" s="1230"/>
      <c r="QUS31" s="1230"/>
      <c r="QUT31" s="1230"/>
      <c r="QUU31" s="1230"/>
      <c r="QUV31" s="1230"/>
      <c r="QUW31" s="1230"/>
      <c r="QUX31" s="1230"/>
      <c r="QUY31" s="1230"/>
      <c r="QUZ31" s="1230"/>
      <c r="QVA31" s="1230"/>
      <c r="QVB31" s="1230"/>
      <c r="QVC31" s="1230"/>
      <c r="QVD31" s="1230"/>
      <c r="QVE31" s="1230"/>
      <c r="QVF31" s="1230"/>
      <c r="QVG31" s="1230"/>
      <c r="QVH31" s="1230"/>
      <c r="QVI31" s="1230"/>
      <c r="QVJ31" s="1230"/>
      <c r="QVK31" s="1230"/>
      <c r="QVL31" s="1230"/>
      <c r="QVM31" s="1230"/>
      <c r="QVN31" s="1230"/>
      <c r="QVO31" s="1230"/>
      <c r="QVP31" s="1230"/>
      <c r="QVQ31" s="1230"/>
      <c r="QVR31" s="1230"/>
      <c r="QVS31" s="1230"/>
      <c r="QVT31" s="1230"/>
      <c r="QVU31" s="1230"/>
      <c r="QVV31" s="1230"/>
      <c r="QVW31" s="1230"/>
      <c r="QVX31" s="1230"/>
      <c r="QVY31" s="1230"/>
      <c r="QVZ31" s="1230"/>
      <c r="QWA31" s="1230"/>
      <c r="QWB31" s="1230"/>
      <c r="QWC31" s="1230"/>
      <c r="QWD31" s="1230"/>
      <c r="QWE31" s="1230"/>
      <c r="QWF31" s="1230"/>
      <c r="QWG31" s="1230"/>
      <c r="QWH31" s="1230"/>
      <c r="QWI31" s="1230"/>
      <c r="QWJ31" s="1230"/>
      <c r="QWK31" s="1230"/>
      <c r="QWL31" s="1230"/>
      <c r="QWM31" s="1230"/>
      <c r="QWN31" s="1230"/>
      <c r="QWO31" s="1230"/>
      <c r="QWP31" s="1230"/>
      <c r="QWQ31" s="1230"/>
      <c r="QWR31" s="1230"/>
      <c r="QWS31" s="1230"/>
      <c r="QWT31" s="1230"/>
      <c r="QWU31" s="1230"/>
      <c r="QWV31" s="1230"/>
      <c r="QWW31" s="1230"/>
      <c r="QWX31" s="1230"/>
      <c r="QWY31" s="1230"/>
      <c r="QWZ31" s="1230"/>
      <c r="QXA31" s="1230"/>
      <c r="QXB31" s="1230"/>
      <c r="QXC31" s="1230"/>
      <c r="QXD31" s="1230"/>
      <c r="QXE31" s="1230"/>
      <c r="QXF31" s="1230"/>
      <c r="QXG31" s="1230"/>
      <c r="QXH31" s="1230"/>
      <c r="QXI31" s="1230"/>
      <c r="QXJ31" s="1230"/>
      <c r="QXK31" s="1230"/>
      <c r="QXL31" s="1230"/>
      <c r="QXM31" s="1230"/>
      <c r="QXN31" s="1230"/>
      <c r="QXO31" s="1230"/>
      <c r="QXP31" s="1230"/>
      <c r="QXQ31" s="1230"/>
      <c r="QXR31" s="1230"/>
      <c r="QXS31" s="1230"/>
      <c r="QXT31" s="1230"/>
      <c r="QXU31" s="1230"/>
      <c r="QXV31" s="1230"/>
      <c r="QXW31" s="1230"/>
      <c r="QXX31" s="1230"/>
      <c r="QXY31" s="1230"/>
      <c r="QXZ31" s="1230"/>
      <c r="QYA31" s="1230"/>
      <c r="QYB31" s="1230"/>
      <c r="QYC31" s="1230"/>
      <c r="QYD31" s="1230"/>
      <c r="QYE31" s="1230"/>
      <c r="QYF31" s="1230"/>
      <c r="QYG31" s="1230"/>
      <c r="QYH31" s="1230"/>
      <c r="QYI31" s="1230"/>
      <c r="QYJ31" s="1230"/>
      <c r="QYK31" s="1230"/>
      <c r="QYL31" s="1230"/>
      <c r="QYM31" s="1230"/>
      <c r="QYN31" s="1230"/>
      <c r="QYO31" s="1230"/>
      <c r="QYP31" s="1230"/>
      <c r="QYQ31" s="1230"/>
      <c r="QYR31" s="1230"/>
      <c r="QYS31" s="1230"/>
      <c r="QYT31" s="1230"/>
      <c r="QYU31" s="1230"/>
      <c r="QYV31" s="1230"/>
      <c r="QYW31" s="1230"/>
      <c r="QYX31" s="1230"/>
      <c r="QYY31" s="1230"/>
      <c r="QYZ31" s="1230"/>
      <c r="QZA31" s="1230"/>
      <c r="QZB31" s="1230"/>
      <c r="QZC31" s="1230"/>
      <c r="QZD31" s="1230"/>
      <c r="QZE31" s="1230"/>
      <c r="QZF31" s="1230"/>
      <c r="QZG31" s="1230"/>
      <c r="QZH31" s="1230"/>
      <c r="QZI31" s="1230"/>
      <c r="QZJ31" s="1230"/>
      <c r="QZK31" s="1230"/>
      <c r="QZL31" s="1230"/>
      <c r="QZM31" s="1230"/>
      <c r="QZN31" s="1230"/>
      <c r="QZO31" s="1230"/>
      <c r="QZP31" s="1230"/>
      <c r="QZQ31" s="1230"/>
      <c r="QZR31" s="1230"/>
      <c r="QZS31" s="1230"/>
      <c r="QZT31" s="1230"/>
      <c r="QZU31" s="1230"/>
      <c r="QZV31" s="1230"/>
      <c r="QZW31" s="1230"/>
      <c r="QZX31" s="1230"/>
      <c r="QZY31" s="1230"/>
      <c r="QZZ31" s="1230"/>
      <c r="RAA31" s="1230"/>
      <c r="RAB31" s="1230"/>
      <c r="RAC31" s="1230"/>
      <c r="RAD31" s="1230"/>
      <c r="RAE31" s="1230"/>
      <c r="RAF31" s="1230"/>
      <c r="RAG31" s="1230"/>
      <c r="RAH31" s="1230"/>
      <c r="RAI31" s="1230"/>
      <c r="RAJ31" s="1230"/>
      <c r="RAK31" s="1230"/>
      <c r="RAL31" s="1230"/>
      <c r="RAM31" s="1230"/>
      <c r="RAN31" s="1230"/>
      <c r="RAO31" s="1230"/>
      <c r="RAP31" s="1230"/>
      <c r="RAQ31" s="1230"/>
      <c r="RAR31" s="1230"/>
      <c r="RAS31" s="1230"/>
      <c r="RAT31" s="1230"/>
      <c r="RAU31" s="1230"/>
      <c r="RAV31" s="1230"/>
      <c r="RAW31" s="1230"/>
      <c r="RAX31" s="1230"/>
      <c r="RAY31" s="1230"/>
      <c r="RAZ31" s="1230"/>
      <c r="RBA31" s="1230"/>
      <c r="RBB31" s="1230"/>
      <c r="RBC31" s="1230"/>
      <c r="RBD31" s="1230"/>
      <c r="RBE31" s="1230"/>
      <c r="RBF31" s="1230"/>
      <c r="RBG31" s="1230"/>
      <c r="RBH31" s="1230"/>
      <c r="RBI31" s="1230"/>
      <c r="RBJ31" s="1230"/>
      <c r="RBK31" s="1230"/>
      <c r="RBL31" s="1230"/>
      <c r="RBM31" s="1230"/>
      <c r="RBN31" s="1230"/>
      <c r="RBO31" s="1230"/>
      <c r="RBP31" s="1230"/>
      <c r="RBQ31" s="1230"/>
      <c r="RBR31" s="1230"/>
      <c r="RBS31" s="1230"/>
      <c r="RBT31" s="1230"/>
      <c r="RBU31" s="1230"/>
      <c r="RBV31" s="1230"/>
      <c r="RBW31" s="1230"/>
      <c r="RBX31" s="1230"/>
      <c r="RBY31" s="1230"/>
      <c r="RBZ31" s="1230"/>
      <c r="RCA31" s="1230"/>
      <c r="RCB31" s="1230"/>
      <c r="RCC31" s="1230"/>
      <c r="RCD31" s="1230"/>
      <c r="RCE31" s="1230"/>
      <c r="RCF31" s="1230"/>
      <c r="RCG31" s="1230"/>
      <c r="RCH31" s="1230"/>
      <c r="RCI31" s="1230"/>
      <c r="RCJ31" s="1230"/>
      <c r="RCK31" s="1230"/>
      <c r="RCL31" s="1230"/>
      <c r="RCM31" s="1230"/>
      <c r="RCN31" s="1230"/>
      <c r="RCO31" s="1230"/>
      <c r="RCP31" s="1230"/>
      <c r="RCQ31" s="1230"/>
      <c r="RCR31" s="1230"/>
      <c r="RCS31" s="1230"/>
      <c r="RCT31" s="1230"/>
      <c r="RCU31" s="1230"/>
      <c r="RCV31" s="1230"/>
      <c r="RCW31" s="1230"/>
      <c r="RCX31" s="1230"/>
      <c r="RCY31" s="1230"/>
      <c r="RCZ31" s="1230"/>
      <c r="RDA31" s="1230"/>
      <c r="RDB31" s="1230"/>
      <c r="RDC31" s="1230"/>
      <c r="RDD31" s="1230"/>
      <c r="RDE31" s="1230"/>
      <c r="RDF31" s="1230"/>
      <c r="RDG31" s="1230"/>
      <c r="RDH31" s="1230"/>
      <c r="RDI31" s="1230"/>
      <c r="RDJ31" s="1230"/>
      <c r="RDK31" s="1230"/>
      <c r="RDL31" s="1230"/>
      <c r="RDM31" s="1230"/>
      <c r="RDN31" s="1230"/>
      <c r="RDO31" s="1230"/>
      <c r="RDP31" s="1230"/>
      <c r="RDQ31" s="1230"/>
      <c r="RDR31" s="1230"/>
      <c r="RDS31" s="1230"/>
      <c r="RDT31" s="1230"/>
      <c r="RDU31" s="1230"/>
      <c r="RDV31" s="1230"/>
      <c r="RDW31" s="1230"/>
      <c r="RDX31" s="1230"/>
      <c r="RDY31" s="1230"/>
      <c r="RDZ31" s="1230"/>
      <c r="REA31" s="1230"/>
      <c r="REB31" s="1230"/>
      <c r="REC31" s="1230"/>
      <c r="RED31" s="1230"/>
      <c r="REE31" s="1230"/>
      <c r="REF31" s="1230"/>
      <c r="REG31" s="1230"/>
      <c r="REH31" s="1230"/>
      <c r="REI31" s="1230"/>
      <c r="REJ31" s="1230"/>
      <c r="REK31" s="1230"/>
      <c r="REL31" s="1230"/>
      <c r="REM31" s="1230"/>
      <c r="REN31" s="1230"/>
      <c r="REO31" s="1230"/>
      <c r="REP31" s="1230"/>
      <c r="REQ31" s="1230"/>
      <c r="RER31" s="1230"/>
      <c r="RES31" s="1230"/>
      <c r="RET31" s="1230"/>
      <c r="REU31" s="1230"/>
      <c r="REV31" s="1230"/>
      <c r="REW31" s="1230"/>
      <c r="REX31" s="1230"/>
      <c r="REY31" s="1230"/>
      <c r="REZ31" s="1230"/>
      <c r="RFA31" s="1230"/>
      <c r="RFB31" s="1230"/>
      <c r="RFC31" s="1230"/>
      <c r="RFD31" s="1230"/>
      <c r="RFE31" s="1230"/>
      <c r="RFF31" s="1230"/>
      <c r="RFG31" s="1230"/>
      <c r="RFH31" s="1230"/>
      <c r="RFI31" s="1230"/>
      <c r="RFJ31" s="1230"/>
      <c r="RFK31" s="1230"/>
      <c r="RFL31" s="1230"/>
      <c r="RFM31" s="1230"/>
      <c r="RFN31" s="1230"/>
      <c r="RFO31" s="1230"/>
      <c r="RFP31" s="1230"/>
      <c r="RFQ31" s="1230"/>
      <c r="RFR31" s="1230"/>
      <c r="RFS31" s="1230"/>
      <c r="RFT31" s="1230"/>
      <c r="RFU31" s="1230"/>
      <c r="RFV31" s="1230"/>
      <c r="RFW31" s="1230"/>
      <c r="RFX31" s="1230"/>
      <c r="RFY31" s="1230"/>
      <c r="RFZ31" s="1230"/>
      <c r="RGA31" s="1230"/>
      <c r="RGB31" s="1230"/>
      <c r="RGC31" s="1230"/>
      <c r="RGD31" s="1230"/>
      <c r="RGE31" s="1230"/>
      <c r="RGF31" s="1230"/>
      <c r="RGG31" s="1230"/>
      <c r="RGH31" s="1230"/>
      <c r="RGI31" s="1230"/>
      <c r="RGJ31" s="1230"/>
      <c r="RGK31" s="1230"/>
      <c r="RGL31" s="1230"/>
      <c r="RGM31" s="1230"/>
      <c r="RGN31" s="1230"/>
      <c r="RGO31" s="1230"/>
      <c r="RGP31" s="1230"/>
      <c r="RGQ31" s="1230"/>
      <c r="RGR31" s="1230"/>
      <c r="RGS31" s="1230"/>
      <c r="RGT31" s="1230"/>
      <c r="RGU31" s="1230"/>
      <c r="RGV31" s="1230"/>
      <c r="RGW31" s="1230"/>
      <c r="RGX31" s="1230"/>
      <c r="RGY31" s="1230"/>
      <c r="RGZ31" s="1230"/>
      <c r="RHA31" s="1230"/>
      <c r="RHB31" s="1230"/>
      <c r="RHC31" s="1230"/>
      <c r="RHD31" s="1230"/>
      <c r="RHE31" s="1230"/>
      <c r="RHF31" s="1230"/>
      <c r="RHG31" s="1230"/>
      <c r="RHH31" s="1230"/>
      <c r="RHI31" s="1230"/>
      <c r="RHJ31" s="1230"/>
      <c r="RHK31" s="1230"/>
      <c r="RHL31" s="1230"/>
      <c r="RHM31" s="1230"/>
      <c r="RHN31" s="1230"/>
      <c r="RHO31" s="1230"/>
      <c r="RHP31" s="1230"/>
      <c r="RHQ31" s="1230"/>
      <c r="RHR31" s="1230"/>
      <c r="RHS31" s="1230"/>
      <c r="RHT31" s="1230"/>
      <c r="RHU31" s="1230"/>
      <c r="RHV31" s="1230"/>
      <c r="RHW31" s="1230"/>
      <c r="RHX31" s="1230"/>
      <c r="RHY31" s="1230"/>
      <c r="RHZ31" s="1230"/>
      <c r="RIA31" s="1230"/>
      <c r="RIB31" s="1230"/>
      <c r="RIC31" s="1230"/>
      <c r="RID31" s="1230"/>
      <c r="RIE31" s="1230"/>
      <c r="RIF31" s="1230"/>
      <c r="RIG31" s="1230"/>
      <c r="RIH31" s="1230"/>
      <c r="RII31" s="1230"/>
      <c r="RIJ31" s="1230"/>
      <c r="RIK31" s="1230"/>
      <c r="RIL31" s="1230"/>
      <c r="RIM31" s="1230"/>
      <c r="RIN31" s="1230"/>
      <c r="RIO31" s="1230"/>
      <c r="RIP31" s="1230"/>
      <c r="RIQ31" s="1230"/>
      <c r="RIR31" s="1230"/>
      <c r="RIS31" s="1230"/>
      <c r="RIT31" s="1230"/>
      <c r="RIU31" s="1230"/>
      <c r="RIV31" s="1230"/>
      <c r="RIW31" s="1230"/>
      <c r="RIX31" s="1230"/>
      <c r="RIY31" s="1230"/>
      <c r="RIZ31" s="1230"/>
      <c r="RJA31" s="1230"/>
      <c r="RJB31" s="1230"/>
      <c r="RJC31" s="1230"/>
      <c r="RJD31" s="1230"/>
      <c r="RJE31" s="1230"/>
      <c r="RJF31" s="1230"/>
      <c r="RJG31" s="1230"/>
      <c r="RJH31" s="1230"/>
      <c r="RJI31" s="1230"/>
      <c r="RJJ31" s="1230"/>
      <c r="RJK31" s="1230"/>
      <c r="RJL31" s="1230"/>
      <c r="RJM31" s="1230"/>
      <c r="RJN31" s="1230"/>
      <c r="RJO31" s="1230"/>
      <c r="RJP31" s="1230"/>
      <c r="RJQ31" s="1230"/>
      <c r="RJR31" s="1230"/>
      <c r="RJS31" s="1230"/>
      <c r="RJT31" s="1230"/>
      <c r="RJU31" s="1230"/>
      <c r="RJV31" s="1230"/>
      <c r="RJW31" s="1230"/>
      <c r="RJX31" s="1230"/>
      <c r="RJY31" s="1230"/>
      <c r="RJZ31" s="1230"/>
      <c r="RKA31" s="1230"/>
      <c r="RKB31" s="1230"/>
      <c r="RKC31" s="1230"/>
      <c r="RKD31" s="1230"/>
      <c r="RKE31" s="1230"/>
      <c r="RKF31" s="1230"/>
      <c r="RKG31" s="1230"/>
      <c r="RKH31" s="1230"/>
      <c r="RKI31" s="1230"/>
      <c r="RKJ31" s="1230"/>
      <c r="RKK31" s="1230"/>
      <c r="RKL31" s="1230"/>
      <c r="RKM31" s="1230"/>
      <c r="RKN31" s="1230"/>
      <c r="RKO31" s="1230"/>
      <c r="RKP31" s="1230"/>
      <c r="RKQ31" s="1230"/>
      <c r="RKR31" s="1230"/>
      <c r="RKS31" s="1230"/>
      <c r="RKT31" s="1230"/>
      <c r="RKU31" s="1230"/>
      <c r="RKV31" s="1230"/>
      <c r="RKW31" s="1230"/>
      <c r="RKX31" s="1230"/>
      <c r="RKY31" s="1230"/>
      <c r="RKZ31" s="1230"/>
      <c r="RLA31" s="1230"/>
      <c r="RLB31" s="1230"/>
      <c r="RLC31" s="1230"/>
      <c r="RLD31" s="1230"/>
      <c r="RLE31" s="1230"/>
      <c r="RLF31" s="1230"/>
      <c r="RLG31" s="1230"/>
      <c r="RLH31" s="1230"/>
      <c r="RLI31" s="1230"/>
      <c r="RLJ31" s="1230"/>
      <c r="RLK31" s="1230"/>
      <c r="RLL31" s="1230"/>
      <c r="RLM31" s="1230"/>
      <c r="RLN31" s="1230"/>
      <c r="RLO31" s="1230"/>
      <c r="RLP31" s="1230"/>
      <c r="RLQ31" s="1230"/>
      <c r="RLR31" s="1230"/>
      <c r="RLS31" s="1230"/>
      <c r="RLT31" s="1230"/>
      <c r="RLU31" s="1230"/>
      <c r="RLV31" s="1230"/>
      <c r="RLW31" s="1230"/>
      <c r="RLX31" s="1230"/>
      <c r="RLY31" s="1230"/>
      <c r="RLZ31" s="1230"/>
      <c r="RMA31" s="1230"/>
      <c r="RMB31" s="1230"/>
      <c r="RMC31" s="1230"/>
      <c r="RMD31" s="1230"/>
      <c r="RME31" s="1230"/>
      <c r="RMF31" s="1230"/>
      <c r="RMG31" s="1230"/>
      <c r="RMH31" s="1230"/>
      <c r="RMI31" s="1230"/>
      <c r="RMJ31" s="1230"/>
      <c r="RMK31" s="1230"/>
      <c r="RML31" s="1230"/>
      <c r="RMM31" s="1230"/>
      <c r="RMN31" s="1230"/>
      <c r="RMO31" s="1230"/>
      <c r="RMP31" s="1230"/>
      <c r="RMQ31" s="1230"/>
      <c r="RMR31" s="1230"/>
      <c r="RMS31" s="1230"/>
      <c r="RMT31" s="1230"/>
      <c r="RMU31" s="1230"/>
      <c r="RMV31" s="1230"/>
      <c r="RMW31" s="1230"/>
      <c r="RMX31" s="1230"/>
      <c r="RMY31" s="1230"/>
      <c r="RMZ31" s="1230"/>
      <c r="RNA31" s="1230"/>
      <c r="RNB31" s="1230"/>
      <c r="RNC31" s="1230"/>
      <c r="RND31" s="1230"/>
      <c r="RNE31" s="1230"/>
      <c r="RNF31" s="1230"/>
      <c r="RNG31" s="1230"/>
      <c r="RNH31" s="1230"/>
      <c r="RNI31" s="1230"/>
      <c r="RNJ31" s="1230"/>
      <c r="RNK31" s="1230"/>
      <c r="RNL31" s="1230"/>
      <c r="RNM31" s="1230"/>
      <c r="RNN31" s="1230"/>
      <c r="RNO31" s="1230"/>
      <c r="RNP31" s="1230"/>
      <c r="RNQ31" s="1230"/>
      <c r="RNR31" s="1230"/>
      <c r="RNS31" s="1230"/>
      <c r="RNT31" s="1230"/>
      <c r="RNU31" s="1230"/>
      <c r="RNV31" s="1230"/>
      <c r="RNW31" s="1230"/>
      <c r="RNX31" s="1230"/>
      <c r="RNY31" s="1230"/>
      <c r="RNZ31" s="1230"/>
      <c r="ROA31" s="1230"/>
      <c r="ROB31" s="1230"/>
      <c r="ROC31" s="1230"/>
      <c r="ROD31" s="1230"/>
      <c r="ROE31" s="1230"/>
      <c r="ROF31" s="1230"/>
      <c r="ROG31" s="1230"/>
      <c r="ROH31" s="1230"/>
      <c r="ROI31" s="1230"/>
      <c r="ROJ31" s="1230"/>
      <c r="ROK31" s="1230"/>
      <c r="ROL31" s="1230"/>
      <c r="ROM31" s="1230"/>
      <c r="RON31" s="1230"/>
      <c r="ROO31" s="1230"/>
      <c r="ROP31" s="1230"/>
      <c r="ROQ31" s="1230"/>
      <c r="ROR31" s="1230"/>
      <c r="ROS31" s="1230"/>
      <c r="ROT31" s="1230"/>
      <c r="ROU31" s="1230"/>
      <c r="ROV31" s="1230"/>
      <c r="ROW31" s="1230"/>
      <c r="ROX31" s="1230"/>
      <c r="ROY31" s="1230"/>
      <c r="ROZ31" s="1230"/>
      <c r="RPA31" s="1230"/>
      <c r="RPB31" s="1230"/>
      <c r="RPC31" s="1230"/>
      <c r="RPD31" s="1230"/>
      <c r="RPE31" s="1230"/>
      <c r="RPF31" s="1230"/>
      <c r="RPG31" s="1230"/>
      <c r="RPH31" s="1230"/>
      <c r="RPI31" s="1230"/>
      <c r="RPJ31" s="1230"/>
      <c r="RPK31" s="1230"/>
      <c r="RPL31" s="1230"/>
      <c r="RPM31" s="1230"/>
      <c r="RPN31" s="1230"/>
      <c r="RPO31" s="1230"/>
      <c r="RPP31" s="1230"/>
      <c r="RPQ31" s="1230"/>
      <c r="RPR31" s="1230"/>
      <c r="RPS31" s="1230"/>
      <c r="RPT31" s="1230"/>
      <c r="RPU31" s="1230"/>
      <c r="RPV31" s="1230"/>
      <c r="RPW31" s="1230"/>
      <c r="RPX31" s="1230"/>
      <c r="RPY31" s="1230"/>
      <c r="RPZ31" s="1230"/>
      <c r="RQA31" s="1230"/>
      <c r="RQB31" s="1230"/>
      <c r="RQC31" s="1230"/>
      <c r="RQD31" s="1230"/>
      <c r="RQE31" s="1230"/>
      <c r="RQF31" s="1230"/>
      <c r="RQG31" s="1230"/>
      <c r="RQH31" s="1230"/>
      <c r="RQI31" s="1230"/>
      <c r="RQJ31" s="1230"/>
      <c r="RQK31" s="1230"/>
      <c r="RQL31" s="1230"/>
      <c r="RQM31" s="1230"/>
      <c r="RQN31" s="1230"/>
      <c r="RQO31" s="1230"/>
      <c r="RQP31" s="1230"/>
      <c r="RQQ31" s="1230"/>
      <c r="RQR31" s="1230"/>
      <c r="RQS31" s="1230"/>
      <c r="RQT31" s="1230"/>
      <c r="RQU31" s="1230"/>
      <c r="RQV31" s="1230"/>
      <c r="RQW31" s="1230"/>
      <c r="RQX31" s="1230"/>
      <c r="RQY31" s="1230"/>
      <c r="RQZ31" s="1230"/>
      <c r="RRA31" s="1230"/>
      <c r="RRB31" s="1230"/>
      <c r="RRC31" s="1230"/>
      <c r="RRD31" s="1230"/>
      <c r="RRE31" s="1230"/>
      <c r="RRF31" s="1230"/>
      <c r="RRG31" s="1230"/>
      <c r="RRH31" s="1230"/>
      <c r="RRI31" s="1230"/>
      <c r="RRJ31" s="1230"/>
      <c r="RRK31" s="1230"/>
      <c r="RRL31" s="1230"/>
      <c r="RRM31" s="1230"/>
      <c r="RRN31" s="1230"/>
      <c r="RRO31" s="1230"/>
      <c r="RRP31" s="1230"/>
      <c r="RRQ31" s="1230"/>
      <c r="RRR31" s="1230"/>
      <c r="RRS31" s="1230"/>
      <c r="RRT31" s="1230"/>
      <c r="RRU31" s="1230"/>
      <c r="RRV31" s="1230"/>
      <c r="RRW31" s="1230"/>
      <c r="RRX31" s="1230"/>
      <c r="RRY31" s="1230"/>
      <c r="RRZ31" s="1230"/>
      <c r="RSA31" s="1230"/>
      <c r="RSB31" s="1230"/>
      <c r="RSC31" s="1230"/>
      <c r="RSD31" s="1230"/>
      <c r="RSE31" s="1230"/>
      <c r="RSF31" s="1230"/>
      <c r="RSG31" s="1230"/>
      <c r="RSH31" s="1230"/>
      <c r="RSI31" s="1230"/>
      <c r="RSJ31" s="1230"/>
      <c r="RSK31" s="1230"/>
      <c r="RSL31" s="1230"/>
      <c r="RSM31" s="1230"/>
      <c r="RSN31" s="1230"/>
      <c r="RSO31" s="1230"/>
      <c r="RSP31" s="1230"/>
      <c r="RSQ31" s="1230"/>
      <c r="RSR31" s="1230"/>
      <c r="RSS31" s="1230"/>
      <c r="RST31" s="1230"/>
      <c r="RSU31" s="1230"/>
      <c r="RSV31" s="1230"/>
      <c r="RSW31" s="1230"/>
      <c r="RSX31" s="1230"/>
      <c r="RSY31" s="1230"/>
      <c r="RSZ31" s="1230"/>
      <c r="RTA31" s="1230"/>
      <c r="RTB31" s="1230"/>
      <c r="RTC31" s="1230"/>
      <c r="RTD31" s="1230"/>
      <c r="RTE31" s="1230"/>
      <c r="RTF31" s="1230"/>
      <c r="RTG31" s="1230"/>
      <c r="RTH31" s="1230"/>
      <c r="RTI31" s="1230"/>
      <c r="RTJ31" s="1230"/>
      <c r="RTK31" s="1230"/>
      <c r="RTL31" s="1230"/>
      <c r="RTM31" s="1230"/>
      <c r="RTN31" s="1230"/>
      <c r="RTO31" s="1230"/>
      <c r="RTP31" s="1230"/>
      <c r="RTQ31" s="1230"/>
      <c r="RTR31" s="1230"/>
      <c r="RTS31" s="1230"/>
      <c r="RTT31" s="1230"/>
      <c r="RTU31" s="1230"/>
      <c r="RTV31" s="1230"/>
      <c r="RTW31" s="1230"/>
      <c r="RTX31" s="1230"/>
      <c r="RTY31" s="1230"/>
      <c r="RTZ31" s="1230"/>
      <c r="RUA31" s="1230"/>
      <c r="RUB31" s="1230"/>
      <c r="RUC31" s="1230"/>
      <c r="RUD31" s="1230"/>
      <c r="RUE31" s="1230"/>
      <c r="RUF31" s="1230"/>
      <c r="RUG31" s="1230"/>
      <c r="RUH31" s="1230"/>
      <c r="RUI31" s="1230"/>
      <c r="RUJ31" s="1230"/>
      <c r="RUK31" s="1230"/>
      <c r="RUL31" s="1230"/>
      <c r="RUM31" s="1230"/>
      <c r="RUN31" s="1230"/>
      <c r="RUO31" s="1230"/>
      <c r="RUP31" s="1230"/>
      <c r="RUQ31" s="1230"/>
      <c r="RUR31" s="1230"/>
      <c r="RUS31" s="1230"/>
      <c r="RUT31" s="1230"/>
      <c r="RUU31" s="1230"/>
      <c r="RUV31" s="1230"/>
      <c r="RUW31" s="1230"/>
      <c r="RUX31" s="1230"/>
      <c r="RUY31" s="1230"/>
      <c r="RUZ31" s="1230"/>
      <c r="RVA31" s="1230"/>
      <c r="RVB31" s="1230"/>
      <c r="RVC31" s="1230"/>
      <c r="RVD31" s="1230"/>
      <c r="RVE31" s="1230"/>
      <c r="RVF31" s="1230"/>
      <c r="RVG31" s="1230"/>
      <c r="RVH31" s="1230"/>
      <c r="RVI31" s="1230"/>
      <c r="RVJ31" s="1230"/>
      <c r="RVK31" s="1230"/>
      <c r="RVL31" s="1230"/>
      <c r="RVM31" s="1230"/>
      <c r="RVN31" s="1230"/>
      <c r="RVO31" s="1230"/>
      <c r="RVP31" s="1230"/>
      <c r="RVQ31" s="1230"/>
      <c r="RVR31" s="1230"/>
      <c r="RVS31" s="1230"/>
      <c r="RVT31" s="1230"/>
      <c r="RVU31" s="1230"/>
      <c r="RVV31" s="1230"/>
      <c r="RVW31" s="1230"/>
      <c r="RVX31" s="1230"/>
      <c r="RVY31" s="1230"/>
      <c r="RVZ31" s="1230"/>
      <c r="RWA31" s="1230"/>
      <c r="RWB31" s="1230"/>
      <c r="RWC31" s="1230"/>
      <c r="RWD31" s="1230"/>
      <c r="RWE31" s="1230"/>
      <c r="RWF31" s="1230"/>
      <c r="RWG31" s="1230"/>
      <c r="RWH31" s="1230"/>
      <c r="RWI31" s="1230"/>
      <c r="RWJ31" s="1230"/>
      <c r="RWK31" s="1230"/>
      <c r="RWL31" s="1230"/>
      <c r="RWM31" s="1230"/>
      <c r="RWN31" s="1230"/>
      <c r="RWO31" s="1230"/>
      <c r="RWP31" s="1230"/>
      <c r="RWQ31" s="1230"/>
      <c r="RWR31" s="1230"/>
      <c r="RWS31" s="1230"/>
      <c r="RWT31" s="1230"/>
      <c r="RWU31" s="1230"/>
      <c r="RWV31" s="1230"/>
      <c r="RWW31" s="1230"/>
      <c r="RWX31" s="1230"/>
      <c r="RWY31" s="1230"/>
      <c r="RWZ31" s="1230"/>
      <c r="RXA31" s="1230"/>
      <c r="RXB31" s="1230"/>
      <c r="RXC31" s="1230"/>
      <c r="RXD31" s="1230"/>
      <c r="RXE31" s="1230"/>
      <c r="RXF31" s="1230"/>
      <c r="RXG31" s="1230"/>
      <c r="RXH31" s="1230"/>
      <c r="RXI31" s="1230"/>
      <c r="RXJ31" s="1230"/>
      <c r="RXK31" s="1230"/>
      <c r="RXL31" s="1230"/>
      <c r="RXM31" s="1230"/>
      <c r="RXN31" s="1230"/>
      <c r="RXO31" s="1230"/>
      <c r="RXP31" s="1230"/>
      <c r="RXQ31" s="1230"/>
      <c r="RXR31" s="1230"/>
      <c r="RXS31" s="1230"/>
      <c r="RXT31" s="1230"/>
      <c r="RXU31" s="1230"/>
      <c r="RXV31" s="1230"/>
      <c r="RXW31" s="1230"/>
      <c r="RXX31" s="1230"/>
      <c r="RXY31" s="1230"/>
      <c r="RXZ31" s="1230"/>
      <c r="RYA31" s="1230"/>
      <c r="RYB31" s="1230"/>
      <c r="RYC31" s="1230"/>
      <c r="RYD31" s="1230"/>
      <c r="RYE31" s="1230"/>
      <c r="RYF31" s="1230"/>
      <c r="RYG31" s="1230"/>
      <c r="RYH31" s="1230"/>
      <c r="RYI31" s="1230"/>
      <c r="RYJ31" s="1230"/>
      <c r="RYK31" s="1230"/>
      <c r="RYL31" s="1230"/>
      <c r="RYM31" s="1230"/>
      <c r="RYN31" s="1230"/>
      <c r="RYO31" s="1230"/>
      <c r="RYP31" s="1230"/>
      <c r="RYQ31" s="1230"/>
      <c r="RYR31" s="1230"/>
      <c r="RYS31" s="1230"/>
      <c r="RYT31" s="1230"/>
      <c r="RYU31" s="1230"/>
      <c r="RYV31" s="1230"/>
      <c r="RYW31" s="1230"/>
      <c r="RYX31" s="1230"/>
      <c r="RYY31" s="1230"/>
      <c r="RYZ31" s="1230"/>
      <c r="RZA31" s="1230"/>
      <c r="RZB31" s="1230"/>
      <c r="RZC31" s="1230"/>
      <c r="RZD31" s="1230"/>
      <c r="RZE31" s="1230"/>
      <c r="RZF31" s="1230"/>
      <c r="RZG31" s="1230"/>
      <c r="RZH31" s="1230"/>
      <c r="RZI31" s="1230"/>
      <c r="RZJ31" s="1230"/>
      <c r="RZK31" s="1230"/>
      <c r="RZL31" s="1230"/>
      <c r="RZM31" s="1230"/>
      <c r="RZN31" s="1230"/>
      <c r="RZO31" s="1230"/>
      <c r="RZP31" s="1230"/>
      <c r="RZQ31" s="1230"/>
      <c r="RZR31" s="1230"/>
      <c r="RZS31" s="1230"/>
      <c r="RZT31" s="1230"/>
      <c r="RZU31" s="1230"/>
      <c r="RZV31" s="1230"/>
      <c r="RZW31" s="1230"/>
      <c r="RZX31" s="1230"/>
      <c r="RZY31" s="1230"/>
      <c r="RZZ31" s="1230"/>
      <c r="SAA31" s="1230"/>
      <c r="SAB31" s="1230"/>
      <c r="SAC31" s="1230"/>
      <c r="SAD31" s="1230"/>
      <c r="SAE31" s="1230"/>
      <c r="SAF31" s="1230"/>
      <c r="SAG31" s="1230"/>
      <c r="SAH31" s="1230"/>
      <c r="SAI31" s="1230"/>
      <c r="SAJ31" s="1230"/>
      <c r="SAK31" s="1230"/>
      <c r="SAL31" s="1230"/>
      <c r="SAM31" s="1230"/>
      <c r="SAN31" s="1230"/>
      <c r="SAO31" s="1230"/>
      <c r="SAP31" s="1230"/>
      <c r="SAQ31" s="1230"/>
      <c r="SAR31" s="1230"/>
      <c r="SAS31" s="1230"/>
      <c r="SAT31" s="1230"/>
      <c r="SAU31" s="1230"/>
      <c r="SAV31" s="1230"/>
      <c r="SAW31" s="1230"/>
      <c r="SAX31" s="1230"/>
      <c r="SAY31" s="1230"/>
      <c r="SAZ31" s="1230"/>
      <c r="SBA31" s="1230"/>
      <c r="SBB31" s="1230"/>
      <c r="SBC31" s="1230"/>
      <c r="SBD31" s="1230"/>
      <c r="SBE31" s="1230"/>
      <c r="SBF31" s="1230"/>
      <c r="SBG31" s="1230"/>
      <c r="SBH31" s="1230"/>
      <c r="SBI31" s="1230"/>
      <c r="SBJ31" s="1230"/>
      <c r="SBK31" s="1230"/>
      <c r="SBL31" s="1230"/>
      <c r="SBM31" s="1230"/>
      <c r="SBN31" s="1230"/>
      <c r="SBO31" s="1230"/>
      <c r="SBP31" s="1230"/>
      <c r="SBQ31" s="1230"/>
      <c r="SBR31" s="1230"/>
      <c r="SBS31" s="1230"/>
      <c r="SBT31" s="1230"/>
      <c r="SBU31" s="1230"/>
      <c r="SBV31" s="1230"/>
      <c r="SBW31" s="1230"/>
      <c r="SBX31" s="1230"/>
      <c r="SBY31" s="1230"/>
      <c r="SBZ31" s="1230"/>
      <c r="SCA31" s="1230"/>
      <c r="SCB31" s="1230"/>
      <c r="SCC31" s="1230"/>
      <c r="SCD31" s="1230"/>
      <c r="SCE31" s="1230"/>
      <c r="SCF31" s="1230"/>
      <c r="SCG31" s="1230"/>
      <c r="SCH31" s="1230"/>
      <c r="SCI31" s="1230"/>
      <c r="SCJ31" s="1230"/>
      <c r="SCK31" s="1230"/>
      <c r="SCL31" s="1230"/>
      <c r="SCM31" s="1230"/>
      <c r="SCN31" s="1230"/>
      <c r="SCO31" s="1230"/>
      <c r="SCP31" s="1230"/>
      <c r="SCQ31" s="1230"/>
      <c r="SCR31" s="1230"/>
      <c r="SCS31" s="1230"/>
      <c r="SCT31" s="1230"/>
      <c r="SCU31" s="1230"/>
      <c r="SCV31" s="1230"/>
      <c r="SCW31" s="1230"/>
      <c r="SCX31" s="1230"/>
      <c r="SCY31" s="1230"/>
      <c r="SCZ31" s="1230"/>
      <c r="SDA31" s="1230"/>
      <c r="SDB31" s="1230"/>
      <c r="SDC31" s="1230"/>
      <c r="SDD31" s="1230"/>
      <c r="SDE31" s="1230"/>
      <c r="SDF31" s="1230"/>
      <c r="SDG31" s="1230"/>
      <c r="SDH31" s="1230"/>
      <c r="SDI31" s="1230"/>
      <c r="SDJ31" s="1230"/>
      <c r="SDK31" s="1230"/>
      <c r="SDL31" s="1230"/>
      <c r="SDM31" s="1230"/>
      <c r="SDN31" s="1230"/>
      <c r="SDO31" s="1230"/>
      <c r="SDP31" s="1230"/>
      <c r="SDQ31" s="1230"/>
      <c r="SDR31" s="1230"/>
      <c r="SDS31" s="1230"/>
      <c r="SDT31" s="1230"/>
      <c r="SDU31" s="1230"/>
      <c r="SDV31" s="1230"/>
      <c r="SDW31" s="1230"/>
      <c r="SDX31" s="1230"/>
      <c r="SDY31" s="1230"/>
      <c r="SDZ31" s="1230"/>
      <c r="SEA31" s="1230"/>
      <c r="SEB31" s="1230"/>
      <c r="SEC31" s="1230"/>
      <c r="SED31" s="1230"/>
      <c r="SEE31" s="1230"/>
      <c r="SEF31" s="1230"/>
      <c r="SEG31" s="1230"/>
      <c r="SEH31" s="1230"/>
      <c r="SEI31" s="1230"/>
      <c r="SEJ31" s="1230"/>
      <c r="SEK31" s="1230"/>
      <c r="SEL31" s="1230"/>
      <c r="SEM31" s="1230"/>
      <c r="SEN31" s="1230"/>
      <c r="SEO31" s="1230"/>
      <c r="SEP31" s="1230"/>
      <c r="SEQ31" s="1230"/>
      <c r="SER31" s="1230"/>
      <c r="SES31" s="1230"/>
      <c r="SET31" s="1230"/>
      <c r="SEU31" s="1230"/>
      <c r="SEV31" s="1230"/>
      <c r="SEW31" s="1230"/>
      <c r="SEX31" s="1230"/>
      <c r="SEY31" s="1230"/>
      <c r="SEZ31" s="1230"/>
      <c r="SFA31" s="1230"/>
      <c r="SFB31" s="1230"/>
      <c r="SFC31" s="1230"/>
      <c r="SFD31" s="1230"/>
      <c r="SFE31" s="1230"/>
      <c r="SFF31" s="1230"/>
      <c r="SFG31" s="1230"/>
      <c r="SFH31" s="1230"/>
      <c r="SFI31" s="1230"/>
      <c r="SFJ31" s="1230"/>
      <c r="SFK31" s="1230"/>
      <c r="SFL31" s="1230"/>
      <c r="SFM31" s="1230"/>
      <c r="SFN31" s="1230"/>
      <c r="SFO31" s="1230"/>
      <c r="SFP31" s="1230"/>
      <c r="SFQ31" s="1230"/>
      <c r="SFR31" s="1230"/>
      <c r="SFS31" s="1230"/>
      <c r="SFT31" s="1230"/>
      <c r="SFU31" s="1230"/>
      <c r="SFV31" s="1230"/>
      <c r="SFW31" s="1230"/>
      <c r="SFX31" s="1230"/>
      <c r="SFY31" s="1230"/>
      <c r="SFZ31" s="1230"/>
      <c r="SGA31" s="1230"/>
      <c r="SGB31" s="1230"/>
      <c r="SGC31" s="1230"/>
      <c r="SGD31" s="1230"/>
      <c r="SGE31" s="1230"/>
      <c r="SGF31" s="1230"/>
      <c r="SGG31" s="1230"/>
      <c r="SGH31" s="1230"/>
      <c r="SGI31" s="1230"/>
      <c r="SGJ31" s="1230"/>
      <c r="SGK31" s="1230"/>
      <c r="SGL31" s="1230"/>
      <c r="SGM31" s="1230"/>
      <c r="SGN31" s="1230"/>
      <c r="SGO31" s="1230"/>
      <c r="SGP31" s="1230"/>
      <c r="SGQ31" s="1230"/>
      <c r="SGR31" s="1230"/>
      <c r="SGS31" s="1230"/>
      <c r="SGT31" s="1230"/>
      <c r="SGU31" s="1230"/>
      <c r="SGV31" s="1230"/>
      <c r="SGW31" s="1230"/>
      <c r="SGX31" s="1230"/>
      <c r="SGY31" s="1230"/>
      <c r="SGZ31" s="1230"/>
      <c r="SHA31" s="1230"/>
      <c r="SHB31" s="1230"/>
      <c r="SHC31" s="1230"/>
      <c r="SHD31" s="1230"/>
      <c r="SHE31" s="1230"/>
      <c r="SHF31" s="1230"/>
      <c r="SHG31" s="1230"/>
      <c r="SHH31" s="1230"/>
      <c r="SHI31" s="1230"/>
      <c r="SHJ31" s="1230"/>
      <c r="SHK31" s="1230"/>
      <c r="SHL31" s="1230"/>
      <c r="SHM31" s="1230"/>
      <c r="SHN31" s="1230"/>
      <c r="SHO31" s="1230"/>
      <c r="SHP31" s="1230"/>
      <c r="SHQ31" s="1230"/>
      <c r="SHR31" s="1230"/>
      <c r="SHS31" s="1230"/>
      <c r="SHT31" s="1230"/>
      <c r="SHU31" s="1230"/>
      <c r="SHV31" s="1230"/>
      <c r="SHW31" s="1230"/>
      <c r="SHX31" s="1230"/>
      <c r="SHY31" s="1230"/>
      <c r="SHZ31" s="1230"/>
      <c r="SIA31" s="1230"/>
      <c r="SIB31" s="1230"/>
      <c r="SIC31" s="1230"/>
      <c r="SID31" s="1230"/>
      <c r="SIE31" s="1230"/>
      <c r="SIF31" s="1230"/>
      <c r="SIG31" s="1230"/>
      <c r="SIH31" s="1230"/>
      <c r="SII31" s="1230"/>
      <c r="SIJ31" s="1230"/>
      <c r="SIK31" s="1230"/>
      <c r="SIL31" s="1230"/>
      <c r="SIM31" s="1230"/>
      <c r="SIN31" s="1230"/>
      <c r="SIO31" s="1230"/>
      <c r="SIP31" s="1230"/>
      <c r="SIQ31" s="1230"/>
      <c r="SIR31" s="1230"/>
      <c r="SIS31" s="1230"/>
      <c r="SIT31" s="1230"/>
      <c r="SIU31" s="1230"/>
      <c r="SIV31" s="1230"/>
      <c r="SIW31" s="1230"/>
      <c r="SIX31" s="1230"/>
      <c r="SIY31" s="1230"/>
      <c r="SIZ31" s="1230"/>
      <c r="SJA31" s="1230"/>
      <c r="SJB31" s="1230"/>
      <c r="SJC31" s="1230"/>
      <c r="SJD31" s="1230"/>
      <c r="SJE31" s="1230"/>
      <c r="SJF31" s="1230"/>
      <c r="SJG31" s="1230"/>
      <c r="SJH31" s="1230"/>
      <c r="SJI31" s="1230"/>
      <c r="SJJ31" s="1230"/>
      <c r="SJK31" s="1230"/>
      <c r="SJL31" s="1230"/>
      <c r="SJM31" s="1230"/>
      <c r="SJN31" s="1230"/>
      <c r="SJO31" s="1230"/>
      <c r="SJP31" s="1230"/>
      <c r="SJQ31" s="1230"/>
      <c r="SJR31" s="1230"/>
      <c r="SJS31" s="1230"/>
      <c r="SJT31" s="1230"/>
      <c r="SJU31" s="1230"/>
      <c r="SJV31" s="1230"/>
      <c r="SJW31" s="1230"/>
      <c r="SJX31" s="1230"/>
      <c r="SJY31" s="1230"/>
      <c r="SJZ31" s="1230"/>
      <c r="SKA31" s="1230"/>
      <c r="SKB31" s="1230"/>
      <c r="SKC31" s="1230"/>
      <c r="SKD31" s="1230"/>
      <c r="SKE31" s="1230"/>
      <c r="SKF31" s="1230"/>
      <c r="SKG31" s="1230"/>
      <c r="SKH31" s="1230"/>
      <c r="SKI31" s="1230"/>
      <c r="SKJ31" s="1230"/>
      <c r="SKK31" s="1230"/>
      <c r="SKL31" s="1230"/>
      <c r="SKM31" s="1230"/>
      <c r="SKN31" s="1230"/>
      <c r="SKO31" s="1230"/>
      <c r="SKP31" s="1230"/>
      <c r="SKQ31" s="1230"/>
      <c r="SKR31" s="1230"/>
      <c r="SKS31" s="1230"/>
      <c r="SKT31" s="1230"/>
      <c r="SKU31" s="1230"/>
      <c r="SKV31" s="1230"/>
      <c r="SKW31" s="1230"/>
      <c r="SKX31" s="1230"/>
      <c r="SKY31" s="1230"/>
      <c r="SKZ31" s="1230"/>
      <c r="SLA31" s="1230"/>
      <c r="SLB31" s="1230"/>
      <c r="SLC31" s="1230"/>
      <c r="SLD31" s="1230"/>
      <c r="SLE31" s="1230"/>
      <c r="SLF31" s="1230"/>
      <c r="SLG31" s="1230"/>
      <c r="SLH31" s="1230"/>
      <c r="SLI31" s="1230"/>
      <c r="SLJ31" s="1230"/>
      <c r="SLK31" s="1230"/>
      <c r="SLL31" s="1230"/>
      <c r="SLM31" s="1230"/>
      <c r="SLN31" s="1230"/>
      <c r="SLO31" s="1230"/>
      <c r="SLP31" s="1230"/>
      <c r="SLQ31" s="1230"/>
      <c r="SLR31" s="1230"/>
      <c r="SLS31" s="1230"/>
      <c r="SLT31" s="1230"/>
      <c r="SLU31" s="1230"/>
      <c r="SLV31" s="1230"/>
      <c r="SLW31" s="1230"/>
      <c r="SLX31" s="1230"/>
      <c r="SLY31" s="1230"/>
      <c r="SLZ31" s="1230"/>
      <c r="SMA31" s="1230"/>
      <c r="SMB31" s="1230"/>
      <c r="SMC31" s="1230"/>
      <c r="SMD31" s="1230"/>
      <c r="SME31" s="1230"/>
      <c r="SMF31" s="1230"/>
      <c r="SMG31" s="1230"/>
      <c r="SMH31" s="1230"/>
      <c r="SMI31" s="1230"/>
      <c r="SMJ31" s="1230"/>
      <c r="SMK31" s="1230"/>
      <c r="SML31" s="1230"/>
      <c r="SMM31" s="1230"/>
      <c r="SMN31" s="1230"/>
      <c r="SMO31" s="1230"/>
      <c r="SMP31" s="1230"/>
      <c r="SMQ31" s="1230"/>
      <c r="SMR31" s="1230"/>
      <c r="SMS31" s="1230"/>
      <c r="SMT31" s="1230"/>
      <c r="SMU31" s="1230"/>
      <c r="SMV31" s="1230"/>
      <c r="SMW31" s="1230"/>
      <c r="SMX31" s="1230"/>
      <c r="SMY31" s="1230"/>
      <c r="SMZ31" s="1230"/>
      <c r="SNA31" s="1230"/>
      <c r="SNB31" s="1230"/>
      <c r="SNC31" s="1230"/>
      <c r="SND31" s="1230"/>
      <c r="SNE31" s="1230"/>
      <c r="SNF31" s="1230"/>
      <c r="SNG31" s="1230"/>
      <c r="SNH31" s="1230"/>
      <c r="SNI31" s="1230"/>
      <c r="SNJ31" s="1230"/>
      <c r="SNK31" s="1230"/>
      <c r="SNL31" s="1230"/>
      <c r="SNM31" s="1230"/>
      <c r="SNN31" s="1230"/>
      <c r="SNO31" s="1230"/>
      <c r="SNP31" s="1230"/>
      <c r="SNQ31" s="1230"/>
      <c r="SNR31" s="1230"/>
      <c r="SNS31" s="1230"/>
      <c r="SNT31" s="1230"/>
      <c r="SNU31" s="1230"/>
      <c r="SNV31" s="1230"/>
      <c r="SNW31" s="1230"/>
      <c r="SNX31" s="1230"/>
      <c r="SNY31" s="1230"/>
      <c r="SNZ31" s="1230"/>
      <c r="SOA31" s="1230"/>
      <c r="SOB31" s="1230"/>
      <c r="SOC31" s="1230"/>
      <c r="SOD31" s="1230"/>
      <c r="SOE31" s="1230"/>
      <c r="SOF31" s="1230"/>
      <c r="SOG31" s="1230"/>
      <c r="SOH31" s="1230"/>
      <c r="SOI31" s="1230"/>
      <c r="SOJ31" s="1230"/>
      <c r="SOK31" s="1230"/>
      <c r="SOL31" s="1230"/>
      <c r="SOM31" s="1230"/>
      <c r="SON31" s="1230"/>
      <c r="SOO31" s="1230"/>
      <c r="SOP31" s="1230"/>
      <c r="SOQ31" s="1230"/>
      <c r="SOR31" s="1230"/>
      <c r="SOS31" s="1230"/>
      <c r="SOT31" s="1230"/>
      <c r="SOU31" s="1230"/>
      <c r="SOV31" s="1230"/>
      <c r="SOW31" s="1230"/>
      <c r="SOX31" s="1230"/>
      <c r="SOY31" s="1230"/>
      <c r="SOZ31" s="1230"/>
      <c r="SPA31" s="1230"/>
      <c r="SPB31" s="1230"/>
      <c r="SPC31" s="1230"/>
      <c r="SPD31" s="1230"/>
      <c r="SPE31" s="1230"/>
      <c r="SPF31" s="1230"/>
      <c r="SPG31" s="1230"/>
      <c r="SPH31" s="1230"/>
      <c r="SPI31" s="1230"/>
      <c r="SPJ31" s="1230"/>
      <c r="SPK31" s="1230"/>
      <c r="SPL31" s="1230"/>
      <c r="SPM31" s="1230"/>
      <c r="SPN31" s="1230"/>
      <c r="SPO31" s="1230"/>
      <c r="SPP31" s="1230"/>
      <c r="SPQ31" s="1230"/>
      <c r="SPR31" s="1230"/>
      <c r="SPS31" s="1230"/>
      <c r="SPT31" s="1230"/>
      <c r="SPU31" s="1230"/>
      <c r="SPV31" s="1230"/>
      <c r="SPW31" s="1230"/>
      <c r="SPX31" s="1230"/>
      <c r="SPY31" s="1230"/>
      <c r="SPZ31" s="1230"/>
      <c r="SQA31" s="1230"/>
      <c r="SQB31" s="1230"/>
      <c r="SQC31" s="1230"/>
      <c r="SQD31" s="1230"/>
      <c r="SQE31" s="1230"/>
      <c r="SQF31" s="1230"/>
      <c r="SQG31" s="1230"/>
      <c r="SQH31" s="1230"/>
      <c r="SQI31" s="1230"/>
      <c r="SQJ31" s="1230"/>
      <c r="SQK31" s="1230"/>
      <c r="SQL31" s="1230"/>
      <c r="SQM31" s="1230"/>
      <c r="SQN31" s="1230"/>
      <c r="SQO31" s="1230"/>
      <c r="SQP31" s="1230"/>
      <c r="SQQ31" s="1230"/>
      <c r="SQR31" s="1230"/>
      <c r="SQS31" s="1230"/>
      <c r="SQT31" s="1230"/>
      <c r="SQU31" s="1230"/>
      <c r="SQV31" s="1230"/>
      <c r="SQW31" s="1230"/>
      <c r="SQX31" s="1230"/>
      <c r="SQY31" s="1230"/>
      <c r="SQZ31" s="1230"/>
      <c r="SRA31" s="1230"/>
      <c r="SRB31" s="1230"/>
      <c r="SRC31" s="1230"/>
      <c r="SRD31" s="1230"/>
      <c r="SRE31" s="1230"/>
      <c r="SRF31" s="1230"/>
      <c r="SRG31" s="1230"/>
      <c r="SRH31" s="1230"/>
      <c r="SRI31" s="1230"/>
      <c r="SRJ31" s="1230"/>
      <c r="SRK31" s="1230"/>
      <c r="SRL31" s="1230"/>
      <c r="SRM31" s="1230"/>
      <c r="SRN31" s="1230"/>
      <c r="SRO31" s="1230"/>
      <c r="SRP31" s="1230"/>
      <c r="SRQ31" s="1230"/>
      <c r="SRR31" s="1230"/>
      <c r="SRS31" s="1230"/>
      <c r="SRT31" s="1230"/>
      <c r="SRU31" s="1230"/>
      <c r="SRV31" s="1230"/>
      <c r="SRW31" s="1230"/>
      <c r="SRX31" s="1230"/>
      <c r="SRY31" s="1230"/>
      <c r="SRZ31" s="1230"/>
      <c r="SSA31" s="1230"/>
      <c r="SSB31" s="1230"/>
      <c r="SSC31" s="1230"/>
      <c r="SSD31" s="1230"/>
      <c r="SSE31" s="1230"/>
      <c r="SSF31" s="1230"/>
      <c r="SSG31" s="1230"/>
      <c r="SSH31" s="1230"/>
      <c r="SSI31" s="1230"/>
      <c r="SSJ31" s="1230"/>
      <c r="SSK31" s="1230"/>
      <c r="SSL31" s="1230"/>
      <c r="SSM31" s="1230"/>
      <c r="SSN31" s="1230"/>
      <c r="SSO31" s="1230"/>
      <c r="SSP31" s="1230"/>
      <c r="SSQ31" s="1230"/>
      <c r="SSR31" s="1230"/>
      <c r="SSS31" s="1230"/>
      <c r="SST31" s="1230"/>
      <c r="SSU31" s="1230"/>
      <c r="SSV31" s="1230"/>
      <c r="SSW31" s="1230"/>
      <c r="SSX31" s="1230"/>
      <c r="SSY31" s="1230"/>
      <c r="SSZ31" s="1230"/>
      <c r="STA31" s="1230"/>
      <c r="STB31" s="1230"/>
      <c r="STC31" s="1230"/>
      <c r="STD31" s="1230"/>
      <c r="STE31" s="1230"/>
      <c r="STF31" s="1230"/>
      <c r="STG31" s="1230"/>
      <c r="STH31" s="1230"/>
      <c r="STI31" s="1230"/>
      <c r="STJ31" s="1230"/>
      <c r="STK31" s="1230"/>
      <c r="STL31" s="1230"/>
      <c r="STM31" s="1230"/>
      <c r="STN31" s="1230"/>
      <c r="STO31" s="1230"/>
      <c r="STP31" s="1230"/>
      <c r="STQ31" s="1230"/>
      <c r="STR31" s="1230"/>
      <c r="STS31" s="1230"/>
      <c r="STT31" s="1230"/>
      <c r="STU31" s="1230"/>
      <c r="STV31" s="1230"/>
      <c r="STW31" s="1230"/>
      <c r="STX31" s="1230"/>
      <c r="STY31" s="1230"/>
      <c r="STZ31" s="1230"/>
      <c r="SUA31" s="1230"/>
      <c r="SUB31" s="1230"/>
      <c r="SUC31" s="1230"/>
      <c r="SUD31" s="1230"/>
      <c r="SUE31" s="1230"/>
      <c r="SUF31" s="1230"/>
      <c r="SUG31" s="1230"/>
      <c r="SUH31" s="1230"/>
      <c r="SUI31" s="1230"/>
      <c r="SUJ31" s="1230"/>
      <c r="SUK31" s="1230"/>
      <c r="SUL31" s="1230"/>
      <c r="SUM31" s="1230"/>
      <c r="SUN31" s="1230"/>
      <c r="SUO31" s="1230"/>
      <c r="SUP31" s="1230"/>
      <c r="SUQ31" s="1230"/>
      <c r="SUR31" s="1230"/>
      <c r="SUS31" s="1230"/>
      <c r="SUT31" s="1230"/>
      <c r="SUU31" s="1230"/>
      <c r="SUV31" s="1230"/>
      <c r="SUW31" s="1230"/>
      <c r="SUX31" s="1230"/>
      <c r="SUY31" s="1230"/>
      <c r="SUZ31" s="1230"/>
      <c r="SVA31" s="1230"/>
      <c r="SVB31" s="1230"/>
      <c r="SVC31" s="1230"/>
      <c r="SVD31" s="1230"/>
      <c r="SVE31" s="1230"/>
      <c r="SVF31" s="1230"/>
      <c r="SVG31" s="1230"/>
      <c r="SVH31" s="1230"/>
      <c r="SVI31" s="1230"/>
      <c r="SVJ31" s="1230"/>
      <c r="SVK31" s="1230"/>
      <c r="SVL31" s="1230"/>
      <c r="SVM31" s="1230"/>
      <c r="SVN31" s="1230"/>
      <c r="SVO31" s="1230"/>
      <c r="SVP31" s="1230"/>
      <c r="SVQ31" s="1230"/>
      <c r="SVR31" s="1230"/>
      <c r="SVS31" s="1230"/>
      <c r="SVT31" s="1230"/>
      <c r="SVU31" s="1230"/>
      <c r="SVV31" s="1230"/>
      <c r="SVW31" s="1230"/>
      <c r="SVX31" s="1230"/>
      <c r="SVY31" s="1230"/>
      <c r="SVZ31" s="1230"/>
      <c r="SWA31" s="1230"/>
      <c r="SWB31" s="1230"/>
      <c r="SWC31" s="1230"/>
      <c r="SWD31" s="1230"/>
      <c r="SWE31" s="1230"/>
      <c r="SWF31" s="1230"/>
      <c r="SWG31" s="1230"/>
      <c r="SWH31" s="1230"/>
      <c r="SWI31" s="1230"/>
      <c r="SWJ31" s="1230"/>
      <c r="SWK31" s="1230"/>
      <c r="SWL31" s="1230"/>
      <c r="SWM31" s="1230"/>
      <c r="SWN31" s="1230"/>
      <c r="SWO31" s="1230"/>
      <c r="SWP31" s="1230"/>
      <c r="SWQ31" s="1230"/>
      <c r="SWR31" s="1230"/>
      <c r="SWS31" s="1230"/>
      <c r="SWT31" s="1230"/>
      <c r="SWU31" s="1230"/>
      <c r="SWV31" s="1230"/>
      <c r="SWW31" s="1230"/>
      <c r="SWX31" s="1230"/>
      <c r="SWY31" s="1230"/>
      <c r="SWZ31" s="1230"/>
      <c r="SXA31" s="1230"/>
      <c r="SXB31" s="1230"/>
      <c r="SXC31" s="1230"/>
      <c r="SXD31" s="1230"/>
      <c r="SXE31" s="1230"/>
      <c r="SXF31" s="1230"/>
      <c r="SXG31" s="1230"/>
      <c r="SXH31" s="1230"/>
      <c r="SXI31" s="1230"/>
      <c r="SXJ31" s="1230"/>
      <c r="SXK31" s="1230"/>
      <c r="SXL31" s="1230"/>
      <c r="SXM31" s="1230"/>
      <c r="SXN31" s="1230"/>
      <c r="SXO31" s="1230"/>
      <c r="SXP31" s="1230"/>
      <c r="SXQ31" s="1230"/>
      <c r="SXR31" s="1230"/>
      <c r="SXS31" s="1230"/>
      <c r="SXT31" s="1230"/>
      <c r="SXU31" s="1230"/>
      <c r="SXV31" s="1230"/>
      <c r="SXW31" s="1230"/>
      <c r="SXX31" s="1230"/>
      <c r="SXY31" s="1230"/>
      <c r="SXZ31" s="1230"/>
      <c r="SYA31" s="1230"/>
      <c r="SYB31" s="1230"/>
      <c r="SYC31" s="1230"/>
      <c r="SYD31" s="1230"/>
      <c r="SYE31" s="1230"/>
      <c r="SYF31" s="1230"/>
      <c r="SYG31" s="1230"/>
      <c r="SYH31" s="1230"/>
      <c r="SYI31" s="1230"/>
      <c r="SYJ31" s="1230"/>
      <c r="SYK31" s="1230"/>
      <c r="SYL31" s="1230"/>
      <c r="SYM31" s="1230"/>
      <c r="SYN31" s="1230"/>
      <c r="SYO31" s="1230"/>
      <c r="SYP31" s="1230"/>
      <c r="SYQ31" s="1230"/>
      <c r="SYR31" s="1230"/>
      <c r="SYS31" s="1230"/>
      <c r="SYT31" s="1230"/>
      <c r="SYU31" s="1230"/>
      <c r="SYV31" s="1230"/>
      <c r="SYW31" s="1230"/>
      <c r="SYX31" s="1230"/>
      <c r="SYY31" s="1230"/>
      <c r="SYZ31" s="1230"/>
      <c r="SZA31" s="1230"/>
      <c r="SZB31" s="1230"/>
      <c r="SZC31" s="1230"/>
      <c r="SZD31" s="1230"/>
      <c r="SZE31" s="1230"/>
      <c r="SZF31" s="1230"/>
      <c r="SZG31" s="1230"/>
      <c r="SZH31" s="1230"/>
      <c r="SZI31" s="1230"/>
      <c r="SZJ31" s="1230"/>
      <c r="SZK31" s="1230"/>
      <c r="SZL31" s="1230"/>
      <c r="SZM31" s="1230"/>
      <c r="SZN31" s="1230"/>
      <c r="SZO31" s="1230"/>
      <c r="SZP31" s="1230"/>
      <c r="SZQ31" s="1230"/>
      <c r="SZR31" s="1230"/>
      <c r="SZS31" s="1230"/>
      <c r="SZT31" s="1230"/>
      <c r="SZU31" s="1230"/>
      <c r="SZV31" s="1230"/>
      <c r="SZW31" s="1230"/>
      <c r="SZX31" s="1230"/>
      <c r="SZY31" s="1230"/>
      <c r="SZZ31" s="1230"/>
      <c r="TAA31" s="1230"/>
      <c r="TAB31" s="1230"/>
      <c r="TAC31" s="1230"/>
      <c r="TAD31" s="1230"/>
      <c r="TAE31" s="1230"/>
      <c r="TAF31" s="1230"/>
      <c r="TAG31" s="1230"/>
      <c r="TAH31" s="1230"/>
      <c r="TAI31" s="1230"/>
      <c r="TAJ31" s="1230"/>
      <c r="TAK31" s="1230"/>
      <c r="TAL31" s="1230"/>
      <c r="TAM31" s="1230"/>
      <c r="TAN31" s="1230"/>
      <c r="TAO31" s="1230"/>
      <c r="TAP31" s="1230"/>
      <c r="TAQ31" s="1230"/>
      <c r="TAR31" s="1230"/>
      <c r="TAS31" s="1230"/>
      <c r="TAT31" s="1230"/>
      <c r="TAU31" s="1230"/>
      <c r="TAV31" s="1230"/>
      <c r="TAW31" s="1230"/>
      <c r="TAX31" s="1230"/>
      <c r="TAY31" s="1230"/>
      <c r="TAZ31" s="1230"/>
      <c r="TBA31" s="1230"/>
      <c r="TBB31" s="1230"/>
      <c r="TBC31" s="1230"/>
      <c r="TBD31" s="1230"/>
      <c r="TBE31" s="1230"/>
      <c r="TBF31" s="1230"/>
      <c r="TBG31" s="1230"/>
      <c r="TBH31" s="1230"/>
      <c r="TBI31" s="1230"/>
      <c r="TBJ31" s="1230"/>
      <c r="TBK31" s="1230"/>
      <c r="TBL31" s="1230"/>
      <c r="TBM31" s="1230"/>
      <c r="TBN31" s="1230"/>
      <c r="TBO31" s="1230"/>
      <c r="TBP31" s="1230"/>
      <c r="TBQ31" s="1230"/>
      <c r="TBR31" s="1230"/>
      <c r="TBS31" s="1230"/>
      <c r="TBT31" s="1230"/>
      <c r="TBU31" s="1230"/>
      <c r="TBV31" s="1230"/>
      <c r="TBW31" s="1230"/>
      <c r="TBX31" s="1230"/>
      <c r="TBY31" s="1230"/>
      <c r="TBZ31" s="1230"/>
      <c r="TCA31" s="1230"/>
      <c r="TCB31" s="1230"/>
      <c r="TCC31" s="1230"/>
      <c r="TCD31" s="1230"/>
      <c r="TCE31" s="1230"/>
      <c r="TCF31" s="1230"/>
      <c r="TCG31" s="1230"/>
      <c r="TCH31" s="1230"/>
      <c r="TCI31" s="1230"/>
      <c r="TCJ31" s="1230"/>
      <c r="TCK31" s="1230"/>
      <c r="TCL31" s="1230"/>
      <c r="TCM31" s="1230"/>
      <c r="TCN31" s="1230"/>
      <c r="TCO31" s="1230"/>
      <c r="TCP31" s="1230"/>
      <c r="TCQ31" s="1230"/>
      <c r="TCR31" s="1230"/>
      <c r="TCS31" s="1230"/>
      <c r="TCT31" s="1230"/>
      <c r="TCU31" s="1230"/>
      <c r="TCV31" s="1230"/>
      <c r="TCW31" s="1230"/>
      <c r="TCX31" s="1230"/>
      <c r="TCY31" s="1230"/>
      <c r="TCZ31" s="1230"/>
      <c r="TDA31" s="1230"/>
      <c r="TDB31" s="1230"/>
      <c r="TDC31" s="1230"/>
      <c r="TDD31" s="1230"/>
      <c r="TDE31" s="1230"/>
      <c r="TDF31" s="1230"/>
      <c r="TDG31" s="1230"/>
      <c r="TDH31" s="1230"/>
      <c r="TDI31" s="1230"/>
      <c r="TDJ31" s="1230"/>
      <c r="TDK31" s="1230"/>
      <c r="TDL31" s="1230"/>
      <c r="TDM31" s="1230"/>
      <c r="TDN31" s="1230"/>
      <c r="TDO31" s="1230"/>
      <c r="TDP31" s="1230"/>
      <c r="TDQ31" s="1230"/>
      <c r="TDR31" s="1230"/>
      <c r="TDS31" s="1230"/>
      <c r="TDT31" s="1230"/>
      <c r="TDU31" s="1230"/>
      <c r="TDV31" s="1230"/>
      <c r="TDW31" s="1230"/>
      <c r="TDX31" s="1230"/>
      <c r="TDY31" s="1230"/>
      <c r="TDZ31" s="1230"/>
      <c r="TEA31" s="1230"/>
      <c r="TEB31" s="1230"/>
      <c r="TEC31" s="1230"/>
      <c r="TED31" s="1230"/>
      <c r="TEE31" s="1230"/>
      <c r="TEF31" s="1230"/>
      <c r="TEG31" s="1230"/>
      <c r="TEH31" s="1230"/>
      <c r="TEI31" s="1230"/>
      <c r="TEJ31" s="1230"/>
      <c r="TEK31" s="1230"/>
      <c r="TEL31" s="1230"/>
      <c r="TEM31" s="1230"/>
      <c r="TEN31" s="1230"/>
      <c r="TEO31" s="1230"/>
      <c r="TEP31" s="1230"/>
      <c r="TEQ31" s="1230"/>
      <c r="TER31" s="1230"/>
      <c r="TES31" s="1230"/>
      <c r="TET31" s="1230"/>
      <c r="TEU31" s="1230"/>
      <c r="TEV31" s="1230"/>
      <c r="TEW31" s="1230"/>
      <c r="TEX31" s="1230"/>
      <c r="TEY31" s="1230"/>
      <c r="TEZ31" s="1230"/>
      <c r="TFA31" s="1230"/>
      <c r="TFB31" s="1230"/>
      <c r="TFC31" s="1230"/>
      <c r="TFD31" s="1230"/>
      <c r="TFE31" s="1230"/>
      <c r="TFF31" s="1230"/>
      <c r="TFG31" s="1230"/>
      <c r="TFH31" s="1230"/>
      <c r="TFI31" s="1230"/>
      <c r="TFJ31" s="1230"/>
      <c r="TFK31" s="1230"/>
      <c r="TFL31" s="1230"/>
      <c r="TFM31" s="1230"/>
      <c r="TFN31" s="1230"/>
      <c r="TFO31" s="1230"/>
      <c r="TFP31" s="1230"/>
      <c r="TFQ31" s="1230"/>
      <c r="TFR31" s="1230"/>
      <c r="TFS31" s="1230"/>
      <c r="TFT31" s="1230"/>
      <c r="TFU31" s="1230"/>
      <c r="TFV31" s="1230"/>
      <c r="TFW31" s="1230"/>
      <c r="TFX31" s="1230"/>
      <c r="TFY31" s="1230"/>
      <c r="TFZ31" s="1230"/>
      <c r="TGA31" s="1230"/>
      <c r="TGB31" s="1230"/>
      <c r="TGC31" s="1230"/>
      <c r="TGD31" s="1230"/>
      <c r="TGE31" s="1230"/>
      <c r="TGF31" s="1230"/>
      <c r="TGG31" s="1230"/>
      <c r="TGH31" s="1230"/>
      <c r="TGI31" s="1230"/>
      <c r="TGJ31" s="1230"/>
      <c r="TGK31" s="1230"/>
      <c r="TGL31" s="1230"/>
      <c r="TGM31" s="1230"/>
      <c r="TGN31" s="1230"/>
      <c r="TGO31" s="1230"/>
      <c r="TGP31" s="1230"/>
      <c r="TGQ31" s="1230"/>
      <c r="TGR31" s="1230"/>
      <c r="TGS31" s="1230"/>
      <c r="TGT31" s="1230"/>
      <c r="TGU31" s="1230"/>
      <c r="TGV31" s="1230"/>
      <c r="TGW31" s="1230"/>
      <c r="TGX31" s="1230"/>
      <c r="TGY31" s="1230"/>
      <c r="TGZ31" s="1230"/>
      <c r="THA31" s="1230"/>
      <c r="THB31" s="1230"/>
      <c r="THC31" s="1230"/>
      <c r="THD31" s="1230"/>
      <c r="THE31" s="1230"/>
      <c r="THF31" s="1230"/>
      <c r="THG31" s="1230"/>
      <c r="THH31" s="1230"/>
      <c r="THI31" s="1230"/>
      <c r="THJ31" s="1230"/>
      <c r="THK31" s="1230"/>
      <c r="THL31" s="1230"/>
      <c r="THM31" s="1230"/>
      <c r="THN31" s="1230"/>
      <c r="THO31" s="1230"/>
      <c r="THP31" s="1230"/>
      <c r="THQ31" s="1230"/>
      <c r="THR31" s="1230"/>
      <c r="THS31" s="1230"/>
      <c r="THT31" s="1230"/>
      <c r="THU31" s="1230"/>
      <c r="THV31" s="1230"/>
      <c r="THW31" s="1230"/>
      <c r="THX31" s="1230"/>
      <c r="THY31" s="1230"/>
      <c r="THZ31" s="1230"/>
      <c r="TIA31" s="1230"/>
      <c r="TIB31" s="1230"/>
      <c r="TIC31" s="1230"/>
      <c r="TID31" s="1230"/>
      <c r="TIE31" s="1230"/>
      <c r="TIF31" s="1230"/>
      <c r="TIG31" s="1230"/>
      <c r="TIH31" s="1230"/>
      <c r="TII31" s="1230"/>
      <c r="TIJ31" s="1230"/>
      <c r="TIK31" s="1230"/>
      <c r="TIL31" s="1230"/>
      <c r="TIM31" s="1230"/>
      <c r="TIN31" s="1230"/>
      <c r="TIO31" s="1230"/>
      <c r="TIP31" s="1230"/>
      <c r="TIQ31" s="1230"/>
      <c r="TIR31" s="1230"/>
      <c r="TIS31" s="1230"/>
      <c r="TIT31" s="1230"/>
      <c r="TIU31" s="1230"/>
      <c r="TIV31" s="1230"/>
      <c r="TIW31" s="1230"/>
      <c r="TIX31" s="1230"/>
      <c r="TIY31" s="1230"/>
      <c r="TIZ31" s="1230"/>
      <c r="TJA31" s="1230"/>
      <c r="TJB31" s="1230"/>
      <c r="TJC31" s="1230"/>
      <c r="TJD31" s="1230"/>
      <c r="TJE31" s="1230"/>
      <c r="TJF31" s="1230"/>
      <c r="TJG31" s="1230"/>
      <c r="TJH31" s="1230"/>
      <c r="TJI31" s="1230"/>
      <c r="TJJ31" s="1230"/>
      <c r="TJK31" s="1230"/>
      <c r="TJL31" s="1230"/>
      <c r="TJM31" s="1230"/>
      <c r="TJN31" s="1230"/>
      <c r="TJO31" s="1230"/>
      <c r="TJP31" s="1230"/>
      <c r="TJQ31" s="1230"/>
      <c r="TJR31" s="1230"/>
      <c r="TJS31" s="1230"/>
      <c r="TJT31" s="1230"/>
      <c r="TJU31" s="1230"/>
      <c r="TJV31" s="1230"/>
      <c r="TJW31" s="1230"/>
      <c r="TJX31" s="1230"/>
      <c r="TJY31" s="1230"/>
      <c r="TJZ31" s="1230"/>
      <c r="TKA31" s="1230"/>
      <c r="TKB31" s="1230"/>
      <c r="TKC31" s="1230"/>
      <c r="TKD31" s="1230"/>
      <c r="TKE31" s="1230"/>
      <c r="TKF31" s="1230"/>
      <c r="TKG31" s="1230"/>
      <c r="TKH31" s="1230"/>
      <c r="TKI31" s="1230"/>
      <c r="TKJ31" s="1230"/>
      <c r="TKK31" s="1230"/>
      <c r="TKL31" s="1230"/>
      <c r="TKM31" s="1230"/>
      <c r="TKN31" s="1230"/>
      <c r="TKO31" s="1230"/>
      <c r="TKP31" s="1230"/>
      <c r="TKQ31" s="1230"/>
      <c r="TKR31" s="1230"/>
      <c r="TKS31" s="1230"/>
      <c r="TKT31" s="1230"/>
      <c r="TKU31" s="1230"/>
      <c r="TKV31" s="1230"/>
      <c r="TKW31" s="1230"/>
      <c r="TKX31" s="1230"/>
      <c r="TKY31" s="1230"/>
      <c r="TKZ31" s="1230"/>
      <c r="TLA31" s="1230"/>
      <c r="TLB31" s="1230"/>
      <c r="TLC31" s="1230"/>
      <c r="TLD31" s="1230"/>
      <c r="TLE31" s="1230"/>
      <c r="TLF31" s="1230"/>
      <c r="TLG31" s="1230"/>
      <c r="TLH31" s="1230"/>
      <c r="TLI31" s="1230"/>
      <c r="TLJ31" s="1230"/>
      <c r="TLK31" s="1230"/>
      <c r="TLL31" s="1230"/>
      <c r="TLM31" s="1230"/>
      <c r="TLN31" s="1230"/>
      <c r="TLO31" s="1230"/>
      <c r="TLP31" s="1230"/>
      <c r="TLQ31" s="1230"/>
      <c r="TLR31" s="1230"/>
      <c r="TLS31" s="1230"/>
      <c r="TLT31" s="1230"/>
      <c r="TLU31" s="1230"/>
      <c r="TLV31" s="1230"/>
      <c r="TLW31" s="1230"/>
      <c r="TLX31" s="1230"/>
      <c r="TLY31" s="1230"/>
      <c r="TLZ31" s="1230"/>
      <c r="TMA31" s="1230"/>
      <c r="TMB31" s="1230"/>
      <c r="TMC31" s="1230"/>
      <c r="TMD31" s="1230"/>
      <c r="TME31" s="1230"/>
      <c r="TMF31" s="1230"/>
      <c r="TMG31" s="1230"/>
      <c r="TMH31" s="1230"/>
      <c r="TMI31" s="1230"/>
      <c r="TMJ31" s="1230"/>
      <c r="TMK31" s="1230"/>
      <c r="TML31" s="1230"/>
      <c r="TMM31" s="1230"/>
      <c r="TMN31" s="1230"/>
      <c r="TMO31" s="1230"/>
      <c r="TMP31" s="1230"/>
      <c r="TMQ31" s="1230"/>
      <c r="TMR31" s="1230"/>
      <c r="TMS31" s="1230"/>
      <c r="TMT31" s="1230"/>
      <c r="TMU31" s="1230"/>
      <c r="TMV31" s="1230"/>
      <c r="TMW31" s="1230"/>
      <c r="TMX31" s="1230"/>
      <c r="TMY31" s="1230"/>
      <c r="TMZ31" s="1230"/>
      <c r="TNA31" s="1230"/>
      <c r="TNB31" s="1230"/>
      <c r="TNC31" s="1230"/>
      <c r="TND31" s="1230"/>
      <c r="TNE31" s="1230"/>
      <c r="TNF31" s="1230"/>
      <c r="TNG31" s="1230"/>
      <c r="TNH31" s="1230"/>
      <c r="TNI31" s="1230"/>
      <c r="TNJ31" s="1230"/>
      <c r="TNK31" s="1230"/>
      <c r="TNL31" s="1230"/>
      <c r="TNM31" s="1230"/>
      <c r="TNN31" s="1230"/>
      <c r="TNO31" s="1230"/>
      <c r="TNP31" s="1230"/>
      <c r="TNQ31" s="1230"/>
      <c r="TNR31" s="1230"/>
      <c r="TNS31" s="1230"/>
      <c r="TNT31" s="1230"/>
      <c r="TNU31" s="1230"/>
      <c r="TNV31" s="1230"/>
      <c r="TNW31" s="1230"/>
      <c r="TNX31" s="1230"/>
      <c r="TNY31" s="1230"/>
      <c r="TNZ31" s="1230"/>
      <c r="TOA31" s="1230"/>
      <c r="TOB31" s="1230"/>
      <c r="TOC31" s="1230"/>
      <c r="TOD31" s="1230"/>
      <c r="TOE31" s="1230"/>
      <c r="TOF31" s="1230"/>
      <c r="TOG31" s="1230"/>
      <c r="TOH31" s="1230"/>
      <c r="TOI31" s="1230"/>
      <c r="TOJ31" s="1230"/>
      <c r="TOK31" s="1230"/>
      <c r="TOL31" s="1230"/>
      <c r="TOM31" s="1230"/>
      <c r="TON31" s="1230"/>
      <c r="TOO31" s="1230"/>
      <c r="TOP31" s="1230"/>
      <c r="TOQ31" s="1230"/>
      <c r="TOR31" s="1230"/>
      <c r="TOS31" s="1230"/>
      <c r="TOT31" s="1230"/>
      <c r="TOU31" s="1230"/>
      <c r="TOV31" s="1230"/>
      <c r="TOW31" s="1230"/>
      <c r="TOX31" s="1230"/>
      <c r="TOY31" s="1230"/>
      <c r="TOZ31" s="1230"/>
      <c r="TPA31" s="1230"/>
      <c r="TPB31" s="1230"/>
      <c r="TPC31" s="1230"/>
      <c r="TPD31" s="1230"/>
      <c r="TPE31" s="1230"/>
      <c r="TPF31" s="1230"/>
      <c r="TPG31" s="1230"/>
      <c r="TPH31" s="1230"/>
      <c r="TPI31" s="1230"/>
      <c r="TPJ31" s="1230"/>
      <c r="TPK31" s="1230"/>
      <c r="TPL31" s="1230"/>
      <c r="TPM31" s="1230"/>
      <c r="TPN31" s="1230"/>
      <c r="TPO31" s="1230"/>
      <c r="TPP31" s="1230"/>
      <c r="TPQ31" s="1230"/>
      <c r="TPR31" s="1230"/>
      <c r="TPS31" s="1230"/>
      <c r="TPT31" s="1230"/>
      <c r="TPU31" s="1230"/>
      <c r="TPV31" s="1230"/>
      <c r="TPW31" s="1230"/>
      <c r="TPX31" s="1230"/>
      <c r="TPY31" s="1230"/>
      <c r="TPZ31" s="1230"/>
      <c r="TQA31" s="1230"/>
      <c r="TQB31" s="1230"/>
      <c r="TQC31" s="1230"/>
      <c r="TQD31" s="1230"/>
      <c r="TQE31" s="1230"/>
      <c r="TQF31" s="1230"/>
      <c r="TQG31" s="1230"/>
      <c r="TQH31" s="1230"/>
      <c r="TQI31" s="1230"/>
      <c r="TQJ31" s="1230"/>
      <c r="TQK31" s="1230"/>
      <c r="TQL31" s="1230"/>
      <c r="TQM31" s="1230"/>
      <c r="TQN31" s="1230"/>
      <c r="TQO31" s="1230"/>
      <c r="TQP31" s="1230"/>
      <c r="TQQ31" s="1230"/>
      <c r="TQR31" s="1230"/>
      <c r="TQS31" s="1230"/>
      <c r="TQT31" s="1230"/>
      <c r="TQU31" s="1230"/>
      <c r="TQV31" s="1230"/>
      <c r="TQW31" s="1230"/>
      <c r="TQX31" s="1230"/>
      <c r="TQY31" s="1230"/>
      <c r="TQZ31" s="1230"/>
      <c r="TRA31" s="1230"/>
      <c r="TRB31" s="1230"/>
      <c r="TRC31" s="1230"/>
      <c r="TRD31" s="1230"/>
      <c r="TRE31" s="1230"/>
      <c r="TRF31" s="1230"/>
      <c r="TRG31" s="1230"/>
      <c r="TRH31" s="1230"/>
      <c r="TRI31" s="1230"/>
      <c r="TRJ31" s="1230"/>
      <c r="TRK31" s="1230"/>
      <c r="TRL31" s="1230"/>
      <c r="TRM31" s="1230"/>
      <c r="TRN31" s="1230"/>
      <c r="TRO31" s="1230"/>
      <c r="TRP31" s="1230"/>
      <c r="TRQ31" s="1230"/>
      <c r="TRR31" s="1230"/>
      <c r="TRS31" s="1230"/>
      <c r="TRT31" s="1230"/>
      <c r="TRU31" s="1230"/>
      <c r="TRV31" s="1230"/>
      <c r="TRW31" s="1230"/>
      <c r="TRX31" s="1230"/>
      <c r="TRY31" s="1230"/>
      <c r="TRZ31" s="1230"/>
      <c r="TSA31" s="1230"/>
      <c r="TSB31" s="1230"/>
      <c r="TSC31" s="1230"/>
      <c r="TSD31" s="1230"/>
      <c r="TSE31" s="1230"/>
      <c r="TSF31" s="1230"/>
      <c r="TSG31" s="1230"/>
      <c r="TSH31" s="1230"/>
      <c r="TSI31" s="1230"/>
      <c r="TSJ31" s="1230"/>
      <c r="TSK31" s="1230"/>
      <c r="TSL31" s="1230"/>
      <c r="TSM31" s="1230"/>
      <c r="TSN31" s="1230"/>
      <c r="TSO31" s="1230"/>
      <c r="TSP31" s="1230"/>
      <c r="TSQ31" s="1230"/>
      <c r="TSR31" s="1230"/>
      <c r="TSS31" s="1230"/>
      <c r="TST31" s="1230"/>
      <c r="TSU31" s="1230"/>
      <c r="TSV31" s="1230"/>
      <c r="TSW31" s="1230"/>
      <c r="TSX31" s="1230"/>
      <c r="TSY31" s="1230"/>
      <c r="TSZ31" s="1230"/>
      <c r="TTA31" s="1230"/>
      <c r="TTB31" s="1230"/>
      <c r="TTC31" s="1230"/>
      <c r="TTD31" s="1230"/>
      <c r="TTE31" s="1230"/>
      <c r="TTF31" s="1230"/>
      <c r="TTG31" s="1230"/>
      <c r="TTH31" s="1230"/>
      <c r="TTI31" s="1230"/>
      <c r="TTJ31" s="1230"/>
      <c r="TTK31" s="1230"/>
      <c r="TTL31" s="1230"/>
      <c r="TTM31" s="1230"/>
      <c r="TTN31" s="1230"/>
      <c r="TTO31" s="1230"/>
      <c r="TTP31" s="1230"/>
      <c r="TTQ31" s="1230"/>
      <c r="TTR31" s="1230"/>
      <c r="TTS31" s="1230"/>
      <c r="TTT31" s="1230"/>
      <c r="TTU31" s="1230"/>
      <c r="TTV31" s="1230"/>
      <c r="TTW31" s="1230"/>
      <c r="TTX31" s="1230"/>
      <c r="TTY31" s="1230"/>
      <c r="TTZ31" s="1230"/>
      <c r="TUA31" s="1230"/>
      <c r="TUB31" s="1230"/>
      <c r="TUC31" s="1230"/>
      <c r="TUD31" s="1230"/>
      <c r="TUE31" s="1230"/>
      <c r="TUF31" s="1230"/>
      <c r="TUG31" s="1230"/>
      <c r="TUH31" s="1230"/>
      <c r="TUI31" s="1230"/>
      <c r="TUJ31" s="1230"/>
      <c r="TUK31" s="1230"/>
      <c r="TUL31" s="1230"/>
      <c r="TUM31" s="1230"/>
      <c r="TUN31" s="1230"/>
      <c r="TUO31" s="1230"/>
      <c r="TUP31" s="1230"/>
      <c r="TUQ31" s="1230"/>
      <c r="TUR31" s="1230"/>
      <c r="TUS31" s="1230"/>
      <c r="TUT31" s="1230"/>
      <c r="TUU31" s="1230"/>
      <c r="TUV31" s="1230"/>
      <c r="TUW31" s="1230"/>
      <c r="TUX31" s="1230"/>
      <c r="TUY31" s="1230"/>
      <c r="TUZ31" s="1230"/>
      <c r="TVA31" s="1230"/>
      <c r="TVB31" s="1230"/>
      <c r="TVC31" s="1230"/>
      <c r="TVD31" s="1230"/>
      <c r="TVE31" s="1230"/>
      <c r="TVF31" s="1230"/>
      <c r="TVG31" s="1230"/>
      <c r="TVH31" s="1230"/>
      <c r="TVI31" s="1230"/>
      <c r="TVJ31" s="1230"/>
      <c r="TVK31" s="1230"/>
      <c r="TVL31" s="1230"/>
      <c r="TVM31" s="1230"/>
      <c r="TVN31" s="1230"/>
      <c r="TVO31" s="1230"/>
      <c r="TVP31" s="1230"/>
      <c r="TVQ31" s="1230"/>
      <c r="TVR31" s="1230"/>
      <c r="TVS31" s="1230"/>
      <c r="TVT31" s="1230"/>
      <c r="TVU31" s="1230"/>
      <c r="TVV31" s="1230"/>
      <c r="TVW31" s="1230"/>
      <c r="TVX31" s="1230"/>
      <c r="TVY31" s="1230"/>
      <c r="TVZ31" s="1230"/>
      <c r="TWA31" s="1230"/>
      <c r="TWB31" s="1230"/>
      <c r="TWC31" s="1230"/>
      <c r="TWD31" s="1230"/>
      <c r="TWE31" s="1230"/>
      <c r="TWF31" s="1230"/>
      <c r="TWG31" s="1230"/>
      <c r="TWH31" s="1230"/>
      <c r="TWI31" s="1230"/>
      <c r="TWJ31" s="1230"/>
      <c r="TWK31" s="1230"/>
      <c r="TWL31" s="1230"/>
      <c r="TWM31" s="1230"/>
      <c r="TWN31" s="1230"/>
      <c r="TWO31" s="1230"/>
      <c r="TWP31" s="1230"/>
      <c r="TWQ31" s="1230"/>
      <c r="TWR31" s="1230"/>
      <c r="TWS31" s="1230"/>
      <c r="TWT31" s="1230"/>
      <c r="TWU31" s="1230"/>
      <c r="TWV31" s="1230"/>
      <c r="TWW31" s="1230"/>
      <c r="TWX31" s="1230"/>
      <c r="TWY31" s="1230"/>
      <c r="TWZ31" s="1230"/>
      <c r="TXA31" s="1230"/>
      <c r="TXB31" s="1230"/>
      <c r="TXC31" s="1230"/>
      <c r="TXD31" s="1230"/>
      <c r="TXE31" s="1230"/>
      <c r="TXF31" s="1230"/>
      <c r="TXG31" s="1230"/>
      <c r="TXH31" s="1230"/>
      <c r="TXI31" s="1230"/>
      <c r="TXJ31" s="1230"/>
      <c r="TXK31" s="1230"/>
      <c r="TXL31" s="1230"/>
      <c r="TXM31" s="1230"/>
      <c r="TXN31" s="1230"/>
      <c r="TXO31" s="1230"/>
      <c r="TXP31" s="1230"/>
      <c r="TXQ31" s="1230"/>
      <c r="TXR31" s="1230"/>
      <c r="TXS31" s="1230"/>
      <c r="TXT31" s="1230"/>
      <c r="TXU31" s="1230"/>
      <c r="TXV31" s="1230"/>
      <c r="TXW31" s="1230"/>
      <c r="TXX31" s="1230"/>
      <c r="TXY31" s="1230"/>
      <c r="TXZ31" s="1230"/>
      <c r="TYA31" s="1230"/>
      <c r="TYB31" s="1230"/>
      <c r="TYC31" s="1230"/>
      <c r="TYD31" s="1230"/>
      <c r="TYE31" s="1230"/>
      <c r="TYF31" s="1230"/>
      <c r="TYG31" s="1230"/>
      <c r="TYH31" s="1230"/>
      <c r="TYI31" s="1230"/>
      <c r="TYJ31" s="1230"/>
      <c r="TYK31" s="1230"/>
      <c r="TYL31" s="1230"/>
      <c r="TYM31" s="1230"/>
      <c r="TYN31" s="1230"/>
      <c r="TYO31" s="1230"/>
      <c r="TYP31" s="1230"/>
      <c r="TYQ31" s="1230"/>
      <c r="TYR31" s="1230"/>
      <c r="TYS31" s="1230"/>
      <c r="TYT31" s="1230"/>
      <c r="TYU31" s="1230"/>
      <c r="TYV31" s="1230"/>
      <c r="TYW31" s="1230"/>
      <c r="TYX31" s="1230"/>
      <c r="TYY31" s="1230"/>
      <c r="TYZ31" s="1230"/>
      <c r="TZA31" s="1230"/>
      <c r="TZB31" s="1230"/>
      <c r="TZC31" s="1230"/>
      <c r="TZD31" s="1230"/>
      <c r="TZE31" s="1230"/>
      <c r="TZF31" s="1230"/>
      <c r="TZG31" s="1230"/>
      <c r="TZH31" s="1230"/>
      <c r="TZI31" s="1230"/>
      <c r="TZJ31" s="1230"/>
      <c r="TZK31" s="1230"/>
      <c r="TZL31" s="1230"/>
      <c r="TZM31" s="1230"/>
      <c r="TZN31" s="1230"/>
      <c r="TZO31" s="1230"/>
      <c r="TZP31" s="1230"/>
      <c r="TZQ31" s="1230"/>
      <c r="TZR31" s="1230"/>
      <c r="TZS31" s="1230"/>
      <c r="TZT31" s="1230"/>
      <c r="TZU31" s="1230"/>
      <c r="TZV31" s="1230"/>
      <c r="TZW31" s="1230"/>
      <c r="TZX31" s="1230"/>
      <c r="TZY31" s="1230"/>
      <c r="TZZ31" s="1230"/>
      <c r="UAA31" s="1230"/>
      <c r="UAB31" s="1230"/>
      <c r="UAC31" s="1230"/>
      <c r="UAD31" s="1230"/>
      <c r="UAE31" s="1230"/>
      <c r="UAF31" s="1230"/>
      <c r="UAG31" s="1230"/>
      <c r="UAH31" s="1230"/>
      <c r="UAI31" s="1230"/>
      <c r="UAJ31" s="1230"/>
      <c r="UAK31" s="1230"/>
      <c r="UAL31" s="1230"/>
      <c r="UAM31" s="1230"/>
      <c r="UAN31" s="1230"/>
      <c r="UAO31" s="1230"/>
      <c r="UAP31" s="1230"/>
      <c r="UAQ31" s="1230"/>
      <c r="UAR31" s="1230"/>
      <c r="UAS31" s="1230"/>
      <c r="UAT31" s="1230"/>
      <c r="UAU31" s="1230"/>
      <c r="UAV31" s="1230"/>
      <c r="UAW31" s="1230"/>
      <c r="UAX31" s="1230"/>
      <c r="UAY31" s="1230"/>
      <c r="UAZ31" s="1230"/>
      <c r="UBA31" s="1230"/>
      <c r="UBB31" s="1230"/>
      <c r="UBC31" s="1230"/>
      <c r="UBD31" s="1230"/>
      <c r="UBE31" s="1230"/>
      <c r="UBF31" s="1230"/>
      <c r="UBG31" s="1230"/>
      <c r="UBH31" s="1230"/>
      <c r="UBI31" s="1230"/>
      <c r="UBJ31" s="1230"/>
      <c r="UBK31" s="1230"/>
      <c r="UBL31" s="1230"/>
      <c r="UBM31" s="1230"/>
      <c r="UBN31" s="1230"/>
      <c r="UBO31" s="1230"/>
      <c r="UBP31" s="1230"/>
      <c r="UBQ31" s="1230"/>
      <c r="UBR31" s="1230"/>
      <c r="UBS31" s="1230"/>
      <c r="UBT31" s="1230"/>
      <c r="UBU31" s="1230"/>
      <c r="UBV31" s="1230"/>
      <c r="UBW31" s="1230"/>
      <c r="UBX31" s="1230"/>
      <c r="UBY31" s="1230"/>
      <c r="UBZ31" s="1230"/>
      <c r="UCA31" s="1230"/>
      <c r="UCB31" s="1230"/>
      <c r="UCC31" s="1230"/>
      <c r="UCD31" s="1230"/>
      <c r="UCE31" s="1230"/>
      <c r="UCF31" s="1230"/>
      <c r="UCG31" s="1230"/>
      <c r="UCH31" s="1230"/>
      <c r="UCI31" s="1230"/>
      <c r="UCJ31" s="1230"/>
      <c r="UCK31" s="1230"/>
      <c r="UCL31" s="1230"/>
      <c r="UCM31" s="1230"/>
      <c r="UCN31" s="1230"/>
      <c r="UCO31" s="1230"/>
      <c r="UCP31" s="1230"/>
      <c r="UCQ31" s="1230"/>
      <c r="UCR31" s="1230"/>
      <c r="UCS31" s="1230"/>
      <c r="UCT31" s="1230"/>
      <c r="UCU31" s="1230"/>
      <c r="UCV31" s="1230"/>
      <c r="UCW31" s="1230"/>
      <c r="UCX31" s="1230"/>
      <c r="UCY31" s="1230"/>
      <c r="UCZ31" s="1230"/>
      <c r="UDA31" s="1230"/>
      <c r="UDB31" s="1230"/>
      <c r="UDC31" s="1230"/>
      <c r="UDD31" s="1230"/>
      <c r="UDE31" s="1230"/>
      <c r="UDF31" s="1230"/>
      <c r="UDG31" s="1230"/>
      <c r="UDH31" s="1230"/>
      <c r="UDI31" s="1230"/>
      <c r="UDJ31" s="1230"/>
      <c r="UDK31" s="1230"/>
      <c r="UDL31" s="1230"/>
      <c r="UDM31" s="1230"/>
      <c r="UDN31" s="1230"/>
      <c r="UDO31" s="1230"/>
      <c r="UDP31" s="1230"/>
      <c r="UDQ31" s="1230"/>
      <c r="UDR31" s="1230"/>
      <c r="UDS31" s="1230"/>
      <c r="UDT31" s="1230"/>
      <c r="UDU31" s="1230"/>
      <c r="UDV31" s="1230"/>
      <c r="UDW31" s="1230"/>
      <c r="UDX31" s="1230"/>
      <c r="UDY31" s="1230"/>
      <c r="UDZ31" s="1230"/>
      <c r="UEA31" s="1230"/>
      <c r="UEB31" s="1230"/>
      <c r="UEC31" s="1230"/>
      <c r="UED31" s="1230"/>
      <c r="UEE31" s="1230"/>
      <c r="UEF31" s="1230"/>
      <c r="UEG31" s="1230"/>
      <c r="UEH31" s="1230"/>
      <c r="UEI31" s="1230"/>
      <c r="UEJ31" s="1230"/>
      <c r="UEK31" s="1230"/>
      <c r="UEL31" s="1230"/>
      <c r="UEM31" s="1230"/>
      <c r="UEN31" s="1230"/>
      <c r="UEO31" s="1230"/>
      <c r="UEP31" s="1230"/>
      <c r="UEQ31" s="1230"/>
      <c r="UER31" s="1230"/>
      <c r="UES31" s="1230"/>
      <c r="UET31" s="1230"/>
      <c r="UEU31" s="1230"/>
      <c r="UEV31" s="1230"/>
      <c r="UEW31" s="1230"/>
      <c r="UEX31" s="1230"/>
      <c r="UEY31" s="1230"/>
      <c r="UEZ31" s="1230"/>
      <c r="UFA31" s="1230"/>
      <c r="UFB31" s="1230"/>
      <c r="UFC31" s="1230"/>
      <c r="UFD31" s="1230"/>
      <c r="UFE31" s="1230"/>
      <c r="UFF31" s="1230"/>
      <c r="UFG31" s="1230"/>
      <c r="UFH31" s="1230"/>
      <c r="UFI31" s="1230"/>
      <c r="UFJ31" s="1230"/>
      <c r="UFK31" s="1230"/>
      <c r="UFL31" s="1230"/>
      <c r="UFM31" s="1230"/>
      <c r="UFN31" s="1230"/>
      <c r="UFO31" s="1230"/>
      <c r="UFP31" s="1230"/>
      <c r="UFQ31" s="1230"/>
      <c r="UFR31" s="1230"/>
      <c r="UFS31" s="1230"/>
      <c r="UFT31" s="1230"/>
      <c r="UFU31" s="1230"/>
      <c r="UFV31" s="1230"/>
      <c r="UFW31" s="1230"/>
      <c r="UFX31" s="1230"/>
      <c r="UFY31" s="1230"/>
      <c r="UFZ31" s="1230"/>
      <c r="UGA31" s="1230"/>
      <c r="UGB31" s="1230"/>
      <c r="UGC31" s="1230"/>
      <c r="UGD31" s="1230"/>
      <c r="UGE31" s="1230"/>
      <c r="UGF31" s="1230"/>
      <c r="UGG31" s="1230"/>
      <c r="UGH31" s="1230"/>
      <c r="UGI31" s="1230"/>
      <c r="UGJ31" s="1230"/>
      <c r="UGK31" s="1230"/>
      <c r="UGL31" s="1230"/>
      <c r="UGM31" s="1230"/>
      <c r="UGN31" s="1230"/>
      <c r="UGO31" s="1230"/>
      <c r="UGP31" s="1230"/>
      <c r="UGQ31" s="1230"/>
      <c r="UGR31" s="1230"/>
      <c r="UGS31" s="1230"/>
      <c r="UGT31" s="1230"/>
      <c r="UGU31" s="1230"/>
      <c r="UGV31" s="1230"/>
      <c r="UGW31" s="1230"/>
      <c r="UGX31" s="1230"/>
      <c r="UGY31" s="1230"/>
      <c r="UGZ31" s="1230"/>
      <c r="UHA31" s="1230"/>
      <c r="UHB31" s="1230"/>
      <c r="UHC31" s="1230"/>
      <c r="UHD31" s="1230"/>
      <c r="UHE31" s="1230"/>
      <c r="UHF31" s="1230"/>
      <c r="UHG31" s="1230"/>
      <c r="UHH31" s="1230"/>
      <c r="UHI31" s="1230"/>
      <c r="UHJ31" s="1230"/>
      <c r="UHK31" s="1230"/>
      <c r="UHL31" s="1230"/>
      <c r="UHM31" s="1230"/>
      <c r="UHN31" s="1230"/>
      <c r="UHO31" s="1230"/>
      <c r="UHP31" s="1230"/>
      <c r="UHQ31" s="1230"/>
      <c r="UHR31" s="1230"/>
      <c r="UHS31" s="1230"/>
      <c r="UHT31" s="1230"/>
      <c r="UHU31" s="1230"/>
      <c r="UHV31" s="1230"/>
      <c r="UHW31" s="1230"/>
      <c r="UHX31" s="1230"/>
      <c r="UHY31" s="1230"/>
      <c r="UHZ31" s="1230"/>
      <c r="UIA31" s="1230"/>
      <c r="UIB31" s="1230"/>
      <c r="UIC31" s="1230"/>
      <c r="UID31" s="1230"/>
      <c r="UIE31" s="1230"/>
      <c r="UIF31" s="1230"/>
      <c r="UIG31" s="1230"/>
      <c r="UIH31" s="1230"/>
      <c r="UII31" s="1230"/>
      <c r="UIJ31" s="1230"/>
      <c r="UIK31" s="1230"/>
      <c r="UIL31" s="1230"/>
      <c r="UIM31" s="1230"/>
      <c r="UIN31" s="1230"/>
      <c r="UIO31" s="1230"/>
      <c r="UIP31" s="1230"/>
      <c r="UIQ31" s="1230"/>
      <c r="UIR31" s="1230"/>
      <c r="UIS31" s="1230"/>
      <c r="UIT31" s="1230"/>
      <c r="UIU31" s="1230"/>
      <c r="UIV31" s="1230"/>
      <c r="UIW31" s="1230"/>
      <c r="UIX31" s="1230"/>
      <c r="UIY31" s="1230"/>
      <c r="UIZ31" s="1230"/>
      <c r="UJA31" s="1230"/>
      <c r="UJB31" s="1230"/>
      <c r="UJC31" s="1230"/>
      <c r="UJD31" s="1230"/>
      <c r="UJE31" s="1230"/>
      <c r="UJF31" s="1230"/>
      <c r="UJG31" s="1230"/>
      <c r="UJH31" s="1230"/>
      <c r="UJI31" s="1230"/>
      <c r="UJJ31" s="1230"/>
      <c r="UJK31" s="1230"/>
      <c r="UJL31" s="1230"/>
      <c r="UJM31" s="1230"/>
      <c r="UJN31" s="1230"/>
      <c r="UJO31" s="1230"/>
      <c r="UJP31" s="1230"/>
      <c r="UJQ31" s="1230"/>
      <c r="UJR31" s="1230"/>
      <c r="UJS31" s="1230"/>
      <c r="UJT31" s="1230"/>
      <c r="UJU31" s="1230"/>
      <c r="UJV31" s="1230"/>
      <c r="UJW31" s="1230"/>
      <c r="UJX31" s="1230"/>
      <c r="UJY31" s="1230"/>
      <c r="UJZ31" s="1230"/>
      <c r="UKA31" s="1230"/>
      <c r="UKB31" s="1230"/>
      <c r="UKC31" s="1230"/>
      <c r="UKD31" s="1230"/>
      <c r="UKE31" s="1230"/>
      <c r="UKF31" s="1230"/>
      <c r="UKG31" s="1230"/>
      <c r="UKH31" s="1230"/>
      <c r="UKI31" s="1230"/>
      <c r="UKJ31" s="1230"/>
      <c r="UKK31" s="1230"/>
      <c r="UKL31" s="1230"/>
      <c r="UKM31" s="1230"/>
      <c r="UKN31" s="1230"/>
      <c r="UKO31" s="1230"/>
      <c r="UKP31" s="1230"/>
      <c r="UKQ31" s="1230"/>
      <c r="UKR31" s="1230"/>
      <c r="UKS31" s="1230"/>
      <c r="UKT31" s="1230"/>
      <c r="UKU31" s="1230"/>
      <c r="UKV31" s="1230"/>
      <c r="UKW31" s="1230"/>
      <c r="UKX31" s="1230"/>
      <c r="UKY31" s="1230"/>
      <c r="UKZ31" s="1230"/>
      <c r="ULA31" s="1230"/>
      <c r="ULB31" s="1230"/>
      <c r="ULC31" s="1230"/>
      <c r="ULD31" s="1230"/>
      <c r="ULE31" s="1230"/>
      <c r="ULF31" s="1230"/>
      <c r="ULG31" s="1230"/>
      <c r="ULH31" s="1230"/>
      <c r="ULI31" s="1230"/>
      <c r="ULJ31" s="1230"/>
      <c r="ULK31" s="1230"/>
      <c r="ULL31" s="1230"/>
      <c r="ULM31" s="1230"/>
      <c r="ULN31" s="1230"/>
      <c r="ULO31" s="1230"/>
      <c r="ULP31" s="1230"/>
      <c r="ULQ31" s="1230"/>
      <c r="ULR31" s="1230"/>
      <c r="ULS31" s="1230"/>
      <c r="ULT31" s="1230"/>
      <c r="ULU31" s="1230"/>
      <c r="ULV31" s="1230"/>
      <c r="ULW31" s="1230"/>
      <c r="ULX31" s="1230"/>
      <c r="ULY31" s="1230"/>
      <c r="ULZ31" s="1230"/>
      <c r="UMA31" s="1230"/>
      <c r="UMB31" s="1230"/>
      <c r="UMC31" s="1230"/>
      <c r="UMD31" s="1230"/>
      <c r="UME31" s="1230"/>
      <c r="UMF31" s="1230"/>
      <c r="UMG31" s="1230"/>
      <c r="UMH31" s="1230"/>
      <c r="UMI31" s="1230"/>
      <c r="UMJ31" s="1230"/>
      <c r="UMK31" s="1230"/>
      <c r="UML31" s="1230"/>
      <c r="UMM31" s="1230"/>
      <c r="UMN31" s="1230"/>
      <c r="UMO31" s="1230"/>
      <c r="UMP31" s="1230"/>
      <c r="UMQ31" s="1230"/>
      <c r="UMR31" s="1230"/>
      <c r="UMS31" s="1230"/>
      <c r="UMT31" s="1230"/>
      <c r="UMU31" s="1230"/>
      <c r="UMV31" s="1230"/>
      <c r="UMW31" s="1230"/>
      <c r="UMX31" s="1230"/>
      <c r="UMY31" s="1230"/>
      <c r="UMZ31" s="1230"/>
      <c r="UNA31" s="1230"/>
      <c r="UNB31" s="1230"/>
      <c r="UNC31" s="1230"/>
      <c r="UND31" s="1230"/>
      <c r="UNE31" s="1230"/>
      <c r="UNF31" s="1230"/>
      <c r="UNG31" s="1230"/>
      <c r="UNH31" s="1230"/>
      <c r="UNI31" s="1230"/>
      <c r="UNJ31" s="1230"/>
      <c r="UNK31" s="1230"/>
      <c r="UNL31" s="1230"/>
      <c r="UNM31" s="1230"/>
      <c r="UNN31" s="1230"/>
      <c r="UNO31" s="1230"/>
      <c r="UNP31" s="1230"/>
      <c r="UNQ31" s="1230"/>
      <c r="UNR31" s="1230"/>
      <c r="UNS31" s="1230"/>
      <c r="UNT31" s="1230"/>
      <c r="UNU31" s="1230"/>
      <c r="UNV31" s="1230"/>
      <c r="UNW31" s="1230"/>
      <c r="UNX31" s="1230"/>
      <c r="UNY31" s="1230"/>
      <c r="UNZ31" s="1230"/>
      <c r="UOA31" s="1230"/>
      <c r="UOB31" s="1230"/>
      <c r="UOC31" s="1230"/>
      <c r="UOD31" s="1230"/>
      <c r="UOE31" s="1230"/>
      <c r="UOF31" s="1230"/>
      <c r="UOG31" s="1230"/>
      <c r="UOH31" s="1230"/>
      <c r="UOI31" s="1230"/>
      <c r="UOJ31" s="1230"/>
      <c r="UOK31" s="1230"/>
      <c r="UOL31" s="1230"/>
      <c r="UOM31" s="1230"/>
      <c r="UON31" s="1230"/>
      <c r="UOO31" s="1230"/>
      <c r="UOP31" s="1230"/>
      <c r="UOQ31" s="1230"/>
      <c r="UOR31" s="1230"/>
      <c r="UOS31" s="1230"/>
      <c r="UOT31" s="1230"/>
      <c r="UOU31" s="1230"/>
      <c r="UOV31" s="1230"/>
      <c r="UOW31" s="1230"/>
      <c r="UOX31" s="1230"/>
      <c r="UOY31" s="1230"/>
      <c r="UOZ31" s="1230"/>
      <c r="UPA31" s="1230"/>
      <c r="UPB31" s="1230"/>
      <c r="UPC31" s="1230"/>
      <c r="UPD31" s="1230"/>
      <c r="UPE31" s="1230"/>
      <c r="UPF31" s="1230"/>
      <c r="UPG31" s="1230"/>
      <c r="UPH31" s="1230"/>
      <c r="UPI31" s="1230"/>
      <c r="UPJ31" s="1230"/>
      <c r="UPK31" s="1230"/>
      <c r="UPL31" s="1230"/>
      <c r="UPM31" s="1230"/>
      <c r="UPN31" s="1230"/>
      <c r="UPO31" s="1230"/>
      <c r="UPP31" s="1230"/>
      <c r="UPQ31" s="1230"/>
      <c r="UPR31" s="1230"/>
      <c r="UPS31" s="1230"/>
      <c r="UPT31" s="1230"/>
      <c r="UPU31" s="1230"/>
      <c r="UPV31" s="1230"/>
      <c r="UPW31" s="1230"/>
      <c r="UPX31" s="1230"/>
      <c r="UPY31" s="1230"/>
      <c r="UPZ31" s="1230"/>
      <c r="UQA31" s="1230"/>
      <c r="UQB31" s="1230"/>
      <c r="UQC31" s="1230"/>
      <c r="UQD31" s="1230"/>
      <c r="UQE31" s="1230"/>
      <c r="UQF31" s="1230"/>
      <c r="UQG31" s="1230"/>
      <c r="UQH31" s="1230"/>
      <c r="UQI31" s="1230"/>
      <c r="UQJ31" s="1230"/>
      <c r="UQK31" s="1230"/>
      <c r="UQL31" s="1230"/>
      <c r="UQM31" s="1230"/>
      <c r="UQN31" s="1230"/>
      <c r="UQO31" s="1230"/>
      <c r="UQP31" s="1230"/>
      <c r="UQQ31" s="1230"/>
      <c r="UQR31" s="1230"/>
      <c r="UQS31" s="1230"/>
      <c r="UQT31" s="1230"/>
      <c r="UQU31" s="1230"/>
      <c r="UQV31" s="1230"/>
      <c r="UQW31" s="1230"/>
      <c r="UQX31" s="1230"/>
      <c r="UQY31" s="1230"/>
      <c r="UQZ31" s="1230"/>
      <c r="URA31" s="1230"/>
      <c r="URB31" s="1230"/>
      <c r="URC31" s="1230"/>
      <c r="URD31" s="1230"/>
      <c r="URE31" s="1230"/>
      <c r="URF31" s="1230"/>
      <c r="URG31" s="1230"/>
      <c r="URH31" s="1230"/>
      <c r="URI31" s="1230"/>
      <c r="URJ31" s="1230"/>
      <c r="URK31" s="1230"/>
      <c r="URL31" s="1230"/>
      <c r="URM31" s="1230"/>
      <c r="URN31" s="1230"/>
      <c r="URO31" s="1230"/>
      <c r="URP31" s="1230"/>
      <c r="URQ31" s="1230"/>
      <c r="URR31" s="1230"/>
      <c r="URS31" s="1230"/>
      <c r="URT31" s="1230"/>
      <c r="URU31" s="1230"/>
      <c r="URV31" s="1230"/>
      <c r="URW31" s="1230"/>
      <c r="URX31" s="1230"/>
      <c r="URY31" s="1230"/>
      <c r="URZ31" s="1230"/>
      <c r="USA31" s="1230"/>
      <c r="USB31" s="1230"/>
      <c r="USC31" s="1230"/>
      <c r="USD31" s="1230"/>
      <c r="USE31" s="1230"/>
      <c r="USF31" s="1230"/>
      <c r="USG31" s="1230"/>
      <c r="USH31" s="1230"/>
      <c r="USI31" s="1230"/>
      <c r="USJ31" s="1230"/>
      <c r="USK31" s="1230"/>
      <c r="USL31" s="1230"/>
      <c r="USM31" s="1230"/>
      <c r="USN31" s="1230"/>
      <c r="USO31" s="1230"/>
      <c r="USP31" s="1230"/>
      <c r="USQ31" s="1230"/>
      <c r="USR31" s="1230"/>
      <c r="USS31" s="1230"/>
      <c r="UST31" s="1230"/>
      <c r="USU31" s="1230"/>
      <c r="USV31" s="1230"/>
      <c r="USW31" s="1230"/>
      <c r="USX31" s="1230"/>
      <c r="USY31" s="1230"/>
      <c r="USZ31" s="1230"/>
      <c r="UTA31" s="1230"/>
      <c r="UTB31" s="1230"/>
      <c r="UTC31" s="1230"/>
      <c r="UTD31" s="1230"/>
      <c r="UTE31" s="1230"/>
      <c r="UTF31" s="1230"/>
      <c r="UTG31" s="1230"/>
      <c r="UTH31" s="1230"/>
      <c r="UTI31" s="1230"/>
      <c r="UTJ31" s="1230"/>
      <c r="UTK31" s="1230"/>
      <c r="UTL31" s="1230"/>
      <c r="UTM31" s="1230"/>
      <c r="UTN31" s="1230"/>
      <c r="UTO31" s="1230"/>
      <c r="UTP31" s="1230"/>
      <c r="UTQ31" s="1230"/>
      <c r="UTR31" s="1230"/>
      <c r="UTS31" s="1230"/>
      <c r="UTT31" s="1230"/>
      <c r="UTU31" s="1230"/>
      <c r="UTV31" s="1230"/>
      <c r="UTW31" s="1230"/>
      <c r="UTX31" s="1230"/>
      <c r="UTY31" s="1230"/>
      <c r="UTZ31" s="1230"/>
      <c r="UUA31" s="1230"/>
      <c r="UUB31" s="1230"/>
      <c r="UUC31" s="1230"/>
      <c r="UUD31" s="1230"/>
      <c r="UUE31" s="1230"/>
      <c r="UUF31" s="1230"/>
      <c r="UUG31" s="1230"/>
      <c r="UUH31" s="1230"/>
      <c r="UUI31" s="1230"/>
      <c r="UUJ31" s="1230"/>
      <c r="UUK31" s="1230"/>
      <c r="UUL31" s="1230"/>
      <c r="UUM31" s="1230"/>
      <c r="UUN31" s="1230"/>
      <c r="UUO31" s="1230"/>
      <c r="UUP31" s="1230"/>
      <c r="UUQ31" s="1230"/>
      <c r="UUR31" s="1230"/>
      <c r="UUS31" s="1230"/>
      <c r="UUT31" s="1230"/>
      <c r="UUU31" s="1230"/>
      <c r="UUV31" s="1230"/>
      <c r="UUW31" s="1230"/>
      <c r="UUX31" s="1230"/>
      <c r="UUY31" s="1230"/>
      <c r="UUZ31" s="1230"/>
      <c r="UVA31" s="1230"/>
      <c r="UVB31" s="1230"/>
      <c r="UVC31" s="1230"/>
      <c r="UVD31" s="1230"/>
      <c r="UVE31" s="1230"/>
      <c r="UVF31" s="1230"/>
      <c r="UVG31" s="1230"/>
      <c r="UVH31" s="1230"/>
      <c r="UVI31" s="1230"/>
      <c r="UVJ31" s="1230"/>
      <c r="UVK31" s="1230"/>
      <c r="UVL31" s="1230"/>
      <c r="UVM31" s="1230"/>
      <c r="UVN31" s="1230"/>
      <c r="UVO31" s="1230"/>
      <c r="UVP31" s="1230"/>
      <c r="UVQ31" s="1230"/>
      <c r="UVR31" s="1230"/>
      <c r="UVS31" s="1230"/>
      <c r="UVT31" s="1230"/>
      <c r="UVU31" s="1230"/>
      <c r="UVV31" s="1230"/>
      <c r="UVW31" s="1230"/>
      <c r="UVX31" s="1230"/>
      <c r="UVY31" s="1230"/>
      <c r="UVZ31" s="1230"/>
      <c r="UWA31" s="1230"/>
      <c r="UWB31" s="1230"/>
      <c r="UWC31" s="1230"/>
      <c r="UWD31" s="1230"/>
      <c r="UWE31" s="1230"/>
      <c r="UWF31" s="1230"/>
      <c r="UWG31" s="1230"/>
      <c r="UWH31" s="1230"/>
      <c r="UWI31" s="1230"/>
      <c r="UWJ31" s="1230"/>
      <c r="UWK31" s="1230"/>
      <c r="UWL31" s="1230"/>
      <c r="UWM31" s="1230"/>
      <c r="UWN31" s="1230"/>
      <c r="UWO31" s="1230"/>
      <c r="UWP31" s="1230"/>
      <c r="UWQ31" s="1230"/>
      <c r="UWR31" s="1230"/>
      <c r="UWS31" s="1230"/>
      <c r="UWT31" s="1230"/>
      <c r="UWU31" s="1230"/>
      <c r="UWV31" s="1230"/>
      <c r="UWW31" s="1230"/>
      <c r="UWX31" s="1230"/>
      <c r="UWY31" s="1230"/>
      <c r="UWZ31" s="1230"/>
      <c r="UXA31" s="1230"/>
      <c r="UXB31" s="1230"/>
      <c r="UXC31" s="1230"/>
      <c r="UXD31" s="1230"/>
      <c r="UXE31" s="1230"/>
      <c r="UXF31" s="1230"/>
      <c r="UXG31" s="1230"/>
      <c r="UXH31" s="1230"/>
      <c r="UXI31" s="1230"/>
      <c r="UXJ31" s="1230"/>
      <c r="UXK31" s="1230"/>
      <c r="UXL31" s="1230"/>
      <c r="UXM31" s="1230"/>
      <c r="UXN31" s="1230"/>
      <c r="UXO31" s="1230"/>
      <c r="UXP31" s="1230"/>
      <c r="UXQ31" s="1230"/>
      <c r="UXR31" s="1230"/>
      <c r="UXS31" s="1230"/>
      <c r="UXT31" s="1230"/>
      <c r="UXU31" s="1230"/>
      <c r="UXV31" s="1230"/>
      <c r="UXW31" s="1230"/>
      <c r="UXX31" s="1230"/>
      <c r="UXY31" s="1230"/>
      <c r="UXZ31" s="1230"/>
      <c r="UYA31" s="1230"/>
      <c r="UYB31" s="1230"/>
      <c r="UYC31" s="1230"/>
      <c r="UYD31" s="1230"/>
      <c r="UYE31" s="1230"/>
      <c r="UYF31" s="1230"/>
      <c r="UYG31" s="1230"/>
      <c r="UYH31" s="1230"/>
      <c r="UYI31" s="1230"/>
      <c r="UYJ31" s="1230"/>
      <c r="UYK31" s="1230"/>
      <c r="UYL31" s="1230"/>
      <c r="UYM31" s="1230"/>
      <c r="UYN31" s="1230"/>
      <c r="UYO31" s="1230"/>
      <c r="UYP31" s="1230"/>
      <c r="UYQ31" s="1230"/>
      <c r="UYR31" s="1230"/>
      <c r="UYS31" s="1230"/>
      <c r="UYT31" s="1230"/>
      <c r="UYU31" s="1230"/>
      <c r="UYV31" s="1230"/>
      <c r="UYW31" s="1230"/>
      <c r="UYX31" s="1230"/>
      <c r="UYY31" s="1230"/>
      <c r="UYZ31" s="1230"/>
      <c r="UZA31" s="1230"/>
      <c r="UZB31" s="1230"/>
      <c r="UZC31" s="1230"/>
      <c r="UZD31" s="1230"/>
      <c r="UZE31" s="1230"/>
      <c r="UZF31" s="1230"/>
      <c r="UZG31" s="1230"/>
      <c r="UZH31" s="1230"/>
      <c r="UZI31" s="1230"/>
      <c r="UZJ31" s="1230"/>
      <c r="UZK31" s="1230"/>
      <c r="UZL31" s="1230"/>
      <c r="UZM31" s="1230"/>
      <c r="UZN31" s="1230"/>
      <c r="UZO31" s="1230"/>
      <c r="UZP31" s="1230"/>
      <c r="UZQ31" s="1230"/>
      <c r="UZR31" s="1230"/>
      <c r="UZS31" s="1230"/>
      <c r="UZT31" s="1230"/>
      <c r="UZU31" s="1230"/>
      <c r="UZV31" s="1230"/>
      <c r="UZW31" s="1230"/>
      <c r="UZX31" s="1230"/>
      <c r="UZY31" s="1230"/>
      <c r="UZZ31" s="1230"/>
      <c r="VAA31" s="1230"/>
      <c r="VAB31" s="1230"/>
      <c r="VAC31" s="1230"/>
      <c r="VAD31" s="1230"/>
      <c r="VAE31" s="1230"/>
      <c r="VAF31" s="1230"/>
      <c r="VAG31" s="1230"/>
      <c r="VAH31" s="1230"/>
      <c r="VAI31" s="1230"/>
      <c r="VAJ31" s="1230"/>
      <c r="VAK31" s="1230"/>
      <c r="VAL31" s="1230"/>
      <c r="VAM31" s="1230"/>
      <c r="VAN31" s="1230"/>
      <c r="VAO31" s="1230"/>
      <c r="VAP31" s="1230"/>
      <c r="VAQ31" s="1230"/>
      <c r="VAR31" s="1230"/>
      <c r="VAS31" s="1230"/>
      <c r="VAT31" s="1230"/>
      <c r="VAU31" s="1230"/>
      <c r="VAV31" s="1230"/>
      <c r="VAW31" s="1230"/>
      <c r="VAX31" s="1230"/>
      <c r="VAY31" s="1230"/>
      <c r="VAZ31" s="1230"/>
      <c r="VBA31" s="1230"/>
      <c r="VBB31" s="1230"/>
      <c r="VBC31" s="1230"/>
      <c r="VBD31" s="1230"/>
      <c r="VBE31" s="1230"/>
      <c r="VBF31" s="1230"/>
      <c r="VBG31" s="1230"/>
      <c r="VBH31" s="1230"/>
      <c r="VBI31" s="1230"/>
      <c r="VBJ31" s="1230"/>
      <c r="VBK31" s="1230"/>
      <c r="VBL31" s="1230"/>
      <c r="VBM31" s="1230"/>
      <c r="VBN31" s="1230"/>
      <c r="VBO31" s="1230"/>
      <c r="VBP31" s="1230"/>
      <c r="VBQ31" s="1230"/>
      <c r="VBR31" s="1230"/>
      <c r="VBS31" s="1230"/>
      <c r="VBT31" s="1230"/>
      <c r="VBU31" s="1230"/>
      <c r="VBV31" s="1230"/>
      <c r="VBW31" s="1230"/>
      <c r="VBX31" s="1230"/>
      <c r="VBY31" s="1230"/>
      <c r="VBZ31" s="1230"/>
      <c r="VCA31" s="1230"/>
      <c r="VCB31" s="1230"/>
      <c r="VCC31" s="1230"/>
      <c r="VCD31" s="1230"/>
      <c r="VCE31" s="1230"/>
      <c r="VCF31" s="1230"/>
      <c r="VCG31" s="1230"/>
      <c r="VCH31" s="1230"/>
      <c r="VCI31" s="1230"/>
      <c r="VCJ31" s="1230"/>
      <c r="VCK31" s="1230"/>
      <c r="VCL31" s="1230"/>
      <c r="VCM31" s="1230"/>
      <c r="VCN31" s="1230"/>
      <c r="VCO31" s="1230"/>
      <c r="VCP31" s="1230"/>
      <c r="VCQ31" s="1230"/>
      <c r="VCR31" s="1230"/>
      <c r="VCS31" s="1230"/>
      <c r="VCT31" s="1230"/>
      <c r="VCU31" s="1230"/>
      <c r="VCV31" s="1230"/>
      <c r="VCW31" s="1230"/>
      <c r="VCX31" s="1230"/>
      <c r="VCY31" s="1230"/>
      <c r="VCZ31" s="1230"/>
      <c r="VDA31" s="1230"/>
      <c r="VDB31" s="1230"/>
      <c r="VDC31" s="1230"/>
      <c r="VDD31" s="1230"/>
      <c r="VDE31" s="1230"/>
      <c r="VDF31" s="1230"/>
      <c r="VDG31" s="1230"/>
      <c r="VDH31" s="1230"/>
      <c r="VDI31" s="1230"/>
      <c r="VDJ31" s="1230"/>
      <c r="VDK31" s="1230"/>
      <c r="VDL31" s="1230"/>
      <c r="VDM31" s="1230"/>
      <c r="VDN31" s="1230"/>
      <c r="VDO31" s="1230"/>
      <c r="VDP31" s="1230"/>
      <c r="VDQ31" s="1230"/>
      <c r="VDR31" s="1230"/>
      <c r="VDS31" s="1230"/>
      <c r="VDT31" s="1230"/>
      <c r="VDU31" s="1230"/>
      <c r="VDV31" s="1230"/>
      <c r="VDW31" s="1230"/>
      <c r="VDX31" s="1230"/>
      <c r="VDY31" s="1230"/>
      <c r="VDZ31" s="1230"/>
      <c r="VEA31" s="1230"/>
      <c r="VEB31" s="1230"/>
      <c r="VEC31" s="1230"/>
      <c r="VED31" s="1230"/>
      <c r="VEE31" s="1230"/>
      <c r="VEF31" s="1230"/>
      <c r="VEG31" s="1230"/>
      <c r="VEH31" s="1230"/>
      <c r="VEI31" s="1230"/>
      <c r="VEJ31" s="1230"/>
      <c r="VEK31" s="1230"/>
      <c r="VEL31" s="1230"/>
      <c r="VEM31" s="1230"/>
      <c r="VEN31" s="1230"/>
      <c r="VEO31" s="1230"/>
      <c r="VEP31" s="1230"/>
      <c r="VEQ31" s="1230"/>
      <c r="VER31" s="1230"/>
      <c r="VES31" s="1230"/>
      <c r="VET31" s="1230"/>
      <c r="VEU31" s="1230"/>
      <c r="VEV31" s="1230"/>
      <c r="VEW31" s="1230"/>
      <c r="VEX31" s="1230"/>
      <c r="VEY31" s="1230"/>
      <c r="VEZ31" s="1230"/>
      <c r="VFA31" s="1230"/>
      <c r="VFB31" s="1230"/>
      <c r="VFC31" s="1230"/>
      <c r="VFD31" s="1230"/>
      <c r="VFE31" s="1230"/>
      <c r="VFF31" s="1230"/>
      <c r="VFG31" s="1230"/>
      <c r="VFH31" s="1230"/>
      <c r="VFI31" s="1230"/>
      <c r="VFJ31" s="1230"/>
      <c r="VFK31" s="1230"/>
      <c r="VFL31" s="1230"/>
      <c r="VFM31" s="1230"/>
      <c r="VFN31" s="1230"/>
      <c r="VFO31" s="1230"/>
      <c r="VFP31" s="1230"/>
      <c r="VFQ31" s="1230"/>
      <c r="VFR31" s="1230"/>
      <c r="VFS31" s="1230"/>
      <c r="VFT31" s="1230"/>
      <c r="VFU31" s="1230"/>
      <c r="VFV31" s="1230"/>
      <c r="VFW31" s="1230"/>
      <c r="VFX31" s="1230"/>
      <c r="VFY31" s="1230"/>
      <c r="VFZ31" s="1230"/>
      <c r="VGA31" s="1230"/>
      <c r="VGB31" s="1230"/>
      <c r="VGC31" s="1230"/>
      <c r="VGD31" s="1230"/>
      <c r="VGE31" s="1230"/>
      <c r="VGF31" s="1230"/>
      <c r="VGG31" s="1230"/>
      <c r="VGH31" s="1230"/>
      <c r="VGI31" s="1230"/>
      <c r="VGJ31" s="1230"/>
      <c r="VGK31" s="1230"/>
      <c r="VGL31" s="1230"/>
      <c r="VGM31" s="1230"/>
      <c r="VGN31" s="1230"/>
      <c r="VGO31" s="1230"/>
      <c r="VGP31" s="1230"/>
      <c r="VGQ31" s="1230"/>
      <c r="VGR31" s="1230"/>
      <c r="VGS31" s="1230"/>
      <c r="VGT31" s="1230"/>
      <c r="VGU31" s="1230"/>
      <c r="VGV31" s="1230"/>
      <c r="VGW31" s="1230"/>
      <c r="VGX31" s="1230"/>
      <c r="VGY31" s="1230"/>
      <c r="VGZ31" s="1230"/>
      <c r="VHA31" s="1230"/>
      <c r="VHB31" s="1230"/>
      <c r="VHC31" s="1230"/>
      <c r="VHD31" s="1230"/>
      <c r="VHE31" s="1230"/>
      <c r="VHF31" s="1230"/>
      <c r="VHG31" s="1230"/>
      <c r="VHH31" s="1230"/>
      <c r="VHI31" s="1230"/>
      <c r="VHJ31" s="1230"/>
      <c r="VHK31" s="1230"/>
      <c r="VHL31" s="1230"/>
      <c r="VHM31" s="1230"/>
      <c r="VHN31" s="1230"/>
      <c r="VHO31" s="1230"/>
      <c r="VHP31" s="1230"/>
      <c r="VHQ31" s="1230"/>
      <c r="VHR31" s="1230"/>
      <c r="VHS31" s="1230"/>
      <c r="VHT31" s="1230"/>
      <c r="VHU31" s="1230"/>
      <c r="VHV31" s="1230"/>
      <c r="VHW31" s="1230"/>
      <c r="VHX31" s="1230"/>
      <c r="VHY31" s="1230"/>
      <c r="VHZ31" s="1230"/>
      <c r="VIA31" s="1230"/>
      <c r="VIB31" s="1230"/>
      <c r="VIC31" s="1230"/>
      <c r="VID31" s="1230"/>
      <c r="VIE31" s="1230"/>
      <c r="VIF31" s="1230"/>
      <c r="VIG31" s="1230"/>
      <c r="VIH31" s="1230"/>
      <c r="VII31" s="1230"/>
      <c r="VIJ31" s="1230"/>
      <c r="VIK31" s="1230"/>
      <c r="VIL31" s="1230"/>
      <c r="VIM31" s="1230"/>
      <c r="VIN31" s="1230"/>
      <c r="VIO31" s="1230"/>
      <c r="VIP31" s="1230"/>
      <c r="VIQ31" s="1230"/>
      <c r="VIR31" s="1230"/>
      <c r="VIS31" s="1230"/>
      <c r="VIT31" s="1230"/>
      <c r="VIU31" s="1230"/>
      <c r="VIV31" s="1230"/>
      <c r="VIW31" s="1230"/>
      <c r="VIX31" s="1230"/>
      <c r="VIY31" s="1230"/>
      <c r="VIZ31" s="1230"/>
      <c r="VJA31" s="1230"/>
      <c r="VJB31" s="1230"/>
      <c r="VJC31" s="1230"/>
      <c r="VJD31" s="1230"/>
      <c r="VJE31" s="1230"/>
      <c r="VJF31" s="1230"/>
      <c r="VJG31" s="1230"/>
      <c r="VJH31" s="1230"/>
      <c r="VJI31" s="1230"/>
      <c r="VJJ31" s="1230"/>
      <c r="VJK31" s="1230"/>
      <c r="VJL31" s="1230"/>
      <c r="VJM31" s="1230"/>
      <c r="VJN31" s="1230"/>
      <c r="VJO31" s="1230"/>
      <c r="VJP31" s="1230"/>
      <c r="VJQ31" s="1230"/>
      <c r="VJR31" s="1230"/>
      <c r="VJS31" s="1230"/>
      <c r="VJT31" s="1230"/>
      <c r="VJU31" s="1230"/>
      <c r="VJV31" s="1230"/>
      <c r="VJW31" s="1230"/>
      <c r="VJX31" s="1230"/>
      <c r="VJY31" s="1230"/>
      <c r="VJZ31" s="1230"/>
      <c r="VKA31" s="1230"/>
      <c r="VKB31" s="1230"/>
      <c r="VKC31" s="1230"/>
      <c r="VKD31" s="1230"/>
      <c r="VKE31" s="1230"/>
      <c r="VKF31" s="1230"/>
      <c r="VKG31" s="1230"/>
      <c r="VKH31" s="1230"/>
      <c r="VKI31" s="1230"/>
      <c r="VKJ31" s="1230"/>
      <c r="VKK31" s="1230"/>
      <c r="VKL31" s="1230"/>
      <c r="VKM31" s="1230"/>
      <c r="VKN31" s="1230"/>
      <c r="VKO31" s="1230"/>
      <c r="VKP31" s="1230"/>
      <c r="VKQ31" s="1230"/>
      <c r="VKR31" s="1230"/>
      <c r="VKS31" s="1230"/>
      <c r="VKT31" s="1230"/>
      <c r="VKU31" s="1230"/>
      <c r="VKV31" s="1230"/>
      <c r="VKW31" s="1230"/>
      <c r="VKX31" s="1230"/>
      <c r="VKY31" s="1230"/>
      <c r="VKZ31" s="1230"/>
      <c r="VLA31" s="1230"/>
      <c r="VLB31" s="1230"/>
      <c r="VLC31" s="1230"/>
      <c r="VLD31" s="1230"/>
      <c r="VLE31" s="1230"/>
      <c r="VLF31" s="1230"/>
      <c r="VLG31" s="1230"/>
      <c r="VLH31" s="1230"/>
      <c r="VLI31" s="1230"/>
      <c r="VLJ31" s="1230"/>
      <c r="VLK31" s="1230"/>
      <c r="VLL31" s="1230"/>
      <c r="VLM31" s="1230"/>
      <c r="VLN31" s="1230"/>
      <c r="VLO31" s="1230"/>
      <c r="VLP31" s="1230"/>
      <c r="VLQ31" s="1230"/>
      <c r="VLR31" s="1230"/>
      <c r="VLS31" s="1230"/>
      <c r="VLT31" s="1230"/>
      <c r="VLU31" s="1230"/>
      <c r="VLV31" s="1230"/>
      <c r="VLW31" s="1230"/>
      <c r="VLX31" s="1230"/>
      <c r="VLY31" s="1230"/>
      <c r="VLZ31" s="1230"/>
      <c r="VMA31" s="1230"/>
      <c r="VMB31" s="1230"/>
      <c r="VMC31" s="1230"/>
      <c r="VMD31" s="1230"/>
      <c r="VME31" s="1230"/>
      <c r="VMF31" s="1230"/>
      <c r="VMG31" s="1230"/>
      <c r="VMH31" s="1230"/>
      <c r="VMI31" s="1230"/>
      <c r="VMJ31" s="1230"/>
      <c r="VMK31" s="1230"/>
      <c r="VML31" s="1230"/>
      <c r="VMM31" s="1230"/>
      <c r="VMN31" s="1230"/>
      <c r="VMO31" s="1230"/>
      <c r="VMP31" s="1230"/>
      <c r="VMQ31" s="1230"/>
      <c r="VMR31" s="1230"/>
      <c r="VMS31" s="1230"/>
      <c r="VMT31" s="1230"/>
      <c r="VMU31" s="1230"/>
      <c r="VMV31" s="1230"/>
      <c r="VMW31" s="1230"/>
      <c r="VMX31" s="1230"/>
      <c r="VMY31" s="1230"/>
      <c r="VMZ31" s="1230"/>
      <c r="VNA31" s="1230"/>
      <c r="VNB31" s="1230"/>
      <c r="VNC31" s="1230"/>
      <c r="VND31" s="1230"/>
      <c r="VNE31" s="1230"/>
      <c r="VNF31" s="1230"/>
      <c r="VNG31" s="1230"/>
      <c r="VNH31" s="1230"/>
      <c r="VNI31" s="1230"/>
      <c r="VNJ31" s="1230"/>
      <c r="VNK31" s="1230"/>
      <c r="VNL31" s="1230"/>
      <c r="VNM31" s="1230"/>
      <c r="VNN31" s="1230"/>
      <c r="VNO31" s="1230"/>
      <c r="VNP31" s="1230"/>
      <c r="VNQ31" s="1230"/>
      <c r="VNR31" s="1230"/>
      <c r="VNS31" s="1230"/>
      <c r="VNT31" s="1230"/>
      <c r="VNU31" s="1230"/>
      <c r="VNV31" s="1230"/>
      <c r="VNW31" s="1230"/>
      <c r="VNX31" s="1230"/>
      <c r="VNY31" s="1230"/>
      <c r="VNZ31" s="1230"/>
      <c r="VOA31" s="1230"/>
      <c r="VOB31" s="1230"/>
      <c r="VOC31" s="1230"/>
      <c r="VOD31" s="1230"/>
      <c r="VOE31" s="1230"/>
      <c r="VOF31" s="1230"/>
      <c r="VOG31" s="1230"/>
      <c r="VOH31" s="1230"/>
      <c r="VOI31" s="1230"/>
      <c r="VOJ31" s="1230"/>
      <c r="VOK31" s="1230"/>
      <c r="VOL31" s="1230"/>
      <c r="VOM31" s="1230"/>
      <c r="VON31" s="1230"/>
      <c r="VOO31" s="1230"/>
      <c r="VOP31" s="1230"/>
      <c r="VOQ31" s="1230"/>
      <c r="VOR31" s="1230"/>
      <c r="VOS31" s="1230"/>
      <c r="VOT31" s="1230"/>
      <c r="VOU31" s="1230"/>
      <c r="VOV31" s="1230"/>
      <c r="VOW31" s="1230"/>
      <c r="VOX31" s="1230"/>
      <c r="VOY31" s="1230"/>
      <c r="VOZ31" s="1230"/>
      <c r="VPA31" s="1230"/>
      <c r="VPB31" s="1230"/>
      <c r="VPC31" s="1230"/>
      <c r="VPD31" s="1230"/>
      <c r="VPE31" s="1230"/>
      <c r="VPF31" s="1230"/>
      <c r="VPG31" s="1230"/>
      <c r="VPH31" s="1230"/>
      <c r="VPI31" s="1230"/>
      <c r="VPJ31" s="1230"/>
      <c r="VPK31" s="1230"/>
      <c r="VPL31" s="1230"/>
      <c r="VPM31" s="1230"/>
      <c r="VPN31" s="1230"/>
      <c r="VPO31" s="1230"/>
      <c r="VPP31" s="1230"/>
      <c r="VPQ31" s="1230"/>
      <c r="VPR31" s="1230"/>
      <c r="VPS31" s="1230"/>
      <c r="VPT31" s="1230"/>
      <c r="VPU31" s="1230"/>
      <c r="VPV31" s="1230"/>
      <c r="VPW31" s="1230"/>
      <c r="VPX31" s="1230"/>
      <c r="VPY31" s="1230"/>
      <c r="VPZ31" s="1230"/>
      <c r="VQA31" s="1230"/>
      <c r="VQB31" s="1230"/>
      <c r="VQC31" s="1230"/>
      <c r="VQD31" s="1230"/>
      <c r="VQE31" s="1230"/>
      <c r="VQF31" s="1230"/>
      <c r="VQG31" s="1230"/>
      <c r="VQH31" s="1230"/>
      <c r="VQI31" s="1230"/>
      <c r="VQJ31" s="1230"/>
      <c r="VQK31" s="1230"/>
      <c r="VQL31" s="1230"/>
      <c r="VQM31" s="1230"/>
      <c r="VQN31" s="1230"/>
      <c r="VQO31" s="1230"/>
      <c r="VQP31" s="1230"/>
      <c r="VQQ31" s="1230"/>
      <c r="VQR31" s="1230"/>
      <c r="VQS31" s="1230"/>
      <c r="VQT31" s="1230"/>
      <c r="VQU31" s="1230"/>
      <c r="VQV31" s="1230"/>
      <c r="VQW31" s="1230"/>
      <c r="VQX31" s="1230"/>
      <c r="VQY31" s="1230"/>
      <c r="VQZ31" s="1230"/>
      <c r="VRA31" s="1230"/>
      <c r="VRB31" s="1230"/>
      <c r="VRC31" s="1230"/>
      <c r="VRD31" s="1230"/>
      <c r="VRE31" s="1230"/>
      <c r="VRF31" s="1230"/>
      <c r="VRG31" s="1230"/>
      <c r="VRH31" s="1230"/>
      <c r="VRI31" s="1230"/>
      <c r="VRJ31" s="1230"/>
      <c r="VRK31" s="1230"/>
      <c r="VRL31" s="1230"/>
      <c r="VRM31" s="1230"/>
      <c r="VRN31" s="1230"/>
      <c r="VRO31" s="1230"/>
      <c r="VRP31" s="1230"/>
      <c r="VRQ31" s="1230"/>
      <c r="VRR31" s="1230"/>
      <c r="VRS31" s="1230"/>
      <c r="VRT31" s="1230"/>
      <c r="VRU31" s="1230"/>
      <c r="VRV31" s="1230"/>
      <c r="VRW31" s="1230"/>
      <c r="VRX31" s="1230"/>
      <c r="VRY31" s="1230"/>
      <c r="VRZ31" s="1230"/>
      <c r="VSA31" s="1230"/>
      <c r="VSB31" s="1230"/>
      <c r="VSC31" s="1230"/>
      <c r="VSD31" s="1230"/>
      <c r="VSE31" s="1230"/>
      <c r="VSF31" s="1230"/>
      <c r="VSG31" s="1230"/>
      <c r="VSH31" s="1230"/>
      <c r="VSI31" s="1230"/>
      <c r="VSJ31" s="1230"/>
      <c r="VSK31" s="1230"/>
      <c r="VSL31" s="1230"/>
      <c r="VSM31" s="1230"/>
      <c r="VSN31" s="1230"/>
      <c r="VSO31" s="1230"/>
      <c r="VSP31" s="1230"/>
      <c r="VSQ31" s="1230"/>
      <c r="VSR31" s="1230"/>
      <c r="VSS31" s="1230"/>
      <c r="VST31" s="1230"/>
      <c r="VSU31" s="1230"/>
      <c r="VSV31" s="1230"/>
      <c r="VSW31" s="1230"/>
      <c r="VSX31" s="1230"/>
      <c r="VSY31" s="1230"/>
      <c r="VSZ31" s="1230"/>
      <c r="VTA31" s="1230"/>
      <c r="VTB31" s="1230"/>
      <c r="VTC31" s="1230"/>
      <c r="VTD31" s="1230"/>
      <c r="VTE31" s="1230"/>
      <c r="VTF31" s="1230"/>
      <c r="VTG31" s="1230"/>
      <c r="VTH31" s="1230"/>
      <c r="VTI31" s="1230"/>
      <c r="VTJ31" s="1230"/>
      <c r="VTK31" s="1230"/>
      <c r="VTL31" s="1230"/>
      <c r="VTM31" s="1230"/>
      <c r="VTN31" s="1230"/>
      <c r="VTO31" s="1230"/>
      <c r="VTP31" s="1230"/>
      <c r="VTQ31" s="1230"/>
      <c r="VTR31" s="1230"/>
      <c r="VTS31" s="1230"/>
      <c r="VTT31" s="1230"/>
      <c r="VTU31" s="1230"/>
      <c r="VTV31" s="1230"/>
      <c r="VTW31" s="1230"/>
      <c r="VTX31" s="1230"/>
      <c r="VTY31" s="1230"/>
      <c r="VTZ31" s="1230"/>
      <c r="VUA31" s="1230"/>
      <c r="VUB31" s="1230"/>
      <c r="VUC31" s="1230"/>
      <c r="VUD31" s="1230"/>
      <c r="VUE31" s="1230"/>
      <c r="VUF31" s="1230"/>
      <c r="VUG31" s="1230"/>
      <c r="VUH31" s="1230"/>
      <c r="VUI31" s="1230"/>
      <c r="VUJ31" s="1230"/>
      <c r="VUK31" s="1230"/>
      <c r="VUL31" s="1230"/>
      <c r="VUM31" s="1230"/>
      <c r="VUN31" s="1230"/>
      <c r="VUO31" s="1230"/>
      <c r="VUP31" s="1230"/>
      <c r="VUQ31" s="1230"/>
      <c r="VUR31" s="1230"/>
      <c r="VUS31" s="1230"/>
      <c r="VUT31" s="1230"/>
      <c r="VUU31" s="1230"/>
      <c r="VUV31" s="1230"/>
      <c r="VUW31" s="1230"/>
      <c r="VUX31" s="1230"/>
      <c r="VUY31" s="1230"/>
      <c r="VUZ31" s="1230"/>
      <c r="VVA31" s="1230"/>
      <c r="VVB31" s="1230"/>
      <c r="VVC31" s="1230"/>
      <c r="VVD31" s="1230"/>
      <c r="VVE31" s="1230"/>
      <c r="VVF31" s="1230"/>
      <c r="VVG31" s="1230"/>
      <c r="VVH31" s="1230"/>
      <c r="VVI31" s="1230"/>
      <c r="VVJ31" s="1230"/>
      <c r="VVK31" s="1230"/>
      <c r="VVL31" s="1230"/>
      <c r="VVM31" s="1230"/>
      <c r="VVN31" s="1230"/>
      <c r="VVO31" s="1230"/>
      <c r="VVP31" s="1230"/>
      <c r="VVQ31" s="1230"/>
      <c r="VVR31" s="1230"/>
      <c r="VVS31" s="1230"/>
      <c r="VVT31" s="1230"/>
      <c r="VVU31" s="1230"/>
      <c r="VVV31" s="1230"/>
      <c r="VVW31" s="1230"/>
      <c r="VVX31" s="1230"/>
      <c r="VVY31" s="1230"/>
      <c r="VVZ31" s="1230"/>
      <c r="VWA31" s="1230"/>
      <c r="VWB31" s="1230"/>
      <c r="VWC31" s="1230"/>
      <c r="VWD31" s="1230"/>
      <c r="VWE31" s="1230"/>
      <c r="VWF31" s="1230"/>
      <c r="VWG31" s="1230"/>
      <c r="VWH31" s="1230"/>
      <c r="VWI31" s="1230"/>
      <c r="VWJ31" s="1230"/>
      <c r="VWK31" s="1230"/>
      <c r="VWL31" s="1230"/>
      <c r="VWM31" s="1230"/>
      <c r="VWN31" s="1230"/>
      <c r="VWO31" s="1230"/>
      <c r="VWP31" s="1230"/>
      <c r="VWQ31" s="1230"/>
      <c r="VWR31" s="1230"/>
      <c r="VWS31" s="1230"/>
      <c r="VWT31" s="1230"/>
      <c r="VWU31" s="1230"/>
      <c r="VWV31" s="1230"/>
      <c r="VWW31" s="1230"/>
      <c r="VWX31" s="1230"/>
      <c r="VWY31" s="1230"/>
      <c r="VWZ31" s="1230"/>
      <c r="VXA31" s="1230"/>
      <c r="VXB31" s="1230"/>
      <c r="VXC31" s="1230"/>
      <c r="VXD31" s="1230"/>
      <c r="VXE31" s="1230"/>
      <c r="VXF31" s="1230"/>
      <c r="VXG31" s="1230"/>
      <c r="VXH31" s="1230"/>
      <c r="VXI31" s="1230"/>
      <c r="VXJ31" s="1230"/>
      <c r="VXK31" s="1230"/>
      <c r="VXL31" s="1230"/>
      <c r="VXM31" s="1230"/>
      <c r="VXN31" s="1230"/>
      <c r="VXO31" s="1230"/>
      <c r="VXP31" s="1230"/>
      <c r="VXQ31" s="1230"/>
      <c r="VXR31" s="1230"/>
      <c r="VXS31" s="1230"/>
      <c r="VXT31" s="1230"/>
      <c r="VXU31" s="1230"/>
      <c r="VXV31" s="1230"/>
      <c r="VXW31" s="1230"/>
      <c r="VXX31" s="1230"/>
      <c r="VXY31" s="1230"/>
      <c r="VXZ31" s="1230"/>
      <c r="VYA31" s="1230"/>
      <c r="VYB31" s="1230"/>
      <c r="VYC31" s="1230"/>
      <c r="VYD31" s="1230"/>
      <c r="VYE31" s="1230"/>
      <c r="VYF31" s="1230"/>
      <c r="VYG31" s="1230"/>
      <c r="VYH31" s="1230"/>
      <c r="VYI31" s="1230"/>
      <c r="VYJ31" s="1230"/>
      <c r="VYK31" s="1230"/>
      <c r="VYL31" s="1230"/>
      <c r="VYM31" s="1230"/>
      <c r="VYN31" s="1230"/>
      <c r="VYO31" s="1230"/>
      <c r="VYP31" s="1230"/>
      <c r="VYQ31" s="1230"/>
      <c r="VYR31" s="1230"/>
      <c r="VYS31" s="1230"/>
      <c r="VYT31" s="1230"/>
      <c r="VYU31" s="1230"/>
      <c r="VYV31" s="1230"/>
      <c r="VYW31" s="1230"/>
      <c r="VYX31" s="1230"/>
      <c r="VYY31" s="1230"/>
      <c r="VYZ31" s="1230"/>
      <c r="VZA31" s="1230"/>
      <c r="VZB31" s="1230"/>
      <c r="VZC31" s="1230"/>
      <c r="VZD31" s="1230"/>
      <c r="VZE31" s="1230"/>
      <c r="VZF31" s="1230"/>
      <c r="VZG31" s="1230"/>
      <c r="VZH31" s="1230"/>
      <c r="VZI31" s="1230"/>
      <c r="VZJ31" s="1230"/>
      <c r="VZK31" s="1230"/>
      <c r="VZL31" s="1230"/>
      <c r="VZM31" s="1230"/>
      <c r="VZN31" s="1230"/>
      <c r="VZO31" s="1230"/>
      <c r="VZP31" s="1230"/>
      <c r="VZQ31" s="1230"/>
      <c r="VZR31" s="1230"/>
      <c r="VZS31" s="1230"/>
      <c r="VZT31" s="1230"/>
      <c r="VZU31" s="1230"/>
      <c r="VZV31" s="1230"/>
      <c r="VZW31" s="1230"/>
      <c r="VZX31" s="1230"/>
      <c r="VZY31" s="1230"/>
      <c r="VZZ31" s="1230"/>
      <c r="WAA31" s="1230"/>
      <c r="WAB31" s="1230"/>
      <c r="WAC31" s="1230"/>
      <c r="WAD31" s="1230"/>
      <c r="WAE31" s="1230"/>
      <c r="WAF31" s="1230"/>
      <c r="WAG31" s="1230"/>
      <c r="WAH31" s="1230"/>
      <c r="WAI31" s="1230"/>
      <c r="WAJ31" s="1230"/>
      <c r="WAK31" s="1230"/>
      <c r="WAL31" s="1230"/>
      <c r="WAM31" s="1230"/>
      <c r="WAN31" s="1230"/>
      <c r="WAO31" s="1230"/>
      <c r="WAP31" s="1230"/>
      <c r="WAQ31" s="1230"/>
      <c r="WAR31" s="1230"/>
      <c r="WAS31" s="1230"/>
      <c r="WAT31" s="1230"/>
      <c r="WAU31" s="1230"/>
      <c r="WAV31" s="1230"/>
      <c r="WAW31" s="1230"/>
      <c r="WAX31" s="1230"/>
      <c r="WAY31" s="1230"/>
      <c r="WAZ31" s="1230"/>
      <c r="WBA31" s="1230"/>
      <c r="WBB31" s="1230"/>
      <c r="WBC31" s="1230"/>
      <c r="WBD31" s="1230"/>
      <c r="WBE31" s="1230"/>
      <c r="WBF31" s="1230"/>
      <c r="WBG31" s="1230"/>
      <c r="WBH31" s="1230"/>
      <c r="WBI31" s="1230"/>
      <c r="WBJ31" s="1230"/>
      <c r="WBK31" s="1230"/>
      <c r="WBL31" s="1230"/>
      <c r="WBM31" s="1230"/>
      <c r="WBN31" s="1230"/>
      <c r="WBO31" s="1230"/>
      <c r="WBP31" s="1230"/>
      <c r="WBQ31" s="1230"/>
      <c r="WBR31" s="1230"/>
      <c r="WBS31" s="1230"/>
      <c r="WBT31" s="1230"/>
      <c r="WBU31" s="1230"/>
      <c r="WBV31" s="1230"/>
      <c r="WBW31" s="1230"/>
      <c r="WBX31" s="1230"/>
      <c r="WBY31" s="1230"/>
      <c r="WBZ31" s="1230"/>
      <c r="WCA31" s="1230"/>
      <c r="WCB31" s="1230"/>
      <c r="WCC31" s="1230"/>
      <c r="WCD31" s="1230"/>
      <c r="WCE31" s="1230"/>
      <c r="WCF31" s="1230"/>
      <c r="WCG31" s="1230"/>
      <c r="WCH31" s="1230"/>
      <c r="WCI31" s="1230"/>
      <c r="WCJ31" s="1230"/>
      <c r="WCK31" s="1230"/>
      <c r="WCL31" s="1230"/>
      <c r="WCM31" s="1230"/>
      <c r="WCN31" s="1230"/>
      <c r="WCO31" s="1230"/>
      <c r="WCP31" s="1230"/>
      <c r="WCQ31" s="1230"/>
      <c r="WCR31" s="1230"/>
      <c r="WCS31" s="1230"/>
      <c r="WCT31" s="1230"/>
      <c r="WCU31" s="1230"/>
      <c r="WCV31" s="1230"/>
      <c r="WCW31" s="1230"/>
      <c r="WCX31" s="1230"/>
      <c r="WCY31" s="1230"/>
      <c r="WCZ31" s="1230"/>
      <c r="WDA31" s="1230"/>
      <c r="WDB31" s="1230"/>
      <c r="WDC31" s="1230"/>
      <c r="WDD31" s="1230"/>
      <c r="WDE31" s="1230"/>
      <c r="WDF31" s="1230"/>
      <c r="WDG31" s="1230"/>
      <c r="WDH31" s="1230"/>
      <c r="WDI31" s="1230"/>
      <c r="WDJ31" s="1230"/>
      <c r="WDK31" s="1230"/>
      <c r="WDL31" s="1230"/>
      <c r="WDM31" s="1230"/>
      <c r="WDN31" s="1230"/>
      <c r="WDO31" s="1230"/>
      <c r="WDP31" s="1230"/>
      <c r="WDQ31" s="1230"/>
      <c r="WDR31" s="1230"/>
      <c r="WDS31" s="1230"/>
      <c r="WDT31" s="1230"/>
      <c r="WDU31" s="1230"/>
      <c r="WDV31" s="1230"/>
      <c r="WDW31" s="1230"/>
      <c r="WDX31" s="1230"/>
      <c r="WDY31" s="1230"/>
      <c r="WDZ31" s="1230"/>
      <c r="WEA31" s="1230"/>
      <c r="WEB31" s="1230"/>
      <c r="WEC31" s="1230"/>
      <c r="WED31" s="1230"/>
      <c r="WEE31" s="1230"/>
      <c r="WEF31" s="1230"/>
      <c r="WEG31" s="1230"/>
      <c r="WEH31" s="1230"/>
      <c r="WEI31" s="1230"/>
      <c r="WEJ31" s="1230"/>
      <c r="WEK31" s="1230"/>
      <c r="WEL31" s="1230"/>
      <c r="WEM31" s="1230"/>
      <c r="WEN31" s="1230"/>
      <c r="WEO31" s="1230"/>
      <c r="WEP31" s="1230"/>
      <c r="WEQ31" s="1230"/>
      <c r="WER31" s="1230"/>
      <c r="WES31" s="1230"/>
      <c r="WET31" s="1230"/>
      <c r="WEU31" s="1230"/>
      <c r="WEV31" s="1230"/>
      <c r="WEW31" s="1230"/>
      <c r="WEX31" s="1230"/>
      <c r="WEY31" s="1230"/>
      <c r="WEZ31" s="1230"/>
      <c r="WFA31" s="1230"/>
      <c r="WFB31" s="1230"/>
      <c r="WFC31" s="1230"/>
      <c r="WFD31" s="1230"/>
      <c r="WFE31" s="1230"/>
      <c r="WFF31" s="1230"/>
      <c r="WFG31" s="1230"/>
      <c r="WFH31" s="1230"/>
      <c r="WFI31" s="1230"/>
      <c r="WFJ31" s="1230"/>
      <c r="WFK31" s="1230"/>
      <c r="WFL31" s="1230"/>
      <c r="WFM31" s="1230"/>
      <c r="WFN31" s="1230"/>
      <c r="WFO31" s="1230"/>
      <c r="WFP31" s="1230"/>
      <c r="WFQ31" s="1230"/>
      <c r="WFR31" s="1230"/>
      <c r="WFS31" s="1230"/>
      <c r="WFT31" s="1230"/>
      <c r="WFU31" s="1230"/>
      <c r="WFV31" s="1230"/>
      <c r="WFW31" s="1230"/>
      <c r="WFX31" s="1230"/>
      <c r="WFY31" s="1230"/>
      <c r="WFZ31" s="1230"/>
      <c r="WGA31" s="1230"/>
      <c r="WGB31" s="1230"/>
      <c r="WGC31" s="1230"/>
      <c r="WGD31" s="1230"/>
      <c r="WGE31" s="1230"/>
      <c r="WGF31" s="1230"/>
      <c r="WGG31" s="1230"/>
      <c r="WGH31" s="1230"/>
      <c r="WGI31" s="1230"/>
      <c r="WGJ31" s="1230"/>
      <c r="WGK31" s="1230"/>
      <c r="WGL31" s="1230"/>
      <c r="WGM31" s="1230"/>
      <c r="WGN31" s="1230"/>
      <c r="WGO31" s="1230"/>
      <c r="WGP31" s="1230"/>
      <c r="WGQ31" s="1230"/>
      <c r="WGR31" s="1230"/>
      <c r="WGS31" s="1230"/>
      <c r="WGT31" s="1230"/>
      <c r="WGU31" s="1230"/>
      <c r="WGV31" s="1230"/>
      <c r="WGW31" s="1230"/>
      <c r="WGX31" s="1230"/>
      <c r="WGY31" s="1230"/>
      <c r="WGZ31" s="1230"/>
      <c r="WHA31" s="1230"/>
      <c r="WHB31" s="1230"/>
      <c r="WHC31" s="1230"/>
      <c r="WHD31" s="1230"/>
      <c r="WHE31" s="1230"/>
      <c r="WHF31" s="1230"/>
      <c r="WHG31" s="1230"/>
      <c r="WHH31" s="1230"/>
      <c r="WHI31" s="1230"/>
      <c r="WHJ31" s="1230"/>
      <c r="WHK31" s="1230"/>
      <c r="WHL31" s="1230"/>
      <c r="WHM31" s="1230"/>
      <c r="WHN31" s="1230"/>
      <c r="WHO31" s="1230"/>
      <c r="WHP31" s="1230"/>
      <c r="WHQ31" s="1230"/>
      <c r="WHR31" s="1230"/>
      <c r="WHS31" s="1230"/>
      <c r="WHT31" s="1230"/>
      <c r="WHU31" s="1230"/>
      <c r="WHV31" s="1230"/>
      <c r="WHW31" s="1230"/>
      <c r="WHX31" s="1230"/>
      <c r="WHY31" s="1230"/>
      <c r="WHZ31" s="1230"/>
      <c r="WIA31" s="1230"/>
      <c r="WIB31" s="1230"/>
      <c r="WIC31" s="1230"/>
      <c r="WID31" s="1230"/>
      <c r="WIE31" s="1230"/>
      <c r="WIF31" s="1230"/>
      <c r="WIG31" s="1230"/>
      <c r="WIH31" s="1230"/>
      <c r="WII31" s="1230"/>
      <c r="WIJ31" s="1230"/>
      <c r="WIK31" s="1230"/>
      <c r="WIL31" s="1230"/>
      <c r="WIM31" s="1230"/>
      <c r="WIN31" s="1230"/>
      <c r="WIO31" s="1230"/>
      <c r="WIP31" s="1230"/>
      <c r="WIQ31" s="1230"/>
      <c r="WIR31" s="1230"/>
      <c r="WIS31" s="1230"/>
      <c r="WIT31" s="1230"/>
      <c r="WIU31" s="1230"/>
      <c r="WIV31" s="1230"/>
      <c r="WIW31" s="1230"/>
      <c r="WIX31" s="1230"/>
      <c r="WIY31" s="1230"/>
      <c r="WIZ31" s="1230"/>
      <c r="WJA31" s="1230"/>
      <c r="WJB31" s="1230"/>
      <c r="WJC31" s="1230"/>
      <c r="WJD31" s="1230"/>
      <c r="WJE31" s="1230"/>
      <c r="WJF31" s="1230"/>
      <c r="WJG31" s="1230"/>
      <c r="WJH31" s="1230"/>
      <c r="WJI31" s="1230"/>
      <c r="WJJ31" s="1230"/>
      <c r="WJK31" s="1230"/>
      <c r="WJL31" s="1230"/>
      <c r="WJM31" s="1230"/>
      <c r="WJN31" s="1230"/>
      <c r="WJO31" s="1230"/>
      <c r="WJP31" s="1230"/>
      <c r="WJQ31" s="1230"/>
      <c r="WJR31" s="1230"/>
      <c r="WJS31" s="1230"/>
      <c r="WJT31" s="1230"/>
      <c r="WJU31" s="1230"/>
      <c r="WJV31" s="1230"/>
      <c r="WJW31" s="1230"/>
      <c r="WJX31" s="1230"/>
      <c r="WJY31" s="1230"/>
      <c r="WJZ31" s="1230"/>
      <c r="WKA31" s="1230"/>
      <c r="WKB31" s="1230"/>
      <c r="WKC31" s="1230"/>
      <c r="WKD31" s="1230"/>
      <c r="WKE31" s="1230"/>
      <c r="WKF31" s="1230"/>
      <c r="WKG31" s="1230"/>
      <c r="WKH31" s="1230"/>
      <c r="WKI31" s="1230"/>
      <c r="WKJ31" s="1230"/>
      <c r="WKK31" s="1230"/>
      <c r="WKL31" s="1230"/>
      <c r="WKM31" s="1230"/>
      <c r="WKN31" s="1230"/>
      <c r="WKO31" s="1230"/>
      <c r="WKP31" s="1230"/>
      <c r="WKQ31" s="1230"/>
      <c r="WKR31" s="1230"/>
      <c r="WKS31" s="1230"/>
      <c r="WKT31" s="1230"/>
      <c r="WKU31" s="1230"/>
      <c r="WKV31" s="1230"/>
      <c r="WKW31" s="1230"/>
      <c r="WKX31" s="1230"/>
      <c r="WKY31" s="1230"/>
      <c r="WKZ31" s="1230"/>
      <c r="WLA31" s="1230"/>
      <c r="WLB31" s="1230"/>
      <c r="WLC31" s="1230"/>
      <c r="WLD31" s="1230"/>
      <c r="WLE31" s="1230"/>
      <c r="WLF31" s="1230"/>
      <c r="WLG31" s="1230"/>
      <c r="WLH31" s="1230"/>
      <c r="WLI31" s="1230"/>
      <c r="WLJ31" s="1230"/>
      <c r="WLK31" s="1230"/>
      <c r="WLL31" s="1230"/>
      <c r="WLM31" s="1230"/>
      <c r="WLN31" s="1230"/>
      <c r="WLO31" s="1230"/>
      <c r="WLP31" s="1230"/>
      <c r="WLQ31" s="1230"/>
      <c r="WLR31" s="1230"/>
      <c r="WLS31" s="1230"/>
      <c r="WLT31" s="1230"/>
      <c r="WLU31" s="1230"/>
      <c r="WLV31" s="1230"/>
      <c r="WLW31" s="1230"/>
      <c r="WLX31" s="1230"/>
      <c r="WLY31" s="1230"/>
      <c r="WLZ31" s="1230"/>
      <c r="WMA31" s="1230"/>
      <c r="WMB31" s="1230"/>
      <c r="WMC31" s="1230"/>
      <c r="WMD31" s="1230"/>
      <c r="WME31" s="1230"/>
      <c r="WMF31" s="1230"/>
      <c r="WMG31" s="1230"/>
      <c r="WMH31" s="1230"/>
      <c r="WMI31" s="1230"/>
      <c r="WMJ31" s="1230"/>
      <c r="WMK31" s="1230"/>
      <c r="WML31" s="1230"/>
      <c r="WMM31" s="1230"/>
      <c r="WMN31" s="1230"/>
      <c r="WMO31" s="1230"/>
      <c r="WMP31" s="1230"/>
      <c r="WMQ31" s="1230"/>
      <c r="WMR31" s="1230"/>
      <c r="WMS31" s="1230"/>
      <c r="WMT31" s="1230"/>
      <c r="WMU31" s="1230"/>
      <c r="WMV31" s="1230"/>
      <c r="WMW31" s="1230"/>
      <c r="WMX31" s="1230"/>
      <c r="WMY31" s="1230"/>
      <c r="WMZ31" s="1230"/>
      <c r="WNA31" s="1230"/>
      <c r="WNB31" s="1230"/>
      <c r="WNC31" s="1230"/>
      <c r="WND31" s="1230"/>
      <c r="WNE31" s="1230"/>
      <c r="WNF31" s="1230"/>
      <c r="WNG31" s="1230"/>
      <c r="WNH31" s="1230"/>
      <c r="WNI31" s="1230"/>
      <c r="WNJ31" s="1230"/>
      <c r="WNK31" s="1230"/>
      <c r="WNL31" s="1230"/>
      <c r="WNM31" s="1230"/>
      <c r="WNN31" s="1230"/>
      <c r="WNO31" s="1230"/>
      <c r="WNP31" s="1230"/>
      <c r="WNQ31" s="1230"/>
      <c r="WNR31" s="1230"/>
      <c r="WNS31" s="1230"/>
      <c r="WNT31" s="1230"/>
      <c r="WNU31" s="1230"/>
      <c r="WNV31" s="1230"/>
      <c r="WNW31" s="1230"/>
      <c r="WNX31" s="1230"/>
      <c r="WNY31" s="1230"/>
      <c r="WNZ31" s="1230"/>
      <c r="WOA31" s="1230"/>
      <c r="WOB31" s="1230"/>
      <c r="WOC31" s="1230"/>
      <c r="WOD31" s="1230"/>
      <c r="WOE31" s="1230"/>
      <c r="WOF31" s="1230"/>
      <c r="WOG31" s="1230"/>
      <c r="WOH31" s="1230"/>
      <c r="WOI31" s="1230"/>
      <c r="WOJ31" s="1230"/>
      <c r="WOK31" s="1230"/>
      <c r="WOL31" s="1230"/>
      <c r="WOM31" s="1230"/>
      <c r="WON31" s="1230"/>
      <c r="WOO31" s="1230"/>
      <c r="WOP31" s="1230"/>
      <c r="WOQ31" s="1230"/>
      <c r="WOR31" s="1230"/>
      <c r="WOS31" s="1230"/>
      <c r="WOT31" s="1230"/>
      <c r="WOU31" s="1230"/>
      <c r="WOV31" s="1230"/>
      <c r="WOW31" s="1230"/>
      <c r="WOX31" s="1230"/>
      <c r="WOY31" s="1230"/>
      <c r="WOZ31" s="1230"/>
      <c r="WPA31" s="1230"/>
      <c r="WPB31" s="1230"/>
      <c r="WPC31" s="1230"/>
      <c r="WPD31" s="1230"/>
      <c r="WPE31" s="1230"/>
      <c r="WPF31" s="1230"/>
      <c r="WPG31" s="1230"/>
      <c r="WPH31" s="1230"/>
      <c r="WPI31" s="1230"/>
      <c r="WPJ31" s="1230"/>
      <c r="WPK31" s="1230"/>
      <c r="WPL31" s="1230"/>
      <c r="WPM31" s="1230"/>
      <c r="WPN31" s="1230"/>
      <c r="WPO31" s="1230"/>
      <c r="WPP31" s="1230"/>
      <c r="WPQ31" s="1230"/>
      <c r="WPR31" s="1230"/>
      <c r="WPS31" s="1230"/>
      <c r="WPT31" s="1230"/>
      <c r="WPU31" s="1230"/>
      <c r="WPV31" s="1230"/>
      <c r="WPW31" s="1230"/>
      <c r="WPX31" s="1230"/>
      <c r="WPY31" s="1230"/>
      <c r="WPZ31" s="1230"/>
      <c r="WQA31" s="1230"/>
      <c r="WQB31" s="1230"/>
      <c r="WQC31" s="1230"/>
      <c r="WQD31" s="1230"/>
      <c r="WQE31" s="1230"/>
      <c r="WQF31" s="1230"/>
      <c r="WQG31" s="1230"/>
      <c r="WQH31" s="1230"/>
      <c r="WQI31" s="1230"/>
      <c r="WQJ31" s="1230"/>
      <c r="WQK31" s="1230"/>
      <c r="WQL31" s="1230"/>
      <c r="WQM31" s="1230"/>
      <c r="WQN31" s="1230"/>
      <c r="WQO31" s="1230"/>
      <c r="WQP31" s="1230"/>
      <c r="WQQ31" s="1230"/>
      <c r="WQR31" s="1230"/>
      <c r="WQS31" s="1230"/>
      <c r="WQT31" s="1230"/>
      <c r="WQU31" s="1230"/>
      <c r="WQV31" s="1230"/>
      <c r="WQW31" s="1230"/>
      <c r="WQX31" s="1230"/>
      <c r="WQY31" s="1230"/>
      <c r="WQZ31" s="1230"/>
      <c r="WRA31" s="1230"/>
      <c r="WRB31" s="1230"/>
      <c r="WRC31" s="1230"/>
      <c r="WRD31" s="1230"/>
      <c r="WRE31" s="1230"/>
      <c r="WRF31" s="1230"/>
      <c r="WRG31" s="1230"/>
      <c r="WRH31" s="1230"/>
      <c r="WRI31" s="1230"/>
      <c r="WRJ31" s="1230"/>
      <c r="WRK31" s="1230"/>
      <c r="WRL31" s="1230"/>
      <c r="WRM31" s="1230"/>
      <c r="WRN31" s="1230"/>
      <c r="WRO31" s="1230"/>
      <c r="WRP31" s="1230"/>
      <c r="WRQ31" s="1230"/>
      <c r="WRR31" s="1230"/>
      <c r="WRS31" s="1230"/>
      <c r="WRT31" s="1230"/>
      <c r="WRU31" s="1230"/>
      <c r="WRV31" s="1230"/>
      <c r="WRW31" s="1230"/>
      <c r="WRX31" s="1230"/>
      <c r="WRY31" s="1230"/>
      <c r="WRZ31" s="1230"/>
      <c r="WSA31" s="1230"/>
      <c r="WSB31" s="1230"/>
      <c r="WSC31" s="1230"/>
      <c r="WSD31" s="1230"/>
      <c r="WSE31" s="1230"/>
      <c r="WSF31" s="1230"/>
      <c r="WSG31" s="1230"/>
      <c r="WSH31" s="1230"/>
      <c r="WSI31" s="1230"/>
      <c r="WSJ31" s="1230"/>
      <c r="WSK31" s="1230"/>
      <c r="WSL31" s="1230"/>
      <c r="WSM31" s="1230"/>
      <c r="WSN31" s="1230"/>
      <c r="WSO31" s="1230"/>
      <c r="WSP31" s="1230"/>
      <c r="WSQ31" s="1230"/>
      <c r="WSR31" s="1230"/>
      <c r="WSS31" s="1230"/>
      <c r="WST31" s="1230"/>
      <c r="WSU31" s="1230"/>
      <c r="WSV31" s="1230"/>
      <c r="WSW31" s="1230"/>
      <c r="WSX31" s="1230"/>
      <c r="WSY31" s="1230"/>
      <c r="WSZ31" s="1230"/>
      <c r="WTA31" s="1230"/>
      <c r="WTB31" s="1230"/>
      <c r="WTC31" s="1230"/>
      <c r="WTD31" s="1230"/>
      <c r="WTE31" s="1230"/>
      <c r="WTF31" s="1230"/>
      <c r="WTG31" s="1230"/>
      <c r="WTH31" s="1230"/>
      <c r="WTI31" s="1230"/>
      <c r="WTJ31" s="1230"/>
      <c r="WTK31" s="1230"/>
      <c r="WTL31" s="1230"/>
      <c r="WTM31" s="1230"/>
      <c r="WTN31" s="1230"/>
      <c r="WTO31" s="1230"/>
      <c r="WTP31" s="1230"/>
      <c r="WTQ31" s="1230"/>
      <c r="WTR31" s="1230"/>
      <c r="WTS31" s="1230"/>
      <c r="WTT31" s="1230"/>
      <c r="WTU31" s="1230"/>
      <c r="WTV31" s="1230"/>
      <c r="WTW31" s="1230"/>
      <c r="WTX31" s="1230"/>
      <c r="WTY31" s="1230"/>
      <c r="WTZ31" s="1230"/>
      <c r="WUA31" s="1230"/>
      <c r="WUB31" s="1230"/>
      <c r="WUC31" s="1230"/>
      <c r="WUD31" s="1230"/>
      <c r="WUE31" s="1230"/>
      <c r="WUF31" s="1230"/>
      <c r="WUG31" s="1230"/>
      <c r="WUH31" s="1230"/>
      <c r="WUI31" s="1230"/>
      <c r="WUJ31" s="1230"/>
      <c r="WUK31" s="1230"/>
      <c r="WUL31" s="1230"/>
      <c r="WUM31" s="1230"/>
      <c r="WUN31" s="1230"/>
      <c r="WUO31" s="1230"/>
      <c r="WUP31" s="1230"/>
      <c r="WUQ31" s="1230"/>
      <c r="WUR31" s="1230"/>
      <c r="WUS31" s="1230"/>
      <c r="WUT31" s="1230"/>
      <c r="WUU31" s="1230"/>
      <c r="WUV31" s="1230"/>
      <c r="WUW31" s="1230"/>
      <c r="WUX31" s="1230"/>
      <c r="WUY31" s="1230"/>
      <c r="WUZ31" s="1230"/>
      <c r="WVA31" s="1230"/>
      <c r="WVB31" s="1230"/>
      <c r="WVC31" s="1230"/>
      <c r="WVD31" s="1230"/>
      <c r="WVE31" s="1230"/>
      <c r="WVF31" s="1230"/>
      <c r="WVG31" s="1230"/>
      <c r="WVH31" s="1230"/>
      <c r="WVI31" s="1230"/>
      <c r="WVJ31" s="1230"/>
    </row>
    <row r="32" spans="1:16130" s="1332" customFormat="1" x14ac:dyDescent="0.2">
      <c r="A32" s="1327" t="s">
        <v>1251</v>
      </c>
      <c r="B32" s="1327" t="s">
        <v>271</v>
      </c>
      <c r="C32" s="1327" t="s">
        <v>1248</v>
      </c>
      <c r="D32" s="1327" t="s">
        <v>1233</v>
      </c>
      <c r="E32" s="1326" t="s">
        <v>1234</v>
      </c>
      <c r="F32" s="1230" t="s">
        <v>1252</v>
      </c>
      <c r="G32" s="1230"/>
      <c r="H32" s="1230"/>
      <c r="I32" s="1230"/>
      <c r="J32" s="1230"/>
      <c r="K32" s="1230"/>
      <c r="L32" s="1230"/>
      <c r="M32" s="1230"/>
      <c r="N32" s="1230"/>
      <c r="O32" s="1230"/>
      <c r="P32" s="1230"/>
      <c r="Q32" s="1230"/>
      <c r="R32" s="1230"/>
      <c r="S32" s="1230"/>
      <c r="T32" s="1230"/>
      <c r="U32" s="1230"/>
      <c r="V32" s="1230"/>
      <c r="W32" s="1230"/>
      <c r="X32" s="1230"/>
      <c r="Y32" s="1230"/>
      <c r="Z32" s="1230"/>
      <c r="AA32" s="1230"/>
      <c r="AB32" s="1230"/>
      <c r="AC32" s="1230"/>
      <c r="AD32" s="1230"/>
      <c r="AE32" s="1230"/>
      <c r="AF32" s="1230"/>
      <c r="AG32" s="1230"/>
      <c r="AH32" s="1230"/>
      <c r="AI32" s="1230"/>
      <c r="AJ32" s="1230"/>
      <c r="AK32" s="1230"/>
      <c r="AL32" s="1230"/>
      <c r="AM32" s="1230"/>
      <c r="AN32" s="1230"/>
      <c r="AO32" s="1230"/>
      <c r="AP32" s="1230"/>
      <c r="AQ32" s="1230"/>
      <c r="AR32" s="1230"/>
      <c r="AS32" s="1230"/>
      <c r="AT32" s="1230"/>
      <c r="AU32" s="1230"/>
      <c r="AV32" s="1230"/>
      <c r="AW32" s="1230"/>
      <c r="AX32" s="1230"/>
      <c r="AY32" s="1230"/>
      <c r="AZ32" s="1230"/>
      <c r="BA32" s="1230"/>
      <c r="BB32" s="1230"/>
      <c r="BC32" s="1230"/>
      <c r="BD32" s="1230"/>
      <c r="BE32" s="1230"/>
      <c r="BF32" s="1230"/>
      <c r="BG32" s="1230"/>
      <c r="BH32" s="1230"/>
      <c r="BI32" s="1230"/>
      <c r="BJ32" s="1230"/>
      <c r="BK32" s="1230"/>
      <c r="BL32" s="1230"/>
      <c r="BM32" s="1230"/>
      <c r="BN32" s="1230"/>
      <c r="BO32" s="1230"/>
      <c r="BP32" s="1230"/>
      <c r="BQ32" s="1230"/>
      <c r="BR32" s="1230"/>
      <c r="BS32" s="1230"/>
      <c r="BT32" s="1230"/>
      <c r="BU32" s="1230"/>
      <c r="BV32" s="1230"/>
      <c r="BW32" s="1230"/>
      <c r="BX32" s="1230"/>
      <c r="BY32" s="1230"/>
      <c r="BZ32" s="1230"/>
      <c r="CA32" s="1230"/>
      <c r="CB32" s="1230"/>
      <c r="CC32" s="1230"/>
      <c r="CD32" s="1230"/>
      <c r="CE32" s="1230"/>
      <c r="CF32" s="1230"/>
      <c r="CG32" s="1230"/>
      <c r="CH32" s="1230"/>
      <c r="CI32" s="1230"/>
      <c r="CJ32" s="1230"/>
      <c r="CK32" s="1230"/>
      <c r="CL32" s="1230"/>
      <c r="CM32" s="1230"/>
      <c r="CN32" s="1230"/>
      <c r="CO32" s="1230"/>
      <c r="CP32" s="1230"/>
      <c r="CQ32" s="1230"/>
      <c r="CR32" s="1230"/>
      <c r="CS32" s="1230"/>
      <c r="CT32" s="1230"/>
      <c r="CU32" s="1230"/>
      <c r="CV32" s="1230"/>
      <c r="CW32" s="1230"/>
      <c r="CX32" s="1230"/>
      <c r="CY32" s="1230"/>
      <c r="CZ32" s="1230"/>
      <c r="DA32" s="1230"/>
      <c r="DB32" s="1230"/>
      <c r="DC32" s="1230"/>
      <c r="DD32" s="1230"/>
      <c r="DE32" s="1230"/>
      <c r="DF32" s="1230"/>
      <c r="DG32" s="1230"/>
      <c r="DH32" s="1230"/>
      <c r="DI32" s="1230"/>
      <c r="DJ32" s="1230"/>
      <c r="DK32" s="1230"/>
      <c r="DL32" s="1230"/>
      <c r="DM32" s="1230"/>
      <c r="DN32" s="1230"/>
      <c r="DO32" s="1230"/>
      <c r="DP32" s="1230"/>
      <c r="DQ32" s="1230"/>
      <c r="DR32" s="1230"/>
      <c r="DS32" s="1230"/>
      <c r="DT32" s="1230"/>
      <c r="DU32" s="1230"/>
      <c r="DV32" s="1230"/>
      <c r="DW32" s="1230"/>
      <c r="DX32" s="1230"/>
      <c r="DY32" s="1230"/>
      <c r="DZ32" s="1230"/>
      <c r="EA32" s="1230"/>
      <c r="EB32" s="1230"/>
      <c r="EC32" s="1230"/>
      <c r="ED32" s="1230"/>
      <c r="EE32" s="1230"/>
      <c r="EF32" s="1230"/>
      <c r="EG32" s="1230"/>
      <c r="EH32" s="1230"/>
      <c r="EI32" s="1230"/>
      <c r="EJ32" s="1230"/>
      <c r="EK32" s="1230"/>
      <c r="EL32" s="1230"/>
      <c r="EM32" s="1230"/>
      <c r="EN32" s="1230"/>
      <c r="EO32" s="1230"/>
      <c r="EP32" s="1230"/>
      <c r="EQ32" s="1230"/>
      <c r="ER32" s="1230"/>
      <c r="ES32" s="1230"/>
      <c r="ET32" s="1230"/>
      <c r="EU32" s="1230"/>
      <c r="EV32" s="1230"/>
      <c r="EW32" s="1230"/>
      <c r="EX32" s="1230"/>
      <c r="EY32" s="1230"/>
      <c r="EZ32" s="1230"/>
      <c r="FA32" s="1230"/>
      <c r="FB32" s="1230"/>
      <c r="FC32" s="1230"/>
      <c r="FD32" s="1230"/>
      <c r="FE32" s="1230"/>
      <c r="FF32" s="1230"/>
      <c r="FG32" s="1230"/>
      <c r="FH32" s="1230"/>
      <c r="FI32" s="1230"/>
      <c r="FJ32" s="1230"/>
      <c r="FK32" s="1230"/>
      <c r="FL32" s="1230"/>
      <c r="FM32" s="1230"/>
      <c r="FN32" s="1230"/>
      <c r="FO32" s="1230"/>
      <c r="FP32" s="1230"/>
      <c r="FQ32" s="1230"/>
      <c r="FR32" s="1230"/>
      <c r="FS32" s="1230"/>
      <c r="FT32" s="1230"/>
      <c r="FU32" s="1230"/>
      <c r="FV32" s="1230"/>
      <c r="FW32" s="1230"/>
      <c r="FX32" s="1230"/>
      <c r="FY32" s="1230"/>
      <c r="FZ32" s="1230"/>
      <c r="GA32" s="1230"/>
      <c r="GB32" s="1230"/>
      <c r="GC32" s="1230"/>
      <c r="GD32" s="1230"/>
      <c r="GE32" s="1230"/>
      <c r="GF32" s="1230"/>
      <c r="GG32" s="1230"/>
      <c r="GH32" s="1230"/>
      <c r="GI32" s="1230"/>
      <c r="GJ32" s="1230"/>
      <c r="GK32" s="1230"/>
      <c r="GL32" s="1230"/>
      <c r="GM32" s="1230"/>
      <c r="GN32" s="1230"/>
      <c r="GO32" s="1230"/>
      <c r="GP32" s="1230"/>
      <c r="GQ32" s="1230"/>
      <c r="GR32" s="1230"/>
      <c r="GS32" s="1230"/>
      <c r="GT32" s="1230"/>
      <c r="GU32" s="1230"/>
      <c r="GV32" s="1230"/>
      <c r="GW32" s="1230"/>
      <c r="GX32" s="1230"/>
      <c r="GY32" s="1230"/>
      <c r="GZ32" s="1230"/>
      <c r="HA32" s="1230"/>
      <c r="HB32" s="1230"/>
      <c r="HC32" s="1230"/>
      <c r="HD32" s="1230"/>
      <c r="HE32" s="1230"/>
      <c r="HF32" s="1230"/>
      <c r="HG32" s="1230"/>
      <c r="HH32" s="1230"/>
      <c r="HI32" s="1230"/>
      <c r="HJ32" s="1230"/>
      <c r="HK32" s="1230"/>
      <c r="HL32" s="1230"/>
      <c r="HM32" s="1230"/>
      <c r="HN32" s="1230"/>
      <c r="HO32" s="1230"/>
      <c r="HP32" s="1230"/>
      <c r="HQ32" s="1230"/>
      <c r="HR32" s="1230"/>
      <c r="HS32" s="1230"/>
      <c r="HT32" s="1230"/>
      <c r="HU32" s="1230"/>
      <c r="HV32" s="1230"/>
      <c r="HW32" s="1230"/>
      <c r="HX32" s="1230"/>
      <c r="HY32" s="1230"/>
      <c r="HZ32" s="1230"/>
      <c r="IA32" s="1230"/>
      <c r="IB32" s="1230"/>
      <c r="IC32" s="1230"/>
      <c r="ID32" s="1230"/>
      <c r="IE32" s="1230"/>
      <c r="IF32" s="1230"/>
      <c r="IG32" s="1230"/>
      <c r="IH32" s="1230"/>
      <c r="II32" s="1230"/>
      <c r="IJ32" s="1230"/>
      <c r="IK32" s="1230"/>
      <c r="IL32" s="1230"/>
      <c r="IM32" s="1230"/>
      <c r="IN32" s="1230"/>
      <c r="IO32" s="1230"/>
      <c r="IP32" s="1230"/>
      <c r="IQ32" s="1230"/>
      <c r="IR32" s="1230"/>
      <c r="IS32" s="1230"/>
      <c r="IT32" s="1230"/>
      <c r="IU32" s="1230"/>
      <c r="IV32" s="1230"/>
      <c r="IW32" s="1230"/>
      <c r="IX32" s="1230"/>
      <c r="IY32" s="1230"/>
      <c r="IZ32" s="1230"/>
      <c r="JA32" s="1230"/>
      <c r="JB32" s="1230"/>
      <c r="JC32" s="1230"/>
      <c r="JD32" s="1230"/>
      <c r="JE32" s="1230"/>
      <c r="JF32" s="1230"/>
      <c r="JG32" s="1230"/>
      <c r="JH32" s="1230"/>
      <c r="JI32" s="1230"/>
      <c r="JJ32" s="1230"/>
      <c r="JK32" s="1230"/>
      <c r="JL32" s="1230"/>
      <c r="JM32" s="1230"/>
      <c r="JN32" s="1230"/>
      <c r="JO32" s="1230"/>
      <c r="JP32" s="1230"/>
      <c r="JQ32" s="1230"/>
      <c r="JR32" s="1230"/>
      <c r="JS32" s="1230"/>
      <c r="JT32" s="1230"/>
      <c r="JU32" s="1230"/>
      <c r="JV32" s="1230"/>
      <c r="JW32" s="1230"/>
      <c r="JX32" s="1230"/>
      <c r="JY32" s="1230"/>
      <c r="JZ32" s="1230"/>
      <c r="KA32" s="1230"/>
      <c r="KB32" s="1230"/>
      <c r="KC32" s="1230"/>
      <c r="KD32" s="1230"/>
      <c r="KE32" s="1230"/>
      <c r="KF32" s="1230"/>
      <c r="KG32" s="1230"/>
      <c r="KH32" s="1230"/>
      <c r="KI32" s="1230"/>
      <c r="KJ32" s="1230"/>
      <c r="KK32" s="1230"/>
      <c r="KL32" s="1230"/>
      <c r="KM32" s="1230"/>
      <c r="KN32" s="1230"/>
      <c r="KO32" s="1230"/>
      <c r="KP32" s="1230"/>
      <c r="KQ32" s="1230"/>
      <c r="KR32" s="1230"/>
      <c r="KS32" s="1230"/>
      <c r="KT32" s="1230"/>
      <c r="KU32" s="1230"/>
      <c r="KV32" s="1230"/>
      <c r="KW32" s="1230"/>
      <c r="KX32" s="1230"/>
      <c r="KY32" s="1230"/>
      <c r="KZ32" s="1230"/>
      <c r="LA32" s="1230"/>
      <c r="LB32" s="1230"/>
      <c r="LC32" s="1230"/>
      <c r="LD32" s="1230"/>
      <c r="LE32" s="1230"/>
      <c r="LF32" s="1230"/>
      <c r="LG32" s="1230"/>
      <c r="LH32" s="1230"/>
      <c r="LI32" s="1230"/>
      <c r="LJ32" s="1230"/>
      <c r="LK32" s="1230"/>
      <c r="LL32" s="1230"/>
      <c r="LM32" s="1230"/>
      <c r="LN32" s="1230"/>
      <c r="LO32" s="1230"/>
      <c r="LP32" s="1230"/>
      <c r="LQ32" s="1230"/>
      <c r="LR32" s="1230"/>
      <c r="LS32" s="1230"/>
      <c r="LT32" s="1230"/>
      <c r="LU32" s="1230"/>
      <c r="LV32" s="1230"/>
      <c r="LW32" s="1230"/>
      <c r="LX32" s="1230"/>
      <c r="LY32" s="1230"/>
      <c r="LZ32" s="1230"/>
      <c r="MA32" s="1230"/>
      <c r="MB32" s="1230"/>
      <c r="MC32" s="1230"/>
      <c r="MD32" s="1230"/>
      <c r="ME32" s="1230"/>
      <c r="MF32" s="1230"/>
      <c r="MG32" s="1230"/>
      <c r="MH32" s="1230"/>
      <c r="MI32" s="1230"/>
      <c r="MJ32" s="1230"/>
      <c r="MK32" s="1230"/>
      <c r="ML32" s="1230"/>
      <c r="MM32" s="1230"/>
      <c r="MN32" s="1230"/>
      <c r="MO32" s="1230"/>
      <c r="MP32" s="1230"/>
      <c r="MQ32" s="1230"/>
      <c r="MR32" s="1230"/>
      <c r="MS32" s="1230"/>
      <c r="MT32" s="1230"/>
      <c r="MU32" s="1230"/>
      <c r="MV32" s="1230"/>
      <c r="MW32" s="1230"/>
      <c r="MX32" s="1230"/>
      <c r="MY32" s="1230"/>
      <c r="MZ32" s="1230"/>
      <c r="NA32" s="1230"/>
      <c r="NB32" s="1230"/>
      <c r="NC32" s="1230"/>
      <c r="ND32" s="1230"/>
      <c r="NE32" s="1230"/>
      <c r="NF32" s="1230"/>
      <c r="NG32" s="1230"/>
      <c r="NH32" s="1230"/>
      <c r="NI32" s="1230"/>
      <c r="NJ32" s="1230"/>
      <c r="NK32" s="1230"/>
      <c r="NL32" s="1230"/>
      <c r="NM32" s="1230"/>
      <c r="NN32" s="1230"/>
      <c r="NO32" s="1230"/>
      <c r="NP32" s="1230"/>
      <c r="NQ32" s="1230"/>
      <c r="NR32" s="1230"/>
      <c r="NS32" s="1230"/>
      <c r="NT32" s="1230"/>
      <c r="NU32" s="1230"/>
      <c r="NV32" s="1230"/>
      <c r="NW32" s="1230"/>
      <c r="NX32" s="1230"/>
      <c r="NY32" s="1230"/>
      <c r="NZ32" s="1230"/>
      <c r="OA32" s="1230"/>
      <c r="OB32" s="1230"/>
      <c r="OC32" s="1230"/>
      <c r="OD32" s="1230"/>
      <c r="OE32" s="1230"/>
      <c r="OF32" s="1230"/>
      <c r="OG32" s="1230"/>
      <c r="OH32" s="1230"/>
      <c r="OI32" s="1230"/>
      <c r="OJ32" s="1230"/>
      <c r="OK32" s="1230"/>
      <c r="OL32" s="1230"/>
      <c r="OM32" s="1230"/>
      <c r="ON32" s="1230"/>
      <c r="OO32" s="1230"/>
      <c r="OP32" s="1230"/>
      <c r="OQ32" s="1230"/>
      <c r="OR32" s="1230"/>
      <c r="OS32" s="1230"/>
      <c r="OT32" s="1230"/>
      <c r="OU32" s="1230"/>
      <c r="OV32" s="1230"/>
      <c r="OW32" s="1230"/>
      <c r="OX32" s="1230"/>
      <c r="OY32" s="1230"/>
      <c r="OZ32" s="1230"/>
      <c r="PA32" s="1230"/>
      <c r="PB32" s="1230"/>
      <c r="PC32" s="1230"/>
      <c r="PD32" s="1230"/>
      <c r="PE32" s="1230"/>
      <c r="PF32" s="1230"/>
      <c r="PG32" s="1230"/>
      <c r="PH32" s="1230"/>
      <c r="PI32" s="1230"/>
      <c r="PJ32" s="1230"/>
      <c r="PK32" s="1230"/>
      <c r="PL32" s="1230"/>
      <c r="PM32" s="1230"/>
      <c r="PN32" s="1230"/>
      <c r="PO32" s="1230"/>
      <c r="PP32" s="1230"/>
      <c r="PQ32" s="1230"/>
      <c r="PR32" s="1230"/>
      <c r="PS32" s="1230"/>
      <c r="PT32" s="1230"/>
      <c r="PU32" s="1230"/>
      <c r="PV32" s="1230"/>
      <c r="PW32" s="1230"/>
      <c r="PX32" s="1230"/>
      <c r="PY32" s="1230"/>
      <c r="PZ32" s="1230"/>
      <c r="QA32" s="1230"/>
      <c r="QB32" s="1230"/>
      <c r="QC32" s="1230"/>
      <c r="QD32" s="1230"/>
      <c r="QE32" s="1230"/>
      <c r="QF32" s="1230"/>
      <c r="QG32" s="1230"/>
      <c r="QH32" s="1230"/>
      <c r="QI32" s="1230"/>
      <c r="QJ32" s="1230"/>
      <c r="QK32" s="1230"/>
      <c r="QL32" s="1230"/>
      <c r="QM32" s="1230"/>
      <c r="QN32" s="1230"/>
      <c r="QO32" s="1230"/>
      <c r="QP32" s="1230"/>
      <c r="QQ32" s="1230"/>
      <c r="QR32" s="1230"/>
      <c r="QS32" s="1230"/>
      <c r="QT32" s="1230"/>
      <c r="QU32" s="1230"/>
      <c r="QV32" s="1230"/>
      <c r="QW32" s="1230"/>
      <c r="QX32" s="1230"/>
      <c r="QY32" s="1230"/>
      <c r="QZ32" s="1230"/>
      <c r="RA32" s="1230"/>
      <c r="RB32" s="1230"/>
      <c r="RC32" s="1230"/>
      <c r="RD32" s="1230"/>
      <c r="RE32" s="1230"/>
      <c r="RF32" s="1230"/>
      <c r="RG32" s="1230"/>
      <c r="RH32" s="1230"/>
      <c r="RI32" s="1230"/>
      <c r="RJ32" s="1230"/>
      <c r="RK32" s="1230"/>
      <c r="RL32" s="1230"/>
      <c r="RM32" s="1230"/>
      <c r="RN32" s="1230"/>
      <c r="RO32" s="1230"/>
      <c r="RP32" s="1230"/>
      <c r="RQ32" s="1230"/>
      <c r="RR32" s="1230"/>
      <c r="RS32" s="1230"/>
      <c r="RT32" s="1230"/>
      <c r="RU32" s="1230"/>
      <c r="RV32" s="1230"/>
      <c r="RW32" s="1230"/>
      <c r="RX32" s="1230"/>
      <c r="RY32" s="1230"/>
      <c r="RZ32" s="1230"/>
      <c r="SA32" s="1230"/>
      <c r="SB32" s="1230"/>
      <c r="SC32" s="1230"/>
      <c r="SD32" s="1230"/>
      <c r="SE32" s="1230"/>
      <c r="SF32" s="1230"/>
      <c r="SG32" s="1230"/>
      <c r="SH32" s="1230"/>
      <c r="SI32" s="1230"/>
      <c r="SJ32" s="1230"/>
      <c r="SK32" s="1230"/>
      <c r="SL32" s="1230"/>
      <c r="SM32" s="1230"/>
      <c r="SN32" s="1230"/>
      <c r="SO32" s="1230"/>
      <c r="SP32" s="1230"/>
      <c r="SQ32" s="1230"/>
      <c r="SR32" s="1230"/>
      <c r="SS32" s="1230"/>
      <c r="ST32" s="1230"/>
      <c r="SU32" s="1230"/>
      <c r="SV32" s="1230"/>
      <c r="SW32" s="1230"/>
      <c r="SX32" s="1230"/>
      <c r="SY32" s="1230"/>
      <c r="SZ32" s="1230"/>
      <c r="TA32" s="1230"/>
      <c r="TB32" s="1230"/>
      <c r="TC32" s="1230"/>
      <c r="TD32" s="1230"/>
      <c r="TE32" s="1230"/>
      <c r="TF32" s="1230"/>
      <c r="TG32" s="1230"/>
      <c r="TH32" s="1230"/>
      <c r="TI32" s="1230"/>
      <c r="TJ32" s="1230"/>
      <c r="TK32" s="1230"/>
      <c r="TL32" s="1230"/>
      <c r="TM32" s="1230"/>
      <c r="TN32" s="1230"/>
      <c r="TO32" s="1230"/>
      <c r="TP32" s="1230"/>
      <c r="TQ32" s="1230"/>
      <c r="TR32" s="1230"/>
      <c r="TS32" s="1230"/>
      <c r="TT32" s="1230"/>
      <c r="TU32" s="1230"/>
      <c r="TV32" s="1230"/>
      <c r="TW32" s="1230"/>
      <c r="TX32" s="1230"/>
      <c r="TY32" s="1230"/>
      <c r="TZ32" s="1230"/>
      <c r="UA32" s="1230"/>
      <c r="UB32" s="1230"/>
      <c r="UC32" s="1230"/>
      <c r="UD32" s="1230"/>
      <c r="UE32" s="1230"/>
      <c r="UF32" s="1230"/>
      <c r="UG32" s="1230"/>
      <c r="UH32" s="1230"/>
      <c r="UI32" s="1230"/>
      <c r="UJ32" s="1230"/>
      <c r="UK32" s="1230"/>
      <c r="UL32" s="1230"/>
      <c r="UM32" s="1230"/>
      <c r="UN32" s="1230"/>
      <c r="UO32" s="1230"/>
      <c r="UP32" s="1230"/>
      <c r="UQ32" s="1230"/>
      <c r="UR32" s="1230"/>
      <c r="US32" s="1230"/>
      <c r="UT32" s="1230"/>
      <c r="UU32" s="1230"/>
      <c r="UV32" s="1230"/>
      <c r="UW32" s="1230"/>
      <c r="UX32" s="1230"/>
      <c r="UY32" s="1230"/>
      <c r="UZ32" s="1230"/>
      <c r="VA32" s="1230"/>
      <c r="VB32" s="1230"/>
      <c r="VC32" s="1230"/>
      <c r="VD32" s="1230"/>
      <c r="VE32" s="1230"/>
      <c r="VF32" s="1230"/>
      <c r="VG32" s="1230"/>
      <c r="VH32" s="1230"/>
      <c r="VI32" s="1230"/>
      <c r="VJ32" s="1230"/>
      <c r="VK32" s="1230"/>
      <c r="VL32" s="1230"/>
      <c r="VM32" s="1230"/>
      <c r="VN32" s="1230"/>
      <c r="VO32" s="1230"/>
      <c r="VP32" s="1230"/>
      <c r="VQ32" s="1230"/>
      <c r="VR32" s="1230"/>
      <c r="VS32" s="1230"/>
      <c r="VT32" s="1230"/>
      <c r="VU32" s="1230"/>
      <c r="VV32" s="1230"/>
      <c r="VW32" s="1230"/>
      <c r="VX32" s="1230"/>
      <c r="VY32" s="1230"/>
      <c r="VZ32" s="1230"/>
      <c r="WA32" s="1230"/>
      <c r="WB32" s="1230"/>
      <c r="WC32" s="1230"/>
      <c r="WD32" s="1230"/>
      <c r="WE32" s="1230"/>
      <c r="WF32" s="1230"/>
      <c r="WG32" s="1230"/>
      <c r="WH32" s="1230"/>
      <c r="WI32" s="1230"/>
      <c r="WJ32" s="1230"/>
      <c r="WK32" s="1230"/>
      <c r="WL32" s="1230"/>
      <c r="WM32" s="1230"/>
      <c r="WN32" s="1230"/>
      <c r="WO32" s="1230"/>
      <c r="WP32" s="1230"/>
      <c r="WQ32" s="1230"/>
      <c r="WR32" s="1230"/>
      <c r="WS32" s="1230"/>
      <c r="WT32" s="1230"/>
      <c r="WU32" s="1230"/>
      <c r="WV32" s="1230"/>
      <c r="WW32" s="1230"/>
      <c r="WX32" s="1230"/>
      <c r="WY32" s="1230"/>
      <c r="WZ32" s="1230"/>
      <c r="XA32" s="1230"/>
      <c r="XB32" s="1230"/>
      <c r="XC32" s="1230"/>
      <c r="XD32" s="1230"/>
      <c r="XE32" s="1230"/>
      <c r="XF32" s="1230"/>
      <c r="XG32" s="1230"/>
      <c r="XH32" s="1230"/>
      <c r="XI32" s="1230"/>
      <c r="XJ32" s="1230"/>
      <c r="XK32" s="1230"/>
      <c r="XL32" s="1230"/>
      <c r="XM32" s="1230"/>
      <c r="XN32" s="1230"/>
      <c r="XO32" s="1230"/>
      <c r="XP32" s="1230"/>
      <c r="XQ32" s="1230"/>
      <c r="XR32" s="1230"/>
      <c r="XS32" s="1230"/>
      <c r="XT32" s="1230"/>
      <c r="XU32" s="1230"/>
      <c r="XV32" s="1230"/>
      <c r="XW32" s="1230"/>
      <c r="XX32" s="1230"/>
      <c r="XY32" s="1230"/>
      <c r="XZ32" s="1230"/>
      <c r="YA32" s="1230"/>
      <c r="YB32" s="1230"/>
      <c r="YC32" s="1230"/>
      <c r="YD32" s="1230"/>
      <c r="YE32" s="1230"/>
      <c r="YF32" s="1230"/>
      <c r="YG32" s="1230"/>
      <c r="YH32" s="1230"/>
      <c r="YI32" s="1230"/>
      <c r="YJ32" s="1230"/>
      <c r="YK32" s="1230"/>
      <c r="YL32" s="1230"/>
      <c r="YM32" s="1230"/>
      <c r="YN32" s="1230"/>
      <c r="YO32" s="1230"/>
      <c r="YP32" s="1230"/>
      <c r="YQ32" s="1230"/>
      <c r="YR32" s="1230"/>
      <c r="YS32" s="1230"/>
      <c r="YT32" s="1230"/>
      <c r="YU32" s="1230"/>
      <c r="YV32" s="1230"/>
      <c r="YW32" s="1230"/>
      <c r="YX32" s="1230"/>
      <c r="YY32" s="1230"/>
      <c r="YZ32" s="1230"/>
      <c r="ZA32" s="1230"/>
      <c r="ZB32" s="1230"/>
      <c r="ZC32" s="1230"/>
      <c r="ZD32" s="1230"/>
      <c r="ZE32" s="1230"/>
      <c r="ZF32" s="1230"/>
      <c r="ZG32" s="1230"/>
      <c r="ZH32" s="1230"/>
      <c r="ZI32" s="1230"/>
      <c r="ZJ32" s="1230"/>
      <c r="ZK32" s="1230"/>
      <c r="ZL32" s="1230"/>
      <c r="ZM32" s="1230"/>
      <c r="ZN32" s="1230"/>
      <c r="ZO32" s="1230"/>
      <c r="ZP32" s="1230"/>
      <c r="ZQ32" s="1230"/>
      <c r="ZR32" s="1230"/>
      <c r="ZS32" s="1230"/>
      <c r="ZT32" s="1230"/>
      <c r="ZU32" s="1230"/>
      <c r="ZV32" s="1230"/>
      <c r="ZW32" s="1230"/>
      <c r="ZX32" s="1230"/>
      <c r="ZY32" s="1230"/>
      <c r="ZZ32" s="1230"/>
      <c r="AAA32" s="1230"/>
      <c r="AAB32" s="1230"/>
      <c r="AAC32" s="1230"/>
      <c r="AAD32" s="1230"/>
      <c r="AAE32" s="1230"/>
      <c r="AAF32" s="1230"/>
      <c r="AAG32" s="1230"/>
      <c r="AAH32" s="1230"/>
      <c r="AAI32" s="1230"/>
      <c r="AAJ32" s="1230"/>
      <c r="AAK32" s="1230"/>
      <c r="AAL32" s="1230"/>
      <c r="AAM32" s="1230"/>
      <c r="AAN32" s="1230"/>
      <c r="AAO32" s="1230"/>
      <c r="AAP32" s="1230"/>
      <c r="AAQ32" s="1230"/>
      <c r="AAR32" s="1230"/>
      <c r="AAS32" s="1230"/>
      <c r="AAT32" s="1230"/>
      <c r="AAU32" s="1230"/>
      <c r="AAV32" s="1230"/>
      <c r="AAW32" s="1230"/>
      <c r="AAX32" s="1230"/>
      <c r="AAY32" s="1230"/>
      <c r="AAZ32" s="1230"/>
      <c r="ABA32" s="1230"/>
      <c r="ABB32" s="1230"/>
      <c r="ABC32" s="1230"/>
      <c r="ABD32" s="1230"/>
      <c r="ABE32" s="1230"/>
      <c r="ABF32" s="1230"/>
      <c r="ABG32" s="1230"/>
      <c r="ABH32" s="1230"/>
      <c r="ABI32" s="1230"/>
      <c r="ABJ32" s="1230"/>
      <c r="ABK32" s="1230"/>
      <c r="ABL32" s="1230"/>
      <c r="ABM32" s="1230"/>
      <c r="ABN32" s="1230"/>
      <c r="ABO32" s="1230"/>
      <c r="ABP32" s="1230"/>
      <c r="ABQ32" s="1230"/>
      <c r="ABR32" s="1230"/>
      <c r="ABS32" s="1230"/>
      <c r="ABT32" s="1230"/>
      <c r="ABU32" s="1230"/>
      <c r="ABV32" s="1230"/>
      <c r="ABW32" s="1230"/>
      <c r="ABX32" s="1230"/>
      <c r="ABY32" s="1230"/>
      <c r="ABZ32" s="1230"/>
      <c r="ACA32" s="1230"/>
      <c r="ACB32" s="1230"/>
      <c r="ACC32" s="1230"/>
      <c r="ACD32" s="1230"/>
      <c r="ACE32" s="1230"/>
      <c r="ACF32" s="1230"/>
      <c r="ACG32" s="1230"/>
      <c r="ACH32" s="1230"/>
      <c r="ACI32" s="1230"/>
      <c r="ACJ32" s="1230"/>
      <c r="ACK32" s="1230"/>
      <c r="ACL32" s="1230"/>
      <c r="ACM32" s="1230"/>
      <c r="ACN32" s="1230"/>
      <c r="ACO32" s="1230"/>
      <c r="ACP32" s="1230"/>
      <c r="ACQ32" s="1230"/>
      <c r="ACR32" s="1230"/>
      <c r="ACS32" s="1230"/>
      <c r="ACT32" s="1230"/>
      <c r="ACU32" s="1230"/>
      <c r="ACV32" s="1230"/>
      <c r="ACW32" s="1230"/>
      <c r="ACX32" s="1230"/>
      <c r="ACY32" s="1230"/>
      <c r="ACZ32" s="1230"/>
      <c r="ADA32" s="1230"/>
      <c r="ADB32" s="1230"/>
      <c r="ADC32" s="1230"/>
      <c r="ADD32" s="1230"/>
      <c r="ADE32" s="1230"/>
      <c r="ADF32" s="1230"/>
      <c r="ADG32" s="1230"/>
      <c r="ADH32" s="1230"/>
      <c r="ADI32" s="1230"/>
      <c r="ADJ32" s="1230"/>
      <c r="ADK32" s="1230"/>
      <c r="ADL32" s="1230"/>
      <c r="ADM32" s="1230"/>
      <c r="ADN32" s="1230"/>
      <c r="ADO32" s="1230"/>
      <c r="ADP32" s="1230"/>
      <c r="ADQ32" s="1230"/>
      <c r="ADR32" s="1230"/>
      <c r="ADS32" s="1230"/>
      <c r="ADT32" s="1230"/>
      <c r="ADU32" s="1230"/>
      <c r="ADV32" s="1230"/>
      <c r="ADW32" s="1230"/>
      <c r="ADX32" s="1230"/>
      <c r="ADY32" s="1230"/>
      <c r="ADZ32" s="1230"/>
      <c r="AEA32" s="1230"/>
      <c r="AEB32" s="1230"/>
      <c r="AEC32" s="1230"/>
      <c r="AED32" s="1230"/>
      <c r="AEE32" s="1230"/>
      <c r="AEF32" s="1230"/>
      <c r="AEG32" s="1230"/>
      <c r="AEH32" s="1230"/>
      <c r="AEI32" s="1230"/>
      <c r="AEJ32" s="1230"/>
      <c r="AEK32" s="1230"/>
      <c r="AEL32" s="1230"/>
      <c r="AEM32" s="1230"/>
      <c r="AEN32" s="1230"/>
      <c r="AEO32" s="1230"/>
      <c r="AEP32" s="1230"/>
      <c r="AEQ32" s="1230"/>
      <c r="AER32" s="1230"/>
      <c r="AES32" s="1230"/>
      <c r="AET32" s="1230"/>
      <c r="AEU32" s="1230"/>
      <c r="AEV32" s="1230"/>
      <c r="AEW32" s="1230"/>
      <c r="AEX32" s="1230"/>
      <c r="AEY32" s="1230"/>
      <c r="AEZ32" s="1230"/>
      <c r="AFA32" s="1230"/>
      <c r="AFB32" s="1230"/>
      <c r="AFC32" s="1230"/>
      <c r="AFD32" s="1230"/>
      <c r="AFE32" s="1230"/>
      <c r="AFF32" s="1230"/>
      <c r="AFG32" s="1230"/>
      <c r="AFH32" s="1230"/>
      <c r="AFI32" s="1230"/>
      <c r="AFJ32" s="1230"/>
      <c r="AFK32" s="1230"/>
      <c r="AFL32" s="1230"/>
      <c r="AFM32" s="1230"/>
      <c r="AFN32" s="1230"/>
      <c r="AFO32" s="1230"/>
      <c r="AFP32" s="1230"/>
      <c r="AFQ32" s="1230"/>
      <c r="AFR32" s="1230"/>
      <c r="AFS32" s="1230"/>
      <c r="AFT32" s="1230"/>
      <c r="AFU32" s="1230"/>
      <c r="AFV32" s="1230"/>
      <c r="AFW32" s="1230"/>
      <c r="AFX32" s="1230"/>
      <c r="AFY32" s="1230"/>
      <c r="AFZ32" s="1230"/>
      <c r="AGA32" s="1230"/>
      <c r="AGB32" s="1230"/>
      <c r="AGC32" s="1230"/>
      <c r="AGD32" s="1230"/>
      <c r="AGE32" s="1230"/>
      <c r="AGF32" s="1230"/>
      <c r="AGG32" s="1230"/>
      <c r="AGH32" s="1230"/>
      <c r="AGI32" s="1230"/>
      <c r="AGJ32" s="1230"/>
      <c r="AGK32" s="1230"/>
      <c r="AGL32" s="1230"/>
      <c r="AGM32" s="1230"/>
      <c r="AGN32" s="1230"/>
      <c r="AGO32" s="1230"/>
      <c r="AGP32" s="1230"/>
      <c r="AGQ32" s="1230"/>
      <c r="AGR32" s="1230"/>
      <c r="AGS32" s="1230"/>
      <c r="AGT32" s="1230"/>
      <c r="AGU32" s="1230"/>
      <c r="AGV32" s="1230"/>
      <c r="AGW32" s="1230"/>
      <c r="AGX32" s="1230"/>
      <c r="AGY32" s="1230"/>
      <c r="AGZ32" s="1230"/>
      <c r="AHA32" s="1230"/>
      <c r="AHB32" s="1230"/>
      <c r="AHC32" s="1230"/>
      <c r="AHD32" s="1230"/>
      <c r="AHE32" s="1230"/>
      <c r="AHF32" s="1230"/>
      <c r="AHG32" s="1230"/>
      <c r="AHH32" s="1230"/>
      <c r="AHI32" s="1230"/>
      <c r="AHJ32" s="1230"/>
      <c r="AHK32" s="1230"/>
      <c r="AHL32" s="1230"/>
      <c r="AHM32" s="1230"/>
      <c r="AHN32" s="1230"/>
      <c r="AHO32" s="1230"/>
      <c r="AHP32" s="1230"/>
      <c r="AHQ32" s="1230"/>
      <c r="AHR32" s="1230"/>
      <c r="AHS32" s="1230"/>
      <c r="AHT32" s="1230"/>
      <c r="AHU32" s="1230"/>
      <c r="AHV32" s="1230"/>
      <c r="AHW32" s="1230"/>
      <c r="AHX32" s="1230"/>
      <c r="AHY32" s="1230"/>
      <c r="AHZ32" s="1230"/>
      <c r="AIA32" s="1230"/>
      <c r="AIB32" s="1230"/>
      <c r="AIC32" s="1230"/>
      <c r="AID32" s="1230"/>
      <c r="AIE32" s="1230"/>
      <c r="AIF32" s="1230"/>
      <c r="AIG32" s="1230"/>
      <c r="AIH32" s="1230"/>
      <c r="AII32" s="1230"/>
      <c r="AIJ32" s="1230"/>
      <c r="AIK32" s="1230"/>
      <c r="AIL32" s="1230"/>
      <c r="AIM32" s="1230"/>
      <c r="AIN32" s="1230"/>
      <c r="AIO32" s="1230"/>
      <c r="AIP32" s="1230"/>
      <c r="AIQ32" s="1230"/>
      <c r="AIR32" s="1230"/>
      <c r="AIS32" s="1230"/>
      <c r="AIT32" s="1230"/>
      <c r="AIU32" s="1230"/>
      <c r="AIV32" s="1230"/>
      <c r="AIW32" s="1230"/>
      <c r="AIX32" s="1230"/>
      <c r="AIY32" s="1230"/>
      <c r="AIZ32" s="1230"/>
      <c r="AJA32" s="1230"/>
      <c r="AJB32" s="1230"/>
      <c r="AJC32" s="1230"/>
      <c r="AJD32" s="1230"/>
      <c r="AJE32" s="1230"/>
      <c r="AJF32" s="1230"/>
      <c r="AJG32" s="1230"/>
      <c r="AJH32" s="1230"/>
      <c r="AJI32" s="1230"/>
      <c r="AJJ32" s="1230"/>
      <c r="AJK32" s="1230"/>
      <c r="AJL32" s="1230"/>
      <c r="AJM32" s="1230"/>
      <c r="AJN32" s="1230"/>
      <c r="AJO32" s="1230"/>
      <c r="AJP32" s="1230"/>
      <c r="AJQ32" s="1230"/>
      <c r="AJR32" s="1230"/>
      <c r="AJS32" s="1230"/>
      <c r="AJT32" s="1230"/>
      <c r="AJU32" s="1230"/>
      <c r="AJV32" s="1230"/>
      <c r="AJW32" s="1230"/>
      <c r="AJX32" s="1230"/>
      <c r="AJY32" s="1230"/>
      <c r="AJZ32" s="1230"/>
      <c r="AKA32" s="1230"/>
      <c r="AKB32" s="1230"/>
      <c r="AKC32" s="1230"/>
      <c r="AKD32" s="1230"/>
      <c r="AKE32" s="1230"/>
      <c r="AKF32" s="1230"/>
      <c r="AKG32" s="1230"/>
      <c r="AKH32" s="1230"/>
      <c r="AKI32" s="1230"/>
      <c r="AKJ32" s="1230"/>
      <c r="AKK32" s="1230"/>
      <c r="AKL32" s="1230"/>
      <c r="AKM32" s="1230"/>
      <c r="AKN32" s="1230"/>
      <c r="AKO32" s="1230"/>
      <c r="AKP32" s="1230"/>
      <c r="AKQ32" s="1230"/>
      <c r="AKR32" s="1230"/>
      <c r="AKS32" s="1230"/>
      <c r="AKT32" s="1230"/>
      <c r="AKU32" s="1230"/>
      <c r="AKV32" s="1230"/>
      <c r="AKW32" s="1230"/>
      <c r="AKX32" s="1230"/>
      <c r="AKY32" s="1230"/>
      <c r="AKZ32" s="1230"/>
      <c r="ALA32" s="1230"/>
      <c r="ALB32" s="1230"/>
      <c r="ALC32" s="1230"/>
      <c r="ALD32" s="1230"/>
      <c r="ALE32" s="1230"/>
      <c r="ALF32" s="1230"/>
      <c r="ALG32" s="1230"/>
      <c r="ALH32" s="1230"/>
      <c r="ALI32" s="1230"/>
      <c r="ALJ32" s="1230"/>
      <c r="ALK32" s="1230"/>
      <c r="ALL32" s="1230"/>
      <c r="ALM32" s="1230"/>
      <c r="ALN32" s="1230"/>
      <c r="ALO32" s="1230"/>
      <c r="ALP32" s="1230"/>
      <c r="ALQ32" s="1230"/>
      <c r="ALR32" s="1230"/>
      <c r="ALS32" s="1230"/>
      <c r="ALT32" s="1230"/>
      <c r="ALU32" s="1230"/>
      <c r="ALV32" s="1230"/>
      <c r="ALW32" s="1230"/>
      <c r="ALX32" s="1230"/>
      <c r="ALY32" s="1230"/>
      <c r="ALZ32" s="1230"/>
      <c r="AMA32" s="1230"/>
      <c r="AMB32" s="1230"/>
      <c r="AMC32" s="1230"/>
      <c r="AMD32" s="1230"/>
      <c r="AME32" s="1230"/>
      <c r="AMF32" s="1230"/>
      <c r="AMG32" s="1230"/>
      <c r="AMH32" s="1230"/>
      <c r="AMI32" s="1230"/>
      <c r="AMJ32" s="1230"/>
      <c r="AMK32" s="1230"/>
      <c r="AML32" s="1230"/>
      <c r="AMM32" s="1230"/>
      <c r="AMN32" s="1230"/>
      <c r="AMO32" s="1230"/>
      <c r="AMP32" s="1230"/>
      <c r="AMQ32" s="1230"/>
      <c r="AMR32" s="1230"/>
      <c r="AMS32" s="1230"/>
      <c r="AMT32" s="1230"/>
      <c r="AMU32" s="1230"/>
      <c r="AMV32" s="1230"/>
      <c r="AMW32" s="1230"/>
      <c r="AMX32" s="1230"/>
      <c r="AMY32" s="1230"/>
      <c r="AMZ32" s="1230"/>
      <c r="ANA32" s="1230"/>
      <c r="ANB32" s="1230"/>
      <c r="ANC32" s="1230"/>
      <c r="AND32" s="1230"/>
      <c r="ANE32" s="1230"/>
      <c r="ANF32" s="1230"/>
      <c r="ANG32" s="1230"/>
      <c r="ANH32" s="1230"/>
      <c r="ANI32" s="1230"/>
      <c r="ANJ32" s="1230"/>
      <c r="ANK32" s="1230"/>
      <c r="ANL32" s="1230"/>
      <c r="ANM32" s="1230"/>
      <c r="ANN32" s="1230"/>
      <c r="ANO32" s="1230"/>
      <c r="ANP32" s="1230"/>
      <c r="ANQ32" s="1230"/>
      <c r="ANR32" s="1230"/>
      <c r="ANS32" s="1230"/>
      <c r="ANT32" s="1230"/>
      <c r="ANU32" s="1230"/>
      <c r="ANV32" s="1230"/>
      <c r="ANW32" s="1230"/>
      <c r="ANX32" s="1230"/>
      <c r="ANY32" s="1230"/>
      <c r="ANZ32" s="1230"/>
      <c r="AOA32" s="1230"/>
      <c r="AOB32" s="1230"/>
      <c r="AOC32" s="1230"/>
      <c r="AOD32" s="1230"/>
      <c r="AOE32" s="1230"/>
      <c r="AOF32" s="1230"/>
      <c r="AOG32" s="1230"/>
      <c r="AOH32" s="1230"/>
      <c r="AOI32" s="1230"/>
      <c r="AOJ32" s="1230"/>
      <c r="AOK32" s="1230"/>
      <c r="AOL32" s="1230"/>
      <c r="AOM32" s="1230"/>
      <c r="AON32" s="1230"/>
      <c r="AOO32" s="1230"/>
      <c r="AOP32" s="1230"/>
      <c r="AOQ32" s="1230"/>
      <c r="AOR32" s="1230"/>
      <c r="AOS32" s="1230"/>
      <c r="AOT32" s="1230"/>
      <c r="AOU32" s="1230"/>
      <c r="AOV32" s="1230"/>
      <c r="AOW32" s="1230"/>
      <c r="AOX32" s="1230"/>
      <c r="AOY32" s="1230"/>
      <c r="AOZ32" s="1230"/>
      <c r="APA32" s="1230"/>
      <c r="APB32" s="1230"/>
      <c r="APC32" s="1230"/>
      <c r="APD32" s="1230"/>
      <c r="APE32" s="1230"/>
      <c r="APF32" s="1230"/>
      <c r="APG32" s="1230"/>
      <c r="APH32" s="1230"/>
      <c r="API32" s="1230"/>
      <c r="APJ32" s="1230"/>
      <c r="APK32" s="1230"/>
      <c r="APL32" s="1230"/>
      <c r="APM32" s="1230"/>
      <c r="APN32" s="1230"/>
      <c r="APO32" s="1230"/>
      <c r="APP32" s="1230"/>
      <c r="APQ32" s="1230"/>
      <c r="APR32" s="1230"/>
      <c r="APS32" s="1230"/>
      <c r="APT32" s="1230"/>
      <c r="APU32" s="1230"/>
      <c r="APV32" s="1230"/>
      <c r="APW32" s="1230"/>
      <c r="APX32" s="1230"/>
      <c r="APY32" s="1230"/>
      <c r="APZ32" s="1230"/>
      <c r="AQA32" s="1230"/>
      <c r="AQB32" s="1230"/>
      <c r="AQC32" s="1230"/>
      <c r="AQD32" s="1230"/>
      <c r="AQE32" s="1230"/>
      <c r="AQF32" s="1230"/>
      <c r="AQG32" s="1230"/>
      <c r="AQH32" s="1230"/>
      <c r="AQI32" s="1230"/>
      <c r="AQJ32" s="1230"/>
      <c r="AQK32" s="1230"/>
      <c r="AQL32" s="1230"/>
      <c r="AQM32" s="1230"/>
      <c r="AQN32" s="1230"/>
      <c r="AQO32" s="1230"/>
      <c r="AQP32" s="1230"/>
      <c r="AQQ32" s="1230"/>
      <c r="AQR32" s="1230"/>
      <c r="AQS32" s="1230"/>
      <c r="AQT32" s="1230"/>
      <c r="AQU32" s="1230"/>
      <c r="AQV32" s="1230"/>
      <c r="AQW32" s="1230"/>
      <c r="AQX32" s="1230"/>
      <c r="AQY32" s="1230"/>
      <c r="AQZ32" s="1230"/>
      <c r="ARA32" s="1230"/>
      <c r="ARB32" s="1230"/>
      <c r="ARC32" s="1230"/>
      <c r="ARD32" s="1230"/>
      <c r="ARE32" s="1230"/>
      <c r="ARF32" s="1230"/>
      <c r="ARG32" s="1230"/>
      <c r="ARH32" s="1230"/>
      <c r="ARI32" s="1230"/>
      <c r="ARJ32" s="1230"/>
      <c r="ARK32" s="1230"/>
      <c r="ARL32" s="1230"/>
      <c r="ARM32" s="1230"/>
      <c r="ARN32" s="1230"/>
      <c r="ARO32" s="1230"/>
      <c r="ARP32" s="1230"/>
      <c r="ARQ32" s="1230"/>
      <c r="ARR32" s="1230"/>
      <c r="ARS32" s="1230"/>
      <c r="ART32" s="1230"/>
      <c r="ARU32" s="1230"/>
      <c r="ARV32" s="1230"/>
      <c r="ARW32" s="1230"/>
      <c r="ARX32" s="1230"/>
      <c r="ARY32" s="1230"/>
      <c r="ARZ32" s="1230"/>
      <c r="ASA32" s="1230"/>
      <c r="ASB32" s="1230"/>
      <c r="ASC32" s="1230"/>
      <c r="ASD32" s="1230"/>
      <c r="ASE32" s="1230"/>
      <c r="ASF32" s="1230"/>
      <c r="ASG32" s="1230"/>
      <c r="ASH32" s="1230"/>
      <c r="ASI32" s="1230"/>
      <c r="ASJ32" s="1230"/>
      <c r="ASK32" s="1230"/>
      <c r="ASL32" s="1230"/>
      <c r="ASM32" s="1230"/>
      <c r="ASN32" s="1230"/>
      <c r="ASO32" s="1230"/>
      <c r="ASP32" s="1230"/>
      <c r="ASQ32" s="1230"/>
      <c r="ASR32" s="1230"/>
      <c r="ASS32" s="1230"/>
      <c r="AST32" s="1230"/>
      <c r="ASU32" s="1230"/>
      <c r="ASV32" s="1230"/>
      <c r="ASW32" s="1230"/>
      <c r="ASX32" s="1230"/>
      <c r="ASY32" s="1230"/>
      <c r="ASZ32" s="1230"/>
      <c r="ATA32" s="1230"/>
      <c r="ATB32" s="1230"/>
      <c r="ATC32" s="1230"/>
      <c r="ATD32" s="1230"/>
      <c r="ATE32" s="1230"/>
      <c r="ATF32" s="1230"/>
      <c r="ATG32" s="1230"/>
      <c r="ATH32" s="1230"/>
      <c r="ATI32" s="1230"/>
      <c r="ATJ32" s="1230"/>
      <c r="ATK32" s="1230"/>
      <c r="ATL32" s="1230"/>
      <c r="ATM32" s="1230"/>
      <c r="ATN32" s="1230"/>
      <c r="ATO32" s="1230"/>
      <c r="ATP32" s="1230"/>
      <c r="ATQ32" s="1230"/>
      <c r="ATR32" s="1230"/>
      <c r="ATS32" s="1230"/>
      <c r="ATT32" s="1230"/>
      <c r="ATU32" s="1230"/>
      <c r="ATV32" s="1230"/>
      <c r="ATW32" s="1230"/>
      <c r="ATX32" s="1230"/>
      <c r="ATY32" s="1230"/>
      <c r="ATZ32" s="1230"/>
      <c r="AUA32" s="1230"/>
      <c r="AUB32" s="1230"/>
      <c r="AUC32" s="1230"/>
      <c r="AUD32" s="1230"/>
      <c r="AUE32" s="1230"/>
      <c r="AUF32" s="1230"/>
      <c r="AUG32" s="1230"/>
      <c r="AUH32" s="1230"/>
      <c r="AUI32" s="1230"/>
      <c r="AUJ32" s="1230"/>
      <c r="AUK32" s="1230"/>
      <c r="AUL32" s="1230"/>
      <c r="AUM32" s="1230"/>
      <c r="AUN32" s="1230"/>
      <c r="AUO32" s="1230"/>
      <c r="AUP32" s="1230"/>
      <c r="AUQ32" s="1230"/>
      <c r="AUR32" s="1230"/>
      <c r="AUS32" s="1230"/>
      <c r="AUT32" s="1230"/>
      <c r="AUU32" s="1230"/>
      <c r="AUV32" s="1230"/>
      <c r="AUW32" s="1230"/>
      <c r="AUX32" s="1230"/>
      <c r="AUY32" s="1230"/>
      <c r="AUZ32" s="1230"/>
      <c r="AVA32" s="1230"/>
      <c r="AVB32" s="1230"/>
      <c r="AVC32" s="1230"/>
      <c r="AVD32" s="1230"/>
      <c r="AVE32" s="1230"/>
      <c r="AVF32" s="1230"/>
      <c r="AVG32" s="1230"/>
      <c r="AVH32" s="1230"/>
      <c r="AVI32" s="1230"/>
      <c r="AVJ32" s="1230"/>
      <c r="AVK32" s="1230"/>
      <c r="AVL32" s="1230"/>
      <c r="AVM32" s="1230"/>
      <c r="AVN32" s="1230"/>
      <c r="AVO32" s="1230"/>
      <c r="AVP32" s="1230"/>
      <c r="AVQ32" s="1230"/>
      <c r="AVR32" s="1230"/>
      <c r="AVS32" s="1230"/>
      <c r="AVT32" s="1230"/>
      <c r="AVU32" s="1230"/>
      <c r="AVV32" s="1230"/>
      <c r="AVW32" s="1230"/>
      <c r="AVX32" s="1230"/>
      <c r="AVY32" s="1230"/>
      <c r="AVZ32" s="1230"/>
      <c r="AWA32" s="1230"/>
      <c r="AWB32" s="1230"/>
      <c r="AWC32" s="1230"/>
      <c r="AWD32" s="1230"/>
      <c r="AWE32" s="1230"/>
      <c r="AWF32" s="1230"/>
      <c r="AWG32" s="1230"/>
      <c r="AWH32" s="1230"/>
      <c r="AWI32" s="1230"/>
      <c r="AWJ32" s="1230"/>
      <c r="AWK32" s="1230"/>
      <c r="AWL32" s="1230"/>
      <c r="AWM32" s="1230"/>
      <c r="AWN32" s="1230"/>
      <c r="AWO32" s="1230"/>
      <c r="AWP32" s="1230"/>
      <c r="AWQ32" s="1230"/>
      <c r="AWR32" s="1230"/>
      <c r="AWS32" s="1230"/>
      <c r="AWT32" s="1230"/>
      <c r="AWU32" s="1230"/>
      <c r="AWV32" s="1230"/>
      <c r="AWW32" s="1230"/>
      <c r="AWX32" s="1230"/>
      <c r="AWY32" s="1230"/>
      <c r="AWZ32" s="1230"/>
      <c r="AXA32" s="1230"/>
      <c r="AXB32" s="1230"/>
      <c r="AXC32" s="1230"/>
      <c r="AXD32" s="1230"/>
      <c r="AXE32" s="1230"/>
      <c r="AXF32" s="1230"/>
      <c r="AXG32" s="1230"/>
      <c r="AXH32" s="1230"/>
      <c r="AXI32" s="1230"/>
      <c r="AXJ32" s="1230"/>
      <c r="AXK32" s="1230"/>
      <c r="AXL32" s="1230"/>
      <c r="AXM32" s="1230"/>
      <c r="AXN32" s="1230"/>
      <c r="AXO32" s="1230"/>
      <c r="AXP32" s="1230"/>
      <c r="AXQ32" s="1230"/>
      <c r="AXR32" s="1230"/>
      <c r="AXS32" s="1230"/>
      <c r="AXT32" s="1230"/>
      <c r="AXU32" s="1230"/>
      <c r="AXV32" s="1230"/>
      <c r="AXW32" s="1230"/>
      <c r="AXX32" s="1230"/>
      <c r="AXY32" s="1230"/>
      <c r="AXZ32" s="1230"/>
      <c r="AYA32" s="1230"/>
      <c r="AYB32" s="1230"/>
      <c r="AYC32" s="1230"/>
      <c r="AYD32" s="1230"/>
      <c r="AYE32" s="1230"/>
      <c r="AYF32" s="1230"/>
      <c r="AYG32" s="1230"/>
      <c r="AYH32" s="1230"/>
      <c r="AYI32" s="1230"/>
      <c r="AYJ32" s="1230"/>
      <c r="AYK32" s="1230"/>
      <c r="AYL32" s="1230"/>
      <c r="AYM32" s="1230"/>
      <c r="AYN32" s="1230"/>
      <c r="AYO32" s="1230"/>
      <c r="AYP32" s="1230"/>
      <c r="AYQ32" s="1230"/>
      <c r="AYR32" s="1230"/>
      <c r="AYS32" s="1230"/>
      <c r="AYT32" s="1230"/>
      <c r="AYU32" s="1230"/>
      <c r="AYV32" s="1230"/>
      <c r="AYW32" s="1230"/>
      <c r="AYX32" s="1230"/>
      <c r="AYY32" s="1230"/>
      <c r="AYZ32" s="1230"/>
      <c r="AZA32" s="1230"/>
      <c r="AZB32" s="1230"/>
      <c r="AZC32" s="1230"/>
      <c r="AZD32" s="1230"/>
      <c r="AZE32" s="1230"/>
      <c r="AZF32" s="1230"/>
      <c r="AZG32" s="1230"/>
      <c r="AZH32" s="1230"/>
      <c r="AZI32" s="1230"/>
      <c r="AZJ32" s="1230"/>
      <c r="AZK32" s="1230"/>
      <c r="AZL32" s="1230"/>
      <c r="AZM32" s="1230"/>
      <c r="AZN32" s="1230"/>
      <c r="AZO32" s="1230"/>
      <c r="AZP32" s="1230"/>
      <c r="AZQ32" s="1230"/>
      <c r="AZR32" s="1230"/>
      <c r="AZS32" s="1230"/>
      <c r="AZT32" s="1230"/>
      <c r="AZU32" s="1230"/>
      <c r="AZV32" s="1230"/>
      <c r="AZW32" s="1230"/>
      <c r="AZX32" s="1230"/>
      <c r="AZY32" s="1230"/>
      <c r="AZZ32" s="1230"/>
      <c r="BAA32" s="1230"/>
      <c r="BAB32" s="1230"/>
      <c r="BAC32" s="1230"/>
      <c r="BAD32" s="1230"/>
      <c r="BAE32" s="1230"/>
      <c r="BAF32" s="1230"/>
      <c r="BAG32" s="1230"/>
      <c r="BAH32" s="1230"/>
      <c r="BAI32" s="1230"/>
      <c r="BAJ32" s="1230"/>
      <c r="BAK32" s="1230"/>
      <c r="BAL32" s="1230"/>
      <c r="BAM32" s="1230"/>
      <c r="BAN32" s="1230"/>
      <c r="BAO32" s="1230"/>
      <c r="BAP32" s="1230"/>
      <c r="BAQ32" s="1230"/>
      <c r="BAR32" s="1230"/>
      <c r="BAS32" s="1230"/>
      <c r="BAT32" s="1230"/>
      <c r="BAU32" s="1230"/>
      <c r="BAV32" s="1230"/>
      <c r="BAW32" s="1230"/>
      <c r="BAX32" s="1230"/>
      <c r="BAY32" s="1230"/>
      <c r="BAZ32" s="1230"/>
      <c r="BBA32" s="1230"/>
      <c r="BBB32" s="1230"/>
      <c r="BBC32" s="1230"/>
      <c r="BBD32" s="1230"/>
      <c r="BBE32" s="1230"/>
      <c r="BBF32" s="1230"/>
      <c r="BBG32" s="1230"/>
      <c r="BBH32" s="1230"/>
      <c r="BBI32" s="1230"/>
      <c r="BBJ32" s="1230"/>
      <c r="BBK32" s="1230"/>
      <c r="BBL32" s="1230"/>
      <c r="BBM32" s="1230"/>
      <c r="BBN32" s="1230"/>
      <c r="BBO32" s="1230"/>
      <c r="BBP32" s="1230"/>
      <c r="BBQ32" s="1230"/>
      <c r="BBR32" s="1230"/>
      <c r="BBS32" s="1230"/>
      <c r="BBT32" s="1230"/>
      <c r="BBU32" s="1230"/>
      <c r="BBV32" s="1230"/>
      <c r="BBW32" s="1230"/>
      <c r="BBX32" s="1230"/>
      <c r="BBY32" s="1230"/>
      <c r="BBZ32" s="1230"/>
      <c r="BCA32" s="1230"/>
      <c r="BCB32" s="1230"/>
      <c r="BCC32" s="1230"/>
      <c r="BCD32" s="1230"/>
      <c r="BCE32" s="1230"/>
      <c r="BCF32" s="1230"/>
      <c r="BCG32" s="1230"/>
      <c r="BCH32" s="1230"/>
      <c r="BCI32" s="1230"/>
      <c r="BCJ32" s="1230"/>
      <c r="BCK32" s="1230"/>
      <c r="BCL32" s="1230"/>
      <c r="BCM32" s="1230"/>
      <c r="BCN32" s="1230"/>
      <c r="BCO32" s="1230"/>
      <c r="BCP32" s="1230"/>
      <c r="BCQ32" s="1230"/>
      <c r="BCR32" s="1230"/>
      <c r="BCS32" s="1230"/>
      <c r="BCT32" s="1230"/>
      <c r="BCU32" s="1230"/>
      <c r="BCV32" s="1230"/>
      <c r="BCW32" s="1230"/>
      <c r="BCX32" s="1230"/>
      <c r="BCY32" s="1230"/>
      <c r="BCZ32" s="1230"/>
      <c r="BDA32" s="1230"/>
      <c r="BDB32" s="1230"/>
      <c r="BDC32" s="1230"/>
      <c r="BDD32" s="1230"/>
      <c r="BDE32" s="1230"/>
      <c r="BDF32" s="1230"/>
      <c r="BDG32" s="1230"/>
      <c r="BDH32" s="1230"/>
      <c r="BDI32" s="1230"/>
      <c r="BDJ32" s="1230"/>
      <c r="BDK32" s="1230"/>
      <c r="BDL32" s="1230"/>
      <c r="BDM32" s="1230"/>
      <c r="BDN32" s="1230"/>
      <c r="BDO32" s="1230"/>
      <c r="BDP32" s="1230"/>
      <c r="BDQ32" s="1230"/>
      <c r="BDR32" s="1230"/>
      <c r="BDS32" s="1230"/>
      <c r="BDT32" s="1230"/>
      <c r="BDU32" s="1230"/>
      <c r="BDV32" s="1230"/>
      <c r="BDW32" s="1230"/>
      <c r="BDX32" s="1230"/>
      <c r="BDY32" s="1230"/>
      <c r="BDZ32" s="1230"/>
      <c r="BEA32" s="1230"/>
      <c r="BEB32" s="1230"/>
      <c r="BEC32" s="1230"/>
      <c r="BED32" s="1230"/>
      <c r="BEE32" s="1230"/>
      <c r="BEF32" s="1230"/>
      <c r="BEG32" s="1230"/>
      <c r="BEH32" s="1230"/>
      <c r="BEI32" s="1230"/>
      <c r="BEJ32" s="1230"/>
      <c r="BEK32" s="1230"/>
      <c r="BEL32" s="1230"/>
      <c r="BEM32" s="1230"/>
      <c r="BEN32" s="1230"/>
      <c r="BEO32" s="1230"/>
      <c r="BEP32" s="1230"/>
      <c r="BEQ32" s="1230"/>
      <c r="BER32" s="1230"/>
      <c r="BES32" s="1230"/>
      <c r="BET32" s="1230"/>
      <c r="BEU32" s="1230"/>
      <c r="BEV32" s="1230"/>
      <c r="BEW32" s="1230"/>
      <c r="BEX32" s="1230"/>
      <c r="BEY32" s="1230"/>
      <c r="BEZ32" s="1230"/>
      <c r="BFA32" s="1230"/>
      <c r="BFB32" s="1230"/>
      <c r="BFC32" s="1230"/>
      <c r="BFD32" s="1230"/>
      <c r="BFE32" s="1230"/>
      <c r="BFF32" s="1230"/>
      <c r="BFG32" s="1230"/>
      <c r="BFH32" s="1230"/>
      <c r="BFI32" s="1230"/>
      <c r="BFJ32" s="1230"/>
      <c r="BFK32" s="1230"/>
      <c r="BFL32" s="1230"/>
      <c r="BFM32" s="1230"/>
      <c r="BFN32" s="1230"/>
      <c r="BFO32" s="1230"/>
      <c r="BFP32" s="1230"/>
      <c r="BFQ32" s="1230"/>
      <c r="BFR32" s="1230"/>
      <c r="BFS32" s="1230"/>
      <c r="BFT32" s="1230"/>
      <c r="BFU32" s="1230"/>
      <c r="BFV32" s="1230"/>
      <c r="BFW32" s="1230"/>
      <c r="BFX32" s="1230"/>
      <c r="BFY32" s="1230"/>
      <c r="BFZ32" s="1230"/>
      <c r="BGA32" s="1230"/>
      <c r="BGB32" s="1230"/>
      <c r="BGC32" s="1230"/>
      <c r="BGD32" s="1230"/>
      <c r="BGE32" s="1230"/>
      <c r="BGF32" s="1230"/>
      <c r="BGG32" s="1230"/>
      <c r="BGH32" s="1230"/>
      <c r="BGI32" s="1230"/>
      <c r="BGJ32" s="1230"/>
      <c r="BGK32" s="1230"/>
      <c r="BGL32" s="1230"/>
      <c r="BGM32" s="1230"/>
      <c r="BGN32" s="1230"/>
      <c r="BGO32" s="1230"/>
      <c r="BGP32" s="1230"/>
      <c r="BGQ32" s="1230"/>
      <c r="BGR32" s="1230"/>
      <c r="BGS32" s="1230"/>
      <c r="BGT32" s="1230"/>
      <c r="BGU32" s="1230"/>
      <c r="BGV32" s="1230"/>
      <c r="BGW32" s="1230"/>
      <c r="BGX32" s="1230"/>
      <c r="BGY32" s="1230"/>
      <c r="BGZ32" s="1230"/>
      <c r="BHA32" s="1230"/>
      <c r="BHB32" s="1230"/>
      <c r="BHC32" s="1230"/>
      <c r="BHD32" s="1230"/>
      <c r="BHE32" s="1230"/>
      <c r="BHF32" s="1230"/>
      <c r="BHG32" s="1230"/>
      <c r="BHH32" s="1230"/>
      <c r="BHI32" s="1230"/>
      <c r="BHJ32" s="1230"/>
      <c r="BHK32" s="1230"/>
      <c r="BHL32" s="1230"/>
      <c r="BHM32" s="1230"/>
      <c r="BHN32" s="1230"/>
      <c r="BHO32" s="1230"/>
      <c r="BHP32" s="1230"/>
      <c r="BHQ32" s="1230"/>
      <c r="BHR32" s="1230"/>
      <c r="BHS32" s="1230"/>
      <c r="BHT32" s="1230"/>
      <c r="BHU32" s="1230"/>
      <c r="BHV32" s="1230"/>
      <c r="BHW32" s="1230"/>
      <c r="BHX32" s="1230"/>
      <c r="BHY32" s="1230"/>
      <c r="BHZ32" s="1230"/>
      <c r="BIA32" s="1230"/>
      <c r="BIB32" s="1230"/>
      <c r="BIC32" s="1230"/>
      <c r="BID32" s="1230"/>
      <c r="BIE32" s="1230"/>
      <c r="BIF32" s="1230"/>
      <c r="BIG32" s="1230"/>
      <c r="BIH32" s="1230"/>
      <c r="BII32" s="1230"/>
      <c r="BIJ32" s="1230"/>
      <c r="BIK32" s="1230"/>
      <c r="BIL32" s="1230"/>
      <c r="BIM32" s="1230"/>
      <c r="BIN32" s="1230"/>
      <c r="BIO32" s="1230"/>
      <c r="BIP32" s="1230"/>
      <c r="BIQ32" s="1230"/>
      <c r="BIR32" s="1230"/>
      <c r="BIS32" s="1230"/>
      <c r="BIT32" s="1230"/>
      <c r="BIU32" s="1230"/>
      <c r="BIV32" s="1230"/>
      <c r="BIW32" s="1230"/>
      <c r="BIX32" s="1230"/>
      <c r="BIY32" s="1230"/>
      <c r="BIZ32" s="1230"/>
      <c r="BJA32" s="1230"/>
      <c r="BJB32" s="1230"/>
      <c r="BJC32" s="1230"/>
      <c r="BJD32" s="1230"/>
      <c r="BJE32" s="1230"/>
      <c r="BJF32" s="1230"/>
      <c r="BJG32" s="1230"/>
      <c r="BJH32" s="1230"/>
      <c r="BJI32" s="1230"/>
      <c r="BJJ32" s="1230"/>
      <c r="BJK32" s="1230"/>
      <c r="BJL32" s="1230"/>
      <c r="BJM32" s="1230"/>
      <c r="BJN32" s="1230"/>
      <c r="BJO32" s="1230"/>
      <c r="BJP32" s="1230"/>
      <c r="BJQ32" s="1230"/>
      <c r="BJR32" s="1230"/>
      <c r="BJS32" s="1230"/>
      <c r="BJT32" s="1230"/>
      <c r="BJU32" s="1230"/>
      <c r="BJV32" s="1230"/>
      <c r="BJW32" s="1230"/>
      <c r="BJX32" s="1230"/>
      <c r="BJY32" s="1230"/>
      <c r="BJZ32" s="1230"/>
      <c r="BKA32" s="1230"/>
      <c r="BKB32" s="1230"/>
      <c r="BKC32" s="1230"/>
      <c r="BKD32" s="1230"/>
      <c r="BKE32" s="1230"/>
      <c r="BKF32" s="1230"/>
      <c r="BKG32" s="1230"/>
      <c r="BKH32" s="1230"/>
      <c r="BKI32" s="1230"/>
      <c r="BKJ32" s="1230"/>
      <c r="BKK32" s="1230"/>
      <c r="BKL32" s="1230"/>
      <c r="BKM32" s="1230"/>
      <c r="BKN32" s="1230"/>
      <c r="BKO32" s="1230"/>
      <c r="BKP32" s="1230"/>
      <c r="BKQ32" s="1230"/>
      <c r="BKR32" s="1230"/>
      <c r="BKS32" s="1230"/>
      <c r="BKT32" s="1230"/>
      <c r="BKU32" s="1230"/>
      <c r="BKV32" s="1230"/>
      <c r="BKW32" s="1230"/>
      <c r="BKX32" s="1230"/>
      <c r="BKY32" s="1230"/>
      <c r="BKZ32" s="1230"/>
      <c r="BLA32" s="1230"/>
      <c r="BLB32" s="1230"/>
      <c r="BLC32" s="1230"/>
      <c r="BLD32" s="1230"/>
      <c r="BLE32" s="1230"/>
      <c r="BLF32" s="1230"/>
      <c r="BLG32" s="1230"/>
      <c r="BLH32" s="1230"/>
      <c r="BLI32" s="1230"/>
      <c r="BLJ32" s="1230"/>
      <c r="BLK32" s="1230"/>
      <c r="BLL32" s="1230"/>
      <c r="BLM32" s="1230"/>
      <c r="BLN32" s="1230"/>
      <c r="BLO32" s="1230"/>
      <c r="BLP32" s="1230"/>
      <c r="BLQ32" s="1230"/>
      <c r="BLR32" s="1230"/>
      <c r="BLS32" s="1230"/>
      <c r="BLT32" s="1230"/>
      <c r="BLU32" s="1230"/>
      <c r="BLV32" s="1230"/>
      <c r="BLW32" s="1230"/>
      <c r="BLX32" s="1230"/>
      <c r="BLY32" s="1230"/>
      <c r="BLZ32" s="1230"/>
      <c r="BMA32" s="1230"/>
      <c r="BMB32" s="1230"/>
      <c r="BMC32" s="1230"/>
      <c r="BMD32" s="1230"/>
      <c r="BME32" s="1230"/>
      <c r="BMF32" s="1230"/>
      <c r="BMG32" s="1230"/>
      <c r="BMH32" s="1230"/>
      <c r="BMI32" s="1230"/>
      <c r="BMJ32" s="1230"/>
      <c r="BMK32" s="1230"/>
      <c r="BML32" s="1230"/>
      <c r="BMM32" s="1230"/>
      <c r="BMN32" s="1230"/>
      <c r="BMO32" s="1230"/>
      <c r="BMP32" s="1230"/>
      <c r="BMQ32" s="1230"/>
      <c r="BMR32" s="1230"/>
      <c r="BMS32" s="1230"/>
      <c r="BMT32" s="1230"/>
      <c r="BMU32" s="1230"/>
      <c r="BMV32" s="1230"/>
      <c r="BMW32" s="1230"/>
      <c r="BMX32" s="1230"/>
      <c r="BMY32" s="1230"/>
      <c r="BMZ32" s="1230"/>
      <c r="BNA32" s="1230"/>
      <c r="BNB32" s="1230"/>
      <c r="BNC32" s="1230"/>
      <c r="BND32" s="1230"/>
      <c r="BNE32" s="1230"/>
      <c r="BNF32" s="1230"/>
      <c r="BNG32" s="1230"/>
      <c r="BNH32" s="1230"/>
      <c r="BNI32" s="1230"/>
      <c r="BNJ32" s="1230"/>
      <c r="BNK32" s="1230"/>
      <c r="BNL32" s="1230"/>
      <c r="BNM32" s="1230"/>
      <c r="BNN32" s="1230"/>
      <c r="BNO32" s="1230"/>
      <c r="BNP32" s="1230"/>
      <c r="BNQ32" s="1230"/>
      <c r="BNR32" s="1230"/>
      <c r="BNS32" s="1230"/>
      <c r="BNT32" s="1230"/>
      <c r="BNU32" s="1230"/>
      <c r="BNV32" s="1230"/>
      <c r="BNW32" s="1230"/>
      <c r="BNX32" s="1230"/>
      <c r="BNY32" s="1230"/>
      <c r="BNZ32" s="1230"/>
      <c r="BOA32" s="1230"/>
      <c r="BOB32" s="1230"/>
      <c r="BOC32" s="1230"/>
      <c r="BOD32" s="1230"/>
      <c r="BOE32" s="1230"/>
      <c r="BOF32" s="1230"/>
      <c r="BOG32" s="1230"/>
      <c r="BOH32" s="1230"/>
      <c r="BOI32" s="1230"/>
      <c r="BOJ32" s="1230"/>
      <c r="BOK32" s="1230"/>
      <c r="BOL32" s="1230"/>
      <c r="BOM32" s="1230"/>
      <c r="BON32" s="1230"/>
      <c r="BOO32" s="1230"/>
      <c r="BOP32" s="1230"/>
      <c r="BOQ32" s="1230"/>
      <c r="BOR32" s="1230"/>
      <c r="BOS32" s="1230"/>
      <c r="BOT32" s="1230"/>
      <c r="BOU32" s="1230"/>
      <c r="BOV32" s="1230"/>
      <c r="BOW32" s="1230"/>
      <c r="BOX32" s="1230"/>
      <c r="BOY32" s="1230"/>
      <c r="BOZ32" s="1230"/>
      <c r="BPA32" s="1230"/>
      <c r="BPB32" s="1230"/>
      <c r="BPC32" s="1230"/>
      <c r="BPD32" s="1230"/>
      <c r="BPE32" s="1230"/>
      <c r="BPF32" s="1230"/>
      <c r="BPG32" s="1230"/>
      <c r="BPH32" s="1230"/>
      <c r="BPI32" s="1230"/>
      <c r="BPJ32" s="1230"/>
      <c r="BPK32" s="1230"/>
      <c r="BPL32" s="1230"/>
      <c r="BPM32" s="1230"/>
      <c r="BPN32" s="1230"/>
      <c r="BPO32" s="1230"/>
      <c r="BPP32" s="1230"/>
      <c r="BPQ32" s="1230"/>
      <c r="BPR32" s="1230"/>
      <c r="BPS32" s="1230"/>
      <c r="BPT32" s="1230"/>
      <c r="BPU32" s="1230"/>
      <c r="BPV32" s="1230"/>
      <c r="BPW32" s="1230"/>
      <c r="BPX32" s="1230"/>
      <c r="BPY32" s="1230"/>
      <c r="BPZ32" s="1230"/>
      <c r="BQA32" s="1230"/>
      <c r="BQB32" s="1230"/>
      <c r="BQC32" s="1230"/>
      <c r="BQD32" s="1230"/>
      <c r="BQE32" s="1230"/>
      <c r="BQF32" s="1230"/>
      <c r="BQG32" s="1230"/>
      <c r="BQH32" s="1230"/>
      <c r="BQI32" s="1230"/>
      <c r="BQJ32" s="1230"/>
      <c r="BQK32" s="1230"/>
      <c r="BQL32" s="1230"/>
      <c r="BQM32" s="1230"/>
      <c r="BQN32" s="1230"/>
      <c r="BQO32" s="1230"/>
      <c r="BQP32" s="1230"/>
      <c r="BQQ32" s="1230"/>
      <c r="BQR32" s="1230"/>
      <c r="BQS32" s="1230"/>
      <c r="BQT32" s="1230"/>
      <c r="BQU32" s="1230"/>
      <c r="BQV32" s="1230"/>
      <c r="BQW32" s="1230"/>
      <c r="BQX32" s="1230"/>
      <c r="BQY32" s="1230"/>
      <c r="BQZ32" s="1230"/>
      <c r="BRA32" s="1230"/>
      <c r="BRB32" s="1230"/>
      <c r="BRC32" s="1230"/>
      <c r="BRD32" s="1230"/>
      <c r="BRE32" s="1230"/>
      <c r="BRF32" s="1230"/>
      <c r="BRG32" s="1230"/>
      <c r="BRH32" s="1230"/>
      <c r="BRI32" s="1230"/>
      <c r="BRJ32" s="1230"/>
      <c r="BRK32" s="1230"/>
      <c r="BRL32" s="1230"/>
      <c r="BRM32" s="1230"/>
      <c r="BRN32" s="1230"/>
      <c r="BRO32" s="1230"/>
      <c r="BRP32" s="1230"/>
      <c r="BRQ32" s="1230"/>
      <c r="BRR32" s="1230"/>
      <c r="BRS32" s="1230"/>
      <c r="BRT32" s="1230"/>
      <c r="BRU32" s="1230"/>
      <c r="BRV32" s="1230"/>
      <c r="BRW32" s="1230"/>
      <c r="BRX32" s="1230"/>
      <c r="BRY32" s="1230"/>
      <c r="BRZ32" s="1230"/>
      <c r="BSA32" s="1230"/>
      <c r="BSB32" s="1230"/>
      <c r="BSC32" s="1230"/>
      <c r="BSD32" s="1230"/>
      <c r="BSE32" s="1230"/>
      <c r="BSF32" s="1230"/>
      <c r="BSG32" s="1230"/>
      <c r="BSH32" s="1230"/>
      <c r="BSI32" s="1230"/>
      <c r="BSJ32" s="1230"/>
      <c r="BSK32" s="1230"/>
      <c r="BSL32" s="1230"/>
      <c r="BSM32" s="1230"/>
      <c r="BSN32" s="1230"/>
      <c r="BSO32" s="1230"/>
      <c r="BSP32" s="1230"/>
      <c r="BSQ32" s="1230"/>
      <c r="BSR32" s="1230"/>
      <c r="BSS32" s="1230"/>
      <c r="BST32" s="1230"/>
      <c r="BSU32" s="1230"/>
      <c r="BSV32" s="1230"/>
      <c r="BSW32" s="1230"/>
      <c r="BSX32" s="1230"/>
      <c r="BSY32" s="1230"/>
      <c r="BSZ32" s="1230"/>
      <c r="BTA32" s="1230"/>
      <c r="BTB32" s="1230"/>
      <c r="BTC32" s="1230"/>
      <c r="BTD32" s="1230"/>
      <c r="BTE32" s="1230"/>
      <c r="BTF32" s="1230"/>
      <c r="BTG32" s="1230"/>
      <c r="BTH32" s="1230"/>
      <c r="BTI32" s="1230"/>
      <c r="BTJ32" s="1230"/>
      <c r="BTK32" s="1230"/>
      <c r="BTL32" s="1230"/>
      <c r="BTM32" s="1230"/>
      <c r="BTN32" s="1230"/>
      <c r="BTO32" s="1230"/>
      <c r="BTP32" s="1230"/>
      <c r="BTQ32" s="1230"/>
      <c r="BTR32" s="1230"/>
      <c r="BTS32" s="1230"/>
      <c r="BTT32" s="1230"/>
      <c r="BTU32" s="1230"/>
      <c r="BTV32" s="1230"/>
      <c r="BTW32" s="1230"/>
      <c r="BTX32" s="1230"/>
      <c r="BTY32" s="1230"/>
      <c r="BTZ32" s="1230"/>
      <c r="BUA32" s="1230"/>
      <c r="BUB32" s="1230"/>
      <c r="BUC32" s="1230"/>
      <c r="BUD32" s="1230"/>
      <c r="BUE32" s="1230"/>
      <c r="BUF32" s="1230"/>
      <c r="BUG32" s="1230"/>
      <c r="BUH32" s="1230"/>
      <c r="BUI32" s="1230"/>
      <c r="BUJ32" s="1230"/>
      <c r="BUK32" s="1230"/>
      <c r="BUL32" s="1230"/>
      <c r="BUM32" s="1230"/>
      <c r="BUN32" s="1230"/>
      <c r="BUO32" s="1230"/>
      <c r="BUP32" s="1230"/>
      <c r="BUQ32" s="1230"/>
      <c r="BUR32" s="1230"/>
      <c r="BUS32" s="1230"/>
      <c r="BUT32" s="1230"/>
      <c r="BUU32" s="1230"/>
      <c r="BUV32" s="1230"/>
      <c r="BUW32" s="1230"/>
      <c r="BUX32" s="1230"/>
      <c r="BUY32" s="1230"/>
      <c r="BUZ32" s="1230"/>
      <c r="BVA32" s="1230"/>
      <c r="BVB32" s="1230"/>
      <c r="BVC32" s="1230"/>
      <c r="BVD32" s="1230"/>
      <c r="BVE32" s="1230"/>
      <c r="BVF32" s="1230"/>
      <c r="BVG32" s="1230"/>
      <c r="BVH32" s="1230"/>
      <c r="BVI32" s="1230"/>
      <c r="BVJ32" s="1230"/>
      <c r="BVK32" s="1230"/>
      <c r="BVL32" s="1230"/>
      <c r="BVM32" s="1230"/>
      <c r="BVN32" s="1230"/>
      <c r="BVO32" s="1230"/>
      <c r="BVP32" s="1230"/>
      <c r="BVQ32" s="1230"/>
      <c r="BVR32" s="1230"/>
      <c r="BVS32" s="1230"/>
      <c r="BVT32" s="1230"/>
      <c r="BVU32" s="1230"/>
      <c r="BVV32" s="1230"/>
      <c r="BVW32" s="1230"/>
      <c r="BVX32" s="1230"/>
      <c r="BVY32" s="1230"/>
      <c r="BVZ32" s="1230"/>
      <c r="BWA32" s="1230"/>
      <c r="BWB32" s="1230"/>
      <c r="BWC32" s="1230"/>
      <c r="BWD32" s="1230"/>
      <c r="BWE32" s="1230"/>
      <c r="BWF32" s="1230"/>
      <c r="BWG32" s="1230"/>
      <c r="BWH32" s="1230"/>
      <c r="BWI32" s="1230"/>
      <c r="BWJ32" s="1230"/>
      <c r="BWK32" s="1230"/>
      <c r="BWL32" s="1230"/>
      <c r="BWM32" s="1230"/>
      <c r="BWN32" s="1230"/>
      <c r="BWO32" s="1230"/>
      <c r="BWP32" s="1230"/>
      <c r="BWQ32" s="1230"/>
      <c r="BWR32" s="1230"/>
      <c r="BWS32" s="1230"/>
      <c r="BWT32" s="1230"/>
      <c r="BWU32" s="1230"/>
      <c r="BWV32" s="1230"/>
      <c r="BWW32" s="1230"/>
      <c r="BWX32" s="1230"/>
      <c r="BWY32" s="1230"/>
      <c r="BWZ32" s="1230"/>
      <c r="BXA32" s="1230"/>
      <c r="BXB32" s="1230"/>
      <c r="BXC32" s="1230"/>
      <c r="BXD32" s="1230"/>
      <c r="BXE32" s="1230"/>
      <c r="BXF32" s="1230"/>
      <c r="BXG32" s="1230"/>
      <c r="BXH32" s="1230"/>
      <c r="BXI32" s="1230"/>
      <c r="BXJ32" s="1230"/>
      <c r="BXK32" s="1230"/>
      <c r="BXL32" s="1230"/>
      <c r="BXM32" s="1230"/>
      <c r="BXN32" s="1230"/>
      <c r="BXO32" s="1230"/>
      <c r="BXP32" s="1230"/>
      <c r="BXQ32" s="1230"/>
      <c r="BXR32" s="1230"/>
      <c r="BXS32" s="1230"/>
      <c r="BXT32" s="1230"/>
      <c r="BXU32" s="1230"/>
      <c r="BXV32" s="1230"/>
      <c r="BXW32" s="1230"/>
      <c r="BXX32" s="1230"/>
      <c r="BXY32" s="1230"/>
      <c r="BXZ32" s="1230"/>
      <c r="BYA32" s="1230"/>
      <c r="BYB32" s="1230"/>
      <c r="BYC32" s="1230"/>
      <c r="BYD32" s="1230"/>
      <c r="BYE32" s="1230"/>
      <c r="BYF32" s="1230"/>
      <c r="BYG32" s="1230"/>
      <c r="BYH32" s="1230"/>
      <c r="BYI32" s="1230"/>
      <c r="BYJ32" s="1230"/>
      <c r="BYK32" s="1230"/>
      <c r="BYL32" s="1230"/>
      <c r="BYM32" s="1230"/>
      <c r="BYN32" s="1230"/>
      <c r="BYO32" s="1230"/>
      <c r="BYP32" s="1230"/>
      <c r="BYQ32" s="1230"/>
      <c r="BYR32" s="1230"/>
      <c r="BYS32" s="1230"/>
      <c r="BYT32" s="1230"/>
      <c r="BYU32" s="1230"/>
      <c r="BYV32" s="1230"/>
      <c r="BYW32" s="1230"/>
      <c r="BYX32" s="1230"/>
      <c r="BYY32" s="1230"/>
      <c r="BYZ32" s="1230"/>
      <c r="BZA32" s="1230"/>
      <c r="BZB32" s="1230"/>
      <c r="BZC32" s="1230"/>
      <c r="BZD32" s="1230"/>
      <c r="BZE32" s="1230"/>
      <c r="BZF32" s="1230"/>
      <c r="BZG32" s="1230"/>
      <c r="BZH32" s="1230"/>
      <c r="BZI32" s="1230"/>
      <c r="BZJ32" s="1230"/>
      <c r="BZK32" s="1230"/>
      <c r="BZL32" s="1230"/>
      <c r="BZM32" s="1230"/>
      <c r="BZN32" s="1230"/>
      <c r="BZO32" s="1230"/>
      <c r="BZP32" s="1230"/>
      <c r="BZQ32" s="1230"/>
      <c r="BZR32" s="1230"/>
      <c r="BZS32" s="1230"/>
      <c r="BZT32" s="1230"/>
      <c r="BZU32" s="1230"/>
      <c r="BZV32" s="1230"/>
      <c r="BZW32" s="1230"/>
      <c r="BZX32" s="1230"/>
      <c r="BZY32" s="1230"/>
      <c r="BZZ32" s="1230"/>
      <c r="CAA32" s="1230"/>
      <c r="CAB32" s="1230"/>
      <c r="CAC32" s="1230"/>
      <c r="CAD32" s="1230"/>
      <c r="CAE32" s="1230"/>
      <c r="CAF32" s="1230"/>
      <c r="CAG32" s="1230"/>
      <c r="CAH32" s="1230"/>
      <c r="CAI32" s="1230"/>
      <c r="CAJ32" s="1230"/>
      <c r="CAK32" s="1230"/>
      <c r="CAL32" s="1230"/>
      <c r="CAM32" s="1230"/>
      <c r="CAN32" s="1230"/>
      <c r="CAO32" s="1230"/>
      <c r="CAP32" s="1230"/>
      <c r="CAQ32" s="1230"/>
      <c r="CAR32" s="1230"/>
      <c r="CAS32" s="1230"/>
      <c r="CAT32" s="1230"/>
      <c r="CAU32" s="1230"/>
      <c r="CAV32" s="1230"/>
      <c r="CAW32" s="1230"/>
      <c r="CAX32" s="1230"/>
      <c r="CAY32" s="1230"/>
      <c r="CAZ32" s="1230"/>
      <c r="CBA32" s="1230"/>
      <c r="CBB32" s="1230"/>
      <c r="CBC32" s="1230"/>
      <c r="CBD32" s="1230"/>
      <c r="CBE32" s="1230"/>
      <c r="CBF32" s="1230"/>
      <c r="CBG32" s="1230"/>
      <c r="CBH32" s="1230"/>
      <c r="CBI32" s="1230"/>
      <c r="CBJ32" s="1230"/>
      <c r="CBK32" s="1230"/>
      <c r="CBL32" s="1230"/>
      <c r="CBM32" s="1230"/>
      <c r="CBN32" s="1230"/>
      <c r="CBO32" s="1230"/>
      <c r="CBP32" s="1230"/>
      <c r="CBQ32" s="1230"/>
      <c r="CBR32" s="1230"/>
      <c r="CBS32" s="1230"/>
      <c r="CBT32" s="1230"/>
      <c r="CBU32" s="1230"/>
      <c r="CBV32" s="1230"/>
      <c r="CBW32" s="1230"/>
      <c r="CBX32" s="1230"/>
      <c r="CBY32" s="1230"/>
      <c r="CBZ32" s="1230"/>
      <c r="CCA32" s="1230"/>
      <c r="CCB32" s="1230"/>
      <c r="CCC32" s="1230"/>
      <c r="CCD32" s="1230"/>
      <c r="CCE32" s="1230"/>
      <c r="CCF32" s="1230"/>
      <c r="CCG32" s="1230"/>
      <c r="CCH32" s="1230"/>
      <c r="CCI32" s="1230"/>
      <c r="CCJ32" s="1230"/>
      <c r="CCK32" s="1230"/>
      <c r="CCL32" s="1230"/>
      <c r="CCM32" s="1230"/>
      <c r="CCN32" s="1230"/>
      <c r="CCO32" s="1230"/>
      <c r="CCP32" s="1230"/>
      <c r="CCQ32" s="1230"/>
      <c r="CCR32" s="1230"/>
      <c r="CCS32" s="1230"/>
      <c r="CCT32" s="1230"/>
      <c r="CCU32" s="1230"/>
      <c r="CCV32" s="1230"/>
      <c r="CCW32" s="1230"/>
      <c r="CCX32" s="1230"/>
      <c r="CCY32" s="1230"/>
      <c r="CCZ32" s="1230"/>
      <c r="CDA32" s="1230"/>
      <c r="CDB32" s="1230"/>
      <c r="CDC32" s="1230"/>
      <c r="CDD32" s="1230"/>
      <c r="CDE32" s="1230"/>
      <c r="CDF32" s="1230"/>
      <c r="CDG32" s="1230"/>
      <c r="CDH32" s="1230"/>
      <c r="CDI32" s="1230"/>
      <c r="CDJ32" s="1230"/>
      <c r="CDK32" s="1230"/>
      <c r="CDL32" s="1230"/>
      <c r="CDM32" s="1230"/>
      <c r="CDN32" s="1230"/>
      <c r="CDO32" s="1230"/>
      <c r="CDP32" s="1230"/>
      <c r="CDQ32" s="1230"/>
      <c r="CDR32" s="1230"/>
      <c r="CDS32" s="1230"/>
      <c r="CDT32" s="1230"/>
      <c r="CDU32" s="1230"/>
      <c r="CDV32" s="1230"/>
      <c r="CDW32" s="1230"/>
      <c r="CDX32" s="1230"/>
      <c r="CDY32" s="1230"/>
      <c r="CDZ32" s="1230"/>
      <c r="CEA32" s="1230"/>
      <c r="CEB32" s="1230"/>
      <c r="CEC32" s="1230"/>
      <c r="CED32" s="1230"/>
      <c r="CEE32" s="1230"/>
      <c r="CEF32" s="1230"/>
      <c r="CEG32" s="1230"/>
      <c r="CEH32" s="1230"/>
      <c r="CEI32" s="1230"/>
      <c r="CEJ32" s="1230"/>
      <c r="CEK32" s="1230"/>
      <c r="CEL32" s="1230"/>
      <c r="CEM32" s="1230"/>
      <c r="CEN32" s="1230"/>
      <c r="CEO32" s="1230"/>
      <c r="CEP32" s="1230"/>
      <c r="CEQ32" s="1230"/>
      <c r="CER32" s="1230"/>
      <c r="CES32" s="1230"/>
      <c r="CET32" s="1230"/>
      <c r="CEU32" s="1230"/>
      <c r="CEV32" s="1230"/>
      <c r="CEW32" s="1230"/>
      <c r="CEX32" s="1230"/>
      <c r="CEY32" s="1230"/>
      <c r="CEZ32" s="1230"/>
      <c r="CFA32" s="1230"/>
      <c r="CFB32" s="1230"/>
      <c r="CFC32" s="1230"/>
      <c r="CFD32" s="1230"/>
      <c r="CFE32" s="1230"/>
      <c r="CFF32" s="1230"/>
      <c r="CFG32" s="1230"/>
      <c r="CFH32" s="1230"/>
      <c r="CFI32" s="1230"/>
      <c r="CFJ32" s="1230"/>
      <c r="CFK32" s="1230"/>
      <c r="CFL32" s="1230"/>
      <c r="CFM32" s="1230"/>
      <c r="CFN32" s="1230"/>
      <c r="CFO32" s="1230"/>
      <c r="CFP32" s="1230"/>
      <c r="CFQ32" s="1230"/>
      <c r="CFR32" s="1230"/>
      <c r="CFS32" s="1230"/>
      <c r="CFT32" s="1230"/>
      <c r="CFU32" s="1230"/>
      <c r="CFV32" s="1230"/>
      <c r="CFW32" s="1230"/>
      <c r="CFX32" s="1230"/>
      <c r="CFY32" s="1230"/>
      <c r="CFZ32" s="1230"/>
      <c r="CGA32" s="1230"/>
      <c r="CGB32" s="1230"/>
      <c r="CGC32" s="1230"/>
      <c r="CGD32" s="1230"/>
      <c r="CGE32" s="1230"/>
      <c r="CGF32" s="1230"/>
      <c r="CGG32" s="1230"/>
      <c r="CGH32" s="1230"/>
      <c r="CGI32" s="1230"/>
      <c r="CGJ32" s="1230"/>
      <c r="CGK32" s="1230"/>
      <c r="CGL32" s="1230"/>
      <c r="CGM32" s="1230"/>
      <c r="CGN32" s="1230"/>
      <c r="CGO32" s="1230"/>
      <c r="CGP32" s="1230"/>
      <c r="CGQ32" s="1230"/>
      <c r="CGR32" s="1230"/>
      <c r="CGS32" s="1230"/>
      <c r="CGT32" s="1230"/>
      <c r="CGU32" s="1230"/>
      <c r="CGV32" s="1230"/>
      <c r="CGW32" s="1230"/>
      <c r="CGX32" s="1230"/>
      <c r="CGY32" s="1230"/>
      <c r="CGZ32" s="1230"/>
      <c r="CHA32" s="1230"/>
      <c r="CHB32" s="1230"/>
      <c r="CHC32" s="1230"/>
      <c r="CHD32" s="1230"/>
      <c r="CHE32" s="1230"/>
      <c r="CHF32" s="1230"/>
      <c r="CHG32" s="1230"/>
      <c r="CHH32" s="1230"/>
      <c r="CHI32" s="1230"/>
      <c r="CHJ32" s="1230"/>
      <c r="CHK32" s="1230"/>
      <c r="CHL32" s="1230"/>
      <c r="CHM32" s="1230"/>
      <c r="CHN32" s="1230"/>
      <c r="CHO32" s="1230"/>
      <c r="CHP32" s="1230"/>
      <c r="CHQ32" s="1230"/>
      <c r="CHR32" s="1230"/>
      <c r="CHS32" s="1230"/>
      <c r="CHT32" s="1230"/>
      <c r="CHU32" s="1230"/>
      <c r="CHV32" s="1230"/>
      <c r="CHW32" s="1230"/>
      <c r="CHX32" s="1230"/>
      <c r="CHY32" s="1230"/>
      <c r="CHZ32" s="1230"/>
      <c r="CIA32" s="1230"/>
      <c r="CIB32" s="1230"/>
      <c r="CIC32" s="1230"/>
      <c r="CID32" s="1230"/>
      <c r="CIE32" s="1230"/>
      <c r="CIF32" s="1230"/>
      <c r="CIG32" s="1230"/>
      <c r="CIH32" s="1230"/>
      <c r="CII32" s="1230"/>
      <c r="CIJ32" s="1230"/>
      <c r="CIK32" s="1230"/>
      <c r="CIL32" s="1230"/>
      <c r="CIM32" s="1230"/>
      <c r="CIN32" s="1230"/>
      <c r="CIO32" s="1230"/>
      <c r="CIP32" s="1230"/>
      <c r="CIQ32" s="1230"/>
      <c r="CIR32" s="1230"/>
      <c r="CIS32" s="1230"/>
      <c r="CIT32" s="1230"/>
      <c r="CIU32" s="1230"/>
      <c r="CIV32" s="1230"/>
      <c r="CIW32" s="1230"/>
      <c r="CIX32" s="1230"/>
      <c r="CIY32" s="1230"/>
      <c r="CIZ32" s="1230"/>
      <c r="CJA32" s="1230"/>
      <c r="CJB32" s="1230"/>
      <c r="CJC32" s="1230"/>
      <c r="CJD32" s="1230"/>
      <c r="CJE32" s="1230"/>
      <c r="CJF32" s="1230"/>
      <c r="CJG32" s="1230"/>
      <c r="CJH32" s="1230"/>
      <c r="CJI32" s="1230"/>
      <c r="CJJ32" s="1230"/>
      <c r="CJK32" s="1230"/>
      <c r="CJL32" s="1230"/>
      <c r="CJM32" s="1230"/>
      <c r="CJN32" s="1230"/>
      <c r="CJO32" s="1230"/>
      <c r="CJP32" s="1230"/>
      <c r="CJQ32" s="1230"/>
      <c r="CJR32" s="1230"/>
      <c r="CJS32" s="1230"/>
      <c r="CJT32" s="1230"/>
      <c r="CJU32" s="1230"/>
      <c r="CJV32" s="1230"/>
      <c r="CJW32" s="1230"/>
      <c r="CJX32" s="1230"/>
      <c r="CJY32" s="1230"/>
      <c r="CJZ32" s="1230"/>
      <c r="CKA32" s="1230"/>
      <c r="CKB32" s="1230"/>
      <c r="CKC32" s="1230"/>
      <c r="CKD32" s="1230"/>
      <c r="CKE32" s="1230"/>
      <c r="CKF32" s="1230"/>
      <c r="CKG32" s="1230"/>
      <c r="CKH32" s="1230"/>
      <c r="CKI32" s="1230"/>
      <c r="CKJ32" s="1230"/>
      <c r="CKK32" s="1230"/>
      <c r="CKL32" s="1230"/>
      <c r="CKM32" s="1230"/>
      <c r="CKN32" s="1230"/>
      <c r="CKO32" s="1230"/>
      <c r="CKP32" s="1230"/>
      <c r="CKQ32" s="1230"/>
      <c r="CKR32" s="1230"/>
      <c r="CKS32" s="1230"/>
      <c r="CKT32" s="1230"/>
      <c r="CKU32" s="1230"/>
      <c r="CKV32" s="1230"/>
      <c r="CKW32" s="1230"/>
      <c r="CKX32" s="1230"/>
      <c r="CKY32" s="1230"/>
      <c r="CKZ32" s="1230"/>
      <c r="CLA32" s="1230"/>
      <c r="CLB32" s="1230"/>
      <c r="CLC32" s="1230"/>
      <c r="CLD32" s="1230"/>
      <c r="CLE32" s="1230"/>
      <c r="CLF32" s="1230"/>
      <c r="CLG32" s="1230"/>
      <c r="CLH32" s="1230"/>
      <c r="CLI32" s="1230"/>
      <c r="CLJ32" s="1230"/>
      <c r="CLK32" s="1230"/>
      <c r="CLL32" s="1230"/>
      <c r="CLM32" s="1230"/>
      <c r="CLN32" s="1230"/>
      <c r="CLO32" s="1230"/>
      <c r="CLP32" s="1230"/>
      <c r="CLQ32" s="1230"/>
      <c r="CLR32" s="1230"/>
      <c r="CLS32" s="1230"/>
      <c r="CLT32" s="1230"/>
      <c r="CLU32" s="1230"/>
      <c r="CLV32" s="1230"/>
      <c r="CLW32" s="1230"/>
      <c r="CLX32" s="1230"/>
      <c r="CLY32" s="1230"/>
      <c r="CLZ32" s="1230"/>
      <c r="CMA32" s="1230"/>
      <c r="CMB32" s="1230"/>
      <c r="CMC32" s="1230"/>
      <c r="CMD32" s="1230"/>
      <c r="CME32" s="1230"/>
      <c r="CMF32" s="1230"/>
      <c r="CMG32" s="1230"/>
      <c r="CMH32" s="1230"/>
      <c r="CMI32" s="1230"/>
      <c r="CMJ32" s="1230"/>
      <c r="CMK32" s="1230"/>
      <c r="CML32" s="1230"/>
      <c r="CMM32" s="1230"/>
      <c r="CMN32" s="1230"/>
      <c r="CMO32" s="1230"/>
      <c r="CMP32" s="1230"/>
      <c r="CMQ32" s="1230"/>
      <c r="CMR32" s="1230"/>
      <c r="CMS32" s="1230"/>
      <c r="CMT32" s="1230"/>
      <c r="CMU32" s="1230"/>
      <c r="CMV32" s="1230"/>
      <c r="CMW32" s="1230"/>
      <c r="CMX32" s="1230"/>
      <c r="CMY32" s="1230"/>
      <c r="CMZ32" s="1230"/>
      <c r="CNA32" s="1230"/>
      <c r="CNB32" s="1230"/>
      <c r="CNC32" s="1230"/>
      <c r="CND32" s="1230"/>
      <c r="CNE32" s="1230"/>
      <c r="CNF32" s="1230"/>
      <c r="CNG32" s="1230"/>
      <c r="CNH32" s="1230"/>
      <c r="CNI32" s="1230"/>
      <c r="CNJ32" s="1230"/>
      <c r="CNK32" s="1230"/>
      <c r="CNL32" s="1230"/>
      <c r="CNM32" s="1230"/>
      <c r="CNN32" s="1230"/>
      <c r="CNO32" s="1230"/>
      <c r="CNP32" s="1230"/>
      <c r="CNQ32" s="1230"/>
      <c r="CNR32" s="1230"/>
      <c r="CNS32" s="1230"/>
      <c r="CNT32" s="1230"/>
      <c r="CNU32" s="1230"/>
      <c r="CNV32" s="1230"/>
      <c r="CNW32" s="1230"/>
      <c r="CNX32" s="1230"/>
      <c r="CNY32" s="1230"/>
      <c r="CNZ32" s="1230"/>
      <c r="COA32" s="1230"/>
      <c r="COB32" s="1230"/>
      <c r="COC32" s="1230"/>
      <c r="COD32" s="1230"/>
      <c r="COE32" s="1230"/>
      <c r="COF32" s="1230"/>
      <c r="COG32" s="1230"/>
      <c r="COH32" s="1230"/>
      <c r="COI32" s="1230"/>
      <c r="COJ32" s="1230"/>
      <c r="COK32" s="1230"/>
      <c r="COL32" s="1230"/>
      <c r="COM32" s="1230"/>
      <c r="CON32" s="1230"/>
      <c r="COO32" s="1230"/>
      <c r="COP32" s="1230"/>
      <c r="COQ32" s="1230"/>
      <c r="COR32" s="1230"/>
      <c r="COS32" s="1230"/>
      <c r="COT32" s="1230"/>
      <c r="COU32" s="1230"/>
      <c r="COV32" s="1230"/>
      <c r="COW32" s="1230"/>
      <c r="COX32" s="1230"/>
      <c r="COY32" s="1230"/>
      <c r="COZ32" s="1230"/>
      <c r="CPA32" s="1230"/>
      <c r="CPB32" s="1230"/>
      <c r="CPC32" s="1230"/>
      <c r="CPD32" s="1230"/>
      <c r="CPE32" s="1230"/>
      <c r="CPF32" s="1230"/>
      <c r="CPG32" s="1230"/>
      <c r="CPH32" s="1230"/>
      <c r="CPI32" s="1230"/>
      <c r="CPJ32" s="1230"/>
      <c r="CPK32" s="1230"/>
      <c r="CPL32" s="1230"/>
      <c r="CPM32" s="1230"/>
      <c r="CPN32" s="1230"/>
      <c r="CPO32" s="1230"/>
      <c r="CPP32" s="1230"/>
      <c r="CPQ32" s="1230"/>
      <c r="CPR32" s="1230"/>
      <c r="CPS32" s="1230"/>
      <c r="CPT32" s="1230"/>
      <c r="CPU32" s="1230"/>
      <c r="CPV32" s="1230"/>
      <c r="CPW32" s="1230"/>
      <c r="CPX32" s="1230"/>
      <c r="CPY32" s="1230"/>
      <c r="CPZ32" s="1230"/>
      <c r="CQA32" s="1230"/>
      <c r="CQB32" s="1230"/>
      <c r="CQC32" s="1230"/>
      <c r="CQD32" s="1230"/>
      <c r="CQE32" s="1230"/>
      <c r="CQF32" s="1230"/>
      <c r="CQG32" s="1230"/>
      <c r="CQH32" s="1230"/>
      <c r="CQI32" s="1230"/>
      <c r="CQJ32" s="1230"/>
      <c r="CQK32" s="1230"/>
      <c r="CQL32" s="1230"/>
      <c r="CQM32" s="1230"/>
      <c r="CQN32" s="1230"/>
      <c r="CQO32" s="1230"/>
      <c r="CQP32" s="1230"/>
      <c r="CQQ32" s="1230"/>
      <c r="CQR32" s="1230"/>
      <c r="CQS32" s="1230"/>
      <c r="CQT32" s="1230"/>
      <c r="CQU32" s="1230"/>
      <c r="CQV32" s="1230"/>
      <c r="CQW32" s="1230"/>
      <c r="CQX32" s="1230"/>
      <c r="CQY32" s="1230"/>
      <c r="CQZ32" s="1230"/>
      <c r="CRA32" s="1230"/>
      <c r="CRB32" s="1230"/>
      <c r="CRC32" s="1230"/>
      <c r="CRD32" s="1230"/>
      <c r="CRE32" s="1230"/>
      <c r="CRF32" s="1230"/>
      <c r="CRG32" s="1230"/>
      <c r="CRH32" s="1230"/>
      <c r="CRI32" s="1230"/>
      <c r="CRJ32" s="1230"/>
      <c r="CRK32" s="1230"/>
      <c r="CRL32" s="1230"/>
      <c r="CRM32" s="1230"/>
      <c r="CRN32" s="1230"/>
      <c r="CRO32" s="1230"/>
      <c r="CRP32" s="1230"/>
      <c r="CRQ32" s="1230"/>
      <c r="CRR32" s="1230"/>
      <c r="CRS32" s="1230"/>
      <c r="CRT32" s="1230"/>
      <c r="CRU32" s="1230"/>
      <c r="CRV32" s="1230"/>
      <c r="CRW32" s="1230"/>
      <c r="CRX32" s="1230"/>
      <c r="CRY32" s="1230"/>
      <c r="CRZ32" s="1230"/>
      <c r="CSA32" s="1230"/>
      <c r="CSB32" s="1230"/>
      <c r="CSC32" s="1230"/>
      <c r="CSD32" s="1230"/>
      <c r="CSE32" s="1230"/>
      <c r="CSF32" s="1230"/>
      <c r="CSG32" s="1230"/>
      <c r="CSH32" s="1230"/>
      <c r="CSI32" s="1230"/>
      <c r="CSJ32" s="1230"/>
      <c r="CSK32" s="1230"/>
      <c r="CSL32" s="1230"/>
      <c r="CSM32" s="1230"/>
      <c r="CSN32" s="1230"/>
      <c r="CSO32" s="1230"/>
      <c r="CSP32" s="1230"/>
      <c r="CSQ32" s="1230"/>
      <c r="CSR32" s="1230"/>
      <c r="CSS32" s="1230"/>
      <c r="CST32" s="1230"/>
      <c r="CSU32" s="1230"/>
      <c r="CSV32" s="1230"/>
      <c r="CSW32" s="1230"/>
      <c r="CSX32" s="1230"/>
      <c r="CSY32" s="1230"/>
      <c r="CSZ32" s="1230"/>
      <c r="CTA32" s="1230"/>
      <c r="CTB32" s="1230"/>
      <c r="CTC32" s="1230"/>
      <c r="CTD32" s="1230"/>
      <c r="CTE32" s="1230"/>
      <c r="CTF32" s="1230"/>
      <c r="CTG32" s="1230"/>
      <c r="CTH32" s="1230"/>
      <c r="CTI32" s="1230"/>
      <c r="CTJ32" s="1230"/>
      <c r="CTK32" s="1230"/>
      <c r="CTL32" s="1230"/>
      <c r="CTM32" s="1230"/>
      <c r="CTN32" s="1230"/>
      <c r="CTO32" s="1230"/>
      <c r="CTP32" s="1230"/>
      <c r="CTQ32" s="1230"/>
      <c r="CTR32" s="1230"/>
      <c r="CTS32" s="1230"/>
      <c r="CTT32" s="1230"/>
      <c r="CTU32" s="1230"/>
      <c r="CTV32" s="1230"/>
      <c r="CTW32" s="1230"/>
      <c r="CTX32" s="1230"/>
      <c r="CTY32" s="1230"/>
      <c r="CTZ32" s="1230"/>
      <c r="CUA32" s="1230"/>
      <c r="CUB32" s="1230"/>
      <c r="CUC32" s="1230"/>
      <c r="CUD32" s="1230"/>
      <c r="CUE32" s="1230"/>
      <c r="CUF32" s="1230"/>
      <c r="CUG32" s="1230"/>
      <c r="CUH32" s="1230"/>
      <c r="CUI32" s="1230"/>
      <c r="CUJ32" s="1230"/>
      <c r="CUK32" s="1230"/>
      <c r="CUL32" s="1230"/>
      <c r="CUM32" s="1230"/>
      <c r="CUN32" s="1230"/>
      <c r="CUO32" s="1230"/>
      <c r="CUP32" s="1230"/>
      <c r="CUQ32" s="1230"/>
      <c r="CUR32" s="1230"/>
      <c r="CUS32" s="1230"/>
      <c r="CUT32" s="1230"/>
      <c r="CUU32" s="1230"/>
      <c r="CUV32" s="1230"/>
      <c r="CUW32" s="1230"/>
      <c r="CUX32" s="1230"/>
      <c r="CUY32" s="1230"/>
      <c r="CUZ32" s="1230"/>
      <c r="CVA32" s="1230"/>
      <c r="CVB32" s="1230"/>
      <c r="CVC32" s="1230"/>
      <c r="CVD32" s="1230"/>
      <c r="CVE32" s="1230"/>
      <c r="CVF32" s="1230"/>
      <c r="CVG32" s="1230"/>
      <c r="CVH32" s="1230"/>
      <c r="CVI32" s="1230"/>
      <c r="CVJ32" s="1230"/>
      <c r="CVK32" s="1230"/>
      <c r="CVL32" s="1230"/>
      <c r="CVM32" s="1230"/>
      <c r="CVN32" s="1230"/>
      <c r="CVO32" s="1230"/>
      <c r="CVP32" s="1230"/>
      <c r="CVQ32" s="1230"/>
      <c r="CVR32" s="1230"/>
      <c r="CVS32" s="1230"/>
      <c r="CVT32" s="1230"/>
      <c r="CVU32" s="1230"/>
      <c r="CVV32" s="1230"/>
      <c r="CVW32" s="1230"/>
      <c r="CVX32" s="1230"/>
      <c r="CVY32" s="1230"/>
      <c r="CVZ32" s="1230"/>
      <c r="CWA32" s="1230"/>
      <c r="CWB32" s="1230"/>
      <c r="CWC32" s="1230"/>
      <c r="CWD32" s="1230"/>
      <c r="CWE32" s="1230"/>
      <c r="CWF32" s="1230"/>
      <c r="CWG32" s="1230"/>
      <c r="CWH32" s="1230"/>
      <c r="CWI32" s="1230"/>
      <c r="CWJ32" s="1230"/>
      <c r="CWK32" s="1230"/>
      <c r="CWL32" s="1230"/>
      <c r="CWM32" s="1230"/>
      <c r="CWN32" s="1230"/>
      <c r="CWO32" s="1230"/>
      <c r="CWP32" s="1230"/>
      <c r="CWQ32" s="1230"/>
      <c r="CWR32" s="1230"/>
      <c r="CWS32" s="1230"/>
      <c r="CWT32" s="1230"/>
      <c r="CWU32" s="1230"/>
      <c r="CWV32" s="1230"/>
      <c r="CWW32" s="1230"/>
      <c r="CWX32" s="1230"/>
      <c r="CWY32" s="1230"/>
      <c r="CWZ32" s="1230"/>
      <c r="CXA32" s="1230"/>
      <c r="CXB32" s="1230"/>
      <c r="CXC32" s="1230"/>
      <c r="CXD32" s="1230"/>
      <c r="CXE32" s="1230"/>
      <c r="CXF32" s="1230"/>
      <c r="CXG32" s="1230"/>
      <c r="CXH32" s="1230"/>
      <c r="CXI32" s="1230"/>
      <c r="CXJ32" s="1230"/>
      <c r="CXK32" s="1230"/>
      <c r="CXL32" s="1230"/>
      <c r="CXM32" s="1230"/>
      <c r="CXN32" s="1230"/>
      <c r="CXO32" s="1230"/>
      <c r="CXP32" s="1230"/>
      <c r="CXQ32" s="1230"/>
      <c r="CXR32" s="1230"/>
      <c r="CXS32" s="1230"/>
      <c r="CXT32" s="1230"/>
      <c r="CXU32" s="1230"/>
      <c r="CXV32" s="1230"/>
      <c r="CXW32" s="1230"/>
      <c r="CXX32" s="1230"/>
      <c r="CXY32" s="1230"/>
      <c r="CXZ32" s="1230"/>
      <c r="CYA32" s="1230"/>
      <c r="CYB32" s="1230"/>
      <c r="CYC32" s="1230"/>
      <c r="CYD32" s="1230"/>
      <c r="CYE32" s="1230"/>
      <c r="CYF32" s="1230"/>
      <c r="CYG32" s="1230"/>
      <c r="CYH32" s="1230"/>
      <c r="CYI32" s="1230"/>
      <c r="CYJ32" s="1230"/>
      <c r="CYK32" s="1230"/>
      <c r="CYL32" s="1230"/>
      <c r="CYM32" s="1230"/>
      <c r="CYN32" s="1230"/>
      <c r="CYO32" s="1230"/>
      <c r="CYP32" s="1230"/>
      <c r="CYQ32" s="1230"/>
      <c r="CYR32" s="1230"/>
      <c r="CYS32" s="1230"/>
      <c r="CYT32" s="1230"/>
      <c r="CYU32" s="1230"/>
      <c r="CYV32" s="1230"/>
      <c r="CYW32" s="1230"/>
      <c r="CYX32" s="1230"/>
      <c r="CYY32" s="1230"/>
      <c r="CYZ32" s="1230"/>
      <c r="CZA32" s="1230"/>
      <c r="CZB32" s="1230"/>
      <c r="CZC32" s="1230"/>
      <c r="CZD32" s="1230"/>
      <c r="CZE32" s="1230"/>
      <c r="CZF32" s="1230"/>
      <c r="CZG32" s="1230"/>
      <c r="CZH32" s="1230"/>
      <c r="CZI32" s="1230"/>
      <c r="CZJ32" s="1230"/>
      <c r="CZK32" s="1230"/>
      <c r="CZL32" s="1230"/>
      <c r="CZM32" s="1230"/>
      <c r="CZN32" s="1230"/>
      <c r="CZO32" s="1230"/>
      <c r="CZP32" s="1230"/>
      <c r="CZQ32" s="1230"/>
      <c r="CZR32" s="1230"/>
      <c r="CZS32" s="1230"/>
      <c r="CZT32" s="1230"/>
      <c r="CZU32" s="1230"/>
      <c r="CZV32" s="1230"/>
      <c r="CZW32" s="1230"/>
      <c r="CZX32" s="1230"/>
      <c r="CZY32" s="1230"/>
      <c r="CZZ32" s="1230"/>
      <c r="DAA32" s="1230"/>
      <c r="DAB32" s="1230"/>
      <c r="DAC32" s="1230"/>
      <c r="DAD32" s="1230"/>
      <c r="DAE32" s="1230"/>
      <c r="DAF32" s="1230"/>
      <c r="DAG32" s="1230"/>
      <c r="DAH32" s="1230"/>
      <c r="DAI32" s="1230"/>
      <c r="DAJ32" s="1230"/>
      <c r="DAK32" s="1230"/>
      <c r="DAL32" s="1230"/>
      <c r="DAM32" s="1230"/>
      <c r="DAN32" s="1230"/>
      <c r="DAO32" s="1230"/>
      <c r="DAP32" s="1230"/>
      <c r="DAQ32" s="1230"/>
      <c r="DAR32" s="1230"/>
      <c r="DAS32" s="1230"/>
      <c r="DAT32" s="1230"/>
      <c r="DAU32" s="1230"/>
      <c r="DAV32" s="1230"/>
      <c r="DAW32" s="1230"/>
      <c r="DAX32" s="1230"/>
      <c r="DAY32" s="1230"/>
      <c r="DAZ32" s="1230"/>
      <c r="DBA32" s="1230"/>
      <c r="DBB32" s="1230"/>
      <c r="DBC32" s="1230"/>
      <c r="DBD32" s="1230"/>
      <c r="DBE32" s="1230"/>
      <c r="DBF32" s="1230"/>
      <c r="DBG32" s="1230"/>
      <c r="DBH32" s="1230"/>
      <c r="DBI32" s="1230"/>
      <c r="DBJ32" s="1230"/>
      <c r="DBK32" s="1230"/>
      <c r="DBL32" s="1230"/>
      <c r="DBM32" s="1230"/>
      <c r="DBN32" s="1230"/>
      <c r="DBO32" s="1230"/>
      <c r="DBP32" s="1230"/>
      <c r="DBQ32" s="1230"/>
      <c r="DBR32" s="1230"/>
      <c r="DBS32" s="1230"/>
      <c r="DBT32" s="1230"/>
      <c r="DBU32" s="1230"/>
      <c r="DBV32" s="1230"/>
      <c r="DBW32" s="1230"/>
      <c r="DBX32" s="1230"/>
      <c r="DBY32" s="1230"/>
      <c r="DBZ32" s="1230"/>
      <c r="DCA32" s="1230"/>
      <c r="DCB32" s="1230"/>
      <c r="DCC32" s="1230"/>
      <c r="DCD32" s="1230"/>
      <c r="DCE32" s="1230"/>
      <c r="DCF32" s="1230"/>
      <c r="DCG32" s="1230"/>
      <c r="DCH32" s="1230"/>
      <c r="DCI32" s="1230"/>
      <c r="DCJ32" s="1230"/>
      <c r="DCK32" s="1230"/>
      <c r="DCL32" s="1230"/>
      <c r="DCM32" s="1230"/>
      <c r="DCN32" s="1230"/>
      <c r="DCO32" s="1230"/>
      <c r="DCP32" s="1230"/>
      <c r="DCQ32" s="1230"/>
      <c r="DCR32" s="1230"/>
      <c r="DCS32" s="1230"/>
      <c r="DCT32" s="1230"/>
      <c r="DCU32" s="1230"/>
      <c r="DCV32" s="1230"/>
      <c r="DCW32" s="1230"/>
      <c r="DCX32" s="1230"/>
      <c r="DCY32" s="1230"/>
      <c r="DCZ32" s="1230"/>
      <c r="DDA32" s="1230"/>
      <c r="DDB32" s="1230"/>
      <c r="DDC32" s="1230"/>
      <c r="DDD32" s="1230"/>
      <c r="DDE32" s="1230"/>
      <c r="DDF32" s="1230"/>
      <c r="DDG32" s="1230"/>
      <c r="DDH32" s="1230"/>
      <c r="DDI32" s="1230"/>
      <c r="DDJ32" s="1230"/>
      <c r="DDK32" s="1230"/>
      <c r="DDL32" s="1230"/>
      <c r="DDM32" s="1230"/>
      <c r="DDN32" s="1230"/>
      <c r="DDO32" s="1230"/>
      <c r="DDP32" s="1230"/>
      <c r="DDQ32" s="1230"/>
      <c r="DDR32" s="1230"/>
      <c r="DDS32" s="1230"/>
      <c r="DDT32" s="1230"/>
      <c r="DDU32" s="1230"/>
      <c r="DDV32" s="1230"/>
      <c r="DDW32" s="1230"/>
      <c r="DDX32" s="1230"/>
      <c r="DDY32" s="1230"/>
      <c r="DDZ32" s="1230"/>
      <c r="DEA32" s="1230"/>
      <c r="DEB32" s="1230"/>
      <c r="DEC32" s="1230"/>
      <c r="DED32" s="1230"/>
      <c r="DEE32" s="1230"/>
      <c r="DEF32" s="1230"/>
      <c r="DEG32" s="1230"/>
      <c r="DEH32" s="1230"/>
      <c r="DEI32" s="1230"/>
      <c r="DEJ32" s="1230"/>
      <c r="DEK32" s="1230"/>
      <c r="DEL32" s="1230"/>
      <c r="DEM32" s="1230"/>
      <c r="DEN32" s="1230"/>
      <c r="DEO32" s="1230"/>
      <c r="DEP32" s="1230"/>
      <c r="DEQ32" s="1230"/>
      <c r="DER32" s="1230"/>
      <c r="DES32" s="1230"/>
      <c r="DET32" s="1230"/>
      <c r="DEU32" s="1230"/>
      <c r="DEV32" s="1230"/>
      <c r="DEW32" s="1230"/>
      <c r="DEX32" s="1230"/>
      <c r="DEY32" s="1230"/>
      <c r="DEZ32" s="1230"/>
      <c r="DFA32" s="1230"/>
      <c r="DFB32" s="1230"/>
      <c r="DFC32" s="1230"/>
      <c r="DFD32" s="1230"/>
      <c r="DFE32" s="1230"/>
      <c r="DFF32" s="1230"/>
      <c r="DFG32" s="1230"/>
      <c r="DFH32" s="1230"/>
      <c r="DFI32" s="1230"/>
      <c r="DFJ32" s="1230"/>
      <c r="DFK32" s="1230"/>
      <c r="DFL32" s="1230"/>
      <c r="DFM32" s="1230"/>
      <c r="DFN32" s="1230"/>
      <c r="DFO32" s="1230"/>
      <c r="DFP32" s="1230"/>
      <c r="DFQ32" s="1230"/>
      <c r="DFR32" s="1230"/>
      <c r="DFS32" s="1230"/>
      <c r="DFT32" s="1230"/>
      <c r="DFU32" s="1230"/>
      <c r="DFV32" s="1230"/>
      <c r="DFW32" s="1230"/>
      <c r="DFX32" s="1230"/>
      <c r="DFY32" s="1230"/>
      <c r="DFZ32" s="1230"/>
      <c r="DGA32" s="1230"/>
      <c r="DGB32" s="1230"/>
      <c r="DGC32" s="1230"/>
      <c r="DGD32" s="1230"/>
      <c r="DGE32" s="1230"/>
      <c r="DGF32" s="1230"/>
      <c r="DGG32" s="1230"/>
      <c r="DGH32" s="1230"/>
      <c r="DGI32" s="1230"/>
      <c r="DGJ32" s="1230"/>
      <c r="DGK32" s="1230"/>
      <c r="DGL32" s="1230"/>
      <c r="DGM32" s="1230"/>
      <c r="DGN32" s="1230"/>
      <c r="DGO32" s="1230"/>
      <c r="DGP32" s="1230"/>
      <c r="DGQ32" s="1230"/>
      <c r="DGR32" s="1230"/>
      <c r="DGS32" s="1230"/>
      <c r="DGT32" s="1230"/>
      <c r="DGU32" s="1230"/>
      <c r="DGV32" s="1230"/>
      <c r="DGW32" s="1230"/>
      <c r="DGX32" s="1230"/>
      <c r="DGY32" s="1230"/>
      <c r="DGZ32" s="1230"/>
      <c r="DHA32" s="1230"/>
      <c r="DHB32" s="1230"/>
      <c r="DHC32" s="1230"/>
      <c r="DHD32" s="1230"/>
      <c r="DHE32" s="1230"/>
      <c r="DHF32" s="1230"/>
      <c r="DHG32" s="1230"/>
      <c r="DHH32" s="1230"/>
      <c r="DHI32" s="1230"/>
      <c r="DHJ32" s="1230"/>
      <c r="DHK32" s="1230"/>
      <c r="DHL32" s="1230"/>
      <c r="DHM32" s="1230"/>
      <c r="DHN32" s="1230"/>
      <c r="DHO32" s="1230"/>
      <c r="DHP32" s="1230"/>
      <c r="DHQ32" s="1230"/>
      <c r="DHR32" s="1230"/>
      <c r="DHS32" s="1230"/>
      <c r="DHT32" s="1230"/>
      <c r="DHU32" s="1230"/>
      <c r="DHV32" s="1230"/>
      <c r="DHW32" s="1230"/>
      <c r="DHX32" s="1230"/>
      <c r="DHY32" s="1230"/>
      <c r="DHZ32" s="1230"/>
      <c r="DIA32" s="1230"/>
      <c r="DIB32" s="1230"/>
      <c r="DIC32" s="1230"/>
      <c r="DID32" s="1230"/>
      <c r="DIE32" s="1230"/>
      <c r="DIF32" s="1230"/>
      <c r="DIG32" s="1230"/>
      <c r="DIH32" s="1230"/>
      <c r="DII32" s="1230"/>
      <c r="DIJ32" s="1230"/>
      <c r="DIK32" s="1230"/>
      <c r="DIL32" s="1230"/>
      <c r="DIM32" s="1230"/>
      <c r="DIN32" s="1230"/>
      <c r="DIO32" s="1230"/>
      <c r="DIP32" s="1230"/>
      <c r="DIQ32" s="1230"/>
      <c r="DIR32" s="1230"/>
      <c r="DIS32" s="1230"/>
      <c r="DIT32" s="1230"/>
      <c r="DIU32" s="1230"/>
      <c r="DIV32" s="1230"/>
      <c r="DIW32" s="1230"/>
      <c r="DIX32" s="1230"/>
      <c r="DIY32" s="1230"/>
      <c r="DIZ32" s="1230"/>
      <c r="DJA32" s="1230"/>
      <c r="DJB32" s="1230"/>
      <c r="DJC32" s="1230"/>
      <c r="DJD32" s="1230"/>
      <c r="DJE32" s="1230"/>
      <c r="DJF32" s="1230"/>
      <c r="DJG32" s="1230"/>
      <c r="DJH32" s="1230"/>
      <c r="DJI32" s="1230"/>
      <c r="DJJ32" s="1230"/>
      <c r="DJK32" s="1230"/>
      <c r="DJL32" s="1230"/>
      <c r="DJM32" s="1230"/>
      <c r="DJN32" s="1230"/>
      <c r="DJO32" s="1230"/>
      <c r="DJP32" s="1230"/>
      <c r="DJQ32" s="1230"/>
      <c r="DJR32" s="1230"/>
      <c r="DJS32" s="1230"/>
      <c r="DJT32" s="1230"/>
      <c r="DJU32" s="1230"/>
      <c r="DJV32" s="1230"/>
      <c r="DJW32" s="1230"/>
      <c r="DJX32" s="1230"/>
      <c r="DJY32" s="1230"/>
      <c r="DJZ32" s="1230"/>
      <c r="DKA32" s="1230"/>
      <c r="DKB32" s="1230"/>
      <c r="DKC32" s="1230"/>
      <c r="DKD32" s="1230"/>
      <c r="DKE32" s="1230"/>
      <c r="DKF32" s="1230"/>
      <c r="DKG32" s="1230"/>
      <c r="DKH32" s="1230"/>
      <c r="DKI32" s="1230"/>
      <c r="DKJ32" s="1230"/>
      <c r="DKK32" s="1230"/>
      <c r="DKL32" s="1230"/>
      <c r="DKM32" s="1230"/>
      <c r="DKN32" s="1230"/>
      <c r="DKO32" s="1230"/>
      <c r="DKP32" s="1230"/>
      <c r="DKQ32" s="1230"/>
      <c r="DKR32" s="1230"/>
      <c r="DKS32" s="1230"/>
      <c r="DKT32" s="1230"/>
      <c r="DKU32" s="1230"/>
      <c r="DKV32" s="1230"/>
      <c r="DKW32" s="1230"/>
      <c r="DKX32" s="1230"/>
      <c r="DKY32" s="1230"/>
      <c r="DKZ32" s="1230"/>
      <c r="DLA32" s="1230"/>
      <c r="DLB32" s="1230"/>
      <c r="DLC32" s="1230"/>
      <c r="DLD32" s="1230"/>
      <c r="DLE32" s="1230"/>
      <c r="DLF32" s="1230"/>
      <c r="DLG32" s="1230"/>
      <c r="DLH32" s="1230"/>
      <c r="DLI32" s="1230"/>
      <c r="DLJ32" s="1230"/>
      <c r="DLK32" s="1230"/>
      <c r="DLL32" s="1230"/>
      <c r="DLM32" s="1230"/>
      <c r="DLN32" s="1230"/>
      <c r="DLO32" s="1230"/>
      <c r="DLP32" s="1230"/>
      <c r="DLQ32" s="1230"/>
      <c r="DLR32" s="1230"/>
      <c r="DLS32" s="1230"/>
      <c r="DLT32" s="1230"/>
      <c r="DLU32" s="1230"/>
      <c r="DLV32" s="1230"/>
      <c r="DLW32" s="1230"/>
      <c r="DLX32" s="1230"/>
      <c r="DLY32" s="1230"/>
      <c r="DLZ32" s="1230"/>
      <c r="DMA32" s="1230"/>
      <c r="DMB32" s="1230"/>
      <c r="DMC32" s="1230"/>
      <c r="DMD32" s="1230"/>
      <c r="DME32" s="1230"/>
      <c r="DMF32" s="1230"/>
      <c r="DMG32" s="1230"/>
      <c r="DMH32" s="1230"/>
      <c r="DMI32" s="1230"/>
      <c r="DMJ32" s="1230"/>
      <c r="DMK32" s="1230"/>
      <c r="DML32" s="1230"/>
      <c r="DMM32" s="1230"/>
      <c r="DMN32" s="1230"/>
      <c r="DMO32" s="1230"/>
      <c r="DMP32" s="1230"/>
      <c r="DMQ32" s="1230"/>
      <c r="DMR32" s="1230"/>
      <c r="DMS32" s="1230"/>
      <c r="DMT32" s="1230"/>
      <c r="DMU32" s="1230"/>
      <c r="DMV32" s="1230"/>
      <c r="DMW32" s="1230"/>
      <c r="DMX32" s="1230"/>
      <c r="DMY32" s="1230"/>
      <c r="DMZ32" s="1230"/>
      <c r="DNA32" s="1230"/>
      <c r="DNB32" s="1230"/>
      <c r="DNC32" s="1230"/>
      <c r="DND32" s="1230"/>
      <c r="DNE32" s="1230"/>
      <c r="DNF32" s="1230"/>
      <c r="DNG32" s="1230"/>
      <c r="DNH32" s="1230"/>
      <c r="DNI32" s="1230"/>
      <c r="DNJ32" s="1230"/>
      <c r="DNK32" s="1230"/>
      <c r="DNL32" s="1230"/>
      <c r="DNM32" s="1230"/>
      <c r="DNN32" s="1230"/>
      <c r="DNO32" s="1230"/>
      <c r="DNP32" s="1230"/>
      <c r="DNQ32" s="1230"/>
      <c r="DNR32" s="1230"/>
      <c r="DNS32" s="1230"/>
      <c r="DNT32" s="1230"/>
      <c r="DNU32" s="1230"/>
      <c r="DNV32" s="1230"/>
      <c r="DNW32" s="1230"/>
      <c r="DNX32" s="1230"/>
      <c r="DNY32" s="1230"/>
      <c r="DNZ32" s="1230"/>
      <c r="DOA32" s="1230"/>
      <c r="DOB32" s="1230"/>
      <c r="DOC32" s="1230"/>
      <c r="DOD32" s="1230"/>
      <c r="DOE32" s="1230"/>
      <c r="DOF32" s="1230"/>
      <c r="DOG32" s="1230"/>
      <c r="DOH32" s="1230"/>
      <c r="DOI32" s="1230"/>
      <c r="DOJ32" s="1230"/>
      <c r="DOK32" s="1230"/>
      <c r="DOL32" s="1230"/>
      <c r="DOM32" s="1230"/>
      <c r="DON32" s="1230"/>
      <c r="DOO32" s="1230"/>
      <c r="DOP32" s="1230"/>
      <c r="DOQ32" s="1230"/>
      <c r="DOR32" s="1230"/>
      <c r="DOS32" s="1230"/>
      <c r="DOT32" s="1230"/>
      <c r="DOU32" s="1230"/>
      <c r="DOV32" s="1230"/>
      <c r="DOW32" s="1230"/>
      <c r="DOX32" s="1230"/>
      <c r="DOY32" s="1230"/>
      <c r="DOZ32" s="1230"/>
      <c r="DPA32" s="1230"/>
      <c r="DPB32" s="1230"/>
      <c r="DPC32" s="1230"/>
      <c r="DPD32" s="1230"/>
      <c r="DPE32" s="1230"/>
      <c r="DPF32" s="1230"/>
      <c r="DPG32" s="1230"/>
      <c r="DPH32" s="1230"/>
      <c r="DPI32" s="1230"/>
      <c r="DPJ32" s="1230"/>
      <c r="DPK32" s="1230"/>
      <c r="DPL32" s="1230"/>
      <c r="DPM32" s="1230"/>
      <c r="DPN32" s="1230"/>
      <c r="DPO32" s="1230"/>
      <c r="DPP32" s="1230"/>
      <c r="DPQ32" s="1230"/>
      <c r="DPR32" s="1230"/>
      <c r="DPS32" s="1230"/>
      <c r="DPT32" s="1230"/>
      <c r="DPU32" s="1230"/>
      <c r="DPV32" s="1230"/>
      <c r="DPW32" s="1230"/>
      <c r="DPX32" s="1230"/>
      <c r="DPY32" s="1230"/>
      <c r="DPZ32" s="1230"/>
      <c r="DQA32" s="1230"/>
      <c r="DQB32" s="1230"/>
      <c r="DQC32" s="1230"/>
      <c r="DQD32" s="1230"/>
      <c r="DQE32" s="1230"/>
      <c r="DQF32" s="1230"/>
      <c r="DQG32" s="1230"/>
      <c r="DQH32" s="1230"/>
      <c r="DQI32" s="1230"/>
      <c r="DQJ32" s="1230"/>
      <c r="DQK32" s="1230"/>
      <c r="DQL32" s="1230"/>
      <c r="DQM32" s="1230"/>
      <c r="DQN32" s="1230"/>
      <c r="DQO32" s="1230"/>
      <c r="DQP32" s="1230"/>
      <c r="DQQ32" s="1230"/>
      <c r="DQR32" s="1230"/>
      <c r="DQS32" s="1230"/>
      <c r="DQT32" s="1230"/>
      <c r="DQU32" s="1230"/>
      <c r="DQV32" s="1230"/>
      <c r="DQW32" s="1230"/>
      <c r="DQX32" s="1230"/>
      <c r="DQY32" s="1230"/>
      <c r="DQZ32" s="1230"/>
      <c r="DRA32" s="1230"/>
      <c r="DRB32" s="1230"/>
      <c r="DRC32" s="1230"/>
      <c r="DRD32" s="1230"/>
      <c r="DRE32" s="1230"/>
      <c r="DRF32" s="1230"/>
      <c r="DRG32" s="1230"/>
      <c r="DRH32" s="1230"/>
      <c r="DRI32" s="1230"/>
      <c r="DRJ32" s="1230"/>
      <c r="DRK32" s="1230"/>
      <c r="DRL32" s="1230"/>
      <c r="DRM32" s="1230"/>
      <c r="DRN32" s="1230"/>
      <c r="DRO32" s="1230"/>
      <c r="DRP32" s="1230"/>
      <c r="DRQ32" s="1230"/>
      <c r="DRR32" s="1230"/>
      <c r="DRS32" s="1230"/>
      <c r="DRT32" s="1230"/>
      <c r="DRU32" s="1230"/>
      <c r="DRV32" s="1230"/>
      <c r="DRW32" s="1230"/>
      <c r="DRX32" s="1230"/>
      <c r="DRY32" s="1230"/>
      <c r="DRZ32" s="1230"/>
      <c r="DSA32" s="1230"/>
      <c r="DSB32" s="1230"/>
      <c r="DSC32" s="1230"/>
      <c r="DSD32" s="1230"/>
      <c r="DSE32" s="1230"/>
      <c r="DSF32" s="1230"/>
      <c r="DSG32" s="1230"/>
      <c r="DSH32" s="1230"/>
      <c r="DSI32" s="1230"/>
      <c r="DSJ32" s="1230"/>
      <c r="DSK32" s="1230"/>
      <c r="DSL32" s="1230"/>
      <c r="DSM32" s="1230"/>
      <c r="DSN32" s="1230"/>
      <c r="DSO32" s="1230"/>
      <c r="DSP32" s="1230"/>
      <c r="DSQ32" s="1230"/>
      <c r="DSR32" s="1230"/>
      <c r="DSS32" s="1230"/>
      <c r="DST32" s="1230"/>
      <c r="DSU32" s="1230"/>
      <c r="DSV32" s="1230"/>
      <c r="DSW32" s="1230"/>
      <c r="DSX32" s="1230"/>
      <c r="DSY32" s="1230"/>
      <c r="DSZ32" s="1230"/>
      <c r="DTA32" s="1230"/>
      <c r="DTB32" s="1230"/>
      <c r="DTC32" s="1230"/>
      <c r="DTD32" s="1230"/>
      <c r="DTE32" s="1230"/>
      <c r="DTF32" s="1230"/>
      <c r="DTG32" s="1230"/>
      <c r="DTH32" s="1230"/>
      <c r="DTI32" s="1230"/>
      <c r="DTJ32" s="1230"/>
      <c r="DTK32" s="1230"/>
      <c r="DTL32" s="1230"/>
      <c r="DTM32" s="1230"/>
      <c r="DTN32" s="1230"/>
      <c r="DTO32" s="1230"/>
      <c r="DTP32" s="1230"/>
      <c r="DTQ32" s="1230"/>
      <c r="DTR32" s="1230"/>
      <c r="DTS32" s="1230"/>
      <c r="DTT32" s="1230"/>
      <c r="DTU32" s="1230"/>
      <c r="DTV32" s="1230"/>
      <c r="DTW32" s="1230"/>
      <c r="DTX32" s="1230"/>
      <c r="DTY32" s="1230"/>
      <c r="DTZ32" s="1230"/>
      <c r="DUA32" s="1230"/>
      <c r="DUB32" s="1230"/>
      <c r="DUC32" s="1230"/>
      <c r="DUD32" s="1230"/>
      <c r="DUE32" s="1230"/>
      <c r="DUF32" s="1230"/>
      <c r="DUG32" s="1230"/>
      <c r="DUH32" s="1230"/>
      <c r="DUI32" s="1230"/>
      <c r="DUJ32" s="1230"/>
      <c r="DUK32" s="1230"/>
      <c r="DUL32" s="1230"/>
      <c r="DUM32" s="1230"/>
      <c r="DUN32" s="1230"/>
      <c r="DUO32" s="1230"/>
      <c r="DUP32" s="1230"/>
      <c r="DUQ32" s="1230"/>
      <c r="DUR32" s="1230"/>
      <c r="DUS32" s="1230"/>
      <c r="DUT32" s="1230"/>
      <c r="DUU32" s="1230"/>
      <c r="DUV32" s="1230"/>
      <c r="DUW32" s="1230"/>
      <c r="DUX32" s="1230"/>
      <c r="DUY32" s="1230"/>
      <c r="DUZ32" s="1230"/>
      <c r="DVA32" s="1230"/>
      <c r="DVB32" s="1230"/>
      <c r="DVC32" s="1230"/>
      <c r="DVD32" s="1230"/>
      <c r="DVE32" s="1230"/>
      <c r="DVF32" s="1230"/>
      <c r="DVG32" s="1230"/>
      <c r="DVH32" s="1230"/>
      <c r="DVI32" s="1230"/>
      <c r="DVJ32" s="1230"/>
      <c r="DVK32" s="1230"/>
      <c r="DVL32" s="1230"/>
      <c r="DVM32" s="1230"/>
      <c r="DVN32" s="1230"/>
      <c r="DVO32" s="1230"/>
      <c r="DVP32" s="1230"/>
      <c r="DVQ32" s="1230"/>
      <c r="DVR32" s="1230"/>
      <c r="DVS32" s="1230"/>
      <c r="DVT32" s="1230"/>
      <c r="DVU32" s="1230"/>
      <c r="DVV32" s="1230"/>
      <c r="DVW32" s="1230"/>
      <c r="DVX32" s="1230"/>
      <c r="DVY32" s="1230"/>
      <c r="DVZ32" s="1230"/>
      <c r="DWA32" s="1230"/>
      <c r="DWB32" s="1230"/>
      <c r="DWC32" s="1230"/>
      <c r="DWD32" s="1230"/>
      <c r="DWE32" s="1230"/>
      <c r="DWF32" s="1230"/>
      <c r="DWG32" s="1230"/>
      <c r="DWH32" s="1230"/>
      <c r="DWI32" s="1230"/>
      <c r="DWJ32" s="1230"/>
      <c r="DWK32" s="1230"/>
      <c r="DWL32" s="1230"/>
      <c r="DWM32" s="1230"/>
      <c r="DWN32" s="1230"/>
      <c r="DWO32" s="1230"/>
      <c r="DWP32" s="1230"/>
      <c r="DWQ32" s="1230"/>
      <c r="DWR32" s="1230"/>
      <c r="DWS32" s="1230"/>
      <c r="DWT32" s="1230"/>
      <c r="DWU32" s="1230"/>
      <c r="DWV32" s="1230"/>
      <c r="DWW32" s="1230"/>
      <c r="DWX32" s="1230"/>
      <c r="DWY32" s="1230"/>
      <c r="DWZ32" s="1230"/>
      <c r="DXA32" s="1230"/>
      <c r="DXB32" s="1230"/>
      <c r="DXC32" s="1230"/>
      <c r="DXD32" s="1230"/>
      <c r="DXE32" s="1230"/>
      <c r="DXF32" s="1230"/>
      <c r="DXG32" s="1230"/>
      <c r="DXH32" s="1230"/>
      <c r="DXI32" s="1230"/>
      <c r="DXJ32" s="1230"/>
      <c r="DXK32" s="1230"/>
      <c r="DXL32" s="1230"/>
      <c r="DXM32" s="1230"/>
      <c r="DXN32" s="1230"/>
      <c r="DXO32" s="1230"/>
      <c r="DXP32" s="1230"/>
      <c r="DXQ32" s="1230"/>
      <c r="DXR32" s="1230"/>
      <c r="DXS32" s="1230"/>
      <c r="DXT32" s="1230"/>
      <c r="DXU32" s="1230"/>
      <c r="DXV32" s="1230"/>
      <c r="DXW32" s="1230"/>
      <c r="DXX32" s="1230"/>
      <c r="DXY32" s="1230"/>
      <c r="DXZ32" s="1230"/>
      <c r="DYA32" s="1230"/>
      <c r="DYB32" s="1230"/>
      <c r="DYC32" s="1230"/>
      <c r="DYD32" s="1230"/>
      <c r="DYE32" s="1230"/>
      <c r="DYF32" s="1230"/>
      <c r="DYG32" s="1230"/>
      <c r="DYH32" s="1230"/>
      <c r="DYI32" s="1230"/>
      <c r="DYJ32" s="1230"/>
      <c r="DYK32" s="1230"/>
      <c r="DYL32" s="1230"/>
      <c r="DYM32" s="1230"/>
      <c r="DYN32" s="1230"/>
      <c r="DYO32" s="1230"/>
      <c r="DYP32" s="1230"/>
      <c r="DYQ32" s="1230"/>
      <c r="DYR32" s="1230"/>
      <c r="DYS32" s="1230"/>
      <c r="DYT32" s="1230"/>
      <c r="DYU32" s="1230"/>
      <c r="DYV32" s="1230"/>
      <c r="DYW32" s="1230"/>
      <c r="DYX32" s="1230"/>
      <c r="DYY32" s="1230"/>
      <c r="DYZ32" s="1230"/>
      <c r="DZA32" s="1230"/>
      <c r="DZB32" s="1230"/>
      <c r="DZC32" s="1230"/>
      <c r="DZD32" s="1230"/>
      <c r="DZE32" s="1230"/>
      <c r="DZF32" s="1230"/>
      <c r="DZG32" s="1230"/>
      <c r="DZH32" s="1230"/>
      <c r="DZI32" s="1230"/>
      <c r="DZJ32" s="1230"/>
      <c r="DZK32" s="1230"/>
      <c r="DZL32" s="1230"/>
      <c r="DZM32" s="1230"/>
      <c r="DZN32" s="1230"/>
      <c r="DZO32" s="1230"/>
      <c r="DZP32" s="1230"/>
      <c r="DZQ32" s="1230"/>
      <c r="DZR32" s="1230"/>
      <c r="DZS32" s="1230"/>
      <c r="DZT32" s="1230"/>
      <c r="DZU32" s="1230"/>
      <c r="DZV32" s="1230"/>
      <c r="DZW32" s="1230"/>
      <c r="DZX32" s="1230"/>
      <c r="DZY32" s="1230"/>
      <c r="DZZ32" s="1230"/>
      <c r="EAA32" s="1230"/>
      <c r="EAB32" s="1230"/>
      <c r="EAC32" s="1230"/>
      <c r="EAD32" s="1230"/>
      <c r="EAE32" s="1230"/>
      <c r="EAF32" s="1230"/>
      <c r="EAG32" s="1230"/>
      <c r="EAH32" s="1230"/>
      <c r="EAI32" s="1230"/>
      <c r="EAJ32" s="1230"/>
      <c r="EAK32" s="1230"/>
      <c r="EAL32" s="1230"/>
      <c r="EAM32" s="1230"/>
      <c r="EAN32" s="1230"/>
      <c r="EAO32" s="1230"/>
      <c r="EAP32" s="1230"/>
      <c r="EAQ32" s="1230"/>
      <c r="EAR32" s="1230"/>
      <c r="EAS32" s="1230"/>
      <c r="EAT32" s="1230"/>
      <c r="EAU32" s="1230"/>
      <c r="EAV32" s="1230"/>
      <c r="EAW32" s="1230"/>
      <c r="EAX32" s="1230"/>
      <c r="EAY32" s="1230"/>
      <c r="EAZ32" s="1230"/>
      <c r="EBA32" s="1230"/>
      <c r="EBB32" s="1230"/>
      <c r="EBC32" s="1230"/>
      <c r="EBD32" s="1230"/>
      <c r="EBE32" s="1230"/>
      <c r="EBF32" s="1230"/>
      <c r="EBG32" s="1230"/>
      <c r="EBH32" s="1230"/>
      <c r="EBI32" s="1230"/>
      <c r="EBJ32" s="1230"/>
      <c r="EBK32" s="1230"/>
      <c r="EBL32" s="1230"/>
      <c r="EBM32" s="1230"/>
      <c r="EBN32" s="1230"/>
      <c r="EBO32" s="1230"/>
      <c r="EBP32" s="1230"/>
      <c r="EBQ32" s="1230"/>
      <c r="EBR32" s="1230"/>
      <c r="EBS32" s="1230"/>
      <c r="EBT32" s="1230"/>
      <c r="EBU32" s="1230"/>
      <c r="EBV32" s="1230"/>
      <c r="EBW32" s="1230"/>
      <c r="EBX32" s="1230"/>
      <c r="EBY32" s="1230"/>
      <c r="EBZ32" s="1230"/>
      <c r="ECA32" s="1230"/>
      <c r="ECB32" s="1230"/>
      <c r="ECC32" s="1230"/>
      <c r="ECD32" s="1230"/>
      <c r="ECE32" s="1230"/>
      <c r="ECF32" s="1230"/>
      <c r="ECG32" s="1230"/>
      <c r="ECH32" s="1230"/>
      <c r="ECI32" s="1230"/>
      <c r="ECJ32" s="1230"/>
      <c r="ECK32" s="1230"/>
      <c r="ECL32" s="1230"/>
      <c r="ECM32" s="1230"/>
      <c r="ECN32" s="1230"/>
      <c r="ECO32" s="1230"/>
      <c r="ECP32" s="1230"/>
      <c r="ECQ32" s="1230"/>
      <c r="ECR32" s="1230"/>
      <c r="ECS32" s="1230"/>
      <c r="ECT32" s="1230"/>
      <c r="ECU32" s="1230"/>
      <c r="ECV32" s="1230"/>
      <c r="ECW32" s="1230"/>
      <c r="ECX32" s="1230"/>
      <c r="ECY32" s="1230"/>
      <c r="ECZ32" s="1230"/>
      <c r="EDA32" s="1230"/>
      <c r="EDB32" s="1230"/>
      <c r="EDC32" s="1230"/>
      <c r="EDD32" s="1230"/>
      <c r="EDE32" s="1230"/>
      <c r="EDF32" s="1230"/>
      <c r="EDG32" s="1230"/>
      <c r="EDH32" s="1230"/>
      <c r="EDI32" s="1230"/>
      <c r="EDJ32" s="1230"/>
      <c r="EDK32" s="1230"/>
      <c r="EDL32" s="1230"/>
      <c r="EDM32" s="1230"/>
      <c r="EDN32" s="1230"/>
      <c r="EDO32" s="1230"/>
      <c r="EDP32" s="1230"/>
      <c r="EDQ32" s="1230"/>
      <c r="EDR32" s="1230"/>
      <c r="EDS32" s="1230"/>
      <c r="EDT32" s="1230"/>
      <c r="EDU32" s="1230"/>
      <c r="EDV32" s="1230"/>
      <c r="EDW32" s="1230"/>
      <c r="EDX32" s="1230"/>
      <c r="EDY32" s="1230"/>
      <c r="EDZ32" s="1230"/>
      <c r="EEA32" s="1230"/>
      <c r="EEB32" s="1230"/>
      <c r="EEC32" s="1230"/>
      <c r="EED32" s="1230"/>
      <c r="EEE32" s="1230"/>
      <c r="EEF32" s="1230"/>
      <c r="EEG32" s="1230"/>
      <c r="EEH32" s="1230"/>
      <c r="EEI32" s="1230"/>
      <c r="EEJ32" s="1230"/>
      <c r="EEK32" s="1230"/>
      <c r="EEL32" s="1230"/>
      <c r="EEM32" s="1230"/>
      <c r="EEN32" s="1230"/>
      <c r="EEO32" s="1230"/>
      <c r="EEP32" s="1230"/>
      <c r="EEQ32" s="1230"/>
      <c r="EER32" s="1230"/>
      <c r="EES32" s="1230"/>
      <c r="EET32" s="1230"/>
      <c r="EEU32" s="1230"/>
      <c r="EEV32" s="1230"/>
      <c r="EEW32" s="1230"/>
      <c r="EEX32" s="1230"/>
      <c r="EEY32" s="1230"/>
      <c r="EEZ32" s="1230"/>
      <c r="EFA32" s="1230"/>
      <c r="EFB32" s="1230"/>
      <c r="EFC32" s="1230"/>
      <c r="EFD32" s="1230"/>
      <c r="EFE32" s="1230"/>
      <c r="EFF32" s="1230"/>
      <c r="EFG32" s="1230"/>
      <c r="EFH32" s="1230"/>
      <c r="EFI32" s="1230"/>
      <c r="EFJ32" s="1230"/>
      <c r="EFK32" s="1230"/>
      <c r="EFL32" s="1230"/>
      <c r="EFM32" s="1230"/>
      <c r="EFN32" s="1230"/>
      <c r="EFO32" s="1230"/>
      <c r="EFP32" s="1230"/>
      <c r="EFQ32" s="1230"/>
      <c r="EFR32" s="1230"/>
      <c r="EFS32" s="1230"/>
      <c r="EFT32" s="1230"/>
      <c r="EFU32" s="1230"/>
      <c r="EFV32" s="1230"/>
      <c r="EFW32" s="1230"/>
      <c r="EFX32" s="1230"/>
      <c r="EFY32" s="1230"/>
      <c r="EFZ32" s="1230"/>
      <c r="EGA32" s="1230"/>
      <c r="EGB32" s="1230"/>
      <c r="EGC32" s="1230"/>
      <c r="EGD32" s="1230"/>
      <c r="EGE32" s="1230"/>
      <c r="EGF32" s="1230"/>
      <c r="EGG32" s="1230"/>
      <c r="EGH32" s="1230"/>
      <c r="EGI32" s="1230"/>
      <c r="EGJ32" s="1230"/>
      <c r="EGK32" s="1230"/>
      <c r="EGL32" s="1230"/>
      <c r="EGM32" s="1230"/>
      <c r="EGN32" s="1230"/>
      <c r="EGO32" s="1230"/>
      <c r="EGP32" s="1230"/>
      <c r="EGQ32" s="1230"/>
      <c r="EGR32" s="1230"/>
      <c r="EGS32" s="1230"/>
      <c r="EGT32" s="1230"/>
      <c r="EGU32" s="1230"/>
      <c r="EGV32" s="1230"/>
      <c r="EGW32" s="1230"/>
      <c r="EGX32" s="1230"/>
      <c r="EGY32" s="1230"/>
      <c r="EGZ32" s="1230"/>
      <c r="EHA32" s="1230"/>
      <c r="EHB32" s="1230"/>
      <c r="EHC32" s="1230"/>
      <c r="EHD32" s="1230"/>
      <c r="EHE32" s="1230"/>
      <c r="EHF32" s="1230"/>
      <c r="EHG32" s="1230"/>
      <c r="EHH32" s="1230"/>
      <c r="EHI32" s="1230"/>
      <c r="EHJ32" s="1230"/>
      <c r="EHK32" s="1230"/>
      <c r="EHL32" s="1230"/>
      <c r="EHM32" s="1230"/>
      <c r="EHN32" s="1230"/>
      <c r="EHO32" s="1230"/>
      <c r="EHP32" s="1230"/>
      <c r="EHQ32" s="1230"/>
      <c r="EHR32" s="1230"/>
      <c r="EHS32" s="1230"/>
      <c r="EHT32" s="1230"/>
      <c r="EHU32" s="1230"/>
      <c r="EHV32" s="1230"/>
      <c r="EHW32" s="1230"/>
      <c r="EHX32" s="1230"/>
      <c r="EHY32" s="1230"/>
      <c r="EHZ32" s="1230"/>
      <c r="EIA32" s="1230"/>
      <c r="EIB32" s="1230"/>
      <c r="EIC32" s="1230"/>
      <c r="EID32" s="1230"/>
      <c r="EIE32" s="1230"/>
      <c r="EIF32" s="1230"/>
      <c r="EIG32" s="1230"/>
      <c r="EIH32" s="1230"/>
      <c r="EII32" s="1230"/>
      <c r="EIJ32" s="1230"/>
      <c r="EIK32" s="1230"/>
      <c r="EIL32" s="1230"/>
      <c r="EIM32" s="1230"/>
      <c r="EIN32" s="1230"/>
      <c r="EIO32" s="1230"/>
      <c r="EIP32" s="1230"/>
      <c r="EIQ32" s="1230"/>
      <c r="EIR32" s="1230"/>
      <c r="EIS32" s="1230"/>
      <c r="EIT32" s="1230"/>
      <c r="EIU32" s="1230"/>
      <c r="EIV32" s="1230"/>
      <c r="EIW32" s="1230"/>
      <c r="EIX32" s="1230"/>
      <c r="EIY32" s="1230"/>
      <c r="EIZ32" s="1230"/>
      <c r="EJA32" s="1230"/>
      <c r="EJB32" s="1230"/>
      <c r="EJC32" s="1230"/>
      <c r="EJD32" s="1230"/>
      <c r="EJE32" s="1230"/>
      <c r="EJF32" s="1230"/>
      <c r="EJG32" s="1230"/>
      <c r="EJH32" s="1230"/>
      <c r="EJI32" s="1230"/>
      <c r="EJJ32" s="1230"/>
      <c r="EJK32" s="1230"/>
      <c r="EJL32" s="1230"/>
      <c r="EJM32" s="1230"/>
      <c r="EJN32" s="1230"/>
      <c r="EJO32" s="1230"/>
      <c r="EJP32" s="1230"/>
      <c r="EJQ32" s="1230"/>
      <c r="EJR32" s="1230"/>
      <c r="EJS32" s="1230"/>
      <c r="EJT32" s="1230"/>
      <c r="EJU32" s="1230"/>
      <c r="EJV32" s="1230"/>
      <c r="EJW32" s="1230"/>
      <c r="EJX32" s="1230"/>
      <c r="EJY32" s="1230"/>
      <c r="EJZ32" s="1230"/>
      <c r="EKA32" s="1230"/>
      <c r="EKB32" s="1230"/>
      <c r="EKC32" s="1230"/>
      <c r="EKD32" s="1230"/>
      <c r="EKE32" s="1230"/>
      <c r="EKF32" s="1230"/>
      <c r="EKG32" s="1230"/>
      <c r="EKH32" s="1230"/>
      <c r="EKI32" s="1230"/>
      <c r="EKJ32" s="1230"/>
      <c r="EKK32" s="1230"/>
      <c r="EKL32" s="1230"/>
      <c r="EKM32" s="1230"/>
      <c r="EKN32" s="1230"/>
      <c r="EKO32" s="1230"/>
      <c r="EKP32" s="1230"/>
      <c r="EKQ32" s="1230"/>
      <c r="EKR32" s="1230"/>
      <c r="EKS32" s="1230"/>
      <c r="EKT32" s="1230"/>
      <c r="EKU32" s="1230"/>
      <c r="EKV32" s="1230"/>
      <c r="EKW32" s="1230"/>
      <c r="EKX32" s="1230"/>
      <c r="EKY32" s="1230"/>
      <c r="EKZ32" s="1230"/>
      <c r="ELA32" s="1230"/>
      <c r="ELB32" s="1230"/>
      <c r="ELC32" s="1230"/>
      <c r="ELD32" s="1230"/>
      <c r="ELE32" s="1230"/>
      <c r="ELF32" s="1230"/>
      <c r="ELG32" s="1230"/>
      <c r="ELH32" s="1230"/>
      <c r="ELI32" s="1230"/>
      <c r="ELJ32" s="1230"/>
      <c r="ELK32" s="1230"/>
      <c r="ELL32" s="1230"/>
      <c r="ELM32" s="1230"/>
      <c r="ELN32" s="1230"/>
      <c r="ELO32" s="1230"/>
      <c r="ELP32" s="1230"/>
      <c r="ELQ32" s="1230"/>
      <c r="ELR32" s="1230"/>
      <c r="ELS32" s="1230"/>
      <c r="ELT32" s="1230"/>
      <c r="ELU32" s="1230"/>
      <c r="ELV32" s="1230"/>
      <c r="ELW32" s="1230"/>
      <c r="ELX32" s="1230"/>
      <c r="ELY32" s="1230"/>
      <c r="ELZ32" s="1230"/>
      <c r="EMA32" s="1230"/>
      <c r="EMB32" s="1230"/>
      <c r="EMC32" s="1230"/>
      <c r="EMD32" s="1230"/>
      <c r="EME32" s="1230"/>
      <c r="EMF32" s="1230"/>
      <c r="EMG32" s="1230"/>
      <c r="EMH32" s="1230"/>
      <c r="EMI32" s="1230"/>
      <c r="EMJ32" s="1230"/>
      <c r="EMK32" s="1230"/>
      <c r="EML32" s="1230"/>
      <c r="EMM32" s="1230"/>
      <c r="EMN32" s="1230"/>
      <c r="EMO32" s="1230"/>
      <c r="EMP32" s="1230"/>
      <c r="EMQ32" s="1230"/>
      <c r="EMR32" s="1230"/>
      <c r="EMS32" s="1230"/>
      <c r="EMT32" s="1230"/>
      <c r="EMU32" s="1230"/>
      <c r="EMV32" s="1230"/>
      <c r="EMW32" s="1230"/>
      <c r="EMX32" s="1230"/>
      <c r="EMY32" s="1230"/>
      <c r="EMZ32" s="1230"/>
      <c r="ENA32" s="1230"/>
      <c r="ENB32" s="1230"/>
      <c r="ENC32" s="1230"/>
      <c r="END32" s="1230"/>
      <c r="ENE32" s="1230"/>
      <c r="ENF32" s="1230"/>
      <c r="ENG32" s="1230"/>
      <c r="ENH32" s="1230"/>
      <c r="ENI32" s="1230"/>
      <c r="ENJ32" s="1230"/>
      <c r="ENK32" s="1230"/>
      <c r="ENL32" s="1230"/>
      <c r="ENM32" s="1230"/>
      <c r="ENN32" s="1230"/>
      <c r="ENO32" s="1230"/>
      <c r="ENP32" s="1230"/>
      <c r="ENQ32" s="1230"/>
      <c r="ENR32" s="1230"/>
      <c r="ENS32" s="1230"/>
      <c r="ENT32" s="1230"/>
      <c r="ENU32" s="1230"/>
      <c r="ENV32" s="1230"/>
      <c r="ENW32" s="1230"/>
      <c r="ENX32" s="1230"/>
      <c r="ENY32" s="1230"/>
      <c r="ENZ32" s="1230"/>
      <c r="EOA32" s="1230"/>
      <c r="EOB32" s="1230"/>
      <c r="EOC32" s="1230"/>
      <c r="EOD32" s="1230"/>
      <c r="EOE32" s="1230"/>
      <c r="EOF32" s="1230"/>
      <c r="EOG32" s="1230"/>
      <c r="EOH32" s="1230"/>
      <c r="EOI32" s="1230"/>
      <c r="EOJ32" s="1230"/>
      <c r="EOK32" s="1230"/>
      <c r="EOL32" s="1230"/>
      <c r="EOM32" s="1230"/>
      <c r="EON32" s="1230"/>
      <c r="EOO32" s="1230"/>
      <c r="EOP32" s="1230"/>
      <c r="EOQ32" s="1230"/>
      <c r="EOR32" s="1230"/>
      <c r="EOS32" s="1230"/>
      <c r="EOT32" s="1230"/>
      <c r="EOU32" s="1230"/>
      <c r="EOV32" s="1230"/>
      <c r="EOW32" s="1230"/>
      <c r="EOX32" s="1230"/>
      <c r="EOY32" s="1230"/>
      <c r="EOZ32" s="1230"/>
      <c r="EPA32" s="1230"/>
      <c r="EPB32" s="1230"/>
      <c r="EPC32" s="1230"/>
      <c r="EPD32" s="1230"/>
      <c r="EPE32" s="1230"/>
      <c r="EPF32" s="1230"/>
      <c r="EPG32" s="1230"/>
      <c r="EPH32" s="1230"/>
      <c r="EPI32" s="1230"/>
      <c r="EPJ32" s="1230"/>
      <c r="EPK32" s="1230"/>
      <c r="EPL32" s="1230"/>
      <c r="EPM32" s="1230"/>
      <c r="EPN32" s="1230"/>
      <c r="EPO32" s="1230"/>
      <c r="EPP32" s="1230"/>
      <c r="EPQ32" s="1230"/>
      <c r="EPR32" s="1230"/>
      <c r="EPS32" s="1230"/>
      <c r="EPT32" s="1230"/>
      <c r="EPU32" s="1230"/>
      <c r="EPV32" s="1230"/>
      <c r="EPW32" s="1230"/>
      <c r="EPX32" s="1230"/>
      <c r="EPY32" s="1230"/>
      <c r="EPZ32" s="1230"/>
      <c r="EQA32" s="1230"/>
      <c r="EQB32" s="1230"/>
      <c r="EQC32" s="1230"/>
      <c r="EQD32" s="1230"/>
      <c r="EQE32" s="1230"/>
      <c r="EQF32" s="1230"/>
      <c r="EQG32" s="1230"/>
      <c r="EQH32" s="1230"/>
      <c r="EQI32" s="1230"/>
      <c r="EQJ32" s="1230"/>
      <c r="EQK32" s="1230"/>
      <c r="EQL32" s="1230"/>
      <c r="EQM32" s="1230"/>
      <c r="EQN32" s="1230"/>
      <c r="EQO32" s="1230"/>
      <c r="EQP32" s="1230"/>
      <c r="EQQ32" s="1230"/>
      <c r="EQR32" s="1230"/>
      <c r="EQS32" s="1230"/>
      <c r="EQT32" s="1230"/>
      <c r="EQU32" s="1230"/>
      <c r="EQV32" s="1230"/>
      <c r="EQW32" s="1230"/>
      <c r="EQX32" s="1230"/>
      <c r="EQY32" s="1230"/>
      <c r="EQZ32" s="1230"/>
      <c r="ERA32" s="1230"/>
      <c r="ERB32" s="1230"/>
      <c r="ERC32" s="1230"/>
      <c r="ERD32" s="1230"/>
      <c r="ERE32" s="1230"/>
      <c r="ERF32" s="1230"/>
      <c r="ERG32" s="1230"/>
      <c r="ERH32" s="1230"/>
      <c r="ERI32" s="1230"/>
      <c r="ERJ32" s="1230"/>
      <c r="ERK32" s="1230"/>
      <c r="ERL32" s="1230"/>
      <c r="ERM32" s="1230"/>
      <c r="ERN32" s="1230"/>
      <c r="ERO32" s="1230"/>
      <c r="ERP32" s="1230"/>
      <c r="ERQ32" s="1230"/>
      <c r="ERR32" s="1230"/>
      <c r="ERS32" s="1230"/>
      <c r="ERT32" s="1230"/>
      <c r="ERU32" s="1230"/>
      <c r="ERV32" s="1230"/>
      <c r="ERW32" s="1230"/>
      <c r="ERX32" s="1230"/>
      <c r="ERY32" s="1230"/>
      <c r="ERZ32" s="1230"/>
      <c r="ESA32" s="1230"/>
      <c r="ESB32" s="1230"/>
      <c r="ESC32" s="1230"/>
      <c r="ESD32" s="1230"/>
      <c r="ESE32" s="1230"/>
      <c r="ESF32" s="1230"/>
      <c r="ESG32" s="1230"/>
      <c r="ESH32" s="1230"/>
      <c r="ESI32" s="1230"/>
      <c r="ESJ32" s="1230"/>
      <c r="ESK32" s="1230"/>
      <c r="ESL32" s="1230"/>
      <c r="ESM32" s="1230"/>
      <c r="ESN32" s="1230"/>
      <c r="ESO32" s="1230"/>
      <c r="ESP32" s="1230"/>
      <c r="ESQ32" s="1230"/>
      <c r="ESR32" s="1230"/>
      <c r="ESS32" s="1230"/>
      <c r="EST32" s="1230"/>
      <c r="ESU32" s="1230"/>
      <c r="ESV32" s="1230"/>
      <c r="ESW32" s="1230"/>
      <c r="ESX32" s="1230"/>
      <c r="ESY32" s="1230"/>
      <c r="ESZ32" s="1230"/>
      <c r="ETA32" s="1230"/>
      <c r="ETB32" s="1230"/>
      <c r="ETC32" s="1230"/>
      <c r="ETD32" s="1230"/>
      <c r="ETE32" s="1230"/>
      <c r="ETF32" s="1230"/>
      <c r="ETG32" s="1230"/>
      <c r="ETH32" s="1230"/>
      <c r="ETI32" s="1230"/>
      <c r="ETJ32" s="1230"/>
      <c r="ETK32" s="1230"/>
      <c r="ETL32" s="1230"/>
      <c r="ETM32" s="1230"/>
      <c r="ETN32" s="1230"/>
      <c r="ETO32" s="1230"/>
      <c r="ETP32" s="1230"/>
      <c r="ETQ32" s="1230"/>
      <c r="ETR32" s="1230"/>
      <c r="ETS32" s="1230"/>
      <c r="ETT32" s="1230"/>
      <c r="ETU32" s="1230"/>
      <c r="ETV32" s="1230"/>
      <c r="ETW32" s="1230"/>
      <c r="ETX32" s="1230"/>
      <c r="ETY32" s="1230"/>
      <c r="ETZ32" s="1230"/>
      <c r="EUA32" s="1230"/>
      <c r="EUB32" s="1230"/>
      <c r="EUC32" s="1230"/>
      <c r="EUD32" s="1230"/>
      <c r="EUE32" s="1230"/>
      <c r="EUF32" s="1230"/>
      <c r="EUG32" s="1230"/>
      <c r="EUH32" s="1230"/>
      <c r="EUI32" s="1230"/>
      <c r="EUJ32" s="1230"/>
      <c r="EUK32" s="1230"/>
      <c r="EUL32" s="1230"/>
      <c r="EUM32" s="1230"/>
      <c r="EUN32" s="1230"/>
      <c r="EUO32" s="1230"/>
      <c r="EUP32" s="1230"/>
      <c r="EUQ32" s="1230"/>
      <c r="EUR32" s="1230"/>
      <c r="EUS32" s="1230"/>
      <c r="EUT32" s="1230"/>
      <c r="EUU32" s="1230"/>
      <c r="EUV32" s="1230"/>
      <c r="EUW32" s="1230"/>
      <c r="EUX32" s="1230"/>
      <c r="EUY32" s="1230"/>
      <c r="EUZ32" s="1230"/>
      <c r="EVA32" s="1230"/>
      <c r="EVB32" s="1230"/>
      <c r="EVC32" s="1230"/>
      <c r="EVD32" s="1230"/>
      <c r="EVE32" s="1230"/>
      <c r="EVF32" s="1230"/>
      <c r="EVG32" s="1230"/>
      <c r="EVH32" s="1230"/>
      <c r="EVI32" s="1230"/>
      <c r="EVJ32" s="1230"/>
      <c r="EVK32" s="1230"/>
      <c r="EVL32" s="1230"/>
      <c r="EVM32" s="1230"/>
      <c r="EVN32" s="1230"/>
      <c r="EVO32" s="1230"/>
      <c r="EVP32" s="1230"/>
      <c r="EVQ32" s="1230"/>
      <c r="EVR32" s="1230"/>
      <c r="EVS32" s="1230"/>
      <c r="EVT32" s="1230"/>
      <c r="EVU32" s="1230"/>
      <c r="EVV32" s="1230"/>
      <c r="EVW32" s="1230"/>
      <c r="EVX32" s="1230"/>
      <c r="EVY32" s="1230"/>
      <c r="EVZ32" s="1230"/>
      <c r="EWA32" s="1230"/>
      <c r="EWB32" s="1230"/>
      <c r="EWC32" s="1230"/>
      <c r="EWD32" s="1230"/>
      <c r="EWE32" s="1230"/>
      <c r="EWF32" s="1230"/>
      <c r="EWG32" s="1230"/>
      <c r="EWH32" s="1230"/>
      <c r="EWI32" s="1230"/>
      <c r="EWJ32" s="1230"/>
      <c r="EWK32" s="1230"/>
      <c r="EWL32" s="1230"/>
      <c r="EWM32" s="1230"/>
      <c r="EWN32" s="1230"/>
      <c r="EWO32" s="1230"/>
      <c r="EWP32" s="1230"/>
      <c r="EWQ32" s="1230"/>
      <c r="EWR32" s="1230"/>
      <c r="EWS32" s="1230"/>
      <c r="EWT32" s="1230"/>
      <c r="EWU32" s="1230"/>
      <c r="EWV32" s="1230"/>
      <c r="EWW32" s="1230"/>
      <c r="EWX32" s="1230"/>
      <c r="EWY32" s="1230"/>
      <c r="EWZ32" s="1230"/>
      <c r="EXA32" s="1230"/>
      <c r="EXB32" s="1230"/>
      <c r="EXC32" s="1230"/>
      <c r="EXD32" s="1230"/>
      <c r="EXE32" s="1230"/>
      <c r="EXF32" s="1230"/>
      <c r="EXG32" s="1230"/>
      <c r="EXH32" s="1230"/>
      <c r="EXI32" s="1230"/>
      <c r="EXJ32" s="1230"/>
      <c r="EXK32" s="1230"/>
      <c r="EXL32" s="1230"/>
      <c r="EXM32" s="1230"/>
      <c r="EXN32" s="1230"/>
      <c r="EXO32" s="1230"/>
      <c r="EXP32" s="1230"/>
      <c r="EXQ32" s="1230"/>
      <c r="EXR32" s="1230"/>
      <c r="EXS32" s="1230"/>
      <c r="EXT32" s="1230"/>
      <c r="EXU32" s="1230"/>
      <c r="EXV32" s="1230"/>
      <c r="EXW32" s="1230"/>
      <c r="EXX32" s="1230"/>
      <c r="EXY32" s="1230"/>
      <c r="EXZ32" s="1230"/>
      <c r="EYA32" s="1230"/>
      <c r="EYB32" s="1230"/>
      <c r="EYC32" s="1230"/>
      <c r="EYD32" s="1230"/>
      <c r="EYE32" s="1230"/>
      <c r="EYF32" s="1230"/>
      <c r="EYG32" s="1230"/>
      <c r="EYH32" s="1230"/>
      <c r="EYI32" s="1230"/>
      <c r="EYJ32" s="1230"/>
      <c r="EYK32" s="1230"/>
      <c r="EYL32" s="1230"/>
      <c r="EYM32" s="1230"/>
      <c r="EYN32" s="1230"/>
      <c r="EYO32" s="1230"/>
      <c r="EYP32" s="1230"/>
      <c r="EYQ32" s="1230"/>
      <c r="EYR32" s="1230"/>
      <c r="EYS32" s="1230"/>
      <c r="EYT32" s="1230"/>
      <c r="EYU32" s="1230"/>
      <c r="EYV32" s="1230"/>
      <c r="EYW32" s="1230"/>
      <c r="EYX32" s="1230"/>
      <c r="EYY32" s="1230"/>
      <c r="EYZ32" s="1230"/>
      <c r="EZA32" s="1230"/>
      <c r="EZB32" s="1230"/>
      <c r="EZC32" s="1230"/>
      <c r="EZD32" s="1230"/>
      <c r="EZE32" s="1230"/>
      <c r="EZF32" s="1230"/>
      <c r="EZG32" s="1230"/>
      <c r="EZH32" s="1230"/>
      <c r="EZI32" s="1230"/>
      <c r="EZJ32" s="1230"/>
      <c r="EZK32" s="1230"/>
      <c r="EZL32" s="1230"/>
      <c r="EZM32" s="1230"/>
      <c r="EZN32" s="1230"/>
      <c r="EZO32" s="1230"/>
      <c r="EZP32" s="1230"/>
      <c r="EZQ32" s="1230"/>
      <c r="EZR32" s="1230"/>
      <c r="EZS32" s="1230"/>
      <c r="EZT32" s="1230"/>
      <c r="EZU32" s="1230"/>
      <c r="EZV32" s="1230"/>
      <c r="EZW32" s="1230"/>
      <c r="EZX32" s="1230"/>
      <c r="EZY32" s="1230"/>
      <c r="EZZ32" s="1230"/>
      <c r="FAA32" s="1230"/>
      <c r="FAB32" s="1230"/>
      <c r="FAC32" s="1230"/>
      <c r="FAD32" s="1230"/>
      <c r="FAE32" s="1230"/>
      <c r="FAF32" s="1230"/>
      <c r="FAG32" s="1230"/>
      <c r="FAH32" s="1230"/>
      <c r="FAI32" s="1230"/>
      <c r="FAJ32" s="1230"/>
      <c r="FAK32" s="1230"/>
      <c r="FAL32" s="1230"/>
      <c r="FAM32" s="1230"/>
      <c r="FAN32" s="1230"/>
      <c r="FAO32" s="1230"/>
      <c r="FAP32" s="1230"/>
      <c r="FAQ32" s="1230"/>
      <c r="FAR32" s="1230"/>
      <c r="FAS32" s="1230"/>
      <c r="FAT32" s="1230"/>
      <c r="FAU32" s="1230"/>
      <c r="FAV32" s="1230"/>
      <c r="FAW32" s="1230"/>
      <c r="FAX32" s="1230"/>
      <c r="FAY32" s="1230"/>
      <c r="FAZ32" s="1230"/>
      <c r="FBA32" s="1230"/>
      <c r="FBB32" s="1230"/>
      <c r="FBC32" s="1230"/>
      <c r="FBD32" s="1230"/>
      <c r="FBE32" s="1230"/>
      <c r="FBF32" s="1230"/>
      <c r="FBG32" s="1230"/>
      <c r="FBH32" s="1230"/>
      <c r="FBI32" s="1230"/>
      <c r="FBJ32" s="1230"/>
      <c r="FBK32" s="1230"/>
      <c r="FBL32" s="1230"/>
      <c r="FBM32" s="1230"/>
      <c r="FBN32" s="1230"/>
      <c r="FBO32" s="1230"/>
      <c r="FBP32" s="1230"/>
      <c r="FBQ32" s="1230"/>
      <c r="FBR32" s="1230"/>
      <c r="FBS32" s="1230"/>
      <c r="FBT32" s="1230"/>
      <c r="FBU32" s="1230"/>
      <c r="FBV32" s="1230"/>
      <c r="FBW32" s="1230"/>
      <c r="FBX32" s="1230"/>
      <c r="FBY32" s="1230"/>
      <c r="FBZ32" s="1230"/>
      <c r="FCA32" s="1230"/>
      <c r="FCB32" s="1230"/>
      <c r="FCC32" s="1230"/>
      <c r="FCD32" s="1230"/>
      <c r="FCE32" s="1230"/>
      <c r="FCF32" s="1230"/>
      <c r="FCG32" s="1230"/>
      <c r="FCH32" s="1230"/>
      <c r="FCI32" s="1230"/>
      <c r="FCJ32" s="1230"/>
      <c r="FCK32" s="1230"/>
      <c r="FCL32" s="1230"/>
      <c r="FCM32" s="1230"/>
      <c r="FCN32" s="1230"/>
      <c r="FCO32" s="1230"/>
      <c r="FCP32" s="1230"/>
      <c r="FCQ32" s="1230"/>
      <c r="FCR32" s="1230"/>
      <c r="FCS32" s="1230"/>
      <c r="FCT32" s="1230"/>
      <c r="FCU32" s="1230"/>
      <c r="FCV32" s="1230"/>
      <c r="FCW32" s="1230"/>
      <c r="FCX32" s="1230"/>
      <c r="FCY32" s="1230"/>
      <c r="FCZ32" s="1230"/>
      <c r="FDA32" s="1230"/>
      <c r="FDB32" s="1230"/>
      <c r="FDC32" s="1230"/>
      <c r="FDD32" s="1230"/>
      <c r="FDE32" s="1230"/>
      <c r="FDF32" s="1230"/>
      <c r="FDG32" s="1230"/>
      <c r="FDH32" s="1230"/>
      <c r="FDI32" s="1230"/>
      <c r="FDJ32" s="1230"/>
      <c r="FDK32" s="1230"/>
      <c r="FDL32" s="1230"/>
      <c r="FDM32" s="1230"/>
      <c r="FDN32" s="1230"/>
      <c r="FDO32" s="1230"/>
      <c r="FDP32" s="1230"/>
      <c r="FDQ32" s="1230"/>
      <c r="FDR32" s="1230"/>
      <c r="FDS32" s="1230"/>
      <c r="FDT32" s="1230"/>
      <c r="FDU32" s="1230"/>
      <c r="FDV32" s="1230"/>
      <c r="FDW32" s="1230"/>
      <c r="FDX32" s="1230"/>
      <c r="FDY32" s="1230"/>
      <c r="FDZ32" s="1230"/>
      <c r="FEA32" s="1230"/>
      <c r="FEB32" s="1230"/>
      <c r="FEC32" s="1230"/>
      <c r="FED32" s="1230"/>
      <c r="FEE32" s="1230"/>
      <c r="FEF32" s="1230"/>
      <c r="FEG32" s="1230"/>
      <c r="FEH32" s="1230"/>
      <c r="FEI32" s="1230"/>
      <c r="FEJ32" s="1230"/>
      <c r="FEK32" s="1230"/>
      <c r="FEL32" s="1230"/>
      <c r="FEM32" s="1230"/>
      <c r="FEN32" s="1230"/>
      <c r="FEO32" s="1230"/>
      <c r="FEP32" s="1230"/>
      <c r="FEQ32" s="1230"/>
      <c r="FER32" s="1230"/>
      <c r="FES32" s="1230"/>
      <c r="FET32" s="1230"/>
      <c r="FEU32" s="1230"/>
      <c r="FEV32" s="1230"/>
      <c r="FEW32" s="1230"/>
      <c r="FEX32" s="1230"/>
      <c r="FEY32" s="1230"/>
      <c r="FEZ32" s="1230"/>
      <c r="FFA32" s="1230"/>
      <c r="FFB32" s="1230"/>
      <c r="FFC32" s="1230"/>
      <c r="FFD32" s="1230"/>
      <c r="FFE32" s="1230"/>
      <c r="FFF32" s="1230"/>
      <c r="FFG32" s="1230"/>
      <c r="FFH32" s="1230"/>
      <c r="FFI32" s="1230"/>
      <c r="FFJ32" s="1230"/>
      <c r="FFK32" s="1230"/>
      <c r="FFL32" s="1230"/>
      <c r="FFM32" s="1230"/>
      <c r="FFN32" s="1230"/>
      <c r="FFO32" s="1230"/>
      <c r="FFP32" s="1230"/>
      <c r="FFQ32" s="1230"/>
      <c r="FFR32" s="1230"/>
      <c r="FFS32" s="1230"/>
      <c r="FFT32" s="1230"/>
      <c r="FFU32" s="1230"/>
      <c r="FFV32" s="1230"/>
      <c r="FFW32" s="1230"/>
      <c r="FFX32" s="1230"/>
      <c r="FFY32" s="1230"/>
      <c r="FFZ32" s="1230"/>
      <c r="FGA32" s="1230"/>
      <c r="FGB32" s="1230"/>
      <c r="FGC32" s="1230"/>
      <c r="FGD32" s="1230"/>
      <c r="FGE32" s="1230"/>
      <c r="FGF32" s="1230"/>
      <c r="FGG32" s="1230"/>
      <c r="FGH32" s="1230"/>
      <c r="FGI32" s="1230"/>
      <c r="FGJ32" s="1230"/>
      <c r="FGK32" s="1230"/>
      <c r="FGL32" s="1230"/>
      <c r="FGM32" s="1230"/>
      <c r="FGN32" s="1230"/>
      <c r="FGO32" s="1230"/>
      <c r="FGP32" s="1230"/>
      <c r="FGQ32" s="1230"/>
      <c r="FGR32" s="1230"/>
      <c r="FGS32" s="1230"/>
      <c r="FGT32" s="1230"/>
      <c r="FGU32" s="1230"/>
      <c r="FGV32" s="1230"/>
      <c r="FGW32" s="1230"/>
      <c r="FGX32" s="1230"/>
      <c r="FGY32" s="1230"/>
      <c r="FGZ32" s="1230"/>
      <c r="FHA32" s="1230"/>
      <c r="FHB32" s="1230"/>
      <c r="FHC32" s="1230"/>
      <c r="FHD32" s="1230"/>
      <c r="FHE32" s="1230"/>
      <c r="FHF32" s="1230"/>
      <c r="FHG32" s="1230"/>
      <c r="FHH32" s="1230"/>
      <c r="FHI32" s="1230"/>
      <c r="FHJ32" s="1230"/>
      <c r="FHK32" s="1230"/>
      <c r="FHL32" s="1230"/>
      <c r="FHM32" s="1230"/>
      <c r="FHN32" s="1230"/>
      <c r="FHO32" s="1230"/>
      <c r="FHP32" s="1230"/>
      <c r="FHQ32" s="1230"/>
      <c r="FHR32" s="1230"/>
      <c r="FHS32" s="1230"/>
      <c r="FHT32" s="1230"/>
      <c r="FHU32" s="1230"/>
      <c r="FHV32" s="1230"/>
      <c r="FHW32" s="1230"/>
      <c r="FHX32" s="1230"/>
      <c r="FHY32" s="1230"/>
      <c r="FHZ32" s="1230"/>
      <c r="FIA32" s="1230"/>
      <c r="FIB32" s="1230"/>
      <c r="FIC32" s="1230"/>
      <c r="FID32" s="1230"/>
      <c r="FIE32" s="1230"/>
      <c r="FIF32" s="1230"/>
      <c r="FIG32" s="1230"/>
      <c r="FIH32" s="1230"/>
      <c r="FII32" s="1230"/>
      <c r="FIJ32" s="1230"/>
      <c r="FIK32" s="1230"/>
      <c r="FIL32" s="1230"/>
      <c r="FIM32" s="1230"/>
      <c r="FIN32" s="1230"/>
      <c r="FIO32" s="1230"/>
      <c r="FIP32" s="1230"/>
      <c r="FIQ32" s="1230"/>
      <c r="FIR32" s="1230"/>
      <c r="FIS32" s="1230"/>
      <c r="FIT32" s="1230"/>
      <c r="FIU32" s="1230"/>
      <c r="FIV32" s="1230"/>
      <c r="FIW32" s="1230"/>
      <c r="FIX32" s="1230"/>
      <c r="FIY32" s="1230"/>
      <c r="FIZ32" s="1230"/>
      <c r="FJA32" s="1230"/>
      <c r="FJB32" s="1230"/>
      <c r="FJC32" s="1230"/>
      <c r="FJD32" s="1230"/>
      <c r="FJE32" s="1230"/>
      <c r="FJF32" s="1230"/>
      <c r="FJG32" s="1230"/>
      <c r="FJH32" s="1230"/>
      <c r="FJI32" s="1230"/>
      <c r="FJJ32" s="1230"/>
      <c r="FJK32" s="1230"/>
      <c r="FJL32" s="1230"/>
      <c r="FJM32" s="1230"/>
      <c r="FJN32" s="1230"/>
      <c r="FJO32" s="1230"/>
      <c r="FJP32" s="1230"/>
      <c r="FJQ32" s="1230"/>
      <c r="FJR32" s="1230"/>
      <c r="FJS32" s="1230"/>
      <c r="FJT32" s="1230"/>
      <c r="FJU32" s="1230"/>
      <c r="FJV32" s="1230"/>
      <c r="FJW32" s="1230"/>
      <c r="FJX32" s="1230"/>
      <c r="FJY32" s="1230"/>
      <c r="FJZ32" s="1230"/>
      <c r="FKA32" s="1230"/>
      <c r="FKB32" s="1230"/>
      <c r="FKC32" s="1230"/>
      <c r="FKD32" s="1230"/>
      <c r="FKE32" s="1230"/>
      <c r="FKF32" s="1230"/>
      <c r="FKG32" s="1230"/>
      <c r="FKH32" s="1230"/>
      <c r="FKI32" s="1230"/>
      <c r="FKJ32" s="1230"/>
      <c r="FKK32" s="1230"/>
      <c r="FKL32" s="1230"/>
      <c r="FKM32" s="1230"/>
      <c r="FKN32" s="1230"/>
      <c r="FKO32" s="1230"/>
      <c r="FKP32" s="1230"/>
      <c r="FKQ32" s="1230"/>
      <c r="FKR32" s="1230"/>
      <c r="FKS32" s="1230"/>
      <c r="FKT32" s="1230"/>
      <c r="FKU32" s="1230"/>
      <c r="FKV32" s="1230"/>
      <c r="FKW32" s="1230"/>
      <c r="FKX32" s="1230"/>
      <c r="FKY32" s="1230"/>
      <c r="FKZ32" s="1230"/>
      <c r="FLA32" s="1230"/>
      <c r="FLB32" s="1230"/>
      <c r="FLC32" s="1230"/>
      <c r="FLD32" s="1230"/>
      <c r="FLE32" s="1230"/>
      <c r="FLF32" s="1230"/>
      <c r="FLG32" s="1230"/>
      <c r="FLH32" s="1230"/>
      <c r="FLI32" s="1230"/>
      <c r="FLJ32" s="1230"/>
      <c r="FLK32" s="1230"/>
      <c r="FLL32" s="1230"/>
      <c r="FLM32" s="1230"/>
      <c r="FLN32" s="1230"/>
      <c r="FLO32" s="1230"/>
      <c r="FLP32" s="1230"/>
      <c r="FLQ32" s="1230"/>
      <c r="FLR32" s="1230"/>
      <c r="FLS32" s="1230"/>
      <c r="FLT32" s="1230"/>
      <c r="FLU32" s="1230"/>
      <c r="FLV32" s="1230"/>
      <c r="FLW32" s="1230"/>
      <c r="FLX32" s="1230"/>
      <c r="FLY32" s="1230"/>
      <c r="FLZ32" s="1230"/>
      <c r="FMA32" s="1230"/>
      <c r="FMB32" s="1230"/>
      <c r="FMC32" s="1230"/>
      <c r="FMD32" s="1230"/>
      <c r="FME32" s="1230"/>
      <c r="FMF32" s="1230"/>
      <c r="FMG32" s="1230"/>
      <c r="FMH32" s="1230"/>
      <c r="FMI32" s="1230"/>
      <c r="FMJ32" s="1230"/>
      <c r="FMK32" s="1230"/>
      <c r="FML32" s="1230"/>
      <c r="FMM32" s="1230"/>
      <c r="FMN32" s="1230"/>
      <c r="FMO32" s="1230"/>
      <c r="FMP32" s="1230"/>
      <c r="FMQ32" s="1230"/>
      <c r="FMR32" s="1230"/>
      <c r="FMS32" s="1230"/>
      <c r="FMT32" s="1230"/>
      <c r="FMU32" s="1230"/>
      <c r="FMV32" s="1230"/>
      <c r="FMW32" s="1230"/>
      <c r="FMX32" s="1230"/>
      <c r="FMY32" s="1230"/>
      <c r="FMZ32" s="1230"/>
      <c r="FNA32" s="1230"/>
      <c r="FNB32" s="1230"/>
      <c r="FNC32" s="1230"/>
      <c r="FND32" s="1230"/>
      <c r="FNE32" s="1230"/>
      <c r="FNF32" s="1230"/>
      <c r="FNG32" s="1230"/>
      <c r="FNH32" s="1230"/>
      <c r="FNI32" s="1230"/>
      <c r="FNJ32" s="1230"/>
      <c r="FNK32" s="1230"/>
      <c r="FNL32" s="1230"/>
      <c r="FNM32" s="1230"/>
      <c r="FNN32" s="1230"/>
      <c r="FNO32" s="1230"/>
      <c r="FNP32" s="1230"/>
      <c r="FNQ32" s="1230"/>
      <c r="FNR32" s="1230"/>
      <c r="FNS32" s="1230"/>
      <c r="FNT32" s="1230"/>
      <c r="FNU32" s="1230"/>
      <c r="FNV32" s="1230"/>
      <c r="FNW32" s="1230"/>
      <c r="FNX32" s="1230"/>
      <c r="FNY32" s="1230"/>
      <c r="FNZ32" s="1230"/>
      <c r="FOA32" s="1230"/>
      <c r="FOB32" s="1230"/>
      <c r="FOC32" s="1230"/>
      <c r="FOD32" s="1230"/>
      <c r="FOE32" s="1230"/>
      <c r="FOF32" s="1230"/>
      <c r="FOG32" s="1230"/>
      <c r="FOH32" s="1230"/>
      <c r="FOI32" s="1230"/>
      <c r="FOJ32" s="1230"/>
      <c r="FOK32" s="1230"/>
      <c r="FOL32" s="1230"/>
      <c r="FOM32" s="1230"/>
      <c r="FON32" s="1230"/>
      <c r="FOO32" s="1230"/>
      <c r="FOP32" s="1230"/>
      <c r="FOQ32" s="1230"/>
      <c r="FOR32" s="1230"/>
      <c r="FOS32" s="1230"/>
      <c r="FOT32" s="1230"/>
      <c r="FOU32" s="1230"/>
      <c r="FOV32" s="1230"/>
      <c r="FOW32" s="1230"/>
      <c r="FOX32" s="1230"/>
      <c r="FOY32" s="1230"/>
      <c r="FOZ32" s="1230"/>
      <c r="FPA32" s="1230"/>
      <c r="FPB32" s="1230"/>
      <c r="FPC32" s="1230"/>
      <c r="FPD32" s="1230"/>
      <c r="FPE32" s="1230"/>
      <c r="FPF32" s="1230"/>
      <c r="FPG32" s="1230"/>
      <c r="FPH32" s="1230"/>
      <c r="FPI32" s="1230"/>
      <c r="FPJ32" s="1230"/>
      <c r="FPK32" s="1230"/>
      <c r="FPL32" s="1230"/>
      <c r="FPM32" s="1230"/>
      <c r="FPN32" s="1230"/>
      <c r="FPO32" s="1230"/>
      <c r="FPP32" s="1230"/>
      <c r="FPQ32" s="1230"/>
      <c r="FPR32" s="1230"/>
      <c r="FPS32" s="1230"/>
      <c r="FPT32" s="1230"/>
      <c r="FPU32" s="1230"/>
      <c r="FPV32" s="1230"/>
      <c r="FPW32" s="1230"/>
      <c r="FPX32" s="1230"/>
      <c r="FPY32" s="1230"/>
      <c r="FPZ32" s="1230"/>
      <c r="FQA32" s="1230"/>
      <c r="FQB32" s="1230"/>
      <c r="FQC32" s="1230"/>
      <c r="FQD32" s="1230"/>
      <c r="FQE32" s="1230"/>
      <c r="FQF32" s="1230"/>
      <c r="FQG32" s="1230"/>
      <c r="FQH32" s="1230"/>
      <c r="FQI32" s="1230"/>
      <c r="FQJ32" s="1230"/>
      <c r="FQK32" s="1230"/>
      <c r="FQL32" s="1230"/>
      <c r="FQM32" s="1230"/>
      <c r="FQN32" s="1230"/>
      <c r="FQO32" s="1230"/>
      <c r="FQP32" s="1230"/>
      <c r="FQQ32" s="1230"/>
      <c r="FQR32" s="1230"/>
      <c r="FQS32" s="1230"/>
      <c r="FQT32" s="1230"/>
      <c r="FQU32" s="1230"/>
      <c r="FQV32" s="1230"/>
      <c r="FQW32" s="1230"/>
      <c r="FQX32" s="1230"/>
      <c r="FQY32" s="1230"/>
      <c r="FQZ32" s="1230"/>
      <c r="FRA32" s="1230"/>
      <c r="FRB32" s="1230"/>
      <c r="FRC32" s="1230"/>
      <c r="FRD32" s="1230"/>
      <c r="FRE32" s="1230"/>
      <c r="FRF32" s="1230"/>
      <c r="FRG32" s="1230"/>
      <c r="FRH32" s="1230"/>
      <c r="FRI32" s="1230"/>
      <c r="FRJ32" s="1230"/>
      <c r="FRK32" s="1230"/>
      <c r="FRL32" s="1230"/>
      <c r="FRM32" s="1230"/>
      <c r="FRN32" s="1230"/>
      <c r="FRO32" s="1230"/>
      <c r="FRP32" s="1230"/>
      <c r="FRQ32" s="1230"/>
      <c r="FRR32" s="1230"/>
      <c r="FRS32" s="1230"/>
      <c r="FRT32" s="1230"/>
      <c r="FRU32" s="1230"/>
      <c r="FRV32" s="1230"/>
      <c r="FRW32" s="1230"/>
      <c r="FRX32" s="1230"/>
      <c r="FRY32" s="1230"/>
      <c r="FRZ32" s="1230"/>
      <c r="FSA32" s="1230"/>
      <c r="FSB32" s="1230"/>
      <c r="FSC32" s="1230"/>
      <c r="FSD32" s="1230"/>
      <c r="FSE32" s="1230"/>
      <c r="FSF32" s="1230"/>
      <c r="FSG32" s="1230"/>
      <c r="FSH32" s="1230"/>
      <c r="FSI32" s="1230"/>
      <c r="FSJ32" s="1230"/>
      <c r="FSK32" s="1230"/>
      <c r="FSL32" s="1230"/>
      <c r="FSM32" s="1230"/>
      <c r="FSN32" s="1230"/>
      <c r="FSO32" s="1230"/>
      <c r="FSP32" s="1230"/>
      <c r="FSQ32" s="1230"/>
      <c r="FSR32" s="1230"/>
      <c r="FSS32" s="1230"/>
      <c r="FST32" s="1230"/>
      <c r="FSU32" s="1230"/>
      <c r="FSV32" s="1230"/>
      <c r="FSW32" s="1230"/>
      <c r="FSX32" s="1230"/>
      <c r="FSY32" s="1230"/>
      <c r="FSZ32" s="1230"/>
      <c r="FTA32" s="1230"/>
      <c r="FTB32" s="1230"/>
      <c r="FTC32" s="1230"/>
      <c r="FTD32" s="1230"/>
      <c r="FTE32" s="1230"/>
      <c r="FTF32" s="1230"/>
      <c r="FTG32" s="1230"/>
      <c r="FTH32" s="1230"/>
      <c r="FTI32" s="1230"/>
      <c r="FTJ32" s="1230"/>
      <c r="FTK32" s="1230"/>
      <c r="FTL32" s="1230"/>
      <c r="FTM32" s="1230"/>
      <c r="FTN32" s="1230"/>
      <c r="FTO32" s="1230"/>
      <c r="FTP32" s="1230"/>
      <c r="FTQ32" s="1230"/>
      <c r="FTR32" s="1230"/>
      <c r="FTS32" s="1230"/>
      <c r="FTT32" s="1230"/>
      <c r="FTU32" s="1230"/>
      <c r="FTV32" s="1230"/>
      <c r="FTW32" s="1230"/>
      <c r="FTX32" s="1230"/>
      <c r="FTY32" s="1230"/>
      <c r="FTZ32" s="1230"/>
      <c r="FUA32" s="1230"/>
      <c r="FUB32" s="1230"/>
      <c r="FUC32" s="1230"/>
      <c r="FUD32" s="1230"/>
      <c r="FUE32" s="1230"/>
      <c r="FUF32" s="1230"/>
      <c r="FUG32" s="1230"/>
      <c r="FUH32" s="1230"/>
      <c r="FUI32" s="1230"/>
      <c r="FUJ32" s="1230"/>
      <c r="FUK32" s="1230"/>
      <c r="FUL32" s="1230"/>
      <c r="FUM32" s="1230"/>
      <c r="FUN32" s="1230"/>
      <c r="FUO32" s="1230"/>
      <c r="FUP32" s="1230"/>
      <c r="FUQ32" s="1230"/>
      <c r="FUR32" s="1230"/>
      <c r="FUS32" s="1230"/>
      <c r="FUT32" s="1230"/>
      <c r="FUU32" s="1230"/>
      <c r="FUV32" s="1230"/>
      <c r="FUW32" s="1230"/>
      <c r="FUX32" s="1230"/>
      <c r="FUY32" s="1230"/>
      <c r="FUZ32" s="1230"/>
      <c r="FVA32" s="1230"/>
      <c r="FVB32" s="1230"/>
      <c r="FVC32" s="1230"/>
      <c r="FVD32" s="1230"/>
      <c r="FVE32" s="1230"/>
      <c r="FVF32" s="1230"/>
      <c r="FVG32" s="1230"/>
      <c r="FVH32" s="1230"/>
      <c r="FVI32" s="1230"/>
      <c r="FVJ32" s="1230"/>
      <c r="FVK32" s="1230"/>
      <c r="FVL32" s="1230"/>
      <c r="FVM32" s="1230"/>
      <c r="FVN32" s="1230"/>
      <c r="FVO32" s="1230"/>
      <c r="FVP32" s="1230"/>
      <c r="FVQ32" s="1230"/>
      <c r="FVR32" s="1230"/>
      <c r="FVS32" s="1230"/>
      <c r="FVT32" s="1230"/>
      <c r="FVU32" s="1230"/>
      <c r="FVV32" s="1230"/>
      <c r="FVW32" s="1230"/>
      <c r="FVX32" s="1230"/>
      <c r="FVY32" s="1230"/>
      <c r="FVZ32" s="1230"/>
      <c r="FWA32" s="1230"/>
      <c r="FWB32" s="1230"/>
      <c r="FWC32" s="1230"/>
      <c r="FWD32" s="1230"/>
      <c r="FWE32" s="1230"/>
      <c r="FWF32" s="1230"/>
      <c r="FWG32" s="1230"/>
      <c r="FWH32" s="1230"/>
      <c r="FWI32" s="1230"/>
      <c r="FWJ32" s="1230"/>
      <c r="FWK32" s="1230"/>
      <c r="FWL32" s="1230"/>
      <c r="FWM32" s="1230"/>
      <c r="FWN32" s="1230"/>
      <c r="FWO32" s="1230"/>
      <c r="FWP32" s="1230"/>
      <c r="FWQ32" s="1230"/>
      <c r="FWR32" s="1230"/>
      <c r="FWS32" s="1230"/>
      <c r="FWT32" s="1230"/>
      <c r="FWU32" s="1230"/>
      <c r="FWV32" s="1230"/>
      <c r="FWW32" s="1230"/>
      <c r="FWX32" s="1230"/>
      <c r="FWY32" s="1230"/>
      <c r="FWZ32" s="1230"/>
      <c r="FXA32" s="1230"/>
      <c r="FXB32" s="1230"/>
      <c r="FXC32" s="1230"/>
      <c r="FXD32" s="1230"/>
      <c r="FXE32" s="1230"/>
      <c r="FXF32" s="1230"/>
      <c r="FXG32" s="1230"/>
      <c r="FXH32" s="1230"/>
      <c r="FXI32" s="1230"/>
      <c r="FXJ32" s="1230"/>
      <c r="FXK32" s="1230"/>
      <c r="FXL32" s="1230"/>
      <c r="FXM32" s="1230"/>
      <c r="FXN32" s="1230"/>
      <c r="FXO32" s="1230"/>
      <c r="FXP32" s="1230"/>
      <c r="FXQ32" s="1230"/>
      <c r="FXR32" s="1230"/>
      <c r="FXS32" s="1230"/>
      <c r="FXT32" s="1230"/>
      <c r="FXU32" s="1230"/>
      <c r="FXV32" s="1230"/>
      <c r="FXW32" s="1230"/>
      <c r="FXX32" s="1230"/>
      <c r="FXY32" s="1230"/>
      <c r="FXZ32" s="1230"/>
      <c r="FYA32" s="1230"/>
      <c r="FYB32" s="1230"/>
      <c r="FYC32" s="1230"/>
      <c r="FYD32" s="1230"/>
      <c r="FYE32" s="1230"/>
      <c r="FYF32" s="1230"/>
      <c r="FYG32" s="1230"/>
      <c r="FYH32" s="1230"/>
      <c r="FYI32" s="1230"/>
      <c r="FYJ32" s="1230"/>
      <c r="FYK32" s="1230"/>
      <c r="FYL32" s="1230"/>
      <c r="FYM32" s="1230"/>
      <c r="FYN32" s="1230"/>
      <c r="FYO32" s="1230"/>
      <c r="FYP32" s="1230"/>
      <c r="FYQ32" s="1230"/>
      <c r="FYR32" s="1230"/>
      <c r="FYS32" s="1230"/>
      <c r="FYT32" s="1230"/>
      <c r="FYU32" s="1230"/>
      <c r="FYV32" s="1230"/>
      <c r="FYW32" s="1230"/>
      <c r="FYX32" s="1230"/>
      <c r="FYY32" s="1230"/>
      <c r="FYZ32" s="1230"/>
      <c r="FZA32" s="1230"/>
      <c r="FZB32" s="1230"/>
      <c r="FZC32" s="1230"/>
      <c r="FZD32" s="1230"/>
      <c r="FZE32" s="1230"/>
      <c r="FZF32" s="1230"/>
      <c r="FZG32" s="1230"/>
      <c r="FZH32" s="1230"/>
      <c r="FZI32" s="1230"/>
      <c r="FZJ32" s="1230"/>
      <c r="FZK32" s="1230"/>
      <c r="FZL32" s="1230"/>
      <c r="FZM32" s="1230"/>
      <c r="FZN32" s="1230"/>
      <c r="FZO32" s="1230"/>
      <c r="FZP32" s="1230"/>
      <c r="FZQ32" s="1230"/>
      <c r="FZR32" s="1230"/>
      <c r="FZS32" s="1230"/>
      <c r="FZT32" s="1230"/>
      <c r="FZU32" s="1230"/>
      <c r="FZV32" s="1230"/>
      <c r="FZW32" s="1230"/>
      <c r="FZX32" s="1230"/>
      <c r="FZY32" s="1230"/>
      <c r="FZZ32" s="1230"/>
      <c r="GAA32" s="1230"/>
      <c r="GAB32" s="1230"/>
      <c r="GAC32" s="1230"/>
      <c r="GAD32" s="1230"/>
      <c r="GAE32" s="1230"/>
      <c r="GAF32" s="1230"/>
      <c r="GAG32" s="1230"/>
      <c r="GAH32" s="1230"/>
      <c r="GAI32" s="1230"/>
      <c r="GAJ32" s="1230"/>
      <c r="GAK32" s="1230"/>
      <c r="GAL32" s="1230"/>
      <c r="GAM32" s="1230"/>
      <c r="GAN32" s="1230"/>
      <c r="GAO32" s="1230"/>
      <c r="GAP32" s="1230"/>
      <c r="GAQ32" s="1230"/>
      <c r="GAR32" s="1230"/>
      <c r="GAS32" s="1230"/>
      <c r="GAT32" s="1230"/>
      <c r="GAU32" s="1230"/>
      <c r="GAV32" s="1230"/>
      <c r="GAW32" s="1230"/>
      <c r="GAX32" s="1230"/>
      <c r="GAY32" s="1230"/>
      <c r="GAZ32" s="1230"/>
      <c r="GBA32" s="1230"/>
      <c r="GBB32" s="1230"/>
      <c r="GBC32" s="1230"/>
      <c r="GBD32" s="1230"/>
      <c r="GBE32" s="1230"/>
      <c r="GBF32" s="1230"/>
      <c r="GBG32" s="1230"/>
      <c r="GBH32" s="1230"/>
      <c r="GBI32" s="1230"/>
      <c r="GBJ32" s="1230"/>
      <c r="GBK32" s="1230"/>
      <c r="GBL32" s="1230"/>
      <c r="GBM32" s="1230"/>
      <c r="GBN32" s="1230"/>
      <c r="GBO32" s="1230"/>
      <c r="GBP32" s="1230"/>
      <c r="GBQ32" s="1230"/>
      <c r="GBR32" s="1230"/>
      <c r="GBS32" s="1230"/>
      <c r="GBT32" s="1230"/>
      <c r="GBU32" s="1230"/>
      <c r="GBV32" s="1230"/>
      <c r="GBW32" s="1230"/>
      <c r="GBX32" s="1230"/>
      <c r="GBY32" s="1230"/>
      <c r="GBZ32" s="1230"/>
      <c r="GCA32" s="1230"/>
      <c r="GCB32" s="1230"/>
      <c r="GCC32" s="1230"/>
      <c r="GCD32" s="1230"/>
      <c r="GCE32" s="1230"/>
      <c r="GCF32" s="1230"/>
      <c r="GCG32" s="1230"/>
      <c r="GCH32" s="1230"/>
      <c r="GCI32" s="1230"/>
      <c r="GCJ32" s="1230"/>
      <c r="GCK32" s="1230"/>
      <c r="GCL32" s="1230"/>
      <c r="GCM32" s="1230"/>
      <c r="GCN32" s="1230"/>
      <c r="GCO32" s="1230"/>
      <c r="GCP32" s="1230"/>
      <c r="GCQ32" s="1230"/>
      <c r="GCR32" s="1230"/>
      <c r="GCS32" s="1230"/>
      <c r="GCT32" s="1230"/>
      <c r="GCU32" s="1230"/>
      <c r="GCV32" s="1230"/>
      <c r="GCW32" s="1230"/>
      <c r="GCX32" s="1230"/>
      <c r="GCY32" s="1230"/>
      <c r="GCZ32" s="1230"/>
      <c r="GDA32" s="1230"/>
      <c r="GDB32" s="1230"/>
      <c r="GDC32" s="1230"/>
      <c r="GDD32" s="1230"/>
      <c r="GDE32" s="1230"/>
      <c r="GDF32" s="1230"/>
      <c r="GDG32" s="1230"/>
      <c r="GDH32" s="1230"/>
      <c r="GDI32" s="1230"/>
      <c r="GDJ32" s="1230"/>
      <c r="GDK32" s="1230"/>
      <c r="GDL32" s="1230"/>
      <c r="GDM32" s="1230"/>
      <c r="GDN32" s="1230"/>
      <c r="GDO32" s="1230"/>
      <c r="GDP32" s="1230"/>
      <c r="GDQ32" s="1230"/>
      <c r="GDR32" s="1230"/>
      <c r="GDS32" s="1230"/>
      <c r="GDT32" s="1230"/>
      <c r="GDU32" s="1230"/>
      <c r="GDV32" s="1230"/>
      <c r="GDW32" s="1230"/>
      <c r="GDX32" s="1230"/>
      <c r="GDY32" s="1230"/>
      <c r="GDZ32" s="1230"/>
      <c r="GEA32" s="1230"/>
      <c r="GEB32" s="1230"/>
      <c r="GEC32" s="1230"/>
      <c r="GED32" s="1230"/>
      <c r="GEE32" s="1230"/>
      <c r="GEF32" s="1230"/>
      <c r="GEG32" s="1230"/>
      <c r="GEH32" s="1230"/>
      <c r="GEI32" s="1230"/>
      <c r="GEJ32" s="1230"/>
      <c r="GEK32" s="1230"/>
      <c r="GEL32" s="1230"/>
      <c r="GEM32" s="1230"/>
      <c r="GEN32" s="1230"/>
      <c r="GEO32" s="1230"/>
      <c r="GEP32" s="1230"/>
      <c r="GEQ32" s="1230"/>
      <c r="GER32" s="1230"/>
      <c r="GES32" s="1230"/>
      <c r="GET32" s="1230"/>
      <c r="GEU32" s="1230"/>
      <c r="GEV32" s="1230"/>
      <c r="GEW32" s="1230"/>
      <c r="GEX32" s="1230"/>
      <c r="GEY32" s="1230"/>
      <c r="GEZ32" s="1230"/>
      <c r="GFA32" s="1230"/>
      <c r="GFB32" s="1230"/>
      <c r="GFC32" s="1230"/>
      <c r="GFD32" s="1230"/>
      <c r="GFE32" s="1230"/>
      <c r="GFF32" s="1230"/>
      <c r="GFG32" s="1230"/>
      <c r="GFH32" s="1230"/>
      <c r="GFI32" s="1230"/>
      <c r="GFJ32" s="1230"/>
      <c r="GFK32" s="1230"/>
      <c r="GFL32" s="1230"/>
      <c r="GFM32" s="1230"/>
      <c r="GFN32" s="1230"/>
      <c r="GFO32" s="1230"/>
      <c r="GFP32" s="1230"/>
      <c r="GFQ32" s="1230"/>
      <c r="GFR32" s="1230"/>
      <c r="GFS32" s="1230"/>
      <c r="GFT32" s="1230"/>
      <c r="GFU32" s="1230"/>
      <c r="GFV32" s="1230"/>
      <c r="GFW32" s="1230"/>
      <c r="GFX32" s="1230"/>
      <c r="GFY32" s="1230"/>
      <c r="GFZ32" s="1230"/>
      <c r="GGA32" s="1230"/>
      <c r="GGB32" s="1230"/>
      <c r="GGC32" s="1230"/>
      <c r="GGD32" s="1230"/>
      <c r="GGE32" s="1230"/>
      <c r="GGF32" s="1230"/>
      <c r="GGG32" s="1230"/>
      <c r="GGH32" s="1230"/>
      <c r="GGI32" s="1230"/>
      <c r="GGJ32" s="1230"/>
      <c r="GGK32" s="1230"/>
      <c r="GGL32" s="1230"/>
      <c r="GGM32" s="1230"/>
      <c r="GGN32" s="1230"/>
      <c r="GGO32" s="1230"/>
      <c r="GGP32" s="1230"/>
      <c r="GGQ32" s="1230"/>
      <c r="GGR32" s="1230"/>
      <c r="GGS32" s="1230"/>
      <c r="GGT32" s="1230"/>
      <c r="GGU32" s="1230"/>
      <c r="GGV32" s="1230"/>
      <c r="GGW32" s="1230"/>
      <c r="GGX32" s="1230"/>
      <c r="GGY32" s="1230"/>
      <c r="GGZ32" s="1230"/>
      <c r="GHA32" s="1230"/>
      <c r="GHB32" s="1230"/>
      <c r="GHC32" s="1230"/>
      <c r="GHD32" s="1230"/>
      <c r="GHE32" s="1230"/>
      <c r="GHF32" s="1230"/>
      <c r="GHG32" s="1230"/>
      <c r="GHH32" s="1230"/>
      <c r="GHI32" s="1230"/>
      <c r="GHJ32" s="1230"/>
      <c r="GHK32" s="1230"/>
      <c r="GHL32" s="1230"/>
      <c r="GHM32" s="1230"/>
      <c r="GHN32" s="1230"/>
      <c r="GHO32" s="1230"/>
      <c r="GHP32" s="1230"/>
      <c r="GHQ32" s="1230"/>
      <c r="GHR32" s="1230"/>
      <c r="GHS32" s="1230"/>
      <c r="GHT32" s="1230"/>
      <c r="GHU32" s="1230"/>
      <c r="GHV32" s="1230"/>
      <c r="GHW32" s="1230"/>
      <c r="GHX32" s="1230"/>
      <c r="GHY32" s="1230"/>
      <c r="GHZ32" s="1230"/>
      <c r="GIA32" s="1230"/>
      <c r="GIB32" s="1230"/>
      <c r="GIC32" s="1230"/>
      <c r="GID32" s="1230"/>
      <c r="GIE32" s="1230"/>
      <c r="GIF32" s="1230"/>
      <c r="GIG32" s="1230"/>
      <c r="GIH32" s="1230"/>
      <c r="GII32" s="1230"/>
      <c r="GIJ32" s="1230"/>
      <c r="GIK32" s="1230"/>
      <c r="GIL32" s="1230"/>
      <c r="GIM32" s="1230"/>
      <c r="GIN32" s="1230"/>
      <c r="GIO32" s="1230"/>
      <c r="GIP32" s="1230"/>
      <c r="GIQ32" s="1230"/>
      <c r="GIR32" s="1230"/>
      <c r="GIS32" s="1230"/>
      <c r="GIT32" s="1230"/>
      <c r="GIU32" s="1230"/>
      <c r="GIV32" s="1230"/>
      <c r="GIW32" s="1230"/>
      <c r="GIX32" s="1230"/>
      <c r="GIY32" s="1230"/>
      <c r="GIZ32" s="1230"/>
      <c r="GJA32" s="1230"/>
      <c r="GJB32" s="1230"/>
      <c r="GJC32" s="1230"/>
      <c r="GJD32" s="1230"/>
      <c r="GJE32" s="1230"/>
      <c r="GJF32" s="1230"/>
      <c r="GJG32" s="1230"/>
      <c r="GJH32" s="1230"/>
      <c r="GJI32" s="1230"/>
      <c r="GJJ32" s="1230"/>
      <c r="GJK32" s="1230"/>
      <c r="GJL32" s="1230"/>
      <c r="GJM32" s="1230"/>
      <c r="GJN32" s="1230"/>
      <c r="GJO32" s="1230"/>
      <c r="GJP32" s="1230"/>
      <c r="GJQ32" s="1230"/>
      <c r="GJR32" s="1230"/>
      <c r="GJS32" s="1230"/>
      <c r="GJT32" s="1230"/>
      <c r="GJU32" s="1230"/>
      <c r="GJV32" s="1230"/>
      <c r="GJW32" s="1230"/>
      <c r="GJX32" s="1230"/>
      <c r="GJY32" s="1230"/>
      <c r="GJZ32" s="1230"/>
      <c r="GKA32" s="1230"/>
      <c r="GKB32" s="1230"/>
      <c r="GKC32" s="1230"/>
      <c r="GKD32" s="1230"/>
      <c r="GKE32" s="1230"/>
      <c r="GKF32" s="1230"/>
      <c r="GKG32" s="1230"/>
      <c r="GKH32" s="1230"/>
      <c r="GKI32" s="1230"/>
      <c r="GKJ32" s="1230"/>
      <c r="GKK32" s="1230"/>
      <c r="GKL32" s="1230"/>
      <c r="GKM32" s="1230"/>
      <c r="GKN32" s="1230"/>
      <c r="GKO32" s="1230"/>
      <c r="GKP32" s="1230"/>
      <c r="GKQ32" s="1230"/>
      <c r="GKR32" s="1230"/>
      <c r="GKS32" s="1230"/>
      <c r="GKT32" s="1230"/>
      <c r="GKU32" s="1230"/>
      <c r="GKV32" s="1230"/>
      <c r="GKW32" s="1230"/>
      <c r="GKX32" s="1230"/>
      <c r="GKY32" s="1230"/>
      <c r="GKZ32" s="1230"/>
      <c r="GLA32" s="1230"/>
      <c r="GLB32" s="1230"/>
      <c r="GLC32" s="1230"/>
      <c r="GLD32" s="1230"/>
      <c r="GLE32" s="1230"/>
      <c r="GLF32" s="1230"/>
      <c r="GLG32" s="1230"/>
      <c r="GLH32" s="1230"/>
      <c r="GLI32" s="1230"/>
      <c r="GLJ32" s="1230"/>
      <c r="GLK32" s="1230"/>
      <c r="GLL32" s="1230"/>
      <c r="GLM32" s="1230"/>
      <c r="GLN32" s="1230"/>
      <c r="GLO32" s="1230"/>
      <c r="GLP32" s="1230"/>
      <c r="GLQ32" s="1230"/>
      <c r="GLR32" s="1230"/>
      <c r="GLS32" s="1230"/>
      <c r="GLT32" s="1230"/>
      <c r="GLU32" s="1230"/>
      <c r="GLV32" s="1230"/>
      <c r="GLW32" s="1230"/>
      <c r="GLX32" s="1230"/>
      <c r="GLY32" s="1230"/>
      <c r="GLZ32" s="1230"/>
      <c r="GMA32" s="1230"/>
      <c r="GMB32" s="1230"/>
      <c r="GMC32" s="1230"/>
      <c r="GMD32" s="1230"/>
      <c r="GME32" s="1230"/>
      <c r="GMF32" s="1230"/>
      <c r="GMG32" s="1230"/>
      <c r="GMH32" s="1230"/>
      <c r="GMI32" s="1230"/>
      <c r="GMJ32" s="1230"/>
      <c r="GMK32" s="1230"/>
      <c r="GML32" s="1230"/>
      <c r="GMM32" s="1230"/>
      <c r="GMN32" s="1230"/>
      <c r="GMO32" s="1230"/>
      <c r="GMP32" s="1230"/>
      <c r="GMQ32" s="1230"/>
      <c r="GMR32" s="1230"/>
      <c r="GMS32" s="1230"/>
      <c r="GMT32" s="1230"/>
      <c r="GMU32" s="1230"/>
      <c r="GMV32" s="1230"/>
      <c r="GMW32" s="1230"/>
      <c r="GMX32" s="1230"/>
      <c r="GMY32" s="1230"/>
      <c r="GMZ32" s="1230"/>
      <c r="GNA32" s="1230"/>
      <c r="GNB32" s="1230"/>
      <c r="GNC32" s="1230"/>
      <c r="GND32" s="1230"/>
      <c r="GNE32" s="1230"/>
      <c r="GNF32" s="1230"/>
      <c r="GNG32" s="1230"/>
      <c r="GNH32" s="1230"/>
      <c r="GNI32" s="1230"/>
      <c r="GNJ32" s="1230"/>
      <c r="GNK32" s="1230"/>
      <c r="GNL32" s="1230"/>
      <c r="GNM32" s="1230"/>
      <c r="GNN32" s="1230"/>
      <c r="GNO32" s="1230"/>
      <c r="GNP32" s="1230"/>
      <c r="GNQ32" s="1230"/>
      <c r="GNR32" s="1230"/>
      <c r="GNS32" s="1230"/>
      <c r="GNT32" s="1230"/>
      <c r="GNU32" s="1230"/>
      <c r="GNV32" s="1230"/>
      <c r="GNW32" s="1230"/>
      <c r="GNX32" s="1230"/>
      <c r="GNY32" s="1230"/>
      <c r="GNZ32" s="1230"/>
      <c r="GOA32" s="1230"/>
      <c r="GOB32" s="1230"/>
      <c r="GOC32" s="1230"/>
      <c r="GOD32" s="1230"/>
      <c r="GOE32" s="1230"/>
      <c r="GOF32" s="1230"/>
      <c r="GOG32" s="1230"/>
      <c r="GOH32" s="1230"/>
      <c r="GOI32" s="1230"/>
      <c r="GOJ32" s="1230"/>
      <c r="GOK32" s="1230"/>
      <c r="GOL32" s="1230"/>
      <c r="GOM32" s="1230"/>
      <c r="GON32" s="1230"/>
      <c r="GOO32" s="1230"/>
      <c r="GOP32" s="1230"/>
      <c r="GOQ32" s="1230"/>
      <c r="GOR32" s="1230"/>
      <c r="GOS32" s="1230"/>
      <c r="GOT32" s="1230"/>
      <c r="GOU32" s="1230"/>
      <c r="GOV32" s="1230"/>
      <c r="GOW32" s="1230"/>
      <c r="GOX32" s="1230"/>
      <c r="GOY32" s="1230"/>
      <c r="GOZ32" s="1230"/>
      <c r="GPA32" s="1230"/>
      <c r="GPB32" s="1230"/>
      <c r="GPC32" s="1230"/>
      <c r="GPD32" s="1230"/>
      <c r="GPE32" s="1230"/>
      <c r="GPF32" s="1230"/>
      <c r="GPG32" s="1230"/>
      <c r="GPH32" s="1230"/>
      <c r="GPI32" s="1230"/>
      <c r="GPJ32" s="1230"/>
      <c r="GPK32" s="1230"/>
      <c r="GPL32" s="1230"/>
      <c r="GPM32" s="1230"/>
      <c r="GPN32" s="1230"/>
      <c r="GPO32" s="1230"/>
      <c r="GPP32" s="1230"/>
      <c r="GPQ32" s="1230"/>
      <c r="GPR32" s="1230"/>
      <c r="GPS32" s="1230"/>
      <c r="GPT32" s="1230"/>
      <c r="GPU32" s="1230"/>
      <c r="GPV32" s="1230"/>
      <c r="GPW32" s="1230"/>
      <c r="GPX32" s="1230"/>
      <c r="GPY32" s="1230"/>
      <c r="GPZ32" s="1230"/>
      <c r="GQA32" s="1230"/>
      <c r="GQB32" s="1230"/>
      <c r="GQC32" s="1230"/>
      <c r="GQD32" s="1230"/>
      <c r="GQE32" s="1230"/>
      <c r="GQF32" s="1230"/>
      <c r="GQG32" s="1230"/>
      <c r="GQH32" s="1230"/>
      <c r="GQI32" s="1230"/>
      <c r="GQJ32" s="1230"/>
      <c r="GQK32" s="1230"/>
      <c r="GQL32" s="1230"/>
      <c r="GQM32" s="1230"/>
      <c r="GQN32" s="1230"/>
      <c r="GQO32" s="1230"/>
      <c r="GQP32" s="1230"/>
      <c r="GQQ32" s="1230"/>
      <c r="GQR32" s="1230"/>
      <c r="GQS32" s="1230"/>
      <c r="GQT32" s="1230"/>
      <c r="GQU32" s="1230"/>
      <c r="GQV32" s="1230"/>
      <c r="GQW32" s="1230"/>
      <c r="GQX32" s="1230"/>
      <c r="GQY32" s="1230"/>
      <c r="GQZ32" s="1230"/>
      <c r="GRA32" s="1230"/>
      <c r="GRB32" s="1230"/>
      <c r="GRC32" s="1230"/>
      <c r="GRD32" s="1230"/>
      <c r="GRE32" s="1230"/>
      <c r="GRF32" s="1230"/>
      <c r="GRG32" s="1230"/>
      <c r="GRH32" s="1230"/>
      <c r="GRI32" s="1230"/>
      <c r="GRJ32" s="1230"/>
      <c r="GRK32" s="1230"/>
      <c r="GRL32" s="1230"/>
      <c r="GRM32" s="1230"/>
      <c r="GRN32" s="1230"/>
      <c r="GRO32" s="1230"/>
      <c r="GRP32" s="1230"/>
      <c r="GRQ32" s="1230"/>
      <c r="GRR32" s="1230"/>
      <c r="GRS32" s="1230"/>
      <c r="GRT32" s="1230"/>
      <c r="GRU32" s="1230"/>
      <c r="GRV32" s="1230"/>
      <c r="GRW32" s="1230"/>
      <c r="GRX32" s="1230"/>
      <c r="GRY32" s="1230"/>
      <c r="GRZ32" s="1230"/>
      <c r="GSA32" s="1230"/>
      <c r="GSB32" s="1230"/>
      <c r="GSC32" s="1230"/>
      <c r="GSD32" s="1230"/>
      <c r="GSE32" s="1230"/>
      <c r="GSF32" s="1230"/>
      <c r="GSG32" s="1230"/>
      <c r="GSH32" s="1230"/>
      <c r="GSI32" s="1230"/>
      <c r="GSJ32" s="1230"/>
      <c r="GSK32" s="1230"/>
      <c r="GSL32" s="1230"/>
      <c r="GSM32" s="1230"/>
      <c r="GSN32" s="1230"/>
      <c r="GSO32" s="1230"/>
      <c r="GSP32" s="1230"/>
      <c r="GSQ32" s="1230"/>
      <c r="GSR32" s="1230"/>
      <c r="GSS32" s="1230"/>
      <c r="GST32" s="1230"/>
      <c r="GSU32" s="1230"/>
      <c r="GSV32" s="1230"/>
      <c r="GSW32" s="1230"/>
      <c r="GSX32" s="1230"/>
      <c r="GSY32" s="1230"/>
      <c r="GSZ32" s="1230"/>
      <c r="GTA32" s="1230"/>
      <c r="GTB32" s="1230"/>
      <c r="GTC32" s="1230"/>
      <c r="GTD32" s="1230"/>
      <c r="GTE32" s="1230"/>
      <c r="GTF32" s="1230"/>
      <c r="GTG32" s="1230"/>
      <c r="GTH32" s="1230"/>
      <c r="GTI32" s="1230"/>
      <c r="GTJ32" s="1230"/>
      <c r="GTK32" s="1230"/>
      <c r="GTL32" s="1230"/>
      <c r="GTM32" s="1230"/>
      <c r="GTN32" s="1230"/>
      <c r="GTO32" s="1230"/>
      <c r="GTP32" s="1230"/>
      <c r="GTQ32" s="1230"/>
      <c r="GTR32" s="1230"/>
      <c r="GTS32" s="1230"/>
      <c r="GTT32" s="1230"/>
      <c r="GTU32" s="1230"/>
      <c r="GTV32" s="1230"/>
      <c r="GTW32" s="1230"/>
      <c r="GTX32" s="1230"/>
      <c r="GTY32" s="1230"/>
      <c r="GTZ32" s="1230"/>
      <c r="GUA32" s="1230"/>
      <c r="GUB32" s="1230"/>
      <c r="GUC32" s="1230"/>
      <c r="GUD32" s="1230"/>
      <c r="GUE32" s="1230"/>
      <c r="GUF32" s="1230"/>
      <c r="GUG32" s="1230"/>
      <c r="GUH32" s="1230"/>
      <c r="GUI32" s="1230"/>
      <c r="GUJ32" s="1230"/>
      <c r="GUK32" s="1230"/>
      <c r="GUL32" s="1230"/>
      <c r="GUM32" s="1230"/>
      <c r="GUN32" s="1230"/>
      <c r="GUO32" s="1230"/>
      <c r="GUP32" s="1230"/>
      <c r="GUQ32" s="1230"/>
      <c r="GUR32" s="1230"/>
      <c r="GUS32" s="1230"/>
      <c r="GUT32" s="1230"/>
      <c r="GUU32" s="1230"/>
      <c r="GUV32" s="1230"/>
      <c r="GUW32" s="1230"/>
      <c r="GUX32" s="1230"/>
      <c r="GUY32" s="1230"/>
      <c r="GUZ32" s="1230"/>
      <c r="GVA32" s="1230"/>
      <c r="GVB32" s="1230"/>
      <c r="GVC32" s="1230"/>
      <c r="GVD32" s="1230"/>
      <c r="GVE32" s="1230"/>
      <c r="GVF32" s="1230"/>
      <c r="GVG32" s="1230"/>
      <c r="GVH32" s="1230"/>
      <c r="GVI32" s="1230"/>
      <c r="GVJ32" s="1230"/>
      <c r="GVK32" s="1230"/>
      <c r="GVL32" s="1230"/>
      <c r="GVM32" s="1230"/>
      <c r="GVN32" s="1230"/>
      <c r="GVO32" s="1230"/>
      <c r="GVP32" s="1230"/>
      <c r="GVQ32" s="1230"/>
      <c r="GVR32" s="1230"/>
      <c r="GVS32" s="1230"/>
      <c r="GVT32" s="1230"/>
      <c r="GVU32" s="1230"/>
      <c r="GVV32" s="1230"/>
      <c r="GVW32" s="1230"/>
      <c r="GVX32" s="1230"/>
      <c r="GVY32" s="1230"/>
      <c r="GVZ32" s="1230"/>
      <c r="GWA32" s="1230"/>
      <c r="GWB32" s="1230"/>
      <c r="GWC32" s="1230"/>
      <c r="GWD32" s="1230"/>
      <c r="GWE32" s="1230"/>
      <c r="GWF32" s="1230"/>
      <c r="GWG32" s="1230"/>
      <c r="GWH32" s="1230"/>
      <c r="GWI32" s="1230"/>
      <c r="GWJ32" s="1230"/>
      <c r="GWK32" s="1230"/>
      <c r="GWL32" s="1230"/>
      <c r="GWM32" s="1230"/>
      <c r="GWN32" s="1230"/>
      <c r="GWO32" s="1230"/>
      <c r="GWP32" s="1230"/>
      <c r="GWQ32" s="1230"/>
      <c r="GWR32" s="1230"/>
      <c r="GWS32" s="1230"/>
      <c r="GWT32" s="1230"/>
      <c r="GWU32" s="1230"/>
      <c r="GWV32" s="1230"/>
      <c r="GWW32" s="1230"/>
      <c r="GWX32" s="1230"/>
      <c r="GWY32" s="1230"/>
      <c r="GWZ32" s="1230"/>
      <c r="GXA32" s="1230"/>
      <c r="GXB32" s="1230"/>
      <c r="GXC32" s="1230"/>
      <c r="GXD32" s="1230"/>
      <c r="GXE32" s="1230"/>
      <c r="GXF32" s="1230"/>
      <c r="GXG32" s="1230"/>
      <c r="GXH32" s="1230"/>
      <c r="GXI32" s="1230"/>
      <c r="GXJ32" s="1230"/>
      <c r="GXK32" s="1230"/>
      <c r="GXL32" s="1230"/>
      <c r="GXM32" s="1230"/>
      <c r="GXN32" s="1230"/>
      <c r="GXO32" s="1230"/>
      <c r="GXP32" s="1230"/>
      <c r="GXQ32" s="1230"/>
      <c r="GXR32" s="1230"/>
      <c r="GXS32" s="1230"/>
      <c r="GXT32" s="1230"/>
      <c r="GXU32" s="1230"/>
      <c r="GXV32" s="1230"/>
      <c r="GXW32" s="1230"/>
      <c r="GXX32" s="1230"/>
      <c r="GXY32" s="1230"/>
      <c r="GXZ32" s="1230"/>
      <c r="GYA32" s="1230"/>
      <c r="GYB32" s="1230"/>
      <c r="GYC32" s="1230"/>
      <c r="GYD32" s="1230"/>
      <c r="GYE32" s="1230"/>
      <c r="GYF32" s="1230"/>
      <c r="GYG32" s="1230"/>
      <c r="GYH32" s="1230"/>
      <c r="GYI32" s="1230"/>
      <c r="GYJ32" s="1230"/>
      <c r="GYK32" s="1230"/>
      <c r="GYL32" s="1230"/>
      <c r="GYM32" s="1230"/>
      <c r="GYN32" s="1230"/>
      <c r="GYO32" s="1230"/>
      <c r="GYP32" s="1230"/>
      <c r="GYQ32" s="1230"/>
      <c r="GYR32" s="1230"/>
      <c r="GYS32" s="1230"/>
      <c r="GYT32" s="1230"/>
      <c r="GYU32" s="1230"/>
      <c r="GYV32" s="1230"/>
      <c r="GYW32" s="1230"/>
      <c r="GYX32" s="1230"/>
      <c r="GYY32" s="1230"/>
      <c r="GYZ32" s="1230"/>
      <c r="GZA32" s="1230"/>
      <c r="GZB32" s="1230"/>
      <c r="GZC32" s="1230"/>
      <c r="GZD32" s="1230"/>
      <c r="GZE32" s="1230"/>
      <c r="GZF32" s="1230"/>
      <c r="GZG32" s="1230"/>
      <c r="GZH32" s="1230"/>
      <c r="GZI32" s="1230"/>
      <c r="GZJ32" s="1230"/>
      <c r="GZK32" s="1230"/>
      <c r="GZL32" s="1230"/>
      <c r="GZM32" s="1230"/>
      <c r="GZN32" s="1230"/>
      <c r="GZO32" s="1230"/>
      <c r="GZP32" s="1230"/>
      <c r="GZQ32" s="1230"/>
      <c r="GZR32" s="1230"/>
      <c r="GZS32" s="1230"/>
      <c r="GZT32" s="1230"/>
      <c r="GZU32" s="1230"/>
      <c r="GZV32" s="1230"/>
      <c r="GZW32" s="1230"/>
      <c r="GZX32" s="1230"/>
      <c r="GZY32" s="1230"/>
      <c r="GZZ32" s="1230"/>
      <c r="HAA32" s="1230"/>
      <c r="HAB32" s="1230"/>
      <c r="HAC32" s="1230"/>
      <c r="HAD32" s="1230"/>
      <c r="HAE32" s="1230"/>
      <c r="HAF32" s="1230"/>
      <c r="HAG32" s="1230"/>
      <c r="HAH32" s="1230"/>
      <c r="HAI32" s="1230"/>
      <c r="HAJ32" s="1230"/>
      <c r="HAK32" s="1230"/>
      <c r="HAL32" s="1230"/>
      <c r="HAM32" s="1230"/>
      <c r="HAN32" s="1230"/>
      <c r="HAO32" s="1230"/>
      <c r="HAP32" s="1230"/>
      <c r="HAQ32" s="1230"/>
      <c r="HAR32" s="1230"/>
      <c r="HAS32" s="1230"/>
      <c r="HAT32" s="1230"/>
      <c r="HAU32" s="1230"/>
      <c r="HAV32" s="1230"/>
      <c r="HAW32" s="1230"/>
      <c r="HAX32" s="1230"/>
      <c r="HAY32" s="1230"/>
      <c r="HAZ32" s="1230"/>
      <c r="HBA32" s="1230"/>
      <c r="HBB32" s="1230"/>
      <c r="HBC32" s="1230"/>
      <c r="HBD32" s="1230"/>
      <c r="HBE32" s="1230"/>
      <c r="HBF32" s="1230"/>
      <c r="HBG32" s="1230"/>
      <c r="HBH32" s="1230"/>
      <c r="HBI32" s="1230"/>
      <c r="HBJ32" s="1230"/>
      <c r="HBK32" s="1230"/>
      <c r="HBL32" s="1230"/>
      <c r="HBM32" s="1230"/>
      <c r="HBN32" s="1230"/>
      <c r="HBO32" s="1230"/>
      <c r="HBP32" s="1230"/>
      <c r="HBQ32" s="1230"/>
      <c r="HBR32" s="1230"/>
      <c r="HBS32" s="1230"/>
      <c r="HBT32" s="1230"/>
      <c r="HBU32" s="1230"/>
      <c r="HBV32" s="1230"/>
      <c r="HBW32" s="1230"/>
      <c r="HBX32" s="1230"/>
      <c r="HBY32" s="1230"/>
      <c r="HBZ32" s="1230"/>
      <c r="HCA32" s="1230"/>
      <c r="HCB32" s="1230"/>
      <c r="HCC32" s="1230"/>
      <c r="HCD32" s="1230"/>
      <c r="HCE32" s="1230"/>
      <c r="HCF32" s="1230"/>
      <c r="HCG32" s="1230"/>
      <c r="HCH32" s="1230"/>
      <c r="HCI32" s="1230"/>
      <c r="HCJ32" s="1230"/>
      <c r="HCK32" s="1230"/>
      <c r="HCL32" s="1230"/>
      <c r="HCM32" s="1230"/>
      <c r="HCN32" s="1230"/>
      <c r="HCO32" s="1230"/>
      <c r="HCP32" s="1230"/>
      <c r="HCQ32" s="1230"/>
      <c r="HCR32" s="1230"/>
      <c r="HCS32" s="1230"/>
      <c r="HCT32" s="1230"/>
      <c r="HCU32" s="1230"/>
      <c r="HCV32" s="1230"/>
      <c r="HCW32" s="1230"/>
      <c r="HCX32" s="1230"/>
      <c r="HCY32" s="1230"/>
      <c r="HCZ32" s="1230"/>
      <c r="HDA32" s="1230"/>
      <c r="HDB32" s="1230"/>
      <c r="HDC32" s="1230"/>
      <c r="HDD32" s="1230"/>
      <c r="HDE32" s="1230"/>
      <c r="HDF32" s="1230"/>
      <c r="HDG32" s="1230"/>
      <c r="HDH32" s="1230"/>
      <c r="HDI32" s="1230"/>
      <c r="HDJ32" s="1230"/>
      <c r="HDK32" s="1230"/>
      <c r="HDL32" s="1230"/>
      <c r="HDM32" s="1230"/>
      <c r="HDN32" s="1230"/>
      <c r="HDO32" s="1230"/>
      <c r="HDP32" s="1230"/>
      <c r="HDQ32" s="1230"/>
      <c r="HDR32" s="1230"/>
      <c r="HDS32" s="1230"/>
      <c r="HDT32" s="1230"/>
      <c r="HDU32" s="1230"/>
      <c r="HDV32" s="1230"/>
      <c r="HDW32" s="1230"/>
      <c r="HDX32" s="1230"/>
      <c r="HDY32" s="1230"/>
      <c r="HDZ32" s="1230"/>
      <c r="HEA32" s="1230"/>
      <c r="HEB32" s="1230"/>
      <c r="HEC32" s="1230"/>
      <c r="HED32" s="1230"/>
      <c r="HEE32" s="1230"/>
      <c r="HEF32" s="1230"/>
      <c r="HEG32" s="1230"/>
      <c r="HEH32" s="1230"/>
      <c r="HEI32" s="1230"/>
      <c r="HEJ32" s="1230"/>
      <c r="HEK32" s="1230"/>
      <c r="HEL32" s="1230"/>
      <c r="HEM32" s="1230"/>
      <c r="HEN32" s="1230"/>
      <c r="HEO32" s="1230"/>
      <c r="HEP32" s="1230"/>
      <c r="HEQ32" s="1230"/>
      <c r="HER32" s="1230"/>
      <c r="HES32" s="1230"/>
      <c r="HET32" s="1230"/>
      <c r="HEU32" s="1230"/>
      <c r="HEV32" s="1230"/>
      <c r="HEW32" s="1230"/>
      <c r="HEX32" s="1230"/>
      <c r="HEY32" s="1230"/>
      <c r="HEZ32" s="1230"/>
      <c r="HFA32" s="1230"/>
      <c r="HFB32" s="1230"/>
      <c r="HFC32" s="1230"/>
      <c r="HFD32" s="1230"/>
      <c r="HFE32" s="1230"/>
      <c r="HFF32" s="1230"/>
      <c r="HFG32" s="1230"/>
      <c r="HFH32" s="1230"/>
      <c r="HFI32" s="1230"/>
      <c r="HFJ32" s="1230"/>
      <c r="HFK32" s="1230"/>
      <c r="HFL32" s="1230"/>
      <c r="HFM32" s="1230"/>
      <c r="HFN32" s="1230"/>
      <c r="HFO32" s="1230"/>
      <c r="HFP32" s="1230"/>
      <c r="HFQ32" s="1230"/>
      <c r="HFR32" s="1230"/>
      <c r="HFS32" s="1230"/>
      <c r="HFT32" s="1230"/>
      <c r="HFU32" s="1230"/>
      <c r="HFV32" s="1230"/>
      <c r="HFW32" s="1230"/>
      <c r="HFX32" s="1230"/>
      <c r="HFY32" s="1230"/>
      <c r="HFZ32" s="1230"/>
      <c r="HGA32" s="1230"/>
      <c r="HGB32" s="1230"/>
      <c r="HGC32" s="1230"/>
      <c r="HGD32" s="1230"/>
      <c r="HGE32" s="1230"/>
      <c r="HGF32" s="1230"/>
      <c r="HGG32" s="1230"/>
      <c r="HGH32" s="1230"/>
      <c r="HGI32" s="1230"/>
      <c r="HGJ32" s="1230"/>
      <c r="HGK32" s="1230"/>
      <c r="HGL32" s="1230"/>
      <c r="HGM32" s="1230"/>
      <c r="HGN32" s="1230"/>
      <c r="HGO32" s="1230"/>
      <c r="HGP32" s="1230"/>
      <c r="HGQ32" s="1230"/>
      <c r="HGR32" s="1230"/>
      <c r="HGS32" s="1230"/>
      <c r="HGT32" s="1230"/>
      <c r="HGU32" s="1230"/>
      <c r="HGV32" s="1230"/>
      <c r="HGW32" s="1230"/>
      <c r="HGX32" s="1230"/>
      <c r="HGY32" s="1230"/>
      <c r="HGZ32" s="1230"/>
      <c r="HHA32" s="1230"/>
      <c r="HHB32" s="1230"/>
      <c r="HHC32" s="1230"/>
      <c r="HHD32" s="1230"/>
      <c r="HHE32" s="1230"/>
      <c r="HHF32" s="1230"/>
      <c r="HHG32" s="1230"/>
      <c r="HHH32" s="1230"/>
      <c r="HHI32" s="1230"/>
      <c r="HHJ32" s="1230"/>
      <c r="HHK32" s="1230"/>
      <c r="HHL32" s="1230"/>
      <c r="HHM32" s="1230"/>
      <c r="HHN32" s="1230"/>
      <c r="HHO32" s="1230"/>
      <c r="HHP32" s="1230"/>
      <c r="HHQ32" s="1230"/>
      <c r="HHR32" s="1230"/>
      <c r="HHS32" s="1230"/>
      <c r="HHT32" s="1230"/>
      <c r="HHU32" s="1230"/>
      <c r="HHV32" s="1230"/>
      <c r="HHW32" s="1230"/>
      <c r="HHX32" s="1230"/>
      <c r="HHY32" s="1230"/>
      <c r="HHZ32" s="1230"/>
      <c r="HIA32" s="1230"/>
      <c r="HIB32" s="1230"/>
      <c r="HIC32" s="1230"/>
      <c r="HID32" s="1230"/>
      <c r="HIE32" s="1230"/>
      <c r="HIF32" s="1230"/>
      <c r="HIG32" s="1230"/>
      <c r="HIH32" s="1230"/>
      <c r="HII32" s="1230"/>
      <c r="HIJ32" s="1230"/>
      <c r="HIK32" s="1230"/>
      <c r="HIL32" s="1230"/>
      <c r="HIM32" s="1230"/>
      <c r="HIN32" s="1230"/>
      <c r="HIO32" s="1230"/>
      <c r="HIP32" s="1230"/>
      <c r="HIQ32" s="1230"/>
      <c r="HIR32" s="1230"/>
      <c r="HIS32" s="1230"/>
      <c r="HIT32" s="1230"/>
      <c r="HIU32" s="1230"/>
      <c r="HIV32" s="1230"/>
      <c r="HIW32" s="1230"/>
      <c r="HIX32" s="1230"/>
      <c r="HIY32" s="1230"/>
      <c r="HIZ32" s="1230"/>
      <c r="HJA32" s="1230"/>
      <c r="HJB32" s="1230"/>
      <c r="HJC32" s="1230"/>
      <c r="HJD32" s="1230"/>
      <c r="HJE32" s="1230"/>
      <c r="HJF32" s="1230"/>
      <c r="HJG32" s="1230"/>
      <c r="HJH32" s="1230"/>
      <c r="HJI32" s="1230"/>
      <c r="HJJ32" s="1230"/>
      <c r="HJK32" s="1230"/>
      <c r="HJL32" s="1230"/>
      <c r="HJM32" s="1230"/>
      <c r="HJN32" s="1230"/>
      <c r="HJO32" s="1230"/>
      <c r="HJP32" s="1230"/>
      <c r="HJQ32" s="1230"/>
      <c r="HJR32" s="1230"/>
      <c r="HJS32" s="1230"/>
      <c r="HJT32" s="1230"/>
      <c r="HJU32" s="1230"/>
      <c r="HJV32" s="1230"/>
      <c r="HJW32" s="1230"/>
      <c r="HJX32" s="1230"/>
      <c r="HJY32" s="1230"/>
      <c r="HJZ32" s="1230"/>
      <c r="HKA32" s="1230"/>
      <c r="HKB32" s="1230"/>
      <c r="HKC32" s="1230"/>
      <c r="HKD32" s="1230"/>
      <c r="HKE32" s="1230"/>
      <c r="HKF32" s="1230"/>
      <c r="HKG32" s="1230"/>
      <c r="HKH32" s="1230"/>
      <c r="HKI32" s="1230"/>
      <c r="HKJ32" s="1230"/>
      <c r="HKK32" s="1230"/>
      <c r="HKL32" s="1230"/>
      <c r="HKM32" s="1230"/>
      <c r="HKN32" s="1230"/>
      <c r="HKO32" s="1230"/>
      <c r="HKP32" s="1230"/>
      <c r="HKQ32" s="1230"/>
      <c r="HKR32" s="1230"/>
      <c r="HKS32" s="1230"/>
      <c r="HKT32" s="1230"/>
      <c r="HKU32" s="1230"/>
      <c r="HKV32" s="1230"/>
      <c r="HKW32" s="1230"/>
      <c r="HKX32" s="1230"/>
      <c r="HKY32" s="1230"/>
      <c r="HKZ32" s="1230"/>
      <c r="HLA32" s="1230"/>
      <c r="HLB32" s="1230"/>
      <c r="HLC32" s="1230"/>
      <c r="HLD32" s="1230"/>
      <c r="HLE32" s="1230"/>
      <c r="HLF32" s="1230"/>
      <c r="HLG32" s="1230"/>
      <c r="HLH32" s="1230"/>
      <c r="HLI32" s="1230"/>
      <c r="HLJ32" s="1230"/>
      <c r="HLK32" s="1230"/>
      <c r="HLL32" s="1230"/>
      <c r="HLM32" s="1230"/>
      <c r="HLN32" s="1230"/>
      <c r="HLO32" s="1230"/>
      <c r="HLP32" s="1230"/>
      <c r="HLQ32" s="1230"/>
      <c r="HLR32" s="1230"/>
      <c r="HLS32" s="1230"/>
      <c r="HLT32" s="1230"/>
      <c r="HLU32" s="1230"/>
      <c r="HLV32" s="1230"/>
      <c r="HLW32" s="1230"/>
      <c r="HLX32" s="1230"/>
      <c r="HLY32" s="1230"/>
      <c r="HLZ32" s="1230"/>
      <c r="HMA32" s="1230"/>
      <c r="HMB32" s="1230"/>
      <c r="HMC32" s="1230"/>
      <c r="HMD32" s="1230"/>
      <c r="HME32" s="1230"/>
      <c r="HMF32" s="1230"/>
      <c r="HMG32" s="1230"/>
      <c r="HMH32" s="1230"/>
      <c r="HMI32" s="1230"/>
      <c r="HMJ32" s="1230"/>
      <c r="HMK32" s="1230"/>
      <c r="HML32" s="1230"/>
      <c r="HMM32" s="1230"/>
      <c r="HMN32" s="1230"/>
      <c r="HMO32" s="1230"/>
      <c r="HMP32" s="1230"/>
      <c r="HMQ32" s="1230"/>
      <c r="HMR32" s="1230"/>
      <c r="HMS32" s="1230"/>
      <c r="HMT32" s="1230"/>
      <c r="HMU32" s="1230"/>
      <c r="HMV32" s="1230"/>
      <c r="HMW32" s="1230"/>
      <c r="HMX32" s="1230"/>
      <c r="HMY32" s="1230"/>
      <c r="HMZ32" s="1230"/>
      <c r="HNA32" s="1230"/>
      <c r="HNB32" s="1230"/>
      <c r="HNC32" s="1230"/>
      <c r="HND32" s="1230"/>
      <c r="HNE32" s="1230"/>
      <c r="HNF32" s="1230"/>
      <c r="HNG32" s="1230"/>
      <c r="HNH32" s="1230"/>
      <c r="HNI32" s="1230"/>
      <c r="HNJ32" s="1230"/>
      <c r="HNK32" s="1230"/>
      <c r="HNL32" s="1230"/>
      <c r="HNM32" s="1230"/>
      <c r="HNN32" s="1230"/>
      <c r="HNO32" s="1230"/>
      <c r="HNP32" s="1230"/>
      <c r="HNQ32" s="1230"/>
      <c r="HNR32" s="1230"/>
      <c r="HNS32" s="1230"/>
      <c r="HNT32" s="1230"/>
      <c r="HNU32" s="1230"/>
      <c r="HNV32" s="1230"/>
      <c r="HNW32" s="1230"/>
      <c r="HNX32" s="1230"/>
      <c r="HNY32" s="1230"/>
      <c r="HNZ32" s="1230"/>
      <c r="HOA32" s="1230"/>
      <c r="HOB32" s="1230"/>
      <c r="HOC32" s="1230"/>
      <c r="HOD32" s="1230"/>
      <c r="HOE32" s="1230"/>
      <c r="HOF32" s="1230"/>
      <c r="HOG32" s="1230"/>
      <c r="HOH32" s="1230"/>
      <c r="HOI32" s="1230"/>
      <c r="HOJ32" s="1230"/>
      <c r="HOK32" s="1230"/>
      <c r="HOL32" s="1230"/>
      <c r="HOM32" s="1230"/>
      <c r="HON32" s="1230"/>
      <c r="HOO32" s="1230"/>
      <c r="HOP32" s="1230"/>
      <c r="HOQ32" s="1230"/>
      <c r="HOR32" s="1230"/>
      <c r="HOS32" s="1230"/>
      <c r="HOT32" s="1230"/>
      <c r="HOU32" s="1230"/>
      <c r="HOV32" s="1230"/>
      <c r="HOW32" s="1230"/>
      <c r="HOX32" s="1230"/>
      <c r="HOY32" s="1230"/>
      <c r="HOZ32" s="1230"/>
      <c r="HPA32" s="1230"/>
      <c r="HPB32" s="1230"/>
      <c r="HPC32" s="1230"/>
      <c r="HPD32" s="1230"/>
      <c r="HPE32" s="1230"/>
      <c r="HPF32" s="1230"/>
      <c r="HPG32" s="1230"/>
      <c r="HPH32" s="1230"/>
      <c r="HPI32" s="1230"/>
      <c r="HPJ32" s="1230"/>
      <c r="HPK32" s="1230"/>
      <c r="HPL32" s="1230"/>
      <c r="HPM32" s="1230"/>
      <c r="HPN32" s="1230"/>
      <c r="HPO32" s="1230"/>
      <c r="HPP32" s="1230"/>
      <c r="HPQ32" s="1230"/>
      <c r="HPR32" s="1230"/>
      <c r="HPS32" s="1230"/>
      <c r="HPT32" s="1230"/>
      <c r="HPU32" s="1230"/>
      <c r="HPV32" s="1230"/>
      <c r="HPW32" s="1230"/>
      <c r="HPX32" s="1230"/>
      <c r="HPY32" s="1230"/>
      <c r="HPZ32" s="1230"/>
      <c r="HQA32" s="1230"/>
      <c r="HQB32" s="1230"/>
      <c r="HQC32" s="1230"/>
      <c r="HQD32" s="1230"/>
      <c r="HQE32" s="1230"/>
      <c r="HQF32" s="1230"/>
      <c r="HQG32" s="1230"/>
      <c r="HQH32" s="1230"/>
      <c r="HQI32" s="1230"/>
      <c r="HQJ32" s="1230"/>
      <c r="HQK32" s="1230"/>
      <c r="HQL32" s="1230"/>
      <c r="HQM32" s="1230"/>
      <c r="HQN32" s="1230"/>
      <c r="HQO32" s="1230"/>
      <c r="HQP32" s="1230"/>
      <c r="HQQ32" s="1230"/>
      <c r="HQR32" s="1230"/>
      <c r="HQS32" s="1230"/>
      <c r="HQT32" s="1230"/>
      <c r="HQU32" s="1230"/>
      <c r="HQV32" s="1230"/>
      <c r="HQW32" s="1230"/>
      <c r="HQX32" s="1230"/>
      <c r="HQY32" s="1230"/>
      <c r="HQZ32" s="1230"/>
      <c r="HRA32" s="1230"/>
      <c r="HRB32" s="1230"/>
      <c r="HRC32" s="1230"/>
      <c r="HRD32" s="1230"/>
      <c r="HRE32" s="1230"/>
      <c r="HRF32" s="1230"/>
      <c r="HRG32" s="1230"/>
      <c r="HRH32" s="1230"/>
      <c r="HRI32" s="1230"/>
      <c r="HRJ32" s="1230"/>
      <c r="HRK32" s="1230"/>
      <c r="HRL32" s="1230"/>
      <c r="HRM32" s="1230"/>
      <c r="HRN32" s="1230"/>
      <c r="HRO32" s="1230"/>
      <c r="HRP32" s="1230"/>
      <c r="HRQ32" s="1230"/>
      <c r="HRR32" s="1230"/>
      <c r="HRS32" s="1230"/>
      <c r="HRT32" s="1230"/>
      <c r="HRU32" s="1230"/>
      <c r="HRV32" s="1230"/>
      <c r="HRW32" s="1230"/>
      <c r="HRX32" s="1230"/>
      <c r="HRY32" s="1230"/>
      <c r="HRZ32" s="1230"/>
      <c r="HSA32" s="1230"/>
      <c r="HSB32" s="1230"/>
      <c r="HSC32" s="1230"/>
      <c r="HSD32" s="1230"/>
      <c r="HSE32" s="1230"/>
      <c r="HSF32" s="1230"/>
      <c r="HSG32" s="1230"/>
      <c r="HSH32" s="1230"/>
      <c r="HSI32" s="1230"/>
      <c r="HSJ32" s="1230"/>
      <c r="HSK32" s="1230"/>
      <c r="HSL32" s="1230"/>
      <c r="HSM32" s="1230"/>
      <c r="HSN32" s="1230"/>
      <c r="HSO32" s="1230"/>
      <c r="HSP32" s="1230"/>
      <c r="HSQ32" s="1230"/>
      <c r="HSR32" s="1230"/>
      <c r="HSS32" s="1230"/>
      <c r="HST32" s="1230"/>
      <c r="HSU32" s="1230"/>
      <c r="HSV32" s="1230"/>
      <c r="HSW32" s="1230"/>
      <c r="HSX32" s="1230"/>
      <c r="HSY32" s="1230"/>
      <c r="HSZ32" s="1230"/>
      <c r="HTA32" s="1230"/>
      <c r="HTB32" s="1230"/>
      <c r="HTC32" s="1230"/>
      <c r="HTD32" s="1230"/>
      <c r="HTE32" s="1230"/>
      <c r="HTF32" s="1230"/>
      <c r="HTG32" s="1230"/>
      <c r="HTH32" s="1230"/>
      <c r="HTI32" s="1230"/>
      <c r="HTJ32" s="1230"/>
      <c r="HTK32" s="1230"/>
      <c r="HTL32" s="1230"/>
      <c r="HTM32" s="1230"/>
      <c r="HTN32" s="1230"/>
      <c r="HTO32" s="1230"/>
      <c r="HTP32" s="1230"/>
      <c r="HTQ32" s="1230"/>
      <c r="HTR32" s="1230"/>
      <c r="HTS32" s="1230"/>
      <c r="HTT32" s="1230"/>
      <c r="HTU32" s="1230"/>
      <c r="HTV32" s="1230"/>
      <c r="HTW32" s="1230"/>
      <c r="HTX32" s="1230"/>
      <c r="HTY32" s="1230"/>
      <c r="HTZ32" s="1230"/>
      <c r="HUA32" s="1230"/>
      <c r="HUB32" s="1230"/>
      <c r="HUC32" s="1230"/>
      <c r="HUD32" s="1230"/>
      <c r="HUE32" s="1230"/>
      <c r="HUF32" s="1230"/>
      <c r="HUG32" s="1230"/>
      <c r="HUH32" s="1230"/>
      <c r="HUI32" s="1230"/>
      <c r="HUJ32" s="1230"/>
      <c r="HUK32" s="1230"/>
      <c r="HUL32" s="1230"/>
      <c r="HUM32" s="1230"/>
      <c r="HUN32" s="1230"/>
      <c r="HUO32" s="1230"/>
      <c r="HUP32" s="1230"/>
      <c r="HUQ32" s="1230"/>
      <c r="HUR32" s="1230"/>
      <c r="HUS32" s="1230"/>
      <c r="HUT32" s="1230"/>
      <c r="HUU32" s="1230"/>
      <c r="HUV32" s="1230"/>
      <c r="HUW32" s="1230"/>
      <c r="HUX32" s="1230"/>
      <c r="HUY32" s="1230"/>
      <c r="HUZ32" s="1230"/>
      <c r="HVA32" s="1230"/>
      <c r="HVB32" s="1230"/>
      <c r="HVC32" s="1230"/>
      <c r="HVD32" s="1230"/>
      <c r="HVE32" s="1230"/>
      <c r="HVF32" s="1230"/>
      <c r="HVG32" s="1230"/>
      <c r="HVH32" s="1230"/>
      <c r="HVI32" s="1230"/>
      <c r="HVJ32" s="1230"/>
      <c r="HVK32" s="1230"/>
      <c r="HVL32" s="1230"/>
      <c r="HVM32" s="1230"/>
      <c r="HVN32" s="1230"/>
      <c r="HVO32" s="1230"/>
      <c r="HVP32" s="1230"/>
      <c r="HVQ32" s="1230"/>
      <c r="HVR32" s="1230"/>
      <c r="HVS32" s="1230"/>
      <c r="HVT32" s="1230"/>
      <c r="HVU32" s="1230"/>
      <c r="HVV32" s="1230"/>
      <c r="HVW32" s="1230"/>
      <c r="HVX32" s="1230"/>
      <c r="HVY32" s="1230"/>
      <c r="HVZ32" s="1230"/>
      <c r="HWA32" s="1230"/>
      <c r="HWB32" s="1230"/>
      <c r="HWC32" s="1230"/>
      <c r="HWD32" s="1230"/>
      <c r="HWE32" s="1230"/>
      <c r="HWF32" s="1230"/>
      <c r="HWG32" s="1230"/>
      <c r="HWH32" s="1230"/>
      <c r="HWI32" s="1230"/>
      <c r="HWJ32" s="1230"/>
      <c r="HWK32" s="1230"/>
      <c r="HWL32" s="1230"/>
      <c r="HWM32" s="1230"/>
      <c r="HWN32" s="1230"/>
      <c r="HWO32" s="1230"/>
      <c r="HWP32" s="1230"/>
      <c r="HWQ32" s="1230"/>
      <c r="HWR32" s="1230"/>
      <c r="HWS32" s="1230"/>
      <c r="HWT32" s="1230"/>
      <c r="HWU32" s="1230"/>
      <c r="HWV32" s="1230"/>
      <c r="HWW32" s="1230"/>
      <c r="HWX32" s="1230"/>
      <c r="HWY32" s="1230"/>
      <c r="HWZ32" s="1230"/>
      <c r="HXA32" s="1230"/>
      <c r="HXB32" s="1230"/>
      <c r="HXC32" s="1230"/>
      <c r="HXD32" s="1230"/>
      <c r="HXE32" s="1230"/>
      <c r="HXF32" s="1230"/>
      <c r="HXG32" s="1230"/>
      <c r="HXH32" s="1230"/>
      <c r="HXI32" s="1230"/>
      <c r="HXJ32" s="1230"/>
      <c r="HXK32" s="1230"/>
      <c r="HXL32" s="1230"/>
      <c r="HXM32" s="1230"/>
      <c r="HXN32" s="1230"/>
      <c r="HXO32" s="1230"/>
      <c r="HXP32" s="1230"/>
      <c r="HXQ32" s="1230"/>
      <c r="HXR32" s="1230"/>
      <c r="HXS32" s="1230"/>
      <c r="HXT32" s="1230"/>
      <c r="HXU32" s="1230"/>
      <c r="HXV32" s="1230"/>
      <c r="HXW32" s="1230"/>
      <c r="HXX32" s="1230"/>
      <c r="HXY32" s="1230"/>
      <c r="HXZ32" s="1230"/>
      <c r="HYA32" s="1230"/>
      <c r="HYB32" s="1230"/>
      <c r="HYC32" s="1230"/>
      <c r="HYD32" s="1230"/>
      <c r="HYE32" s="1230"/>
      <c r="HYF32" s="1230"/>
      <c r="HYG32" s="1230"/>
      <c r="HYH32" s="1230"/>
      <c r="HYI32" s="1230"/>
      <c r="HYJ32" s="1230"/>
      <c r="HYK32" s="1230"/>
      <c r="HYL32" s="1230"/>
      <c r="HYM32" s="1230"/>
      <c r="HYN32" s="1230"/>
      <c r="HYO32" s="1230"/>
      <c r="HYP32" s="1230"/>
      <c r="HYQ32" s="1230"/>
      <c r="HYR32" s="1230"/>
      <c r="HYS32" s="1230"/>
      <c r="HYT32" s="1230"/>
      <c r="HYU32" s="1230"/>
      <c r="HYV32" s="1230"/>
      <c r="HYW32" s="1230"/>
      <c r="HYX32" s="1230"/>
      <c r="HYY32" s="1230"/>
      <c r="HYZ32" s="1230"/>
      <c r="HZA32" s="1230"/>
      <c r="HZB32" s="1230"/>
      <c r="HZC32" s="1230"/>
      <c r="HZD32" s="1230"/>
      <c r="HZE32" s="1230"/>
      <c r="HZF32" s="1230"/>
      <c r="HZG32" s="1230"/>
      <c r="HZH32" s="1230"/>
      <c r="HZI32" s="1230"/>
      <c r="HZJ32" s="1230"/>
      <c r="HZK32" s="1230"/>
      <c r="HZL32" s="1230"/>
      <c r="HZM32" s="1230"/>
      <c r="HZN32" s="1230"/>
      <c r="HZO32" s="1230"/>
      <c r="HZP32" s="1230"/>
      <c r="HZQ32" s="1230"/>
      <c r="HZR32" s="1230"/>
      <c r="HZS32" s="1230"/>
      <c r="HZT32" s="1230"/>
      <c r="HZU32" s="1230"/>
      <c r="HZV32" s="1230"/>
      <c r="HZW32" s="1230"/>
      <c r="HZX32" s="1230"/>
      <c r="HZY32" s="1230"/>
      <c r="HZZ32" s="1230"/>
      <c r="IAA32" s="1230"/>
      <c r="IAB32" s="1230"/>
      <c r="IAC32" s="1230"/>
      <c r="IAD32" s="1230"/>
      <c r="IAE32" s="1230"/>
      <c r="IAF32" s="1230"/>
      <c r="IAG32" s="1230"/>
      <c r="IAH32" s="1230"/>
      <c r="IAI32" s="1230"/>
      <c r="IAJ32" s="1230"/>
      <c r="IAK32" s="1230"/>
      <c r="IAL32" s="1230"/>
      <c r="IAM32" s="1230"/>
      <c r="IAN32" s="1230"/>
      <c r="IAO32" s="1230"/>
      <c r="IAP32" s="1230"/>
      <c r="IAQ32" s="1230"/>
      <c r="IAR32" s="1230"/>
      <c r="IAS32" s="1230"/>
      <c r="IAT32" s="1230"/>
      <c r="IAU32" s="1230"/>
      <c r="IAV32" s="1230"/>
      <c r="IAW32" s="1230"/>
      <c r="IAX32" s="1230"/>
      <c r="IAY32" s="1230"/>
      <c r="IAZ32" s="1230"/>
      <c r="IBA32" s="1230"/>
      <c r="IBB32" s="1230"/>
      <c r="IBC32" s="1230"/>
      <c r="IBD32" s="1230"/>
      <c r="IBE32" s="1230"/>
      <c r="IBF32" s="1230"/>
      <c r="IBG32" s="1230"/>
      <c r="IBH32" s="1230"/>
      <c r="IBI32" s="1230"/>
      <c r="IBJ32" s="1230"/>
      <c r="IBK32" s="1230"/>
      <c r="IBL32" s="1230"/>
      <c r="IBM32" s="1230"/>
      <c r="IBN32" s="1230"/>
      <c r="IBO32" s="1230"/>
      <c r="IBP32" s="1230"/>
      <c r="IBQ32" s="1230"/>
      <c r="IBR32" s="1230"/>
      <c r="IBS32" s="1230"/>
      <c r="IBT32" s="1230"/>
      <c r="IBU32" s="1230"/>
      <c r="IBV32" s="1230"/>
      <c r="IBW32" s="1230"/>
      <c r="IBX32" s="1230"/>
      <c r="IBY32" s="1230"/>
      <c r="IBZ32" s="1230"/>
      <c r="ICA32" s="1230"/>
      <c r="ICB32" s="1230"/>
      <c r="ICC32" s="1230"/>
      <c r="ICD32" s="1230"/>
      <c r="ICE32" s="1230"/>
      <c r="ICF32" s="1230"/>
      <c r="ICG32" s="1230"/>
      <c r="ICH32" s="1230"/>
      <c r="ICI32" s="1230"/>
      <c r="ICJ32" s="1230"/>
      <c r="ICK32" s="1230"/>
      <c r="ICL32" s="1230"/>
      <c r="ICM32" s="1230"/>
      <c r="ICN32" s="1230"/>
      <c r="ICO32" s="1230"/>
      <c r="ICP32" s="1230"/>
      <c r="ICQ32" s="1230"/>
      <c r="ICR32" s="1230"/>
      <c r="ICS32" s="1230"/>
      <c r="ICT32" s="1230"/>
      <c r="ICU32" s="1230"/>
      <c r="ICV32" s="1230"/>
      <c r="ICW32" s="1230"/>
      <c r="ICX32" s="1230"/>
      <c r="ICY32" s="1230"/>
      <c r="ICZ32" s="1230"/>
      <c r="IDA32" s="1230"/>
      <c r="IDB32" s="1230"/>
      <c r="IDC32" s="1230"/>
      <c r="IDD32" s="1230"/>
      <c r="IDE32" s="1230"/>
      <c r="IDF32" s="1230"/>
      <c r="IDG32" s="1230"/>
      <c r="IDH32" s="1230"/>
      <c r="IDI32" s="1230"/>
      <c r="IDJ32" s="1230"/>
      <c r="IDK32" s="1230"/>
      <c r="IDL32" s="1230"/>
      <c r="IDM32" s="1230"/>
      <c r="IDN32" s="1230"/>
      <c r="IDO32" s="1230"/>
      <c r="IDP32" s="1230"/>
      <c r="IDQ32" s="1230"/>
      <c r="IDR32" s="1230"/>
      <c r="IDS32" s="1230"/>
      <c r="IDT32" s="1230"/>
      <c r="IDU32" s="1230"/>
      <c r="IDV32" s="1230"/>
      <c r="IDW32" s="1230"/>
      <c r="IDX32" s="1230"/>
      <c r="IDY32" s="1230"/>
      <c r="IDZ32" s="1230"/>
      <c r="IEA32" s="1230"/>
      <c r="IEB32" s="1230"/>
      <c r="IEC32" s="1230"/>
      <c r="IED32" s="1230"/>
      <c r="IEE32" s="1230"/>
      <c r="IEF32" s="1230"/>
      <c r="IEG32" s="1230"/>
      <c r="IEH32" s="1230"/>
      <c r="IEI32" s="1230"/>
      <c r="IEJ32" s="1230"/>
      <c r="IEK32" s="1230"/>
      <c r="IEL32" s="1230"/>
      <c r="IEM32" s="1230"/>
      <c r="IEN32" s="1230"/>
      <c r="IEO32" s="1230"/>
      <c r="IEP32" s="1230"/>
      <c r="IEQ32" s="1230"/>
      <c r="IER32" s="1230"/>
      <c r="IES32" s="1230"/>
      <c r="IET32" s="1230"/>
      <c r="IEU32" s="1230"/>
      <c r="IEV32" s="1230"/>
      <c r="IEW32" s="1230"/>
      <c r="IEX32" s="1230"/>
      <c r="IEY32" s="1230"/>
      <c r="IEZ32" s="1230"/>
      <c r="IFA32" s="1230"/>
      <c r="IFB32" s="1230"/>
      <c r="IFC32" s="1230"/>
      <c r="IFD32" s="1230"/>
      <c r="IFE32" s="1230"/>
      <c r="IFF32" s="1230"/>
      <c r="IFG32" s="1230"/>
      <c r="IFH32" s="1230"/>
      <c r="IFI32" s="1230"/>
      <c r="IFJ32" s="1230"/>
      <c r="IFK32" s="1230"/>
      <c r="IFL32" s="1230"/>
      <c r="IFM32" s="1230"/>
      <c r="IFN32" s="1230"/>
      <c r="IFO32" s="1230"/>
      <c r="IFP32" s="1230"/>
      <c r="IFQ32" s="1230"/>
      <c r="IFR32" s="1230"/>
      <c r="IFS32" s="1230"/>
      <c r="IFT32" s="1230"/>
      <c r="IFU32" s="1230"/>
      <c r="IFV32" s="1230"/>
      <c r="IFW32" s="1230"/>
      <c r="IFX32" s="1230"/>
      <c r="IFY32" s="1230"/>
      <c r="IFZ32" s="1230"/>
      <c r="IGA32" s="1230"/>
      <c r="IGB32" s="1230"/>
      <c r="IGC32" s="1230"/>
      <c r="IGD32" s="1230"/>
      <c r="IGE32" s="1230"/>
      <c r="IGF32" s="1230"/>
      <c r="IGG32" s="1230"/>
      <c r="IGH32" s="1230"/>
      <c r="IGI32" s="1230"/>
      <c r="IGJ32" s="1230"/>
      <c r="IGK32" s="1230"/>
      <c r="IGL32" s="1230"/>
      <c r="IGM32" s="1230"/>
      <c r="IGN32" s="1230"/>
      <c r="IGO32" s="1230"/>
      <c r="IGP32" s="1230"/>
      <c r="IGQ32" s="1230"/>
      <c r="IGR32" s="1230"/>
      <c r="IGS32" s="1230"/>
      <c r="IGT32" s="1230"/>
      <c r="IGU32" s="1230"/>
      <c r="IGV32" s="1230"/>
      <c r="IGW32" s="1230"/>
      <c r="IGX32" s="1230"/>
      <c r="IGY32" s="1230"/>
      <c r="IGZ32" s="1230"/>
      <c r="IHA32" s="1230"/>
      <c r="IHB32" s="1230"/>
      <c r="IHC32" s="1230"/>
      <c r="IHD32" s="1230"/>
      <c r="IHE32" s="1230"/>
      <c r="IHF32" s="1230"/>
      <c r="IHG32" s="1230"/>
      <c r="IHH32" s="1230"/>
      <c r="IHI32" s="1230"/>
      <c r="IHJ32" s="1230"/>
      <c r="IHK32" s="1230"/>
      <c r="IHL32" s="1230"/>
      <c r="IHM32" s="1230"/>
      <c r="IHN32" s="1230"/>
      <c r="IHO32" s="1230"/>
      <c r="IHP32" s="1230"/>
      <c r="IHQ32" s="1230"/>
      <c r="IHR32" s="1230"/>
      <c r="IHS32" s="1230"/>
      <c r="IHT32" s="1230"/>
      <c r="IHU32" s="1230"/>
      <c r="IHV32" s="1230"/>
      <c r="IHW32" s="1230"/>
      <c r="IHX32" s="1230"/>
      <c r="IHY32" s="1230"/>
      <c r="IHZ32" s="1230"/>
      <c r="IIA32" s="1230"/>
      <c r="IIB32" s="1230"/>
      <c r="IIC32" s="1230"/>
      <c r="IID32" s="1230"/>
      <c r="IIE32" s="1230"/>
      <c r="IIF32" s="1230"/>
      <c r="IIG32" s="1230"/>
      <c r="IIH32" s="1230"/>
      <c r="III32" s="1230"/>
      <c r="IIJ32" s="1230"/>
      <c r="IIK32" s="1230"/>
      <c r="IIL32" s="1230"/>
      <c r="IIM32" s="1230"/>
      <c r="IIN32" s="1230"/>
      <c r="IIO32" s="1230"/>
      <c r="IIP32" s="1230"/>
      <c r="IIQ32" s="1230"/>
      <c r="IIR32" s="1230"/>
      <c r="IIS32" s="1230"/>
      <c r="IIT32" s="1230"/>
      <c r="IIU32" s="1230"/>
      <c r="IIV32" s="1230"/>
      <c r="IIW32" s="1230"/>
      <c r="IIX32" s="1230"/>
      <c r="IIY32" s="1230"/>
      <c r="IIZ32" s="1230"/>
      <c r="IJA32" s="1230"/>
      <c r="IJB32" s="1230"/>
      <c r="IJC32" s="1230"/>
      <c r="IJD32" s="1230"/>
      <c r="IJE32" s="1230"/>
      <c r="IJF32" s="1230"/>
      <c r="IJG32" s="1230"/>
      <c r="IJH32" s="1230"/>
      <c r="IJI32" s="1230"/>
      <c r="IJJ32" s="1230"/>
      <c r="IJK32" s="1230"/>
      <c r="IJL32" s="1230"/>
      <c r="IJM32" s="1230"/>
      <c r="IJN32" s="1230"/>
      <c r="IJO32" s="1230"/>
      <c r="IJP32" s="1230"/>
      <c r="IJQ32" s="1230"/>
      <c r="IJR32" s="1230"/>
      <c r="IJS32" s="1230"/>
      <c r="IJT32" s="1230"/>
      <c r="IJU32" s="1230"/>
      <c r="IJV32" s="1230"/>
      <c r="IJW32" s="1230"/>
      <c r="IJX32" s="1230"/>
      <c r="IJY32" s="1230"/>
      <c r="IJZ32" s="1230"/>
      <c r="IKA32" s="1230"/>
      <c r="IKB32" s="1230"/>
      <c r="IKC32" s="1230"/>
      <c r="IKD32" s="1230"/>
      <c r="IKE32" s="1230"/>
      <c r="IKF32" s="1230"/>
      <c r="IKG32" s="1230"/>
      <c r="IKH32" s="1230"/>
      <c r="IKI32" s="1230"/>
      <c r="IKJ32" s="1230"/>
      <c r="IKK32" s="1230"/>
      <c r="IKL32" s="1230"/>
      <c r="IKM32" s="1230"/>
      <c r="IKN32" s="1230"/>
      <c r="IKO32" s="1230"/>
      <c r="IKP32" s="1230"/>
      <c r="IKQ32" s="1230"/>
      <c r="IKR32" s="1230"/>
      <c r="IKS32" s="1230"/>
      <c r="IKT32" s="1230"/>
      <c r="IKU32" s="1230"/>
      <c r="IKV32" s="1230"/>
      <c r="IKW32" s="1230"/>
      <c r="IKX32" s="1230"/>
      <c r="IKY32" s="1230"/>
      <c r="IKZ32" s="1230"/>
      <c r="ILA32" s="1230"/>
      <c r="ILB32" s="1230"/>
      <c r="ILC32" s="1230"/>
      <c r="ILD32" s="1230"/>
      <c r="ILE32" s="1230"/>
      <c r="ILF32" s="1230"/>
      <c r="ILG32" s="1230"/>
      <c r="ILH32" s="1230"/>
      <c r="ILI32" s="1230"/>
      <c r="ILJ32" s="1230"/>
      <c r="ILK32" s="1230"/>
      <c r="ILL32" s="1230"/>
      <c r="ILM32" s="1230"/>
      <c r="ILN32" s="1230"/>
      <c r="ILO32" s="1230"/>
      <c r="ILP32" s="1230"/>
      <c r="ILQ32" s="1230"/>
      <c r="ILR32" s="1230"/>
      <c r="ILS32" s="1230"/>
      <c r="ILT32" s="1230"/>
      <c r="ILU32" s="1230"/>
      <c r="ILV32" s="1230"/>
      <c r="ILW32" s="1230"/>
      <c r="ILX32" s="1230"/>
      <c r="ILY32" s="1230"/>
      <c r="ILZ32" s="1230"/>
      <c r="IMA32" s="1230"/>
      <c r="IMB32" s="1230"/>
      <c r="IMC32" s="1230"/>
      <c r="IMD32" s="1230"/>
      <c r="IME32" s="1230"/>
      <c r="IMF32" s="1230"/>
      <c r="IMG32" s="1230"/>
      <c r="IMH32" s="1230"/>
      <c r="IMI32" s="1230"/>
      <c r="IMJ32" s="1230"/>
      <c r="IMK32" s="1230"/>
      <c r="IML32" s="1230"/>
      <c r="IMM32" s="1230"/>
      <c r="IMN32" s="1230"/>
      <c r="IMO32" s="1230"/>
      <c r="IMP32" s="1230"/>
      <c r="IMQ32" s="1230"/>
      <c r="IMR32" s="1230"/>
      <c r="IMS32" s="1230"/>
      <c r="IMT32" s="1230"/>
      <c r="IMU32" s="1230"/>
      <c r="IMV32" s="1230"/>
      <c r="IMW32" s="1230"/>
      <c r="IMX32" s="1230"/>
      <c r="IMY32" s="1230"/>
      <c r="IMZ32" s="1230"/>
      <c r="INA32" s="1230"/>
      <c r="INB32" s="1230"/>
      <c r="INC32" s="1230"/>
      <c r="IND32" s="1230"/>
      <c r="INE32" s="1230"/>
      <c r="INF32" s="1230"/>
      <c r="ING32" s="1230"/>
      <c r="INH32" s="1230"/>
      <c r="INI32" s="1230"/>
      <c r="INJ32" s="1230"/>
      <c r="INK32" s="1230"/>
      <c r="INL32" s="1230"/>
      <c r="INM32" s="1230"/>
      <c r="INN32" s="1230"/>
      <c r="INO32" s="1230"/>
      <c r="INP32" s="1230"/>
      <c r="INQ32" s="1230"/>
      <c r="INR32" s="1230"/>
      <c r="INS32" s="1230"/>
      <c r="INT32" s="1230"/>
      <c r="INU32" s="1230"/>
      <c r="INV32" s="1230"/>
      <c r="INW32" s="1230"/>
      <c r="INX32" s="1230"/>
      <c r="INY32" s="1230"/>
      <c r="INZ32" s="1230"/>
      <c r="IOA32" s="1230"/>
      <c r="IOB32" s="1230"/>
      <c r="IOC32" s="1230"/>
      <c r="IOD32" s="1230"/>
      <c r="IOE32" s="1230"/>
      <c r="IOF32" s="1230"/>
      <c r="IOG32" s="1230"/>
      <c r="IOH32" s="1230"/>
      <c r="IOI32" s="1230"/>
      <c r="IOJ32" s="1230"/>
      <c r="IOK32" s="1230"/>
      <c r="IOL32" s="1230"/>
      <c r="IOM32" s="1230"/>
      <c r="ION32" s="1230"/>
      <c r="IOO32" s="1230"/>
      <c r="IOP32" s="1230"/>
      <c r="IOQ32" s="1230"/>
      <c r="IOR32" s="1230"/>
      <c r="IOS32" s="1230"/>
      <c r="IOT32" s="1230"/>
      <c r="IOU32" s="1230"/>
      <c r="IOV32" s="1230"/>
      <c r="IOW32" s="1230"/>
      <c r="IOX32" s="1230"/>
      <c r="IOY32" s="1230"/>
      <c r="IOZ32" s="1230"/>
      <c r="IPA32" s="1230"/>
      <c r="IPB32" s="1230"/>
      <c r="IPC32" s="1230"/>
      <c r="IPD32" s="1230"/>
      <c r="IPE32" s="1230"/>
      <c r="IPF32" s="1230"/>
      <c r="IPG32" s="1230"/>
      <c r="IPH32" s="1230"/>
      <c r="IPI32" s="1230"/>
      <c r="IPJ32" s="1230"/>
      <c r="IPK32" s="1230"/>
      <c r="IPL32" s="1230"/>
      <c r="IPM32" s="1230"/>
      <c r="IPN32" s="1230"/>
      <c r="IPO32" s="1230"/>
      <c r="IPP32" s="1230"/>
      <c r="IPQ32" s="1230"/>
      <c r="IPR32" s="1230"/>
      <c r="IPS32" s="1230"/>
      <c r="IPT32" s="1230"/>
      <c r="IPU32" s="1230"/>
      <c r="IPV32" s="1230"/>
      <c r="IPW32" s="1230"/>
      <c r="IPX32" s="1230"/>
      <c r="IPY32" s="1230"/>
      <c r="IPZ32" s="1230"/>
      <c r="IQA32" s="1230"/>
      <c r="IQB32" s="1230"/>
      <c r="IQC32" s="1230"/>
      <c r="IQD32" s="1230"/>
      <c r="IQE32" s="1230"/>
      <c r="IQF32" s="1230"/>
      <c r="IQG32" s="1230"/>
      <c r="IQH32" s="1230"/>
      <c r="IQI32" s="1230"/>
      <c r="IQJ32" s="1230"/>
      <c r="IQK32" s="1230"/>
      <c r="IQL32" s="1230"/>
      <c r="IQM32" s="1230"/>
      <c r="IQN32" s="1230"/>
      <c r="IQO32" s="1230"/>
      <c r="IQP32" s="1230"/>
      <c r="IQQ32" s="1230"/>
      <c r="IQR32" s="1230"/>
      <c r="IQS32" s="1230"/>
      <c r="IQT32" s="1230"/>
      <c r="IQU32" s="1230"/>
      <c r="IQV32" s="1230"/>
      <c r="IQW32" s="1230"/>
      <c r="IQX32" s="1230"/>
      <c r="IQY32" s="1230"/>
      <c r="IQZ32" s="1230"/>
      <c r="IRA32" s="1230"/>
      <c r="IRB32" s="1230"/>
      <c r="IRC32" s="1230"/>
      <c r="IRD32" s="1230"/>
      <c r="IRE32" s="1230"/>
      <c r="IRF32" s="1230"/>
      <c r="IRG32" s="1230"/>
      <c r="IRH32" s="1230"/>
      <c r="IRI32" s="1230"/>
      <c r="IRJ32" s="1230"/>
      <c r="IRK32" s="1230"/>
      <c r="IRL32" s="1230"/>
      <c r="IRM32" s="1230"/>
      <c r="IRN32" s="1230"/>
      <c r="IRO32" s="1230"/>
      <c r="IRP32" s="1230"/>
      <c r="IRQ32" s="1230"/>
      <c r="IRR32" s="1230"/>
      <c r="IRS32" s="1230"/>
      <c r="IRT32" s="1230"/>
      <c r="IRU32" s="1230"/>
      <c r="IRV32" s="1230"/>
      <c r="IRW32" s="1230"/>
      <c r="IRX32" s="1230"/>
      <c r="IRY32" s="1230"/>
      <c r="IRZ32" s="1230"/>
      <c r="ISA32" s="1230"/>
      <c r="ISB32" s="1230"/>
      <c r="ISC32" s="1230"/>
      <c r="ISD32" s="1230"/>
      <c r="ISE32" s="1230"/>
      <c r="ISF32" s="1230"/>
      <c r="ISG32" s="1230"/>
      <c r="ISH32" s="1230"/>
      <c r="ISI32" s="1230"/>
      <c r="ISJ32" s="1230"/>
      <c r="ISK32" s="1230"/>
      <c r="ISL32" s="1230"/>
      <c r="ISM32" s="1230"/>
      <c r="ISN32" s="1230"/>
      <c r="ISO32" s="1230"/>
      <c r="ISP32" s="1230"/>
      <c r="ISQ32" s="1230"/>
      <c r="ISR32" s="1230"/>
      <c r="ISS32" s="1230"/>
      <c r="IST32" s="1230"/>
      <c r="ISU32" s="1230"/>
      <c r="ISV32" s="1230"/>
      <c r="ISW32" s="1230"/>
      <c r="ISX32" s="1230"/>
      <c r="ISY32" s="1230"/>
      <c r="ISZ32" s="1230"/>
      <c r="ITA32" s="1230"/>
      <c r="ITB32" s="1230"/>
      <c r="ITC32" s="1230"/>
      <c r="ITD32" s="1230"/>
      <c r="ITE32" s="1230"/>
      <c r="ITF32" s="1230"/>
      <c r="ITG32" s="1230"/>
      <c r="ITH32" s="1230"/>
      <c r="ITI32" s="1230"/>
      <c r="ITJ32" s="1230"/>
      <c r="ITK32" s="1230"/>
      <c r="ITL32" s="1230"/>
      <c r="ITM32" s="1230"/>
      <c r="ITN32" s="1230"/>
      <c r="ITO32" s="1230"/>
      <c r="ITP32" s="1230"/>
      <c r="ITQ32" s="1230"/>
      <c r="ITR32" s="1230"/>
      <c r="ITS32" s="1230"/>
      <c r="ITT32" s="1230"/>
      <c r="ITU32" s="1230"/>
      <c r="ITV32" s="1230"/>
      <c r="ITW32" s="1230"/>
      <c r="ITX32" s="1230"/>
      <c r="ITY32" s="1230"/>
      <c r="ITZ32" s="1230"/>
      <c r="IUA32" s="1230"/>
      <c r="IUB32" s="1230"/>
      <c r="IUC32" s="1230"/>
      <c r="IUD32" s="1230"/>
      <c r="IUE32" s="1230"/>
      <c r="IUF32" s="1230"/>
      <c r="IUG32" s="1230"/>
      <c r="IUH32" s="1230"/>
      <c r="IUI32" s="1230"/>
      <c r="IUJ32" s="1230"/>
      <c r="IUK32" s="1230"/>
      <c r="IUL32" s="1230"/>
      <c r="IUM32" s="1230"/>
      <c r="IUN32" s="1230"/>
      <c r="IUO32" s="1230"/>
      <c r="IUP32" s="1230"/>
      <c r="IUQ32" s="1230"/>
      <c r="IUR32" s="1230"/>
      <c r="IUS32" s="1230"/>
      <c r="IUT32" s="1230"/>
      <c r="IUU32" s="1230"/>
      <c r="IUV32" s="1230"/>
      <c r="IUW32" s="1230"/>
      <c r="IUX32" s="1230"/>
      <c r="IUY32" s="1230"/>
      <c r="IUZ32" s="1230"/>
      <c r="IVA32" s="1230"/>
      <c r="IVB32" s="1230"/>
      <c r="IVC32" s="1230"/>
      <c r="IVD32" s="1230"/>
      <c r="IVE32" s="1230"/>
      <c r="IVF32" s="1230"/>
      <c r="IVG32" s="1230"/>
      <c r="IVH32" s="1230"/>
      <c r="IVI32" s="1230"/>
      <c r="IVJ32" s="1230"/>
      <c r="IVK32" s="1230"/>
      <c r="IVL32" s="1230"/>
      <c r="IVM32" s="1230"/>
      <c r="IVN32" s="1230"/>
      <c r="IVO32" s="1230"/>
      <c r="IVP32" s="1230"/>
      <c r="IVQ32" s="1230"/>
      <c r="IVR32" s="1230"/>
      <c r="IVS32" s="1230"/>
      <c r="IVT32" s="1230"/>
      <c r="IVU32" s="1230"/>
      <c r="IVV32" s="1230"/>
      <c r="IVW32" s="1230"/>
      <c r="IVX32" s="1230"/>
      <c r="IVY32" s="1230"/>
      <c r="IVZ32" s="1230"/>
      <c r="IWA32" s="1230"/>
      <c r="IWB32" s="1230"/>
      <c r="IWC32" s="1230"/>
      <c r="IWD32" s="1230"/>
      <c r="IWE32" s="1230"/>
      <c r="IWF32" s="1230"/>
      <c r="IWG32" s="1230"/>
      <c r="IWH32" s="1230"/>
      <c r="IWI32" s="1230"/>
      <c r="IWJ32" s="1230"/>
      <c r="IWK32" s="1230"/>
      <c r="IWL32" s="1230"/>
      <c r="IWM32" s="1230"/>
      <c r="IWN32" s="1230"/>
      <c r="IWO32" s="1230"/>
      <c r="IWP32" s="1230"/>
      <c r="IWQ32" s="1230"/>
      <c r="IWR32" s="1230"/>
      <c r="IWS32" s="1230"/>
      <c r="IWT32" s="1230"/>
      <c r="IWU32" s="1230"/>
      <c r="IWV32" s="1230"/>
      <c r="IWW32" s="1230"/>
      <c r="IWX32" s="1230"/>
      <c r="IWY32" s="1230"/>
      <c r="IWZ32" s="1230"/>
      <c r="IXA32" s="1230"/>
      <c r="IXB32" s="1230"/>
      <c r="IXC32" s="1230"/>
      <c r="IXD32" s="1230"/>
      <c r="IXE32" s="1230"/>
      <c r="IXF32" s="1230"/>
      <c r="IXG32" s="1230"/>
      <c r="IXH32" s="1230"/>
      <c r="IXI32" s="1230"/>
      <c r="IXJ32" s="1230"/>
      <c r="IXK32" s="1230"/>
      <c r="IXL32" s="1230"/>
      <c r="IXM32" s="1230"/>
      <c r="IXN32" s="1230"/>
      <c r="IXO32" s="1230"/>
      <c r="IXP32" s="1230"/>
      <c r="IXQ32" s="1230"/>
      <c r="IXR32" s="1230"/>
      <c r="IXS32" s="1230"/>
      <c r="IXT32" s="1230"/>
      <c r="IXU32" s="1230"/>
      <c r="IXV32" s="1230"/>
      <c r="IXW32" s="1230"/>
      <c r="IXX32" s="1230"/>
      <c r="IXY32" s="1230"/>
      <c r="IXZ32" s="1230"/>
      <c r="IYA32" s="1230"/>
      <c r="IYB32" s="1230"/>
      <c r="IYC32" s="1230"/>
      <c r="IYD32" s="1230"/>
      <c r="IYE32" s="1230"/>
      <c r="IYF32" s="1230"/>
      <c r="IYG32" s="1230"/>
      <c r="IYH32" s="1230"/>
      <c r="IYI32" s="1230"/>
      <c r="IYJ32" s="1230"/>
      <c r="IYK32" s="1230"/>
      <c r="IYL32" s="1230"/>
      <c r="IYM32" s="1230"/>
      <c r="IYN32" s="1230"/>
      <c r="IYO32" s="1230"/>
      <c r="IYP32" s="1230"/>
      <c r="IYQ32" s="1230"/>
      <c r="IYR32" s="1230"/>
      <c r="IYS32" s="1230"/>
      <c r="IYT32" s="1230"/>
      <c r="IYU32" s="1230"/>
      <c r="IYV32" s="1230"/>
      <c r="IYW32" s="1230"/>
      <c r="IYX32" s="1230"/>
      <c r="IYY32" s="1230"/>
      <c r="IYZ32" s="1230"/>
      <c r="IZA32" s="1230"/>
      <c r="IZB32" s="1230"/>
      <c r="IZC32" s="1230"/>
      <c r="IZD32" s="1230"/>
      <c r="IZE32" s="1230"/>
      <c r="IZF32" s="1230"/>
      <c r="IZG32" s="1230"/>
      <c r="IZH32" s="1230"/>
      <c r="IZI32" s="1230"/>
      <c r="IZJ32" s="1230"/>
      <c r="IZK32" s="1230"/>
      <c r="IZL32" s="1230"/>
      <c r="IZM32" s="1230"/>
      <c r="IZN32" s="1230"/>
      <c r="IZO32" s="1230"/>
      <c r="IZP32" s="1230"/>
      <c r="IZQ32" s="1230"/>
      <c r="IZR32" s="1230"/>
      <c r="IZS32" s="1230"/>
      <c r="IZT32" s="1230"/>
      <c r="IZU32" s="1230"/>
      <c r="IZV32" s="1230"/>
      <c r="IZW32" s="1230"/>
      <c r="IZX32" s="1230"/>
      <c r="IZY32" s="1230"/>
      <c r="IZZ32" s="1230"/>
      <c r="JAA32" s="1230"/>
      <c r="JAB32" s="1230"/>
      <c r="JAC32" s="1230"/>
      <c r="JAD32" s="1230"/>
      <c r="JAE32" s="1230"/>
      <c r="JAF32" s="1230"/>
      <c r="JAG32" s="1230"/>
      <c r="JAH32" s="1230"/>
      <c r="JAI32" s="1230"/>
      <c r="JAJ32" s="1230"/>
      <c r="JAK32" s="1230"/>
      <c r="JAL32" s="1230"/>
      <c r="JAM32" s="1230"/>
      <c r="JAN32" s="1230"/>
      <c r="JAO32" s="1230"/>
      <c r="JAP32" s="1230"/>
      <c r="JAQ32" s="1230"/>
      <c r="JAR32" s="1230"/>
      <c r="JAS32" s="1230"/>
      <c r="JAT32" s="1230"/>
      <c r="JAU32" s="1230"/>
      <c r="JAV32" s="1230"/>
      <c r="JAW32" s="1230"/>
      <c r="JAX32" s="1230"/>
      <c r="JAY32" s="1230"/>
      <c r="JAZ32" s="1230"/>
      <c r="JBA32" s="1230"/>
      <c r="JBB32" s="1230"/>
      <c r="JBC32" s="1230"/>
      <c r="JBD32" s="1230"/>
      <c r="JBE32" s="1230"/>
      <c r="JBF32" s="1230"/>
      <c r="JBG32" s="1230"/>
      <c r="JBH32" s="1230"/>
      <c r="JBI32" s="1230"/>
      <c r="JBJ32" s="1230"/>
      <c r="JBK32" s="1230"/>
      <c r="JBL32" s="1230"/>
      <c r="JBM32" s="1230"/>
      <c r="JBN32" s="1230"/>
      <c r="JBO32" s="1230"/>
      <c r="JBP32" s="1230"/>
      <c r="JBQ32" s="1230"/>
      <c r="JBR32" s="1230"/>
      <c r="JBS32" s="1230"/>
      <c r="JBT32" s="1230"/>
      <c r="JBU32" s="1230"/>
      <c r="JBV32" s="1230"/>
      <c r="JBW32" s="1230"/>
      <c r="JBX32" s="1230"/>
      <c r="JBY32" s="1230"/>
      <c r="JBZ32" s="1230"/>
      <c r="JCA32" s="1230"/>
      <c r="JCB32" s="1230"/>
      <c r="JCC32" s="1230"/>
      <c r="JCD32" s="1230"/>
      <c r="JCE32" s="1230"/>
      <c r="JCF32" s="1230"/>
      <c r="JCG32" s="1230"/>
      <c r="JCH32" s="1230"/>
      <c r="JCI32" s="1230"/>
      <c r="JCJ32" s="1230"/>
      <c r="JCK32" s="1230"/>
      <c r="JCL32" s="1230"/>
      <c r="JCM32" s="1230"/>
      <c r="JCN32" s="1230"/>
      <c r="JCO32" s="1230"/>
      <c r="JCP32" s="1230"/>
      <c r="JCQ32" s="1230"/>
      <c r="JCR32" s="1230"/>
      <c r="JCS32" s="1230"/>
      <c r="JCT32" s="1230"/>
      <c r="JCU32" s="1230"/>
      <c r="JCV32" s="1230"/>
      <c r="JCW32" s="1230"/>
      <c r="JCX32" s="1230"/>
      <c r="JCY32" s="1230"/>
      <c r="JCZ32" s="1230"/>
      <c r="JDA32" s="1230"/>
      <c r="JDB32" s="1230"/>
      <c r="JDC32" s="1230"/>
      <c r="JDD32" s="1230"/>
      <c r="JDE32" s="1230"/>
      <c r="JDF32" s="1230"/>
      <c r="JDG32" s="1230"/>
      <c r="JDH32" s="1230"/>
      <c r="JDI32" s="1230"/>
      <c r="JDJ32" s="1230"/>
      <c r="JDK32" s="1230"/>
      <c r="JDL32" s="1230"/>
      <c r="JDM32" s="1230"/>
      <c r="JDN32" s="1230"/>
      <c r="JDO32" s="1230"/>
      <c r="JDP32" s="1230"/>
      <c r="JDQ32" s="1230"/>
      <c r="JDR32" s="1230"/>
      <c r="JDS32" s="1230"/>
      <c r="JDT32" s="1230"/>
      <c r="JDU32" s="1230"/>
      <c r="JDV32" s="1230"/>
      <c r="JDW32" s="1230"/>
      <c r="JDX32" s="1230"/>
      <c r="JDY32" s="1230"/>
      <c r="JDZ32" s="1230"/>
      <c r="JEA32" s="1230"/>
      <c r="JEB32" s="1230"/>
      <c r="JEC32" s="1230"/>
      <c r="JED32" s="1230"/>
      <c r="JEE32" s="1230"/>
      <c r="JEF32" s="1230"/>
      <c r="JEG32" s="1230"/>
      <c r="JEH32" s="1230"/>
      <c r="JEI32" s="1230"/>
      <c r="JEJ32" s="1230"/>
      <c r="JEK32" s="1230"/>
      <c r="JEL32" s="1230"/>
      <c r="JEM32" s="1230"/>
      <c r="JEN32" s="1230"/>
      <c r="JEO32" s="1230"/>
      <c r="JEP32" s="1230"/>
      <c r="JEQ32" s="1230"/>
      <c r="JER32" s="1230"/>
      <c r="JES32" s="1230"/>
      <c r="JET32" s="1230"/>
      <c r="JEU32" s="1230"/>
      <c r="JEV32" s="1230"/>
      <c r="JEW32" s="1230"/>
      <c r="JEX32" s="1230"/>
      <c r="JEY32" s="1230"/>
      <c r="JEZ32" s="1230"/>
      <c r="JFA32" s="1230"/>
      <c r="JFB32" s="1230"/>
      <c r="JFC32" s="1230"/>
      <c r="JFD32" s="1230"/>
      <c r="JFE32" s="1230"/>
      <c r="JFF32" s="1230"/>
      <c r="JFG32" s="1230"/>
      <c r="JFH32" s="1230"/>
      <c r="JFI32" s="1230"/>
      <c r="JFJ32" s="1230"/>
      <c r="JFK32" s="1230"/>
      <c r="JFL32" s="1230"/>
      <c r="JFM32" s="1230"/>
      <c r="JFN32" s="1230"/>
      <c r="JFO32" s="1230"/>
      <c r="JFP32" s="1230"/>
      <c r="JFQ32" s="1230"/>
      <c r="JFR32" s="1230"/>
      <c r="JFS32" s="1230"/>
      <c r="JFT32" s="1230"/>
      <c r="JFU32" s="1230"/>
      <c r="JFV32" s="1230"/>
      <c r="JFW32" s="1230"/>
      <c r="JFX32" s="1230"/>
      <c r="JFY32" s="1230"/>
      <c r="JFZ32" s="1230"/>
      <c r="JGA32" s="1230"/>
      <c r="JGB32" s="1230"/>
      <c r="JGC32" s="1230"/>
      <c r="JGD32" s="1230"/>
      <c r="JGE32" s="1230"/>
      <c r="JGF32" s="1230"/>
      <c r="JGG32" s="1230"/>
      <c r="JGH32" s="1230"/>
      <c r="JGI32" s="1230"/>
      <c r="JGJ32" s="1230"/>
      <c r="JGK32" s="1230"/>
      <c r="JGL32" s="1230"/>
      <c r="JGM32" s="1230"/>
      <c r="JGN32" s="1230"/>
      <c r="JGO32" s="1230"/>
      <c r="JGP32" s="1230"/>
      <c r="JGQ32" s="1230"/>
      <c r="JGR32" s="1230"/>
      <c r="JGS32" s="1230"/>
      <c r="JGT32" s="1230"/>
      <c r="JGU32" s="1230"/>
      <c r="JGV32" s="1230"/>
      <c r="JGW32" s="1230"/>
      <c r="JGX32" s="1230"/>
      <c r="JGY32" s="1230"/>
      <c r="JGZ32" s="1230"/>
      <c r="JHA32" s="1230"/>
      <c r="JHB32" s="1230"/>
      <c r="JHC32" s="1230"/>
      <c r="JHD32" s="1230"/>
      <c r="JHE32" s="1230"/>
      <c r="JHF32" s="1230"/>
      <c r="JHG32" s="1230"/>
      <c r="JHH32" s="1230"/>
      <c r="JHI32" s="1230"/>
      <c r="JHJ32" s="1230"/>
      <c r="JHK32" s="1230"/>
      <c r="JHL32" s="1230"/>
      <c r="JHM32" s="1230"/>
      <c r="JHN32" s="1230"/>
      <c r="JHO32" s="1230"/>
      <c r="JHP32" s="1230"/>
      <c r="JHQ32" s="1230"/>
      <c r="JHR32" s="1230"/>
      <c r="JHS32" s="1230"/>
      <c r="JHT32" s="1230"/>
      <c r="JHU32" s="1230"/>
      <c r="JHV32" s="1230"/>
      <c r="JHW32" s="1230"/>
      <c r="JHX32" s="1230"/>
      <c r="JHY32" s="1230"/>
      <c r="JHZ32" s="1230"/>
      <c r="JIA32" s="1230"/>
      <c r="JIB32" s="1230"/>
      <c r="JIC32" s="1230"/>
      <c r="JID32" s="1230"/>
      <c r="JIE32" s="1230"/>
      <c r="JIF32" s="1230"/>
      <c r="JIG32" s="1230"/>
      <c r="JIH32" s="1230"/>
      <c r="JII32" s="1230"/>
      <c r="JIJ32" s="1230"/>
      <c r="JIK32" s="1230"/>
      <c r="JIL32" s="1230"/>
      <c r="JIM32" s="1230"/>
      <c r="JIN32" s="1230"/>
      <c r="JIO32" s="1230"/>
      <c r="JIP32" s="1230"/>
      <c r="JIQ32" s="1230"/>
      <c r="JIR32" s="1230"/>
      <c r="JIS32" s="1230"/>
      <c r="JIT32" s="1230"/>
      <c r="JIU32" s="1230"/>
      <c r="JIV32" s="1230"/>
      <c r="JIW32" s="1230"/>
      <c r="JIX32" s="1230"/>
      <c r="JIY32" s="1230"/>
      <c r="JIZ32" s="1230"/>
      <c r="JJA32" s="1230"/>
      <c r="JJB32" s="1230"/>
      <c r="JJC32" s="1230"/>
      <c r="JJD32" s="1230"/>
      <c r="JJE32" s="1230"/>
      <c r="JJF32" s="1230"/>
      <c r="JJG32" s="1230"/>
      <c r="JJH32" s="1230"/>
      <c r="JJI32" s="1230"/>
      <c r="JJJ32" s="1230"/>
      <c r="JJK32" s="1230"/>
      <c r="JJL32" s="1230"/>
      <c r="JJM32" s="1230"/>
      <c r="JJN32" s="1230"/>
      <c r="JJO32" s="1230"/>
      <c r="JJP32" s="1230"/>
      <c r="JJQ32" s="1230"/>
      <c r="JJR32" s="1230"/>
      <c r="JJS32" s="1230"/>
      <c r="JJT32" s="1230"/>
      <c r="JJU32" s="1230"/>
      <c r="JJV32" s="1230"/>
      <c r="JJW32" s="1230"/>
      <c r="JJX32" s="1230"/>
      <c r="JJY32" s="1230"/>
      <c r="JJZ32" s="1230"/>
      <c r="JKA32" s="1230"/>
      <c r="JKB32" s="1230"/>
      <c r="JKC32" s="1230"/>
      <c r="JKD32" s="1230"/>
      <c r="JKE32" s="1230"/>
      <c r="JKF32" s="1230"/>
      <c r="JKG32" s="1230"/>
      <c r="JKH32" s="1230"/>
      <c r="JKI32" s="1230"/>
      <c r="JKJ32" s="1230"/>
      <c r="JKK32" s="1230"/>
      <c r="JKL32" s="1230"/>
      <c r="JKM32" s="1230"/>
      <c r="JKN32" s="1230"/>
      <c r="JKO32" s="1230"/>
      <c r="JKP32" s="1230"/>
      <c r="JKQ32" s="1230"/>
      <c r="JKR32" s="1230"/>
      <c r="JKS32" s="1230"/>
      <c r="JKT32" s="1230"/>
      <c r="JKU32" s="1230"/>
      <c r="JKV32" s="1230"/>
      <c r="JKW32" s="1230"/>
      <c r="JKX32" s="1230"/>
      <c r="JKY32" s="1230"/>
      <c r="JKZ32" s="1230"/>
      <c r="JLA32" s="1230"/>
      <c r="JLB32" s="1230"/>
      <c r="JLC32" s="1230"/>
      <c r="JLD32" s="1230"/>
      <c r="JLE32" s="1230"/>
      <c r="JLF32" s="1230"/>
      <c r="JLG32" s="1230"/>
      <c r="JLH32" s="1230"/>
      <c r="JLI32" s="1230"/>
      <c r="JLJ32" s="1230"/>
      <c r="JLK32" s="1230"/>
      <c r="JLL32" s="1230"/>
      <c r="JLM32" s="1230"/>
      <c r="JLN32" s="1230"/>
      <c r="JLO32" s="1230"/>
      <c r="JLP32" s="1230"/>
      <c r="JLQ32" s="1230"/>
      <c r="JLR32" s="1230"/>
      <c r="JLS32" s="1230"/>
      <c r="JLT32" s="1230"/>
      <c r="JLU32" s="1230"/>
      <c r="JLV32" s="1230"/>
      <c r="JLW32" s="1230"/>
      <c r="JLX32" s="1230"/>
      <c r="JLY32" s="1230"/>
      <c r="JLZ32" s="1230"/>
      <c r="JMA32" s="1230"/>
      <c r="JMB32" s="1230"/>
      <c r="JMC32" s="1230"/>
      <c r="JMD32" s="1230"/>
      <c r="JME32" s="1230"/>
      <c r="JMF32" s="1230"/>
      <c r="JMG32" s="1230"/>
      <c r="JMH32" s="1230"/>
      <c r="JMI32" s="1230"/>
      <c r="JMJ32" s="1230"/>
      <c r="JMK32" s="1230"/>
      <c r="JML32" s="1230"/>
      <c r="JMM32" s="1230"/>
      <c r="JMN32" s="1230"/>
      <c r="JMO32" s="1230"/>
      <c r="JMP32" s="1230"/>
      <c r="JMQ32" s="1230"/>
      <c r="JMR32" s="1230"/>
      <c r="JMS32" s="1230"/>
      <c r="JMT32" s="1230"/>
      <c r="JMU32" s="1230"/>
      <c r="JMV32" s="1230"/>
      <c r="JMW32" s="1230"/>
      <c r="JMX32" s="1230"/>
      <c r="JMY32" s="1230"/>
      <c r="JMZ32" s="1230"/>
      <c r="JNA32" s="1230"/>
      <c r="JNB32" s="1230"/>
      <c r="JNC32" s="1230"/>
      <c r="JND32" s="1230"/>
      <c r="JNE32" s="1230"/>
      <c r="JNF32" s="1230"/>
      <c r="JNG32" s="1230"/>
      <c r="JNH32" s="1230"/>
      <c r="JNI32" s="1230"/>
      <c r="JNJ32" s="1230"/>
      <c r="JNK32" s="1230"/>
      <c r="JNL32" s="1230"/>
      <c r="JNM32" s="1230"/>
      <c r="JNN32" s="1230"/>
      <c r="JNO32" s="1230"/>
      <c r="JNP32" s="1230"/>
      <c r="JNQ32" s="1230"/>
      <c r="JNR32" s="1230"/>
      <c r="JNS32" s="1230"/>
      <c r="JNT32" s="1230"/>
      <c r="JNU32" s="1230"/>
      <c r="JNV32" s="1230"/>
      <c r="JNW32" s="1230"/>
      <c r="JNX32" s="1230"/>
      <c r="JNY32" s="1230"/>
      <c r="JNZ32" s="1230"/>
      <c r="JOA32" s="1230"/>
      <c r="JOB32" s="1230"/>
      <c r="JOC32" s="1230"/>
      <c r="JOD32" s="1230"/>
      <c r="JOE32" s="1230"/>
      <c r="JOF32" s="1230"/>
      <c r="JOG32" s="1230"/>
      <c r="JOH32" s="1230"/>
      <c r="JOI32" s="1230"/>
      <c r="JOJ32" s="1230"/>
      <c r="JOK32" s="1230"/>
      <c r="JOL32" s="1230"/>
      <c r="JOM32" s="1230"/>
      <c r="JON32" s="1230"/>
      <c r="JOO32" s="1230"/>
      <c r="JOP32" s="1230"/>
      <c r="JOQ32" s="1230"/>
      <c r="JOR32" s="1230"/>
      <c r="JOS32" s="1230"/>
      <c r="JOT32" s="1230"/>
      <c r="JOU32" s="1230"/>
      <c r="JOV32" s="1230"/>
      <c r="JOW32" s="1230"/>
      <c r="JOX32" s="1230"/>
      <c r="JOY32" s="1230"/>
      <c r="JOZ32" s="1230"/>
      <c r="JPA32" s="1230"/>
      <c r="JPB32" s="1230"/>
      <c r="JPC32" s="1230"/>
      <c r="JPD32" s="1230"/>
      <c r="JPE32" s="1230"/>
      <c r="JPF32" s="1230"/>
      <c r="JPG32" s="1230"/>
      <c r="JPH32" s="1230"/>
      <c r="JPI32" s="1230"/>
      <c r="JPJ32" s="1230"/>
      <c r="JPK32" s="1230"/>
      <c r="JPL32" s="1230"/>
      <c r="JPM32" s="1230"/>
      <c r="JPN32" s="1230"/>
      <c r="JPO32" s="1230"/>
      <c r="JPP32" s="1230"/>
      <c r="JPQ32" s="1230"/>
      <c r="JPR32" s="1230"/>
      <c r="JPS32" s="1230"/>
      <c r="JPT32" s="1230"/>
      <c r="JPU32" s="1230"/>
      <c r="JPV32" s="1230"/>
      <c r="JPW32" s="1230"/>
      <c r="JPX32" s="1230"/>
      <c r="JPY32" s="1230"/>
      <c r="JPZ32" s="1230"/>
      <c r="JQA32" s="1230"/>
      <c r="JQB32" s="1230"/>
      <c r="JQC32" s="1230"/>
      <c r="JQD32" s="1230"/>
      <c r="JQE32" s="1230"/>
      <c r="JQF32" s="1230"/>
      <c r="JQG32" s="1230"/>
      <c r="JQH32" s="1230"/>
      <c r="JQI32" s="1230"/>
      <c r="JQJ32" s="1230"/>
      <c r="JQK32" s="1230"/>
      <c r="JQL32" s="1230"/>
      <c r="JQM32" s="1230"/>
      <c r="JQN32" s="1230"/>
      <c r="JQO32" s="1230"/>
      <c r="JQP32" s="1230"/>
      <c r="JQQ32" s="1230"/>
      <c r="JQR32" s="1230"/>
      <c r="JQS32" s="1230"/>
      <c r="JQT32" s="1230"/>
      <c r="JQU32" s="1230"/>
      <c r="JQV32" s="1230"/>
      <c r="JQW32" s="1230"/>
      <c r="JQX32" s="1230"/>
      <c r="JQY32" s="1230"/>
      <c r="JQZ32" s="1230"/>
      <c r="JRA32" s="1230"/>
      <c r="JRB32" s="1230"/>
      <c r="JRC32" s="1230"/>
      <c r="JRD32" s="1230"/>
      <c r="JRE32" s="1230"/>
      <c r="JRF32" s="1230"/>
      <c r="JRG32" s="1230"/>
      <c r="JRH32" s="1230"/>
      <c r="JRI32" s="1230"/>
      <c r="JRJ32" s="1230"/>
      <c r="JRK32" s="1230"/>
      <c r="JRL32" s="1230"/>
      <c r="JRM32" s="1230"/>
      <c r="JRN32" s="1230"/>
      <c r="JRO32" s="1230"/>
      <c r="JRP32" s="1230"/>
      <c r="JRQ32" s="1230"/>
      <c r="JRR32" s="1230"/>
      <c r="JRS32" s="1230"/>
      <c r="JRT32" s="1230"/>
      <c r="JRU32" s="1230"/>
      <c r="JRV32" s="1230"/>
      <c r="JRW32" s="1230"/>
      <c r="JRX32" s="1230"/>
      <c r="JRY32" s="1230"/>
      <c r="JRZ32" s="1230"/>
      <c r="JSA32" s="1230"/>
      <c r="JSB32" s="1230"/>
      <c r="JSC32" s="1230"/>
      <c r="JSD32" s="1230"/>
      <c r="JSE32" s="1230"/>
      <c r="JSF32" s="1230"/>
      <c r="JSG32" s="1230"/>
      <c r="JSH32" s="1230"/>
      <c r="JSI32" s="1230"/>
      <c r="JSJ32" s="1230"/>
      <c r="JSK32" s="1230"/>
      <c r="JSL32" s="1230"/>
      <c r="JSM32" s="1230"/>
      <c r="JSN32" s="1230"/>
      <c r="JSO32" s="1230"/>
      <c r="JSP32" s="1230"/>
      <c r="JSQ32" s="1230"/>
      <c r="JSR32" s="1230"/>
      <c r="JSS32" s="1230"/>
      <c r="JST32" s="1230"/>
      <c r="JSU32" s="1230"/>
      <c r="JSV32" s="1230"/>
      <c r="JSW32" s="1230"/>
      <c r="JSX32" s="1230"/>
      <c r="JSY32" s="1230"/>
      <c r="JSZ32" s="1230"/>
      <c r="JTA32" s="1230"/>
      <c r="JTB32" s="1230"/>
      <c r="JTC32" s="1230"/>
      <c r="JTD32" s="1230"/>
      <c r="JTE32" s="1230"/>
      <c r="JTF32" s="1230"/>
      <c r="JTG32" s="1230"/>
      <c r="JTH32" s="1230"/>
      <c r="JTI32" s="1230"/>
      <c r="JTJ32" s="1230"/>
      <c r="JTK32" s="1230"/>
      <c r="JTL32" s="1230"/>
      <c r="JTM32" s="1230"/>
      <c r="JTN32" s="1230"/>
      <c r="JTO32" s="1230"/>
      <c r="JTP32" s="1230"/>
      <c r="JTQ32" s="1230"/>
      <c r="JTR32" s="1230"/>
      <c r="JTS32" s="1230"/>
      <c r="JTT32" s="1230"/>
      <c r="JTU32" s="1230"/>
      <c r="JTV32" s="1230"/>
      <c r="JTW32" s="1230"/>
      <c r="JTX32" s="1230"/>
      <c r="JTY32" s="1230"/>
      <c r="JTZ32" s="1230"/>
      <c r="JUA32" s="1230"/>
      <c r="JUB32" s="1230"/>
      <c r="JUC32" s="1230"/>
      <c r="JUD32" s="1230"/>
      <c r="JUE32" s="1230"/>
      <c r="JUF32" s="1230"/>
      <c r="JUG32" s="1230"/>
      <c r="JUH32" s="1230"/>
      <c r="JUI32" s="1230"/>
      <c r="JUJ32" s="1230"/>
      <c r="JUK32" s="1230"/>
      <c r="JUL32" s="1230"/>
      <c r="JUM32" s="1230"/>
      <c r="JUN32" s="1230"/>
      <c r="JUO32" s="1230"/>
      <c r="JUP32" s="1230"/>
      <c r="JUQ32" s="1230"/>
      <c r="JUR32" s="1230"/>
      <c r="JUS32" s="1230"/>
      <c r="JUT32" s="1230"/>
      <c r="JUU32" s="1230"/>
      <c r="JUV32" s="1230"/>
      <c r="JUW32" s="1230"/>
      <c r="JUX32" s="1230"/>
      <c r="JUY32" s="1230"/>
      <c r="JUZ32" s="1230"/>
      <c r="JVA32" s="1230"/>
      <c r="JVB32" s="1230"/>
      <c r="JVC32" s="1230"/>
      <c r="JVD32" s="1230"/>
      <c r="JVE32" s="1230"/>
      <c r="JVF32" s="1230"/>
      <c r="JVG32" s="1230"/>
      <c r="JVH32" s="1230"/>
      <c r="JVI32" s="1230"/>
      <c r="JVJ32" s="1230"/>
      <c r="JVK32" s="1230"/>
      <c r="JVL32" s="1230"/>
      <c r="JVM32" s="1230"/>
      <c r="JVN32" s="1230"/>
      <c r="JVO32" s="1230"/>
      <c r="JVP32" s="1230"/>
      <c r="JVQ32" s="1230"/>
      <c r="JVR32" s="1230"/>
      <c r="JVS32" s="1230"/>
      <c r="JVT32" s="1230"/>
      <c r="JVU32" s="1230"/>
      <c r="JVV32" s="1230"/>
      <c r="JVW32" s="1230"/>
      <c r="JVX32" s="1230"/>
      <c r="JVY32" s="1230"/>
      <c r="JVZ32" s="1230"/>
      <c r="JWA32" s="1230"/>
      <c r="JWB32" s="1230"/>
      <c r="JWC32" s="1230"/>
      <c r="JWD32" s="1230"/>
      <c r="JWE32" s="1230"/>
      <c r="JWF32" s="1230"/>
      <c r="JWG32" s="1230"/>
      <c r="JWH32" s="1230"/>
      <c r="JWI32" s="1230"/>
      <c r="JWJ32" s="1230"/>
      <c r="JWK32" s="1230"/>
      <c r="JWL32" s="1230"/>
      <c r="JWM32" s="1230"/>
      <c r="JWN32" s="1230"/>
      <c r="JWO32" s="1230"/>
      <c r="JWP32" s="1230"/>
      <c r="JWQ32" s="1230"/>
      <c r="JWR32" s="1230"/>
      <c r="JWS32" s="1230"/>
      <c r="JWT32" s="1230"/>
      <c r="JWU32" s="1230"/>
      <c r="JWV32" s="1230"/>
      <c r="JWW32" s="1230"/>
      <c r="JWX32" s="1230"/>
      <c r="JWY32" s="1230"/>
      <c r="JWZ32" s="1230"/>
      <c r="JXA32" s="1230"/>
      <c r="JXB32" s="1230"/>
      <c r="JXC32" s="1230"/>
      <c r="JXD32" s="1230"/>
      <c r="JXE32" s="1230"/>
      <c r="JXF32" s="1230"/>
      <c r="JXG32" s="1230"/>
      <c r="JXH32" s="1230"/>
      <c r="JXI32" s="1230"/>
      <c r="JXJ32" s="1230"/>
      <c r="JXK32" s="1230"/>
      <c r="JXL32" s="1230"/>
      <c r="JXM32" s="1230"/>
      <c r="JXN32" s="1230"/>
      <c r="JXO32" s="1230"/>
      <c r="JXP32" s="1230"/>
      <c r="JXQ32" s="1230"/>
      <c r="JXR32" s="1230"/>
      <c r="JXS32" s="1230"/>
      <c r="JXT32" s="1230"/>
      <c r="JXU32" s="1230"/>
      <c r="JXV32" s="1230"/>
      <c r="JXW32" s="1230"/>
      <c r="JXX32" s="1230"/>
      <c r="JXY32" s="1230"/>
      <c r="JXZ32" s="1230"/>
      <c r="JYA32" s="1230"/>
      <c r="JYB32" s="1230"/>
      <c r="JYC32" s="1230"/>
      <c r="JYD32" s="1230"/>
      <c r="JYE32" s="1230"/>
      <c r="JYF32" s="1230"/>
      <c r="JYG32" s="1230"/>
      <c r="JYH32" s="1230"/>
      <c r="JYI32" s="1230"/>
      <c r="JYJ32" s="1230"/>
      <c r="JYK32" s="1230"/>
      <c r="JYL32" s="1230"/>
      <c r="JYM32" s="1230"/>
      <c r="JYN32" s="1230"/>
      <c r="JYO32" s="1230"/>
      <c r="JYP32" s="1230"/>
      <c r="JYQ32" s="1230"/>
      <c r="JYR32" s="1230"/>
      <c r="JYS32" s="1230"/>
      <c r="JYT32" s="1230"/>
      <c r="JYU32" s="1230"/>
      <c r="JYV32" s="1230"/>
      <c r="JYW32" s="1230"/>
      <c r="JYX32" s="1230"/>
      <c r="JYY32" s="1230"/>
      <c r="JYZ32" s="1230"/>
      <c r="JZA32" s="1230"/>
      <c r="JZB32" s="1230"/>
      <c r="JZC32" s="1230"/>
      <c r="JZD32" s="1230"/>
      <c r="JZE32" s="1230"/>
      <c r="JZF32" s="1230"/>
      <c r="JZG32" s="1230"/>
      <c r="JZH32" s="1230"/>
      <c r="JZI32" s="1230"/>
      <c r="JZJ32" s="1230"/>
      <c r="JZK32" s="1230"/>
      <c r="JZL32" s="1230"/>
      <c r="JZM32" s="1230"/>
      <c r="JZN32" s="1230"/>
      <c r="JZO32" s="1230"/>
      <c r="JZP32" s="1230"/>
      <c r="JZQ32" s="1230"/>
      <c r="JZR32" s="1230"/>
      <c r="JZS32" s="1230"/>
      <c r="JZT32" s="1230"/>
      <c r="JZU32" s="1230"/>
      <c r="JZV32" s="1230"/>
      <c r="JZW32" s="1230"/>
      <c r="JZX32" s="1230"/>
      <c r="JZY32" s="1230"/>
      <c r="JZZ32" s="1230"/>
      <c r="KAA32" s="1230"/>
      <c r="KAB32" s="1230"/>
      <c r="KAC32" s="1230"/>
      <c r="KAD32" s="1230"/>
      <c r="KAE32" s="1230"/>
      <c r="KAF32" s="1230"/>
      <c r="KAG32" s="1230"/>
      <c r="KAH32" s="1230"/>
      <c r="KAI32" s="1230"/>
      <c r="KAJ32" s="1230"/>
      <c r="KAK32" s="1230"/>
      <c r="KAL32" s="1230"/>
      <c r="KAM32" s="1230"/>
      <c r="KAN32" s="1230"/>
      <c r="KAO32" s="1230"/>
      <c r="KAP32" s="1230"/>
      <c r="KAQ32" s="1230"/>
      <c r="KAR32" s="1230"/>
      <c r="KAS32" s="1230"/>
      <c r="KAT32" s="1230"/>
      <c r="KAU32" s="1230"/>
      <c r="KAV32" s="1230"/>
      <c r="KAW32" s="1230"/>
      <c r="KAX32" s="1230"/>
      <c r="KAY32" s="1230"/>
      <c r="KAZ32" s="1230"/>
      <c r="KBA32" s="1230"/>
      <c r="KBB32" s="1230"/>
      <c r="KBC32" s="1230"/>
      <c r="KBD32" s="1230"/>
      <c r="KBE32" s="1230"/>
      <c r="KBF32" s="1230"/>
      <c r="KBG32" s="1230"/>
      <c r="KBH32" s="1230"/>
      <c r="KBI32" s="1230"/>
      <c r="KBJ32" s="1230"/>
      <c r="KBK32" s="1230"/>
      <c r="KBL32" s="1230"/>
      <c r="KBM32" s="1230"/>
      <c r="KBN32" s="1230"/>
      <c r="KBO32" s="1230"/>
      <c r="KBP32" s="1230"/>
      <c r="KBQ32" s="1230"/>
      <c r="KBR32" s="1230"/>
      <c r="KBS32" s="1230"/>
      <c r="KBT32" s="1230"/>
      <c r="KBU32" s="1230"/>
      <c r="KBV32" s="1230"/>
      <c r="KBW32" s="1230"/>
      <c r="KBX32" s="1230"/>
      <c r="KBY32" s="1230"/>
      <c r="KBZ32" s="1230"/>
      <c r="KCA32" s="1230"/>
      <c r="KCB32" s="1230"/>
      <c r="KCC32" s="1230"/>
      <c r="KCD32" s="1230"/>
      <c r="KCE32" s="1230"/>
      <c r="KCF32" s="1230"/>
      <c r="KCG32" s="1230"/>
      <c r="KCH32" s="1230"/>
      <c r="KCI32" s="1230"/>
      <c r="KCJ32" s="1230"/>
      <c r="KCK32" s="1230"/>
      <c r="KCL32" s="1230"/>
      <c r="KCM32" s="1230"/>
      <c r="KCN32" s="1230"/>
      <c r="KCO32" s="1230"/>
      <c r="KCP32" s="1230"/>
      <c r="KCQ32" s="1230"/>
      <c r="KCR32" s="1230"/>
      <c r="KCS32" s="1230"/>
      <c r="KCT32" s="1230"/>
      <c r="KCU32" s="1230"/>
      <c r="KCV32" s="1230"/>
      <c r="KCW32" s="1230"/>
      <c r="KCX32" s="1230"/>
      <c r="KCY32" s="1230"/>
      <c r="KCZ32" s="1230"/>
      <c r="KDA32" s="1230"/>
      <c r="KDB32" s="1230"/>
      <c r="KDC32" s="1230"/>
      <c r="KDD32" s="1230"/>
      <c r="KDE32" s="1230"/>
      <c r="KDF32" s="1230"/>
      <c r="KDG32" s="1230"/>
      <c r="KDH32" s="1230"/>
      <c r="KDI32" s="1230"/>
      <c r="KDJ32" s="1230"/>
      <c r="KDK32" s="1230"/>
      <c r="KDL32" s="1230"/>
      <c r="KDM32" s="1230"/>
      <c r="KDN32" s="1230"/>
      <c r="KDO32" s="1230"/>
      <c r="KDP32" s="1230"/>
      <c r="KDQ32" s="1230"/>
      <c r="KDR32" s="1230"/>
      <c r="KDS32" s="1230"/>
      <c r="KDT32" s="1230"/>
      <c r="KDU32" s="1230"/>
      <c r="KDV32" s="1230"/>
      <c r="KDW32" s="1230"/>
      <c r="KDX32" s="1230"/>
      <c r="KDY32" s="1230"/>
      <c r="KDZ32" s="1230"/>
      <c r="KEA32" s="1230"/>
      <c r="KEB32" s="1230"/>
      <c r="KEC32" s="1230"/>
      <c r="KED32" s="1230"/>
      <c r="KEE32" s="1230"/>
      <c r="KEF32" s="1230"/>
      <c r="KEG32" s="1230"/>
      <c r="KEH32" s="1230"/>
      <c r="KEI32" s="1230"/>
      <c r="KEJ32" s="1230"/>
      <c r="KEK32" s="1230"/>
      <c r="KEL32" s="1230"/>
      <c r="KEM32" s="1230"/>
      <c r="KEN32" s="1230"/>
      <c r="KEO32" s="1230"/>
      <c r="KEP32" s="1230"/>
      <c r="KEQ32" s="1230"/>
      <c r="KER32" s="1230"/>
      <c r="KES32" s="1230"/>
      <c r="KET32" s="1230"/>
      <c r="KEU32" s="1230"/>
      <c r="KEV32" s="1230"/>
      <c r="KEW32" s="1230"/>
      <c r="KEX32" s="1230"/>
      <c r="KEY32" s="1230"/>
      <c r="KEZ32" s="1230"/>
      <c r="KFA32" s="1230"/>
      <c r="KFB32" s="1230"/>
      <c r="KFC32" s="1230"/>
      <c r="KFD32" s="1230"/>
      <c r="KFE32" s="1230"/>
      <c r="KFF32" s="1230"/>
      <c r="KFG32" s="1230"/>
      <c r="KFH32" s="1230"/>
      <c r="KFI32" s="1230"/>
      <c r="KFJ32" s="1230"/>
      <c r="KFK32" s="1230"/>
      <c r="KFL32" s="1230"/>
      <c r="KFM32" s="1230"/>
      <c r="KFN32" s="1230"/>
      <c r="KFO32" s="1230"/>
      <c r="KFP32" s="1230"/>
      <c r="KFQ32" s="1230"/>
      <c r="KFR32" s="1230"/>
      <c r="KFS32" s="1230"/>
      <c r="KFT32" s="1230"/>
      <c r="KFU32" s="1230"/>
      <c r="KFV32" s="1230"/>
      <c r="KFW32" s="1230"/>
      <c r="KFX32" s="1230"/>
      <c r="KFY32" s="1230"/>
      <c r="KFZ32" s="1230"/>
      <c r="KGA32" s="1230"/>
      <c r="KGB32" s="1230"/>
      <c r="KGC32" s="1230"/>
      <c r="KGD32" s="1230"/>
      <c r="KGE32" s="1230"/>
      <c r="KGF32" s="1230"/>
      <c r="KGG32" s="1230"/>
      <c r="KGH32" s="1230"/>
      <c r="KGI32" s="1230"/>
      <c r="KGJ32" s="1230"/>
      <c r="KGK32" s="1230"/>
      <c r="KGL32" s="1230"/>
      <c r="KGM32" s="1230"/>
      <c r="KGN32" s="1230"/>
      <c r="KGO32" s="1230"/>
      <c r="KGP32" s="1230"/>
      <c r="KGQ32" s="1230"/>
      <c r="KGR32" s="1230"/>
      <c r="KGS32" s="1230"/>
      <c r="KGT32" s="1230"/>
      <c r="KGU32" s="1230"/>
      <c r="KGV32" s="1230"/>
      <c r="KGW32" s="1230"/>
      <c r="KGX32" s="1230"/>
      <c r="KGY32" s="1230"/>
      <c r="KGZ32" s="1230"/>
      <c r="KHA32" s="1230"/>
      <c r="KHB32" s="1230"/>
      <c r="KHC32" s="1230"/>
      <c r="KHD32" s="1230"/>
      <c r="KHE32" s="1230"/>
      <c r="KHF32" s="1230"/>
      <c r="KHG32" s="1230"/>
      <c r="KHH32" s="1230"/>
      <c r="KHI32" s="1230"/>
      <c r="KHJ32" s="1230"/>
      <c r="KHK32" s="1230"/>
      <c r="KHL32" s="1230"/>
      <c r="KHM32" s="1230"/>
      <c r="KHN32" s="1230"/>
      <c r="KHO32" s="1230"/>
      <c r="KHP32" s="1230"/>
      <c r="KHQ32" s="1230"/>
      <c r="KHR32" s="1230"/>
      <c r="KHS32" s="1230"/>
      <c r="KHT32" s="1230"/>
      <c r="KHU32" s="1230"/>
      <c r="KHV32" s="1230"/>
      <c r="KHW32" s="1230"/>
      <c r="KHX32" s="1230"/>
      <c r="KHY32" s="1230"/>
      <c r="KHZ32" s="1230"/>
      <c r="KIA32" s="1230"/>
      <c r="KIB32" s="1230"/>
      <c r="KIC32" s="1230"/>
      <c r="KID32" s="1230"/>
      <c r="KIE32" s="1230"/>
      <c r="KIF32" s="1230"/>
      <c r="KIG32" s="1230"/>
      <c r="KIH32" s="1230"/>
      <c r="KII32" s="1230"/>
      <c r="KIJ32" s="1230"/>
      <c r="KIK32" s="1230"/>
      <c r="KIL32" s="1230"/>
      <c r="KIM32" s="1230"/>
      <c r="KIN32" s="1230"/>
      <c r="KIO32" s="1230"/>
      <c r="KIP32" s="1230"/>
      <c r="KIQ32" s="1230"/>
      <c r="KIR32" s="1230"/>
      <c r="KIS32" s="1230"/>
      <c r="KIT32" s="1230"/>
      <c r="KIU32" s="1230"/>
      <c r="KIV32" s="1230"/>
      <c r="KIW32" s="1230"/>
      <c r="KIX32" s="1230"/>
      <c r="KIY32" s="1230"/>
      <c r="KIZ32" s="1230"/>
      <c r="KJA32" s="1230"/>
      <c r="KJB32" s="1230"/>
      <c r="KJC32" s="1230"/>
      <c r="KJD32" s="1230"/>
      <c r="KJE32" s="1230"/>
      <c r="KJF32" s="1230"/>
      <c r="KJG32" s="1230"/>
      <c r="KJH32" s="1230"/>
      <c r="KJI32" s="1230"/>
      <c r="KJJ32" s="1230"/>
      <c r="KJK32" s="1230"/>
      <c r="KJL32" s="1230"/>
      <c r="KJM32" s="1230"/>
      <c r="KJN32" s="1230"/>
      <c r="KJO32" s="1230"/>
      <c r="KJP32" s="1230"/>
      <c r="KJQ32" s="1230"/>
      <c r="KJR32" s="1230"/>
      <c r="KJS32" s="1230"/>
      <c r="KJT32" s="1230"/>
      <c r="KJU32" s="1230"/>
      <c r="KJV32" s="1230"/>
      <c r="KJW32" s="1230"/>
      <c r="KJX32" s="1230"/>
      <c r="KJY32" s="1230"/>
      <c r="KJZ32" s="1230"/>
      <c r="KKA32" s="1230"/>
      <c r="KKB32" s="1230"/>
      <c r="KKC32" s="1230"/>
      <c r="KKD32" s="1230"/>
      <c r="KKE32" s="1230"/>
      <c r="KKF32" s="1230"/>
      <c r="KKG32" s="1230"/>
      <c r="KKH32" s="1230"/>
      <c r="KKI32" s="1230"/>
      <c r="KKJ32" s="1230"/>
      <c r="KKK32" s="1230"/>
      <c r="KKL32" s="1230"/>
      <c r="KKM32" s="1230"/>
      <c r="KKN32" s="1230"/>
      <c r="KKO32" s="1230"/>
      <c r="KKP32" s="1230"/>
      <c r="KKQ32" s="1230"/>
      <c r="KKR32" s="1230"/>
      <c r="KKS32" s="1230"/>
      <c r="KKT32" s="1230"/>
      <c r="KKU32" s="1230"/>
      <c r="KKV32" s="1230"/>
      <c r="KKW32" s="1230"/>
      <c r="KKX32" s="1230"/>
      <c r="KKY32" s="1230"/>
      <c r="KKZ32" s="1230"/>
      <c r="KLA32" s="1230"/>
      <c r="KLB32" s="1230"/>
      <c r="KLC32" s="1230"/>
      <c r="KLD32" s="1230"/>
      <c r="KLE32" s="1230"/>
      <c r="KLF32" s="1230"/>
      <c r="KLG32" s="1230"/>
      <c r="KLH32" s="1230"/>
      <c r="KLI32" s="1230"/>
      <c r="KLJ32" s="1230"/>
      <c r="KLK32" s="1230"/>
      <c r="KLL32" s="1230"/>
      <c r="KLM32" s="1230"/>
      <c r="KLN32" s="1230"/>
      <c r="KLO32" s="1230"/>
      <c r="KLP32" s="1230"/>
      <c r="KLQ32" s="1230"/>
      <c r="KLR32" s="1230"/>
      <c r="KLS32" s="1230"/>
      <c r="KLT32" s="1230"/>
      <c r="KLU32" s="1230"/>
      <c r="KLV32" s="1230"/>
      <c r="KLW32" s="1230"/>
      <c r="KLX32" s="1230"/>
      <c r="KLY32" s="1230"/>
      <c r="KLZ32" s="1230"/>
      <c r="KMA32" s="1230"/>
      <c r="KMB32" s="1230"/>
      <c r="KMC32" s="1230"/>
      <c r="KMD32" s="1230"/>
      <c r="KME32" s="1230"/>
      <c r="KMF32" s="1230"/>
      <c r="KMG32" s="1230"/>
      <c r="KMH32" s="1230"/>
      <c r="KMI32" s="1230"/>
      <c r="KMJ32" s="1230"/>
      <c r="KMK32" s="1230"/>
      <c r="KML32" s="1230"/>
      <c r="KMM32" s="1230"/>
      <c r="KMN32" s="1230"/>
      <c r="KMO32" s="1230"/>
      <c r="KMP32" s="1230"/>
      <c r="KMQ32" s="1230"/>
      <c r="KMR32" s="1230"/>
      <c r="KMS32" s="1230"/>
      <c r="KMT32" s="1230"/>
      <c r="KMU32" s="1230"/>
      <c r="KMV32" s="1230"/>
      <c r="KMW32" s="1230"/>
      <c r="KMX32" s="1230"/>
      <c r="KMY32" s="1230"/>
      <c r="KMZ32" s="1230"/>
      <c r="KNA32" s="1230"/>
      <c r="KNB32" s="1230"/>
      <c r="KNC32" s="1230"/>
      <c r="KND32" s="1230"/>
      <c r="KNE32" s="1230"/>
      <c r="KNF32" s="1230"/>
      <c r="KNG32" s="1230"/>
      <c r="KNH32" s="1230"/>
      <c r="KNI32" s="1230"/>
      <c r="KNJ32" s="1230"/>
      <c r="KNK32" s="1230"/>
      <c r="KNL32" s="1230"/>
      <c r="KNM32" s="1230"/>
      <c r="KNN32" s="1230"/>
      <c r="KNO32" s="1230"/>
      <c r="KNP32" s="1230"/>
      <c r="KNQ32" s="1230"/>
      <c r="KNR32" s="1230"/>
      <c r="KNS32" s="1230"/>
      <c r="KNT32" s="1230"/>
      <c r="KNU32" s="1230"/>
      <c r="KNV32" s="1230"/>
      <c r="KNW32" s="1230"/>
      <c r="KNX32" s="1230"/>
      <c r="KNY32" s="1230"/>
      <c r="KNZ32" s="1230"/>
      <c r="KOA32" s="1230"/>
      <c r="KOB32" s="1230"/>
      <c r="KOC32" s="1230"/>
      <c r="KOD32" s="1230"/>
      <c r="KOE32" s="1230"/>
      <c r="KOF32" s="1230"/>
      <c r="KOG32" s="1230"/>
      <c r="KOH32" s="1230"/>
      <c r="KOI32" s="1230"/>
      <c r="KOJ32" s="1230"/>
      <c r="KOK32" s="1230"/>
      <c r="KOL32" s="1230"/>
      <c r="KOM32" s="1230"/>
      <c r="KON32" s="1230"/>
      <c r="KOO32" s="1230"/>
      <c r="KOP32" s="1230"/>
      <c r="KOQ32" s="1230"/>
      <c r="KOR32" s="1230"/>
      <c r="KOS32" s="1230"/>
      <c r="KOT32" s="1230"/>
      <c r="KOU32" s="1230"/>
      <c r="KOV32" s="1230"/>
      <c r="KOW32" s="1230"/>
      <c r="KOX32" s="1230"/>
      <c r="KOY32" s="1230"/>
      <c r="KOZ32" s="1230"/>
      <c r="KPA32" s="1230"/>
      <c r="KPB32" s="1230"/>
      <c r="KPC32" s="1230"/>
      <c r="KPD32" s="1230"/>
      <c r="KPE32" s="1230"/>
      <c r="KPF32" s="1230"/>
      <c r="KPG32" s="1230"/>
      <c r="KPH32" s="1230"/>
      <c r="KPI32" s="1230"/>
      <c r="KPJ32" s="1230"/>
      <c r="KPK32" s="1230"/>
      <c r="KPL32" s="1230"/>
      <c r="KPM32" s="1230"/>
      <c r="KPN32" s="1230"/>
      <c r="KPO32" s="1230"/>
      <c r="KPP32" s="1230"/>
      <c r="KPQ32" s="1230"/>
      <c r="KPR32" s="1230"/>
      <c r="KPS32" s="1230"/>
      <c r="KPT32" s="1230"/>
      <c r="KPU32" s="1230"/>
      <c r="KPV32" s="1230"/>
      <c r="KPW32" s="1230"/>
      <c r="KPX32" s="1230"/>
      <c r="KPY32" s="1230"/>
      <c r="KPZ32" s="1230"/>
      <c r="KQA32" s="1230"/>
      <c r="KQB32" s="1230"/>
      <c r="KQC32" s="1230"/>
      <c r="KQD32" s="1230"/>
      <c r="KQE32" s="1230"/>
      <c r="KQF32" s="1230"/>
      <c r="KQG32" s="1230"/>
      <c r="KQH32" s="1230"/>
      <c r="KQI32" s="1230"/>
      <c r="KQJ32" s="1230"/>
      <c r="KQK32" s="1230"/>
      <c r="KQL32" s="1230"/>
      <c r="KQM32" s="1230"/>
      <c r="KQN32" s="1230"/>
      <c r="KQO32" s="1230"/>
      <c r="KQP32" s="1230"/>
      <c r="KQQ32" s="1230"/>
      <c r="KQR32" s="1230"/>
      <c r="KQS32" s="1230"/>
      <c r="KQT32" s="1230"/>
      <c r="KQU32" s="1230"/>
      <c r="KQV32" s="1230"/>
      <c r="KQW32" s="1230"/>
      <c r="KQX32" s="1230"/>
      <c r="KQY32" s="1230"/>
      <c r="KQZ32" s="1230"/>
      <c r="KRA32" s="1230"/>
      <c r="KRB32" s="1230"/>
      <c r="KRC32" s="1230"/>
      <c r="KRD32" s="1230"/>
      <c r="KRE32" s="1230"/>
      <c r="KRF32" s="1230"/>
      <c r="KRG32" s="1230"/>
      <c r="KRH32" s="1230"/>
      <c r="KRI32" s="1230"/>
      <c r="KRJ32" s="1230"/>
      <c r="KRK32" s="1230"/>
      <c r="KRL32" s="1230"/>
      <c r="KRM32" s="1230"/>
      <c r="KRN32" s="1230"/>
      <c r="KRO32" s="1230"/>
      <c r="KRP32" s="1230"/>
      <c r="KRQ32" s="1230"/>
      <c r="KRR32" s="1230"/>
      <c r="KRS32" s="1230"/>
      <c r="KRT32" s="1230"/>
      <c r="KRU32" s="1230"/>
      <c r="KRV32" s="1230"/>
      <c r="KRW32" s="1230"/>
      <c r="KRX32" s="1230"/>
      <c r="KRY32" s="1230"/>
      <c r="KRZ32" s="1230"/>
      <c r="KSA32" s="1230"/>
      <c r="KSB32" s="1230"/>
      <c r="KSC32" s="1230"/>
      <c r="KSD32" s="1230"/>
      <c r="KSE32" s="1230"/>
      <c r="KSF32" s="1230"/>
      <c r="KSG32" s="1230"/>
      <c r="KSH32" s="1230"/>
      <c r="KSI32" s="1230"/>
      <c r="KSJ32" s="1230"/>
      <c r="KSK32" s="1230"/>
      <c r="KSL32" s="1230"/>
      <c r="KSM32" s="1230"/>
      <c r="KSN32" s="1230"/>
      <c r="KSO32" s="1230"/>
      <c r="KSP32" s="1230"/>
      <c r="KSQ32" s="1230"/>
      <c r="KSR32" s="1230"/>
      <c r="KSS32" s="1230"/>
      <c r="KST32" s="1230"/>
      <c r="KSU32" s="1230"/>
      <c r="KSV32" s="1230"/>
      <c r="KSW32" s="1230"/>
      <c r="KSX32" s="1230"/>
      <c r="KSY32" s="1230"/>
      <c r="KSZ32" s="1230"/>
      <c r="KTA32" s="1230"/>
      <c r="KTB32" s="1230"/>
      <c r="KTC32" s="1230"/>
      <c r="KTD32" s="1230"/>
      <c r="KTE32" s="1230"/>
      <c r="KTF32" s="1230"/>
      <c r="KTG32" s="1230"/>
      <c r="KTH32" s="1230"/>
      <c r="KTI32" s="1230"/>
      <c r="KTJ32" s="1230"/>
      <c r="KTK32" s="1230"/>
      <c r="KTL32" s="1230"/>
      <c r="KTM32" s="1230"/>
      <c r="KTN32" s="1230"/>
      <c r="KTO32" s="1230"/>
      <c r="KTP32" s="1230"/>
      <c r="KTQ32" s="1230"/>
      <c r="KTR32" s="1230"/>
      <c r="KTS32" s="1230"/>
      <c r="KTT32" s="1230"/>
      <c r="KTU32" s="1230"/>
      <c r="KTV32" s="1230"/>
      <c r="KTW32" s="1230"/>
      <c r="KTX32" s="1230"/>
      <c r="KTY32" s="1230"/>
      <c r="KTZ32" s="1230"/>
      <c r="KUA32" s="1230"/>
      <c r="KUB32" s="1230"/>
      <c r="KUC32" s="1230"/>
      <c r="KUD32" s="1230"/>
      <c r="KUE32" s="1230"/>
      <c r="KUF32" s="1230"/>
      <c r="KUG32" s="1230"/>
      <c r="KUH32" s="1230"/>
      <c r="KUI32" s="1230"/>
      <c r="KUJ32" s="1230"/>
      <c r="KUK32" s="1230"/>
      <c r="KUL32" s="1230"/>
      <c r="KUM32" s="1230"/>
      <c r="KUN32" s="1230"/>
      <c r="KUO32" s="1230"/>
      <c r="KUP32" s="1230"/>
      <c r="KUQ32" s="1230"/>
      <c r="KUR32" s="1230"/>
      <c r="KUS32" s="1230"/>
      <c r="KUT32" s="1230"/>
      <c r="KUU32" s="1230"/>
      <c r="KUV32" s="1230"/>
      <c r="KUW32" s="1230"/>
      <c r="KUX32" s="1230"/>
      <c r="KUY32" s="1230"/>
      <c r="KUZ32" s="1230"/>
      <c r="KVA32" s="1230"/>
      <c r="KVB32" s="1230"/>
      <c r="KVC32" s="1230"/>
      <c r="KVD32" s="1230"/>
      <c r="KVE32" s="1230"/>
      <c r="KVF32" s="1230"/>
      <c r="KVG32" s="1230"/>
      <c r="KVH32" s="1230"/>
      <c r="KVI32" s="1230"/>
      <c r="KVJ32" s="1230"/>
      <c r="KVK32" s="1230"/>
      <c r="KVL32" s="1230"/>
      <c r="KVM32" s="1230"/>
      <c r="KVN32" s="1230"/>
      <c r="KVO32" s="1230"/>
      <c r="KVP32" s="1230"/>
      <c r="KVQ32" s="1230"/>
      <c r="KVR32" s="1230"/>
      <c r="KVS32" s="1230"/>
      <c r="KVT32" s="1230"/>
      <c r="KVU32" s="1230"/>
      <c r="KVV32" s="1230"/>
      <c r="KVW32" s="1230"/>
      <c r="KVX32" s="1230"/>
      <c r="KVY32" s="1230"/>
      <c r="KVZ32" s="1230"/>
      <c r="KWA32" s="1230"/>
      <c r="KWB32" s="1230"/>
      <c r="KWC32" s="1230"/>
      <c r="KWD32" s="1230"/>
      <c r="KWE32" s="1230"/>
      <c r="KWF32" s="1230"/>
      <c r="KWG32" s="1230"/>
      <c r="KWH32" s="1230"/>
      <c r="KWI32" s="1230"/>
      <c r="KWJ32" s="1230"/>
      <c r="KWK32" s="1230"/>
      <c r="KWL32" s="1230"/>
      <c r="KWM32" s="1230"/>
      <c r="KWN32" s="1230"/>
      <c r="KWO32" s="1230"/>
      <c r="KWP32" s="1230"/>
      <c r="KWQ32" s="1230"/>
      <c r="KWR32" s="1230"/>
      <c r="KWS32" s="1230"/>
      <c r="KWT32" s="1230"/>
      <c r="KWU32" s="1230"/>
      <c r="KWV32" s="1230"/>
      <c r="KWW32" s="1230"/>
      <c r="KWX32" s="1230"/>
      <c r="KWY32" s="1230"/>
      <c r="KWZ32" s="1230"/>
      <c r="KXA32" s="1230"/>
      <c r="KXB32" s="1230"/>
      <c r="KXC32" s="1230"/>
      <c r="KXD32" s="1230"/>
      <c r="KXE32" s="1230"/>
      <c r="KXF32" s="1230"/>
      <c r="KXG32" s="1230"/>
      <c r="KXH32" s="1230"/>
      <c r="KXI32" s="1230"/>
      <c r="KXJ32" s="1230"/>
      <c r="KXK32" s="1230"/>
      <c r="KXL32" s="1230"/>
      <c r="KXM32" s="1230"/>
      <c r="KXN32" s="1230"/>
      <c r="KXO32" s="1230"/>
      <c r="KXP32" s="1230"/>
      <c r="KXQ32" s="1230"/>
      <c r="KXR32" s="1230"/>
      <c r="KXS32" s="1230"/>
      <c r="KXT32" s="1230"/>
      <c r="KXU32" s="1230"/>
      <c r="KXV32" s="1230"/>
      <c r="KXW32" s="1230"/>
      <c r="KXX32" s="1230"/>
      <c r="KXY32" s="1230"/>
      <c r="KXZ32" s="1230"/>
      <c r="KYA32" s="1230"/>
      <c r="KYB32" s="1230"/>
      <c r="KYC32" s="1230"/>
      <c r="KYD32" s="1230"/>
      <c r="KYE32" s="1230"/>
      <c r="KYF32" s="1230"/>
      <c r="KYG32" s="1230"/>
      <c r="KYH32" s="1230"/>
      <c r="KYI32" s="1230"/>
      <c r="KYJ32" s="1230"/>
      <c r="KYK32" s="1230"/>
      <c r="KYL32" s="1230"/>
      <c r="KYM32" s="1230"/>
      <c r="KYN32" s="1230"/>
      <c r="KYO32" s="1230"/>
      <c r="KYP32" s="1230"/>
      <c r="KYQ32" s="1230"/>
      <c r="KYR32" s="1230"/>
      <c r="KYS32" s="1230"/>
      <c r="KYT32" s="1230"/>
      <c r="KYU32" s="1230"/>
      <c r="KYV32" s="1230"/>
      <c r="KYW32" s="1230"/>
      <c r="KYX32" s="1230"/>
      <c r="KYY32" s="1230"/>
      <c r="KYZ32" s="1230"/>
      <c r="KZA32" s="1230"/>
      <c r="KZB32" s="1230"/>
      <c r="KZC32" s="1230"/>
      <c r="KZD32" s="1230"/>
      <c r="KZE32" s="1230"/>
      <c r="KZF32" s="1230"/>
      <c r="KZG32" s="1230"/>
      <c r="KZH32" s="1230"/>
      <c r="KZI32" s="1230"/>
      <c r="KZJ32" s="1230"/>
      <c r="KZK32" s="1230"/>
      <c r="KZL32" s="1230"/>
      <c r="KZM32" s="1230"/>
      <c r="KZN32" s="1230"/>
      <c r="KZO32" s="1230"/>
      <c r="KZP32" s="1230"/>
      <c r="KZQ32" s="1230"/>
      <c r="KZR32" s="1230"/>
      <c r="KZS32" s="1230"/>
      <c r="KZT32" s="1230"/>
      <c r="KZU32" s="1230"/>
      <c r="KZV32" s="1230"/>
      <c r="KZW32" s="1230"/>
      <c r="KZX32" s="1230"/>
      <c r="KZY32" s="1230"/>
      <c r="KZZ32" s="1230"/>
      <c r="LAA32" s="1230"/>
      <c r="LAB32" s="1230"/>
      <c r="LAC32" s="1230"/>
      <c r="LAD32" s="1230"/>
      <c r="LAE32" s="1230"/>
      <c r="LAF32" s="1230"/>
      <c r="LAG32" s="1230"/>
      <c r="LAH32" s="1230"/>
      <c r="LAI32" s="1230"/>
      <c r="LAJ32" s="1230"/>
      <c r="LAK32" s="1230"/>
      <c r="LAL32" s="1230"/>
      <c r="LAM32" s="1230"/>
      <c r="LAN32" s="1230"/>
      <c r="LAO32" s="1230"/>
      <c r="LAP32" s="1230"/>
      <c r="LAQ32" s="1230"/>
      <c r="LAR32" s="1230"/>
      <c r="LAS32" s="1230"/>
      <c r="LAT32" s="1230"/>
      <c r="LAU32" s="1230"/>
      <c r="LAV32" s="1230"/>
      <c r="LAW32" s="1230"/>
      <c r="LAX32" s="1230"/>
      <c r="LAY32" s="1230"/>
      <c r="LAZ32" s="1230"/>
      <c r="LBA32" s="1230"/>
      <c r="LBB32" s="1230"/>
      <c r="LBC32" s="1230"/>
      <c r="LBD32" s="1230"/>
      <c r="LBE32" s="1230"/>
      <c r="LBF32" s="1230"/>
      <c r="LBG32" s="1230"/>
      <c r="LBH32" s="1230"/>
      <c r="LBI32" s="1230"/>
      <c r="LBJ32" s="1230"/>
      <c r="LBK32" s="1230"/>
      <c r="LBL32" s="1230"/>
      <c r="LBM32" s="1230"/>
      <c r="LBN32" s="1230"/>
      <c r="LBO32" s="1230"/>
      <c r="LBP32" s="1230"/>
      <c r="LBQ32" s="1230"/>
      <c r="LBR32" s="1230"/>
      <c r="LBS32" s="1230"/>
      <c r="LBT32" s="1230"/>
      <c r="LBU32" s="1230"/>
      <c r="LBV32" s="1230"/>
      <c r="LBW32" s="1230"/>
      <c r="LBX32" s="1230"/>
      <c r="LBY32" s="1230"/>
      <c r="LBZ32" s="1230"/>
      <c r="LCA32" s="1230"/>
      <c r="LCB32" s="1230"/>
      <c r="LCC32" s="1230"/>
      <c r="LCD32" s="1230"/>
      <c r="LCE32" s="1230"/>
      <c r="LCF32" s="1230"/>
      <c r="LCG32" s="1230"/>
      <c r="LCH32" s="1230"/>
      <c r="LCI32" s="1230"/>
      <c r="LCJ32" s="1230"/>
      <c r="LCK32" s="1230"/>
      <c r="LCL32" s="1230"/>
      <c r="LCM32" s="1230"/>
      <c r="LCN32" s="1230"/>
      <c r="LCO32" s="1230"/>
      <c r="LCP32" s="1230"/>
      <c r="LCQ32" s="1230"/>
      <c r="LCR32" s="1230"/>
      <c r="LCS32" s="1230"/>
      <c r="LCT32" s="1230"/>
      <c r="LCU32" s="1230"/>
      <c r="LCV32" s="1230"/>
      <c r="LCW32" s="1230"/>
      <c r="LCX32" s="1230"/>
      <c r="LCY32" s="1230"/>
      <c r="LCZ32" s="1230"/>
      <c r="LDA32" s="1230"/>
      <c r="LDB32" s="1230"/>
      <c r="LDC32" s="1230"/>
      <c r="LDD32" s="1230"/>
      <c r="LDE32" s="1230"/>
      <c r="LDF32" s="1230"/>
      <c r="LDG32" s="1230"/>
      <c r="LDH32" s="1230"/>
      <c r="LDI32" s="1230"/>
      <c r="LDJ32" s="1230"/>
      <c r="LDK32" s="1230"/>
      <c r="LDL32" s="1230"/>
      <c r="LDM32" s="1230"/>
      <c r="LDN32" s="1230"/>
      <c r="LDO32" s="1230"/>
      <c r="LDP32" s="1230"/>
      <c r="LDQ32" s="1230"/>
      <c r="LDR32" s="1230"/>
      <c r="LDS32" s="1230"/>
      <c r="LDT32" s="1230"/>
      <c r="LDU32" s="1230"/>
      <c r="LDV32" s="1230"/>
      <c r="LDW32" s="1230"/>
      <c r="LDX32" s="1230"/>
      <c r="LDY32" s="1230"/>
      <c r="LDZ32" s="1230"/>
      <c r="LEA32" s="1230"/>
      <c r="LEB32" s="1230"/>
      <c r="LEC32" s="1230"/>
      <c r="LED32" s="1230"/>
      <c r="LEE32" s="1230"/>
      <c r="LEF32" s="1230"/>
      <c r="LEG32" s="1230"/>
      <c r="LEH32" s="1230"/>
      <c r="LEI32" s="1230"/>
      <c r="LEJ32" s="1230"/>
      <c r="LEK32" s="1230"/>
      <c r="LEL32" s="1230"/>
      <c r="LEM32" s="1230"/>
      <c r="LEN32" s="1230"/>
      <c r="LEO32" s="1230"/>
      <c r="LEP32" s="1230"/>
      <c r="LEQ32" s="1230"/>
      <c r="LER32" s="1230"/>
      <c r="LES32" s="1230"/>
      <c r="LET32" s="1230"/>
      <c r="LEU32" s="1230"/>
      <c r="LEV32" s="1230"/>
      <c r="LEW32" s="1230"/>
      <c r="LEX32" s="1230"/>
      <c r="LEY32" s="1230"/>
      <c r="LEZ32" s="1230"/>
      <c r="LFA32" s="1230"/>
      <c r="LFB32" s="1230"/>
      <c r="LFC32" s="1230"/>
      <c r="LFD32" s="1230"/>
      <c r="LFE32" s="1230"/>
      <c r="LFF32" s="1230"/>
      <c r="LFG32" s="1230"/>
      <c r="LFH32" s="1230"/>
      <c r="LFI32" s="1230"/>
      <c r="LFJ32" s="1230"/>
      <c r="LFK32" s="1230"/>
      <c r="LFL32" s="1230"/>
      <c r="LFM32" s="1230"/>
      <c r="LFN32" s="1230"/>
      <c r="LFO32" s="1230"/>
      <c r="LFP32" s="1230"/>
      <c r="LFQ32" s="1230"/>
      <c r="LFR32" s="1230"/>
      <c r="LFS32" s="1230"/>
      <c r="LFT32" s="1230"/>
      <c r="LFU32" s="1230"/>
      <c r="LFV32" s="1230"/>
      <c r="LFW32" s="1230"/>
      <c r="LFX32" s="1230"/>
      <c r="LFY32" s="1230"/>
      <c r="LFZ32" s="1230"/>
      <c r="LGA32" s="1230"/>
      <c r="LGB32" s="1230"/>
      <c r="LGC32" s="1230"/>
      <c r="LGD32" s="1230"/>
      <c r="LGE32" s="1230"/>
      <c r="LGF32" s="1230"/>
      <c r="LGG32" s="1230"/>
      <c r="LGH32" s="1230"/>
      <c r="LGI32" s="1230"/>
      <c r="LGJ32" s="1230"/>
      <c r="LGK32" s="1230"/>
      <c r="LGL32" s="1230"/>
      <c r="LGM32" s="1230"/>
      <c r="LGN32" s="1230"/>
      <c r="LGO32" s="1230"/>
      <c r="LGP32" s="1230"/>
      <c r="LGQ32" s="1230"/>
      <c r="LGR32" s="1230"/>
      <c r="LGS32" s="1230"/>
      <c r="LGT32" s="1230"/>
      <c r="LGU32" s="1230"/>
      <c r="LGV32" s="1230"/>
      <c r="LGW32" s="1230"/>
      <c r="LGX32" s="1230"/>
      <c r="LGY32" s="1230"/>
      <c r="LGZ32" s="1230"/>
      <c r="LHA32" s="1230"/>
      <c r="LHB32" s="1230"/>
      <c r="LHC32" s="1230"/>
      <c r="LHD32" s="1230"/>
      <c r="LHE32" s="1230"/>
      <c r="LHF32" s="1230"/>
      <c r="LHG32" s="1230"/>
      <c r="LHH32" s="1230"/>
      <c r="LHI32" s="1230"/>
      <c r="LHJ32" s="1230"/>
      <c r="LHK32" s="1230"/>
      <c r="LHL32" s="1230"/>
      <c r="LHM32" s="1230"/>
      <c r="LHN32" s="1230"/>
      <c r="LHO32" s="1230"/>
      <c r="LHP32" s="1230"/>
      <c r="LHQ32" s="1230"/>
      <c r="LHR32" s="1230"/>
      <c r="LHS32" s="1230"/>
      <c r="LHT32" s="1230"/>
      <c r="LHU32" s="1230"/>
      <c r="LHV32" s="1230"/>
      <c r="LHW32" s="1230"/>
      <c r="LHX32" s="1230"/>
      <c r="LHY32" s="1230"/>
      <c r="LHZ32" s="1230"/>
      <c r="LIA32" s="1230"/>
      <c r="LIB32" s="1230"/>
      <c r="LIC32" s="1230"/>
      <c r="LID32" s="1230"/>
      <c r="LIE32" s="1230"/>
      <c r="LIF32" s="1230"/>
      <c r="LIG32" s="1230"/>
      <c r="LIH32" s="1230"/>
      <c r="LII32" s="1230"/>
      <c r="LIJ32" s="1230"/>
      <c r="LIK32" s="1230"/>
      <c r="LIL32" s="1230"/>
      <c r="LIM32" s="1230"/>
      <c r="LIN32" s="1230"/>
      <c r="LIO32" s="1230"/>
      <c r="LIP32" s="1230"/>
      <c r="LIQ32" s="1230"/>
      <c r="LIR32" s="1230"/>
      <c r="LIS32" s="1230"/>
      <c r="LIT32" s="1230"/>
      <c r="LIU32" s="1230"/>
      <c r="LIV32" s="1230"/>
      <c r="LIW32" s="1230"/>
      <c r="LIX32" s="1230"/>
      <c r="LIY32" s="1230"/>
      <c r="LIZ32" s="1230"/>
      <c r="LJA32" s="1230"/>
      <c r="LJB32" s="1230"/>
      <c r="LJC32" s="1230"/>
      <c r="LJD32" s="1230"/>
      <c r="LJE32" s="1230"/>
      <c r="LJF32" s="1230"/>
      <c r="LJG32" s="1230"/>
      <c r="LJH32" s="1230"/>
      <c r="LJI32" s="1230"/>
      <c r="LJJ32" s="1230"/>
      <c r="LJK32" s="1230"/>
      <c r="LJL32" s="1230"/>
      <c r="LJM32" s="1230"/>
      <c r="LJN32" s="1230"/>
      <c r="LJO32" s="1230"/>
      <c r="LJP32" s="1230"/>
      <c r="LJQ32" s="1230"/>
      <c r="LJR32" s="1230"/>
      <c r="LJS32" s="1230"/>
      <c r="LJT32" s="1230"/>
      <c r="LJU32" s="1230"/>
      <c r="LJV32" s="1230"/>
      <c r="LJW32" s="1230"/>
      <c r="LJX32" s="1230"/>
      <c r="LJY32" s="1230"/>
      <c r="LJZ32" s="1230"/>
      <c r="LKA32" s="1230"/>
      <c r="LKB32" s="1230"/>
      <c r="LKC32" s="1230"/>
      <c r="LKD32" s="1230"/>
      <c r="LKE32" s="1230"/>
      <c r="LKF32" s="1230"/>
      <c r="LKG32" s="1230"/>
      <c r="LKH32" s="1230"/>
      <c r="LKI32" s="1230"/>
      <c r="LKJ32" s="1230"/>
      <c r="LKK32" s="1230"/>
      <c r="LKL32" s="1230"/>
      <c r="LKM32" s="1230"/>
      <c r="LKN32" s="1230"/>
      <c r="LKO32" s="1230"/>
      <c r="LKP32" s="1230"/>
      <c r="LKQ32" s="1230"/>
      <c r="LKR32" s="1230"/>
      <c r="LKS32" s="1230"/>
      <c r="LKT32" s="1230"/>
      <c r="LKU32" s="1230"/>
      <c r="LKV32" s="1230"/>
      <c r="LKW32" s="1230"/>
      <c r="LKX32" s="1230"/>
      <c r="LKY32" s="1230"/>
      <c r="LKZ32" s="1230"/>
      <c r="LLA32" s="1230"/>
      <c r="LLB32" s="1230"/>
      <c r="LLC32" s="1230"/>
      <c r="LLD32" s="1230"/>
      <c r="LLE32" s="1230"/>
      <c r="LLF32" s="1230"/>
      <c r="LLG32" s="1230"/>
      <c r="LLH32" s="1230"/>
      <c r="LLI32" s="1230"/>
      <c r="LLJ32" s="1230"/>
      <c r="LLK32" s="1230"/>
      <c r="LLL32" s="1230"/>
      <c r="LLM32" s="1230"/>
      <c r="LLN32" s="1230"/>
      <c r="LLO32" s="1230"/>
      <c r="LLP32" s="1230"/>
      <c r="LLQ32" s="1230"/>
      <c r="LLR32" s="1230"/>
      <c r="LLS32" s="1230"/>
      <c r="LLT32" s="1230"/>
      <c r="LLU32" s="1230"/>
      <c r="LLV32" s="1230"/>
      <c r="LLW32" s="1230"/>
      <c r="LLX32" s="1230"/>
      <c r="LLY32" s="1230"/>
      <c r="LLZ32" s="1230"/>
      <c r="LMA32" s="1230"/>
      <c r="LMB32" s="1230"/>
      <c r="LMC32" s="1230"/>
      <c r="LMD32" s="1230"/>
      <c r="LME32" s="1230"/>
      <c r="LMF32" s="1230"/>
      <c r="LMG32" s="1230"/>
      <c r="LMH32" s="1230"/>
      <c r="LMI32" s="1230"/>
      <c r="LMJ32" s="1230"/>
      <c r="LMK32" s="1230"/>
      <c r="LML32" s="1230"/>
      <c r="LMM32" s="1230"/>
      <c r="LMN32" s="1230"/>
      <c r="LMO32" s="1230"/>
      <c r="LMP32" s="1230"/>
      <c r="LMQ32" s="1230"/>
      <c r="LMR32" s="1230"/>
      <c r="LMS32" s="1230"/>
      <c r="LMT32" s="1230"/>
      <c r="LMU32" s="1230"/>
      <c r="LMV32" s="1230"/>
      <c r="LMW32" s="1230"/>
      <c r="LMX32" s="1230"/>
      <c r="LMY32" s="1230"/>
      <c r="LMZ32" s="1230"/>
      <c r="LNA32" s="1230"/>
      <c r="LNB32" s="1230"/>
      <c r="LNC32" s="1230"/>
      <c r="LND32" s="1230"/>
      <c r="LNE32" s="1230"/>
      <c r="LNF32" s="1230"/>
      <c r="LNG32" s="1230"/>
      <c r="LNH32" s="1230"/>
      <c r="LNI32" s="1230"/>
      <c r="LNJ32" s="1230"/>
      <c r="LNK32" s="1230"/>
      <c r="LNL32" s="1230"/>
      <c r="LNM32" s="1230"/>
      <c r="LNN32" s="1230"/>
      <c r="LNO32" s="1230"/>
      <c r="LNP32" s="1230"/>
      <c r="LNQ32" s="1230"/>
      <c r="LNR32" s="1230"/>
      <c r="LNS32" s="1230"/>
      <c r="LNT32" s="1230"/>
      <c r="LNU32" s="1230"/>
      <c r="LNV32" s="1230"/>
      <c r="LNW32" s="1230"/>
      <c r="LNX32" s="1230"/>
      <c r="LNY32" s="1230"/>
      <c r="LNZ32" s="1230"/>
      <c r="LOA32" s="1230"/>
      <c r="LOB32" s="1230"/>
      <c r="LOC32" s="1230"/>
      <c r="LOD32" s="1230"/>
      <c r="LOE32" s="1230"/>
      <c r="LOF32" s="1230"/>
      <c r="LOG32" s="1230"/>
      <c r="LOH32" s="1230"/>
      <c r="LOI32" s="1230"/>
      <c r="LOJ32" s="1230"/>
      <c r="LOK32" s="1230"/>
      <c r="LOL32" s="1230"/>
      <c r="LOM32" s="1230"/>
      <c r="LON32" s="1230"/>
      <c r="LOO32" s="1230"/>
      <c r="LOP32" s="1230"/>
      <c r="LOQ32" s="1230"/>
      <c r="LOR32" s="1230"/>
      <c r="LOS32" s="1230"/>
      <c r="LOT32" s="1230"/>
      <c r="LOU32" s="1230"/>
      <c r="LOV32" s="1230"/>
      <c r="LOW32" s="1230"/>
      <c r="LOX32" s="1230"/>
      <c r="LOY32" s="1230"/>
      <c r="LOZ32" s="1230"/>
      <c r="LPA32" s="1230"/>
      <c r="LPB32" s="1230"/>
      <c r="LPC32" s="1230"/>
      <c r="LPD32" s="1230"/>
      <c r="LPE32" s="1230"/>
      <c r="LPF32" s="1230"/>
      <c r="LPG32" s="1230"/>
      <c r="LPH32" s="1230"/>
      <c r="LPI32" s="1230"/>
      <c r="LPJ32" s="1230"/>
      <c r="LPK32" s="1230"/>
      <c r="LPL32" s="1230"/>
      <c r="LPM32" s="1230"/>
      <c r="LPN32" s="1230"/>
      <c r="LPO32" s="1230"/>
      <c r="LPP32" s="1230"/>
      <c r="LPQ32" s="1230"/>
      <c r="LPR32" s="1230"/>
      <c r="LPS32" s="1230"/>
      <c r="LPT32" s="1230"/>
      <c r="LPU32" s="1230"/>
      <c r="LPV32" s="1230"/>
      <c r="LPW32" s="1230"/>
      <c r="LPX32" s="1230"/>
      <c r="LPY32" s="1230"/>
      <c r="LPZ32" s="1230"/>
      <c r="LQA32" s="1230"/>
      <c r="LQB32" s="1230"/>
      <c r="LQC32" s="1230"/>
      <c r="LQD32" s="1230"/>
      <c r="LQE32" s="1230"/>
      <c r="LQF32" s="1230"/>
      <c r="LQG32" s="1230"/>
      <c r="LQH32" s="1230"/>
      <c r="LQI32" s="1230"/>
      <c r="LQJ32" s="1230"/>
      <c r="LQK32" s="1230"/>
      <c r="LQL32" s="1230"/>
      <c r="LQM32" s="1230"/>
      <c r="LQN32" s="1230"/>
      <c r="LQO32" s="1230"/>
      <c r="LQP32" s="1230"/>
      <c r="LQQ32" s="1230"/>
      <c r="LQR32" s="1230"/>
      <c r="LQS32" s="1230"/>
      <c r="LQT32" s="1230"/>
      <c r="LQU32" s="1230"/>
      <c r="LQV32" s="1230"/>
      <c r="LQW32" s="1230"/>
      <c r="LQX32" s="1230"/>
      <c r="LQY32" s="1230"/>
      <c r="LQZ32" s="1230"/>
      <c r="LRA32" s="1230"/>
      <c r="LRB32" s="1230"/>
      <c r="LRC32" s="1230"/>
      <c r="LRD32" s="1230"/>
      <c r="LRE32" s="1230"/>
      <c r="LRF32" s="1230"/>
      <c r="LRG32" s="1230"/>
      <c r="LRH32" s="1230"/>
      <c r="LRI32" s="1230"/>
      <c r="LRJ32" s="1230"/>
      <c r="LRK32" s="1230"/>
      <c r="LRL32" s="1230"/>
      <c r="LRM32" s="1230"/>
      <c r="LRN32" s="1230"/>
      <c r="LRO32" s="1230"/>
      <c r="LRP32" s="1230"/>
      <c r="LRQ32" s="1230"/>
      <c r="LRR32" s="1230"/>
      <c r="LRS32" s="1230"/>
      <c r="LRT32" s="1230"/>
      <c r="LRU32" s="1230"/>
      <c r="LRV32" s="1230"/>
      <c r="LRW32" s="1230"/>
      <c r="LRX32" s="1230"/>
      <c r="LRY32" s="1230"/>
      <c r="LRZ32" s="1230"/>
      <c r="LSA32" s="1230"/>
      <c r="LSB32" s="1230"/>
      <c r="LSC32" s="1230"/>
      <c r="LSD32" s="1230"/>
      <c r="LSE32" s="1230"/>
      <c r="LSF32" s="1230"/>
      <c r="LSG32" s="1230"/>
      <c r="LSH32" s="1230"/>
      <c r="LSI32" s="1230"/>
      <c r="LSJ32" s="1230"/>
      <c r="LSK32" s="1230"/>
      <c r="LSL32" s="1230"/>
      <c r="LSM32" s="1230"/>
      <c r="LSN32" s="1230"/>
      <c r="LSO32" s="1230"/>
      <c r="LSP32" s="1230"/>
      <c r="LSQ32" s="1230"/>
      <c r="LSR32" s="1230"/>
      <c r="LSS32" s="1230"/>
      <c r="LST32" s="1230"/>
      <c r="LSU32" s="1230"/>
      <c r="LSV32" s="1230"/>
      <c r="LSW32" s="1230"/>
      <c r="LSX32" s="1230"/>
      <c r="LSY32" s="1230"/>
      <c r="LSZ32" s="1230"/>
      <c r="LTA32" s="1230"/>
      <c r="LTB32" s="1230"/>
      <c r="LTC32" s="1230"/>
      <c r="LTD32" s="1230"/>
      <c r="LTE32" s="1230"/>
      <c r="LTF32" s="1230"/>
      <c r="LTG32" s="1230"/>
      <c r="LTH32" s="1230"/>
      <c r="LTI32" s="1230"/>
      <c r="LTJ32" s="1230"/>
      <c r="LTK32" s="1230"/>
      <c r="LTL32" s="1230"/>
      <c r="LTM32" s="1230"/>
      <c r="LTN32" s="1230"/>
      <c r="LTO32" s="1230"/>
      <c r="LTP32" s="1230"/>
      <c r="LTQ32" s="1230"/>
      <c r="LTR32" s="1230"/>
      <c r="LTS32" s="1230"/>
      <c r="LTT32" s="1230"/>
      <c r="LTU32" s="1230"/>
      <c r="LTV32" s="1230"/>
      <c r="LTW32" s="1230"/>
      <c r="LTX32" s="1230"/>
      <c r="LTY32" s="1230"/>
      <c r="LTZ32" s="1230"/>
      <c r="LUA32" s="1230"/>
      <c r="LUB32" s="1230"/>
      <c r="LUC32" s="1230"/>
      <c r="LUD32" s="1230"/>
      <c r="LUE32" s="1230"/>
      <c r="LUF32" s="1230"/>
      <c r="LUG32" s="1230"/>
      <c r="LUH32" s="1230"/>
      <c r="LUI32" s="1230"/>
      <c r="LUJ32" s="1230"/>
      <c r="LUK32" s="1230"/>
      <c r="LUL32" s="1230"/>
      <c r="LUM32" s="1230"/>
      <c r="LUN32" s="1230"/>
      <c r="LUO32" s="1230"/>
      <c r="LUP32" s="1230"/>
      <c r="LUQ32" s="1230"/>
      <c r="LUR32" s="1230"/>
      <c r="LUS32" s="1230"/>
      <c r="LUT32" s="1230"/>
      <c r="LUU32" s="1230"/>
      <c r="LUV32" s="1230"/>
      <c r="LUW32" s="1230"/>
      <c r="LUX32" s="1230"/>
      <c r="LUY32" s="1230"/>
      <c r="LUZ32" s="1230"/>
      <c r="LVA32" s="1230"/>
      <c r="LVB32" s="1230"/>
      <c r="LVC32" s="1230"/>
      <c r="LVD32" s="1230"/>
      <c r="LVE32" s="1230"/>
      <c r="LVF32" s="1230"/>
      <c r="LVG32" s="1230"/>
      <c r="LVH32" s="1230"/>
      <c r="LVI32" s="1230"/>
      <c r="LVJ32" s="1230"/>
      <c r="LVK32" s="1230"/>
      <c r="LVL32" s="1230"/>
      <c r="LVM32" s="1230"/>
      <c r="LVN32" s="1230"/>
      <c r="LVO32" s="1230"/>
      <c r="LVP32" s="1230"/>
      <c r="LVQ32" s="1230"/>
      <c r="LVR32" s="1230"/>
      <c r="LVS32" s="1230"/>
      <c r="LVT32" s="1230"/>
      <c r="LVU32" s="1230"/>
      <c r="LVV32" s="1230"/>
      <c r="LVW32" s="1230"/>
      <c r="LVX32" s="1230"/>
      <c r="LVY32" s="1230"/>
      <c r="LVZ32" s="1230"/>
      <c r="LWA32" s="1230"/>
      <c r="LWB32" s="1230"/>
      <c r="LWC32" s="1230"/>
      <c r="LWD32" s="1230"/>
      <c r="LWE32" s="1230"/>
      <c r="LWF32" s="1230"/>
      <c r="LWG32" s="1230"/>
      <c r="LWH32" s="1230"/>
      <c r="LWI32" s="1230"/>
      <c r="LWJ32" s="1230"/>
      <c r="LWK32" s="1230"/>
      <c r="LWL32" s="1230"/>
      <c r="LWM32" s="1230"/>
      <c r="LWN32" s="1230"/>
      <c r="LWO32" s="1230"/>
      <c r="LWP32" s="1230"/>
      <c r="LWQ32" s="1230"/>
      <c r="LWR32" s="1230"/>
      <c r="LWS32" s="1230"/>
      <c r="LWT32" s="1230"/>
      <c r="LWU32" s="1230"/>
      <c r="LWV32" s="1230"/>
      <c r="LWW32" s="1230"/>
      <c r="LWX32" s="1230"/>
      <c r="LWY32" s="1230"/>
      <c r="LWZ32" s="1230"/>
      <c r="LXA32" s="1230"/>
      <c r="LXB32" s="1230"/>
      <c r="LXC32" s="1230"/>
      <c r="LXD32" s="1230"/>
      <c r="LXE32" s="1230"/>
      <c r="LXF32" s="1230"/>
      <c r="LXG32" s="1230"/>
      <c r="LXH32" s="1230"/>
      <c r="LXI32" s="1230"/>
      <c r="LXJ32" s="1230"/>
      <c r="LXK32" s="1230"/>
      <c r="LXL32" s="1230"/>
      <c r="LXM32" s="1230"/>
      <c r="LXN32" s="1230"/>
      <c r="LXO32" s="1230"/>
      <c r="LXP32" s="1230"/>
      <c r="LXQ32" s="1230"/>
      <c r="LXR32" s="1230"/>
      <c r="LXS32" s="1230"/>
      <c r="LXT32" s="1230"/>
      <c r="LXU32" s="1230"/>
      <c r="LXV32" s="1230"/>
      <c r="LXW32" s="1230"/>
      <c r="LXX32" s="1230"/>
      <c r="LXY32" s="1230"/>
      <c r="LXZ32" s="1230"/>
      <c r="LYA32" s="1230"/>
      <c r="LYB32" s="1230"/>
      <c r="LYC32" s="1230"/>
      <c r="LYD32" s="1230"/>
      <c r="LYE32" s="1230"/>
      <c r="LYF32" s="1230"/>
      <c r="LYG32" s="1230"/>
      <c r="LYH32" s="1230"/>
      <c r="LYI32" s="1230"/>
      <c r="LYJ32" s="1230"/>
      <c r="LYK32" s="1230"/>
      <c r="LYL32" s="1230"/>
      <c r="LYM32" s="1230"/>
      <c r="LYN32" s="1230"/>
      <c r="LYO32" s="1230"/>
      <c r="LYP32" s="1230"/>
      <c r="LYQ32" s="1230"/>
      <c r="LYR32" s="1230"/>
      <c r="LYS32" s="1230"/>
      <c r="LYT32" s="1230"/>
      <c r="LYU32" s="1230"/>
      <c r="LYV32" s="1230"/>
      <c r="LYW32" s="1230"/>
      <c r="LYX32" s="1230"/>
      <c r="LYY32" s="1230"/>
      <c r="LYZ32" s="1230"/>
      <c r="LZA32" s="1230"/>
      <c r="LZB32" s="1230"/>
      <c r="LZC32" s="1230"/>
      <c r="LZD32" s="1230"/>
      <c r="LZE32" s="1230"/>
      <c r="LZF32" s="1230"/>
      <c r="LZG32" s="1230"/>
      <c r="LZH32" s="1230"/>
      <c r="LZI32" s="1230"/>
      <c r="LZJ32" s="1230"/>
      <c r="LZK32" s="1230"/>
      <c r="LZL32" s="1230"/>
      <c r="LZM32" s="1230"/>
      <c r="LZN32" s="1230"/>
      <c r="LZO32" s="1230"/>
      <c r="LZP32" s="1230"/>
      <c r="LZQ32" s="1230"/>
      <c r="LZR32" s="1230"/>
      <c r="LZS32" s="1230"/>
      <c r="LZT32" s="1230"/>
      <c r="LZU32" s="1230"/>
      <c r="LZV32" s="1230"/>
      <c r="LZW32" s="1230"/>
      <c r="LZX32" s="1230"/>
      <c r="LZY32" s="1230"/>
      <c r="LZZ32" s="1230"/>
      <c r="MAA32" s="1230"/>
      <c r="MAB32" s="1230"/>
      <c r="MAC32" s="1230"/>
      <c r="MAD32" s="1230"/>
      <c r="MAE32" s="1230"/>
      <c r="MAF32" s="1230"/>
      <c r="MAG32" s="1230"/>
      <c r="MAH32" s="1230"/>
      <c r="MAI32" s="1230"/>
      <c r="MAJ32" s="1230"/>
      <c r="MAK32" s="1230"/>
      <c r="MAL32" s="1230"/>
      <c r="MAM32" s="1230"/>
      <c r="MAN32" s="1230"/>
      <c r="MAO32" s="1230"/>
      <c r="MAP32" s="1230"/>
      <c r="MAQ32" s="1230"/>
      <c r="MAR32" s="1230"/>
      <c r="MAS32" s="1230"/>
      <c r="MAT32" s="1230"/>
      <c r="MAU32" s="1230"/>
      <c r="MAV32" s="1230"/>
      <c r="MAW32" s="1230"/>
      <c r="MAX32" s="1230"/>
      <c r="MAY32" s="1230"/>
      <c r="MAZ32" s="1230"/>
      <c r="MBA32" s="1230"/>
      <c r="MBB32" s="1230"/>
      <c r="MBC32" s="1230"/>
      <c r="MBD32" s="1230"/>
      <c r="MBE32" s="1230"/>
      <c r="MBF32" s="1230"/>
      <c r="MBG32" s="1230"/>
      <c r="MBH32" s="1230"/>
      <c r="MBI32" s="1230"/>
      <c r="MBJ32" s="1230"/>
      <c r="MBK32" s="1230"/>
      <c r="MBL32" s="1230"/>
      <c r="MBM32" s="1230"/>
      <c r="MBN32" s="1230"/>
      <c r="MBO32" s="1230"/>
      <c r="MBP32" s="1230"/>
      <c r="MBQ32" s="1230"/>
      <c r="MBR32" s="1230"/>
      <c r="MBS32" s="1230"/>
      <c r="MBT32" s="1230"/>
      <c r="MBU32" s="1230"/>
      <c r="MBV32" s="1230"/>
      <c r="MBW32" s="1230"/>
      <c r="MBX32" s="1230"/>
      <c r="MBY32" s="1230"/>
      <c r="MBZ32" s="1230"/>
      <c r="MCA32" s="1230"/>
      <c r="MCB32" s="1230"/>
      <c r="MCC32" s="1230"/>
      <c r="MCD32" s="1230"/>
      <c r="MCE32" s="1230"/>
      <c r="MCF32" s="1230"/>
      <c r="MCG32" s="1230"/>
      <c r="MCH32" s="1230"/>
      <c r="MCI32" s="1230"/>
      <c r="MCJ32" s="1230"/>
      <c r="MCK32" s="1230"/>
      <c r="MCL32" s="1230"/>
      <c r="MCM32" s="1230"/>
      <c r="MCN32" s="1230"/>
      <c r="MCO32" s="1230"/>
      <c r="MCP32" s="1230"/>
      <c r="MCQ32" s="1230"/>
      <c r="MCR32" s="1230"/>
      <c r="MCS32" s="1230"/>
      <c r="MCT32" s="1230"/>
      <c r="MCU32" s="1230"/>
      <c r="MCV32" s="1230"/>
      <c r="MCW32" s="1230"/>
      <c r="MCX32" s="1230"/>
      <c r="MCY32" s="1230"/>
      <c r="MCZ32" s="1230"/>
      <c r="MDA32" s="1230"/>
      <c r="MDB32" s="1230"/>
      <c r="MDC32" s="1230"/>
      <c r="MDD32" s="1230"/>
      <c r="MDE32" s="1230"/>
      <c r="MDF32" s="1230"/>
      <c r="MDG32" s="1230"/>
      <c r="MDH32" s="1230"/>
      <c r="MDI32" s="1230"/>
      <c r="MDJ32" s="1230"/>
      <c r="MDK32" s="1230"/>
      <c r="MDL32" s="1230"/>
      <c r="MDM32" s="1230"/>
      <c r="MDN32" s="1230"/>
      <c r="MDO32" s="1230"/>
      <c r="MDP32" s="1230"/>
      <c r="MDQ32" s="1230"/>
      <c r="MDR32" s="1230"/>
      <c r="MDS32" s="1230"/>
      <c r="MDT32" s="1230"/>
      <c r="MDU32" s="1230"/>
      <c r="MDV32" s="1230"/>
      <c r="MDW32" s="1230"/>
      <c r="MDX32" s="1230"/>
      <c r="MDY32" s="1230"/>
      <c r="MDZ32" s="1230"/>
      <c r="MEA32" s="1230"/>
      <c r="MEB32" s="1230"/>
      <c r="MEC32" s="1230"/>
      <c r="MED32" s="1230"/>
      <c r="MEE32" s="1230"/>
      <c r="MEF32" s="1230"/>
      <c r="MEG32" s="1230"/>
      <c r="MEH32" s="1230"/>
      <c r="MEI32" s="1230"/>
      <c r="MEJ32" s="1230"/>
      <c r="MEK32" s="1230"/>
      <c r="MEL32" s="1230"/>
      <c r="MEM32" s="1230"/>
      <c r="MEN32" s="1230"/>
      <c r="MEO32" s="1230"/>
      <c r="MEP32" s="1230"/>
      <c r="MEQ32" s="1230"/>
      <c r="MER32" s="1230"/>
      <c r="MES32" s="1230"/>
      <c r="MET32" s="1230"/>
      <c r="MEU32" s="1230"/>
      <c r="MEV32" s="1230"/>
      <c r="MEW32" s="1230"/>
      <c r="MEX32" s="1230"/>
      <c r="MEY32" s="1230"/>
      <c r="MEZ32" s="1230"/>
      <c r="MFA32" s="1230"/>
      <c r="MFB32" s="1230"/>
      <c r="MFC32" s="1230"/>
      <c r="MFD32" s="1230"/>
      <c r="MFE32" s="1230"/>
      <c r="MFF32" s="1230"/>
      <c r="MFG32" s="1230"/>
      <c r="MFH32" s="1230"/>
      <c r="MFI32" s="1230"/>
      <c r="MFJ32" s="1230"/>
      <c r="MFK32" s="1230"/>
      <c r="MFL32" s="1230"/>
      <c r="MFM32" s="1230"/>
      <c r="MFN32" s="1230"/>
      <c r="MFO32" s="1230"/>
      <c r="MFP32" s="1230"/>
      <c r="MFQ32" s="1230"/>
      <c r="MFR32" s="1230"/>
      <c r="MFS32" s="1230"/>
      <c r="MFT32" s="1230"/>
      <c r="MFU32" s="1230"/>
      <c r="MFV32" s="1230"/>
      <c r="MFW32" s="1230"/>
      <c r="MFX32" s="1230"/>
      <c r="MFY32" s="1230"/>
      <c r="MFZ32" s="1230"/>
      <c r="MGA32" s="1230"/>
      <c r="MGB32" s="1230"/>
      <c r="MGC32" s="1230"/>
      <c r="MGD32" s="1230"/>
      <c r="MGE32" s="1230"/>
      <c r="MGF32" s="1230"/>
      <c r="MGG32" s="1230"/>
      <c r="MGH32" s="1230"/>
      <c r="MGI32" s="1230"/>
      <c r="MGJ32" s="1230"/>
      <c r="MGK32" s="1230"/>
      <c r="MGL32" s="1230"/>
      <c r="MGM32" s="1230"/>
      <c r="MGN32" s="1230"/>
      <c r="MGO32" s="1230"/>
      <c r="MGP32" s="1230"/>
      <c r="MGQ32" s="1230"/>
      <c r="MGR32" s="1230"/>
      <c r="MGS32" s="1230"/>
      <c r="MGT32" s="1230"/>
      <c r="MGU32" s="1230"/>
      <c r="MGV32" s="1230"/>
      <c r="MGW32" s="1230"/>
      <c r="MGX32" s="1230"/>
      <c r="MGY32" s="1230"/>
      <c r="MGZ32" s="1230"/>
      <c r="MHA32" s="1230"/>
      <c r="MHB32" s="1230"/>
      <c r="MHC32" s="1230"/>
      <c r="MHD32" s="1230"/>
      <c r="MHE32" s="1230"/>
      <c r="MHF32" s="1230"/>
      <c r="MHG32" s="1230"/>
      <c r="MHH32" s="1230"/>
      <c r="MHI32" s="1230"/>
      <c r="MHJ32" s="1230"/>
      <c r="MHK32" s="1230"/>
      <c r="MHL32" s="1230"/>
      <c r="MHM32" s="1230"/>
      <c r="MHN32" s="1230"/>
      <c r="MHO32" s="1230"/>
      <c r="MHP32" s="1230"/>
      <c r="MHQ32" s="1230"/>
      <c r="MHR32" s="1230"/>
      <c r="MHS32" s="1230"/>
      <c r="MHT32" s="1230"/>
      <c r="MHU32" s="1230"/>
      <c r="MHV32" s="1230"/>
      <c r="MHW32" s="1230"/>
      <c r="MHX32" s="1230"/>
      <c r="MHY32" s="1230"/>
      <c r="MHZ32" s="1230"/>
      <c r="MIA32" s="1230"/>
      <c r="MIB32" s="1230"/>
      <c r="MIC32" s="1230"/>
      <c r="MID32" s="1230"/>
      <c r="MIE32" s="1230"/>
      <c r="MIF32" s="1230"/>
      <c r="MIG32" s="1230"/>
      <c r="MIH32" s="1230"/>
      <c r="MII32" s="1230"/>
      <c r="MIJ32" s="1230"/>
      <c r="MIK32" s="1230"/>
      <c r="MIL32" s="1230"/>
      <c r="MIM32" s="1230"/>
      <c r="MIN32" s="1230"/>
      <c r="MIO32" s="1230"/>
      <c r="MIP32" s="1230"/>
      <c r="MIQ32" s="1230"/>
      <c r="MIR32" s="1230"/>
      <c r="MIS32" s="1230"/>
      <c r="MIT32" s="1230"/>
      <c r="MIU32" s="1230"/>
      <c r="MIV32" s="1230"/>
      <c r="MIW32" s="1230"/>
      <c r="MIX32" s="1230"/>
      <c r="MIY32" s="1230"/>
      <c r="MIZ32" s="1230"/>
      <c r="MJA32" s="1230"/>
      <c r="MJB32" s="1230"/>
      <c r="MJC32" s="1230"/>
      <c r="MJD32" s="1230"/>
      <c r="MJE32" s="1230"/>
      <c r="MJF32" s="1230"/>
      <c r="MJG32" s="1230"/>
      <c r="MJH32" s="1230"/>
      <c r="MJI32" s="1230"/>
      <c r="MJJ32" s="1230"/>
      <c r="MJK32" s="1230"/>
      <c r="MJL32" s="1230"/>
      <c r="MJM32" s="1230"/>
      <c r="MJN32" s="1230"/>
      <c r="MJO32" s="1230"/>
      <c r="MJP32" s="1230"/>
      <c r="MJQ32" s="1230"/>
      <c r="MJR32" s="1230"/>
      <c r="MJS32" s="1230"/>
      <c r="MJT32" s="1230"/>
      <c r="MJU32" s="1230"/>
      <c r="MJV32" s="1230"/>
      <c r="MJW32" s="1230"/>
      <c r="MJX32" s="1230"/>
      <c r="MJY32" s="1230"/>
      <c r="MJZ32" s="1230"/>
      <c r="MKA32" s="1230"/>
      <c r="MKB32" s="1230"/>
      <c r="MKC32" s="1230"/>
      <c r="MKD32" s="1230"/>
      <c r="MKE32" s="1230"/>
      <c r="MKF32" s="1230"/>
      <c r="MKG32" s="1230"/>
      <c r="MKH32" s="1230"/>
      <c r="MKI32" s="1230"/>
      <c r="MKJ32" s="1230"/>
      <c r="MKK32" s="1230"/>
      <c r="MKL32" s="1230"/>
      <c r="MKM32" s="1230"/>
      <c r="MKN32" s="1230"/>
      <c r="MKO32" s="1230"/>
      <c r="MKP32" s="1230"/>
      <c r="MKQ32" s="1230"/>
      <c r="MKR32" s="1230"/>
      <c r="MKS32" s="1230"/>
      <c r="MKT32" s="1230"/>
      <c r="MKU32" s="1230"/>
      <c r="MKV32" s="1230"/>
      <c r="MKW32" s="1230"/>
      <c r="MKX32" s="1230"/>
      <c r="MKY32" s="1230"/>
      <c r="MKZ32" s="1230"/>
      <c r="MLA32" s="1230"/>
      <c r="MLB32" s="1230"/>
      <c r="MLC32" s="1230"/>
      <c r="MLD32" s="1230"/>
      <c r="MLE32" s="1230"/>
      <c r="MLF32" s="1230"/>
      <c r="MLG32" s="1230"/>
      <c r="MLH32" s="1230"/>
      <c r="MLI32" s="1230"/>
      <c r="MLJ32" s="1230"/>
      <c r="MLK32" s="1230"/>
      <c r="MLL32" s="1230"/>
      <c r="MLM32" s="1230"/>
      <c r="MLN32" s="1230"/>
      <c r="MLO32" s="1230"/>
      <c r="MLP32" s="1230"/>
      <c r="MLQ32" s="1230"/>
      <c r="MLR32" s="1230"/>
      <c r="MLS32" s="1230"/>
      <c r="MLT32" s="1230"/>
      <c r="MLU32" s="1230"/>
      <c r="MLV32" s="1230"/>
      <c r="MLW32" s="1230"/>
      <c r="MLX32" s="1230"/>
      <c r="MLY32" s="1230"/>
      <c r="MLZ32" s="1230"/>
      <c r="MMA32" s="1230"/>
      <c r="MMB32" s="1230"/>
      <c r="MMC32" s="1230"/>
      <c r="MMD32" s="1230"/>
      <c r="MME32" s="1230"/>
      <c r="MMF32" s="1230"/>
      <c r="MMG32" s="1230"/>
      <c r="MMH32" s="1230"/>
      <c r="MMI32" s="1230"/>
      <c r="MMJ32" s="1230"/>
      <c r="MMK32" s="1230"/>
      <c r="MML32" s="1230"/>
      <c r="MMM32" s="1230"/>
      <c r="MMN32" s="1230"/>
      <c r="MMO32" s="1230"/>
      <c r="MMP32" s="1230"/>
      <c r="MMQ32" s="1230"/>
      <c r="MMR32" s="1230"/>
      <c r="MMS32" s="1230"/>
      <c r="MMT32" s="1230"/>
      <c r="MMU32" s="1230"/>
      <c r="MMV32" s="1230"/>
      <c r="MMW32" s="1230"/>
      <c r="MMX32" s="1230"/>
      <c r="MMY32" s="1230"/>
      <c r="MMZ32" s="1230"/>
      <c r="MNA32" s="1230"/>
      <c r="MNB32" s="1230"/>
      <c r="MNC32" s="1230"/>
      <c r="MND32" s="1230"/>
      <c r="MNE32" s="1230"/>
      <c r="MNF32" s="1230"/>
      <c r="MNG32" s="1230"/>
      <c r="MNH32" s="1230"/>
      <c r="MNI32" s="1230"/>
      <c r="MNJ32" s="1230"/>
      <c r="MNK32" s="1230"/>
      <c r="MNL32" s="1230"/>
      <c r="MNM32" s="1230"/>
      <c r="MNN32" s="1230"/>
      <c r="MNO32" s="1230"/>
      <c r="MNP32" s="1230"/>
      <c r="MNQ32" s="1230"/>
      <c r="MNR32" s="1230"/>
      <c r="MNS32" s="1230"/>
      <c r="MNT32" s="1230"/>
      <c r="MNU32" s="1230"/>
      <c r="MNV32" s="1230"/>
      <c r="MNW32" s="1230"/>
      <c r="MNX32" s="1230"/>
      <c r="MNY32" s="1230"/>
      <c r="MNZ32" s="1230"/>
      <c r="MOA32" s="1230"/>
      <c r="MOB32" s="1230"/>
      <c r="MOC32" s="1230"/>
      <c r="MOD32" s="1230"/>
      <c r="MOE32" s="1230"/>
      <c r="MOF32" s="1230"/>
      <c r="MOG32" s="1230"/>
      <c r="MOH32" s="1230"/>
      <c r="MOI32" s="1230"/>
      <c r="MOJ32" s="1230"/>
      <c r="MOK32" s="1230"/>
      <c r="MOL32" s="1230"/>
      <c r="MOM32" s="1230"/>
      <c r="MON32" s="1230"/>
      <c r="MOO32" s="1230"/>
      <c r="MOP32" s="1230"/>
      <c r="MOQ32" s="1230"/>
      <c r="MOR32" s="1230"/>
      <c r="MOS32" s="1230"/>
      <c r="MOT32" s="1230"/>
      <c r="MOU32" s="1230"/>
      <c r="MOV32" s="1230"/>
      <c r="MOW32" s="1230"/>
      <c r="MOX32" s="1230"/>
      <c r="MOY32" s="1230"/>
      <c r="MOZ32" s="1230"/>
      <c r="MPA32" s="1230"/>
      <c r="MPB32" s="1230"/>
      <c r="MPC32" s="1230"/>
      <c r="MPD32" s="1230"/>
      <c r="MPE32" s="1230"/>
      <c r="MPF32" s="1230"/>
      <c r="MPG32" s="1230"/>
      <c r="MPH32" s="1230"/>
      <c r="MPI32" s="1230"/>
      <c r="MPJ32" s="1230"/>
      <c r="MPK32" s="1230"/>
      <c r="MPL32" s="1230"/>
      <c r="MPM32" s="1230"/>
      <c r="MPN32" s="1230"/>
      <c r="MPO32" s="1230"/>
      <c r="MPP32" s="1230"/>
      <c r="MPQ32" s="1230"/>
      <c r="MPR32" s="1230"/>
      <c r="MPS32" s="1230"/>
      <c r="MPT32" s="1230"/>
      <c r="MPU32" s="1230"/>
      <c r="MPV32" s="1230"/>
      <c r="MPW32" s="1230"/>
      <c r="MPX32" s="1230"/>
      <c r="MPY32" s="1230"/>
      <c r="MPZ32" s="1230"/>
      <c r="MQA32" s="1230"/>
      <c r="MQB32" s="1230"/>
      <c r="MQC32" s="1230"/>
      <c r="MQD32" s="1230"/>
      <c r="MQE32" s="1230"/>
      <c r="MQF32" s="1230"/>
      <c r="MQG32" s="1230"/>
      <c r="MQH32" s="1230"/>
      <c r="MQI32" s="1230"/>
      <c r="MQJ32" s="1230"/>
      <c r="MQK32" s="1230"/>
      <c r="MQL32" s="1230"/>
      <c r="MQM32" s="1230"/>
      <c r="MQN32" s="1230"/>
      <c r="MQO32" s="1230"/>
      <c r="MQP32" s="1230"/>
      <c r="MQQ32" s="1230"/>
      <c r="MQR32" s="1230"/>
      <c r="MQS32" s="1230"/>
      <c r="MQT32" s="1230"/>
      <c r="MQU32" s="1230"/>
      <c r="MQV32" s="1230"/>
      <c r="MQW32" s="1230"/>
      <c r="MQX32" s="1230"/>
      <c r="MQY32" s="1230"/>
      <c r="MQZ32" s="1230"/>
      <c r="MRA32" s="1230"/>
      <c r="MRB32" s="1230"/>
      <c r="MRC32" s="1230"/>
      <c r="MRD32" s="1230"/>
      <c r="MRE32" s="1230"/>
      <c r="MRF32" s="1230"/>
      <c r="MRG32" s="1230"/>
      <c r="MRH32" s="1230"/>
      <c r="MRI32" s="1230"/>
      <c r="MRJ32" s="1230"/>
      <c r="MRK32" s="1230"/>
      <c r="MRL32" s="1230"/>
      <c r="MRM32" s="1230"/>
      <c r="MRN32" s="1230"/>
      <c r="MRO32" s="1230"/>
      <c r="MRP32" s="1230"/>
      <c r="MRQ32" s="1230"/>
      <c r="MRR32" s="1230"/>
      <c r="MRS32" s="1230"/>
      <c r="MRT32" s="1230"/>
      <c r="MRU32" s="1230"/>
      <c r="MRV32" s="1230"/>
      <c r="MRW32" s="1230"/>
      <c r="MRX32" s="1230"/>
      <c r="MRY32" s="1230"/>
      <c r="MRZ32" s="1230"/>
      <c r="MSA32" s="1230"/>
      <c r="MSB32" s="1230"/>
      <c r="MSC32" s="1230"/>
      <c r="MSD32" s="1230"/>
      <c r="MSE32" s="1230"/>
      <c r="MSF32" s="1230"/>
      <c r="MSG32" s="1230"/>
      <c r="MSH32" s="1230"/>
      <c r="MSI32" s="1230"/>
      <c r="MSJ32" s="1230"/>
      <c r="MSK32" s="1230"/>
      <c r="MSL32" s="1230"/>
      <c r="MSM32" s="1230"/>
      <c r="MSN32" s="1230"/>
      <c r="MSO32" s="1230"/>
      <c r="MSP32" s="1230"/>
      <c r="MSQ32" s="1230"/>
      <c r="MSR32" s="1230"/>
      <c r="MSS32" s="1230"/>
      <c r="MST32" s="1230"/>
      <c r="MSU32" s="1230"/>
      <c r="MSV32" s="1230"/>
      <c r="MSW32" s="1230"/>
      <c r="MSX32" s="1230"/>
      <c r="MSY32" s="1230"/>
      <c r="MSZ32" s="1230"/>
      <c r="MTA32" s="1230"/>
      <c r="MTB32" s="1230"/>
      <c r="MTC32" s="1230"/>
      <c r="MTD32" s="1230"/>
      <c r="MTE32" s="1230"/>
      <c r="MTF32" s="1230"/>
      <c r="MTG32" s="1230"/>
      <c r="MTH32" s="1230"/>
      <c r="MTI32" s="1230"/>
      <c r="MTJ32" s="1230"/>
      <c r="MTK32" s="1230"/>
      <c r="MTL32" s="1230"/>
      <c r="MTM32" s="1230"/>
      <c r="MTN32" s="1230"/>
      <c r="MTO32" s="1230"/>
      <c r="MTP32" s="1230"/>
      <c r="MTQ32" s="1230"/>
      <c r="MTR32" s="1230"/>
      <c r="MTS32" s="1230"/>
      <c r="MTT32" s="1230"/>
      <c r="MTU32" s="1230"/>
      <c r="MTV32" s="1230"/>
      <c r="MTW32" s="1230"/>
      <c r="MTX32" s="1230"/>
      <c r="MTY32" s="1230"/>
      <c r="MTZ32" s="1230"/>
      <c r="MUA32" s="1230"/>
      <c r="MUB32" s="1230"/>
      <c r="MUC32" s="1230"/>
      <c r="MUD32" s="1230"/>
      <c r="MUE32" s="1230"/>
      <c r="MUF32" s="1230"/>
      <c r="MUG32" s="1230"/>
      <c r="MUH32" s="1230"/>
      <c r="MUI32" s="1230"/>
      <c r="MUJ32" s="1230"/>
      <c r="MUK32" s="1230"/>
      <c r="MUL32" s="1230"/>
      <c r="MUM32" s="1230"/>
      <c r="MUN32" s="1230"/>
      <c r="MUO32" s="1230"/>
      <c r="MUP32" s="1230"/>
      <c r="MUQ32" s="1230"/>
      <c r="MUR32" s="1230"/>
      <c r="MUS32" s="1230"/>
      <c r="MUT32" s="1230"/>
      <c r="MUU32" s="1230"/>
      <c r="MUV32" s="1230"/>
      <c r="MUW32" s="1230"/>
      <c r="MUX32" s="1230"/>
      <c r="MUY32" s="1230"/>
      <c r="MUZ32" s="1230"/>
      <c r="MVA32" s="1230"/>
      <c r="MVB32" s="1230"/>
      <c r="MVC32" s="1230"/>
      <c r="MVD32" s="1230"/>
      <c r="MVE32" s="1230"/>
      <c r="MVF32" s="1230"/>
      <c r="MVG32" s="1230"/>
      <c r="MVH32" s="1230"/>
      <c r="MVI32" s="1230"/>
      <c r="MVJ32" s="1230"/>
      <c r="MVK32" s="1230"/>
      <c r="MVL32" s="1230"/>
      <c r="MVM32" s="1230"/>
      <c r="MVN32" s="1230"/>
      <c r="MVO32" s="1230"/>
      <c r="MVP32" s="1230"/>
      <c r="MVQ32" s="1230"/>
      <c r="MVR32" s="1230"/>
      <c r="MVS32" s="1230"/>
      <c r="MVT32" s="1230"/>
      <c r="MVU32" s="1230"/>
      <c r="MVV32" s="1230"/>
      <c r="MVW32" s="1230"/>
      <c r="MVX32" s="1230"/>
      <c r="MVY32" s="1230"/>
      <c r="MVZ32" s="1230"/>
      <c r="MWA32" s="1230"/>
      <c r="MWB32" s="1230"/>
      <c r="MWC32" s="1230"/>
      <c r="MWD32" s="1230"/>
      <c r="MWE32" s="1230"/>
      <c r="MWF32" s="1230"/>
      <c r="MWG32" s="1230"/>
      <c r="MWH32" s="1230"/>
      <c r="MWI32" s="1230"/>
      <c r="MWJ32" s="1230"/>
      <c r="MWK32" s="1230"/>
      <c r="MWL32" s="1230"/>
      <c r="MWM32" s="1230"/>
      <c r="MWN32" s="1230"/>
      <c r="MWO32" s="1230"/>
      <c r="MWP32" s="1230"/>
      <c r="MWQ32" s="1230"/>
      <c r="MWR32" s="1230"/>
      <c r="MWS32" s="1230"/>
      <c r="MWT32" s="1230"/>
      <c r="MWU32" s="1230"/>
      <c r="MWV32" s="1230"/>
      <c r="MWW32" s="1230"/>
      <c r="MWX32" s="1230"/>
      <c r="MWY32" s="1230"/>
      <c r="MWZ32" s="1230"/>
      <c r="MXA32" s="1230"/>
      <c r="MXB32" s="1230"/>
      <c r="MXC32" s="1230"/>
      <c r="MXD32" s="1230"/>
      <c r="MXE32" s="1230"/>
      <c r="MXF32" s="1230"/>
      <c r="MXG32" s="1230"/>
      <c r="MXH32" s="1230"/>
      <c r="MXI32" s="1230"/>
      <c r="MXJ32" s="1230"/>
      <c r="MXK32" s="1230"/>
      <c r="MXL32" s="1230"/>
      <c r="MXM32" s="1230"/>
      <c r="MXN32" s="1230"/>
      <c r="MXO32" s="1230"/>
      <c r="MXP32" s="1230"/>
      <c r="MXQ32" s="1230"/>
      <c r="MXR32" s="1230"/>
      <c r="MXS32" s="1230"/>
      <c r="MXT32" s="1230"/>
      <c r="MXU32" s="1230"/>
      <c r="MXV32" s="1230"/>
      <c r="MXW32" s="1230"/>
      <c r="MXX32" s="1230"/>
      <c r="MXY32" s="1230"/>
      <c r="MXZ32" s="1230"/>
      <c r="MYA32" s="1230"/>
      <c r="MYB32" s="1230"/>
      <c r="MYC32" s="1230"/>
      <c r="MYD32" s="1230"/>
      <c r="MYE32" s="1230"/>
      <c r="MYF32" s="1230"/>
      <c r="MYG32" s="1230"/>
      <c r="MYH32" s="1230"/>
      <c r="MYI32" s="1230"/>
      <c r="MYJ32" s="1230"/>
      <c r="MYK32" s="1230"/>
      <c r="MYL32" s="1230"/>
      <c r="MYM32" s="1230"/>
      <c r="MYN32" s="1230"/>
      <c r="MYO32" s="1230"/>
      <c r="MYP32" s="1230"/>
      <c r="MYQ32" s="1230"/>
      <c r="MYR32" s="1230"/>
      <c r="MYS32" s="1230"/>
      <c r="MYT32" s="1230"/>
      <c r="MYU32" s="1230"/>
      <c r="MYV32" s="1230"/>
      <c r="MYW32" s="1230"/>
      <c r="MYX32" s="1230"/>
      <c r="MYY32" s="1230"/>
      <c r="MYZ32" s="1230"/>
      <c r="MZA32" s="1230"/>
      <c r="MZB32" s="1230"/>
      <c r="MZC32" s="1230"/>
      <c r="MZD32" s="1230"/>
      <c r="MZE32" s="1230"/>
      <c r="MZF32" s="1230"/>
      <c r="MZG32" s="1230"/>
      <c r="MZH32" s="1230"/>
      <c r="MZI32" s="1230"/>
      <c r="MZJ32" s="1230"/>
      <c r="MZK32" s="1230"/>
      <c r="MZL32" s="1230"/>
      <c r="MZM32" s="1230"/>
      <c r="MZN32" s="1230"/>
      <c r="MZO32" s="1230"/>
      <c r="MZP32" s="1230"/>
      <c r="MZQ32" s="1230"/>
      <c r="MZR32" s="1230"/>
      <c r="MZS32" s="1230"/>
      <c r="MZT32" s="1230"/>
      <c r="MZU32" s="1230"/>
      <c r="MZV32" s="1230"/>
      <c r="MZW32" s="1230"/>
      <c r="MZX32" s="1230"/>
      <c r="MZY32" s="1230"/>
      <c r="MZZ32" s="1230"/>
      <c r="NAA32" s="1230"/>
      <c r="NAB32" s="1230"/>
      <c r="NAC32" s="1230"/>
      <c r="NAD32" s="1230"/>
      <c r="NAE32" s="1230"/>
      <c r="NAF32" s="1230"/>
      <c r="NAG32" s="1230"/>
      <c r="NAH32" s="1230"/>
      <c r="NAI32" s="1230"/>
      <c r="NAJ32" s="1230"/>
      <c r="NAK32" s="1230"/>
      <c r="NAL32" s="1230"/>
      <c r="NAM32" s="1230"/>
      <c r="NAN32" s="1230"/>
      <c r="NAO32" s="1230"/>
      <c r="NAP32" s="1230"/>
      <c r="NAQ32" s="1230"/>
      <c r="NAR32" s="1230"/>
      <c r="NAS32" s="1230"/>
      <c r="NAT32" s="1230"/>
      <c r="NAU32" s="1230"/>
      <c r="NAV32" s="1230"/>
      <c r="NAW32" s="1230"/>
      <c r="NAX32" s="1230"/>
      <c r="NAY32" s="1230"/>
      <c r="NAZ32" s="1230"/>
      <c r="NBA32" s="1230"/>
      <c r="NBB32" s="1230"/>
      <c r="NBC32" s="1230"/>
      <c r="NBD32" s="1230"/>
      <c r="NBE32" s="1230"/>
      <c r="NBF32" s="1230"/>
      <c r="NBG32" s="1230"/>
      <c r="NBH32" s="1230"/>
      <c r="NBI32" s="1230"/>
      <c r="NBJ32" s="1230"/>
      <c r="NBK32" s="1230"/>
      <c r="NBL32" s="1230"/>
      <c r="NBM32" s="1230"/>
      <c r="NBN32" s="1230"/>
      <c r="NBO32" s="1230"/>
      <c r="NBP32" s="1230"/>
      <c r="NBQ32" s="1230"/>
      <c r="NBR32" s="1230"/>
      <c r="NBS32" s="1230"/>
      <c r="NBT32" s="1230"/>
      <c r="NBU32" s="1230"/>
      <c r="NBV32" s="1230"/>
      <c r="NBW32" s="1230"/>
      <c r="NBX32" s="1230"/>
      <c r="NBY32" s="1230"/>
      <c r="NBZ32" s="1230"/>
      <c r="NCA32" s="1230"/>
      <c r="NCB32" s="1230"/>
      <c r="NCC32" s="1230"/>
      <c r="NCD32" s="1230"/>
      <c r="NCE32" s="1230"/>
      <c r="NCF32" s="1230"/>
      <c r="NCG32" s="1230"/>
      <c r="NCH32" s="1230"/>
      <c r="NCI32" s="1230"/>
      <c r="NCJ32" s="1230"/>
      <c r="NCK32" s="1230"/>
      <c r="NCL32" s="1230"/>
      <c r="NCM32" s="1230"/>
      <c r="NCN32" s="1230"/>
      <c r="NCO32" s="1230"/>
      <c r="NCP32" s="1230"/>
      <c r="NCQ32" s="1230"/>
      <c r="NCR32" s="1230"/>
      <c r="NCS32" s="1230"/>
      <c r="NCT32" s="1230"/>
      <c r="NCU32" s="1230"/>
      <c r="NCV32" s="1230"/>
      <c r="NCW32" s="1230"/>
      <c r="NCX32" s="1230"/>
      <c r="NCY32" s="1230"/>
      <c r="NCZ32" s="1230"/>
      <c r="NDA32" s="1230"/>
      <c r="NDB32" s="1230"/>
      <c r="NDC32" s="1230"/>
      <c r="NDD32" s="1230"/>
      <c r="NDE32" s="1230"/>
      <c r="NDF32" s="1230"/>
      <c r="NDG32" s="1230"/>
      <c r="NDH32" s="1230"/>
      <c r="NDI32" s="1230"/>
      <c r="NDJ32" s="1230"/>
      <c r="NDK32" s="1230"/>
      <c r="NDL32" s="1230"/>
      <c r="NDM32" s="1230"/>
      <c r="NDN32" s="1230"/>
      <c r="NDO32" s="1230"/>
      <c r="NDP32" s="1230"/>
      <c r="NDQ32" s="1230"/>
      <c r="NDR32" s="1230"/>
      <c r="NDS32" s="1230"/>
      <c r="NDT32" s="1230"/>
      <c r="NDU32" s="1230"/>
      <c r="NDV32" s="1230"/>
      <c r="NDW32" s="1230"/>
      <c r="NDX32" s="1230"/>
      <c r="NDY32" s="1230"/>
      <c r="NDZ32" s="1230"/>
      <c r="NEA32" s="1230"/>
      <c r="NEB32" s="1230"/>
      <c r="NEC32" s="1230"/>
      <c r="NED32" s="1230"/>
      <c r="NEE32" s="1230"/>
      <c r="NEF32" s="1230"/>
      <c r="NEG32" s="1230"/>
      <c r="NEH32" s="1230"/>
      <c r="NEI32" s="1230"/>
      <c r="NEJ32" s="1230"/>
      <c r="NEK32" s="1230"/>
      <c r="NEL32" s="1230"/>
      <c r="NEM32" s="1230"/>
      <c r="NEN32" s="1230"/>
      <c r="NEO32" s="1230"/>
      <c r="NEP32" s="1230"/>
      <c r="NEQ32" s="1230"/>
      <c r="NER32" s="1230"/>
      <c r="NES32" s="1230"/>
      <c r="NET32" s="1230"/>
      <c r="NEU32" s="1230"/>
      <c r="NEV32" s="1230"/>
      <c r="NEW32" s="1230"/>
      <c r="NEX32" s="1230"/>
      <c r="NEY32" s="1230"/>
      <c r="NEZ32" s="1230"/>
      <c r="NFA32" s="1230"/>
      <c r="NFB32" s="1230"/>
      <c r="NFC32" s="1230"/>
      <c r="NFD32" s="1230"/>
      <c r="NFE32" s="1230"/>
      <c r="NFF32" s="1230"/>
      <c r="NFG32" s="1230"/>
      <c r="NFH32" s="1230"/>
      <c r="NFI32" s="1230"/>
      <c r="NFJ32" s="1230"/>
      <c r="NFK32" s="1230"/>
      <c r="NFL32" s="1230"/>
      <c r="NFM32" s="1230"/>
      <c r="NFN32" s="1230"/>
      <c r="NFO32" s="1230"/>
      <c r="NFP32" s="1230"/>
      <c r="NFQ32" s="1230"/>
      <c r="NFR32" s="1230"/>
      <c r="NFS32" s="1230"/>
      <c r="NFT32" s="1230"/>
      <c r="NFU32" s="1230"/>
      <c r="NFV32" s="1230"/>
      <c r="NFW32" s="1230"/>
      <c r="NFX32" s="1230"/>
      <c r="NFY32" s="1230"/>
      <c r="NFZ32" s="1230"/>
      <c r="NGA32" s="1230"/>
      <c r="NGB32" s="1230"/>
      <c r="NGC32" s="1230"/>
      <c r="NGD32" s="1230"/>
      <c r="NGE32" s="1230"/>
      <c r="NGF32" s="1230"/>
      <c r="NGG32" s="1230"/>
      <c r="NGH32" s="1230"/>
      <c r="NGI32" s="1230"/>
      <c r="NGJ32" s="1230"/>
      <c r="NGK32" s="1230"/>
      <c r="NGL32" s="1230"/>
      <c r="NGM32" s="1230"/>
      <c r="NGN32" s="1230"/>
      <c r="NGO32" s="1230"/>
      <c r="NGP32" s="1230"/>
      <c r="NGQ32" s="1230"/>
      <c r="NGR32" s="1230"/>
      <c r="NGS32" s="1230"/>
      <c r="NGT32" s="1230"/>
      <c r="NGU32" s="1230"/>
      <c r="NGV32" s="1230"/>
      <c r="NGW32" s="1230"/>
      <c r="NGX32" s="1230"/>
      <c r="NGY32" s="1230"/>
      <c r="NGZ32" s="1230"/>
      <c r="NHA32" s="1230"/>
      <c r="NHB32" s="1230"/>
      <c r="NHC32" s="1230"/>
      <c r="NHD32" s="1230"/>
      <c r="NHE32" s="1230"/>
      <c r="NHF32" s="1230"/>
      <c r="NHG32" s="1230"/>
      <c r="NHH32" s="1230"/>
      <c r="NHI32" s="1230"/>
      <c r="NHJ32" s="1230"/>
      <c r="NHK32" s="1230"/>
      <c r="NHL32" s="1230"/>
      <c r="NHM32" s="1230"/>
      <c r="NHN32" s="1230"/>
      <c r="NHO32" s="1230"/>
      <c r="NHP32" s="1230"/>
      <c r="NHQ32" s="1230"/>
      <c r="NHR32" s="1230"/>
      <c r="NHS32" s="1230"/>
      <c r="NHT32" s="1230"/>
      <c r="NHU32" s="1230"/>
      <c r="NHV32" s="1230"/>
      <c r="NHW32" s="1230"/>
      <c r="NHX32" s="1230"/>
      <c r="NHY32" s="1230"/>
      <c r="NHZ32" s="1230"/>
      <c r="NIA32" s="1230"/>
      <c r="NIB32" s="1230"/>
      <c r="NIC32" s="1230"/>
      <c r="NID32" s="1230"/>
      <c r="NIE32" s="1230"/>
      <c r="NIF32" s="1230"/>
      <c r="NIG32" s="1230"/>
      <c r="NIH32" s="1230"/>
      <c r="NII32" s="1230"/>
      <c r="NIJ32" s="1230"/>
      <c r="NIK32" s="1230"/>
      <c r="NIL32" s="1230"/>
      <c r="NIM32" s="1230"/>
      <c r="NIN32" s="1230"/>
      <c r="NIO32" s="1230"/>
      <c r="NIP32" s="1230"/>
      <c r="NIQ32" s="1230"/>
      <c r="NIR32" s="1230"/>
      <c r="NIS32" s="1230"/>
      <c r="NIT32" s="1230"/>
      <c r="NIU32" s="1230"/>
      <c r="NIV32" s="1230"/>
      <c r="NIW32" s="1230"/>
      <c r="NIX32" s="1230"/>
      <c r="NIY32" s="1230"/>
      <c r="NIZ32" s="1230"/>
      <c r="NJA32" s="1230"/>
      <c r="NJB32" s="1230"/>
      <c r="NJC32" s="1230"/>
      <c r="NJD32" s="1230"/>
      <c r="NJE32" s="1230"/>
      <c r="NJF32" s="1230"/>
      <c r="NJG32" s="1230"/>
      <c r="NJH32" s="1230"/>
      <c r="NJI32" s="1230"/>
      <c r="NJJ32" s="1230"/>
      <c r="NJK32" s="1230"/>
      <c r="NJL32" s="1230"/>
      <c r="NJM32" s="1230"/>
      <c r="NJN32" s="1230"/>
      <c r="NJO32" s="1230"/>
      <c r="NJP32" s="1230"/>
      <c r="NJQ32" s="1230"/>
      <c r="NJR32" s="1230"/>
      <c r="NJS32" s="1230"/>
      <c r="NJT32" s="1230"/>
      <c r="NJU32" s="1230"/>
      <c r="NJV32" s="1230"/>
      <c r="NJW32" s="1230"/>
      <c r="NJX32" s="1230"/>
      <c r="NJY32" s="1230"/>
      <c r="NJZ32" s="1230"/>
      <c r="NKA32" s="1230"/>
      <c r="NKB32" s="1230"/>
      <c r="NKC32" s="1230"/>
      <c r="NKD32" s="1230"/>
      <c r="NKE32" s="1230"/>
      <c r="NKF32" s="1230"/>
      <c r="NKG32" s="1230"/>
      <c r="NKH32" s="1230"/>
      <c r="NKI32" s="1230"/>
      <c r="NKJ32" s="1230"/>
      <c r="NKK32" s="1230"/>
      <c r="NKL32" s="1230"/>
      <c r="NKM32" s="1230"/>
      <c r="NKN32" s="1230"/>
      <c r="NKO32" s="1230"/>
      <c r="NKP32" s="1230"/>
      <c r="NKQ32" s="1230"/>
      <c r="NKR32" s="1230"/>
      <c r="NKS32" s="1230"/>
      <c r="NKT32" s="1230"/>
      <c r="NKU32" s="1230"/>
      <c r="NKV32" s="1230"/>
      <c r="NKW32" s="1230"/>
      <c r="NKX32" s="1230"/>
      <c r="NKY32" s="1230"/>
      <c r="NKZ32" s="1230"/>
      <c r="NLA32" s="1230"/>
      <c r="NLB32" s="1230"/>
      <c r="NLC32" s="1230"/>
      <c r="NLD32" s="1230"/>
      <c r="NLE32" s="1230"/>
      <c r="NLF32" s="1230"/>
      <c r="NLG32" s="1230"/>
      <c r="NLH32" s="1230"/>
      <c r="NLI32" s="1230"/>
      <c r="NLJ32" s="1230"/>
      <c r="NLK32" s="1230"/>
      <c r="NLL32" s="1230"/>
      <c r="NLM32" s="1230"/>
      <c r="NLN32" s="1230"/>
      <c r="NLO32" s="1230"/>
      <c r="NLP32" s="1230"/>
      <c r="NLQ32" s="1230"/>
      <c r="NLR32" s="1230"/>
      <c r="NLS32" s="1230"/>
      <c r="NLT32" s="1230"/>
      <c r="NLU32" s="1230"/>
      <c r="NLV32" s="1230"/>
      <c r="NLW32" s="1230"/>
      <c r="NLX32" s="1230"/>
      <c r="NLY32" s="1230"/>
      <c r="NLZ32" s="1230"/>
      <c r="NMA32" s="1230"/>
      <c r="NMB32" s="1230"/>
      <c r="NMC32" s="1230"/>
      <c r="NMD32" s="1230"/>
      <c r="NME32" s="1230"/>
      <c r="NMF32" s="1230"/>
      <c r="NMG32" s="1230"/>
      <c r="NMH32" s="1230"/>
      <c r="NMI32" s="1230"/>
      <c r="NMJ32" s="1230"/>
      <c r="NMK32" s="1230"/>
      <c r="NML32" s="1230"/>
      <c r="NMM32" s="1230"/>
      <c r="NMN32" s="1230"/>
      <c r="NMO32" s="1230"/>
      <c r="NMP32" s="1230"/>
      <c r="NMQ32" s="1230"/>
      <c r="NMR32" s="1230"/>
      <c r="NMS32" s="1230"/>
      <c r="NMT32" s="1230"/>
      <c r="NMU32" s="1230"/>
      <c r="NMV32" s="1230"/>
      <c r="NMW32" s="1230"/>
      <c r="NMX32" s="1230"/>
      <c r="NMY32" s="1230"/>
      <c r="NMZ32" s="1230"/>
      <c r="NNA32" s="1230"/>
      <c r="NNB32" s="1230"/>
      <c r="NNC32" s="1230"/>
      <c r="NND32" s="1230"/>
      <c r="NNE32" s="1230"/>
      <c r="NNF32" s="1230"/>
      <c r="NNG32" s="1230"/>
      <c r="NNH32" s="1230"/>
      <c r="NNI32" s="1230"/>
      <c r="NNJ32" s="1230"/>
      <c r="NNK32" s="1230"/>
      <c r="NNL32" s="1230"/>
      <c r="NNM32" s="1230"/>
      <c r="NNN32" s="1230"/>
      <c r="NNO32" s="1230"/>
      <c r="NNP32" s="1230"/>
      <c r="NNQ32" s="1230"/>
      <c r="NNR32" s="1230"/>
      <c r="NNS32" s="1230"/>
      <c r="NNT32" s="1230"/>
      <c r="NNU32" s="1230"/>
      <c r="NNV32" s="1230"/>
      <c r="NNW32" s="1230"/>
      <c r="NNX32" s="1230"/>
      <c r="NNY32" s="1230"/>
      <c r="NNZ32" s="1230"/>
      <c r="NOA32" s="1230"/>
      <c r="NOB32" s="1230"/>
      <c r="NOC32" s="1230"/>
      <c r="NOD32" s="1230"/>
      <c r="NOE32" s="1230"/>
      <c r="NOF32" s="1230"/>
      <c r="NOG32" s="1230"/>
      <c r="NOH32" s="1230"/>
      <c r="NOI32" s="1230"/>
      <c r="NOJ32" s="1230"/>
      <c r="NOK32" s="1230"/>
      <c r="NOL32" s="1230"/>
      <c r="NOM32" s="1230"/>
      <c r="NON32" s="1230"/>
      <c r="NOO32" s="1230"/>
      <c r="NOP32" s="1230"/>
      <c r="NOQ32" s="1230"/>
      <c r="NOR32" s="1230"/>
      <c r="NOS32" s="1230"/>
      <c r="NOT32" s="1230"/>
      <c r="NOU32" s="1230"/>
      <c r="NOV32" s="1230"/>
      <c r="NOW32" s="1230"/>
      <c r="NOX32" s="1230"/>
      <c r="NOY32" s="1230"/>
      <c r="NOZ32" s="1230"/>
      <c r="NPA32" s="1230"/>
      <c r="NPB32" s="1230"/>
      <c r="NPC32" s="1230"/>
      <c r="NPD32" s="1230"/>
      <c r="NPE32" s="1230"/>
      <c r="NPF32" s="1230"/>
      <c r="NPG32" s="1230"/>
      <c r="NPH32" s="1230"/>
      <c r="NPI32" s="1230"/>
      <c r="NPJ32" s="1230"/>
      <c r="NPK32" s="1230"/>
      <c r="NPL32" s="1230"/>
      <c r="NPM32" s="1230"/>
      <c r="NPN32" s="1230"/>
      <c r="NPO32" s="1230"/>
      <c r="NPP32" s="1230"/>
      <c r="NPQ32" s="1230"/>
      <c r="NPR32" s="1230"/>
      <c r="NPS32" s="1230"/>
      <c r="NPT32" s="1230"/>
      <c r="NPU32" s="1230"/>
      <c r="NPV32" s="1230"/>
      <c r="NPW32" s="1230"/>
      <c r="NPX32" s="1230"/>
      <c r="NPY32" s="1230"/>
      <c r="NPZ32" s="1230"/>
      <c r="NQA32" s="1230"/>
      <c r="NQB32" s="1230"/>
      <c r="NQC32" s="1230"/>
      <c r="NQD32" s="1230"/>
      <c r="NQE32" s="1230"/>
      <c r="NQF32" s="1230"/>
      <c r="NQG32" s="1230"/>
      <c r="NQH32" s="1230"/>
      <c r="NQI32" s="1230"/>
      <c r="NQJ32" s="1230"/>
      <c r="NQK32" s="1230"/>
      <c r="NQL32" s="1230"/>
      <c r="NQM32" s="1230"/>
      <c r="NQN32" s="1230"/>
      <c r="NQO32" s="1230"/>
      <c r="NQP32" s="1230"/>
      <c r="NQQ32" s="1230"/>
      <c r="NQR32" s="1230"/>
      <c r="NQS32" s="1230"/>
      <c r="NQT32" s="1230"/>
      <c r="NQU32" s="1230"/>
      <c r="NQV32" s="1230"/>
      <c r="NQW32" s="1230"/>
      <c r="NQX32" s="1230"/>
      <c r="NQY32" s="1230"/>
      <c r="NQZ32" s="1230"/>
      <c r="NRA32" s="1230"/>
      <c r="NRB32" s="1230"/>
      <c r="NRC32" s="1230"/>
      <c r="NRD32" s="1230"/>
      <c r="NRE32" s="1230"/>
      <c r="NRF32" s="1230"/>
      <c r="NRG32" s="1230"/>
      <c r="NRH32" s="1230"/>
      <c r="NRI32" s="1230"/>
      <c r="NRJ32" s="1230"/>
      <c r="NRK32" s="1230"/>
      <c r="NRL32" s="1230"/>
      <c r="NRM32" s="1230"/>
      <c r="NRN32" s="1230"/>
      <c r="NRO32" s="1230"/>
      <c r="NRP32" s="1230"/>
      <c r="NRQ32" s="1230"/>
      <c r="NRR32" s="1230"/>
      <c r="NRS32" s="1230"/>
      <c r="NRT32" s="1230"/>
      <c r="NRU32" s="1230"/>
      <c r="NRV32" s="1230"/>
      <c r="NRW32" s="1230"/>
      <c r="NRX32" s="1230"/>
      <c r="NRY32" s="1230"/>
      <c r="NRZ32" s="1230"/>
      <c r="NSA32" s="1230"/>
      <c r="NSB32" s="1230"/>
      <c r="NSC32" s="1230"/>
      <c r="NSD32" s="1230"/>
      <c r="NSE32" s="1230"/>
      <c r="NSF32" s="1230"/>
      <c r="NSG32" s="1230"/>
      <c r="NSH32" s="1230"/>
      <c r="NSI32" s="1230"/>
      <c r="NSJ32" s="1230"/>
      <c r="NSK32" s="1230"/>
      <c r="NSL32" s="1230"/>
      <c r="NSM32" s="1230"/>
      <c r="NSN32" s="1230"/>
      <c r="NSO32" s="1230"/>
      <c r="NSP32" s="1230"/>
      <c r="NSQ32" s="1230"/>
      <c r="NSR32" s="1230"/>
      <c r="NSS32" s="1230"/>
      <c r="NST32" s="1230"/>
      <c r="NSU32" s="1230"/>
      <c r="NSV32" s="1230"/>
      <c r="NSW32" s="1230"/>
      <c r="NSX32" s="1230"/>
      <c r="NSY32" s="1230"/>
      <c r="NSZ32" s="1230"/>
      <c r="NTA32" s="1230"/>
      <c r="NTB32" s="1230"/>
      <c r="NTC32" s="1230"/>
      <c r="NTD32" s="1230"/>
      <c r="NTE32" s="1230"/>
      <c r="NTF32" s="1230"/>
      <c r="NTG32" s="1230"/>
      <c r="NTH32" s="1230"/>
      <c r="NTI32" s="1230"/>
      <c r="NTJ32" s="1230"/>
      <c r="NTK32" s="1230"/>
      <c r="NTL32" s="1230"/>
      <c r="NTM32" s="1230"/>
      <c r="NTN32" s="1230"/>
      <c r="NTO32" s="1230"/>
      <c r="NTP32" s="1230"/>
      <c r="NTQ32" s="1230"/>
      <c r="NTR32" s="1230"/>
      <c r="NTS32" s="1230"/>
      <c r="NTT32" s="1230"/>
      <c r="NTU32" s="1230"/>
      <c r="NTV32" s="1230"/>
      <c r="NTW32" s="1230"/>
      <c r="NTX32" s="1230"/>
      <c r="NTY32" s="1230"/>
      <c r="NTZ32" s="1230"/>
      <c r="NUA32" s="1230"/>
      <c r="NUB32" s="1230"/>
      <c r="NUC32" s="1230"/>
      <c r="NUD32" s="1230"/>
      <c r="NUE32" s="1230"/>
      <c r="NUF32" s="1230"/>
      <c r="NUG32" s="1230"/>
      <c r="NUH32" s="1230"/>
      <c r="NUI32" s="1230"/>
      <c r="NUJ32" s="1230"/>
      <c r="NUK32" s="1230"/>
      <c r="NUL32" s="1230"/>
      <c r="NUM32" s="1230"/>
      <c r="NUN32" s="1230"/>
      <c r="NUO32" s="1230"/>
      <c r="NUP32" s="1230"/>
      <c r="NUQ32" s="1230"/>
      <c r="NUR32" s="1230"/>
      <c r="NUS32" s="1230"/>
      <c r="NUT32" s="1230"/>
      <c r="NUU32" s="1230"/>
      <c r="NUV32" s="1230"/>
      <c r="NUW32" s="1230"/>
      <c r="NUX32" s="1230"/>
      <c r="NUY32" s="1230"/>
      <c r="NUZ32" s="1230"/>
      <c r="NVA32" s="1230"/>
      <c r="NVB32" s="1230"/>
      <c r="NVC32" s="1230"/>
      <c r="NVD32" s="1230"/>
      <c r="NVE32" s="1230"/>
      <c r="NVF32" s="1230"/>
      <c r="NVG32" s="1230"/>
      <c r="NVH32" s="1230"/>
      <c r="NVI32" s="1230"/>
      <c r="NVJ32" s="1230"/>
      <c r="NVK32" s="1230"/>
      <c r="NVL32" s="1230"/>
      <c r="NVM32" s="1230"/>
      <c r="NVN32" s="1230"/>
      <c r="NVO32" s="1230"/>
      <c r="NVP32" s="1230"/>
      <c r="NVQ32" s="1230"/>
      <c r="NVR32" s="1230"/>
      <c r="NVS32" s="1230"/>
      <c r="NVT32" s="1230"/>
      <c r="NVU32" s="1230"/>
      <c r="NVV32" s="1230"/>
      <c r="NVW32" s="1230"/>
      <c r="NVX32" s="1230"/>
      <c r="NVY32" s="1230"/>
      <c r="NVZ32" s="1230"/>
      <c r="NWA32" s="1230"/>
      <c r="NWB32" s="1230"/>
      <c r="NWC32" s="1230"/>
      <c r="NWD32" s="1230"/>
      <c r="NWE32" s="1230"/>
      <c r="NWF32" s="1230"/>
      <c r="NWG32" s="1230"/>
      <c r="NWH32" s="1230"/>
      <c r="NWI32" s="1230"/>
      <c r="NWJ32" s="1230"/>
      <c r="NWK32" s="1230"/>
      <c r="NWL32" s="1230"/>
      <c r="NWM32" s="1230"/>
      <c r="NWN32" s="1230"/>
      <c r="NWO32" s="1230"/>
      <c r="NWP32" s="1230"/>
      <c r="NWQ32" s="1230"/>
      <c r="NWR32" s="1230"/>
      <c r="NWS32" s="1230"/>
      <c r="NWT32" s="1230"/>
      <c r="NWU32" s="1230"/>
      <c r="NWV32" s="1230"/>
      <c r="NWW32" s="1230"/>
      <c r="NWX32" s="1230"/>
      <c r="NWY32" s="1230"/>
      <c r="NWZ32" s="1230"/>
      <c r="NXA32" s="1230"/>
      <c r="NXB32" s="1230"/>
      <c r="NXC32" s="1230"/>
      <c r="NXD32" s="1230"/>
      <c r="NXE32" s="1230"/>
      <c r="NXF32" s="1230"/>
      <c r="NXG32" s="1230"/>
      <c r="NXH32" s="1230"/>
      <c r="NXI32" s="1230"/>
      <c r="NXJ32" s="1230"/>
      <c r="NXK32" s="1230"/>
      <c r="NXL32" s="1230"/>
      <c r="NXM32" s="1230"/>
      <c r="NXN32" s="1230"/>
      <c r="NXO32" s="1230"/>
      <c r="NXP32" s="1230"/>
      <c r="NXQ32" s="1230"/>
      <c r="NXR32" s="1230"/>
      <c r="NXS32" s="1230"/>
      <c r="NXT32" s="1230"/>
      <c r="NXU32" s="1230"/>
      <c r="NXV32" s="1230"/>
      <c r="NXW32" s="1230"/>
      <c r="NXX32" s="1230"/>
      <c r="NXY32" s="1230"/>
      <c r="NXZ32" s="1230"/>
      <c r="NYA32" s="1230"/>
      <c r="NYB32" s="1230"/>
      <c r="NYC32" s="1230"/>
      <c r="NYD32" s="1230"/>
      <c r="NYE32" s="1230"/>
      <c r="NYF32" s="1230"/>
      <c r="NYG32" s="1230"/>
      <c r="NYH32" s="1230"/>
      <c r="NYI32" s="1230"/>
      <c r="NYJ32" s="1230"/>
      <c r="NYK32" s="1230"/>
      <c r="NYL32" s="1230"/>
      <c r="NYM32" s="1230"/>
      <c r="NYN32" s="1230"/>
      <c r="NYO32" s="1230"/>
      <c r="NYP32" s="1230"/>
      <c r="NYQ32" s="1230"/>
      <c r="NYR32" s="1230"/>
      <c r="NYS32" s="1230"/>
      <c r="NYT32" s="1230"/>
      <c r="NYU32" s="1230"/>
      <c r="NYV32" s="1230"/>
      <c r="NYW32" s="1230"/>
      <c r="NYX32" s="1230"/>
      <c r="NYY32" s="1230"/>
      <c r="NYZ32" s="1230"/>
      <c r="NZA32" s="1230"/>
      <c r="NZB32" s="1230"/>
      <c r="NZC32" s="1230"/>
      <c r="NZD32" s="1230"/>
      <c r="NZE32" s="1230"/>
      <c r="NZF32" s="1230"/>
      <c r="NZG32" s="1230"/>
      <c r="NZH32" s="1230"/>
      <c r="NZI32" s="1230"/>
      <c r="NZJ32" s="1230"/>
      <c r="NZK32" s="1230"/>
      <c r="NZL32" s="1230"/>
      <c r="NZM32" s="1230"/>
      <c r="NZN32" s="1230"/>
      <c r="NZO32" s="1230"/>
      <c r="NZP32" s="1230"/>
      <c r="NZQ32" s="1230"/>
      <c r="NZR32" s="1230"/>
      <c r="NZS32" s="1230"/>
      <c r="NZT32" s="1230"/>
      <c r="NZU32" s="1230"/>
      <c r="NZV32" s="1230"/>
      <c r="NZW32" s="1230"/>
      <c r="NZX32" s="1230"/>
      <c r="NZY32" s="1230"/>
      <c r="NZZ32" s="1230"/>
      <c r="OAA32" s="1230"/>
      <c r="OAB32" s="1230"/>
      <c r="OAC32" s="1230"/>
      <c r="OAD32" s="1230"/>
      <c r="OAE32" s="1230"/>
      <c r="OAF32" s="1230"/>
      <c r="OAG32" s="1230"/>
      <c r="OAH32" s="1230"/>
      <c r="OAI32" s="1230"/>
      <c r="OAJ32" s="1230"/>
      <c r="OAK32" s="1230"/>
      <c r="OAL32" s="1230"/>
      <c r="OAM32" s="1230"/>
      <c r="OAN32" s="1230"/>
      <c r="OAO32" s="1230"/>
      <c r="OAP32" s="1230"/>
      <c r="OAQ32" s="1230"/>
      <c r="OAR32" s="1230"/>
      <c r="OAS32" s="1230"/>
      <c r="OAT32" s="1230"/>
      <c r="OAU32" s="1230"/>
      <c r="OAV32" s="1230"/>
      <c r="OAW32" s="1230"/>
      <c r="OAX32" s="1230"/>
      <c r="OAY32" s="1230"/>
      <c r="OAZ32" s="1230"/>
      <c r="OBA32" s="1230"/>
      <c r="OBB32" s="1230"/>
      <c r="OBC32" s="1230"/>
      <c r="OBD32" s="1230"/>
      <c r="OBE32" s="1230"/>
      <c r="OBF32" s="1230"/>
      <c r="OBG32" s="1230"/>
      <c r="OBH32" s="1230"/>
      <c r="OBI32" s="1230"/>
      <c r="OBJ32" s="1230"/>
      <c r="OBK32" s="1230"/>
      <c r="OBL32" s="1230"/>
      <c r="OBM32" s="1230"/>
      <c r="OBN32" s="1230"/>
      <c r="OBO32" s="1230"/>
      <c r="OBP32" s="1230"/>
      <c r="OBQ32" s="1230"/>
      <c r="OBR32" s="1230"/>
      <c r="OBS32" s="1230"/>
      <c r="OBT32" s="1230"/>
      <c r="OBU32" s="1230"/>
      <c r="OBV32" s="1230"/>
      <c r="OBW32" s="1230"/>
      <c r="OBX32" s="1230"/>
      <c r="OBY32" s="1230"/>
      <c r="OBZ32" s="1230"/>
      <c r="OCA32" s="1230"/>
      <c r="OCB32" s="1230"/>
      <c r="OCC32" s="1230"/>
      <c r="OCD32" s="1230"/>
      <c r="OCE32" s="1230"/>
      <c r="OCF32" s="1230"/>
      <c r="OCG32" s="1230"/>
      <c r="OCH32" s="1230"/>
      <c r="OCI32" s="1230"/>
      <c r="OCJ32" s="1230"/>
      <c r="OCK32" s="1230"/>
      <c r="OCL32" s="1230"/>
      <c r="OCM32" s="1230"/>
      <c r="OCN32" s="1230"/>
      <c r="OCO32" s="1230"/>
      <c r="OCP32" s="1230"/>
      <c r="OCQ32" s="1230"/>
      <c r="OCR32" s="1230"/>
      <c r="OCS32" s="1230"/>
      <c r="OCT32" s="1230"/>
      <c r="OCU32" s="1230"/>
      <c r="OCV32" s="1230"/>
      <c r="OCW32" s="1230"/>
      <c r="OCX32" s="1230"/>
      <c r="OCY32" s="1230"/>
      <c r="OCZ32" s="1230"/>
      <c r="ODA32" s="1230"/>
      <c r="ODB32" s="1230"/>
      <c r="ODC32" s="1230"/>
      <c r="ODD32" s="1230"/>
      <c r="ODE32" s="1230"/>
      <c r="ODF32" s="1230"/>
      <c r="ODG32" s="1230"/>
      <c r="ODH32" s="1230"/>
      <c r="ODI32" s="1230"/>
      <c r="ODJ32" s="1230"/>
      <c r="ODK32" s="1230"/>
      <c r="ODL32" s="1230"/>
      <c r="ODM32" s="1230"/>
      <c r="ODN32" s="1230"/>
      <c r="ODO32" s="1230"/>
      <c r="ODP32" s="1230"/>
      <c r="ODQ32" s="1230"/>
      <c r="ODR32" s="1230"/>
      <c r="ODS32" s="1230"/>
      <c r="ODT32" s="1230"/>
      <c r="ODU32" s="1230"/>
      <c r="ODV32" s="1230"/>
      <c r="ODW32" s="1230"/>
      <c r="ODX32" s="1230"/>
      <c r="ODY32" s="1230"/>
      <c r="ODZ32" s="1230"/>
      <c r="OEA32" s="1230"/>
      <c r="OEB32" s="1230"/>
      <c r="OEC32" s="1230"/>
      <c r="OED32" s="1230"/>
      <c r="OEE32" s="1230"/>
      <c r="OEF32" s="1230"/>
      <c r="OEG32" s="1230"/>
      <c r="OEH32" s="1230"/>
      <c r="OEI32" s="1230"/>
      <c r="OEJ32" s="1230"/>
      <c r="OEK32" s="1230"/>
      <c r="OEL32" s="1230"/>
      <c r="OEM32" s="1230"/>
      <c r="OEN32" s="1230"/>
      <c r="OEO32" s="1230"/>
      <c r="OEP32" s="1230"/>
      <c r="OEQ32" s="1230"/>
      <c r="OER32" s="1230"/>
      <c r="OES32" s="1230"/>
      <c r="OET32" s="1230"/>
      <c r="OEU32" s="1230"/>
      <c r="OEV32" s="1230"/>
      <c r="OEW32" s="1230"/>
      <c r="OEX32" s="1230"/>
      <c r="OEY32" s="1230"/>
      <c r="OEZ32" s="1230"/>
      <c r="OFA32" s="1230"/>
      <c r="OFB32" s="1230"/>
      <c r="OFC32" s="1230"/>
      <c r="OFD32" s="1230"/>
      <c r="OFE32" s="1230"/>
      <c r="OFF32" s="1230"/>
      <c r="OFG32" s="1230"/>
      <c r="OFH32" s="1230"/>
      <c r="OFI32" s="1230"/>
      <c r="OFJ32" s="1230"/>
      <c r="OFK32" s="1230"/>
      <c r="OFL32" s="1230"/>
      <c r="OFM32" s="1230"/>
      <c r="OFN32" s="1230"/>
      <c r="OFO32" s="1230"/>
      <c r="OFP32" s="1230"/>
      <c r="OFQ32" s="1230"/>
      <c r="OFR32" s="1230"/>
      <c r="OFS32" s="1230"/>
      <c r="OFT32" s="1230"/>
      <c r="OFU32" s="1230"/>
      <c r="OFV32" s="1230"/>
      <c r="OFW32" s="1230"/>
      <c r="OFX32" s="1230"/>
      <c r="OFY32" s="1230"/>
      <c r="OFZ32" s="1230"/>
      <c r="OGA32" s="1230"/>
      <c r="OGB32" s="1230"/>
      <c r="OGC32" s="1230"/>
      <c r="OGD32" s="1230"/>
      <c r="OGE32" s="1230"/>
      <c r="OGF32" s="1230"/>
      <c r="OGG32" s="1230"/>
      <c r="OGH32" s="1230"/>
      <c r="OGI32" s="1230"/>
      <c r="OGJ32" s="1230"/>
      <c r="OGK32" s="1230"/>
      <c r="OGL32" s="1230"/>
      <c r="OGM32" s="1230"/>
      <c r="OGN32" s="1230"/>
      <c r="OGO32" s="1230"/>
      <c r="OGP32" s="1230"/>
      <c r="OGQ32" s="1230"/>
      <c r="OGR32" s="1230"/>
      <c r="OGS32" s="1230"/>
      <c r="OGT32" s="1230"/>
      <c r="OGU32" s="1230"/>
      <c r="OGV32" s="1230"/>
      <c r="OGW32" s="1230"/>
      <c r="OGX32" s="1230"/>
      <c r="OGY32" s="1230"/>
      <c r="OGZ32" s="1230"/>
      <c r="OHA32" s="1230"/>
      <c r="OHB32" s="1230"/>
      <c r="OHC32" s="1230"/>
      <c r="OHD32" s="1230"/>
      <c r="OHE32" s="1230"/>
      <c r="OHF32" s="1230"/>
      <c r="OHG32" s="1230"/>
      <c r="OHH32" s="1230"/>
      <c r="OHI32" s="1230"/>
      <c r="OHJ32" s="1230"/>
      <c r="OHK32" s="1230"/>
      <c r="OHL32" s="1230"/>
      <c r="OHM32" s="1230"/>
      <c r="OHN32" s="1230"/>
      <c r="OHO32" s="1230"/>
      <c r="OHP32" s="1230"/>
      <c r="OHQ32" s="1230"/>
      <c r="OHR32" s="1230"/>
      <c r="OHS32" s="1230"/>
      <c r="OHT32" s="1230"/>
      <c r="OHU32" s="1230"/>
      <c r="OHV32" s="1230"/>
      <c r="OHW32" s="1230"/>
      <c r="OHX32" s="1230"/>
      <c r="OHY32" s="1230"/>
      <c r="OHZ32" s="1230"/>
      <c r="OIA32" s="1230"/>
      <c r="OIB32" s="1230"/>
      <c r="OIC32" s="1230"/>
      <c r="OID32" s="1230"/>
      <c r="OIE32" s="1230"/>
      <c r="OIF32" s="1230"/>
      <c r="OIG32" s="1230"/>
      <c r="OIH32" s="1230"/>
      <c r="OII32" s="1230"/>
      <c r="OIJ32" s="1230"/>
      <c r="OIK32" s="1230"/>
      <c r="OIL32" s="1230"/>
      <c r="OIM32" s="1230"/>
      <c r="OIN32" s="1230"/>
      <c r="OIO32" s="1230"/>
      <c r="OIP32" s="1230"/>
      <c r="OIQ32" s="1230"/>
      <c r="OIR32" s="1230"/>
      <c r="OIS32" s="1230"/>
      <c r="OIT32" s="1230"/>
      <c r="OIU32" s="1230"/>
      <c r="OIV32" s="1230"/>
      <c r="OIW32" s="1230"/>
      <c r="OIX32" s="1230"/>
      <c r="OIY32" s="1230"/>
      <c r="OIZ32" s="1230"/>
      <c r="OJA32" s="1230"/>
      <c r="OJB32" s="1230"/>
      <c r="OJC32" s="1230"/>
      <c r="OJD32" s="1230"/>
      <c r="OJE32" s="1230"/>
      <c r="OJF32" s="1230"/>
      <c r="OJG32" s="1230"/>
      <c r="OJH32" s="1230"/>
      <c r="OJI32" s="1230"/>
      <c r="OJJ32" s="1230"/>
      <c r="OJK32" s="1230"/>
      <c r="OJL32" s="1230"/>
      <c r="OJM32" s="1230"/>
      <c r="OJN32" s="1230"/>
      <c r="OJO32" s="1230"/>
      <c r="OJP32" s="1230"/>
      <c r="OJQ32" s="1230"/>
      <c r="OJR32" s="1230"/>
      <c r="OJS32" s="1230"/>
      <c r="OJT32" s="1230"/>
      <c r="OJU32" s="1230"/>
      <c r="OJV32" s="1230"/>
      <c r="OJW32" s="1230"/>
      <c r="OJX32" s="1230"/>
      <c r="OJY32" s="1230"/>
      <c r="OJZ32" s="1230"/>
      <c r="OKA32" s="1230"/>
      <c r="OKB32" s="1230"/>
      <c r="OKC32" s="1230"/>
      <c r="OKD32" s="1230"/>
      <c r="OKE32" s="1230"/>
      <c r="OKF32" s="1230"/>
      <c r="OKG32" s="1230"/>
      <c r="OKH32" s="1230"/>
      <c r="OKI32" s="1230"/>
      <c r="OKJ32" s="1230"/>
      <c r="OKK32" s="1230"/>
      <c r="OKL32" s="1230"/>
      <c r="OKM32" s="1230"/>
      <c r="OKN32" s="1230"/>
      <c r="OKO32" s="1230"/>
      <c r="OKP32" s="1230"/>
      <c r="OKQ32" s="1230"/>
      <c r="OKR32" s="1230"/>
      <c r="OKS32" s="1230"/>
      <c r="OKT32" s="1230"/>
      <c r="OKU32" s="1230"/>
      <c r="OKV32" s="1230"/>
      <c r="OKW32" s="1230"/>
      <c r="OKX32" s="1230"/>
      <c r="OKY32" s="1230"/>
      <c r="OKZ32" s="1230"/>
      <c r="OLA32" s="1230"/>
      <c r="OLB32" s="1230"/>
      <c r="OLC32" s="1230"/>
      <c r="OLD32" s="1230"/>
      <c r="OLE32" s="1230"/>
      <c r="OLF32" s="1230"/>
      <c r="OLG32" s="1230"/>
      <c r="OLH32" s="1230"/>
      <c r="OLI32" s="1230"/>
      <c r="OLJ32" s="1230"/>
      <c r="OLK32" s="1230"/>
      <c r="OLL32" s="1230"/>
      <c r="OLM32" s="1230"/>
      <c r="OLN32" s="1230"/>
      <c r="OLO32" s="1230"/>
      <c r="OLP32" s="1230"/>
      <c r="OLQ32" s="1230"/>
      <c r="OLR32" s="1230"/>
      <c r="OLS32" s="1230"/>
      <c r="OLT32" s="1230"/>
      <c r="OLU32" s="1230"/>
      <c r="OLV32" s="1230"/>
      <c r="OLW32" s="1230"/>
      <c r="OLX32" s="1230"/>
      <c r="OLY32" s="1230"/>
      <c r="OLZ32" s="1230"/>
      <c r="OMA32" s="1230"/>
      <c r="OMB32" s="1230"/>
      <c r="OMC32" s="1230"/>
      <c r="OMD32" s="1230"/>
      <c r="OME32" s="1230"/>
      <c r="OMF32" s="1230"/>
      <c r="OMG32" s="1230"/>
      <c r="OMH32" s="1230"/>
      <c r="OMI32" s="1230"/>
      <c r="OMJ32" s="1230"/>
      <c r="OMK32" s="1230"/>
      <c r="OML32" s="1230"/>
      <c r="OMM32" s="1230"/>
      <c r="OMN32" s="1230"/>
      <c r="OMO32" s="1230"/>
      <c r="OMP32" s="1230"/>
      <c r="OMQ32" s="1230"/>
      <c r="OMR32" s="1230"/>
      <c r="OMS32" s="1230"/>
      <c r="OMT32" s="1230"/>
      <c r="OMU32" s="1230"/>
      <c r="OMV32" s="1230"/>
      <c r="OMW32" s="1230"/>
      <c r="OMX32" s="1230"/>
      <c r="OMY32" s="1230"/>
      <c r="OMZ32" s="1230"/>
      <c r="ONA32" s="1230"/>
      <c r="ONB32" s="1230"/>
      <c r="ONC32" s="1230"/>
      <c r="OND32" s="1230"/>
      <c r="ONE32" s="1230"/>
      <c r="ONF32" s="1230"/>
      <c r="ONG32" s="1230"/>
      <c r="ONH32" s="1230"/>
      <c r="ONI32" s="1230"/>
      <c r="ONJ32" s="1230"/>
      <c r="ONK32" s="1230"/>
      <c r="ONL32" s="1230"/>
      <c r="ONM32" s="1230"/>
      <c r="ONN32" s="1230"/>
      <c r="ONO32" s="1230"/>
      <c r="ONP32" s="1230"/>
      <c r="ONQ32" s="1230"/>
      <c r="ONR32" s="1230"/>
      <c r="ONS32" s="1230"/>
      <c r="ONT32" s="1230"/>
      <c r="ONU32" s="1230"/>
      <c r="ONV32" s="1230"/>
      <c r="ONW32" s="1230"/>
      <c r="ONX32" s="1230"/>
      <c r="ONY32" s="1230"/>
      <c r="ONZ32" s="1230"/>
      <c r="OOA32" s="1230"/>
      <c r="OOB32" s="1230"/>
      <c r="OOC32" s="1230"/>
      <c r="OOD32" s="1230"/>
      <c r="OOE32" s="1230"/>
      <c r="OOF32" s="1230"/>
      <c r="OOG32" s="1230"/>
      <c r="OOH32" s="1230"/>
      <c r="OOI32" s="1230"/>
      <c r="OOJ32" s="1230"/>
      <c r="OOK32" s="1230"/>
      <c r="OOL32" s="1230"/>
      <c r="OOM32" s="1230"/>
      <c r="OON32" s="1230"/>
      <c r="OOO32" s="1230"/>
      <c r="OOP32" s="1230"/>
      <c r="OOQ32" s="1230"/>
      <c r="OOR32" s="1230"/>
      <c r="OOS32" s="1230"/>
      <c r="OOT32" s="1230"/>
      <c r="OOU32" s="1230"/>
      <c r="OOV32" s="1230"/>
      <c r="OOW32" s="1230"/>
      <c r="OOX32" s="1230"/>
      <c r="OOY32" s="1230"/>
      <c r="OOZ32" s="1230"/>
      <c r="OPA32" s="1230"/>
      <c r="OPB32" s="1230"/>
      <c r="OPC32" s="1230"/>
      <c r="OPD32" s="1230"/>
      <c r="OPE32" s="1230"/>
      <c r="OPF32" s="1230"/>
      <c r="OPG32" s="1230"/>
      <c r="OPH32" s="1230"/>
      <c r="OPI32" s="1230"/>
      <c r="OPJ32" s="1230"/>
      <c r="OPK32" s="1230"/>
      <c r="OPL32" s="1230"/>
      <c r="OPM32" s="1230"/>
      <c r="OPN32" s="1230"/>
      <c r="OPO32" s="1230"/>
      <c r="OPP32" s="1230"/>
      <c r="OPQ32" s="1230"/>
      <c r="OPR32" s="1230"/>
      <c r="OPS32" s="1230"/>
      <c r="OPT32" s="1230"/>
      <c r="OPU32" s="1230"/>
      <c r="OPV32" s="1230"/>
      <c r="OPW32" s="1230"/>
      <c r="OPX32" s="1230"/>
      <c r="OPY32" s="1230"/>
      <c r="OPZ32" s="1230"/>
      <c r="OQA32" s="1230"/>
      <c r="OQB32" s="1230"/>
      <c r="OQC32" s="1230"/>
      <c r="OQD32" s="1230"/>
      <c r="OQE32" s="1230"/>
      <c r="OQF32" s="1230"/>
      <c r="OQG32" s="1230"/>
      <c r="OQH32" s="1230"/>
      <c r="OQI32" s="1230"/>
      <c r="OQJ32" s="1230"/>
      <c r="OQK32" s="1230"/>
      <c r="OQL32" s="1230"/>
      <c r="OQM32" s="1230"/>
      <c r="OQN32" s="1230"/>
      <c r="OQO32" s="1230"/>
      <c r="OQP32" s="1230"/>
      <c r="OQQ32" s="1230"/>
      <c r="OQR32" s="1230"/>
      <c r="OQS32" s="1230"/>
      <c r="OQT32" s="1230"/>
      <c r="OQU32" s="1230"/>
      <c r="OQV32" s="1230"/>
      <c r="OQW32" s="1230"/>
      <c r="OQX32" s="1230"/>
      <c r="OQY32" s="1230"/>
      <c r="OQZ32" s="1230"/>
      <c r="ORA32" s="1230"/>
      <c r="ORB32" s="1230"/>
      <c r="ORC32" s="1230"/>
      <c r="ORD32" s="1230"/>
      <c r="ORE32" s="1230"/>
      <c r="ORF32" s="1230"/>
      <c r="ORG32" s="1230"/>
      <c r="ORH32" s="1230"/>
      <c r="ORI32" s="1230"/>
      <c r="ORJ32" s="1230"/>
      <c r="ORK32" s="1230"/>
      <c r="ORL32" s="1230"/>
      <c r="ORM32" s="1230"/>
      <c r="ORN32" s="1230"/>
      <c r="ORO32" s="1230"/>
      <c r="ORP32" s="1230"/>
      <c r="ORQ32" s="1230"/>
      <c r="ORR32" s="1230"/>
      <c r="ORS32" s="1230"/>
      <c r="ORT32" s="1230"/>
      <c r="ORU32" s="1230"/>
      <c r="ORV32" s="1230"/>
      <c r="ORW32" s="1230"/>
      <c r="ORX32" s="1230"/>
      <c r="ORY32" s="1230"/>
      <c r="ORZ32" s="1230"/>
      <c r="OSA32" s="1230"/>
      <c r="OSB32" s="1230"/>
      <c r="OSC32" s="1230"/>
      <c r="OSD32" s="1230"/>
      <c r="OSE32" s="1230"/>
      <c r="OSF32" s="1230"/>
      <c r="OSG32" s="1230"/>
      <c r="OSH32" s="1230"/>
      <c r="OSI32" s="1230"/>
      <c r="OSJ32" s="1230"/>
      <c r="OSK32" s="1230"/>
      <c r="OSL32" s="1230"/>
      <c r="OSM32" s="1230"/>
      <c r="OSN32" s="1230"/>
      <c r="OSO32" s="1230"/>
      <c r="OSP32" s="1230"/>
      <c r="OSQ32" s="1230"/>
      <c r="OSR32" s="1230"/>
      <c r="OSS32" s="1230"/>
      <c r="OST32" s="1230"/>
      <c r="OSU32" s="1230"/>
      <c r="OSV32" s="1230"/>
      <c r="OSW32" s="1230"/>
      <c r="OSX32" s="1230"/>
      <c r="OSY32" s="1230"/>
      <c r="OSZ32" s="1230"/>
      <c r="OTA32" s="1230"/>
      <c r="OTB32" s="1230"/>
      <c r="OTC32" s="1230"/>
      <c r="OTD32" s="1230"/>
      <c r="OTE32" s="1230"/>
      <c r="OTF32" s="1230"/>
      <c r="OTG32" s="1230"/>
      <c r="OTH32" s="1230"/>
      <c r="OTI32" s="1230"/>
      <c r="OTJ32" s="1230"/>
      <c r="OTK32" s="1230"/>
      <c r="OTL32" s="1230"/>
      <c r="OTM32" s="1230"/>
      <c r="OTN32" s="1230"/>
      <c r="OTO32" s="1230"/>
      <c r="OTP32" s="1230"/>
      <c r="OTQ32" s="1230"/>
      <c r="OTR32" s="1230"/>
      <c r="OTS32" s="1230"/>
      <c r="OTT32" s="1230"/>
      <c r="OTU32" s="1230"/>
      <c r="OTV32" s="1230"/>
      <c r="OTW32" s="1230"/>
      <c r="OTX32" s="1230"/>
      <c r="OTY32" s="1230"/>
      <c r="OTZ32" s="1230"/>
      <c r="OUA32" s="1230"/>
      <c r="OUB32" s="1230"/>
      <c r="OUC32" s="1230"/>
      <c r="OUD32" s="1230"/>
      <c r="OUE32" s="1230"/>
      <c r="OUF32" s="1230"/>
      <c r="OUG32" s="1230"/>
      <c r="OUH32" s="1230"/>
      <c r="OUI32" s="1230"/>
      <c r="OUJ32" s="1230"/>
      <c r="OUK32" s="1230"/>
      <c r="OUL32" s="1230"/>
      <c r="OUM32" s="1230"/>
      <c r="OUN32" s="1230"/>
      <c r="OUO32" s="1230"/>
      <c r="OUP32" s="1230"/>
      <c r="OUQ32" s="1230"/>
      <c r="OUR32" s="1230"/>
      <c r="OUS32" s="1230"/>
      <c r="OUT32" s="1230"/>
      <c r="OUU32" s="1230"/>
      <c r="OUV32" s="1230"/>
      <c r="OUW32" s="1230"/>
      <c r="OUX32" s="1230"/>
      <c r="OUY32" s="1230"/>
      <c r="OUZ32" s="1230"/>
      <c r="OVA32" s="1230"/>
      <c r="OVB32" s="1230"/>
      <c r="OVC32" s="1230"/>
      <c r="OVD32" s="1230"/>
      <c r="OVE32" s="1230"/>
      <c r="OVF32" s="1230"/>
      <c r="OVG32" s="1230"/>
      <c r="OVH32" s="1230"/>
      <c r="OVI32" s="1230"/>
      <c r="OVJ32" s="1230"/>
      <c r="OVK32" s="1230"/>
      <c r="OVL32" s="1230"/>
      <c r="OVM32" s="1230"/>
      <c r="OVN32" s="1230"/>
      <c r="OVO32" s="1230"/>
      <c r="OVP32" s="1230"/>
      <c r="OVQ32" s="1230"/>
      <c r="OVR32" s="1230"/>
      <c r="OVS32" s="1230"/>
      <c r="OVT32" s="1230"/>
      <c r="OVU32" s="1230"/>
      <c r="OVV32" s="1230"/>
      <c r="OVW32" s="1230"/>
      <c r="OVX32" s="1230"/>
      <c r="OVY32" s="1230"/>
      <c r="OVZ32" s="1230"/>
      <c r="OWA32" s="1230"/>
      <c r="OWB32" s="1230"/>
      <c r="OWC32" s="1230"/>
      <c r="OWD32" s="1230"/>
      <c r="OWE32" s="1230"/>
      <c r="OWF32" s="1230"/>
      <c r="OWG32" s="1230"/>
      <c r="OWH32" s="1230"/>
      <c r="OWI32" s="1230"/>
      <c r="OWJ32" s="1230"/>
      <c r="OWK32" s="1230"/>
      <c r="OWL32" s="1230"/>
      <c r="OWM32" s="1230"/>
      <c r="OWN32" s="1230"/>
      <c r="OWO32" s="1230"/>
      <c r="OWP32" s="1230"/>
      <c r="OWQ32" s="1230"/>
      <c r="OWR32" s="1230"/>
      <c r="OWS32" s="1230"/>
      <c r="OWT32" s="1230"/>
      <c r="OWU32" s="1230"/>
      <c r="OWV32" s="1230"/>
      <c r="OWW32" s="1230"/>
      <c r="OWX32" s="1230"/>
      <c r="OWY32" s="1230"/>
      <c r="OWZ32" s="1230"/>
      <c r="OXA32" s="1230"/>
      <c r="OXB32" s="1230"/>
      <c r="OXC32" s="1230"/>
      <c r="OXD32" s="1230"/>
      <c r="OXE32" s="1230"/>
      <c r="OXF32" s="1230"/>
      <c r="OXG32" s="1230"/>
      <c r="OXH32" s="1230"/>
      <c r="OXI32" s="1230"/>
      <c r="OXJ32" s="1230"/>
      <c r="OXK32" s="1230"/>
      <c r="OXL32" s="1230"/>
      <c r="OXM32" s="1230"/>
      <c r="OXN32" s="1230"/>
      <c r="OXO32" s="1230"/>
      <c r="OXP32" s="1230"/>
      <c r="OXQ32" s="1230"/>
      <c r="OXR32" s="1230"/>
      <c r="OXS32" s="1230"/>
      <c r="OXT32" s="1230"/>
      <c r="OXU32" s="1230"/>
      <c r="OXV32" s="1230"/>
      <c r="OXW32" s="1230"/>
      <c r="OXX32" s="1230"/>
      <c r="OXY32" s="1230"/>
      <c r="OXZ32" s="1230"/>
      <c r="OYA32" s="1230"/>
      <c r="OYB32" s="1230"/>
      <c r="OYC32" s="1230"/>
      <c r="OYD32" s="1230"/>
      <c r="OYE32" s="1230"/>
      <c r="OYF32" s="1230"/>
      <c r="OYG32" s="1230"/>
      <c r="OYH32" s="1230"/>
      <c r="OYI32" s="1230"/>
      <c r="OYJ32" s="1230"/>
      <c r="OYK32" s="1230"/>
      <c r="OYL32" s="1230"/>
      <c r="OYM32" s="1230"/>
      <c r="OYN32" s="1230"/>
      <c r="OYO32" s="1230"/>
      <c r="OYP32" s="1230"/>
      <c r="OYQ32" s="1230"/>
      <c r="OYR32" s="1230"/>
      <c r="OYS32" s="1230"/>
      <c r="OYT32" s="1230"/>
      <c r="OYU32" s="1230"/>
      <c r="OYV32" s="1230"/>
      <c r="OYW32" s="1230"/>
      <c r="OYX32" s="1230"/>
      <c r="OYY32" s="1230"/>
      <c r="OYZ32" s="1230"/>
      <c r="OZA32" s="1230"/>
      <c r="OZB32" s="1230"/>
      <c r="OZC32" s="1230"/>
      <c r="OZD32" s="1230"/>
      <c r="OZE32" s="1230"/>
      <c r="OZF32" s="1230"/>
      <c r="OZG32" s="1230"/>
      <c r="OZH32" s="1230"/>
      <c r="OZI32" s="1230"/>
      <c r="OZJ32" s="1230"/>
      <c r="OZK32" s="1230"/>
      <c r="OZL32" s="1230"/>
      <c r="OZM32" s="1230"/>
      <c r="OZN32" s="1230"/>
      <c r="OZO32" s="1230"/>
      <c r="OZP32" s="1230"/>
      <c r="OZQ32" s="1230"/>
      <c r="OZR32" s="1230"/>
      <c r="OZS32" s="1230"/>
      <c r="OZT32" s="1230"/>
      <c r="OZU32" s="1230"/>
      <c r="OZV32" s="1230"/>
      <c r="OZW32" s="1230"/>
      <c r="OZX32" s="1230"/>
      <c r="OZY32" s="1230"/>
      <c r="OZZ32" s="1230"/>
      <c r="PAA32" s="1230"/>
      <c r="PAB32" s="1230"/>
      <c r="PAC32" s="1230"/>
      <c r="PAD32" s="1230"/>
      <c r="PAE32" s="1230"/>
      <c r="PAF32" s="1230"/>
      <c r="PAG32" s="1230"/>
      <c r="PAH32" s="1230"/>
      <c r="PAI32" s="1230"/>
      <c r="PAJ32" s="1230"/>
      <c r="PAK32" s="1230"/>
      <c r="PAL32" s="1230"/>
      <c r="PAM32" s="1230"/>
      <c r="PAN32" s="1230"/>
      <c r="PAO32" s="1230"/>
      <c r="PAP32" s="1230"/>
      <c r="PAQ32" s="1230"/>
      <c r="PAR32" s="1230"/>
      <c r="PAS32" s="1230"/>
      <c r="PAT32" s="1230"/>
      <c r="PAU32" s="1230"/>
      <c r="PAV32" s="1230"/>
      <c r="PAW32" s="1230"/>
      <c r="PAX32" s="1230"/>
      <c r="PAY32" s="1230"/>
      <c r="PAZ32" s="1230"/>
      <c r="PBA32" s="1230"/>
      <c r="PBB32" s="1230"/>
      <c r="PBC32" s="1230"/>
      <c r="PBD32" s="1230"/>
      <c r="PBE32" s="1230"/>
      <c r="PBF32" s="1230"/>
      <c r="PBG32" s="1230"/>
      <c r="PBH32" s="1230"/>
      <c r="PBI32" s="1230"/>
      <c r="PBJ32" s="1230"/>
      <c r="PBK32" s="1230"/>
      <c r="PBL32" s="1230"/>
      <c r="PBM32" s="1230"/>
      <c r="PBN32" s="1230"/>
      <c r="PBO32" s="1230"/>
      <c r="PBP32" s="1230"/>
      <c r="PBQ32" s="1230"/>
      <c r="PBR32" s="1230"/>
      <c r="PBS32" s="1230"/>
      <c r="PBT32" s="1230"/>
      <c r="PBU32" s="1230"/>
      <c r="PBV32" s="1230"/>
      <c r="PBW32" s="1230"/>
      <c r="PBX32" s="1230"/>
      <c r="PBY32" s="1230"/>
      <c r="PBZ32" s="1230"/>
      <c r="PCA32" s="1230"/>
      <c r="PCB32" s="1230"/>
      <c r="PCC32" s="1230"/>
      <c r="PCD32" s="1230"/>
      <c r="PCE32" s="1230"/>
      <c r="PCF32" s="1230"/>
      <c r="PCG32" s="1230"/>
      <c r="PCH32" s="1230"/>
      <c r="PCI32" s="1230"/>
      <c r="PCJ32" s="1230"/>
      <c r="PCK32" s="1230"/>
      <c r="PCL32" s="1230"/>
      <c r="PCM32" s="1230"/>
      <c r="PCN32" s="1230"/>
      <c r="PCO32" s="1230"/>
      <c r="PCP32" s="1230"/>
      <c r="PCQ32" s="1230"/>
      <c r="PCR32" s="1230"/>
      <c r="PCS32" s="1230"/>
      <c r="PCT32" s="1230"/>
      <c r="PCU32" s="1230"/>
      <c r="PCV32" s="1230"/>
      <c r="PCW32" s="1230"/>
      <c r="PCX32" s="1230"/>
      <c r="PCY32" s="1230"/>
      <c r="PCZ32" s="1230"/>
      <c r="PDA32" s="1230"/>
      <c r="PDB32" s="1230"/>
      <c r="PDC32" s="1230"/>
      <c r="PDD32" s="1230"/>
      <c r="PDE32" s="1230"/>
      <c r="PDF32" s="1230"/>
      <c r="PDG32" s="1230"/>
      <c r="PDH32" s="1230"/>
      <c r="PDI32" s="1230"/>
      <c r="PDJ32" s="1230"/>
      <c r="PDK32" s="1230"/>
      <c r="PDL32" s="1230"/>
      <c r="PDM32" s="1230"/>
      <c r="PDN32" s="1230"/>
      <c r="PDO32" s="1230"/>
      <c r="PDP32" s="1230"/>
      <c r="PDQ32" s="1230"/>
      <c r="PDR32" s="1230"/>
      <c r="PDS32" s="1230"/>
      <c r="PDT32" s="1230"/>
      <c r="PDU32" s="1230"/>
      <c r="PDV32" s="1230"/>
      <c r="PDW32" s="1230"/>
      <c r="PDX32" s="1230"/>
      <c r="PDY32" s="1230"/>
      <c r="PDZ32" s="1230"/>
      <c r="PEA32" s="1230"/>
      <c r="PEB32" s="1230"/>
      <c r="PEC32" s="1230"/>
      <c r="PED32" s="1230"/>
      <c r="PEE32" s="1230"/>
      <c r="PEF32" s="1230"/>
      <c r="PEG32" s="1230"/>
      <c r="PEH32" s="1230"/>
      <c r="PEI32" s="1230"/>
      <c r="PEJ32" s="1230"/>
      <c r="PEK32" s="1230"/>
      <c r="PEL32" s="1230"/>
      <c r="PEM32" s="1230"/>
      <c r="PEN32" s="1230"/>
      <c r="PEO32" s="1230"/>
      <c r="PEP32" s="1230"/>
      <c r="PEQ32" s="1230"/>
      <c r="PER32" s="1230"/>
      <c r="PES32" s="1230"/>
      <c r="PET32" s="1230"/>
      <c r="PEU32" s="1230"/>
      <c r="PEV32" s="1230"/>
      <c r="PEW32" s="1230"/>
      <c r="PEX32" s="1230"/>
      <c r="PEY32" s="1230"/>
      <c r="PEZ32" s="1230"/>
      <c r="PFA32" s="1230"/>
      <c r="PFB32" s="1230"/>
      <c r="PFC32" s="1230"/>
      <c r="PFD32" s="1230"/>
      <c r="PFE32" s="1230"/>
      <c r="PFF32" s="1230"/>
      <c r="PFG32" s="1230"/>
      <c r="PFH32" s="1230"/>
      <c r="PFI32" s="1230"/>
      <c r="PFJ32" s="1230"/>
      <c r="PFK32" s="1230"/>
      <c r="PFL32" s="1230"/>
      <c r="PFM32" s="1230"/>
      <c r="PFN32" s="1230"/>
      <c r="PFO32" s="1230"/>
      <c r="PFP32" s="1230"/>
      <c r="PFQ32" s="1230"/>
      <c r="PFR32" s="1230"/>
      <c r="PFS32" s="1230"/>
      <c r="PFT32" s="1230"/>
      <c r="PFU32" s="1230"/>
      <c r="PFV32" s="1230"/>
      <c r="PFW32" s="1230"/>
      <c r="PFX32" s="1230"/>
      <c r="PFY32" s="1230"/>
      <c r="PFZ32" s="1230"/>
      <c r="PGA32" s="1230"/>
      <c r="PGB32" s="1230"/>
      <c r="PGC32" s="1230"/>
      <c r="PGD32" s="1230"/>
      <c r="PGE32" s="1230"/>
      <c r="PGF32" s="1230"/>
      <c r="PGG32" s="1230"/>
      <c r="PGH32" s="1230"/>
      <c r="PGI32" s="1230"/>
      <c r="PGJ32" s="1230"/>
      <c r="PGK32" s="1230"/>
      <c r="PGL32" s="1230"/>
      <c r="PGM32" s="1230"/>
      <c r="PGN32" s="1230"/>
      <c r="PGO32" s="1230"/>
      <c r="PGP32" s="1230"/>
      <c r="PGQ32" s="1230"/>
      <c r="PGR32" s="1230"/>
      <c r="PGS32" s="1230"/>
      <c r="PGT32" s="1230"/>
      <c r="PGU32" s="1230"/>
      <c r="PGV32" s="1230"/>
      <c r="PGW32" s="1230"/>
      <c r="PGX32" s="1230"/>
      <c r="PGY32" s="1230"/>
      <c r="PGZ32" s="1230"/>
      <c r="PHA32" s="1230"/>
      <c r="PHB32" s="1230"/>
      <c r="PHC32" s="1230"/>
      <c r="PHD32" s="1230"/>
      <c r="PHE32" s="1230"/>
      <c r="PHF32" s="1230"/>
      <c r="PHG32" s="1230"/>
      <c r="PHH32" s="1230"/>
      <c r="PHI32" s="1230"/>
      <c r="PHJ32" s="1230"/>
      <c r="PHK32" s="1230"/>
      <c r="PHL32" s="1230"/>
      <c r="PHM32" s="1230"/>
      <c r="PHN32" s="1230"/>
      <c r="PHO32" s="1230"/>
      <c r="PHP32" s="1230"/>
      <c r="PHQ32" s="1230"/>
      <c r="PHR32" s="1230"/>
      <c r="PHS32" s="1230"/>
      <c r="PHT32" s="1230"/>
      <c r="PHU32" s="1230"/>
      <c r="PHV32" s="1230"/>
      <c r="PHW32" s="1230"/>
      <c r="PHX32" s="1230"/>
      <c r="PHY32" s="1230"/>
      <c r="PHZ32" s="1230"/>
      <c r="PIA32" s="1230"/>
      <c r="PIB32" s="1230"/>
      <c r="PIC32" s="1230"/>
      <c r="PID32" s="1230"/>
      <c r="PIE32" s="1230"/>
      <c r="PIF32" s="1230"/>
      <c r="PIG32" s="1230"/>
      <c r="PIH32" s="1230"/>
      <c r="PII32" s="1230"/>
      <c r="PIJ32" s="1230"/>
      <c r="PIK32" s="1230"/>
      <c r="PIL32" s="1230"/>
      <c r="PIM32" s="1230"/>
      <c r="PIN32" s="1230"/>
      <c r="PIO32" s="1230"/>
      <c r="PIP32" s="1230"/>
      <c r="PIQ32" s="1230"/>
      <c r="PIR32" s="1230"/>
      <c r="PIS32" s="1230"/>
      <c r="PIT32" s="1230"/>
      <c r="PIU32" s="1230"/>
      <c r="PIV32" s="1230"/>
      <c r="PIW32" s="1230"/>
      <c r="PIX32" s="1230"/>
      <c r="PIY32" s="1230"/>
      <c r="PIZ32" s="1230"/>
      <c r="PJA32" s="1230"/>
      <c r="PJB32" s="1230"/>
      <c r="PJC32" s="1230"/>
      <c r="PJD32" s="1230"/>
      <c r="PJE32" s="1230"/>
      <c r="PJF32" s="1230"/>
      <c r="PJG32" s="1230"/>
      <c r="PJH32" s="1230"/>
      <c r="PJI32" s="1230"/>
      <c r="PJJ32" s="1230"/>
      <c r="PJK32" s="1230"/>
      <c r="PJL32" s="1230"/>
      <c r="PJM32" s="1230"/>
      <c r="PJN32" s="1230"/>
      <c r="PJO32" s="1230"/>
      <c r="PJP32" s="1230"/>
      <c r="PJQ32" s="1230"/>
      <c r="PJR32" s="1230"/>
      <c r="PJS32" s="1230"/>
      <c r="PJT32" s="1230"/>
      <c r="PJU32" s="1230"/>
      <c r="PJV32" s="1230"/>
      <c r="PJW32" s="1230"/>
      <c r="PJX32" s="1230"/>
      <c r="PJY32" s="1230"/>
      <c r="PJZ32" s="1230"/>
      <c r="PKA32" s="1230"/>
      <c r="PKB32" s="1230"/>
      <c r="PKC32" s="1230"/>
      <c r="PKD32" s="1230"/>
      <c r="PKE32" s="1230"/>
      <c r="PKF32" s="1230"/>
      <c r="PKG32" s="1230"/>
      <c r="PKH32" s="1230"/>
      <c r="PKI32" s="1230"/>
      <c r="PKJ32" s="1230"/>
      <c r="PKK32" s="1230"/>
      <c r="PKL32" s="1230"/>
      <c r="PKM32" s="1230"/>
      <c r="PKN32" s="1230"/>
      <c r="PKO32" s="1230"/>
      <c r="PKP32" s="1230"/>
      <c r="PKQ32" s="1230"/>
      <c r="PKR32" s="1230"/>
      <c r="PKS32" s="1230"/>
      <c r="PKT32" s="1230"/>
      <c r="PKU32" s="1230"/>
      <c r="PKV32" s="1230"/>
      <c r="PKW32" s="1230"/>
      <c r="PKX32" s="1230"/>
      <c r="PKY32" s="1230"/>
      <c r="PKZ32" s="1230"/>
      <c r="PLA32" s="1230"/>
      <c r="PLB32" s="1230"/>
      <c r="PLC32" s="1230"/>
      <c r="PLD32" s="1230"/>
      <c r="PLE32" s="1230"/>
      <c r="PLF32" s="1230"/>
      <c r="PLG32" s="1230"/>
      <c r="PLH32" s="1230"/>
      <c r="PLI32" s="1230"/>
      <c r="PLJ32" s="1230"/>
      <c r="PLK32" s="1230"/>
      <c r="PLL32" s="1230"/>
      <c r="PLM32" s="1230"/>
      <c r="PLN32" s="1230"/>
      <c r="PLO32" s="1230"/>
      <c r="PLP32" s="1230"/>
      <c r="PLQ32" s="1230"/>
      <c r="PLR32" s="1230"/>
      <c r="PLS32" s="1230"/>
      <c r="PLT32" s="1230"/>
      <c r="PLU32" s="1230"/>
      <c r="PLV32" s="1230"/>
      <c r="PLW32" s="1230"/>
      <c r="PLX32" s="1230"/>
      <c r="PLY32" s="1230"/>
      <c r="PLZ32" s="1230"/>
      <c r="PMA32" s="1230"/>
      <c r="PMB32" s="1230"/>
      <c r="PMC32" s="1230"/>
      <c r="PMD32" s="1230"/>
      <c r="PME32" s="1230"/>
      <c r="PMF32" s="1230"/>
      <c r="PMG32" s="1230"/>
      <c r="PMH32" s="1230"/>
      <c r="PMI32" s="1230"/>
      <c r="PMJ32" s="1230"/>
      <c r="PMK32" s="1230"/>
      <c r="PML32" s="1230"/>
      <c r="PMM32" s="1230"/>
      <c r="PMN32" s="1230"/>
      <c r="PMO32" s="1230"/>
      <c r="PMP32" s="1230"/>
      <c r="PMQ32" s="1230"/>
      <c r="PMR32" s="1230"/>
      <c r="PMS32" s="1230"/>
      <c r="PMT32" s="1230"/>
      <c r="PMU32" s="1230"/>
      <c r="PMV32" s="1230"/>
      <c r="PMW32" s="1230"/>
      <c r="PMX32" s="1230"/>
      <c r="PMY32" s="1230"/>
      <c r="PMZ32" s="1230"/>
      <c r="PNA32" s="1230"/>
      <c r="PNB32" s="1230"/>
      <c r="PNC32" s="1230"/>
      <c r="PND32" s="1230"/>
      <c r="PNE32" s="1230"/>
      <c r="PNF32" s="1230"/>
      <c r="PNG32" s="1230"/>
      <c r="PNH32" s="1230"/>
      <c r="PNI32" s="1230"/>
      <c r="PNJ32" s="1230"/>
      <c r="PNK32" s="1230"/>
      <c r="PNL32" s="1230"/>
      <c r="PNM32" s="1230"/>
      <c r="PNN32" s="1230"/>
      <c r="PNO32" s="1230"/>
      <c r="PNP32" s="1230"/>
      <c r="PNQ32" s="1230"/>
      <c r="PNR32" s="1230"/>
      <c r="PNS32" s="1230"/>
      <c r="PNT32" s="1230"/>
      <c r="PNU32" s="1230"/>
      <c r="PNV32" s="1230"/>
      <c r="PNW32" s="1230"/>
      <c r="PNX32" s="1230"/>
      <c r="PNY32" s="1230"/>
      <c r="PNZ32" s="1230"/>
      <c r="POA32" s="1230"/>
      <c r="POB32" s="1230"/>
      <c r="POC32" s="1230"/>
      <c r="POD32" s="1230"/>
      <c r="POE32" s="1230"/>
      <c r="POF32" s="1230"/>
      <c r="POG32" s="1230"/>
      <c r="POH32" s="1230"/>
      <c r="POI32" s="1230"/>
      <c r="POJ32" s="1230"/>
      <c r="POK32" s="1230"/>
      <c r="POL32" s="1230"/>
      <c r="POM32" s="1230"/>
      <c r="PON32" s="1230"/>
      <c r="POO32" s="1230"/>
      <c r="POP32" s="1230"/>
      <c r="POQ32" s="1230"/>
      <c r="POR32" s="1230"/>
      <c r="POS32" s="1230"/>
      <c r="POT32" s="1230"/>
      <c r="POU32" s="1230"/>
      <c r="POV32" s="1230"/>
      <c r="POW32" s="1230"/>
      <c r="POX32" s="1230"/>
      <c r="POY32" s="1230"/>
      <c r="POZ32" s="1230"/>
      <c r="PPA32" s="1230"/>
      <c r="PPB32" s="1230"/>
      <c r="PPC32" s="1230"/>
      <c r="PPD32" s="1230"/>
      <c r="PPE32" s="1230"/>
      <c r="PPF32" s="1230"/>
      <c r="PPG32" s="1230"/>
      <c r="PPH32" s="1230"/>
      <c r="PPI32" s="1230"/>
      <c r="PPJ32" s="1230"/>
      <c r="PPK32" s="1230"/>
      <c r="PPL32" s="1230"/>
      <c r="PPM32" s="1230"/>
      <c r="PPN32" s="1230"/>
      <c r="PPO32" s="1230"/>
      <c r="PPP32" s="1230"/>
      <c r="PPQ32" s="1230"/>
      <c r="PPR32" s="1230"/>
      <c r="PPS32" s="1230"/>
      <c r="PPT32" s="1230"/>
      <c r="PPU32" s="1230"/>
      <c r="PPV32" s="1230"/>
      <c r="PPW32" s="1230"/>
      <c r="PPX32" s="1230"/>
      <c r="PPY32" s="1230"/>
      <c r="PPZ32" s="1230"/>
      <c r="PQA32" s="1230"/>
      <c r="PQB32" s="1230"/>
      <c r="PQC32" s="1230"/>
      <c r="PQD32" s="1230"/>
      <c r="PQE32" s="1230"/>
      <c r="PQF32" s="1230"/>
      <c r="PQG32" s="1230"/>
      <c r="PQH32" s="1230"/>
      <c r="PQI32" s="1230"/>
      <c r="PQJ32" s="1230"/>
      <c r="PQK32" s="1230"/>
      <c r="PQL32" s="1230"/>
      <c r="PQM32" s="1230"/>
      <c r="PQN32" s="1230"/>
      <c r="PQO32" s="1230"/>
      <c r="PQP32" s="1230"/>
      <c r="PQQ32" s="1230"/>
      <c r="PQR32" s="1230"/>
      <c r="PQS32" s="1230"/>
      <c r="PQT32" s="1230"/>
      <c r="PQU32" s="1230"/>
      <c r="PQV32" s="1230"/>
      <c r="PQW32" s="1230"/>
      <c r="PQX32" s="1230"/>
      <c r="PQY32" s="1230"/>
      <c r="PQZ32" s="1230"/>
      <c r="PRA32" s="1230"/>
      <c r="PRB32" s="1230"/>
      <c r="PRC32" s="1230"/>
      <c r="PRD32" s="1230"/>
      <c r="PRE32" s="1230"/>
      <c r="PRF32" s="1230"/>
      <c r="PRG32" s="1230"/>
      <c r="PRH32" s="1230"/>
      <c r="PRI32" s="1230"/>
      <c r="PRJ32" s="1230"/>
      <c r="PRK32" s="1230"/>
      <c r="PRL32" s="1230"/>
      <c r="PRM32" s="1230"/>
      <c r="PRN32" s="1230"/>
      <c r="PRO32" s="1230"/>
      <c r="PRP32" s="1230"/>
      <c r="PRQ32" s="1230"/>
      <c r="PRR32" s="1230"/>
      <c r="PRS32" s="1230"/>
      <c r="PRT32" s="1230"/>
      <c r="PRU32" s="1230"/>
      <c r="PRV32" s="1230"/>
      <c r="PRW32" s="1230"/>
      <c r="PRX32" s="1230"/>
      <c r="PRY32" s="1230"/>
      <c r="PRZ32" s="1230"/>
      <c r="PSA32" s="1230"/>
      <c r="PSB32" s="1230"/>
      <c r="PSC32" s="1230"/>
      <c r="PSD32" s="1230"/>
      <c r="PSE32" s="1230"/>
      <c r="PSF32" s="1230"/>
      <c r="PSG32" s="1230"/>
      <c r="PSH32" s="1230"/>
      <c r="PSI32" s="1230"/>
      <c r="PSJ32" s="1230"/>
      <c r="PSK32" s="1230"/>
      <c r="PSL32" s="1230"/>
      <c r="PSM32" s="1230"/>
      <c r="PSN32" s="1230"/>
      <c r="PSO32" s="1230"/>
      <c r="PSP32" s="1230"/>
      <c r="PSQ32" s="1230"/>
      <c r="PSR32" s="1230"/>
      <c r="PSS32" s="1230"/>
      <c r="PST32" s="1230"/>
      <c r="PSU32" s="1230"/>
      <c r="PSV32" s="1230"/>
      <c r="PSW32" s="1230"/>
      <c r="PSX32" s="1230"/>
      <c r="PSY32" s="1230"/>
      <c r="PSZ32" s="1230"/>
      <c r="PTA32" s="1230"/>
      <c r="PTB32" s="1230"/>
      <c r="PTC32" s="1230"/>
      <c r="PTD32" s="1230"/>
      <c r="PTE32" s="1230"/>
      <c r="PTF32" s="1230"/>
      <c r="PTG32" s="1230"/>
      <c r="PTH32" s="1230"/>
      <c r="PTI32" s="1230"/>
      <c r="PTJ32" s="1230"/>
      <c r="PTK32" s="1230"/>
      <c r="PTL32" s="1230"/>
      <c r="PTM32" s="1230"/>
      <c r="PTN32" s="1230"/>
      <c r="PTO32" s="1230"/>
      <c r="PTP32" s="1230"/>
      <c r="PTQ32" s="1230"/>
      <c r="PTR32" s="1230"/>
      <c r="PTS32" s="1230"/>
      <c r="PTT32" s="1230"/>
      <c r="PTU32" s="1230"/>
      <c r="PTV32" s="1230"/>
      <c r="PTW32" s="1230"/>
      <c r="PTX32" s="1230"/>
      <c r="PTY32" s="1230"/>
      <c r="PTZ32" s="1230"/>
      <c r="PUA32" s="1230"/>
      <c r="PUB32" s="1230"/>
      <c r="PUC32" s="1230"/>
      <c r="PUD32" s="1230"/>
      <c r="PUE32" s="1230"/>
      <c r="PUF32" s="1230"/>
      <c r="PUG32" s="1230"/>
      <c r="PUH32" s="1230"/>
      <c r="PUI32" s="1230"/>
      <c r="PUJ32" s="1230"/>
      <c r="PUK32" s="1230"/>
      <c r="PUL32" s="1230"/>
      <c r="PUM32" s="1230"/>
      <c r="PUN32" s="1230"/>
      <c r="PUO32" s="1230"/>
      <c r="PUP32" s="1230"/>
      <c r="PUQ32" s="1230"/>
      <c r="PUR32" s="1230"/>
      <c r="PUS32" s="1230"/>
      <c r="PUT32" s="1230"/>
      <c r="PUU32" s="1230"/>
      <c r="PUV32" s="1230"/>
      <c r="PUW32" s="1230"/>
      <c r="PUX32" s="1230"/>
      <c r="PUY32" s="1230"/>
      <c r="PUZ32" s="1230"/>
      <c r="PVA32" s="1230"/>
      <c r="PVB32" s="1230"/>
      <c r="PVC32" s="1230"/>
      <c r="PVD32" s="1230"/>
      <c r="PVE32" s="1230"/>
      <c r="PVF32" s="1230"/>
      <c r="PVG32" s="1230"/>
      <c r="PVH32" s="1230"/>
      <c r="PVI32" s="1230"/>
      <c r="PVJ32" s="1230"/>
      <c r="PVK32" s="1230"/>
      <c r="PVL32" s="1230"/>
      <c r="PVM32" s="1230"/>
      <c r="PVN32" s="1230"/>
      <c r="PVO32" s="1230"/>
      <c r="PVP32" s="1230"/>
      <c r="PVQ32" s="1230"/>
      <c r="PVR32" s="1230"/>
      <c r="PVS32" s="1230"/>
      <c r="PVT32" s="1230"/>
      <c r="PVU32" s="1230"/>
      <c r="PVV32" s="1230"/>
      <c r="PVW32" s="1230"/>
      <c r="PVX32" s="1230"/>
      <c r="PVY32" s="1230"/>
      <c r="PVZ32" s="1230"/>
      <c r="PWA32" s="1230"/>
      <c r="PWB32" s="1230"/>
      <c r="PWC32" s="1230"/>
      <c r="PWD32" s="1230"/>
      <c r="PWE32" s="1230"/>
      <c r="PWF32" s="1230"/>
      <c r="PWG32" s="1230"/>
      <c r="PWH32" s="1230"/>
      <c r="PWI32" s="1230"/>
      <c r="PWJ32" s="1230"/>
      <c r="PWK32" s="1230"/>
      <c r="PWL32" s="1230"/>
      <c r="PWM32" s="1230"/>
      <c r="PWN32" s="1230"/>
      <c r="PWO32" s="1230"/>
      <c r="PWP32" s="1230"/>
      <c r="PWQ32" s="1230"/>
      <c r="PWR32" s="1230"/>
      <c r="PWS32" s="1230"/>
      <c r="PWT32" s="1230"/>
      <c r="PWU32" s="1230"/>
      <c r="PWV32" s="1230"/>
      <c r="PWW32" s="1230"/>
      <c r="PWX32" s="1230"/>
      <c r="PWY32" s="1230"/>
      <c r="PWZ32" s="1230"/>
      <c r="PXA32" s="1230"/>
      <c r="PXB32" s="1230"/>
      <c r="PXC32" s="1230"/>
      <c r="PXD32" s="1230"/>
      <c r="PXE32" s="1230"/>
      <c r="PXF32" s="1230"/>
      <c r="PXG32" s="1230"/>
      <c r="PXH32" s="1230"/>
      <c r="PXI32" s="1230"/>
      <c r="PXJ32" s="1230"/>
      <c r="PXK32" s="1230"/>
      <c r="PXL32" s="1230"/>
      <c r="PXM32" s="1230"/>
      <c r="PXN32" s="1230"/>
      <c r="PXO32" s="1230"/>
      <c r="PXP32" s="1230"/>
      <c r="PXQ32" s="1230"/>
      <c r="PXR32" s="1230"/>
      <c r="PXS32" s="1230"/>
      <c r="PXT32" s="1230"/>
      <c r="PXU32" s="1230"/>
      <c r="PXV32" s="1230"/>
      <c r="PXW32" s="1230"/>
      <c r="PXX32" s="1230"/>
      <c r="PXY32" s="1230"/>
      <c r="PXZ32" s="1230"/>
      <c r="PYA32" s="1230"/>
      <c r="PYB32" s="1230"/>
      <c r="PYC32" s="1230"/>
      <c r="PYD32" s="1230"/>
      <c r="PYE32" s="1230"/>
      <c r="PYF32" s="1230"/>
      <c r="PYG32" s="1230"/>
      <c r="PYH32" s="1230"/>
      <c r="PYI32" s="1230"/>
      <c r="PYJ32" s="1230"/>
      <c r="PYK32" s="1230"/>
      <c r="PYL32" s="1230"/>
      <c r="PYM32" s="1230"/>
      <c r="PYN32" s="1230"/>
      <c r="PYO32" s="1230"/>
      <c r="PYP32" s="1230"/>
      <c r="PYQ32" s="1230"/>
      <c r="PYR32" s="1230"/>
      <c r="PYS32" s="1230"/>
      <c r="PYT32" s="1230"/>
      <c r="PYU32" s="1230"/>
      <c r="PYV32" s="1230"/>
      <c r="PYW32" s="1230"/>
      <c r="PYX32" s="1230"/>
      <c r="PYY32" s="1230"/>
      <c r="PYZ32" s="1230"/>
      <c r="PZA32" s="1230"/>
      <c r="PZB32" s="1230"/>
      <c r="PZC32" s="1230"/>
      <c r="PZD32" s="1230"/>
      <c r="PZE32" s="1230"/>
      <c r="PZF32" s="1230"/>
      <c r="PZG32" s="1230"/>
      <c r="PZH32" s="1230"/>
      <c r="PZI32" s="1230"/>
      <c r="PZJ32" s="1230"/>
      <c r="PZK32" s="1230"/>
      <c r="PZL32" s="1230"/>
      <c r="PZM32" s="1230"/>
      <c r="PZN32" s="1230"/>
      <c r="PZO32" s="1230"/>
      <c r="PZP32" s="1230"/>
      <c r="PZQ32" s="1230"/>
      <c r="PZR32" s="1230"/>
      <c r="PZS32" s="1230"/>
      <c r="PZT32" s="1230"/>
      <c r="PZU32" s="1230"/>
      <c r="PZV32" s="1230"/>
      <c r="PZW32" s="1230"/>
      <c r="PZX32" s="1230"/>
      <c r="PZY32" s="1230"/>
      <c r="PZZ32" s="1230"/>
      <c r="QAA32" s="1230"/>
      <c r="QAB32" s="1230"/>
      <c r="QAC32" s="1230"/>
      <c r="QAD32" s="1230"/>
      <c r="QAE32" s="1230"/>
      <c r="QAF32" s="1230"/>
      <c r="QAG32" s="1230"/>
      <c r="QAH32" s="1230"/>
      <c r="QAI32" s="1230"/>
      <c r="QAJ32" s="1230"/>
      <c r="QAK32" s="1230"/>
      <c r="QAL32" s="1230"/>
      <c r="QAM32" s="1230"/>
      <c r="QAN32" s="1230"/>
      <c r="QAO32" s="1230"/>
      <c r="QAP32" s="1230"/>
      <c r="QAQ32" s="1230"/>
      <c r="QAR32" s="1230"/>
      <c r="QAS32" s="1230"/>
      <c r="QAT32" s="1230"/>
      <c r="QAU32" s="1230"/>
      <c r="QAV32" s="1230"/>
      <c r="QAW32" s="1230"/>
      <c r="QAX32" s="1230"/>
      <c r="QAY32" s="1230"/>
      <c r="QAZ32" s="1230"/>
      <c r="QBA32" s="1230"/>
      <c r="QBB32" s="1230"/>
      <c r="QBC32" s="1230"/>
      <c r="QBD32" s="1230"/>
      <c r="QBE32" s="1230"/>
      <c r="QBF32" s="1230"/>
      <c r="QBG32" s="1230"/>
      <c r="QBH32" s="1230"/>
      <c r="QBI32" s="1230"/>
      <c r="QBJ32" s="1230"/>
      <c r="QBK32" s="1230"/>
      <c r="QBL32" s="1230"/>
      <c r="QBM32" s="1230"/>
      <c r="QBN32" s="1230"/>
      <c r="QBO32" s="1230"/>
      <c r="QBP32" s="1230"/>
      <c r="QBQ32" s="1230"/>
      <c r="QBR32" s="1230"/>
      <c r="QBS32" s="1230"/>
      <c r="QBT32" s="1230"/>
      <c r="QBU32" s="1230"/>
      <c r="QBV32" s="1230"/>
      <c r="QBW32" s="1230"/>
      <c r="QBX32" s="1230"/>
      <c r="QBY32" s="1230"/>
      <c r="QBZ32" s="1230"/>
      <c r="QCA32" s="1230"/>
      <c r="QCB32" s="1230"/>
      <c r="QCC32" s="1230"/>
      <c r="QCD32" s="1230"/>
      <c r="QCE32" s="1230"/>
      <c r="QCF32" s="1230"/>
      <c r="QCG32" s="1230"/>
      <c r="QCH32" s="1230"/>
      <c r="QCI32" s="1230"/>
      <c r="QCJ32" s="1230"/>
      <c r="QCK32" s="1230"/>
      <c r="QCL32" s="1230"/>
      <c r="QCM32" s="1230"/>
      <c r="QCN32" s="1230"/>
      <c r="QCO32" s="1230"/>
      <c r="QCP32" s="1230"/>
      <c r="QCQ32" s="1230"/>
      <c r="QCR32" s="1230"/>
      <c r="QCS32" s="1230"/>
      <c r="QCT32" s="1230"/>
      <c r="QCU32" s="1230"/>
      <c r="QCV32" s="1230"/>
      <c r="QCW32" s="1230"/>
      <c r="QCX32" s="1230"/>
      <c r="QCY32" s="1230"/>
      <c r="QCZ32" s="1230"/>
      <c r="QDA32" s="1230"/>
      <c r="QDB32" s="1230"/>
      <c r="QDC32" s="1230"/>
      <c r="QDD32" s="1230"/>
      <c r="QDE32" s="1230"/>
      <c r="QDF32" s="1230"/>
      <c r="QDG32" s="1230"/>
      <c r="QDH32" s="1230"/>
      <c r="QDI32" s="1230"/>
      <c r="QDJ32" s="1230"/>
      <c r="QDK32" s="1230"/>
      <c r="QDL32" s="1230"/>
      <c r="QDM32" s="1230"/>
      <c r="QDN32" s="1230"/>
      <c r="QDO32" s="1230"/>
      <c r="QDP32" s="1230"/>
      <c r="QDQ32" s="1230"/>
      <c r="QDR32" s="1230"/>
      <c r="QDS32" s="1230"/>
      <c r="QDT32" s="1230"/>
      <c r="QDU32" s="1230"/>
      <c r="QDV32" s="1230"/>
      <c r="QDW32" s="1230"/>
      <c r="QDX32" s="1230"/>
      <c r="QDY32" s="1230"/>
      <c r="QDZ32" s="1230"/>
      <c r="QEA32" s="1230"/>
      <c r="QEB32" s="1230"/>
      <c r="QEC32" s="1230"/>
      <c r="QED32" s="1230"/>
      <c r="QEE32" s="1230"/>
      <c r="QEF32" s="1230"/>
      <c r="QEG32" s="1230"/>
      <c r="QEH32" s="1230"/>
      <c r="QEI32" s="1230"/>
      <c r="QEJ32" s="1230"/>
      <c r="QEK32" s="1230"/>
      <c r="QEL32" s="1230"/>
      <c r="QEM32" s="1230"/>
      <c r="QEN32" s="1230"/>
      <c r="QEO32" s="1230"/>
      <c r="QEP32" s="1230"/>
      <c r="QEQ32" s="1230"/>
      <c r="QER32" s="1230"/>
      <c r="QES32" s="1230"/>
      <c r="QET32" s="1230"/>
      <c r="QEU32" s="1230"/>
      <c r="QEV32" s="1230"/>
      <c r="QEW32" s="1230"/>
      <c r="QEX32" s="1230"/>
      <c r="QEY32" s="1230"/>
      <c r="QEZ32" s="1230"/>
      <c r="QFA32" s="1230"/>
      <c r="QFB32" s="1230"/>
      <c r="QFC32" s="1230"/>
      <c r="QFD32" s="1230"/>
      <c r="QFE32" s="1230"/>
      <c r="QFF32" s="1230"/>
      <c r="QFG32" s="1230"/>
      <c r="QFH32" s="1230"/>
      <c r="QFI32" s="1230"/>
      <c r="QFJ32" s="1230"/>
      <c r="QFK32" s="1230"/>
      <c r="QFL32" s="1230"/>
      <c r="QFM32" s="1230"/>
      <c r="QFN32" s="1230"/>
      <c r="QFO32" s="1230"/>
      <c r="QFP32" s="1230"/>
      <c r="QFQ32" s="1230"/>
      <c r="QFR32" s="1230"/>
      <c r="QFS32" s="1230"/>
      <c r="QFT32" s="1230"/>
      <c r="QFU32" s="1230"/>
      <c r="QFV32" s="1230"/>
      <c r="QFW32" s="1230"/>
      <c r="QFX32" s="1230"/>
      <c r="QFY32" s="1230"/>
      <c r="QFZ32" s="1230"/>
      <c r="QGA32" s="1230"/>
      <c r="QGB32" s="1230"/>
      <c r="QGC32" s="1230"/>
      <c r="QGD32" s="1230"/>
      <c r="QGE32" s="1230"/>
      <c r="QGF32" s="1230"/>
      <c r="QGG32" s="1230"/>
      <c r="QGH32" s="1230"/>
      <c r="QGI32" s="1230"/>
      <c r="QGJ32" s="1230"/>
      <c r="QGK32" s="1230"/>
      <c r="QGL32" s="1230"/>
      <c r="QGM32" s="1230"/>
      <c r="QGN32" s="1230"/>
      <c r="QGO32" s="1230"/>
      <c r="QGP32" s="1230"/>
      <c r="QGQ32" s="1230"/>
      <c r="QGR32" s="1230"/>
      <c r="QGS32" s="1230"/>
      <c r="QGT32" s="1230"/>
      <c r="QGU32" s="1230"/>
      <c r="QGV32" s="1230"/>
      <c r="QGW32" s="1230"/>
      <c r="QGX32" s="1230"/>
      <c r="QGY32" s="1230"/>
      <c r="QGZ32" s="1230"/>
      <c r="QHA32" s="1230"/>
      <c r="QHB32" s="1230"/>
      <c r="QHC32" s="1230"/>
      <c r="QHD32" s="1230"/>
      <c r="QHE32" s="1230"/>
      <c r="QHF32" s="1230"/>
      <c r="QHG32" s="1230"/>
      <c r="QHH32" s="1230"/>
      <c r="QHI32" s="1230"/>
      <c r="QHJ32" s="1230"/>
      <c r="QHK32" s="1230"/>
      <c r="QHL32" s="1230"/>
      <c r="QHM32" s="1230"/>
      <c r="QHN32" s="1230"/>
      <c r="QHO32" s="1230"/>
      <c r="QHP32" s="1230"/>
      <c r="QHQ32" s="1230"/>
      <c r="QHR32" s="1230"/>
      <c r="QHS32" s="1230"/>
      <c r="QHT32" s="1230"/>
      <c r="QHU32" s="1230"/>
      <c r="QHV32" s="1230"/>
      <c r="QHW32" s="1230"/>
      <c r="QHX32" s="1230"/>
      <c r="QHY32" s="1230"/>
      <c r="QHZ32" s="1230"/>
      <c r="QIA32" s="1230"/>
      <c r="QIB32" s="1230"/>
      <c r="QIC32" s="1230"/>
      <c r="QID32" s="1230"/>
      <c r="QIE32" s="1230"/>
      <c r="QIF32" s="1230"/>
      <c r="QIG32" s="1230"/>
      <c r="QIH32" s="1230"/>
      <c r="QII32" s="1230"/>
      <c r="QIJ32" s="1230"/>
      <c r="QIK32" s="1230"/>
      <c r="QIL32" s="1230"/>
      <c r="QIM32" s="1230"/>
      <c r="QIN32" s="1230"/>
      <c r="QIO32" s="1230"/>
      <c r="QIP32" s="1230"/>
      <c r="QIQ32" s="1230"/>
      <c r="QIR32" s="1230"/>
      <c r="QIS32" s="1230"/>
      <c r="QIT32" s="1230"/>
      <c r="QIU32" s="1230"/>
      <c r="QIV32" s="1230"/>
      <c r="QIW32" s="1230"/>
      <c r="QIX32" s="1230"/>
      <c r="QIY32" s="1230"/>
      <c r="QIZ32" s="1230"/>
      <c r="QJA32" s="1230"/>
      <c r="QJB32" s="1230"/>
      <c r="QJC32" s="1230"/>
      <c r="QJD32" s="1230"/>
      <c r="QJE32" s="1230"/>
      <c r="QJF32" s="1230"/>
      <c r="QJG32" s="1230"/>
      <c r="QJH32" s="1230"/>
      <c r="QJI32" s="1230"/>
      <c r="QJJ32" s="1230"/>
      <c r="QJK32" s="1230"/>
      <c r="QJL32" s="1230"/>
      <c r="QJM32" s="1230"/>
      <c r="QJN32" s="1230"/>
      <c r="QJO32" s="1230"/>
      <c r="QJP32" s="1230"/>
      <c r="QJQ32" s="1230"/>
      <c r="QJR32" s="1230"/>
      <c r="QJS32" s="1230"/>
      <c r="QJT32" s="1230"/>
      <c r="QJU32" s="1230"/>
      <c r="QJV32" s="1230"/>
      <c r="QJW32" s="1230"/>
      <c r="QJX32" s="1230"/>
      <c r="QJY32" s="1230"/>
      <c r="QJZ32" s="1230"/>
      <c r="QKA32" s="1230"/>
      <c r="QKB32" s="1230"/>
      <c r="QKC32" s="1230"/>
      <c r="QKD32" s="1230"/>
      <c r="QKE32" s="1230"/>
      <c r="QKF32" s="1230"/>
      <c r="QKG32" s="1230"/>
      <c r="QKH32" s="1230"/>
      <c r="QKI32" s="1230"/>
      <c r="QKJ32" s="1230"/>
      <c r="QKK32" s="1230"/>
      <c r="QKL32" s="1230"/>
      <c r="QKM32" s="1230"/>
      <c r="QKN32" s="1230"/>
      <c r="QKO32" s="1230"/>
      <c r="QKP32" s="1230"/>
      <c r="QKQ32" s="1230"/>
      <c r="QKR32" s="1230"/>
      <c r="QKS32" s="1230"/>
      <c r="QKT32" s="1230"/>
      <c r="QKU32" s="1230"/>
      <c r="QKV32" s="1230"/>
      <c r="QKW32" s="1230"/>
      <c r="QKX32" s="1230"/>
      <c r="QKY32" s="1230"/>
      <c r="QKZ32" s="1230"/>
      <c r="QLA32" s="1230"/>
      <c r="QLB32" s="1230"/>
      <c r="QLC32" s="1230"/>
      <c r="QLD32" s="1230"/>
      <c r="QLE32" s="1230"/>
      <c r="QLF32" s="1230"/>
      <c r="QLG32" s="1230"/>
      <c r="QLH32" s="1230"/>
      <c r="QLI32" s="1230"/>
      <c r="QLJ32" s="1230"/>
      <c r="QLK32" s="1230"/>
      <c r="QLL32" s="1230"/>
      <c r="QLM32" s="1230"/>
      <c r="QLN32" s="1230"/>
      <c r="QLO32" s="1230"/>
      <c r="QLP32" s="1230"/>
      <c r="QLQ32" s="1230"/>
      <c r="QLR32" s="1230"/>
      <c r="QLS32" s="1230"/>
      <c r="QLT32" s="1230"/>
      <c r="QLU32" s="1230"/>
      <c r="QLV32" s="1230"/>
      <c r="QLW32" s="1230"/>
      <c r="QLX32" s="1230"/>
      <c r="QLY32" s="1230"/>
      <c r="QLZ32" s="1230"/>
      <c r="QMA32" s="1230"/>
      <c r="QMB32" s="1230"/>
      <c r="QMC32" s="1230"/>
      <c r="QMD32" s="1230"/>
      <c r="QME32" s="1230"/>
      <c r="QMF32" s="1230"/>
      <c r="QMG32" s="1230"/>
      <c r="QMH32" s="1230"/>
      <c r="QMI32" s="1230"/>
      <c r="QMJ32" s="1230"/>
      <c r="QMK32" s="1230"/>
      <c r="QML32" s="1230"/>
      <c r="QMM32" s="1230"/>
      <c r="QMN32" s="1230"/>
      <c r="QMO32" s="1230"/>
      <c r="QMP32" s="1230"/>
      <c r="QMQ32" s="1230"/>
      <c r="QMR32" s="1230"/>
      <c r="QMS32" s="1230"/>
      <c r="QMT32" s="1230"/>
      <c r="QMU32" s="1230"/>
      <c r="QMV32" s="1230"/>
      <c r="QMW32" s="1230"/>
      <c r="QMX32" s="1230"/>
      <c r="QMY32" s="1230"/>
      <c r="QMZ32" s="1230"/>
      <c r="QNA32" s="1230"/>
      <c r="QNB32" s="1230"/>
      <c r="QNC32" s="1230"/>
      <c r="QND32" s="1230"/>
      <c r="QNE32" s="1230"/>
      <c r="QNF32" s="1230"/>
      <c r="QNG32" s="1230"/>
      <c r="QNH32" s="1230"/>
      <c r="QNI32" s="1230"/>
      <c r="QNJ32" s="1230"/>
      <c r="QNK32" s="1230"/>
      <c r="QNL32" s="1230"/>
      <c r="QNM32" s="1230"/>
      <c r="QNN32" s="1230"/>
      <c r="QNO32" s="1230"/>
      <c r="QNP32" s="1230"/>
      <c r="QNQ32" s="1230"/>
      <c r="QNR32" s="1230"/>
      <c r="QNS32" s="1230"/>
      <c r="QNT32" s="1230"/>
      <c r="QNU32" s="1230"/>
      <c r="QNV32" s="1230"/>
      <c r="QNW32" s="1230"/>
      <c r="QNX32" s="1230"/>
      <c r="QNY32" s="1230"/>
      <c r="QNZ32" s="1230"/>
      <c r="QOA32" s="1230"/>
      <c r="QOB32" s="1230"/>
      <c r="QOC32" s="1230"/>
      <c r="QOD32" s="1230"/>
      <c r="QOE32" s="1230"/>
      <c r="QOF32" s="1230"/>
      <c r="QOG32" s="1230"/>
      <c r="QOH32" s="1230"/>
      <c r="QOI32" s="1230"/>
      <c r="QOJ32" s="1230"/>
      <c r="QOK32" s="1230"/>
      <c r="QOL32" s="1230"/>
      <c r="QOM32" s="1230"/>
      <c r="QON32" s="1230"/>
      <c r="QOO32" s="1230"/>
      <c r="QOP32" s="1230"/>
      <c r="QOQ32" s="1230"/>
      <c r="QOR32" s="1230"/>
      <c r="QOS32" s="1230"/>
      <c r="QOT32" s="1230"/>
      <c r="QOU32" s="1230"/>
      <c r="QOV32" s="1230"/>
      <c r="QOW32" s="1230"/>
      <c r="QOX32" s="1230"/>
      <c r="QOY32" s="1230"/>
      <c r="QOZ32" s="1230"/>
      <c r="QPA32" s="1230"/>
      <c r="QPB32" s="1230"/>
      <c r="QPC32" s="1230"/>
      <c r="QPD32" s="1230"/>
      <c r="QPE32" s="1230"/>
      <c r="QPF32" s="1230"/>
      <c r="QPG32" s="1230"/>
      <c r="QPH32" s="1230"/>
      <c r="QPI32" s="1230"/>
      <c r="QPJ32" s="1230"/>
      <c r="QPK32" s="1230"/>
      <c r="QPL32" s="1230"/>
      <c r="QPM32" s="1230"/>
      <c r="QPN32" s="1230"/>
      <c r="QPO32" s="1230"/>
      <c r="QPP32" s="1230"/>
      <c r="QPQ32" s="1230"/>
      <c r="QPR32" s="1230"/>
      <c r="QPS32" s="1230"/>
      <c r="QPT32" s="1230"/>
      <c r="QPU32" s="1230"/>
      <c r="QPV32" s="1230"/>
      <c r="QPW32" s="1230"/>
      <c r="QPX32" s="1230"/>
      <c r="QPY32" s="1230"/>
      <c r="QPZ32" s="1230"/>
      <c r="QQA32" s="1230"/>
      <c r="QQB32" s="1230"/>
      <c r="QQC32" s="1230"/>
      <c r="QQD32" s="1230"/>
      <c r="QQE32" s="1230"/>
      <c r="QQF32" s="1230"/>
      <c r="QQG32" s="1230"/>
      <c r="QQH32" s="1230"/>
      <c r="QQI32" s="1230"/>
      <c r="QQJ32" s="1230"/>
      <c r="QQK32" s="1230"/>
      <c r="QQL32" s="1230"/>
      <c r="QQM32" s="1230"/>
      <c r="QQN32" s="1230"/>
      <c r="QQO32" s="1230"/>
      <c r="QQP32" s="1230"/>
      <c r="QQQ32" s="1230"/>
      <c r="QQR32" s="1230"/>
      <c r="QQS32" s="1230"/>
      <c r="QQT32" s="1230"/>
      <c r="QQU32" s="1230"/>
      <c r="QQV32" s="1230"/>
      <c r="QQW32" s="1230"/>
      <c r="QQX32" s="1230"/>
      <c r="QQY32" s="1230"/>
      <c r="QQZ32" s="1230"/>
      <c r="QRA32" s="1230"/>
      <c r="QRB32" s="1230"/>
      <c r="QRC32" s="1230"/>
      <c r="QRD32" s="1230"/>
      <c r="QRE32" s="1230"/>
      <c r="QRF32" s="1230"/>
      <c r="QRG32" s="1230"/>
      <c r="QRH32" s="1230"/>
      <c r="QRI32" s="1230"/>
      <c r="QRJ32" s="1230"/>
      <c r="QRK32" s="1230"/>
      <c r="QRL32" s="1230"/>
      <c r="QRM32" s="1230"/>
      <c r="QRN32" s="1230"/>
      <c r="QRO32" s="1230"/>
      <c r="QRP32" s="1230"/>
      <c r="QRQ32" s="1230"/>
      <c r="QRR32" s="1230"/>
      <c r="QRS32" s="1230"/>
      <c r="QRT32" s="1230"/>
      <c r="QRU32" s="1230"/>
      <c r="QRV32" s="1230"/>
      <c r="QRW32" s="1230"/>
      <c r="QRX32" s="1230"/>
      <c r="QRY32" s="1230"/>
      <c r="QRZ32" s="1230"/>
      <c r="QSA32" s="1230"/>
      <c r="QSB32" s="1230"/>
      <c r="QSC32" s="1230"/>
      <c r="QSD32" s="1230"/>
      <c r="QSE32" s="1230"/>
      <c r="QSF32" s="1230"/>
      <c r="QSG32" s="1230"/>
      <c r="QSH32" s="1230"/>
      <c r="QSI32" s="1230"/>
      <c r="QSJ32" s="1230"/>
      <c r="QSK32" s="1230"/>
      <c r="QSL32" s="1230"/>
      <c r="QSM32" s="1230"/>
      <c r="QSN32" s="1230"/>
      <c r="QSO32" s="1230"/>
      <c r="QSP32" s="1230"/>
      <c r="QSQ32" s="1230"/>
      <c r="QSR32" s="1230"/>
      <c r="QSS32" s="1230"/>
      <c r="QST32" s="1230"/>
      <c r="QSU32" s="1230"/>
      <c r="QSV32" s="1230"/>
      <c r="QSW32" s="1230"/>
      <c r="QSX32" s="1230"/>
      <c r="QSY32" s="1230"/>
      <c r="QSZ32" s="1230"/>
      <c r="QTA32" s="1230"/>
      <c r="QTB32" s="1230"/>
      <c r="QTC32" s="1230"/>
      <c r="QTD32" s="1230"/>
      <c r="QTE32" s="1230"/>
      <c r="QTF32" s="1230"/>
      <c r="QTG32" s="1230"/>
      <c r="QTH32" s="1230"/>
      <c r="QTI32" s="1230"/>
      <c r="QTJ32" s="1230"/>
      <c r="QTK32" s="1230"/>
      <c r="QTL32" s="1230"/>
      <c r="QTM32" s="1230"/>
      <c r="QTN32" s="1230"/>
      <c r="QTO32" s="1230"/>
      <c r="QTP32" s="1230"/>
      <c r="QTQ32" s="1230"/>
      <c r="QTR32" s="1230"/>
      <c r="QTS32" s="1230"/>
      <c r="QTT32" s="1230"/>
      <c r="QTU32" s="1230"/>
      <c r="QTV32" s="1230"/>
      <c r="QTW32" s="1230"/>
      <c r="QTX32" s="1230"/>
      <c r="QTY32" s="1230"/>
      <c r="QTZ32" s="1230"/>
      <c r="QUA32" s="1230"/>
      <c r="QUB32" s="1230"/>
      <c r="QUC32" s="1230"/>
      <c r="QUD32" s="1230"/>
      <c r="QUE32" s="1230"/>
      <c r="QUF32" s="1230"/>
      <c r="QUG32" s="1230"/>
      <c r="QUH32" s="1230"/>
      <c r="QUI32" s="1230"/>
      <c r="QUJ32" s="1230"/>
      <c r="QUK32" s="1230"/>
      <c r="QUL32" s="1230"/>
      <c r="QUM32" s="1230"/>
      <c r="QUN32" s="1230"/>
      <c r="QUO32" s="1230"/>
      <c r="QUP32" s="1230"/>
      <c r="QUQ32" s="1230"/>
      <c r="QUR32" s="1230"/>
      <c r="QUS32" s="1230"/>
      <c r="QUT32" s="1230"/>
      <c r="QUU32" s="1230"/>
      <c r="QUV32" s="1230"/>
      <c r="QUW32" s="1230"/>
      <c r="QUX32" s="1230"/>
      <c r="QUY32" s="1230"/>
      <c r="QUZ32" s="1230"/>
      <c r="QVA32" s="1230"/>
      <c r="QVB32" s="1230"/>
      <c r="QVC32" s="1230"/>
      <c r="QVD32" s="1230"/>
      <c r="QVE32" s="1230"/>
      <c r="QVF32" s="1230"/>
      <c r="QVG32" s="1230"/>
      <c r="QVH32" s="1230"/>
      <c r="QVI32" s="1230"/>
      <c r="QVJ32" s="1230"/>
      <c r="QVK32" s="1230"/>
      <c r="QVL32" s="1230"/>
      <c r="QVM32" s="1230"/>
      <c r="QVN32" s="1230"/>
      <c r="QVO32" s="1230"/>
      <c r="QVP32" s="1230"/>
      <c r="QVQ32" s="1230"/>
      <c r="QVR32" s="1230"/>
      <c r="QVS32" s="1230"/>
      <c r="QVT32" s="1230"/>
      <c r="QVU32" s="1230"/>
      <c r="QVV32" s="1230"/>
      <c r="QVW32" s="1230"/>
      <c r="QVX32" s="1230"/>
      <c r="QVY32" s="1230"/>
      <c r="QVZ32" s="1230"/>
      <c r="QWA32" s="1230"/>
      <c r="QWB32" s="1230"/>
      <c r="QWC32" s="1230"/>
      <c r="QWD32" s="1230"/>
      <c r="QWE32" s="1230"/>
      <c r="QWF32" s="1230"/>
      <c r="QWG32" s="1230"/>
      <c r="QWH32" s="1230"/>
      <c r="QWI32" s="1230"/>
      <c r="QWJ32" s="1230"/>
      <c r="QWK32" s="1230"/>
      <c r="QWL32" s="1230"/>
      <c r="QWM32" s="1230"/>
      <c r="QWN32" s="1230"/>
      <c r="QWO32" s="1230"/>
      <c r="QWP32" s="1230"/>
      <c r="QWQ32" s="1230"/>
      <c r="QWR32" s="1230"/>
      <c r="QWS32" s="1230"/>
      <c r="QWT32" s="1230"/>
      <c r="QWU32" s="1230"/>
      <c r="QWV32" s="1230"/>
      <c r="QWW32" s="1230"/>
      <c r="QWX32" s="1230"/>
      <c r="QWY32" s="1230"/>
      <c r="QWZ32" s="1230"/>
      <c r="QXA32" s="1230"/>
      <c r="QXB32" s="1230"/>
      <c r="QXC32" s="1230"/>
      <c r="QXD32" s="1230"/>
      <c r="QXE32" s="1230"/>
      <c r="QXF32" s="1230"/>
      <c r="QXG32" s="1230"/>
      <c r="QXH32" s="1230"/>
      <c r="QXI32" s="1230"/>
      <c r="QXJ32" s="1230"/>
      <c r="QXK32" s="1230"/>
      <c r="QXL32" s="1230"/>
      <c r="QXM32" s="1230"/>
      <c r="QXN32" s="1230"/>
      <c r="QXO32" s="1230"/>
      <c r="QXP32" s="1230"/>
      <c r="QXQ32" s="1230"/>
      <c r="QXR32" s="1230"/>
      <c r="QXS32" s="1230"/>
      <c r="QXT32" s="1230"/>
      <c r="QXU32" s="1230"/>
      <c r="QXV32" s="1230"/>
      <c r="QXW32" s="1230"/>
      <c r="QXX32" s="1230"/>
      <c r="QXY32" s="1230"/>
      <c r="QXZ32" s="1230"/>
      <c r="QYA32" s="1230"/>
      <c r="QYB32" s="1230"/>
      <c r="QYC32" s="1230"/>
      <c r="QYD32" s="1230"/>
      <c r="QYE32" s="1230"/>
      <c r="QYF32" s="1230"/>
      <c r="QYG32" s="1230"/>
      <c r="QYH32" s="1230"/>
      <c r="QYI32" s="1230"/>
      <c r="QYJ32" s="1230"/>
      <c r="QYK32" s="1230"/>
      <c r="QYL32" s="1230"/>
      <c r="QYM32" s="1230"/>
      <c r="QYN32" s="1230"/>
      <c r="QYO32" s="1230"/>
      <c r="QYP32" s="1230"/>
      <c r="QYQ32" s="1230"/>
      <c r="QYR32" s="1230"/>
      <c r="QYS32" s="1230"/>
      <c r="QYT32" s="1230"/>
      <c r="QYU32" s="1230"/>
      <c r="QYV32" s="1230"/>
      <c r="QYW32" s="1230"/>
      <c r="QYX32" s="1230"/>
      <c r="QYY32" s="1230"/>
      <c r="QYZ32" s="1230"/>
      <c r="QZA32" s="1230"/>
      <c r="QZB32" s="1230"/>
      <c r="QZC32" s="1230"/>
      <c r="QZD32" s="1230"/>
      <c r="QZE32" s="1230"/>
      <c r="QZF32" s="1230"/>
      <c r="QZG32" s="1230"/>
      <c r="QZH32" s="1230"/>
      <c r="QZI32" s="1230"/>
      <c r="QZJ32" s="1230"/>
      <c r="QZK32" s="1230"/>
      <c r="QZL32" s="1230"/>
      <c r="QZM32" s="1230"/>
      <c r="QZN32" s="1230"/>
      <c r="QZO32" s="1230"/>
      <c r="QZP32" s="1230"/>
      <c r="QZQ32" s="1230"/>
      <c r="QZR32" s="1230"/>
      <c r="QZS32" s="1230"/>
      <c r="QZT32" s="1230"/>
      <c r="QZU32" s="1230"/>
      <c r="QZV32" s="1230"/>
      <c r="QZW32" s="1230"/>
      <c r="QZX32" s="1230"/>
      <c r="QZY32" s="1230"/>
      <c r="QZZ32" s="1230"/>
      <c r="RAA32" s="1230"/>
      <c r="RAB32" s="1230"/>
      <c r="RAC32" s="1230"/>
      <c r="RAD32" s="1230"/>
      <c r="RAE32" s="1230"/>
      <c r="RAF32" s="1230"/>
      <c r="RAG32" s="1230"/>
      <c r="RAH32" s="1230"/>
      <c r="RAI32" s="1230"/>
      <c r="RAJ32" s="1230"/>
      <c r="RAK32" s="1230"/>
      <c r="RAL32" s="1230"/>
      <c r="RAM32" s="1230"/>
      <c r="RAN32" s="1230"/>
      <c r="RAO32" s="1230"/>
      <c r="RAP32" s="1230"/>
      <c r="RAQ32" s="1230"/>
      <c r="RAR32" s="1230"/>
      <c r="RAS32" s="1230"/>
      <c r="RAT32" s="1230"/>
      <c r="RAU32" s="1230"/>
      <c r="RAV32" s="1230"/>
      <c r="RAW32" s="1230"/>
      <c r="RAX32" s="1230"/>
      <c r="RAY32" s="1230"/>
      <c r="RAZ32" s="1230"/>
      <c r="RBA32" s="1230"/>
      <c r="RBB32" s="1230"/>
      <c r="RBC32" s="1230"/>
      <c r="RBD32" s="1230"/>
      <c r="RBE32" s="1230"/>
      <c r="RBF32" s="1230"/>
      <c r="RBG32" s="1230"/>
      <c r="RBH32" s="1230"/>
      <c r="RBI32" s="1230"/>
      <c r="RBJ32" s="1230"/>
      <c r="RBK32" s="1230"/>
      <c r="RBL32" s="1230"/>
      <c r="RBM32" s="1230"/>
      <c r="RBN32" s="1230"/>
      <c r="RBO32" s="1230"/>
      <c r="RBP32" s="1230"/>
      <c r="RBQ32" s="1230"/>
      <c r="RBR32" s="1230"/>
      <c r="RBS32" s="1230"/>
      <c r="RBT32" s="1230"/>
      <c r="RBU32" s="1230"/>
      <c r="RBV32" s="1230"/>
      <c r="RBW32" s="1230"/>
      <c r="RBX32" s="1230"/>
      <c r="RBY32" s="1230"/>
      <c r="RBZ32" s="1230"/>
      <c r="RCA32" s="1230"/>
      <c r="RCB32" s="1230"/>
      <c r="RCC32" s="1230"/>
      <c r="RCD32" s="1230"/>
      <c r="RCE32" s="1230"/>
      <c r="RCF32" s="1230"/>
      <c r="RCG32" s="1230"/>
      <c r="RCH32" s="1230"/>
      <c r="RCI32" s="1230"/>
      <c r="RCJ32" s="1230"/>
      <c r="RCK32" s="1230"/>
      <c r="RCL32" s="1230"/>
      <c r="RCM32" s="1230"/>
      <c r="RCN32" s="1230"/>
      <c r="RCO32" s="1230"/>
      <c r="RCP32" s="1230"/>
      <c r="RCQ32" s="1230"/>
      <c r="RCR32" s="1230"/>
      <c r="RCS32" s="1230"/>
      <c r="RCT32" s="1230"/>
      <c r="RCU32" s="1230"/>
      <c r="RCV32" s="1230"/>
      <c r="RCW32" s="1230"/>
      <c r="RCX32" s="1230"/>
      <c r="RCY32" s="1230"/>
      <c r="RCZ32" s="1230"/>
      <c r="RDA32" s="1230"/>
      <c r="RDB32" s="1230"/>
      <c r="RDC32" s="1230"/>
      <c r="RDD32" s="1230"/>
      <c r="RDE32" s="1230"/>
      <c r="RDF32" s="1230"/>
      <c r="RDG32" s="1230"/>
      <c r="RDH32" s="1230"/>
      <c r="RDI32" s="1230"/>
      <c r="RDJ32" s="1230"/>
      <c r="RDK32" s="1230"/>
      <c r="RDL32" s="1230"/>
      <c r="RDM32" s="1230"/>
      <c r="RDN32" s="1230"/>
      <c r="RDO32" s="1230"/>
      <c r="RDP32" s="1230"/>
      <c r="RDQ32" s="1230"/>
      <c r="RDR32" s="1230"/>
      <c r="RDS32" s="1230"/>
      <c r="RDT32" s="1230"/>
      <c r="RDU32" s="1230"/>
      <c r="RDV32" s="1230"/>
      <c r="RDW32" s="1230"/>
      <c r="RDX32" s="1230"/>
      <c r="RDY32" s="1230"/>
      <c r="RDZ32" s="1230"/>
      <c r="REA32" s="1230"/>
      <c r="REB32" s="1230"/>
      <c r="REC32" s="1230"/>
      <c r="RED32" s="1230"/>
      <c r="REE32" s="1230"/>
      <c r="REF32" s="1230"/>
      <c r="REG32" s="1230"/>
      <c r="REH32" s="1230"/>
      <c r="REI32" s="1230"/>
      <c r="REJ32" s="1230"/>
      <c r="REK32" s="1230"/>
      <c r="REL32" s="1230"/>
      <c r="REM32" s="1230"/>
      <c r="REN32" s="1230"/>
      <c r="REO32" s="1230"/>
      <c r="REP32" s="1230"/>
      <c r="REQ32" s="1230"/>
      <c r="RER32" s="1230"/>
      <c r="RES32" s="1230"/>
      <c r="RET32" s="1230"/>
      <c r="REU32" s="1230"/>
      <c r="REV32" s="1230"/>
      <c r="REW32" s="1230"/>
      <c r="REX32" s="1230"/>
      <c r="REY32" s="1230"/>
      <c r="REZ32" s="1230"/>
      <c r="RFA32" s="1230"/>
      <c r="RFB32" s="1230"/>
      <c r="RFC32" s="1230"/>
      <c r="RFD32" s="1230"/>
      <c r="RFE32" s="1230"/>
      <c r="RFF32" s="1230"/>
      <c r="RFG32" s="1230"/>
      <c r="RFH32" s="1230"/>
      <c r="RFI32" s="1230"/>
      <c r="RFJ32" s="1230"/>
      <c r="RFK32" s="1230"/>
      <c r="RFL32" s="1230"/>
      <c r="RFM32" s="1230"/>
      <c r="RFN32" s="1230"/>
      <c r="RFO32" s="1230"/>
      <c r="RFP32" s="1230"/>
      <c r="RFQ32" s="1230"/>
      <c r="RFR32" s="1230"/>
      <c r="RFS32" s="1230"/>
      <c r="RFT32" s="1230"/>
      <c r="RFU32" s="1230"/>
      <c r="RFV32" s="1230"/>
      <c r="RFW32" s="1230"/>
      <c r="RFX32" s="1230"/>
      <c r="RFY32" s="1230"/>
      <c r="RFZ32" s="1230"/>
      <c r="RGA32" s="1230"/>
      <c r="RGB32" s="1230"/>
      <c r="RGC32" s="1230"/>
      <c r="RGD32" s="1230"/>
      <c r="RGE32" s="1230"/>
      <c r="RGF32" s="1230"/>
      <c r="RGG32" s="1230"/>
      <c r="RGH32" s="1230"/>
      <c r="RGI32" s="1230"/>
      <c r="RGJ32" s="1230"/>
      <c r="RGK32" s="1230"/>
      <c r="RGL32" s="1230"/>
      <c r="RGM32" s="1230"/>
      <c r="RGN32" s="1230"/>
      <c r="RGO32" s="1230"/>
      <c r="RGP32" s="1230"/>
      <c r="RGQ32" s="1230"/>
      <c r="RGR32" s="1230"/>
      <c r="RGS32" s="1230"/>
      <c r="RGT32" s="1230"/>
      <c r="RGU32" s="1230"/>
      <c r="RGV32" s="1230"/>
      <c r="RGW32" s="1230"/>
      <c r="RGX32" s="1230"/>
      <c r="RGY32" s="1230"/>
      <c r="RGZ32" s="1230"/>
      <c r="RHA32" s="1230"/>
      <c r="RHB32" s="1230"/>
      <c r="RHC32" s="1230"/>
      <c r="RHD32" s="1230"/>
      <c r="RHE32" s="1230"/>
      <c r="RHF32" s="1230"/>
      <c r="RHG32" s="1230"/>
      <c r="RHH32" s="1230"/>
      <c r="RHI32" s="1230"/>
      <c r="RHJ32" s="1230"/>
      <c r="RHK32" s="1230"/>
      <c r="RHL32" s="1230"/>
      <c r="RHM32" s="1230"/>
      <c r="RHN32" s="1230"/>
      <c r="RHO32" s="1230"/>
      <c r="RHP32" s="1230"/>
      <c r="RHQ32" s="1230"/>
      <c r="RHR32" s="1230"/>
      <c r="RHS32" s="1230"/>
      <c r="RHT32" s="1230"/>
      <c r="RHU32" s="1230"/>
      <c r="RHV32" s="1230"/>
      <c r="RHW32" s="1230"/>
      <c r="RHX32" s="1230"/>
      <c r="RHY32" s="1230"/>
      <c r="RHZ32" s="1230"/>
      <c r="RIA32" s="1230"/>
      <c r="RIB32" s="1230"/>
      <c r="RIC32" s="1230"/>
      <c r="RID32" s="1230"/>
      <c r="RIE32" s="1230"/>
      <c r="RIF32" s="1230"/>
      <c r="RIG32" s="1230"/>
      <c r="RIH32" s="1230"/>
      <c r="RII32" s="1230"/>
      <c r="RIJ32" s="1230"/>
      <c r="RIK32" s="1230"/>
      <c r="RIL32" s="1230"/>
      <c r="RIM32" s="1230"/>
      <c r="RIN32" s="1230"/>
      <c r="RIO32" s="1230"/>
      <c r="RIP32" s="1230"/>
      <c r="RIQ32" s="1230"/>
      <c r="RIR32" s="1230"/>
      <c r="RIS32" s="1230"/>
      <c r="RIT32" s="1230"/>
      <c r="RIU32" s="1230"/>
      <c r="RIV32" s="1230"/>
      <c r="RIW32" s="1230"/>
      <c r="RIX32" s="1230"/>
      <c r="RIY32" s="1230"/>
      <c r="RIZ32" s="1230"/>
      <c r="RJA32" s="1230"/>
      <c r="RJB32" s="1230"/>
      <c r="RJC32" s="1230"/>
      <c r="RJD32" s="1230"/>
      <c r="RJE32" s="1230"/>
      <c r="RJF32" s="1230"/>
      <c r="RJG32" s="1230"/>
      <c r="RJH32" s="1230"/>
      <c r="RJI32" s="1230"/>
      <c r="RJJ32" s="1230"/>
      <c r="RJK32" s="1230"/>
      <c r="RJL32" s="1230"/>
      <c r="RJM32" s="1230"/>
      <c r="RJN32" s="1230"/>
      <c r="RJO32" s="1230"/>
      <c r="RJP32" s="1230"/>
      <c r="RJQ32" s="1230"/>
      <c r="RJR32" s="1230"/>
      <c r="RJS32" s="1230"/>
      <c r="RJT32" s="1230"/>
      <c r="RJU32" s="1230"/>
      <c r="RJV32" s="1230"/>
      <c r="RJW32" s="1230"/>
      <c r="RJX32" s="1230"/>
      <c r="RJY32" s="1230"/>
      <c r="RJZ32" s="1230"/>
      <c r="RKA32" s="1230"/>
      <c r="RKB32" s="1230"/>
      <c r="RKC32" s="1230"/>
      <c r="RKD32" s="1230"/>
      <c r="RKE32" s="1230"/>
      <c r="RKF32" s="1230"/>
      <c r="RKG32" s="1230"/>
      <c r="RKH32" s="1230"/>
      <c r="RKI32" s="1230"/>
      <c r="RKJ32" s="1230"/>
      <c r="RKK32" s="1230"/>
      <c r="RKL32" s="1230"/>
      <c r="RKM32" s="1230"/>
      <c r="RKN32" s="1230"/>
      <c r="RKO32" s="1230"/>
      <c r="RKP32" s="1230"/>
      <c r="RKQ32" s="1230"/>
      <c r="RKR32" s="1230"/>
      <c r="RKS32" s="1230"/>
      <c r="RKT32" s="1230"/>
      <c r="RKU32" s="1230"/>
      <c r="RKV32" s="1230"/>
      <c r="RKW32" s="1230"/>
      <c r="RKX32" s="1230"/>
      <c r="RKY32" s="1230"/>
      <c r="RKZ32" s="1230"/>
      <c r="RLA32" s="1230"/>
      <c r="RLB32" s="1230"/>
      <c r="RLC32" s="1230"/>
      <c r="RLD32" s="1230"/>
      <c r="RLE32" s="1230"/>
      <c r="RLF32" s="1230"/>
      <c r="RLG32" s="1230"/>
      <c r="RLH32" s="1230"/>
      <c r="RLI32" s="1230"/>
      <c r="RLJ32" s="1230"/>
      <c r="RLK32" s="1230"/>
      <c r="RLL32" s="1230"/>
      <c r="RLM32" s="1230"/>
      <c r="RLN32" s="1230"/>
      <c r="RLO32" s="1230"/>
      <c r="RLP32" s="1230"/>
      <c r="RLQ32" s="1230"/>
      <c r="RLR32" s="1230"/>
      <c r="RLS32" s="1230"/>
      <c r="RLT32" s="1230"/>
      <c r="RLU32" s="1230"/>
      <c r="RLV32" s="1230"/>
      <c r="RLW32" s="1230"/>
      <c r="RLX32" s="1230"/>
      <c r="RLY32" s="1230"/>
      <c r="RLZ32" s="1230"/>
      <c r="RMA32" s="1230"/>
      <c r="RMB32" s="1230"/>
      <c r="RMC32" s="1230"/>
      <c r="RMD32" s="1230"/>
      <c r="RME32" s="1230"/>
      <c r="RMF32" s="1230"/>
      <c r="RMG32" s="1230"/>
      <c r="RMH32" s="1230"/>
      <c r="RMI32" s="1230"/>
      <c r="RMJ32" s="1230"/>
      <c r="RMK32" s="1230"/>
      <c r="RML32" s="1230"/>
      <c r="RMM32" s="1230"/>
      <c r="RMN32" s="1230"/>
      <c r="RMO32" s="1230"/>
      <c r="RMP32" s="1230"/>
      <c r="RMQ32" s="1230"/>
      <c r="RMR32" s="1230"/>
      <c r="RMS32" s="1230"/>
      <c r="RMT32" s="1230"/>
      <c r="RMU32" s="1230"/>
      <c r="RMV32" s="1230"/>
      <c r="RMW32" s="1230"/>
      <c r="RMX32" s="1230"/>
      <c r="RMY32" s="1230"/>
      <c r="RMZ32" s="1230"/>
      <c r="RNA32" s="1230"/>
      <c r="RNB32" s="1230"/>
      <c r="RNC32" s="1230"/>
      <c r="RND32" s="1230"/>
      <c r="RNE32" s="1230"/>
      <c r="RNF32" s="1230"/>
      <c r="RNG32" s="1230"/>
      <c r="RNH32" s="1230"/>
      <c r="RNI32" s="1230"/>
      <c r="RNJ32" s="1230"/>
      <c r="RNK32" s="1230"/>
      <c r="RNL32" s="1230"/>
      <c r="RNM32" s="1230"/>
      <c r="RNN32" s="1230"/>
      <c r="RNO32" s="1230"/>
      <c r="RNP32" s="1230"/>
      <c r="RNQ32" s="1230"/>
      <c r="RNR32" s="1230"/>
      <c r="RNS32" s="1230"/>
      <c r="RNT32" s="1230"/>
      <c r="RNU32" s="1230"/>
      <c r="RNV32" s="1230"/>
      <c r="RNW32" s="1230"/>
      <c r="RNX32" s="1230"/>
      <c r="RNY32" s="1230"/>
      <c r="RNZ32" s="1230"/>
      <c r="ROA32" s="1230"/>
      <c r="ROB32" s="1230"/>
      <c r="ROC32" s="1230"/>
      <c r="ROD32" s="1230"/>
      <c r="ROE32" s="1230"/>
      <c r="ROF32" s="1230"/>
      <c r="ROG32" s="1230"/>
      <c r="ROH32" s="1230"/>
      <c r="ROI32" s="1230"/>
      <c r="ROJ32" s="1230"/>
      <c r="ROK32" s="1230"/>
      <c r="ROL32" s="1230"/>
      <c r="ROM32" s="1230"/>
      <c r="RON32" s="1230"/>
      <c r="ROO32" s="1230"/>
      <c r="ROP32" s="1230"/>
      <c r="ROQ32" s="1230"/>
      <c r="ROR32" s="1230"/>
      <c r="ROS32" s="1230"/>
      <c r="ROT32" s="1230"/>
      <c r="ROU32" s="1230"/>
      <c r="ROV32" s="1230"/>
      <c r="ROW32" s="1230"/>
      <c r="ROX32" s="1230"/>
      <c r="ROY32" s="1230"/>
      <c r="ROZ32" s="1230"/>
      <c r="RPA32" s="1230"/>
      <c r="RPB32" s="1230"/>
      <c r="RPC32" s="1230"/>
      <c r="RPD32" s="1230"/>
      <c r="RPE32" s="1230"/>
      <c r="RPF32" s="1230"/>
      <c r="RPG32" s="1230"/>
      <c r="RPH32" s="1230"/>
      <c r="RPI32" s="1230"/>
      <c r="RPJ32" s="1230"/>
      <c r="RPK32" s="1230"/>
      <c r="RPL32" s="1230"/>
      <c r="RPM32" s="1230"/>
      <c r="RPN32" s="1230"/>
      <c r="RPO32" s="1230"/>
      <c r="RPP32" s="1230"/>
      <c r="RPQ32" s="1230"/>
      <c r="RPR32" s="1230"/>
      <c r="RPS32" s="1230"/>
      <c r="RPT32" s="1230"/>
      <c r="RPU32" s="1230"/>
      <c r="RPV32" s="1230"/>
      <c r="RPW32" s="1230"/>
      <c r="RPX32" s="1230"/>
      <c r="RPY32" s="1230"/>
      <c r="RPZ32" s="1230"/>
      <c r="RQA32" s="1230"/>
      <c r="RQB32" s="1230"/>
      <c r="RQC32" s="1230"/>
      <c r="RQD32" s="1230"/>
      <c r="RQE32" s="1230"/>
      <c r="RQF32" s="1230"/>
      <c r="RQG32" s="1230"/>
      <c r="RQH32" s="1230"/>
      <c r="RQI32" s="1230"/>
      <c r="RQJ32" s="1230"/>
      <c r="RQK32" s="1230"/>
      <c r="RQL32" s="1230"/>
      <c r="RQM32" s="1230"/>
      <c r="RQN32" s="1230"/>
      <c r="RQO32" s="1230"/>
      <c r="RQP32" s="1230"/>
      <c r="RQQ32" s="1230"/>
      <c r="RQR32" s="1230"/>
      <c r="RQS32" s="1230"/>
      <c r="RQT32" s="1230"/>
      <c r="RQU32" s="1230"/>
      <c r="RQV32" s="1230"/>
      <c r="RQW32" s="1230"/>
      <c r="RQX32" s="1230"/>
      <c r="RQY32" s="1230"/>
      <c r="RQZ32" s="1230"/>
      <c r="RRA32" s="1230"/>
      <c r="RRB32" s="1230"/>
      <c r="RRC32" s="1230"/>
      <c r="RRD32" s="1230"/>
      <c r="RRE32" s="1230"/>
      <c r="RRF32" s="1230"/>
      <c r="RRG32" s="1230"/>
      <c r="RRH32" s="1230"/>
      <c r="RRI32" s="1230"/>
      <c r="RRJ32" s="1230"/>
      <c r="RRK32" s="1230"/>
      <c r="RRL32" s="1230"/>
      <c r="RRM32" s="1230"/>
      <c r="RRN32" s="1230"/>
      <c r="RRO32" s="1230"/>
      <c r="RRP32" s="1230"/>
      <c r="RRQ32" s="1230"/>
      <c r="RRR32" s="1230"/>
      <c r="RRS32" s="1230"/>
      <c r="RRT32" s="1230"/>
      <c r="RRU32" s="1230"/>
      <c r="RRV32" s="1230"/>
      <c r="RRW32" s="1230"/>
      <c r="RRX32" s="1230"/>
      <c r="RRY32" s="1230"/>
      <c r="RRZ32" s="1230"/>
      <c r="RSA32" s="1230"/>
      <c r="RSB32" s="1230"/>
      <c r="RSC32" s="1230"/>
      <c r="RSD32" s="1230"/>
      <c r="RSE32" s="1230"/>
      <c r="RSF32" s="1230"/>
      <c r="RSG32" s="1230"/>
      <c r="RSH32" s="1230"/>
      <c r="RSI32" s="1230"/>
      <c r="RSJ32" s="1230"/>
      <c r="RSK32" s="1230"/>
      <c r="RSL32" s="1230"/>
      <c r="RSM32" s="1230"/>
      <c r="RSN32" s="1230"/>
      <c r="RSO32" s="1230"/>
      <c r="RSP32" s="1230"/>
      <c r="RSQ32" s="1230"/>
      <c r="RSR32" s="1230"/>
      <c r="RSS32" s="1230"/>
      <c r="RST32" s="1230"/>
      <c r="RSU32" s="1230"/>
      <c r="RSV32" s="1230"/>
      <c r="RSW32" s="1230"/>
      <c r="RSX32" s="1230"/>
      <c r="RSY32" s="1230"/>
      <c r="RSZ32" s="1230"/>
      <c r="RTA32" s="1230"/>
      <c r="RTB32" s="1230"/>
      <c r="RTC32" s="1230"/>
      <c r="RTD32" s="1230"/>
      <c r="RTE32" s="1230"/>
      <c r="RTF32" s="1230"/>
      <c r="RTG32" s="1230"/>
      <c r="RTH32" s="1230"/>
      <c r="RTI32" s="1230"/>
      <c r="RTJ32" s="1230"/>
      <c r="RTK32" s="1230"/>
      <c r="RTL32" s="1230"/>
      <c r="RTM32" s="1230"/>
      <c r="RTN32" s="1230"/>
      <c r="RTO32" s="1230"/>
      <c r="RTP32" s="1230"/>
      <c r="RTQ32" s="1230"/>
      <c r="RTR32" s="1230"/>
      <c r="RTS32" s="1230"/>
      <c r="RTT32" s="1230"/>
      <c r="RTU32" s="1230"/>
      <c r="RTV32" s="1230"/>
      <c r="RTW32" s="1230"/>
      <c r="RTX32" s="1230"/>
      <c r="RTY32" s="1230"/>
      <c r="RTZ32" s="1230"/>
      <c r="RUA32" s="1230"/>
      <c r="RUB32" s="1230"/>
      <c r="RUC32" s="1230"/>
      <c r="RUD32" s="1230"/>
      <c r="RUE32" s="1230"/>
      <c r="RUF32" s="1230"/>
      <c r="RUG32" s="1230"/>
      <c r="RUH32" s="1230"/>
      <c r="RUI32" s="1230"/>
      <c r="RUJ32" s="1230"/>
      <c r="RUK32" s="1230"/>
      <c r="RUL32" s="1230"/>
      <c r="RUM32" s="1230"/>
      <c r="RUN32" s="1230"/>
      <c r="RUO32" s="1230"/>
      <c r="RUP32" s="1230"/>
      <c r="RUQ32" s="1230"/>
      <c r="RUR32" s="1230"/>
      <c r="RUS32" s="1230"/>
      <c r="RUT32" s="1230"/>
      <c r="RUU32" s="1230"/>
      <c r="RUV32" s="1230"/>
      <c r="RUW32" s="1230"/>
      <c r="RUX32" s="1230"/>
      <c r="RUY32" s="1230"/>
      <c r="RUZ32" s="1230"/>
      <c r="RVA32" s="1230"/>
      <c r="RVB32" s="1230"/>
      <c r="RVC32" s="1230"/>
      <c r="RVD32" s="1230"/>
      <c r="RVE32" s="1230"/>
      <c r="RVF32" s="1230"/>
      <c r="RVG32" s="1230"/>
      <c r="RVH32" s="1230"/>
      <c r="RVI32" s="1230"/>
      <c r="RVJ32" s="1230"/>
      <c r="RVK32" s="1230"/>
      <c r="RVL32" s="1230"/>
      <c r="RVM32" s="1230"/>
      <c r="RVN32" s="1230"/>
      <c r="RVO32" s="1230"/>
      <c r="RVP32" s="1230"/>
      <c r="RVQ32" s="1230"/>
      <c r="RVR32" s="1230"/>
      <c r="RVS32" s="1230"/>
      <c r="RVT32" s="1230"/>
      <c r="RVU32" s="1230"/>
      <c r="RVV32" s="1230"/>
      <c r="RVW32" s="1230"/>
      <c r="RVX32" s="1230"/>
      <c r="RVY32" s="1230"/>
      <c r="RVZ32" s="1230"/>
      <c r="RWA32" s="1230"/>
      <c r="RWB32" s="1230"/>
      <c r="RWC32" s="1230"/>
      <c r="RWD32" s="1230"/>
      <c r="RWE32" s="1230"/>
      <c r="RWF32" s="1230"/>
      <c r="RWG32" s="1230"/>
      <c r="RWH32" s="1230"/>
      <c r="RWI32" s="1230"/>
      <c r="RWJ32" s="1230"/>
      <c r="RWK32" s="1230"/>
      <c r="RWL32" s="1230"/>
      <c r="RWM32" s="1230"/>
      <c r="RWN32" s="1230"/>
      <c r="RWO32" s="1230"/>
      <c r="RWP32" s="1230"/>
      <c r="RWQ32" s="1230"/>
      <c r="RWR32" s="1230"/>
      <c r="RWS32" s="1230"/>
      <c r="RWT32" s="1230"/>
      <c r="RWU32" s="1230"/>
      <c r="RWV32" s="1230"/>
      <c r="RWW32" s="1230"/>
      <c r="RWX32" s="1230"/>
      <c r="RWY32" s="1230"/>
      <c r="RWZ32" s="1230"/>
      <c r="RXA32" s="1230"/>
      <c r="RXB32" s="1230"/>
      <c r="RXC32" s="1230"/>
      <c r="RXD32" s="1230"/>
      <c r="RXE32" s="1230"/>
      <c r="RXF32" s="1230"/>
      <c r="RXG32" s="1230"/>
      <c r="RXH32" s="1230"/>
      <c r="RXI32" s="1230"/>
      <c r="RXJ32" s="1230"/>
      <c r="RXK32" s="1230"/>
      <c r="RXL32" s="1230"/>
      <c r="RXM32" s="1230"/>
      <c r="RXN32" s="1230"/>
      <c r="RXO32" s="1230"/>
      <c r="RXP32" s="1230"/>
      <c r="RXQ32" s="1230"/>
      <c r="RXR32" s="1230"/>
      <c r="RXS32" s="1230"/>
      <c r="RXT32" s="1230"/>
      <c r="RXU32" s="1230"/>
      <c r="RXV32" s="1230"/>
      <c r="RXW32" s="1230"/>
      <c r="RXX32" s="1230"/>
      <c r="RXY32" s="1230"/>
      <c r="RXZ32" s="1230"/>
      <c r="RYA32" s="1230"/>
      <c r="RYB32" s="1230"/>
      <c r="RYC32" s="1230"/>
      <c r="RYD32" s="1230"/>
      <c r="RYE32" s="1230"/>
      <c r="RYF32" s="1230"/>
      <c r="RYG32" s="1230"/>
      <c r="RYH32" s="1230"/>
      <c r="RYI32" s="1230"/>
      <c r="RYJ32" s="1230"/>
      <c r="RYK32" s="1230"/>
      <c r="RYL32" s="1230"/>
      <c r="RYM32" s="1230"/>
      <c r="RYN32" s="1230"/>
      <c r="RYO32" s="1230"/>
      <c r="RYP32" s="1230"/>
      <c r="RYQ32" s="1230"/>
      <c r="RYR32" s="1230"/>
      <c r="RYS32" s="1230"/>
      <c r="RYT32" s="1230"/>
      <c r="RYU32" s="1230"/>
      <c r="RYV32" s="1230"/>
      <c r="RYW32" s="1230"/>
      <c r="RYX32" s="1230"/>
      <c r="RYY32" s="1230"/>
      <c r="RYZ32" s="1230"/>
      <c r="RZA32" s="1230"/>
      <c r="RZB32" s="1230"/>
      <c r="RZC32" s="1230"/>
      <c r="RZD32" s="1230"/>
      <c r="RZE32" s="1230"/>
      <c r="RZF32" s="1230"/>
      <c r="RZG32" s="1230"/>
      <c r="RZH32" s="1230"/>
      <c r="RZI32" s="1230"/>
      <c r="RZJ32" s="1230"/>
      <c r="RZK32" s="1230"/>
      <c r="RZL32" s="1230"/>
      <c r="RZM32" s="1230"/>
      <c r="RZN32" s="1230"/>
      <c r="RZO32" s="1230"/>
      <c r="RZP32" s="1230"/>
      <c r="RZQ32" s="1230"/>
      <c r="RZR32" s="1230"/>
      <c r="RZS32" s="1230"/>
      <c r="RZT32" s="1230"/>
      <c r="RZU32" s="1230"/>
      <c r="RZV32" s="1230"/>
      <c r="RZW32" s="1230"/>
      <c r="RZX32" s="1230"/>
      <c r="RZY32" s="1230"/>
      <c r="RZZ32" s="1230"/>
      <c r="SAA32" s="1230"/>
      <c r="SAB32" s="1230"/>
      <c r="SAC32" s="1230"/>
      <c r="SAD32" s="1230"/>
      <c r="SAE32" s="1230"/>
      <c r="SAF32" s="1230"/>
      <c r="SAG32" s="1230"/>
      <c r="SAH32" s="1230"/>
      <c r="SAI32" s="1230"/>
      <c r="SAJ32" s="1230"/>
      <c r="SAK32" s="1230"/>
      <c r="SAL32" s="1230"/>
      <c r="SAM32" s="1230"/>
      <c r="SAN32" s="1230"/>
      <c r="SAO32" s="1230"/>
      <c r="SAP32" s="1230"/>
      <c r="SAQ32" s="1230"/>
      <c r="SAR32" s="1230"/>
      <c r="SAS32" s="1230"/>
      <c r="SAT32" s="1230"/>
      <c r="SAU32" s="1230"/>
      <c r="SAV32" s="1230"/>
      <c r="SAW32" s="1230"/>
      <c r="SAX32" s="1230"/>
      <c r="SAY32" s="1230"/>
      <c r="SAZ32" s="1230"/>
      <c r="SBA32" s="1230"/>
      <c r="SBB32" s="1230"/>
      <c r="SBC32" s="1230"/>
      <c r="SBD32" s="1230"/>
      <c r="SBE32" s="1230"/>
      <c r="SBF32" s="1230"/>
      <c r="SBG32" s="1230"/>
      <c r="SBH32" s="1230"/>
      <c r="SBI32" s="1230"/>
      <c r="SBJ32" s="1230"/>
      <c r="SBK32" s="1230"/>
      <c r="SBL32" s="1230"/>
      <c r="SBM32" s="1230"/>
      <c r="SBN32" s="1230"/>
      <c r="SBO32" s="1230"/>
      <c r="SBP32" s="1230"/>
      <c r="SBQ32" s="1230"/>
      <c r="SBR32" s="1230"/>
      <c r="SBS32" s="1230"/>
      <c r="SBT32" s="1230"/>
      <c r="SBU32" s="1230"/>
      <c r="SBV32" s="1230"/>
      <c r="SBW32" s="1230"/>
      <c r="SBX32" s="1230"/>
      <c r="SBY32" s="1230"/>
      <c r="SBZ32" s="1230"/>
      <c r="SCA32" s="1230"/>
      <c r="SCB32" s="1230"/>
      <c r="SCC32" s="1230"/>
      <c r="SCD32" s="1230"/>
      <c r="SCE32" s="1230"/>
      <c r="SCF32" s="1230"/>
      <c r="SCG32" s="1230"/>
      <c r="SCH32" s="1230"/>
      <c r="SCI32" s="1230"/>
      <c r="SCJ32" s="1230"/>
      <c r="SCK32" s="1230"/>
      <c r="SCL32" s="1230"/>
      <c r="SCM32" s="1230"/>
      <c r="SCN32" s="1230"/>
      <c r="SCO32" s="1230"/>
      <c r="SCP32" s="1230"/>
      <c r="SCQ32" s="1230"/>
      <c r="SCR32" s="1230"/>
      <c r="SCS32" s="1230"/>
      <c r="SCT32" s="1230"/>
      <c r="SCU32" s="1230"/>
      <c r="SCV32" s="1230"/>
      <c r="SCW32" s="1230"/>
      <c r="SCX32" s="1230"/>
      <c r="SCY32" s="1230"/>
      <c r="SCZ32" s="1230"/>
      <c r="SDA32" s="1230"/>
      <c r="SDB32" s="1230"/>
      <c r="SDC32" s="1230"/>
      <c r="SDD32" s="1230"/>
      <c r="SDE32" s="1230"/>
      <c r="SDF32" s="1230"/>
      <c r="SDG32" s="1230"/>
      <c r="SDH32" s="1230"/>
      <c r="SDI32" s="1230"/>
      <c r="SDJ32" s="1230"/>
      <c r="SDK32" s="1230"/>
      <c r="SDL32" s="1230"/>
      <c r="SDM32" s="1230"/>
      <c r="SDN32" s="1230"/>
      <c r="SDO32" s="1230"/>
      <c r="SDP32" s="1230"/>
      <c r="SDQ32" s="1230"/>
      <c r="SDR32" s="1230"/>
      <c r="SDS32" s="1230"/>
      <c r="SDT32" s="1230"/>
      <c r="SDU32" s="1230"/>
      <c r="SDV32" s="1230"/>
      <c r="SDW32" s="1230"/>
      <c r="SDX32" s="1230"/>
      <c r="SDY32" s="1230"/>
      <c r="SDZ32" s="1230"/>
      <c r="SEA32" s="1230"/>
      <c r="SEB32" s="1230"/>
      <c r="SEC32" s="1230"/>
      <c r="SED32" s="1230"/>
      <c r="SEE32" s="1230"/>
      <c r="SEF32" s="1230"/>
      <c r="SEG32" s="1230"/>
      <c r="SEH32" s="1230"/>
      <c r="SEI32" s="1230"/>
      <c r="SEJ32" s="1230"/>
      <c r="SEK32" s="1230"/>
      <c r="SEL32" s="1230"/>
      <c r="SEM32" s="1230"/>
      <c r="SEN32" s="1230"/>
      <c r="SEO32" s="1230"/>
      <c r="SEP32" s="1230"/>
      <c r="SEQ32" s="1230"/>
      <c r="SER32" s="1230"/>
      <c r="SES32" s="1230"/>
      <c r="SET32" s="1230"/>
      <c r="SEU32" s="1230"/>
      <c r="SEV32" s="1230"/>
      <c r="SEW32" s="1230"/>
      <c r="SEX32" s="1230"/>
      <c r="SEY32" s="1230"/>
      <c r="SEZ32" s="1230"/>
      <c r="SFA32" s="1230"/>
      <c r="SFB32" s="1230"/>
      <c r="SFC32" s="1230"/>
      <c r="SFD32" s="1230"/>
      <c r="SFE32" s="1230"/>
      <c r="SFF32" s="1230"/>
      <c r="SFG32" s="1230"/>
      <c r="SFH32" s="1230"/>
      <c r="SFI32" s="1230"/>
      <c r="SFJ32" s="1230"/>
      <c r="SFK32" s="1230"/>
      <c r="SFL32" s="1230"/>
      <c r="SFM32" s="1230"/>
      <c r="SFN32" s="1230"/>
      <c r="SFO32" s="1230"/>
      <c r="SFP32" s="1230"/>
      <c r="SFQ32" s="1230"/>
      <c r="SFR32" s="1230"/>
      <c r="SFS32" s="1230"/>
      <c r="SFT32" s="1230"/>
      <c r="SFU32" s="1230"/>
      <c r="SFV32" s="1230"/>
      <c r="SFW32" s="1230"/>
      <c r="SFX32" s="1230"/>
      <c r="SFY32" s="1230"/>
      <c r="SFZ32" s="1230"/>
      <c r="SGA32" s="1230"/>
      <c r="SGB32" s="1230"/>
      <c r="SGC32" s="1230"/>
      <c r="SGD32" s="1230"/>
      <c r="SGE32" s="1230"/>
      <c r="SGF32" s="1230"/>
      <c r="SGG32" s="1230"/>
      <c r="SGH32" s="1230"/>
      <c r="SGI32" s="1230"/>
      <c r="SGJ32" s="1230"/>
      <c r="SGK32" s="1230"/>
      <c r="SGL32" s="1230"/>
      <c r="SGM32" s="1230"/>
      <c r="SGN32" s="1230"/>
      <c r="SGO32" s="1230"/>
      <c r="SGP32" s="1230"/>
      <c r="SGQ32" s="1230"/>
      <c r="SGR32" s="1230"/>
      <c r="SGS32" s="1230"/>
      <c r="SGT32" s="1230"/>
      <c r="SGU32" s="1230"/>
      <c r="SGV32" s="1230"/>
      <c r="SGW32" s="1230"/>
      <c r="SGX32" s="1230"/>
      <c r="SGY32" s="1230"/>
      <c r="SGZ32" s="1230"/>
      <c r="SHA32" s="1230"/>
      <c r="SHB32" s="1230"/>
      <c r="SHC32" s="1230"/>
      <c r="SHD32" s="1230"/>
      <c r="SHE32" s="1230"/>
      <c r="SHF32" s="1230"/>
      <c r="SHG32" s="1230"/>
      <c r="SHH32" s="1230"/>
      <c r="SHI32" s="1230"/>
      <c r="SHJ32" s="1230"/>
      <c r="SHK32" s="1230"/>
      <c r="SHL32" s="1230"/>
      <c r="SHM32" s="1230"/>
      <c r="SHN32" s="1230"/>
      <c r="SHO32" s="1230"/>
      <c r="SHP32" s="1230"/>
      <c r="SHQ32" s="1230"/>
      <c r="SHR32" s="1230"/>
      <c r="SHS32" s="1230"/>
      <c r="SHT32" s="1230"/>
      <c r="SHU32" s="1230"/>
      <c r="SHV32" s="1230"/>
      <c r="SHW32" s="1230"/>
      <c r="SHX32" s="1230"/>
      <c r="SHY32" s="1230"/>
      <c r="SHZ32" s="1230"/>
      <c r="SIA32" s="1230"/>
      <c r="SIB32" s="1230"/>
      <c r="SIC32" s="1230"/>
      <c r="SID32" s="1230"/>
      <c r="SIE32" s="1230"/>
      <c r="SIF32" s="1230"/>
      <c r="SIG32" s="1230"/>
      <c r="SIH32" s="1230"/>
      <c r="SII32" s="1230"/>
      <c r="SIJ32" s="1230"/>
      <c r="SIK32" s="1230"/>
      <c r="SIL32" s="1230"/>
      <c r="SIM32" s="1230"/>
      <c r="SIN32" s="1230"/>
      <c r="SIO32" s="1230"/>
      <c r="SIP32" s="1230"/>
      <c r="SIQ32" s="1230"/>
      <c r="SIR32" s="1230"/>
      <c r="SIS32" s="1230"/>
      <c r="SIT32" s="1230"/>
      <c r="SIU32" s="1230"/>
      <c r="SIV32" s="1230"/>
      <c r="SIW32" s="1230"/>
      <c r="SIX32" s="1230"/>
      <c r="SIY32" s="1230"/>
      <c r="SIZ32" s="1230"/>
      <c r="SJA32" s="1230"/>
      <c r="SJB32" s="1230"/>
      <c r="SJC32" s="1230"/>
      <c r="SJD32" s="1230"/>
      <c r="SJE32" s="1230"/>
      <c r="SJF32" s="1230"/>
      <c r="SJG32" s="1230"/>
      <c r="SJH32" s="1230"/>
      <c r="SJI32" s="1230"/>
      <c r="SJJ32" s="1230"/>
      <c r="SJK32" s="1230"/>
      <c r="SJL32" s="1230"/>
      <c r="SJM32" s="1230"/>
      <c r="SJN32" s="1230"/>
      <c r="SJO32" s="1230"/>
      <c r="SJP32" s="1230"/>
      <c r="SJQ32" s="1230"/>
      <c r="SJR32" s="1230"/>
      <c r="SJS32" s="1230"/>
      <c r="SJT32" s="1230"/>
      <c r="SJU32" s="1230"/>
      <c r="SJV32" s="1230"/>
      <c r="SJW32" s="1230"/>
      <c r="SJX32" s="1230"/>
      <c r="SJY32" s="1230"/>
      <c r="SJZ32" s="1230"/>
      <c r="SKA32" s="1230"/>
      <c r="SKB32" s="1230"/>
      <c r="SKC32" s="1230"/>
      <c r="SKD32" s="1230"/>
      <c r="SKE32" s="1230"/>
      <c r="SKF32" s="1230"/>
      <c r="SKG32" s="1230"/>
      <c r="SKH32" s="1230"/>
      <c r="SKI32" s="1230"/>
      <c r="SKJ32" s="1230"/>
      <c r="SKK32" s="1230"/>
      <c r="SKL32" s="1230"/>
      <c r="SKM32" s="1230"/>
      <c r="SKN32" s="1230"/>
      <c r="SKO32" s="1230"/>
      <c r="SKP32" s="1230"/>
      <c r="SKQ32" s="1230"/>
      <c r="SKR32" s="1230"/>
      <c r="SKS32" s="1230"/>
      <c r="SKT32" s="1230"/>
      <c r="SKU32" s="1230"/>
      <c r="SKV32" s="1230"/>
      <c r="SKW32" s="1230"/>
      <c r="SKX32" s="1230"/>
      <c r="SKY32" s="1230"/>
      <c r="SKZ32" s="1230"/>
      <c r="SLA32" s="1230"/>
      <c r="SLB32" s="1230"/>
      <c r="SLC32" s="1230"/>
      <c r="SLD32" s="1230"/>
      <c r="SLE32" s="1230"/>
      <c r="SLF32" s="1230"/>
      <c r="SLG32" s="1230"/>
      <c r="SLH32" s="1230"/>
      <c r="SLI32" s="1230"/>
      <c r="SLJ32" s="1230"/>
      <c r="SLK32" s="1230"/>
      <c r="SLL32" s="1230"/>
      <c r="SLM32" s="1230"/>
      <c r="SLN32" s="1230"/>
      <c r="SLO32" s="1230"/>
      <c r="SLP32" s="1230"/>
      <c r="SLQ32" s="1230"/>
      <c r="SLR32" s="1230"/>
      <c r="SLS32" s="1230"/>
      <c r="SLT32" s="1230"/>
      <c r="SLU32" s="1230"/>
      <c r="SLV32" s="1230"/>
      <c r="SLW32" s="1230"/>
      <c r="SLX32" s="1230"/>
      <c r="SLY32" s="1230"/>
      <c r="SLZ32" s="1230"/>
      <c r="SMA32" s="1230"/>
      <c r="SMB32" s="1230"/>
      <c r="SMC32" s="1230"/>
      <c r="SMD32" s="1230"/>
      <c r="SME32" s="1230"/>
      <c r="SMF32" s="1230"/>
      <c r="SMG32" s="1230"/>
      <c r="SMH32" s="1230"/>
      <c r="SMI32" s="1230"/>
      <c r="SMJ32" s="1230"/>
      <c r="SMK32" s="1230"/>
      <c r="SML32" s="1230"/>
      <c r="SMM32" s="1230"/>
      <c r="SMN32" s="1230"/>
      <c r="SMO32" s="1230"/>
      <c r="SMP32" s="1230"/>
      <c r="SMQ32" s="1230"/>
      <c r="SMR32" s="1230"/>
      <c r="SMS32" s="1230"/>
      <c r="SMT32" s="1230"/>
      <c r="SMU32" s="1230"/>
      <c r="SMV32" s="1230"/>
      <c r="SMW32" s="1230"/>
      <c r="SMX32" s="1230"/>
      <c r="SMY32" s="1230"/>
      <c r="SMZ32" s="1230"/>
      <c r="SNA32" s="1230"/>
      <c r="SNB32" s="1230"/>
      <c r="SNC32" s="1230"/>
      <c r="SND32" s="1230"/>
      <c r="SNE32" s="1230"/>
      <c r="SNF32" s="1230"/>
      <c r="SNG32" s="1230"/>
      <c r="SNH32" s="1230"/>
      <c r="SNI32" s="1230"/>
      <c r="SNJ32" s="1230"/>
      <c r="SNK32" s="1230"/>
      <c r="SNL32" s="1230"/>
      <c r="SNM32" s="1230"/>
      <c r="SNN32" s="1230"/>
      <c r="SNO32" s="1230"/>
      <c r="SNP32" s="1230"/>
      <c r="SNQ32" s="1230"/>
      <c r="SNR32" s="1230"/>
      <c r="SNS32" s="1230"/>
      <c r="SNT32" s="1230"/>
      <c r="SNU32" s="1230"/>
      <c r="SNV32" s="1230"/>
      <c r="SNW32" s="1230"/>
      <c r="SNX32" s="1230"/>
      <c r="SNY32" s="1230"/>
      <c r="SNZ32" s="1230"/>
      <c r="SOA32" s="1230"/>
      <c r="SOB32" s="1230"/>
      <c r="SOC32" s="1230"/>
      <c r="SOD32" s="1230"/>
      <c r="SOE32" s="1230"/>
      <c r="SOF32" s="1230"/>
      <c r="SOG32" s="1230"/>
      <c r="SOH32" s="1230"/>
      <c r="SOI32" s="1230"/>
      <c r="SOJ32" s="1230"/>
      <c r="SOK32" s="1230"/>
      <c r="SOL32" s="1230"/>
      <c r="SOM32" s="1230"/>
      <c r="SON32" s="1230"/>
      <c r="SOO32" s="1230"/>
      <c r="SOP32" s="1230"/>
      <c r="SOQ32" s="1230"/>
      <c r="SOR32" s="1230"/>
      <c r="SOS32" s="1230"/>
      <c r="SOT32" s="1230"/>
      <c r="SOU32" s="1230"/>
      <c r="SOV32" s="1230"/>
      <c r="SOW32" s="1230"/>
      <c r="SOX32" s="1230"/>
      <c r="SOY32" s="1230"/>
      <c r="SOZ32" s="1230"/>
      <c r="SPA32" s="1230"/>
      <c r="SPB32" s="1230"/>
      <c r="SPC32" s="1230"/>
      <c r="SPD32" s="1230"/>
      <c r="SPE32" s="1230"/>
      <c r="SPF32" s="1230"/>
      <c r="SPG32" s="1230"/>
      <c r="SPH32" s="1230"/>
      <c r="SPI32" s="1230"/>
      <c r="SPJ32" s="1230"/>
      <c r="SPK32" s="1230"/>
      <c r="SPL32" s="1230"/>
      <c r="SPM32" s="1230"/>
      <c r="SPN32" s="1230"/>
      <c r="SPO32" s="1230"/>
      <c r="SPP32" s="1230"/>
      <c r="SPQ32" s="1230"/>
      <c r="SPR32" s="1230"/>
      <c r="SPS32" s="1230"/>
      <c r="SPT32" s="1230"/>
      <c r="SPU32" s="1230"/>
      <c r="SPV32" s="1230"/>
      <c r="SPW32" s="1230"/>
      <c r="SPX32" s="1230"/>
      <c r="SPY32" s="1230"/>
      <c r="SPZ32" s="1230"/>
      <c r="SQA32" s="1230"/>
      <c r="SQB32" s="1230"/>
      <c r="SQC32" s="1230"/>
      <c r="SQD32" s="1230"/>
      <c r="SQE32" s="1230"/>
      <c r="SQF32" s="1230"/>
      <c r="SQG32" s="1230"/>
      <c r="SQH32" s="1230"/>
      <c r="SQI32" s="1230"/>
      <c r="SQJ32" s="1230"/>
      <c r="SQK32" s="1230"/>
      <c r="SQL32" s="1230"/>
      <c r="SQM32" s="1230"/>
      <c r="SQN32" s="1230"/>
      <c r="SQO32" s="1230"/>
      <c r="SQP32" s="1230"/>
      <c r="SQQ32" s="1230"/>
      <c r="SQR32" s="1230"/>
      <c r="SQS32" s="1230"/>
      <c r="SQT32" s="1230"/>
      <c r="SQU32" s="1230"/>
      <c r="SQV32" s="1230"/>
      <c r="SQW32" s="1230"/>
      <c r="SQX32" s="1230"/>
      <c r="SQY32" s="1230"/>
      <c r="SQZ32" s="1230"/>
      <c r="SRA32" s="1230"/>
      <c r="SRB32" s="1230"/>
      <c r="SRC32" s="1230"/>
      <c r="SRD32" s="1230"/>
      <c r="SRE32" s="1230"/>
      <c r="SRF32" s="1230"/>
      <c r="SRG32" s="1230"/>
      <c r="SRH32" s="1230"/>
      <c r="SRI32" s="1230"/>
      <c r="SRJ32" s="1230"/>
      <c r="SRK32" s="1230"/>
      <c r="SRL32" s="1230"/>
      <c r="SRM32" s="1230"/>
      <c r="SRN32" s="1230"/>
      <c r="SRO32" s="1230"/>
      <c r="SRP32" s="1230"/>
      <c r="SRQ32" s="1230"/>
      <c r="SRR32" s="1230"/>
      <c r="SRS32" s="1230"/>
      <c r="SRT32" s="1230"/>
      <c r="SRU32" s="1230"/>
      <c r="SRV32" s="1230"/>
      <c r="SRW32" s="1230"/>
      <c r="SRX32" s="1230"/>
      <c r="SRY32" s="1230"/>
      <c r="SRZ32" s="1230"/>
      <c r="SSA32" s="1230"/>
      <c r="SSB32" s="1230"/>
      <c r="SSC32" s="1230"/>
      <c r="SSD32" s="1230"/>
      <c r="SSE32" s="1230"/>
      <c r="SSF32" s="1230"/>
      <c r="SSG32" s="1230"/>
      <c r="SSH32" s="1230"/>
      <c r="SSI32" s="1230"/>
      <c r="SSJ32" s="1230"/>
      <c r="SSK32" s="1230"/>
      <c r="SSL32" s="1230"/>
      <c r="SSM32" s="1230"/>
      <c r="SSN32" s="1230"/>
      <c r="SSO32" s="1230"/>
      <c r="SSP32" s="1230"/>
      <c r="SSQ32" s="1230"/>
      <c r="SSR32" s="1230"/>
      <c r="SSS32" s="1230"/>
      <c r="SST32" s="1230"/>
      <c r="SSU32" s="1230"/>
      <c r="SSV32" s="1230"/>
      <c r="SSW32" s="1230"/>
      <c r="SSX32" s="1230"/>
      <c r="SSY32" s="1230"/>
      <c r="SSZ32" s="1230"/>
      <c r="STA32" s="1230"/>
      <c r="STB32" s="1230"/>
      <c r="STC32" s="1230"/>
      <c r="STD32" s="1230"/>
      <c r="STE32" s="1230"/>
      <c r="STF32" s="1230"/>
      <c r="STG32" s="1230"/>
      <c r="STH32" s="1230"/>
      <c r="STI32" s="1230"/>
      <c r="STJ32" s="1230"/>
      <c r="STK32" s="1230"/>
      <c r="STL32" s="1230"/>
      <c r="STM32" s="1230"/>
      <c r="STN32" s="1230"/>
      <c r="STO32" s="1230"/>
      <c r="STP32" s="1230"/>
      <c r="STQ32" s="1230"/>
      <c r="STR32" s="1230"/>
      <c r="STS32" s="1230"/>
      <c r="STT32" s="1230"/>
      <c r="STU32" s="1230"/>
      <c r="STV32" s="1230"/>
      <c r="STW32" s="1230"/>
      <c r="STX32" s="1230"/>
      <c r="STY32" s="1230"/>
      <c r="STZ32" s="1230"/>
      <c r="SUA32" s="1230"/>
      <c r="SUB32" s="1230"/>
      <c r="SUC32" s="1230"/>
      <c r="SUD32" s="1230"/>
      <c r="SUE32" s="1230"/>
      <c r="SUF32" s="1230"/>
      <c r="SUG32" s="1230"/>
      <c r="SUH32" s="1230"/>
      <c r="SUI32" s="1230"/>
      <c r="SUJ32" s="1230"/>
      <c r="SUK32" s="1230"/>
      <c r="SUL32" s="1230"/>
      <c r="SUM32" s="1230"/>
      <c r="SUN32" s="1230"/>
      <c r="SUO32" s="1230"/>
      <c r="SUP32" s="1230"/>
      <c r="SUQ32" s="1230"/>
      <c r="SUR32" s="1230"/>
      <c r="SUS32" s="1230"/>
      <c r="SUT32" s="1230"/>
      <c r="SUU32" s="1230"/>
      <c r="SUV32" s="1230"/>
      <c r="SUW32" s="1230"/>
      <c r="SUX32" s="1230"/>
      <c r="SUY32" s="1230"/>
      <c r="SUZ32" s="1230"/>
      <c r="SVA32" s="1230"/>
      <c r="SVB32" s="1230"/>
      <c r="SVC32" s="1230"/>
      <c r="SVD32" s="1230"/>
      <c r="SVE32" s="1230"/>
      <c r="SVF32" s="1230"/>
      <c r="SVG32" s="1230"/>
      <c r="SVH32" s="1230"/>
      <c r="SVI32" s="1230"/>
      <c r="SVJ32" s="1230"/>
      <c r="SVK32" s="1230"/>
      <c r="SVL32" s="1230"/>
      <c r="SVM32" s="1230"/>
      <c r="SVN32" s="1230"/>
      <c r="SVO32" s="1230"/>
      <c r="SVP32" s="1230"/>
      <c r="SVQ32" s="1230"/>
      <c r="SVR32" s="1230"/>
      <c r="SVS32" s="1230"/>
      <c r="SVT32" s="1230"/>
      <c r="SVU32" s="1230"/>
      <c r="SVV32" s="1230"/>
      <c r="SVW32" s="1230"/>
      <c r="SVX32" s="1230"/>
      <c r="SVY32" s="1230"/>
      <c r="SVZ32" s="1230"/>
      <c r="SWA32" s="1230"/>
      <c r="SWB32" s="1230"/>
      <c r="SWC32" s="1230"/>
      <c r="SWD32" s="1230"/>
      <c r="SWE32" s="1230"/>
      <c r="SWF32" s="1230"/>
      <c r="SWG32" s="1230"/>
      <c r="SWH32" s="1230"/>
      <c r="SWI32" s="1230"/>
      <c r="SWJ32" s="1230"/>
      <c r="SWK32" s="1230"/>
      <c r="SWL32" s="1230"/>
      <c r="SWM32" s="1230"/>
      <c r="SWN32" s="1230"/>
      <c r="SWO32" s="1230"/>
      <c r="SWP32" s="1230"/>
      <c r="SWQ32" s="1230"/>
      <c r="SWR32" s="1230"/>
      <c r="SWS32" s="1230"/>
      <c r="SWT32" s="1230"/>
      <c r="SWU32" s="1230"/>
      <c r="SWV32" s="1230"/>
      <c r="SWW32" s="1230"/>
      <c r="SWX32" s="1230"/>
      <c r="SWY32" s="1230"/>
      <c r="SWZ32" s="1230"/>
      <c r="SXA32" s="1230"/>
      <c r="SXB32" s="1230"/>
      <c r="SXC32" s="1230"/>
      <c r="SXD32" s="1230"/>
      <c r="SXE32" s="1230"/>
      <c r="SXF32" s="1230"/>
      <c r="SXG32" s="1230"/>
      <c r="SXH32" s="1230"/>
      <c r="SXI32" s="1230"/>
      <c r="SXJ32" s="1230"/>
      <c r="SXK32" s="1230"/>
      <c r="SXL32" s="1230"/>
      <c r="SXM32" s="1230"/>
      <c r="SXN32" s="1230"/>
      <c r="SXO32" s="1230"/>
      <c r="SXP32" s="1230"/>
      <c r="SXQ32" s="1230"/>
      <c r="SXR32" s="1230"/>
      <c r="SXS32" s="1230"/>
      <c r="SXT32" s="1230"/>
      <c r="SXU32" s="1230"/>
      <c r="SXV32" s="1230"/>
      <c r="SXW32" s="1230"/>
      <c r="SXX32" s="1230"/>
      <c r="SXY32" s="1230"/>
      <c r="SXZ32" s="1230"/>
      <c r="SYA32" s="1230"/>
      <c r="SYB32" s="1230"/>
      <c r="SYC32" s="1230"/>
      <c r="SYD32" s="1230"/>
      <c r="SYE32" s="1230"/>
      <c r="SYF32" s="1230"/>
      <c r="SYG32" s="1230"/>
      <c r="SYH32" s="1230"/>
      <c r="SYI32" s="1230"/>
      <c r="SYJ32" s="1230"/>
      <c r="SYK32" s="1230"/>
      <c r="SYL32" s="1230"/>
      <c r="SYM32" s="1230"/>
      <c r="SYN32" s="1230"/>
      <c r="SYO32" s="1230"/>
      <c r="SYP32" s="1230"/>
      <c r="SYQ32" s="1230"/>
      <c r="SYR32" s="1230"/>
      <c r="SYS32" s="1230"/>
      <c r="SYT32" s="1230"/>
      <c r="SYU32" s="1230"/>
      <c r="SYV32" s="1230"/>
      <c r="SYW32" s="1230"/>
      <c r="SYX32" s="1230"/>
      <c r="SYY32" s="1230"/>
      <c r="SYZ32" s="1230"/>
      <c r="SZA32" s="1230"/>
      <c r="SZB32" s="1230"/>
      <c r="SZC32" s="1230"/>
      <c r="SZD32" s="1230"/>
      <c r="SZE32" s="1230"/>
      <c r="SZF32" s="1230"/>
      <c r="SZG32" s="1230"/>
      <c r="SZH32" s="1230"/>
      <c r="SZI32" s="1230"/>
      <c r="SZJ32" s="1230"/>
      <c r="SZK32" s="1230"/>
      <c r="SZL32" s="1230"/>
      <c r="SZM32" s="1230"/>
      <c r="SZN32" s="1230"/>
      <c r="SZO32" s="1230"/>
      <c r="SZP32" s="1230"/>
      <c r="SZQ32" s="1230"/>
      <c r="SZR32" s="1230"/>
      <c r="SZS32" s="1230"/>
      <c r="SZT32" s="1230"/>
      <c r="SZU32" s="1230"/>
      <c r="SZV32" s="1230"/>
      <c r="SZW32" s="1230"/>
      <c r="SZX32" s="1230"/>
      <c r="SZY32" s="1230"/>
      <c r="SZZ32" s="1230"/>
      <c r="TAA32" s="1230"/>
      <c r="TAB32" s="1230"/>
      <c r="TAC32" s="1230"/>
      <c r="TAD32" s="1230"/>
      <c r="TAE32" s="1230"/>
      <c r="TAF32" s="1230"/>
      <c r="TAG32" s="1230"/>
      <c r="TAH32" s="1230"/>
      <c r="TAI32" s="1230"/>
      <c r="TAJ32" s="1230"/>
      <c r="TAK32" s="1230"/>
      <c r="TAL32" s="1230"/>
      <c r="TAM32" s="1230"/>
      <c r="TAN32" s="1230"/>
      <c r="TAO32" s="1230"/>
      <c r="TAP32" s="1230"/>
      <c r="TAQ32" s="1230"/>
      <c r="TAR32" s="1230"/>
      <c r="TAS32" s="1230"/>
      <c r="TAT32" s="1230"/>
      <c r="TAU32" s="1230"/>
      <c r="TAV32" s="1230"/>
      <c r="TAW32" s="1230"/>
      <c r="TAX32" s="1230"/>
      <c r="TAY32" s="1230"/>
      <c r="TAZ32" s="1230"/>
      <c r="TBA32" s="1230"/>
      <c r="TBB32" s="1230"/>
      <c r="TBC32" s="1230"/>
      <c r="TBD32" s="1230"/>
      <c r="TBE32" s="1230"/>
      <c r="TBF32" s="1230"/>
      <c r="TBG32" s="1230"/>
      <c r="TBH32" s="1230"/>
      <c r="TBI32" s="1230"/>
      <c r="TBJ32" s="1230"/>
      <c r="TBK32" s="1230"/>
      <c r="TBL32" s="1230"/>
      <c r="TBM32" s="1230"/>
      <c r="TBN32" s="1230"/>
      <c r="TBO32" s="1230"/>
      <c r="TBP32" s="1230"/>
      <c r="TBQ32" s="1230"/>
      <c r="TBR32" s="1230"/>
      <c r="TBS32" s="1230"/>
      <c r="TBT32" s="1230"/>
      <c r="TBU32" s="1230"/>
      <c r="TBV32" s="1230"/>
      <c r="TBW32" s="1230"/>
      <c r="TBX32" s="1230"/>
      <c r="TBY32" s="1230"/>
      <c r="TBZ32" s="1230"/>
      <c r="TCA32" s="1230"/>
      <c r="TCB32" s="1230"/>
      <c r="TCC32" s="1230"/>
      <c r="TCD32" s="1230"/>
      <c r="TCE32" s="1230"/>
      <c r="TCF32" s="1230"/>
      <c r="TCG32" s="1230"/>
      <c r="TCH32" s="1230"/>
      <c r="TCI32" s="1230"/>
      <c r="TCJ32" s="1230"/>
      <c r="TCK32" s="1230"/>
      <c r="TCL32" s="1230"/>
      <c r="TCM32" s="1230"/>
      <c r="TCN32" s="1230"/>
      <c r="TCO32" s="1230"/>
      <c r="TCP32" s="1230"/>
      <c r="TCQ32" s="1230"/>
      <c r="TCR32" s="1230"/>
      <c r="TCS32" s="1230"/>
      <c r="TCT32" s="1230"/>
      <c r="TCU32" s="1230"/>
      <c r="TCV32" s="1230"/>
      <c r="TCW32" s="1230"/>
      <c r="TCX32" s="1230"/>
      <c r="TCY32" s="1230"/>
      <c r="TCZ32" s="1230"/>
      <c r="TDA32" s="1230"/>
      <c r="TDB32" s="1230"/>
      <c r="TDC32" s="1230"/>
      <c r="TDD32" s="1230"/>
      <c r="TDE32" s="1230"/>
      <c r="TDF32" s="1230"/>
      <c r="TDG32" s="1230"/>
      <c r="TDH32" s="1230"/>
      <c r="TDI32" s="1230"/>
      <c r="TDJ32" s="1230"/>
      <c r="TDK32" s="1230"/>
      <c r="TDL32" s="1230"/>
      <c r="TDM32" s="1230"/>
      <c r="TDN32" s="1230"/>
      <c r="TDO32" s="1230"/>
      <c r="TDP32" s="1230"/>
      <c r="TDQ32" s="1230"/>
      <c r="TDR32" s="1230"/>
      <c r="TDS32" s="1230"/>
      <c r="TDT32" s="1230"/>
      <c r="TDU32" s="1230"/>
      <c r="TDV32" s="1230"/>
      <c r="TDW32" s="1230"/>
      <c r="TDX32" s="1230"/>
      <c r="TDY32" s="1230"/>
      <c r="TDZ32" s="1230"/>
      <c r="TEA32" s="1230"/>
      <c r="TEB32" s="1230"/>
      <c r="TEC32" s="1230"/>
      <c r="TED32" s="1230"/>
      <c r="TEE32" s="1230"/>
      <c r="TEF32" s="1230"/>
      <c r="TEG32" s="1230"/>
      <c r="TEH32" s="1230"/>
      <c r="TEI32" s="1230"/>
      <c r="TEJ32" s="1230"/>
      <c r="TEK32" s="1230"/>
      <c r="TEL32" s="1230"/>
      <c r="TEM32" s="1230"/>
      <c r="TEN32" s="1230"/>
      <c r="TEO32" s="1230"/>
      <c r="TEP32" s="1230"/>
      <c r="TEQ32" s="1230"/>
      <c r="TER32" s="1230"/>
      <c r="TES32" s="1230"/>
      <c r="TET32" s="1230"/>
      <c r="TEU32" s="1230"/>
      <c r="TEV32" s="1230"/>
      <c r="TEW32" s="1230"/>
      <c r="TEX32" s="1230"/>
      <c r="TEY32" s="1230"/>
      <c r="TEZ32" s="1230"/>
      <c r="TFA32" s="1230"/>
      <c r="TFB32" s="1230"/>
      <c r="TFC32" s="1230"/>
      <c r="TFD32" s="1230"/>
      <c r="TFE32" s="1230"/>
      <c r="TFF32" s="1230"/>
      <c r="TFG32" s="1230"/>
      <c r="TFH32" s="1230"/>
      <c r="TFI32" s="1230"/>
      <c r="TFJ32" s="1230"/>
      <c r="TFK32" s="1230"/>
      <c r="TFL32" s="1230"/>
      <c r="TFM32" s="1230"/>
      <c r="TFN32" s="1230"/>
      <c r="TFO32" s="1230"/>
      <c r="TFP32" s="1230"/>
      <c r="TFQ32" s="1230"/>
      <c r="TFR32" s="1230"/>
      <c r="TFS32" s="1230"/>
      <c r="TFT32" s="1230"/>
      <c r="TFU32" s="1230"/>
      <c r="TFV32" s="1230"/>
      <c r="TFW32" s="1230"/>
      <c r="TFX32" s="1230"/>
      <c r="TFY32" s="1230"/>
      <c r="TFZ32" s="1230"/>
      <c r="TGA32" s="1230"/>
      <c r="TGB32" s="1230"/>
      <c r="TGC32" s="1230"/>
      <c r="TGD32" s="1230"/>
      <c r="TGE32" s="1230"/>
      <c r="TGF32" s="1230"/>
      <c r="TGG32" s="1230"/>
      <c r="TGH32" s="1230"/>
      <c r="TGI32" s="1230"/>
      <c r="TGJ32" s="1230"/>
      <c r="TGK32" s="1230"/>
      <c r="TGL32" s="1230"/>
      <c r="TGM32" s="1230"/>
      <c r="TGN32" s="1230"/>
      <c r="TGO32" s="1230"/>
      <c r="TGP32" s="1230"/>
      <c r="TGQ32" s="1230"/>
      <c r="TGR32" s="1230"/>
      <c r="TGS32" s="1230"/>
      <c r="TGT32" s="1230"/>
      <c r="TGU32" s="1230"/>
      <c r="TGV32" s="1230"/>
      <c r="TGW32" s="1230"/>
      <c r="TGX32" s="1230"/>
      <c r="TGY32" s="1230"/>
      <c r="TGZ32" s="1230"/>
      <c r="THA32" s="1230"/>
      <c r="THB32" s="1230"/>
      <c r="THC32" s="1230"/>
      <c r="THD32" s="1230"/>
      <c r="THE32" s="1230"/>
      <c r="THF32" s="1230"/>
      <c r="THG32" s="1230"/>
      <c r="THH32" s="1230"/>
      <c r="THI32" s="1230"/>
      <c r="THJ32" s="1230"/>
      <c r="THK32" s="1230"/>
      <c r="THL32" s="1230"/>
      <c r="THM32" s="1230"/>
      <c r="THN32" s="1230"/>
      <c r="THO32" s="1230"/>
      <c r="THP32" s="1230"/>
      <c r="THQ32" s="1230"/>
      <c r="THR32" s="1230"/>
      <c r="THS32" s="1230"/>
      <c r="THT32" s="1230"/>
      <c r="THU32" s="1230"/>
      <c r="THV32" s="1230"/>
      <c r="THW32" s="1230"/>
      <c r="THX32" s="1230"/>
      <c r="THY32" s="1230"/>
      <c r="THZ32" s="1230"/>
      <c r="TIA32" s="1230"/>
      <c r="TIB32" s="1230"/>
      <c r="TIC32" s="1230"/>
      <c r="TID32" s="1230"/>
      <c r="TIE32" s="1230"/>
      <c r="TIF32" s="1230"/>
      <c r="TIG32" s="1230"/>
      <c r="TIH32" s="1230"/>
      <c r="TII32" s="1230"/>
      <c r="TIJ32" s="1230"/>
      <c r="TIK32" s="1230"/>
      <c r="TIL32" s="1230"/>
      <c r="TIM32" s="1230"/>
      <c r="TIN32" s="1230"/>
      <c r="TIO32" s="1230"/>
      <c r="TIP32" s="1230"/>
      <c r="TIQ32" s="1230"/>
      <c r="TIR32" s="1230"/>
      <c r="TIS32" s="1230"/>
      <c r="TIT32" s="1230"/>
      <c r="TIU32" s="1230"/>
      <c r="TIV32" s="1230"/>
      <c r="TIW32" s="1230"/>
      <c r="TIX32" s="1230"/>
      <c r="TIY32" s="1230"/>
      <c r="TIZ32" s="1230"/>
      <c r="TJA32" s="1230"/>
      <c r="TJB32" s="1230"/>
      <c r="TJC32" s="1230"/>
      <c r="TJD32" s="1230"/>
      <c r="TJE32" s="1230"/>
      <c r="TJF32" s="1230"/>
      <c r="TJG32" s="1230"/>
      <c r="TJH32" s="1230"/>
      <c r="TJI32" s="1230"/>
      <c r="TJJ32" s="1230"/>
      <c r="TJK32" s="1230"/>
      <c r="TJL32" s="1230"/>
      <c r="TJM32" s="1230"/>
      <c r="TJN32" s="1230"/>
      <c r="TJO32" s="1230"/>
      <c r="TJP32" s="1230"/>
      <c r="TJQ32" s="1230"/>
      <c r="TJR32" s="1230"/>
      <c r="TJS32" s="1230"/>
      <c r="TJT32" s="1230"/>
      <c r="TJU32" s="1230"/>
      <c r="TJV32" s="1230"/>
      <c r="TJW32" s="1230"/>
      <c r="TJX32" s="1230"/>
      <c r="TJY32" s="1230"/>
      <c r="TJZ32" s="1230"/>
      <c r="TKA32" s="1230"/>
      <c r="TKB32" s="1230"/>
      <c r="TKC32" s="1230"/>
      <c r="TKD32" s="1230"/>
      <c r="TKE32" s="1230"/>
      <c r="TKF32" s="1230"/>
      <c r="TKG32" s="1230"/>
      <c r="TKH32" s="1230"/>
      <c r="TKI32" s="1230"/>
      <c r="TKJ32" s="1230"/>
      <c r="TKK32" s="1230"/>
      <c r="TKL32" s="1230"/>
      <c r="TKM32" s="1230"/>
      <c r="TKN32" s="1230"/>
      <c r="TKO32" s="1230"/>
      <c r="TKP32" s="1230"/>
      <c r="TKQ32" s="1230"/>
      <c r="TKR32" s="1230"/>
      <c r="TKS32" s="1230"/>
      <c r="TKT32" s="1230"/>
      <c r="TKU32" s="1230"/>
      <c r="TKV32" s="1230"/>
      <c r="TKW32" s="1230"/>
      <c r="TKX32" s="1230"/>
      <c r="TKY32" s="1230"/>
      <c r="TKZ32" s="1230"/>
      <c r="TLA32" s="1230"/>
      <c r="TLB32" s="1230"/>
      <c r="TLC32" s="1230"/>
      <c r="TLD32" s="1230"/>
      <c r="TLE32" s="1230"/>
      <c r="TLF32" s="1230"/>
      <c r="TLG32" s="1230"/>
      <c r="TLH32" s="1230"/>
      <c r="TLI32" s="1230"/>
      <c r="TLJ32" s="1230"/>
      <c r="TLK32" s="1230"/>
      <c r="TLL32" s="1230"/>
      <c r="TLM32" s="1230"/>
      <c r="TLN32" s="1230"/>
      <c r="TLO32" s="1230"/>
      <c r="TLP32" s="1230"/>
      <c r="TLQ32" s="1230"/>
      <c r="TLR32" s="1230"/>
      <c r="TLS32" s="1230"/>
      <c r="TLT32" s="1230"/>
      <c r="TLU32" s="1230"/>
      <c r="TLV32" s="1230"/>
      <c r="TLW32" s="1230"/>
      <c r="TLX32" s="1230"/>
      <c r="TLY32" s="1230"/>
      <c r="TLZ32" s="1230"/>
      <c r="TMA32" s="1230"/>
      <c r="TMB32" s="1230"/>
      <c r="TMC32" s="1230"/>
      <c r="TMD32" s="1230"/>
      <c r="TME32" s="1230"/>
      <c r="TMF32" s="1230"/>
      <c r="TMG32" s="1230"/>
      <c r="TMH32" s="1230"/>
      <c r="TMI32" s="1230"/>
      <c r="TMJ32" s="1230"/>
      <c r="TMK32" s="1230"/>
      <c r="TML32" s="1230"/>
      <c r="TMM32" s="1230"/>
      <c r="TMN32" s="1230"/>
      <c r="TMO32" s="1230"/>
      <c r="TMP32" s="1230"/>
      <c r="TMQ32" s="1230"/>
      <c r="TMR32" s="1230"/>
      <c r="TMS32" s="1230"/>
      <c r="TMT32" s="1230"/>
      <c r="TMU32" s="1230"/>
      <c r="TMV32" s="1230"/>
      <c r="TMW32" s="1230"/>
      <c r="TMX32" s="1230"/>
      <c r="TMY32" s="1230"/>
      <c r="TMZ32" s="1230"/>
      <c r="TNA32" s="1230"/>
      <c r="TNB32" s="1230"/>
      <c r="TNC32" s="1230"/>
      <c r="TND32" s="1230"/>
      <c r="TNE32" s="1230"/>
      <c r="TNF32" s="1230"/>
      <c r="TNG32" s="1230"/>
      <c r="TNH32" s="1230"/>
      <c r="TNI32" s="1230"/>
      <c r="TNJ32" s="1230"/>
      <c r="TNK32" s="1230"/>
      <c r="TNL32" s="1230"/>
      <c r="TNM32" s="1230"/>
      <c r="TNN32" s="1230"/>
      <c r="TNO32" s="1230"/>
      <c r="TNP32" s="1230"/>
      <c r="TNQ32" s="1230"/>
      <c r="TNR32" s="1230"/>
      <c r="TNS32" s="1230"/>
      <c r="TNT32" s="1230"/>
      <c r="TNU32" s="1230"/>
      <c r="TNV32" s="1230"/>
      <c r="TNW32" s="1230"/>
      <c r="TNX32" s="1230"/>
      <c r="TNY32" s="1230"/>
      <c r="TNZ32" s="1230"/>
      <c r="TOA32" s="1230"/>
      <c r="TOB32" s="1230"/>
      <c r="TOC32" s="1230"/>
      <c r="TOD32" s="1230"/>
      <c r="TOE32" s="1230"/>
      <c r="TOF32" s="1230"/>
      <c r="TOG32" s="1230"/>
      <c r="TOH32" s="1230"/>
      <c r="TOI32" s="1230"/>
      <c r="TOJ32" s="1230"/>
      <c r="TOK32" s="1230"/>
      <c r="TOL32" s="1230"/>
      <c r="TOM32" s="1230"/>
      <c r="TON32" s="1230"/>
      <c r="TOO32" s="1230"/>
      <c r="TOP32" s="1230"/>
      <c r="TOQ32" s="1230"/>
      <c r="TOR32" s="1230"/>
      <c r="TOS32" s="1230"/>
      <c r="TOT32" s="1230"/>
      <c r="TOU32" s="1230"/>
      <c r="TOV32" s="1230"/>
      <c r="TOW32" s="1230"/>
      <c r="TOX32" s="1230"/>
      <c r="TOY32" s="1230"/>
      <c r="TOZ32" s="1230"/>
      <c r="TPA32" s="1230"/>
      <c r="TPB32" s="1230"/>
      <c r="TPC32" s="1230"/>
      <c r="TPD32" s="1230"/>
      <c r="TPE32" s="1230"/>
      <c r="TPF32" s="1230"/>
      <c r="TPG32" s="1230"/>
      <c r="TPH32" s="1230"/>
      <c r="TPI32" s="1230"/>
      <c r="TPJ32" s="1230"/>
      <c r="TPK32" s="1230"/>
      <c r="TPL32" s="1230"/>
      <c r="TPM32" s="1230"/>
      <c r="TPN32" s="1230"/>
      <c r="TPO32" s="1230"/>
      <c r="TPP32" s="1230"/>
      <c r="TPQ32" s="1230"/>
      <c r="TPR32" s="1230"/>
      <c r="TPS32" s="1230"/>
      <c r="TPT32" s="1230"/>
      <c r="TPU32" s="1230"/>
      <c r="TPV32" s="1230"/>
      <c r="TPW32" s="1230"/>
      <c r="TPX32" s="1230"/>
      <c r="TPY32" s="1230"/>
      <c r="TPZ32" s="1230"/>
      <c r="TQA32" s="1230"/>
      <c r="TQB32" s="1230"/>
      <c r="TQC32" s="1230"/>
      <c r="TQD32" s="1230"/>
      <c r="TQE32" s="1230"/>
      <c r="TQF32" s="1230"/>
      <c r="TQG32" s="1230"/>
      <c r="TQH32" s="1230"/>
      <c r="TQI32" s="1230"/>
      <c r="TQJ32" s="1230"/>
      <c r="TQK32" s="1230"/>
      <c r="TQL32" s="1230"/>
      <c r="TQM32" s="1230"/>
      <c r="TQN32" s="1230"/>
      <c r="TQO32" s="1230"/>
      <c r="TQP32" s="1230"/>
      <c r="TQQ32" s="1230"/>
      <c r="TQR32" s="1230"/>
      <c r="TQS32" s="1230"/>
      <c r="TQT32" s="1230"/>
      <c r="TQU32" s="1230"/>
      <c r="TQV32" s="1230"/>
      <c r="TQW32" s="1230"/>
      <c r="TQX32" s="1230"/>
      <c r="TQY32" s="1230"/>
      <c r="TQZ32" s="1230"/>
      <c r="TRA32" s="1230"/>
      <c r="TRB32" s="1230"/>
      <c r="TRC32" s="1230"/>
      <c r="TRD32" s="1230"/>
      <c r="TRE32" s="1230"/>
      <c r="TRF32" s="1230"/>
      <c r="TRG32" s="1230"/>
      <c r="TRH32" s="1230"/>
      <c r="TRI32" s="1230"/>
      <c r="TRJ32" s="1230"/>
      <c r="TRK32" s="1230"/>
      <c r="TRL32" s="1230"/>
      <c r="TRM32" s="1230"/>
      <c r="TRN32" s="1230"/>
      <c r="TRO32" s="1230"/>
      <c r="TRP32" s="1230"/>
      <c r="TRQ32" s="1230"/>
      <c r="TRR32" s="1230"/>
      <c r="TRS32" s="1230"/>
      <c r="TRT32" s="1230"/>
      <c r="TRU32" s="1230"/>
      <c r="TRV32" s="1230"/>
      <c r="TRW32" s="1230"/>
      <c r="TRX32" s="1230"/>
      <c r="TRY32" s="1230"/>
      <c r="TRZ32" s="1230"/>
      <c r="TSA32" s="1230"/>
      <c r="TSB32" s="1230"/>
      <c r="TSC32" s="1230"/>
      <c r="TSD32" s="1230"/>
      <c r="TSE32" s="1230"/>
      <c r="TSF32" s="1230"/>
      <c r="TSG32" s="1230"/>
      <c r="TSH32" s="1230"/>
      <c r="TSI32" s="1230"/>
      <c r="TSJ32" s="1230"/>
      <c r="TSK32" s="1230"/>
      <c r="TSL32" s="1230"/>
      <c r="TSM32" s="1230"/>
      <c r="TSN32" s="1230"/>
      <c r="TSO32" s="1230"/>
      <c r="TSP32" s="1230"/>
      <c r="TSQ32" s="1230"/>
      <c r="TSR32" s="1230"/>
      <c r="TSS32" s="1230"/>
      <c r="TST32" s="1230"/>
      <c r="TSU32" s="1230"/>
      <c r="TSV32" s="1230"/>
      <c r="TSW32" s="1230"/>
      <c r="TSX32" s="1230"/>
      <c r="TSY32" s="1230"/>
      <c r="TSZ32" s="1230"/>
      <c r="TTA32" s="1230"/>
      <c r="TTB32" s="1230"/>
      <c r="TTC32" s="1230"/>
      <c r="TTD32" s="1230"/>
      <c r="TTE32" s="1230"/>
      <c r="TTF32" s="1230"/>
      <c r="TTG32" s="1230"/>
      <c r="TTH32" s="1230"/>
      <c r="TTI32" s="1230"/>
      <c r="TTJ32" s="1230"/>
      <c r="TTK32" s="1230"/>
      <c r="TTL32" s="1230"/>
      <c r="TTM32" s="1230"/>
      <c r="TTN32" s="1230"/>
      <c r="TTO32" s="1230"/>
      <c r="TTP32" s="1230"/>
      <c r="TTQ32" s="1230"/>
      <c r="TTR32" s="1230"/>
      <c r="TTS32" s="1230"/>
      <c r="TTT32" s="1230"/>
      <c r="TTU32" s="1230"/>
      <c r="TTV32" s="1230"/>
      <c r="TTW32" s="1230"/>
      <c r="TTX32" s="1230"/>
      <c r="TTY32" s="1230"/>
      <c r="TTZ32" s="1230"/>
      <c r="TUA32" s="1230"/>
      <c r="TUB32" s="1230"/>
      <c r="TUC32" s="1230"/>
      <c r="TUD32" s="1230"/>
      <c r="TUE32" s="1230"/>
      <c r="TUF32" s="1230"/>
      <c r="TUG32" s="1230"/>
      <c r="TUH32" s="1230"/>
      <c r="TUI32" s="1230"/>
      <c r="TUJ32" s="1230"/>
      <c r="TUK32" s="1230"/>
      <c r="TUL32" s="1230"/>
      <c r="TUM32" s="1230"/>
      <c r="TUN32" s="1230"/>
      <c r="TUO32" s="1230"/>
      <c r="TUP32" s="1230"/>
      <c r="TUQ32" s="1230"/>
      <c r="TUR32" s="1230"/>
      <c r="TUS32" s="1230"/>
      <c r="TUT32" s="1230"/>
      <c r="TUU32" s="1230"/>
      <c r="TUV32" s="1230"/>
      <c r="TUW32" s="1230"/>
      <c r="TUX32" s="1230"/>
      <c r="TUY32" s="1230"/>
      <c r="TUZ32" s="1230"/>
      <c r="TVA32" s="1230"/>
      <c r="TVB32" s="1230"/>
      <c r="TVC32" s="1230"/>
      <c r="TVD32" s="1230"/>
      <c r="TVE32" s="1230"/>
      <c r="TVF32" s="1230"/>
      <c r="TVG32" s="1230"/>
      <c r="TVH32" s="1230"/>
      <c r="TVI32" s="1230"/>
      <c r="TVJ32" s="1230"/>
      <c r="TVK32" s="1230"/>
      <c r="TVL32" s="1230"/>
      <c r="TVM32" s="1230"/>
      <c r="TVN32" s="1230"/>
      <c r="TVO32" s="1230"/>
      <c r="TVP32" s="1230"/>
      <c r="TVQ32" s="1230"/>
      <c r="TVR32" s="1230"/>
      <c r="TVS32" s="1230"/>
      <c r="TVT32" s="1230"/>
      <c r="TVU32" s="1230"/>
      <c r="TVV32" s="1230"/>
      <c r="TVW32" s="1230"/>
      <c r="TVX32" s="1230"/>
      <c r="TVY32" s="1230"/>
      <c r="TVZ32" s="1230"/>
      <c r="TWA32" s="1230"/>
      <c r="TWB32" s="1230"/>
      <c r="TWC32" s="1230"/>
      <c r="TWD32" s="1230"/>
      <c r="TWE32" s="1230"/>
      <c r="TWF32" s="1230"/>
      <c r="TWG32" s="1230"/>
      <c r="TWH32" s="1230"/>
      <c r="TWI32" s="1230"/>
      <c r="TWJ32" s="1230"/>
      <c r="TWK32" s="1230"/>
      <c r="TWL32" s="1230"/>
      <c r="TWM32" s="1230"/>
      <c r="TWN32" s="1230"/>
      <c r="TWO32" s="1230"/>
      <c r="TWP32" s="1230"/>
      <c r="TWQ32" s="1230"/>
      <c r="TWR32" s="1230"/>
      <c r="TWS32" s="1230"/>
      <c r="TWT32" s="1230"/>
      <c r="TWU32" s="1230"/>
      <c r="TWV32" s="1230"/>
      <c r="TWW32" s="1230"/>
      <c r="TWX32" s="1230"/>
      <c r="TWY32" s="1230"/>
      <c r="TWZ32" s="1230"/>
      <c r="TXA32" s="1230"/>
      <c r="TXB32" s="1230"/>
      <c r="TXC32" s="1230"/>
      <c r="TXD32" s="1230"/>
      <c r="TXE32" s="1230"/>
      <c r="TXF32" s="1230"/>
      <c r="TXG32" s="1230"/>
      <c r="TXH32" s="1230"/>
      <c r="TXI32" s="1230"/>
      <c r="TXJ32" s="1230"/>
      <c r="TXK32" s="1230"/>
      <c r="TXL32" s="1230"/>
      <c r="TXM32" s="1230"/>
      <c r="TXN32" s="1230"/>
      <c r="TXO32" s="1230"/>
      <c r="TXP32" s="1230"/>
      <c r="TXQ32" s="1230"/>
      <c r="TXR32" s="1230"/>
      <c r="TXS32" s="1230"/>
      <c r="TXT32" s="1230"/>
      <c r="TXU32" s="1230"/>
      <c r="TXV32" s="1230"/>
      <c r="TXW32" s="1230"/>
      <c r="TXX32" s="1230"/>
      <c r="TXY32" s="1230"/>
      <c r="TXZ32" s="1230"/>
      <c r="TYA32" s="1230"/>
      <c r="TYB32" s="1230"/>
      <c r="TYC32" s="1230"/>
      <c r="TYD32" s="1230"/>
      <c r="TYE32" s="1230"/>
      <c r="TYF32" s="1230"/>
      <c r="TYG32" s="1230"/>
      <c r="TYH32" s="1230"/>
      <c r="TYI32" s="1230"/>
      <c r="TYJ32" s="1230"/>
      <c r="TYK32" s="1230"/>
      <c r="TYL32" s="1230"/>
      <c r="TYM32" s="1230"/>
      <c r="TYN32" s="1230"/>
      <c r="TYO32" s="1230"/>
      <c r="TYP32" s="1230"/>
      <c r="TYQ32" s="1230"/>
      <c r="TYR32" s="1230"/>
      <c r="TYS32" s="1230"/>
      <c r="TYT32" s="1230"/>
      <c r="TYU32" s="1230"/>
      <c r="TYV32" s="1230"/>
      <c r="TYW32" s="1230"/>
      <c r="TYX32" s="1230"/>
      <c r="TYY32" s="1230"/>
      <c r="TYZ32" s="1230"/>
      <c r="TZA32" s="1230"/>
      <c r="TZB32" s="1230"/>
      <c r="TZC32" s="1230"/>
      <c r="TZD32" s="1230"/>
      <c r="TZE32" s="1230"/>
      <c r="TZF32" s="1230"/>
      <c r="TZG32" s="1230"/>
      <c r="TZH32" s="1230"/>
      <c r="TZI32" s="1230"/>
      <c r="TZJ32" s="1230"/>
      <c r="TZK32" s="1230"/>
      <c r="TZL32" s="1230"/>
      <c r="TZM32" s="1230"/>
      <c r="TZN32" s="1230"/>
      <c r="TZO32" s="1230"/>
      <c r="TZP32" s="1230"/>
      <c r="TZQ32" s="1230"/>
      <c r="TZR32" s="1230"/>
      <c r="TZS32" s="1230"/>
      <c r="TZT32" s="1230"/>
      <c r="TZU32" s="1230"/>
      <c r="TZV32" s="1230"/>
      <c r="TZW32" s="1230"/>
      <c r="TZX32" s="1230"/>
      <c r="TZY32" s="1230"/>
      <c r="TZZ32" s="1230"/>
      <c r="UAA32" s="1230"/>
      <c r="UAB32" s="1230"/>
      <c r="UAC32" s="1230"/>
      <c r="UAD32" s="1230"/>
      <c r="UAE32" s="1230"/>
      <c r="UAF32" s="1230"/>
      <c r="UAG32" s="1230"/>
      <c r="UAH32" s="1230"/>
      <c r="UAI32" s="1230"/>
      <c r="UAJ32" s="1230"/>
      <c r="UAK32" s="1230"/>
      <c r="UAL32" s="1230"/>
      <c r="UAM32" s="1230"/>
      <c r="UAN32" s="1230"/>
      <c r="UAO32" s="1230"/>
      <c r="UAP32" s="1230"/>
      <c r="UAQ32" s="1230"/>
      <c r="UAR32" s="1230"/>
      <c r="UAS32" s="1230"/>
      <c r="UAT32" s="1230"/>
      <c r="UAU32" s="1230"/>
      <c r="UAV32" s="1230"/>
      <c r="UAW32" s="1230"/>
      <c r="UAX32" s="1230"/>
      <c r="UAY32" s="1230"/>
      <c r="UAZ32" s="1230"/>
      <c r="UBA32" s="1230"/>
      <c r="UBB32" s="1230"/>
      <c r="UBC32" s="1230"/>
      <c r="UBD32" s="1230"/>
      <c r="UBE32" s="1230"/>
      <c r="UBF32" s="1230"/>
      <c r="UBG32" s="1230"/>
      <c r="UBH32" s="1230"/>
      <c r="UBI32" s="1230"/>
      <c r="UBJ32" s="1230"/>
      <c r="UBK32" s="1230"/>
      <c r="UBL32" s="1230"/>
      <c r="UBM32" s="1230"/>
      <c r="UBN32" s="1230"/>
      <c r="UBO32" s="1230"/>
      <c r="UBP32" s="1230"/>
      <c r="UBQ32" s="1230"/>
      <c r="UBR32" s="1230"/>
      <c r="UBS32" s="1230"/>
      <c r="UBT32" s="1230"/>
      <c r="UBU32" s="1230"/>
      <c r="UBV32" s="1230"/>
      <c r="UBW32" s="1230"/>
      <c r="UBX32" s="1230"/>
      <c r="UBY32" s="1230"/>
      <c r="UBZ32" s="1230"/>
      <c r="UCA32" s="1230"/>
      <c r="UCB32" s="1230"/>
      <c r="UCC32" s="1230"/>
      <c r="UCD32" s="1230"/>
      <c r="UCE32" s="1230"/>
      <c r="UCF32" s="1230"/>
      <c r="UCG32" s="1230"/>
      <c r="UCH32" s="1230"/>
      <c r="UCI32" s="1230"/>
      <c r="UCJ32" s="1230"/>
      <c r="UCK32" s="1230"/>
      <c r="UCL32" s="1230"/>
      <c r="UCM32" s="1230"/>
      <c r="UCN32" s="1230"/>
      <c r="UCO32" s="1230"/>
      <c r="UCP32" s="1230"/>
      <c r="UCQ32" s="1230"/>
      <c r="UCR32" s="1230"/>
      <c r="UCS32" s="1230"/>
      <c r="UCT32" s="1230"/>
      <c r="UCU32" s="1230"/>
      <c r="UCV32" s="1230"/>
      <c r="UCW32" s="1230"/>
      <c r="UCX32" s="1230"/>
      <c r="UCY32" s="1230"/>
      <c r="UCZ32" s="1230"/>
      <c r="UDA32" s="1230"/>
      <c r="UDB32" s="1230"/>
      <c r="UDC32" s="1230"/>
      <c r="UDD32" s="1230"/>
      <c r="UDE32" s="1230"/>
      <c r="UDF32" s="1230"/>
      <c r="UDG32" s="1230"/>
      <c r="UDH32" s="1230"/>
      <c r="UDI32" s="1230"/>
      <c r="UDJ32" s="1230"/>
      <c r="UDK32" s="1230"/>
      <c r="UDL32" s="1230"/>
      <c r="UDM32" s="1230"/>
      <c r="UDN32" s="1230"/>
      <c r="UDO32" s="1230"/>
      <c r="UDP32" s="1230"/>
      <c r="UDQ32" s="1230"/>
      <c r="UDR32" s="1230"/>
      <c r="UDS32" s="1230"/>
      <c r="UDT32" s="1230"/>
      <c r="UDU32" s="1230"/>
      <c r="UDV32" s="1230"/>
      <c r="UDW32" s="1230"/>
      <c r="UDX32" s="1230"/>
      <c r="UDY32" s="1230"/>
      <c r="UDZ32" s="1230"/>
      <c r="UEA32" s="1230"/>
      <c r="UEB32" s="1230"/>
      <c r="UEC32" s="1230"/>
      <c r="UED32" s="1230"/>
      <c r="UEE32" s="1230"/>
      <c r="UEF32" s="1230"/>
      <c r="UEG32" s="1230"/>
      <c r="UEH32" s="1230"/>
      <c r="UEI32" s="1230"/>
      <c r="UEJ32" s="1230"/>
      <c r="UEK32" s="1230"/>
      <c r="UEL32" s="1230"/>
      <c r="UEM32" s="1230"/>
      <c r="UEN32" s="1230"/>
      <c r="UEO32" s="1230"/>
      <c r="UEP32" s="1230"/>
      <c r="UEQ32" s="1230"/>
      <c r="UER32" s="1230"/>
      <c r="UES32" s="1230"/>
      <c r="UET32" s="1230"/>
      <c r="UEU32" s="1230"/>
      <c r="UEV32" s="1230"/>
      <c r="UEW32" s="1230"/>
      <c r="UEX32" s="1230"/>
      <c r="UEY32" s="1230"/>
      <c r="UEZ32" s="1230"/>
      <c r="UFA32" s="1230"/>
      <c r="UFB32" s="1230"/>
      <c r="UFC32" s="1230"/>
      <c r="UFD32" s="1230"/>
      <c r="UFE32" s="1230"/>
      <c r="UFF32" s="1230"/>
      <c r="UFG32" s="1230"/>
      <c r="UFH32" s="1230"/>
      <c r="UFI32" s="1230"/>
      <c r="UFJ32" s="1230"/>
      <c r="UFK32" s="1230"/>
      <c r="UFL32" s="1230"/>
      <c r="UFM32" s="1230"/>
      <c r="UFN32" s="1230"/>
      <c r="UFO32" s="1230"/>
      <c r="UFP32" s="1230"/>
      <c r="UFQ32" s="1230"/>
      <c r="UFR32" s="1230"/>
      <c r="UFS32" s="1230"/>
      <c r="UFT32" s="1230"/>
      <c r="UFU32" s="1230"/>
      <c r="UFV32" s="1230"/>
      <c r="UFW32" s="1230"/>
      <c r="UFX32" s="1230"/>
      <c r="UFY32" s="1230"/>
      <c r="UFZ32" s="1230"/>
      <c r="UGA32" s="1230"/>
      <c r="UGB32" s="1230"/>
      <c r="UGC32" s="1230"/>
      <c r="UGD32" s="1230"/>
      <c r="UGE32" s="1230"/>
      <c r="UGF32" s="1230"/>
      <c r="UGG32" s="1230"/>
      <c r="UGH32" s="1230"/>
      <c r="UGI32" s="1230"/>
      <c r="UGJ32" s="1230"/>
      <c r="UGK32" s="1230"/>
      <c r="UGL32" s="1230"/>
      <c r="UGM32" s="1230"/>
      <c r="UGN32" s="1230"/>
      <c r="UGO32" s="1230"/>
      <c r="UGP32" s="1230"/>
      <c r="UGQ32" s="1230"/>
      <c r="UGR32" s="1230"/>
      <c r="UGS32" s="1230"/>
      <c r="UGT32" s="1230"/>
      <c r="UGU32" s="1230"/>
      <c r="UGV32" s="1230"/>
      <c r="UGW32" s="1230"/>
      <c r="UGX32" s="1230"/>
      <c r="UGY32" s="1230"/>
      <c r="UGZ32" s="1230"/>
      <c r="UHA32" s="1230"/>
      <c r="UHB32" s="1230"/>
      <c r="UHC32" s="1230"/>
      <c r="UHD32" s="1230"/>
      <c r="UHE32" s="1230"/>
      <c r="UHF32" s="1230"/>
      <c r="UHG32" s="1230"/>
      <c r="UHH32" s="1230"/>
      <c r="UHI32" s="1230"/>
      <c r="UHJ32" s="1230"/>
      <c r="UHK32" s="1230"/>
      <c r="UHL32" s="1230"/>
      <c r="UHM32" s="1230"/>
      <c r="UHN32" s="1230"/>
      <c r="UHO32" s="1230"/>
      <c r="UHP32" s="1230"/>
      <c r="UHQ32" s="1230"/>
      <c r="UHR32" s="1230"/>
      <c r="UHS32" s="1230"/>
      <c r="UHT32" s="1230"/>
      <c r="UHU32" s="1230"/>
      <c r="UHV32" s="1230"/>
      <c r="UHW32" s="1230"/>
      <c r="UHX32" s="1230"/>
      <c r="UHY32" s="1230"/>
      <c r="UHZ32" s="1230"/>
      <c r="UIA32" s="1230"/>
      <c r="UIB32" s="1230"/>
      <c r="UIC32" s="1230"/>
      <c r="UID32" s="1230"/>
      <c r="UIE32" s="1230"/>
      <c r="UIF32" s="1230"/>
      <c r="UIG32" s="1230"/>
      <c r="UIH32" s="1230"/>
      <c r="UII32" s="1230"/>
      <c r="UIJ32" s="1230"/>
      <c r="UIK32" s="1230"/>
      <c r="UIL32" s="1230"/>
      <c r="UIM32" s="1230"/>
      <c r="UIN32" s="1230"/>
      <c r="UIO32" s="1230"/>
      <c r="UIP32" s="1230"/>
      <c r="UIQ32" s="1230"/>
      <c r="UIR32" s="1230"/>
      <c r="UIS32" s="1230"/>
      <c r="UIT32" s="1230"/>
      <c r="UIU32" s="1230"/>
      <c r="UIV32" s="1230"/>
      <c r="UIW32" s="1230"/>
      <c r="UIX32" s="1230"/>
      <c r="UIY32" s="1230"/>
      <c r="UIZ32" s="1230"/>
      <c r="UJA32" s="1230"/>
      <c r="UJB32" s="1230"/>
      <c r="UJC32" s="1230"/>
      <c r="UJD32" s="1230"/>
      <c r="UJE32" s="1230"/>
      <c r="UJF32" s="1230"/>
      <c r="UJG32" s="1230"/>
      <c r="UJH32" s="1230"/>
      <c r="UJI32" s="1230"/>
      <c r="UJJ32" s="1230"/>
      <c r="UJK32" s="1230"/>
      <c r="UJL32" s="1230"/>
      <c r="UJM32" s="1230"/>
      <c r="UJN32" s="1230"/>
      <c r="UJO32" s="1230"/>
      <c r="UJP32" s="1230"/>
      <c r="UJQ32" s="1230"/>
      <c r="UJR32" s="1230"/>
      <c r="UJS32" s="1230"/>
      <c r="UJT32" s="1230"/>
      <c r="UJU32" s="1230"/>
      <c r="UJV32" s="1230"/>
      <c r="UJW32" s="1230"/>
      <c r="UJX32" s="1230"/>
      <c r="UJY32" s="1230"/>
      <c r="UJZ32" s="1230"/>
      <c r="UKA32" s="1230"/>
      <c r="UKB32" s="1230"/>
      <c r="UKC32" s="1230"/>
      <c r="UKD32" s="1230"/>
      <c r="UKE32" s="1230"/>
      <c r="UKF32" s="1230"/>
      <c r="UKG32" s="1230"/>
      <c r="UKH32" s="1230"/>
      <c r="UKI32" s="1230"/>
      <c r="UKJ32" s="1230"/>
      <c r="UKK32" s="1230"/>
      <c r="UKL32" s="1230"/>
      <c r="UKM32" s="1230"/>
      <c r="UKN32" s="1230"/>
      <c r="UKO32" s="1230"/>
      <c r="UKP32" s="1230"/>
      <c r="UKQ32" s="1230"/>
      <c r="UKR32" s="1230"/>
      <c r="UKS32" s="1230"/>
      <c r="UKT32" s="1230"/>
      <c r="UKU32" s="1230"/>
      <c r="UKV32" s="1230"/>
      <c r="UKW32" s="1230"/>
      <c r="UKX32" s="1230"/>
      <c r="UKY32" s="1230"/>
      <c r="UKZ32" s="1230"/>
      <c r="ULA32" s="1230"/>
      <c r="ULB32" s="1230"/>
      <c r="ULC32" s="1230"/>
      <c r="ULD32" s="1230"/>
      <c r="ULE32" s="1230"/>
      <c r="ULF32" s="1230"/>
      <c r="ULG32" s="1230"/>
      <c r="ULH32" s="1230"/>
      <c r="ULI32" s="1230"/>
      <c r="ULJ32" s="1230"/>
      <c r="ULK32" s="1230"/>
      <c r="ULL32" s="1230"/>
      <c r="ULM32" s="1230"/>
      <c r="ULN32" s="1230"/>
      <c r="ULO32" s="1230"/>
      <c r="ULP32" s="1230"/>
      <c r="ULQ32" s="1230"/>
      <c r="ULR32" s="1230"/>
      <c r="ULS32" s="1230"/>
      <c r="ULT32" s="1230"/>
      <c r="ULU32" s="1230"/>
      <c r="ULV32" s="1230"/>
      <c r="ULW32" s="1230"/>
      <c r="ULX32" s="1230"/>
      <c r="ULY32" s="1230"/>
      <c r="ULZ32" s="1230"/>
      <c r="UMA32" s="1230"/>
      <c r="UMB32" s="1230"/>
      <c r="UMC32" s="1230"/>
      <c r="UMD32" s="1230"/>
      <c r="UME32" s="1230"/>
      <c r="UMF32" s="1230"/>
      <c r="UMG32" s="1230"/>
      <c r="UMH32" s="1230"/>
      <c r="UMI32" s="1230"/>
      <c r="UMJ32" s="1230"/>
      <c r="UMK32" s="1230"/>
      <c r="UML32" s="1230"/>
      <c r="UMM32" s="1230"/>
      <c r="UMN32" s="1230"/>
      <c r="UMO32" s="1230"/>
      <c r="UMP32" s="1230"/>
      <c r="UMQ32" s="1230"/>
      <c r="UMR32" s="1230"/>
      <c r="UMS32" s="1230"/>
      <c r="UMT32" s="1230"/>
      <c r="UMU32" s="1230"/>
      <c r="UMV32" s="1230"/>
      <c r="UMW32" s="1230"/>
      <c r="UMX32" s="1230"/>
      <c r="UMY32" s="1230"/>
      <c r="UMZ32" s="1230"/>
      <c r="UNA32" s="1230"/>
      <c r="UNB32" s="1230"/>
      <c r="UNC32" s="1230"/>
      <c r="UND32" s="1230"/>
      <c r="UNE32" s="1230"/>
      <c r="UNF32" s="1230"/>
      <c r="UNG32" s="1230"/>
      <c r="UNH32" s="1230"/>
      <c r="UNI32" s="1230"/>
      <c r="UNJ32" s="1230"/>
      <c r="UNK32" s="1230"/>
      <c r="UNL32" s="1230"/>
      <c r="UNM32" s="1230"/>
      <c r="UNN32" s="1230"/>
      <c r="UNO32" s="1230"/>
      <c r="UNP32" s="1230"/>
      <c r="UNQ32" s="1230"/>
      <c r="UNR32" s="1230"/>
      <c r="UNS32" s="1230"/>
      <c r="UNT32" s="1230"/>
      <c r="UNU32" s="1230"/>
      <c r="UNV32" s="1230"/>
      <c r="UNW32" s="1230"/>
      <c r="UNX32" s="1230"/>
      <c r="UNY32" s="1230"/>
      <c r="UNZ32" s="1230"/>
      <c r="UOA32" s="1230"/>
      <c r="UOB32" s="1230"/>
      <c r="UOC32" s="1230"/>
      <c r="UOD32" s="1230"/>
      <c r="UOE32" s="1230"/>
      <c r="UOF32" s="1230"/>
      <c r="UOG32" s="1230"/>
      <c r="UOH32" s="1230"/>
      <c r="UOI32" s="1230"/>
      <c r="UOJ32" s="1230"/>
      <c r="UOK32" s="1230"/>
      <c r="UOL32" s="1230"/>
      <c r="UOM32" s="1230"/>
      <c r="UON32" s="1230"/>
      <c r="UOO32" s="1230"/>
      <c r="UOP32" s="1230"/>
      <c r="UOQ32" s="1230"/>
      <c r="UOR32" s="1230"/>
      <c r="UOS32" s="1230"/>
      <c r="UOT32" s="1230"/>
      <c r="UOU32" s="1230"/>
      <c r="UOV32" s="1230"/>
      <c r="UOW32" s="1230"/>
      <c r="UOX32" s="1230"/>
      <c r="UOY32" s="1230"/>
      <c r="UOZ32" s="1230"/>
      <c r="UPA32" s="1230"/>
      <c r="UPB32" s="1230"/>
      <c r="UPC32" s="1230"/>
      <c r="UPD32" s="1230"/>
      <c r="UPE32" s="1230"/>
      <c r="UPF32" s="1230"/>
      <c r="UPG32" s="1230"/>
      <c r="UPH32" s="1230"/>
      <c r="UPI32" s="1230"/>
      <c r="UPJ32" s="1230"/>
      <c r="UPK32" s="1230"/>
      <c r="UPL32" s="1230"/>
      <c r="UPM32" s="1230"/>
      <c r="UPN32" s="1230"/>
      <c r="UPO32" s="1230"/>
      <c r="UPP32" s="1230"/>
      <c r="UPQ32" s="1230"/>
      <c r="UPR32" s="1230"/>
      <c r="UPS32" s="1230"/>
      <c r="UPT32" s="1230"/>
      <c r="UPU32" s="1230"/>
      <c r="UPV32" s="1230"/>
      <c r="UPW32" s="1230"/>
      <c r="UPX32" s="1230"/>
      <c r="UPY32" s="1230"/>
      <c r="UPZ32" s="1230"/>
      <c r="UQA32" s="1230"/>
      <c r="UQB32" s="1230"/>
      <c r="UQC32" s="1230"/>
      <c r="UQD32" s="1230"/>
      <c r="UQE32" s="1230"/>
      <c r="UQF32" s="1230"/>
      <c r="UQG32" s="1230"/>
      <c r="UQH32" s="1230"/>
      <c r="UQI32" s="1230"/>
      <c r="UQJ32" s="1230"/>
      <c r="UQK32" s="1230"/>
      <c r="UQL32" s="1230"/>
      <c r="UQM32" s="1230"/>
      <c r="UQN32" s="1230"/>
      <c r="UQO32" s="1230"/>
      <c r="UQP32" s="1230"/>
      <c r="UQQ32" s="1230"/>
      <c r="UQR32" s="1230"/>
      <c r="UQS32" s="1230"/>
      <c r="UQT32" s="1230"/>
      <c r="UQU32" s="1230"/>
      <c r="UQV32" s="1230"/>
      <c r="UQW32" s="1230"/>
      <c r="UQX32" s="1230"/>
      <c r="UQY32" s="1230"/>
      <c r="UQZ32" s="1230"/>
      <c r="URA32" s="1230"/>
      <c r="URB32" s="1230"/>
      <c r="URC32" s="1230"/>
      <c r="URD32" s="1230"/>
      <c r="URE32" s="1230"/>
      <c r="URF32" s="1230"/>
      <c r="URG32" s="1230"/>
      <c r="URH32" s="1230"/>
      <c r="URI32" s="1230"/>
      <c r="URJ32" s="1230"/>
      <c r="URK32" s="1230"/>
      <c r="URL32" s="1230"/>
      <c r="URM32" s="1230"/>
      <c r="URN32" s="1230"/>
      <c r="URO32" s="1230"/>
      <c r="URP32" s="1230"/>
      <c r="URQ32" s="1230"/>
      <c r="URR32" s="1230"/>
      <c r="URS32" s="1230"/>
      <c r="URT32" s="1230"/>
      <c r="URU32" s="1230"/>
      <c r="URV32" s="1230"/>
      <c r="URW32" s="1230"/>
      <c r="URX32" s="1230"/>
      <c r="URY32" s="1230"/>
      <c r="URZ32" s="1230"/>
      <c r="USA32" s="1230"/>
      <c r="USB32" s="1230"/>
      <c r="USC32" s="1230"/>
      <c r="USD32" s="1230"/>
      <c r="USE32" s="1230"/>
      <c r="USF32" s="1230"/>
      <c r="USG32" s="1230"/>
      <c r="USH32" s="1230"/>
      <c r="USI32" s="1230"/>
      <c r="USJ32" s="1230"/>
      <c r="USK32" s="1230"/>
      <c r="USL32" s="1230"/>
      <c r="USM32" s="1230"/>
      <c r="USN32" s="1230"/>
      <c r="USO32" s="1230"/>
      <c r="USP32" s="1230"/>
      <c r="USQ32" s="1230"/>
      <c r="USR32" s="1230"/>
      <c r="USS32" s="1230"/>
      <c r="UST32" s="1230"/>
      <c r="USU32" s="1230"/>
      <c r="USV32" s="1230"/>
      <c r="USW32" s="1230"/>
      <c r="USX32" s="1230"/>
      <c r="USY32" s="1230"/>
      <c r="USZ32" s="1230"/>
      <c r="UTA32" s="1230"/>
      <c r="UTB32" s="1230"/>
      <c r="UTC32" s="1230"/>
      <c r="UTD32" s="1230"/>
      <c r="UTE32" s="1230"/>
      <c r="UTF32" s="1230"/>
      <c r="UTG32" s="1230"/>
      <c r="UTH32" s="1230"/>
      <c r="UTI32" s="1230"/>
      <c r="UTJ32" s="1230"/>
      <c r="UTK32" s="1230"/>
      <c r="UTL32" s="1230"/>
      <c r="UTM32" s="1230"/>
      <c r="UTN32" s="1230"/>
      <c r="UTO32" s="1230"/>
      <c r="UTP32" s="1230"/>
      <c r="UTQ32" s="1230"/>
      <c r="UTR32" s="1230"/>
      <c r="UTS32" s="1230"/>
      <c r="UTT32" s="1230"/>
      <c r="UTU32" s="1230"/>
      <c r="UTV32" s="1230"/>
      <c r="UTW32" s="1230"/>
      <c r="UTX32" s="1230"/>
      <c r="UTY32" s="1230"/>
      <c r="UTZ32" s="1230"/>
      <c r="UUA32" s="1230"/>
      <c r="UUB32" s="1230"/>
      <c r="UUC32" s="1230"/>
      <c r="UUD32" s="1230"/>
      <c r="UUE32" s="1230"/>
      <c r="UUF32" s="1230"/>
      <c r="UUG32" s="1230"/>
      <c r="UUH32" s="1230"/>
      <c r="UUI32" s="1230"/>
      <c r="UUJ32" s="1230"/>
      <c r="UUK32" s="1230"/>
      <c r="UUL32" s="1230"/>
      <c r="UUM32" s="1230"/>
      <c r="UUN32" s="1230"/>
      <c r="UUO32" s="1230"/>
      <c r="UUP32" s="1230"/>
      <c r="UUQ32" s="1230"/>
      <c r="UUR32" s="1230"/>
      <c r="UUS32" s="1230"/>
      <c r="UUT32" s="1230"/>
      <c r="UUU32" s="1230"/>
      <c r="UUV32" s="1230"/>
      <c r="UUW32" s="1230"/>
      <c r="UUX32" s="1230"/>
      <c r="UUY32" s="1230"/>
      <c r="UUZ32" s="1230"/>
      <c r="UVA32" s="1230"/>
      <c r="UVB32" s="1230"/>
      <c r="UVC32" s="1230"/>
      <c r="UVD32" s="1230"/>
      <c r="UVE32" s="1230"/>
      <c r="UVF32" s="1230"/>
      <c r="UVG32" s="1230"/>
      <c r="UVH32" s="1230"/>
      <c r="UVI32" s="1230"/>
      <c r="UVJ32" s="1230"/>
      <c r="UVK32" s="1230"/>
      <c r="UVL32" s="1230"/>
      <c r="UVM32" s="1230"/>
      <c r="UVN32" s="1230"/>
      <c r="UVO32" s="1230"/>
      <c r="UVP32" s="1230"/>
      <c r="UVQ32" s="1230"/>
      <c r="UVR32" s="1230"/>
      <c r="UVS32" s="1230"/>
      <c r="UVT32" s="1230"/>
      <c r="UVU32" s="1230"/>
      <c r="UVV32" s="1230"/>
      <c r="UVW32" s="1230"/>
      <c r="UVX32" s="1230"/>
      <c r="UVY32" s="1230"/>
      <c r="UVZ32" s="1230"/>
      <c r="UWA32" s="1230"/>
      <c r="UWB32" s="1230"/>
      <c r="UWC32" s="1230"/>
      <c r="UWD32" s="1230"/>
      <c r="UWE32" s="1230"/>
      <c r="UWF32" s="1230"/>
      <c r="UWG32" s="1230"/>
      <c r="UWH32" s="1230"/>
      <c r="UWI32" s="1230"/>
      <c r="UWJ32" s="1230"/>
      <c r="UWK32" s="1230"/>
      <c r="UWL32" s="1230"/>
      <c r="UWM32" s="1230"/>
      <c r="UWN32" s="1230"/>
      <c r="UWO32" s="1230"/>
      <c r="UWP32" s="1230"/>
      <c r="UWQ32" s="1230"/>
      <c r="UWR32" s="1230"/>
      <c r="UWS32" s="1230"/>
      <c r="UWT32" s="1230"/>
      <c r="UWU32" s="1230"/>
      <c r="UWV32" s="1230"/>
      <c r="UWW32" s="1230"/>
      <c r="UWX32" s="1230"/>
      <c r="UWY32" s="1230"/>
      <c r="UWZ32" s="1230"/>
      <c r="UXA32" s="1230"/>
      <c r="UXB32" s="1230"/>
      <c r="UXC32" s="1230"/>
      <c r="UXD32" s="1230"/>
      <c r="UXE32" s="1230"/>
      <c r="UXF32" s="1230"/>
      <c r="UXG32" s="1230"/>
      <c r="UXH32" s="1230"/>
      <c r="UXI32" s="1230"/>
      <c r="UXJ32" s="1230"/>
      <c r="UXK32" s="1230"/>
      <c r="UXL32" s="1230"/>
      <c r="UXM32" s="1230"/>
      <c r="UXN32" s="1230"/>
      <c r="UXO32" s="1230"/>
      <c r="UXP32" s="1230"/>
      <c r="UXQ32" s="1230"/>
      <c r="UXR32" s="1230"/>
      <c r="UXS32" s="1230"/>
      <c r="UXT32" s="1230"/>
      <c r="UXU32" s="1230"/>
      <c r="UXV32" s="1230"/>
      <c r="UXW32" s="1230"/>
      <c r="UXX32" s="1230"/>
      <c r="UXY32" s="1230"/>
      <c r="UXZ32" s="1230"/>
      <c r="UYA32" s="1230"/>
      <c r="UYB32" s="1230"/>
      <c r="UYC32" s="1230"/>
      <c r="UYD32" s="1230"/>
      <c r="UYE32" s="1230"/>
      <c r="UYF32" s="1230"/>
      <c r="UYG32" s="1230"/>
      <c r="UYH32" s="1230"/>
      <c r="UYI32" s="1230"/>
      <c r="UYJ32" s="1230"/>
      <c r="UYK32" s="1230"/>
      <c r="UYL32" s="1230"/>
      <c r="UYM32" s="1230"/>
      <c r="UYN32" s="1230"/>
      <c r="UYO32" s="1230"/>
      <c r="UYP32" s="1230"/>
      <c r="UYQ32" s="1230"/>
      <c r="UYR32" s="1230"/>
      <c r="UYS32" s="1230"/>
      <c r="UYT32" s="1230"/>
      <c r="UYU32" s="1230"/>
      <c r="UYV32" s="1230"/>
      <c r="UYW32" s="1230"/>
      <c r="UYX32" s="1230"/>
      <c r="UYY32" s="1230"/>
      <c r="UYZ32" s="1230"/>
      <c r="UZA32" s="1230"/>
      <c r="UZB32" s="1230"/>
      <c r="UZC32" s="1230"/>
      <c r="UZD32" s="1230"/>
      <c r="UZE32" s="1230"/>
      <c r="UZF32" s="1230"/>
      <c r="UZG32" s="1230"/>
      <c r="UZH32" s="1230"/>
      <c r="UZI32" s="1230"/>
      <c r="UZJ32" s="1230"/>
      <c r="UZK32" s="1230"/>
      <c r="UZL32" s="1230"/>
      <c r="UZM32" s="1230"/>
      <c r="UZN32" s="1230"/>
      <c r="UZO32" s="1230"/>
      <c r="UZP32" s="1230"/>
      <c r="UZQ32" s="1230"/>
      <c r="UZR32" s="1230"/>
      <c r="UZS32" s="1230"/>
      <c r="UZT32" s="1230"/>
      <c r="UZU32" s="1230"/>
      <c r="UZV32" s="1230"/>
      <c r="UZW32" s="1230"/>
      <c r="UZX32" s="1230"/>
      <c r="UZY32" s="1230"/>
      <c r="UZZ32" s="1230"/>
      <c r="VAA32" s="1230"/>
      <c r="VAB32" s="1230"/>
      <c r="VAC32" s="1230"/>
      <c r="VAD32" s="1230"/>
      <c r="VAE32" s="1230"/>
      <c r="VAF32" s="1230"/>
      <c r="VAG32" s="1230"/>
      <c r="VAH32" s="1230"/>
      <c r="VAI32" s="1230"/>
      <c r="VAJ32" s="1230"/>
      <c r="VAK32" s="1230"/>
      <c r="VAL32" s="1230"/>
      <c r="VAM32" s="1230"/>
      <c r="VAN32" s="1230"/>
      <c r="VAO32" s="1230"/>
      <c r="VAP32" s="1230"/>
      <c r="VAQ32" s="1230"/>
      <c r="VAR32" s="1230"/>
      <c r="VAS32" s="1230"/>
      <c r="VAT32" s="1230"/>
      <c r="VAU32" s="1230"/>
      <c r="VAV32" s="1230"/>
      <c r="VAW32" s="1230"/>
      <c r="VAX32" s="1230"/>
      <c r="VAY32" s="1230"/>
      <c r="VAZ32" s="1230"/>
      <c r="VBA32" s="1230"/>
      <c r="VBB32" s="1230"/>
      <c r="VBC32" s="1230"/>
      <c r="VBD32" s="1230"/>
      <c r="VBE32" s="1230"/>
      <c r="VBF32" s="1230"/>
      <c r="VBG32" s="1230"/>
      <c r="VBH32" s="1230"/>
      <c r="VBI32" s="1230"/>
      <c r="VBJ32" s="1230"/>
      <c r="VBK32" s="1230"/>
      <c r="VBL32" s="1230"/>
      <c r="VBM32" s="1230"/>
      <c r="VBN32" s="1230"/>
      <c r="VBO32" s="1230"/>
      <c r="VBP32" s="1230"/>
      <c r="VBQ32" s="1230"/>
      <c r="VBR32" s="1230"/>
      <c r="VBS32" s="1230"/>
      <c r="VBT32" s="1230"/>
      <c r="VBU32" s="1230"/>
      <c r="VBV32" s="1230"/>
      <c r="VBW32" s="1230"/>
      <c r="VBX32" s="1230"/>
      <c r="VBY32" s="1230"/>
      <c r="VBZ32" s="1230"/>
      <c r="VCA32" s="1230"/>
      <c r="VCB32" s="1230"/>
      <c r="VCC32" s="1230"/>
      <c r="VCD32" s="1230"/>
      <c r="VCE32" s="1230"/>
      <c r="VCF32" s="1230"/>
      <c r="VCG32" s="1230"/>
      <c r="VCH32" s="1230"/>
      <c r="VCI32" s="1230"/>
      <c r="VCJ32" s="1230"/>
      <c r="VCK32" s="1230"/>
      <c r="VCL32" s="1230"/>
      <c r="VCM32" s="1230"/>
      <c r="VCN32" s="1230"/>
      <c r="VCO32" s="1230"/>
      <c r="VCP32" s="1230"/>
      <c r="VCQ32" s="1230"/>
      <c r="VCR32" s="1230"/>
      <c r="VCS32" s="1230"/>
      <c r="VCT32" s="1230"/>
      <c r="VCU32" s="1230"/>
      <c r="VCV32" s="1230"/>
      <c r="VCW32" s="1230"/>
      <c r="VCX32" s="1230"/>
      <c r="VCY32" s="1230"/>
      <c r="VCZ32" s="1230"/>
      <c r="VDA32" s="1230"/>
      <c r="VDB32" s="1230"/>
      <c r="VDC32" s="1230"/>
      <c r="VDD32" s="1230"/>
      <c r="VDE32" s="1230"/>
      <c r="VDF32" s="1230"/>
      <c r="VDG32" s="1230"/>
      <c r="VDH32" s="1230"/>
      <c r="VDI32" s="1230"/>
      <c r="VDJ32" s="1230"/>
      <c r="VDK32" s="1230"/>
      <c r="VDL32" s="1230"/>
      <c r="VDM32" s="1230"/>
      <c r="VDN32" s="1230"/>
      <c r="VDO32" s="1230"/>
      <c r="VDP32" s="1230"/>
      <c r="VDQ32" s="1230"/>
      <c r="VDR32" s="1230"/>
      <c r="VDS32" s="1230"/>
      <c r="VDT32" s="1230"/>
      <c r="VDU32" s="1230"/>
      <c r="VDV32" s="1230"/>
      <c r="VDW32" s="1230"/>
      <c r="VDX32" s="1230"/>
      <c r="VDY32" s="1230"/>
      <c r="VDZ32" s="1230"/>
      <c r="VEA32" s="1230"/>
      <c r="VEB32" s="1230"/>
      <c r="VEC32" s="1230"/>
      <c r="VED32" s="1230"/>
      <c r="VEE32" s="1230"/>
      <c r="VEF32" s="1230"/>
      <c r="VEG32" s="1230"/>
      <c r="VEH32" s="1230"/>
      <c r="VEI32" s="1230"/>
      <c r="VEJ32" s="1230"/>
      <c r="VEK32" s="1230"/>
      <c r="VEL32" s="1230"/>
      <c r="VEM32" s="1230"/>
      <c r="VEN32" s="1230"/>
      <c r="VEO32" s="1230"/>
      <c r="VEP32" s="1230"/>
      <c r="VEQ32" s="1230"/>
      <c r="VER32" s="1230"/>
      <c r="VES32" s="1230"/>
      <c r="VET32" s="1230"/>
      <c r="VEU32" s="1230"/>
      <c r="VEV32" s="1230"/>
      <c r="VEW32" s="1230"/>
      <c r="VEX32" s="1230"/>
      <c r="VEY32" s="1230"/>
      <c r="VEZ32" s="1230"/>
      <c r="VFA32" s="1230"/>
      <c r="VFB32" s="1230"/>
      <c r="VFC32" s="1230"/>
      <c r="VFD32" s="1230"/>
      <c r="VFE32" s="1230"/>
      <c r="VFF32" s="1230"/>
      <c r="VFG32" s="1230"/>
      <c r="VFH32" s="1230"/>
      <c r="VFI32" s="1230"/>
      <c r="VFJ32" s="1230"/>
      <c r="VFK32" s="1230"/>
      <c r="VFL32" s="1230"/>
      <c r="VFM32" s="1230"/>
      <c r="VFN32" s="1230"/>
      <c r="VFO32" s="1230"/>
      <c r="VFP32" s="1230"/>
      <c r="VFQ32" s="1230"/>
      <c r="VFR32" s="1230"/>
      <c r="VFS32" s="1230"/>
      <c r="VFT32" s="1230"/>
      <c r="VFU32" s="1230"/>
      <c r="VFV32" s="1230"/>
      <c r="VFW32" s="1230"/>
      <c r="VFX32" s="1230"/>
      <c r="VFY32" s="1230"/>
      <c r="VFZ32" s="1230"/>
      <c r="VGA32" s="1230"/>
      <c r="VGB32" s="1230"/>
      <c r="VGC32" s="1230"/>
      <c r="VGD32" s="1230"/>
      <c r="VGE32" s="1230"/>
      <c r="VGF32" s="1230"/>
      <c r="VGG32" s="1230"/>
      <c r="VGH32" s="1230"/>
      <c r="VGI32" s="1230"/>
      <c r="VGJ32" s="1230"/>
      <c r="VGK32" s="1230"/>
      <c r="VGL32" s="1230"/>
      <c r="VGM32" s="1230"/>
      <c r="VGN32" s="1230"/>
      <c r="VGO32" s="1230"/>
      <c r="VGP32" s="1230"/>
      <c r="VGQ32" s="1230"/>
      <c r="VGR32" s="1230"/>
      <c r="VGS32" s="1230"/>
      <c r="VGT32" s="1230"/>
      <c r="VGU32" s="1230"/>
      <c r="VGV32" s="1230"/>
      <c r="VGW32" s="1230"/>
      <c r="VGX32" s="1230"/>
      <c r="VGY32" s="1230"/>
      <c r="VGZ32" s="1230"/>
      <c r="VHA32" s="1230"/>
      <c r="VHB32" s="1230"/>
      <c r="VHC32" s="1230"/>
      <c r="VHD32" s="1230"/>
      <c r="VHE32" s="1230"/>
      <c r="VHF32" s="1230"/>
      <c r="VHG32" s="1230"/>
      <c r="VHH32" s="1230"/>
      <c r="VHI32" s="1230"/>
      <c r="VHJ32" s="1230"/>
      <c r="VHK32" s="1230"/>
      <c r="VHL32" s="1230"/>
      <c r="VHM32" s="1230"/>
      <c r="VHN32" s="1230"/>
      <c r="VHO32" s="1230"/>
      <c r="VHP32" s="1230"/>
      <c r="VHQ32" s="1230"/>
      <c r="VHR32" s="1230"/>
      <c r="VHS32" s="1230"/>
      <c r="VHT32" s="1230"/>
      <c r="VHU32" s="1230"/>
      <c r="VHV32" s="1230"/>
      <c r="VHW32" s="1230"/>
      <c r="VHX32" s="1230"/>
      <c r="VHY32" s="1230"/>
      <c r="VHZ32" s="1230"/>
      <c r="VIA32" s="1230"/>
      <c r="VIB32" s="1230"/>
      <c r="VIC32" s="1230"/>
      <c r="VID32" s="1230"/>
      <c r="VIE32" s="1230"/>
      <c r="VIF32" s="1230"/>
      <c r="VIG32" s="1230"/>
      <c r="VIH32" s="1230"/>
      <c r="VII32" s="1230"/>
      <c r="VIJ32" s="1230"/>
      <c r="VIK32" s="1230"/>
      <c r="VIL32" s="1230"/>
      <c r="VIM32" s="1230"/>
      <c r="VIN32" s="1230"/>
      <c r="VIO32" s="1230"/>
      <c r="VIP32" s="1230"/>
      <c r="VIQ32" s="1230"/>
      <c r="VIR32" s="1230"/>
      <c r="VIS32" s="1230"/>
      <c r="VIT32" s="1230"/>
      <c r="VIU32" s="1230"/>
      <c r="VIV32" s="1230"/>
      <c r="VIW32" s="1230"/>
      <c r="VIX32" s="1230"/>
      <c r="VIY32" s="1230"/>
      <c r="VIZ32" s="1230"/>
      <c r="VJA32" s="1230"/>
      <c r="VJB32" s="1230"/>
      <c r="VJC32" s="1230"/>
      <c r="VJD32" s="1230"/>
      <c r="VJE32" s="1230"/>
      <c r="VJF32" s="1230"/>
      <c r="VJG32" s="1230"/>
      <c r="VJH32" s="1230"/>
      <c r="VJI32" s="1230"/>
      <c r="VJJ32" s="1230"/>
      <c r="VJK32" s="1230"/>
      <c r="VJL32" s="1230"/>
      <c r="VJM32" s="1230"/>
      <c r="VJN32" s="1230"/>
      <c r="VJO32" s="1230"/>
      <c r="VJP32" s="1230"/>
      <c r="VJQ32" s="1230"/>
      <c r="VJR32" s="1230"/>
      <c r="VJS32" s="1230"/>
      <c r="VJT32" s="1230"/>
      <c r="VJU32" s="1230"/>
      <c r="VJV32" s="1230"/>
      <c r="VJW32" s="1230"/>
      <c r="VJX32" s="1230"/>
      <c r="VJY32" s="1230"/>
      <c r="VJZ32" s="1230"/>
      <c r="VKA32" s="1230"/>
      <c r="VKB32" s="1230"/>
      <c r="VKC32" s="1230"/>
      <c r="VKD32" s="1230"/>
      <c r="VKE32" s="1230"/>
      <c r="VKF32" s="1230"/>
      <c r="VKG32" s="1230"/>
      <c r="VKH32" s="1230"/>
      <c r="VKI32" s="1230"/>
      <c r="VKJ32" s="1230"/>
      <c r="VKK32" s="1230"/>
      <c r="VKL32" s="1230"/>
      <c r="VKM32" s="1230"/>
      <c r="VKN32" s="1230"/>
      <c r="VKO32" s="1230"/>
      <c r="VKP32" s="1230"/>
      <c r="VKQ32" s="1230"/>
      <c r="VKR32" s="1230"/>
      <c r="VKS32" s="1230"/>
      <c r="VKT32" s="1230"/>
      <c r="VKU32" s="1230"/>
      <c r="VKV32" s="1230"/>
      <c r="VKW32" s="1230"/>
      <c r="VKX32" s="1230"/>
      <c r="VKY32" s="1230"/>
      <c r="VKZ32" s="1230"/>
      <c r="VLA32" s="1230"/>
      <c r="VLB32" s="1230"/>
      <c r="VLC32" s="1230"/>
      <c r="VLD32" s="1230"/>
      <c r="VLE32" s="1230"/>
      <c r="VLF32" s="1230"/>
      <c r="VLG32" s="1230"/>
      <c r="VLH32" s="1230"/>
      <c r="VLI32" s="1230"/>
      <c r="VLJ32" s="1230"/>
      <c r="VLK32" s="1230"/>
      <c r="VLL32" s="1230"/>
      <c r="VLM32" s="1230"/>
      <c r="VLN32" s="1230"/>
      <c r="VLO32" s="1230"/>
      <c r="VLP32" s="1230"/>
      <c r="VLQ32" s="1230"/>
      <c r="VLR32" s="1230"/>
      <c r="VLS32" s="1230"/>
      <c r="VLT32" s="1230"/>
      <c r="VLU32" s="1230"/>
      <c r="VLV32" s="1230"/>
      <c r="VLW32" s="1230"/>
      <c r="VLX32" s="1230"/>
      <c r="VLY32" s="1230"/>
      <c r="VLZ32" s="1230"/>
      <c r="VMA32" s="1230"/>
      <c r="VMB32" s="1230"/>
      <c r="VMC32" s="1230"/>
      <c r="VMD32" s="1230"/>
      <c r="VME32" s="1230"/>
      <c r="VMF32" s="1230"/>
      <c r="VMG32" s="1230"/>
      <c r="VMH32" s="1230"/>
      <c r="VMI32" s="1230"/>
      <c r="VMJ32" s="1230"/>
      <c r="VMK32" s="1230"/>
      <c r="VML32" s="1230"/>
      <c r="VMM32" s="1230"/>
      <c r="VMN32" s="1230"/>
      <c r="VMO32" s="1230"/>
      <c r="VMP32" s="1230"/>
      <c r="VMQ32" s="1230"/>
      <c r="VMR32" s="1230"/>
      <c r="VMS32" s="1230"/>
      <c r="VMT32" s="1230"/>
      <c r="VMU32" s="1230"/>
      <c r="VMV32" s="1230"/>
      <c r="VMW32" s="1230"/>
      <c r="VMX32" s="1230"/>
      <c r="VMY32" s="1230"/>
      <c r="VMZ32" s="1230"/>
      <c r="VNA32" s="1230"/>
      <c r="VNB32" s="1230"/>
      <c r="VNC32" s="1230"/>
      <c r="VND32" s="1230"/>
      <c r="VNE32" s="1230"/>
      <c r="VNF32" s="1230"/>
      <c r="VNG32" s="1230"/>
      <c r="VNH32" s="1230"/>
      <c r="VNI32" s="1230"/>
      <c r="VNJ32" s="1230"/>
      <c r="VNK32" s="1230"/>
      <c r="VNL32" s="1230"/>
      <c r="VNM32" s="1230"/>
      <c r="VNN32" s="1230"/>
      <c r="VNO32" s="1230"/>
      <c r="VNP32" s="1230"/>
      <c r="VNQ32" s="1230"/>
      <c r="VNR32" s="1230"/>
      <c r="VNS32" s="1230"/>
      <c r="VNT32" s="1230"/>
      <c r="VNU32" s="1230"/>
      <c r="VNV32" s="1230"/>
      <c r="VNW32" s="1230"/>
      <c r="VNX32" s="1230"/>
      <c r="VNY32" s="1230"/>
      <c r="VNZ32" s="1230"/>
      <c r="VOA32" s="1230"/>
      <c r="VOB32" s="1230"/>
      <c r="VOC32" s="1230"/>
      <c r="VOD32" s="1230"/>
      <c r="VOE32" s="1230"/>
      <c r="VOF32" s="1230"/>
      <c r="VOG32" s="1230"/>
      <c r="VOH32" s="1230"/>
      <c r="VOI32" s="1230"/>
      <c r="VOJ32" s="1230"/>
      <c r="VOK32" s="1230"/>
      <c r="VOL32" s="1230"/>
      <c r="VOM32" s="1230"/>
      <c r="VON32" s="1230"/>
      <c r="VOO32" s="1230"/>
      <c r="VOP32" s="1230"/>
      <c r="VOQ32" s="1230"/>
      <c r="VOR32" s="1230"/>
      <c r="VOS32" s="1230"/>
      <c r="VOT32" s="1230"/>
      <c r="VOU32" s="1230"/>
      <c r="VOV32" s="1230"/>
      <c r="VOW32" s="1230"/>
      <c r="VOX32" s="1230"/>
      <c r="VOY32" s="1230"/>
      <c r="VOZ32" s="1230"/>
      <c r="VPA32" s="1230"/>
      <c r="VPB32" s="1230"/>
      <c r="VPC32" s="1230"/>
      <c r="VPD32" s="1230"/>
      <c r="VPE32" s="1230"/>
      <c r="VPF32" s="1230"/>
      <c r="VPG32" s="1230"/>
      <c r="VPH32" s="1230"/>
      <c r="VPI32" s="1230"/>
      <c r="VPJ32" s="1230"/>
      <c r="VPK32" s="1230"/>
      <c r="VPL32" s="1230"/>
      <c r="VPM32" s="1230"/>
      <c r="VPN32" s="1230"/>
      <c r="VPO32" s="1230"/>
      <c r="VPP32" s="1230"/>
      <c r="VPQ32" s="1230"/>
      <c r="VPR32" s="1230"/>
      <c r="VPS32" s="1230"/>
      <c r="VPT32" s="1230"/>
      <c r="VPU32" s="1230"/>
      <c r="VPV32" s="1230"/>
      <c r="VPW32" s="1230"/>
      <c r="VPX32" s="1230"/>
      <c r="VPY32" s="1230"/>
      <c r="VPZ32" s="1230"/>
      <c r="VQA32" s="1230"/>
      <c r="VQB32" s="1230"/>
      <c r="VQC32" s="1230"/>
      <c r="VQD32" s="1230"/>
      <c r="VQE32" s="1230"/>
      <c r="VQF32" s="1230"/>
      <c r="VQG32" s="1230"/>
      <c r="VQH32" s="1230"/>
      <c r="VQI32" s="1230"/>
      <c r="VQJ32" s="1230"/>
      <c r="VQK32" s="1230"/>
      <c r="VQL32" s="1230"/>
      <c r="VQM32" s="1230"/>
      <c r="VQN32" s="1230"/>
      <c r="VQO32" s="1230"/>
      <c r="VQP32" s="1230"/>
      <c r="VQQ32" s="1230"/>
      <c r="VQR32" s="1230"/>
      <c r="VQS32" s="1230"/>
      <c r="VQT32" s="1230"/>
      <c r="VQU32" s="1230"/>
      <c r="VQV32" s="1230"/>
      <c r="VQW32" s="1230"/>
      <c r="VQX32" s="1230"/>
      <c r="VQY32" s="1230"/>
      <c r="VQZ32" s="1230"/>
      <c r="VRA32" s="1230"/>
      <c r="VRB32" s="1230"/>
      <c r="VRC32" s="1230"/>
      <c r="VRD32" s="1230"/>
      <c r="VRE32" s="1230"/>
      <c r="VRF32" s="1230"/>
      <c r="VRG32" s="1230"/>
      <c r="VRH32" s="1230"/>
      <c r="VRI32" s="1230"/>
      <c r="VRJ32" s="1230"/>
      <c r="VRK32" s="1230"/>
      <c r="VRL32" s="1230"/>
      <c r="VRM32" s="1230"/>
      <c r="VRN32" s="1230"/>
      <c r="VRO32" s="1230"/>
      <c r="VRP32" s="1230"/>
      <c r="VRQ32" s="1230"/>
      <c r="VRR32" s="1230"/>
      <c r="VRS32" s="1230"/>
      <c r="VRT32" s="1230"/>
      <c r="VRU32" s="1230"/>
      <c r="VRV32" s="1230"/>
      <c r="VRW32" s="1230"/>
      <c r="VRX32" s="1230"/>
      <c r="VRY32" s="1230"/>
      <c r="VRZ32" s="1230"/>
      <c r="VSA32" s="1230"/>
      <c r="VSB32" s="1230"/>
      <c r="VSC32" s="1230"/>
      <c r="VSD32" s="1230"/>
      <c r="VSE32" s="1230"/>
      <c r="VSF32" s="1230"/>
      <c r="VSG32" s="1230"/>
      <c r="VSH32" s="1230"/>
      <c r="VSI32" s="1230"/>
      <c r="VSJ32" s="1230"/>
      <c r="VSK32" s="1230"/>
      <c r="VSL32" s="1230"/>
      <c r="VSM32" s="1230"/>
      <c r="VSN32" s="1230"/>
      <c r="VSO32" s="1230"/>
      <c r="VSP32" s="1230"/>
      <c r="VSQ32" s="1230"/>
      <c r="VSR32" s="1230"/>
      <c r="VSS32" s="1230"/>
      <c r="VST32" s="1230"/>
      <c r="VSU32" s="1230"/>
      <c r="VSV32" s="1230"/>
      <c r="VSW32" s="1230"/>
      <c r="VSX32" s="1230"/>
      <c r="VSY32" s="1230"/>
      <c r="VSZ32" s="1230"/>
      <c r="VTA32" s="1230"/>
      <c r="VTB32" s="1230"/>
      <c r="VTC32" s="1230"/>
      <c r="VTD32" s="1230"/>
      <c r="VTE32" s="1230"/>
      <c r="VTF32" s="1230"/>
      <c r="VTG32" s="1230"/>
      <c r="VTH32" s="1230"/>
      <c r="VTI32" s="1230"/>
      <c r="VTJ32" s="1230"/>
      <c r="VTK32" s="1230"/>
      <c r="VTL32" s="1230"/>
      <c r="VTM32" s="1230"/>
      <c r="VTN32" s="1230"/>
      <c r="VTO32" s="1230"/>
      <c r="VTP32" s="1230"/>
      <c r="VTQ32" s="1230"/>
      <c r="VTR32" s="1230"/>
      <c r="VTS32" s="1230"/>
      <c r="VTT32" s="1230"/>
      <c r="VTU32" s="1230"/>
      <c r="VTV32" s="1230"/>
      <c r="VTW32" s="1230"/>
      <c r="VTX32" s="1230"/>
      <c r="VTY32" s="1230"/>
      <c r="VTZ32" s="1230"/>
      <c r="VUA32" s="1230"/>
      <c r="VUB32" s="1230"/>
      <c r="VUC32" s="1230"/>
      <c r="VUD32" s="1230"/>
      <c r="VUE32" s="1230"/>
      <c r="VUF32" s="1230"/>
      <c r="VUG32" s="1230"/>
      <c r="VUH32" s="1230"/>
      <c r="VUI32" s="1230"/>
      <c r="VUJ32" s="1230"/>
      <c r="VUK32" s="1230"/>
      <c r="VUL32" s="1230"/>
      <c r="VUM32" s="1230"/>
      <c r="VUN32" s="1230"/>
      <c r="VUO32" s="1230"/>
      <c r="VUP32" s="1230"/>
      <c r="VUQ32" s="1230"/>
      <c r="VUR32" s="1230"/>
      <c r="VUS32" s="1230"/>
      <c r="VUT32" s="1230"/>
      <c r="VUU32" s="1230"/>
      <c r="VUV32" s="1230"/>
      <c r="VUW32" s="1230"/>
      <c r="VUX32" s="1230"/>
      <c r="VUY32" s="1230"/>
      <c r="VUZ32" s="1230"/>
      <c r="VVA32" s="1230"/>
      <c r="VVB32" s="1230"/>
      <c r="VVC32" s="1230"/>
      <c r="VVD32" s="1230"/>
      <c r="VVE32" s="1230"/>
      <c r="VVF32" s="1230"/>
      <c r="VVG32" s="1230"/>
      <c r="VVH32" s="1230"/>
      <c r="VVI32" s="1230"/>
      <c r="VVJ32" s="1230"/>
      <c r="VVK32" s="1230"/>
      <c r="VVL32" s="1230"/>
      <c r="VVM32" s="1230"/>
      <c r="VVN32" s="1230"/>
      <c r="VVO32" s="1230"/>
      <c r="VVP32" s="1230"/>
      <c r="VVQ32" s="1230"/>
      <c r="VVR32" s="1230"/>
      <c r="VVS32" s="1230"/>
      <c r="VVT32" s="1230"/>
      <c r="VVU32" s="1230"/>
      <c r="VVV32" s="1230"/>
      <c r="VVW32" s="1230"/>
      <c r="VVX32" s="1230"/>
      <c r="VVY32" s="1230"/>
      <c r="VVZ32" s="1230"/>
      <c r="VWA32" s="1230"/>
      <c r="VWB32" s="1230"/>
      <c r="VWC32" s="1230"/>
      <c r="VWD32" s="1230"/>
      <c r="VWE32" s="1230"/>
      <c r="VWF32" s="1230"/>
      <c r="VWG32" s="1230"/>
      <c r="VWH32" s="1230"/>
      <c r="VWI32" s="1230"/>
      <c r="VWJ32" s="1230"/>
      <c r="VWK32" s="1230"/>
      <c r="VWL32" s="1230"/>
      <c r="VWM32" s="1230"/>
      <c r="VWN32" s="1230"/>
      <c r="VWO32" s="1230"/>
      <c r="VWP32" s="1230"/>
      <c r="VWQ32" s="1230"/>
      <c r="VWR32" s="1230"/>
      <c r="VWS32" s="1230"/>
      <c r="VWT32" s="1230"/>
      <c r="VWU32" s="1230"/>
      <c r="VWV32" s="1230"/>
      <c r="VWW32" s="1230"/>
      <c r="VWX32" s="1230"/>
      <c r="VWY32" s="1230"/>
      <c r="VWZ32" s="1230"/>
      <c r="VXA32" s="1230"/>
      <c r="VXB32" s="1230"/>
      <c r="VXC32" s="1230"/>
      <c r="VXD32" s="1230"/>
      <c r="VXE32" s="1230"/>
      <c r="VXF32" s="1230"/>
      <c r="VXG32" s="1230"/>
      <c r="VXH32" s="1230"/>
      <c r="VXI32" s="1230"/>
      <c r="VXJ32" s="1230"/>
      <c r="VXK32" s="1230"/>
      <c r="VXL32" s="1230"/>
      <c r="VXM32" s="1230"/>
      <c r="VXN32" s="1230"/>
      <c r="VXO32" s="1230"/>
      <c r="VXP32" s="1230"/>
      <c r="VXQ32" s="1230"/>
      <c r="VXR32" s="1230"/>
      <c r="VXS32" s="1230"/>
      <c r="VXT32" s="1230"/>
      <c r="VXU32" s="1230"/>
      <c r="VXV32" s="1230"/>
      <c r="VXW32" s="1230"/>
      <c r="VXX32" s="1230"/>
      <c r="VXY32" s="1230"/>
      <c r="VXZ32" s="1230"/>
      <c r="VYA32" s="1230"/>
      <c r="VYB32" s="1230"/>
      <c r="VYC32" s="1230"/>
      <c r="VYD32" s="1230"/>
      <c r="VYE32" s="1230"/>
      <c r="VYF32" s="1230"/>
      <c r="VYG32" s="1230"/>
      <c r="VYH32" s="1230"/>
      <c r="VYI32" s="1230"/>
      <c r="VYJ32" s="1230"/>
      <c r="VYK32" s="1230"/>
      <c r="VYL32" s="1230"/>
      <c r="VYM32" s="1230"/>
      <c r="VYN32" s="1230"/>
      <c r="VYO32" s="1230"/>
      <c r="VYP32" s="1230"/>
      <c r="VYQ32" s="1230"/>
      <c r="VYR32" s="1230"/>
      <c r="VYS32" s="1230"/>
      <c r="VYT32" s="1230"/>
      <c r="VYU32" s="1230"/>
      <c r="VYV32" s="1230"/>
      <c r="VYW32" s="1230"/>
      <c r="VYX32" s="1230"/>
      <c r="VYY32" s="1230"/>
      <c r="VYZ32" s="1230"/>
      <c r="VZA32" s="1230"/>
      <c r="VZB32" s="1230"/>
      <c r="VZC32" s="1230"/>
      <c r="VZD32" s="1230"/>
      <c r="VZE32" s="1230"/>
      <c r="VZF32" s="1230"/>
      <c r="VZG32" s="1230"/>
      <c r="VZH32" s="1230"/>
      <c r="VZI32" s="1230"/>
      <c r="VZJ32" s="1230"/>
      <c r="VZK32" s="1230"/>
      <c r="VZL32" s="1230"/>
      <c r="VZM32" s="1230"/>
      <c r="VZN32" s="1230"/>
      <c r="VZO32" s="1230"/>
      <c r="VZP32" s="1230"/>
      <c r="VZQ32" s="1230"/>
      <c r="VZR32" s="1230"/>
      <c r="VZS32" s="1230"/>
      <c r="VZT32" s="1230"/>
      <c r="VZU32" s="1230"/>
      <c r="VZV32" s="1230"/>
      <c r="VZW32" s="1230"/>
      <c r="VZX32" s="1230"/>
      <c r="VZY32" s="1230"/>
      <c r="VZZ32" s="1230"/>
      <c r="WAA32" s="1230"/>
      <c r="WAB32" s="1230"/>
      <c r="WAC32" s="1230"/>
      <c r="WAD32" s="1230"/>
      <c r="WAE32" s="1230"/>
      <c r="WAF32" s="1230"/>
      <c r="WAG32" s="1230"/>
      <c r="WAH32" s="1230"/>
      <c r="WAI32" s="1230"/>
      <c r="WAJ32" s="1230"/>
      <c r="WAK32" s="1230"/>
      <c r="WAL32" s="1230"/>
      <c r="WAM32" s="1230"/>
      <c r="WAN32" s="1230"/>
      <c r="WAO32" s="1230"/>
      <c r="WAP32" s="1230"/>
      <c r="WAQ32" s="1230"/>
      <c r="WAR32" s="1230"/>
      <c r="WAS32" s="1230"/>
      <c r="WAT32" s="1230"/>
      <c r="WAU32" s="1230"/>
      <c r="WAV32" s="1230"/>
      <c r="WAW32" s="1230"/>
      <c r="WAX32" s="1230"/>
      <c r="WAY32" s="1230"/>
      <c r="WAZ32" s="1230"/>
      <c r="WBA32" s="1230"/>
      <c r="WBB32" s="1230"/>
      <c r="WBC32" s="1230"/>
      <c r="WBD32" s="1230"/>
      <c r="WBE32" s="1230"/>
      <c r="WBF32" s="1230"/>
      <c r="WBG32" s="1230"/>
      <c r="WBH32" s="1230"/>
      <c r="WBI32" s="1230"/>
      <c r="WBJ32" s="1230"/>
      <c r="WBK32" s="1230"/>
      <c r="WBL32" s="1230"/>
      <c r="WBM32" s="1230"/>
      <c r="WBN32" s="1230"/>
      <c r="WBO32" s="1230"/>
      <c r="WBP32" s="1230"/>
      <c r="WBQ32" s="1230"/>
      <c r="WBR32" s="1230"/>
      <c r="WBS32" s="1230"/>
      <c r="WBT32" s="1230"/>
      <c r="WBU32" s="1230"/>
      <c r="WBV32" s="1230"/>
      <c r="WBW32" s="1230"/>
      <c r="WBX32" s="1230"/>
      <c r="WBY32" s="1230"/>
      <c r="WBZ32" s="1230"/>
      <c r="WCA32" s="1230"/>
      <c r="WCB32" s="1230"/>
      <c r="WCC32" s="1230"/>
      <c r="WCD32" s="1230"/>
      <c r="WCE32" s="1230"/>
      <c r="WCF32" s="1230"/>
      <c r="WCG32" s="1230"/>
      <c r="WCH32" s="1230"/>
      <c r="WCI32" s="1230"/>
      <c r="WCJ32" s="1230"/>
      <c r="WCK32" s="1230"/>
      <c r="WCL32" s="1230"/>
      <c r="WCM32" s="1230"/>
      <c r="WCN32" s="1230"/>
      <c r="WCO32" s="1230"/>
      <c r="WCP32" s="1230"/>
      <c r="WCQ32" s="1230"/>
      <c r="WCR32" s="1230"/>
      <c r="WCS32" s="1230"/>
      <c r="WCT32" s="1230"/>
      <c r="WCU32" s="1230"/>
      <c r="WCV32" s="1230"/>
      <c r="WCW32" s="1230"/>
      <c r="WCX32" s="1230"/>
      <c r="WCY32" s="1230"/>
      <c r="WCZ32" s="1230"/>
      <c r="WDA32" s="1230"/>
      <c r="WDB32" s="1230"/>
      <c r="WDC32" s="1230"/>
      <c r="WDD32" s="1230"/>
      <c r="WDE32" s="1230"/>
      <c r="WDF32" s="1230"/>
      <c r="WDG32" s="1230"/>
      <c r="WDH32" s="1230"/>
      <c r="WDI32" s="1230"/>
      <c r="WDJ32" s="1230"/>
      <c r="WDK32" s="1230"/>
      <c r="WDL32" s="1230"/>
      <c r="WDM32" s="1230"/>
      <c r="WDN32" s="1230"/>
      <c r="WDO32" s="1230"/>
      <c r="WDP32" s="1230"/>
      <c r="WDQ32" s="1230"/>
      <c r="WDR32" s="1230"/>
      <c r="WDS32" s="1230"/>
      <c r="WDT32" s="1230"/>
      <c r="WDU32" s="1230"/>
      <c r="WDV32" s="1230"/>
      <c r="WDW32" s="1230"/>
      <c r="WDX32" s="1230"/>
      <c r="WDY32" s="1230"/>
      <c r="WDZ32" s="1230"/>
      <c r="WEA32" s="1230"/>
      <c r="WEB32" s="1230"/>
      <c r="WEC32" s="1230"/>
      <c r="WED32" s="1230"/>
      <c r="WEE32" s="1230"/>
      <c r="WEF32" s="1230"/>
      <c r="WEG32" s="1230"/>
      <c r="WEH32" s="1230"/>
      <c r="WEI32" s="1230"/>
      <c r="WEJ32" s="1230"/>
      <c r="WEK32" s="1230"/>
      <c r="WEL32" s="1230"/>
      <c r="WEM32" s="1230"/>
      <c r="WEN32" s="1230"/>
      <c r="WEO32" s="1230"/>
      <c r="WEP32" s="1230"/>
      <c r="WEQ32" s="1230"/>
      <c r="WER32" s="1230"/>
      <c r="WES32" s="1230"/>
      <c r="WET32" s="1230"/>
      <c r="WEU32" s="1230"/>
      <c r="WEV32" s="1230"/>
      <c r="WEW32" s="1230"/>
      <c r="WEX32" s="1230"/>
      <c r="WEY32" s="1230"/>
      <c r="WEZ32" s="1230"/>
      <c r="WFA32" s="1230"/>
      <c r="WFB32" s="1230"/>
      <c r="WFC32" s="1230"/>
      <c r="WFD32" s="1230"/>
      <c r="WFE32" s="1230"/>
      <c r="WFF32" s="1230"/>
      <c r="WFG32" s="1230"/>
      <c r="WFH32" s="1230"/>
      <c r="WFI32" s="1230"/>
      <c r="WFJ32" s="1230"/>
      <c r="WFK32" s="1230"/>
      <c r="WFL32" s="1230"/>
      <c r="WFM32" s="1230"/>
      <c r="WFN32" s="1230"/>
      <c r="WFO32" s="1230"/>
      <c r="WFP32" s="1230"/>
      <c r="WFQ32" s="1230"/>
      <c r="WFR32" s="1230"/>
      <c r="WFS32" s="1230"/>
      <c r="WFT32" s="1230"/>
      <c r="WFU32" s="1230"/>
      <c r="WFV32" s="1230"/>
      <c r="WFW32" s="1230"/>
      <c r="WFX32" s="1230"/>
      <c r="WFY32" s="1230"/>
      <c r="WFZ32" s="1230"/>
      <c r="WGA32" s="1230"/>
      <c r="WGB32" s="1230"/>
      <c r="WGC32" s="1230"/>
      <c r="WGD32" s="1230"/>
      <c r="WGE32" s="1230"/>
      <c r="WGF32" s="1230"/>
      <c r="WGG32" s="1230"/>
      <c r="WGH32" s="1230"/>
      <c r="WGI32" s="1230"/>
      <c r="WGJ32" s="1230"/>
      <c r="WGK32" s="1230"/>
      <c r="WGL32" s="1230"/>
      <c r="WGM32" s="1230"/>
      <c r="WGN32" s="1230"/>
      <c r="WGO32" s="1230"/>
      <c r="WGP32" s="1230"/>
      <c r="WGQ32" s="1230"/>
      <c r="WGR32" s="1230"/>
      <c r="WGS32" s="1230"/>
      <c r="WGT32" s="1230"/>
      <c r="WGU32" s="1230"/>
      <c r="WGV32" s="1230"/>
      <c r="WGW32" s="1230"/>
      <c r="WGX32" s="1230"/>
      <c r="WGY32" s="1230"/>
      <c r="WGZ32" s="1230"/>
      <c r="WHA32" s="1230"/>
      <c r="WHB32" s="1230"/>
      <c r="WHC32" s="1230"/>
      <c r="WHD32" s="1230"/>
      <c r="WHE32" s="1230"/>
      <c r="WHF32" s="1230"/>
      <c r="WHG32" s="1230"/>
      <c r="WHH32" s="1230"/>
      <c r="WHI32" s="1230"/>
      <c r="WHJ32" s="1230"/>
      <c r="WHK32" s="1230"/>
      <c r="WHL32" s="1230"/>
      <c r="WHM32" s="1230"/>
      <c r="WHN32" s="1230"/>
      <c r="WHO32" s="1230"/>
      <c r="WHP32" s="1230"/>
      <c r="WHQ32" s="1230"/>
      <c r="WHR32" s="1230"/>
      <c r="WHS32" s="1230"/>
      <c r="WHT32" s="1230"/>
      <c r="WHU32" s="1230"/>
      <c r="WHV32" s="1230"/>
      <c r="WHW32" s="1230"/>
      <c r="WHX32" s="1230"/>
      <c r="WHY32" s="1230"/>
      <c r="WHZ32" s="1230"/>
      <c r="WIA32" s="1230"/>
      <c r="WIB32" s="1230"/>
      <c r="WIC32" s="1230"/>
      <c r="WID32" s="1230"/>
      <c r="WIE32" s="1230"/>
      <c r="WIF32" s="1230"/>
      <c r="WIG32" s="1230"/>
      <c r="WIH32" s="1230"/>
      <c r="WII32" s="1230"/>
      <c r="WIJ32" s="1230"/>
      <c r="WIK32" s="1230"/>
      <c r="WIL32" s="1230"/>
      <c r="WIM32" s="1230"/>
      <c r="WIN32" s="1230"/>
      <c r="WIO32" s="1230"/>
      <c r="WIP32" s="1230"/>
      <c r="WIQ32" s="1230"/>
      <c r="WIR32" s="1230"/>
      <c r="WIS32" s="1230"/>
      <c r="WIT32" s="1230"/>
      <c r="WIU32" s="1230"/>
      <c r="WIV32" s="1230"/>
      <c r="WIW32" s="1230"/>
      <c r="WIX32" s="1230"/>
      <c r="WIY32" s="1230"/>
      <c r="WIZ32" s="1230"/>
      <c r="WJA32" s="1230"/>
      <c r="WJB32" s="1230"/>
      <c r="WJC32" s="1230"/>
      <c r="WJD32" s="1230"/>
      <c r="WJE32" s="1230"/>
      <c r="WJF32" s="1230"/>
      <c r="WJG32" s="1230"/>
      <c r="WJH32" s="1230"/>
      <c r="WJI32" s="1230"/>
      <c r="WJJ32" s="1230"/>
      <c r="WJK32" s="1230"/>
      <c r="WJL32" s="1230"/>
      <c r="WJM32" s="1230"/>
      <c r="WJN32" s="1230"/>
      <c r="WJO32" s="1230"/>
      <c r="WJP32" s="1230"/>
      <c r="WJQ32" s="1230"/>
      <c r="WJR32" s="1230"/>
      <c r="WJS32" s="1230"/>
      <c r="WJT32" s="1230"/>
      <c r="WJU32" s="1230"/>
      <c r="WJV32" s="1230"/>
      <c r="WJW32" s="1230"/>
      <c r="WJX32" s="1230"/>
      <c r="WJY32" s="1230"/>
      <c r="WJZ32" s="1230"/>
      <c r="WKA32" s="1230"/>
      <c r="WKB32" s="1230"/>
      <c r="WKC32" s="1230"/>
      <c r="WKD32" s="1230"/>
      <c r="WKE32" s="1230"/>
      <c r="WKF32" s="1230"/>
      <c r="WKG32" s="1230"/>
      <c r="WKH32" s="1230"/>
      <c r="WKI32" s="1230"/>
      <c r="WKJ32" s="1230"/>
      <c r="WKK32" s="1230"/>
      <c r="WKL32" s="1230"/>
      <c r="WKM32" s="1230"/>
      <c r="WKN32" s="1230"/>
      <c r="WKO32" s="1230"/>
      <c r="WKP32" s="1230"/>
      <c r="WKQ32" s="1230"/>
      <c r="WKR32" s="1230"/>
      <c r="WKS32" s="1230"/>
      <c r="WKT32" s="1230"/>
      <c r="WKU32" s="1230"/>
      <c r="WKV32" s="1230"/>
      <c r="WKW32" s="1230"/>
      <c r="WKX32" s="1230"/>
      <c r="WKY32" s="1230"/>
      <c r="WKZ32" s="1230"/>
      <c r="WLA32" s="1230"/>
      <c r="WLB32" s="1230"/>
      <c r="WLC32" s="1230"/>
      <c r="WLD32" s="1230"/>
      <c r="WLE32" s="1230"/>
      <c r="WLF32" s="1230"/>
      <c r="WLG32" s="1230"/>
      <c r="WLH32" s="1230"/>
      <c r="WLI32" s="1230"/>
      <c r="WLJ32" s="1230"/>
      <c r="WLK32" s="1230"/>
      <c r="WLL32" s="1230"/>
      <c r="WLM32" s="1230"/>
      <c r="WLN32" s="1230"/>
      <c r="WLO32" s="1230"/>
      <c r="WLP32" s="1230"/>
      <c r="WLQ32" s="1230"/>
      <c r="WLR32" s="1230"/>
      <c r="WLS32" s="1230"/>
      <c r="WLT32" s="1230"/>
      <c r="WLU32" s="1230"/>
      <c r="WLV32" s="1230"/>
      <c r="WLW32" s="1230"/>
      <c r="WLX32" s="1230"/>
      <c r="WLY32" s="1230"/>
      <c r="WLZ32" s="1230"/>
      <c r="WMA32" s="1230"/>
      <c r="WMB32" s="1230"/>
      <c r="WMC32" s="1230"/>
      <c r="WMD32" s="1230"/>
      <c r="WME32" s="1230"/>
      <c r="WMF32" s="1230"/>
      <c r="WMG32" s="1230"/>
      <c r="WMH32" s="1230"/>
      <c r="WMI32" s="1230"/>
      <c r="WMJ32" s="1230"/>
      <c r="WMK32" s="1230"/>
      <c r="WML32" s="1230"/>
      <c r="WMM32" s="1230"/>
      <c r="WMN32" s="1230"/>
      <c r="WMO32" s="1230"/>
      <c r="WMP32" s="1230"/>
      <c r="WMQ32" s="1230"/>
      <c r="WMR32" s="1230"/>
      <c r="WMS32" s="1230"/>
      <c r="WMT32" s="1230"/>
      <c r="WMU32" s="1230"/>
      <c r="WMV32" s="1230"/>
      <c r="WMW32" s="1230"/>
      <c r="WMX32" s="1230"/>
      <c r="WMY32" s="1230"/>
      <c r="WMZ32" s="1230"/>
      <c r="WNA32" s="1230"/>
      <c r="WNB32" s="1230"/>
      <c r="WNC32" s="1230"/>
      <c r="WND32" s="1230"/>
      <c r="WNE32" s="1230"/>
      <c r="WNF32" s="1230"/>
      <c r="WNG32" s="1230"/>
      <c r="WNH32" s="1230"/>
      <c r="WNI32" s="1230"/>
      <c r="WNJ32" s="1230"/>
      <c r="WNK32" s="1230"/>
      <c r="WNL32" s="1230"/>
      <c r="WNM32" s="1230"/>
      <c r="WNN32" s="1230"/>
      <c r="WNO32" s="1230"/>
      <c r="WNP32" s="1230"/>
      <c r="WNQ32" s="1230"/>
      <c r="WNR32" s="1230"/>
      <c r="WNS32" s="1230"/>
      <c r="WNT32" s="1230"/>
      <c r="WNU32" s="1230"/>
      <c r="WNV32" s="1230"/>
      <c r="WNW32" s="1230"/>
      <c r="WNX32" s="1230"/>
      <c r="WNY32" s="1230"/>
      <c r="WNZ32" s="1230"/>
      <c r="WOA32" s="1230"/>
      <c r="WOB32" s="1230"/>
      <c r="WOC32" s="1230"/>
      <c r="WOD32" s="1230"/>
      <c r="WOE32" s="1230"/>
      <c r="WOF32" s="1230"/>
      <c r="WOG32" s="1230"/>
      <c r="WOH32" s="1230"/>
      <c r="WOI32" s="1230"/>
      <c r="WOJ32" s="1230"/>
      <c r="WOK32" s="1230"/>
      <c r="WOL32" s="1230"/>
      <c r="WOM32" s="1230"/>
      <c r="WON32" s="1230"/>
      <c r="WOO32" s="1230"/>
      <c r="WOP32" s="1230"/>
      <c r="WOQ32" s="1230"/>
      <c r="WOR32" s="1230"/>
      <c r="WOS32" s="1230"/>
      <c r="WOT32" s="1230"/>
      <c r="WOU32" s="1230"/>
      <c r="WOV32" s="1230"/>
      <c r="WOW32" s="1230"/>
      <c r="WOX32" s="1230"/>
      <c r="WOY32" s="1230"/>
      <c r="WOZ32" s="1230"/>
      <c r="WPA32" s="1230"/>
      <c r="WPB32" s="1230"/>
      <c r="WPC32" s="1230"/>
      <c r="WPD32" s="1230"/>
      <c r="WPE32" s="1230"/>
      <c r="WPF32" s="1230"/>
      <c r="WPG32" s="1230"/>
      <c r="WPH32" s="1230"/>
      <c r="WPI32" s="1230"/>
      <c r="WPJ32" s="1230"/>
      <c r="WPK32" s="1230"/>
      <c r="WPL32" s="1230"/>
      <c r="WPM32" s="1230"/>
      <c r="WPN32" s="1230"/>
      <c r="WPO32" s="1230"/>
      <c r="WPP32" s="1230"/>
      <c r="WPQ32" s="1230"/>
      <c r="WPR32" s="1230"/>
      <c r="WPS32" s="1230"/>
      <c r="WPT32" s="1230"/>
      <c r="WPU32" s="1230"/>
      <c r="WPV32" s="1230"/>
      <c r="WPW32" s="1230"/>
      <c r="WPX32" s="1230"/>
      <c r="WPY32" s="1230"/>
      <c r="WPZ32" s="1230"/>
      <c r="WQA32" s="1230"/>
      <c r="WQB32" s="1230"/>
      <c r="WQC32" s="1230"/>
      <c r="WQD32" s="1230"/>
      <c r="WQE32" s="1230"/>
      <c r="WQF32" s="1230"/>
      <c r="WQG32" s="1230"/>
      <c r="WQH32" s="1230"/>
      <c r="WQI32" s="1230"/>
      <c r="WQJ32" s="1230"/>
      <c r="WQK32" s="1230"/>
      <c r="WQL32" s="1230"/>
      <c r="WQM32" s="1230"/>
      <c r="WQN32" s="1230"/>
      <c r="WQO32" s="1230"/>
      <c r="WQP32" s="1230"/>
      <c r="WQQ32" s="1230"/>
      <c r="WQR32" s="1230"/>
      <c r="WQS32" s="1230"/>
      <c r="WQT32" s="1230"/>
      <c r="WQU32" s="1230"/>
      <c r="WQV32" s="1230"/>
      <c r="WQW32" s="1230"/>
      <c r="WQX32" s="1230"/>
      <c r="WQY32" s="1230"/>
      <c r="WQZ32" s="1230"/>
      <c r="WRA32" s="1230"/>
      <c r="WRB32" s="1230"/>
      <c r="WRC32" s="1230"/>
      <c r="WRD32" s="1230"/>
      <c r="WRE32" s="1230"/>
      <c r="WRF32" s="1230"/>
      <c r="WRG32" s="1230"/>
      <c r="WRH32" s="1230"/>
      <c r="WRI32" s="1230"/>
      <c r="WRJ32" s="1230"/>
      <c r="WRK32" s="1230"/>
      <c r="WRL32" s="1230"/>
      <c r="WRM32" s="1230"/>
      <c r="WRN32" s="1230"/>
      <c r="WRO32" s="1230"/>
      <c r="WRP32" s="1230"/>
      <c r="WRQ32" s="1230"/>
      <c r="WRR32" s="1230"/>
      <c r="WRS32" s="1230"/>
      <c r="WRT32" s="1230"/>
      <c r="WRU32" s="1230"/>
      <c r="WRV32" s="1230"/>
      <c r="WRW32" s="1230"/>
      <c r="WRX32" s="1230"/>
      <c r="WRY32" s="1230"/>
      <c r="WRZ32" s="1230"/>
      <c r="WSA32" s="1230"/>
      <c r="WSB32" s="1230"/>
      <c r="WSC32" s="1230"/>
      <c r="WSD32" s="1230"/>
      <c r="WSE32" s="1230"/>
      <c r="WSF32" s="1230"/>
      <c r="WSG32" s="1230"/>
      <c r="WSH32" s="1230"/>
      <c r="WSI32" s="1230"/>
      <c r="WSJ32" s="1230"/>
      <c r="WSK32" s="1230"/>
      <c r="WSL32" s="1230"/>
      <c r="WSM32" s="1230"/>
      <c r="WSN32" s="1230"/>
      <c r="WSO32" s="1230"/>
      <c r="WSP32" s="1230"/>
      <c r="WSQ32" s="1230"/>
      <c r="WSR32" s="1230"/>
      <c r="WSS32" s="1230"/>
      <c r="WST32" s="1230"/>
      <c r="WSU32" s="1230"/>
      <c r="WSV32" s="1230"/>
      <c r="WSW32" s="1230"/>
      <c r="WSX32" s="1230"/>
      <c r="WSY32" s="1230"/>
      <c r="WSZ32" s="1230"/>
      <c r="WTA32" s="1230"/>
      <c r="WTB32" s="1230"/>
      <c r="WTC32" s="1230"/>
      <c r="WTD32" s="1230"/>
      <c r="WTE32" s="1230"/>
      <c r="WTF32" s="1230"/>
      <c r="WTG32" s="1230"/>
      <c r="WTH32" s="1230"/>
      <c r="WTI32" s="1230"/>
      <c r="WTJ32" s="1230"/>
      <c r="WTK32" s="1230"/>
      <c r="WTL32" s="1230"/>
      <c r="WTM32" s="1230"/>
      <c r="WTN32" s="1230"/>
      <c r="WTO32" s="1230"/>
      <c r="WTP32" s="1230"/>
      <c r="WTQ32" s="1230"/>
      <c r="WTR32" s="1230"/>
      <c r="WTS32" s="1230"/>
      <c r="WTT32" s="1230"/>
      <c r="WTU32" s="1230"/>
      <c r="WTV32" s="1230"/>
      <c r="WTW32" s="1230"/>
      <c r="WTX32" s="1230"/>
      <c r="WTY32" s="1230"/>
      <c r="WTZ32" s="1230"/>
      <c r="WUA32" s="1230"/>
      <c r="WUB32" s="1230"/>
      <c r="WUC32" s="1230"/>
      <c r="WUD32" s="1230"/>
      <c r="WUE32" s="1230"/>
      <c r="WUF32" s="1230"/>
      <c r="WUG32" s="1230"/>
      <c r="WUH32" s="1230"/>
      <c r="WUI32" s="1230"/>
      <c r="WUJ32" s="1230"/>
      <c r="WUK32" s="1230"/>
      <c r="WUL32" s="1230"/>
      <c r="WUM32" s="1230"/>
      <c r="WUN32" s="1230"/>
      <c r="WUO32" s="1230"/>
      <c r="WUP32" s="1230"/>
      <c r="WUQ32" s="1230"/>
      <c r="WUR32" s="1230"/>
      <c r="WUS32" s="1230"/>
      <c r="WUT32" s="1230"/>
      <c r="WUU32" s="1230"/>
      <c r="WUV32" s="1230"/>
      <c r="WUW32" s="1230"/>
      <c r="WUX32" s="1230"/>
      <c r="WUY32" s="1230"/>
      <c r="WUZ32" s="1230"/>
      <c r="WVA32" s="1230"/>
      <c r="WVB32" s="1230"/>
      <c r="WVC32" s="1230"/>
      <c r="WVD32" s="1230"/>
      <c r="WVE32" s="1230"/>
      <c r="WVF32" s="1230"/>
      <c r="WVG32" s="1230"/>
      <c r="WVH32" s="1230"/>
      <c r="WVI32" s="1230"/>
      <c r="WVJ32" s="1230"/>
    </row>
    <row r="33" spans="1:16130" s="1332" customFormat="1" x14ac:dyDescent="0.2">
      <c r="A33" s="1327"/>
      <c r="B33" s="1327"/>
      <c r="C33" s="1327"/>
      <c r="D33" s="1327"/>
      <c r="E33" s="1326"/>
      <c r="F33" s="1230"/>
      <c r="G33" s="1230"/>
      <c r="H33" s="1230"/>
      <c r="I33" s="1230"/>
      <c r="J33" s="1230"/>
      <c r="K33" s="1230"/>
      <c r="L33" s="1230"/>
      <c r="M33" s="1230"/>
      <c r="N33" s="1230"/>
      <c r="O33" s="1230"/>
      <c r="P33" s="1230"/>
      <c r="Q33" s="1230"/>
      <c r="R33" s="1230"/>
      <c r="S33" s="1230"/>
      <c r="T33" s="1230"/>
      <c r="U33" s="1230"/>
      <c r="V33" s="1230"/>
      <c r="W33" s="1230"/>
      <c r="X33" s="1230"/>
      <c r="Y33" s="1230"/>
      <c r="Z33" s="1230"/>
      <c r="AA33" s="1230"/>
      <c r="AB33" s="1230"/>
      <c r="AC33" s="1230"/>
      <c r="AD33" s="1230"/>
      <c r="AE33" s="1230"/>
      <c r="AF33" s="1230"/>
      <c r="AG33" s="1230"/>
      <c r="AH33" s="1230"/>
      <c r="AI33" s="1230"/>
      <c r="AJ33" s="1230"/>
      <c r="AK33" s="1230"/>
      <c r="AL33" s="1230"/>
      <c r="AM33" s="1230"/>
      <c r="AN33" s="1230"/>
      <c r="AO33" s="1230"/>
      <c r="AP33" s="1230"/>
      <c r="AQ33" s="1230"/>
      <c r="AR33" s="1230"/>
      <c r="AS33" s="1230"/>
      <c r="AT33" s="1230"/>
      <c r="AU33" s="1230"/>
      <c r="AV33" s="1230"/>
      <c r="AW33" s="1230"/>
      <c r="AX33" s="1230"/>
      <c r="AY33" s="1230"/>
      <c r="AZ33" s="1230"/>
      <c r="BA33" s="1230"/>
      <c r="BB33" s="1230"/>
      <c r="BC33" s="1230"/>
      <c r="BD33" s="1230"/>
      <c r="BE33" s="1230"/>
      <c r="BF33" s="1230"/>
      <c r="BG33" s="1230"/>
      <c r="BH33" s="1230"/>
      <c r="BI33" s="1230"/>
      <c r="BJ33" s="1230"/>
      <c r="BK33" s="1230"/>
      <c r="BL33" s="1230"/>
      <c r="BM33" s="1230"/>
      <c r="BN33" s="1230"/>
      <c r="BO33" s="1230"/>
      <c r="BP33" s="1230"/>
      <c r="BQ33" s="1230"/>
      <c r="BR33" s="1230"/>
      <c r="BS33" s="1230"/>
      <c r="BT33" s="1230"/>
      <c r="BU33" s="1230"/>
      <c r="BV33" s="1230"/>
      <c r="BW33" s="1230"/>
      <c r="BX33" s="1230"/>
      <c r="BY33" s="1230"/>
      <c r="BZ33" s="1230"/>
      <c r="CA33" s="1230"/>
      <c r="CB33" s="1230"/>
      <c r="CC33" s="1230"/>
      <c r="CD33" s="1230"/>
      <c r="CE33" s="1230"/>
      <c r="CF33" s="1230"/>
      <c r="CG33" s="1230"/>
      <c r="CH33" s="1230"/>
      <c r="CI33" s="1230"/>
      <c r="CJ33" s="1230"/>
      <c r="CK33" s="1230"/>
      <c r="CL33" s="1230"/>
      <c r="CM33" s="1230"/>
      <c r="CN33" s="1230"/>
      <c r="CO33" s="1230"/>
      <c r="CP33" s="1230"/>
      <c r="CQ33" s="1230"/>
      <c r="CR33" s="1230"/>
      <c r="CS33" s="1230"/>
      <c r="CT33" s="1230"/>
      <c r="CU33" s="1230"/>
      <c r="CV33" s="1230"/>
      <c r="CW33" s="1230"/>
      <c r="CX33" s="1230"/>
      <c r="CY33" s="1230"/>
      <c r="CZ33" s="1230"/>
      <c r="DA33" s="1230"/>
      <c r="DB33" s="1230"/>
      <c r="DC33" s="1230"/>
      <c r="DD33" s="1230"/>
      <c r="DE33" s="1230"/>
      <c r="DF33" s="1230"/>
      <c r="DG33" s="1230"/>
      <c r="DH33" s="1230"/>
      <c r="DI33" s="1230"/>
      <c r="DJ33" s="1230"/>
      <c r="DK33" s="1230"/>
      <c r="DL33" s="1230"/>
      <c r="DM33" s="1230"/>
      <c r="DN33" s="1230"/>
      <c r="DO33" s="1230"/>
      <c r="DP33" s="1230"/>
      <c r="DQ33" s="1230"/>
      <c r="DR33" s="1230"/>
      <c r="DS33" s="1230"/>
      <c r="DT33" s="1230"/>
      <c r="DU33" s="1230"/>
      <c r="DV33" s="1230"/>
      <c r="DW33" s="1230"/>
      <c r="DX33" s="1230"/>
      <c r="DY33" s="1230"/>
      <c r="DZ33" s="1230"/>
      <c r="EA33" s="1230"/>
      <c r="EB33" s="1230"/>
      <c r="EC33" s="1230"/>
      <c r="ED33" s="1230"/>
      <c r="EE33" s="1230"/>
      <c r="EF33" s="1230"/>
      <c r="EG33" s="1230"/>
      <c r="EH33" s="1230"/>
      <c r="EI33" s="1230"/>
      <c r="EJ33" s="1230"/>
      <c r="EK33" s="1230"/>
      <c r="EL33" s="1230"/>
      <c r="EM33" s="1230"/>
      <c r="EN33" s="1230"/>
      <c r="EO33" s="1230"/>
      <c r="EP33" s="1230"/>
      <c r="EQ33" s="1230"/>
      <c r="ER33" s="1230"/>
      <c r="ES33" s="1230"/>
      <c r="ET33" s="1230"/>
      <c r="EU33" s="1230"/>
      <c r="EV33" s="1230"/>
      <c r="EW33" s="1230"/>
      <c r="EX33" s="1230"/>
      <c r="EY33" s="1230"/>
      <c r="EZ33" s="1230"/>
      <c r="FA33" s="1230"/>
      <c r="FB33" s="1230"/>
      <c r="FC33" s="1230"/>
      <c r="FD33" s="1230"/>
      <c r="FE33" s="1230"/>
      <c r="FF33" s="1230"/>
      <c r="FG33" s="1230"/>
      <c r="FH33" s="1230"/>
      <c r="FI33" s="1230"/>
      <c r="FJ33" s="1230"/>
      <c r="FK33" s="1230"/>
      <c r="FL33" s="1230"/>
      <c r="FM33" s="1230"/>
      <c r="FN33" s="1230"/>
      <c r="FO33" s="1230"/>
      <c r="FP33" s="1230"/>
      <c r="FQ33" s="1230"/>
      <c r="FR33" s="1230"/>
      <c r="FS33" s="1230"/>
      <c r="FT33" s="1230"/>
      <c r="FU33" s="1230"/>
      <c r="FV33" s="1230"/>
      <c r="FW33" s="1230"/>
      <c r="FX33" s="1230"/>
      <c r="FY33" s="1230"/>
      <c r="FZ33" s="1230"/>
      <c r="GA33" s="1230"/>
      <c r="GB33" s="1230"/>
      <c r="GC33" s="1230"/>
      <c r="GD33" s="1230"/>
      <c r="GE33" s="1230"/>
      <c r="GF33" s="1230"/>
      <c r="GG33" s="1230"/>
      <c r="GH33" s="1230"/>
      <c r="GI33" s="1230"/>
      <c r="GJ33" s="1230"/>
      <c r="GK33" s="1230"/>
      <c r="GL33" s="1230"/>
      <c r="GM33" s="1230"/>
      <c r="GN33" s="1230"/>
      <c r="GO33" s="1230"/>
      <c r="GP33" s="1230"/>
      <c r="GQ33" s="1230"/>
      <c r="GR33" s="1230"/>
      <c r="GS33" s="1230"/>
      <c r="GT33" s="1230"/>
      <c r="GU33" s="1230"/>
      <c r="GV33" s="1230"/>
      <c r="GW33" s="1230"/>
      <c r="GX33" s="1230"/>
      <c r="GY33" s="1230"/>
      <c r="GZ33" s="1230"/>
      <c r="HA33" s="1230"/>
      <c r="HB33" s="1230"/>
      <c r="HC33" s="1230"/>
      <c r="HD33" s="1230"/>
      <c r="HE33" s="1230"/>
      <c r="HF33" s="1230"/>
      <c r="HG33" s="1230"/>
      <c r="HH33" s="1230"/>
      <c r="HI33" s="1230"/>
      <c r="HJ33" s="1230"/>
      <c r="HK33" s="1230"/>
      <c r="HL33" s="1230"/>
      <c r="HM33" s="1230"/>
      <c r="HN33" s="1230"/>
      <c r="HO33" s="1230"/>
      <c r="HP33" s="1230"/>
      <c r="HQ33" s="1230"/>
      <c r="HR33" s="1230"/>
      <c r="HS33" s="1230"/>
      <c r="HT33" s="1230"/>
      <c r="HU33" s="1230"/>
      <c r="HV33" s="1230"/>
      <c r="HW33" s="1230"/>
      <c r="HX33" s="1230"/>
      <c r="HY33" s="1230"/>
      <c r="HZ33" s="1230"/>
      <c r="IA33" s="1230"/>
      <c r="IB33" s="1230"/>
      <c r="IC33" s="1230"/>
      <c r="ID33" s="1230"/>
      <c r="IE33" s="1230"/>
      <c r="IF33" s="1230"/>
      <c r="IG33" s="1230"/>
      <c r="IH33" s="1230"/>
      <c r="II33" s="1230"/>
      <c r="IJ33" s="1230"/>
      <c r="IK33" s="1230"/>
      <c r="IL33" s="1230"/>
      <c r="IM33" s="1230"/>
      <c r="IN33" s="1230"/>
      <c r="IO33" s="1230"/>
      <c r="IP33" s="1230"/>
      <c r="IQ33" s="1230"/>
      <c r="IR33" s="1230"/>
      <c r="IS33" s="1230"/>
      <c r="IT33" s="1230"/>
      <c r="IU33" s="1230"/>
      <c r="IV33" s="1230"/>
      <c r="IW33" s="1230"/>
      <c r="IX33" s="1230"/>
      <c r="IY33" s="1230"/>
      <c r="IZ33" s="1230"/>
      <c r="JA33" s="1230"/>
      <c r="JB33" s="1230"/>
      <c r="JC33" s="1230"/>
      <c r="JD33" s="1230"/>
      <c r="JE33" s="1230"/>
      <c r="JF33" s="1230"/>
      <c r="JG33" s="1230"/>
      <c r="JH33" s="1230"/>
      <c r="JI33" s="1230"/>
      <c r="JJ33" s="1230"/>
      <c r="JK33" s="1230"/>
      <c r="JL33" s="1230"/>
      <c r="JM33" s="1230"/>
      <c r="JN33" s="1230"/>
      <c r="JO33" s="1230"/>
      <c r="JP33" s="1230"/>
      <c r="JQ33" s="1230"/>
      <c r="JR33" s="1230"/>
      <c r="JS33" s="1230"/>
      <c r="JT33" s="1230"/>
      <c r="JU33" s="1230"/>
      <c r="JV33" s="1230"/>
      <c r="JW33" s="1230"/>
      <c r="JX33" s="1230"/>
      <c r="JY33" s="1230"/>
      <c r="JZ33" s="1230"/>
      <c r="KA33" s="1230"/>
      <c r="KB33" s="1230"/>
      <c r="KC33" s="1230"/>
      <c r="KD33" s="1230"/>
      <c r="KE33" s="1230"/>
      <c r="KF33" s="1230"/>
      <c r="KG33" s="1230"/>
      <c r="KH33" s="1230"/>
      <c r="KI33" s="1230"/>
      <c r="KJ33" s="1230"/>
      <c r="KK33" s="1230"/>
      <c r="KL33" s="1230"/>
      <c r="KM33" s="1230"/>
      <c r="KN33" s="1230"/>
      <c r="KO33" s="1230"/>
      <c r="KP33" s="1230"/>
      <c r="KQ33" s="1230"/>
      <c r="KR33" s="1230"/>
      <c r="KS33" s="1230"/>
      <c r="KT33" s="1230"/>
      <c r="KU33" s="1230"/>
      <c r="KV33" s="1230"/>
      <c r="KW33" s="1230"/>
      <c r="KX33" s="1230"/>
      <c r="KY33" s="1230"/>
      <c r="KZ33" s="1230"/>
      <c r="LA33" s="1230"/>
      <c r="LB33" s="1230"/>
      <c r="LC33" s="1230"/>
      <c r="LD33" s="1230"/>
      <c r="LE33" s="1230"/>
      <c r="LF33" s="1230"/>
      <c r="LG33" s="1230"/>
      <c r="LH33" s="1230"/>
      <c r="LI33" s="1230"/>
      <c r="LJ33" s="1230"/>
      <c r="LK33" s="1230"/>
      <c r="LL33" s="1230"/>
      <c r="LM33" s="1230"/>
      <c r="LN33" s="1230"/>
      <c r="LO33" s="1230"/>
      <c r="LP33" s="1230"/>
      <c r="LQ33" s="1230"/>
      <c r="LR33" s="1230"/>
      <c r="LS33" s="1230"/>
      <c r="LT33" s="1230"/>
      <c r="LU33" s="1230"/>
      <c r="LV33" s="1230"/>
      <c r="LW33" s="1230"/>
      <c r="LX33" s="1230"/>
      <c r="LY33" s="1230"/>
      <c r="LZ33" s="1230"/>
      <c r="MA33" s="1230"/>
      <c r="MB33" s="1230"/>
      <c r="MC33" s="1230"/>
      <c r="MD33" s="1230"/>
      <c r="ME33" s="1230"/>
      <c r="MF33" s="1230"/>
      <c r="MG33" s="1230"/>
      <c r="MH33" s="1230"/>
      <c r="MI33" s="1230"/>
      <c r="MJ33" s="1230"/>
      <c r="MK33" s="1230"/>
      <c r="ML33" s="1230"/>
      <c r="MM33" s="1230"/>
      <c r="MN33" s="1230"/>
      <c r="MO33" s="1230"/>
      <c r="MP33" s="1230"/>
      <c r="MQ33" s="1230"/>
      <c r="MR33" s="1230"/>
      <c r="MS33" s="1230"/>
      <c r="MT33" s="1230"/>
      <c r="MU33" s="1230"/>
      <c r="MV33" s="1230"/>
      <c r="MW33" s="1230"/>
      <c r="MX33" s="1230"/>
      <c r="MY33" s="1230"/>
      <c r="MZ33" s="1230"/>
      <c r="NA33" s="1230"/>
      <c r="NB33" s="1230"/>
      <c r="NC33" s="1230"/>
      <c r="ND33" s="1230"/>
      <c r="NE33" s="1230"/>
      <c r="NF33" s="1230"/>
      <c r="NG33" s="1230"/>
      <c r="NH33" s="1230"/>
      <c r="NI33" s="1230"/>
      <c r="NJ33" s="1230"/>
      <c r="NK33" s="1230"/>
      <c r="NL33" s="1230"/>
      <c r="NM33" s="1230"/>
      <c r="NN33" s="1230"/>
      <c r="NO33" s="1230"/>
      <c r="NP33" s="1230"/>
      <c r="NQ33" s="1230"/>
      <c r="NR33" s="1230"/>
      <c r="NS33" s="1230"/>
      <c r="NT33" s="1230"/>
      <c r="NU33" s="1230"/>
      <c r="NV33" s="1230"/>
      <c r="NW33" s="1230"/>
      <c r="NX33" s="1230"/>
      <c r="NY33" s="1230"/>
      <c r="NZ33" s="1230"/>
      <c r="OA33" s="1230"/>
      <c r="OB33" s="1230"/>
      <c r="OC33" s="1230"/>
      <c r="OD33" s="1230"/>
      <c r="OE33" s="1230"/>
      <c r="OF33" s="1230"/>
      <c r="OG33" s="1230"/>
      <c r="OH33" s="1230"/>
      <c r="OI33" s="1230"/>
      <c r="OJ33" s="1230"/>
      <c r="OK33" s="1230"/>
      <c r="OL33" s="1230"/>
      <c r="OM33" s="1230"/>
      <c r="ON33" s="1230"/>
      <c r="OO33" s="1230"/>
      <c r="OP33" s="1230"/>
      <c r="OQ33" s="1230"/>
      <c r="OR33" s="1230"/>
      <c r="OS33" s="1230"/>
      <c r="OT33" s="1230"/>
      <c r="OU33" s="1230"/>
      <c r="OV33" s="1230"/>
      <c r="OW33" s="1230"/>
      <c r="OX33" s="1230"/>
      <c r="OY33" s="1230"/>
      <c r="OZ33" s="1230"/>
      <c r="PA33" s="1230"/>
      <c r="PB33" s="1230"/>
      <c r="PC33" s="1230"/>
      <c r="PD33" s="1230"/>
      <c r="PE33" s="1230"/>
      <c r="PF33" s="1230"/>
      <c r="PG33" s="1230"/>
      <c r="PH33" s="1230"/>
      <c r="PI33" s="1230"/>
      <c r="PJ33" s="1230"/>
      <c r="PK33" s="1230"/>
      <c r="PL33" s="1230"/>
      <c r="PM33" s="1230"/>
      <c r="PN33" s="1230"/>
      <c r="PO33" s="1230"/>
      <c r="PP33" s="1230"/>
      <c r="PQ33" s="1230"/>
      <c r="PR33" s="1230"/>
      <c r="PS33" s="1230"/>
      <c r="PT33" s="1230"/>
      <c r="PU33" s="1230"/>
      <c r="PV33" s="1230"/>
      <c r="PW33" s="1230"/>
      <c r="PX33" s="1230"/>
      <c r="PY33" s="1230"/>
      <c r="PZ33" s="1230"/>
      <c r="QA33" s="1230"/>
      <c r="QB33" s="1230"/>
      <c r="QC33" s="1230"/>
      <c r="QD33" s="1230"/>
      <c r="QE33" s="1230"/>
      <c r="QF33" s="1230"/>
      <c r="QG33" s="1230"/>
      <c r="QH33" s="1230"/>
      <c r="QI33" s="1230"/>
      <c r="QJ33" s="1230"/>
      <c r="QK33" s="1230"/>
      <c r="QL33" s="1230"/>
      <c r="QM33" s="1230"/>
      <c r="QN33" s="1230"/>
      <c r="QO33" s="1230"/>
      <c r="QP33" s="1230"/>
      <c r="QQ33" s="1230"/>
      <c r="QR33" s="1230"/>
      <c r="QS33" s="1230"/>
      <c r="QT33" s="1230"/>
      <c r="QU33" s="1230"/>
      <c r="QV33" s="1230"/>
      <c r="QW33" s="1230"/>
      <c r="QX33" s="1230"/>
      <c r="QY33" s="1230"/>
      <c r="QZ33" s="1230"/>
      <c r="RA33" s="1230"/>
      <c r="RB33" s="1230"/>
      <c r="RC33" s="1230"/>
      <c r="RD33" s="1230"/>
      <c r="RE33" s="1230"/>
      <c r="RF33" s="1230"/>
      <c r="RG33" s="1230"/>
      <c r="RH33" s="1230"/>
      <c r="RI33" s="1230"/>
      <c r="RJ33" s="1230"/>
      <c r="RK33" s="1230"/>
      <c r="RL33" s="1230"/>
      <c r="RM33" s="1230"/>
      <c r="RN33" s="1230"/>
      <c r="RO33" s="1230"/>
      <c r="RP33" s="1230"/>
      <c r="RQ33" s="1230"/>
      <c r="RR33" s="1230"/>
      <c r="RS33" s="1230"/>
      <c r="RT33" s="1230"/>
      <c r="RU33" s="1230"/>
      <c r="RV33" s="1230"/>
      <c r="RW33" s="1230"/>
      <c r="RX33" s="1230"/>
      <c r="RY33" s="1230"/>
      <c r="RZ33" s="1230"/>
      <c r="SA33" s="1230"/>
      <c r="SB33" s="1230"/>
      <c r="SC33" s="1230"/>
      <c r="SD33" s="1230"/>
      <c r="SE33" s="1230"/>
      <c r="SF33" s="1230"/>
      <c r="SG33" s="1230"/>
      <c r="SH33" s="1230"/>
      <c r="SI33" s="1230"/>
      <c r="SJ33" s="1230"/>
      <c r="SK33" s="1230"/>
      <c r="SL33" s="1230"/>
      <c r="SM33" s="1230"/>
      <c r="SN33" s="1230"/>
      <c r="SO33" s="1230"/>
      <c r="SP33" s="1230"/>
      <c r="SQ33" s="1230"/>
      <c r="SR33" s="1230"/>
      <c r="SS33" s="1230"/>
      <c r="ST33" s="1230"/>
      <c r="SU33" s="1230"/>
      <c r="SV33" s="1230"/>
      <c r="SW33" s="1230"/>
      <c r="SX33" s="1230"/>
      <c r="SY33" s="1230"/>
      <c r="SZ33" s="1230"/>
      <c r="TA33" s="1230"/>
      <c r="TB33" s="1230"/>
      <c r="TC33" s="1230"/>
      <c r="TD33" s="1230"/>
      <c r="TE33" s="1230"/>
      <c r="TF33" s="1230"/>
      <c r="TG33" s="1230"/>
      <c r="TH33" s="1230"/>
      <c r="TI33" s="1230"/>
      <c r="TJ33" s="1230"/>
      <c r="TK33" s="1230"/>
      <c r="TL33" s="1230"/>
      <c r="TM33" s="1230"/>
      <c r="TN33" s="1230"/>
      <c r="TO33" s="1230"/>
      <c r="TP33" s="1230"/>
      <c r="TQ33" s="1230"/>
      <c r="TR33" s="1230"/>
      <c r="TS33" s="1230"/>
      <c r="TT33" s="1230"/>
      <c r="TU33" s="1230"/>
      <c r="TV33" s="1230"/>
      <c r="TW33" s="1230"/>
      <c r="TX33" s="1230"/>
      <c r="TY33" s="1230"/>
      <c r="TZ33" s="1230"/>
      <c r="UA33" s="1230"/>
      <c r="UB33" s="1230"/>
      <c r="UC33" s="1230"/>
      <c r="UD33" s="1230"/>
      <c r="UE33" s="1230"/>
      <c r="UF33" s="1230"/>
      <c r="UG33" s="1230"/>
      <c r="UH33" s="1230"/>
      <c r="UI33" s="1230"/>
      <c r="UJ33" s="1230"/>
      <c r="UK33" s="1230"/>
      <c r="UL33" s="1230"/>
      <c r="UM33" s="1230"/>
      <c r="UN33" s="1230"/>
      <c r="UO33" s="1230"/>
      <c r="UP33" s="1230"/>
      <c r="UQ33" s="1230"/>
      <c r="UR33" s="1230"/>
      <c r="US33" s="1230"/>
      <c r="UT33" s="1230"/>
      <c r="UU33" s="1230"/>
      <c r="UV33" s="1230"/>
      <c r="UW33" s="1230"/>
      <c r="UX33" s="1230"/>
      <c r="UY33" s="1230"/>
      <c r="UZ33" s="1230"/>
      <c r="VA33" s="1230"/>
      <c r="VB33" s="1230"/>
      <c r="VC33" s="1230"/>
      <c r="VD33" s="1230"/>
      <c r="VE33" s="1230"/>
      <c r="VF33" s="1230"/>
      <c r="VG33" s="1230"/>
      <c r="VH33" s="1230"/>
      <c r="VI33" s="1230"/>
      <c r="VJ33" s="1230"/>
      <c r="VK33" s="1230"/>
      <c r="VL33" s="1230"/>
      <c r="VM33" s="1230"/>
      <c r="VN33" s="1230"/>
      <c r="VO33" s="1230"/>
      <c r="VP33" s="1230"/>
      <c r="VQ33" s="1230"/>
      <c r="VR33" s="1230"/>
      <c r="VS33" s="1230"/>
      <c r="VT33" s="1230"/>
      <c r="VU33" s="1230"/>
      <c r="VV33" s="1230"/>
      <c r="VW33" s="1230"/>
      <c r="VX33" s="1230"/>
      <c r="VY33" s="1230"/>
      <c r="VZ33" s="1230"/>
      <c r="WA33" s="1230"/>
      <c r="WB33" s="1230"/>
      <c r="WC33" s="1230"/>
      <c r="WD33" s="1230"/>
      <c r="WE33" s="1230"/>
      <c r="WF33" s="1230"/>
      <c r="WG33" s="1230"/>
      <c r="WH33" s="1230"/>
      <c r="WI33" s="1230"/>
      <c r="WJ33" s="1230"/>
      <c r="WK33" s="1230"/>
      <c r="WL33" s="1230"/>
      <c r="WM33" s="1230"/>
      <c r="WN33" s="1230"/>
      <c r="WO33" s="1230"/>
      <c r="WP33" s="1230"/>
      <c r="WQ33" s="1230"/>
      <c r="WR33" s="1230"/>
      <c r="WS33" s="1230"/>
      <c r="WT33" s="1230"/>
      <c r="WU33" s="1230"/>
      <c r="WV33" s="1230"/>
      <c r="WW33" s="1230"/>
      <c r="WX33" s="1230"/>
      <c r="WY33" s="1230"/>
      <c r="WZ33" s="1230"/>
      <c r="XA33" s="1230"/>
      <c r="XB33" s="1230"/>
      <c r="XC33" s="1230"/>
      <c r="XD33" s="1230"/>
      <c r="XE33" s="1230"/>
      <c r="XF33" s="1230"/>
      <c r="XG33" s="1230"/>
      <c r="XH33" s="1230"/>
      <c r="XI33" s="1230"/>
      <c r="XJ33" s="1230"/>
      <c r="XK33" s="1230"/>
      <c r="XL33" s="1230"/>
      <c r="XM33" s="1230"/>
      <c r="XN33" s="1230"/>
      <c r="XO33" s="1230"/>
      <c r="XP33" s="1230"/>
      <c r="XQ33" s="1230"/>
      <c r="XR33" s="1230"/>
      <c r="XS33" s="1230"/>
      <c r="XT33" s="1230"/>
      <c r="XU33" s="1230"/>
      <c r="XV33" s="1230"/>
      <c r="XW33" s="1230"/>
      <c r="XX33" s="1230"/>
      <c r="XY33" s="1230"/>
      <c r="XZ33" s="1230"/>
      <c r="YA33" s="1230"/>
      <c r="YB33" s="1230"/>
      <c r="YC33" s="1230"/>
      <c r="YD33" s="1230"/>
      <c r="YE33" s="1230"/>
      <c r="YF33" s="1230"/>
      <c r="YG33" s="1230"/>
      <c r="YH33" s="1230"/>
      <c r="YI33" s="1230"/>
      <c r="YJ33" s="1230"/>
      <c r="YK33" s="1230"/>
      <c r="YL33" s="1230"/>
      <c r="YM33" s="1230"/>
      <c r="YN33" s="1230"/>
      <c r="YO33" s="1230"/>
      <c r="YP33" s="1230"/>
      <c r="YQ33" s="1230"/>
      <c r="YR33" s="1230"/>
      <c r="YS33" s="1230"/>
      <c r="YT33" s="1230"/>
      <c r="YU33" s="1230"/>
      <c r="YV33" s="1230"/>
      <c r="YW33" s="1230"/>
      <c r="YX33" s="1230"/>
      <c r="YY33" s="1230"/>
      <c r="YZ33" s="1230"/>
      <c r="ZA33" s="1230"/>
      <c r="ZB33" s="1230"/>
      <c r="ZC33" s="1230"/>
      <c r="ZD33" s="1230"/>
      <c r="ZE33" s="1230"/>
      <c r="ZF33" s="1230"/>
      <c r="ZG33" s="1230"/>
      <c r="ZH33" s="1230"/>
      <c r="ZI33" s="1230"/>
      <c r="ZJ33" s="1230"/>
      <c r="ZK33" s="1230"/>
      <c r="ZL33" s="1230"/>
      <c r="ZM33" s="1230"/>
      <c r="ZN33" s="1230"/>
      <c r="ZO33" s="1230"/>
      <c r="ZP33" s="1230"/>
      <c r="ZQ33" s="1230"/>
      <c r="ZR33" s="1230"/>
      <c r="ZS33" s="1230"/>
      <c r="ZT33" s="1230"/>
      <c r="ZU33" s="1230"/>
      <c r="ZV33" s="1230"/>
      <c r="ZW33" s="1230"/>
      <c r="ZX33" s="1230"/>
      <c r="ZY33" s="1230"/>
      <c r="ZZ33" s="1230"/>
      <c r="AAA33" s="1230"/>
      <c r="AAB33" s="1230"/>
      <c r="AAC33" s="1230"/>
      <c r="AAD33" s="1230"/>
      <c r="AAE33" s="1230"/>
      <c r="AAF33" s="1230"/>
      <c r="AAG33" s="1230"/>
      <c r="AAH33" s="1230"/>
      <c r="AAI33" s="1230"/>
      <c r="AAJ33" s="1230"/>
      <c r="AAK33" s="1230"/>
      <c r="AAL33" s="1230"/>
      <c r="AAM33" s="1230"/>
      <c r="AAN33" s="1230"/>
      <c r="AAO33" s="1230"/>
      <c r="AAP33" s="1230"/>
      <c r="AAQ33" s="1230"/>
      <c r="AAR33" s="1230"/>
      <c r="AAS33" s="1230"/>
      <c r="AAT33" s="1230"/>
      <c r="AAU33" s="1230"/>
      <c r="AAV33" s="1230"/>
      <c r="AAW33" s="1230"/>
      <c r="AAX33" s="1230"/>
      <c r="AAY33" s="1230"/>
      <c r="AAZ33" s="1230"/>
      <c r="ABA33" s="1230"/>
      <c r="ABB33" s="1230"/>
      <c r="ABC33" s="1230"/>
      <c r="ABD33" s="1230"/>
      <c r="ABE33" s="1230"/>
      <c r="ABF33" s="1230"/>
      <c r="ABG33" s="1230"/>
      <c r="ABH33" s="1230"/>
      <c r="ABI33" s="1230"/>
      <c r="ABJ33" s="1230"/>
      <c r="ABK33" s="1230"/>
      <c r="ABL33" s="1230"/>
      <c r="ABM33" s="1230"/>
      <c r="ABN33" s="1230"/>
      <c r="ABO33" s="1230"/>
      <c r="ABP33" s="1230"/>
      <c r="ABQ33" s="1230"/>
      <c r="ABR33" s="1230"/>
      <c r="ABS33" s="1230"/>
      <c r="ABT33" s="1230"/>
      <c r="ABU33" s="1230"/>
      <c r="ABV33" s="1230"/>
      <c r="ABW33" s="1230"/>
      <c r="ABX33" s="1230"/>
      <c r="ABY33" s="1230"/>
      <c r="ABZ33" s="1230"/>
      <c r="ACA33" s="1230"/>
      <c r="ACB33" s="1230"/>
      <c r="ACC33" s="1230"/>
      <c r="ACD33" s="1230"/>
      <c r="ACE33" s="1230"/>
      <c r="ACF33" s="1230"/>
      <c r="ACG33" s="1230"/>
      <c r="ACH33" s="1230"/>
      <c r="ACI33" s="1230"/>
      <c r="ACJ33" s="1230"/>
      <c r="ACK33" s="1230"/>
      <c r="ACL33" s="1230"/>
      <c r="ACM33" s="1230"/>
      <c r="ACN33" s="1230"/>
      <c r="ACO33" s="1230"/>
      <c r="ACP33" s="1230"/>
      <c r="ACQ33" s="1230"/>
      <c r="ACR33" s="1230"/>
      <c r="ACS33" s="1230"/>
      <c r="ACT33" s="1230"/>
      <c r="ACU33" s="1230"/>
      <c r="ACV33" s="1230"/>
      <c r="ACW33" s="1230"/>
      <c r="ACX33" s="1230"/>
      <c r="ACY33" s="1230"/>
      <c r="ACZ33" s="1230"/>
      <c r="ADA33" s="1230"/>
      <c r="ADB33" s="1230"/>
      <c r="ADC33" s="1230"/>
      <c r="ADD33" s="1230"/>
      <c r="ADE33" s="1230"/>
      <c r="ADF33" s="1230"/>
      <c r="ADG33" s="1230"/>
      <c r="ADH33" s="1230"/>
      <c r="ADI33" s="1230"/>
      <c r="ADJ33" s="1230"/>
      <c r="ADK33" s="1230"/>
      <c r="ADL33" s="1230"/>
      <c r="ADM33" s="1230"/>
      <c r="ADN33" s="1230"/>
      <c r="ADO33" s="1230"/>
      <c r="ADP33" s="1230"/>
      <c r="ADQ33" s="1230"/>
      <c r="ADR33" s="1230"/>
      <c r="ADS33" s="1230"/>
      <c r="ADT33" s="1230"/>
      <c r="ADU33" s="1230"/>
      <c r="ADV33" s="1230"/>
      <c r="ADW33" s="1230"/>
      <c r="ADX33" s="1230"/>
      <c r="ADY33" s="1230"/>
      <c r="ADZ33" s="1230"/>
      <c r="AEA33" s="1230"/>
      <c r="AEB33" s="1230"/>
      <c r="AEC33" s="1230"/>
      <c r="AED33" s="1230"/>
      <c r="AEE33" s="1230"/>
      <c r="AEF33" s="1230"/>
      <c r="AEG33" s="1230"/>
      <c r="AEH33" s="1230"/>
      <c r="AEI33" s="1230"/>
      <c r="AEJ33" s="1230"/>
      <c r="AEK33" s="1230"/>
      <c r="AEL33" s="1230"/>
      <c r="AEM33" s="1230"/>
      <c r="AEN33" s="1230"/>
      <c r="AEO33" s="1230"/>
      <c r="AEP33" s="1230"/>
      <c r="AEQ33" s="1230"/>
      <c r="AER33" s="1230"/>
      <c r="AES33" s="1230"/>
      <c r="AET33" s="1230"/>
      <c r="AEU33" s="1230"/>
      <c r="AEV33" s="1230"/>
      <c r="AEW33" s="1230"/>
      <c r="AEX33" s="1230"/>
      <c r="AEY33" s="1230"/>
      <c r="AEZ33" s="1230"/>
      <c r="AFA33" s="1230"/>
      <c r="AFB33" s="1230"/>
      <c r="AFC33" s="1230"/>
      <c r="AFD33" s="1230"/>
      <c r="AFE33" s="1230"/>
      <c r="AFF33" s="1230"/>
      <c r="AFG33" s="1230"/>
      <c r="AFH33" s="1230"/>
      <c r="AFI33" s="1230"/>
      <c r="AFJ33" s="1230"/>
      <c r="AFK33" s="1230"/>
      <c r="AFL33" s="1230"/>
      <c r="AFM33" s="1230"/>
      <c r="AFN33" s="1230"/>
      <c r="AFO33" s="1230"/>
      <c r="AFP33" s="1230"/>
      <c r="AFQ33" s="1230"/>
      <c r="AFR33" s="1230"/>
      <c r="AFS33" s="1230"/>
      <c r="AFT33" s="1230"/>
      <c r="AFU33" s="1230"/>
      <c r="AFV33" s="1230"/>
      <c r="AFW33" s="1230"/>
      <c r="AFX33" s="1230"/>
      <c r="AFY33" s="1230"/>
      <c r="AFZ33" s="1230"/>
      <c r="AGA33" s="1230"/>
      <c r="AGB33" s="1230"/>
      <c r="AGC33" s="1230"/>
      <c r="AGD33" s="1230"/>
      <c r="AGE33" s="1230"/>
      <c r="AGF33" s="1230"/>
      <c r="AGG33" s="1230"/>
      <c r="AGH33" s="1230"/>
      <c r="AGI33" s="1230"/>
      <c r="AGJ33" s="1230"/>
      <c r="AGK33" s="1230"/>
      <c r="AGL33" s="1230"/>
      <c r="AGM33" s="1230"/>
      <c r="AGN33" s="1230"/>
      <c r="AGO33" s="1230"/>
      <c r="AGP33" s="1230"/>
      <c r="AGQ33" s="1230"/>
      <c r="AGR33" s="1230"/>
      <c r="AGS33" s="1230"/>
      <c r="AGT33" s="1230"/>
      <c r="AGU33" s="1230"/>
      <c r="AGV33" s="1230"/>
      <c r="AGW33" s="1230"/>
      <c r="AGX33" s="1230"/>
      <c r="AGY33" s="1230"/>
      <c r="AGZ33" s="1230"/>
      <c r="AHA33" s="1230"/>
      <c r="AHB33" s="1230"/>
      <c r="AHC33" s="1230"/>
      <c r="AHD33" s="1230"/>
      <c r="AHE33" s="1230"/>
      <c r="AHF33" s="1230"/>
      <c r="AHG33" s="1230"/>
      <c r="AHH33" s="1230"/>
      <c r="AHI33" s="1230"/>
      <c r="AHJ33" s="1230"/>
      <c r="AHK33" s="1230"/>
      <c r="AHL33" s="1230"/>
      <c r="AHM33" s="1230"/>
      <c r="AHN33" s="1230"/>
      <c r="AHO33" s="1230"/>
      <c r="AHP33" s="1230"/>
      <c r="AHQ33" s="1230"/>
      <c r="AHR33" s="1230"/>
      <c r="AHS33" s="1230"/>
      <c r="AHT33" s="1230"/>
      <c r="AHU33" s="1230"/>
      <c r="AHV33" s="1230"/>
      <c r="AHW33" s="1230"/>
      <c r="AHX33" s="1230"/>
      <c r="AHY33" s="1230"/>
      <c r="AHZ33" s="1230"/>
      <c r="AIA33" s="1230"/>
      <c r="AIB33" s="1230"/>
      <c r="AIC33" s="1230"/>
      <c r="AID33" s="1230"/>
      <c r="AIE33" s="1230"/>
      <c r="AIF33" s="1230"/>
      <c r="AIG33" s="1230"/>
      <c r="AIH33" s="1230"/>
      <c r="AII33" s="1230"/>
      <c r="AIJ33" s="1230"/>
      <c r="AIK33" s="1230"/>
      <c r="AIL33" s="1230"/>
      <c r="AIM33" s="1230"/>
      <c r="AIN33" s="1230"/>
      <c r="AIO33" s="1230"/>
      <c r="AIP33" s="1230"/>
      <c r="AIQ33" s="1230"/>
      <c r="AIR33" s="1230"/>
      <c r="AIS33" s="1230"/>
      <c r="AIT33" s="1230"/>
      <c r="AIU33" s="1230"/>
      <c r="AIV33" s="1230"/>
      <c r="AIW33" s="1230"/>
      <c r="AIX33" s="1230"/>
      <c r="AIY33" s="1230"/>
      <c r="AIZ33" s="1230"/>
      <c r="AJA33" s="1230"/>
      <c r="AJB33" s="1230"/>
      <c r="AJC33" s="1230"/>
      <c r="AJD33" s="1230"/>
      <c r="AJE33" s="1230"/>
      <c r="AJF33" s="1230"/>
      <c r="AJG33" s="1230"/>
      <c r="AJH33" s="1230"/>
      <c r="AJI33" s="1230"/>
      <c r="AJJ33" s="1230"/>
      <c r="AJK33" s="1230"/>
      <c r="AJL33" s="1230"/>
      <c r="AJM33" s="1230"/>
      <c r="AJN33" s="1230"/>
      <c r="AJO33" s="1230"/>
      <c r="AJP33" s="1230"/>
      <c r="AJQ33" s="1230"/>
      <c r="AJR33" s="1230"/>
      <c r="AJS33" s="1230"/>
      <c r="AJT33" s="1230"/>
      <c r="AJU33" s="1230"/>
      <c r="AJV33" s="1230"/>
      <c r="AJW33" s="1230"/>
      <c r="AJX33" s="1230"/>
      <c r="AJY33" s="1230"/>
      <c r="AJZ33" s="1230"/>
      <c r="AKA33" s="1230"/>
      <c r="AKB33" s="1230"/>
      <c r="AKC33" s="1230"/>
      <c r="AKD33" s="1230"/>
      <c r="AKE33" s="1230"/>
      <c r="AKF33" s="1230"/>
      <c r="AKG33" s="1230"/>
      <c r="AKH33" s="1230"/>
      <c r="AKI33" s="1230"/>
      <c r="AKJ33" s="1230"/>
      <c r="AKK33" s="1230"/>
      <c r="AKL33" s="1230"/>
      <c r="AKM33" s="1230"/>
      <c r="AKN33" s="1230"/>
      <c r="AKO33" s="1230"/>
      <c r="AKP33" s="1230"/>
      <c r="AKQ33" s="1230"/>
      <c r="AKR33" s="1230"/>
      <c r="AKS33" s="1230"/>
      <c r="AKT33" s="1230"/>
      <c r="AKU33" s="1230"/>
      <c r="AKV33" s="1230"/>
      <c r="AKW33" s="1230"/>
      <c r="AKX33" s="1230"/>
      <c r="AKY33" s="1230"/>
      <c r="AKZ33" s="1230"/>
      <c r="ALA33" s="1230"/>
      <c r="ALB33" s="1230"/>
      <c r="ALC33" s="1230"/>
      <c r="ALD33" s="1230"/>
      <c r="ALE33" s="1230"/>
      <c r="ALF33" s="1230"/>
      <c r="ALG33" s="1230"/>
      <c r="ALH33" s="1230"/>
      <c r="ALI33" s="1230"/>
      <c r="ALJ33" s="1230"/>
      <c r="ALK33" s="1230"/>
      <c r="ALL33" s="1230"/>
      <c r="ALM33" s="1230"/>
      <c r="ALN33" s="1230"/>
      <c r="ALO33" s="1230"/>
      <c r="ALP33" s="1230"/>
      <c r="ALQ33" s="1230"/>
      <c r="ALR33" s="1230"/>
      <c r="ALS33" s="1230"/>
      <c r="ALT33" s="1230"/>
      <c r="ALU33" s="1230"/>
      <c r="ALV33" s="1230"/>
      <c r="ALW33" s="1230"/>
      <c r="ALX33" s="1230"/>
      <c r="ALY33" s="1230"/>
      <c r="ALZ33" s="1230"/>
      <c r="AMA33" s="1230"/>
      <c r="AMB33" s="1230"/>
      <c r="AMC33" s="1230"/>
      <c r="AMD33" s="1230"/>
      <c r="AME33" s="1230"/>
      <c r="AMF33" s="1230"/>
      <c r="AMG33" s="1230"/>
      <c r="AMH33" s="1230"/>
      <c r="AMI33" s="1230"/>
      <c r="AMJ33" s="1230"/>
      <c r="AMK33" s="1230"/>
      <c r="AML33" s="1230"/>
      <c r="AMM33" s="1230"/>
      <c r="AMN33" s="1230"/>
      <c r="AMO33" s="1230"/>
      <c r="AMP33" s="1230"/>
      <c r="AMQ33" s="1230"/>
      <c r="AMR33" s="1230"/>
      <c r="AMS33" s="1230"/>
      <c r="AMT33" s="1230"/>
      <c r="AMU33" s="1230"/>
      <c r="AMV33" s="1230"/>
      <c r="AMW33" s="1230"/>
      <c r="AMX33" s="1230"/>
      <c r="AMY33" s="1230"/>
      <c r="AMZ33" s="1230"/>
      <c r="ANA33" s="1230"/>
      <c r="ANB33" s="1230"/>
      <c r="ANC33" s="1230"/>
      <c r="AND33" s="1230"/>
      <c r="ANE33" s="1230"/>
      <c r="ANF33" s="1230"/>
      <c r="ANG33" s="1230"/>
      <c r="ANH33" s="1230"/>
      <c r="ANI33" s="1230"/>
      <c r="ANJ33" s="1230"/>
      <c r="ANK33" s="1230"/>
      <c r="ANL33" s="1230"/>
      <c r="ANM33" s="1230"/>
      <c r="ANN33" s="1230"/>
      <c r="ANO33" s="1230"/>
      <c r="ANP33" s="1230"/>
      <c r="ANQ33" s="1230"/>
      <c r="ANR33" s="1230"/>
      <c r="ANS33" s="1230"/>
      <c r="ANT33" s="1230"/>
      <c r="ANU33" s="1230"/>
      <c r="ANV33" s="1230"/>
      <c r="ANW33" s="1230"/>
      <c r="ANX33" s="1230"/>
      <c r="ANY33" s="1230"/>
      <c r="ANZ33" s="1230"/>
      <c r="AOA33" s="1230"/>
      <c r="AOB33" s="1230"/>
      <c r="AOC33" s="1230"/>
      <c r="AOD33" s="1230"/>
      <c r="AOE33" s="1230"/>
      <c r="AOF33" s="1230"/>
      <c r="AOG33" s="1230"/>
      <c r="AOH33" s="1230"/>
      <c r="AOI33" s="1230"/>
      <c r="AOJ33" s="1230"/>
      <c r="AOK33" s="1230"/>
      <c r="AOL33" s="1230"/>
      <c r="AOM33" s="1230"/>
      <c r="AON33" s="1230"/>
      <c r="AOO33" s="1230"/>
      <c r="AOP33" s="1230"/>
      <c r="AOQ33" s="1230"/>
      <c r="AOR33" s="1230"/>
      <c r="AOS33" s="1230"/>
      <c r="AOT33" s="1230"/>
      <c r="AOU33" s="1230"/>
      <c r="AOV33" s="1230"/>
      <c r="AOW33" s="1230"/>
      <c r="AOX33" s="1230"/>
      <c r="AOY33" s="1230"/>
      <c r="AOZ33" s="1230"/>
      <c r="APA33" s="1230"/>
      <c r="APB33" s="1230"/>
      <c r="APC33" s="1230"/>
      <c r="APD33" s="1230"/>
      <c r="APE33" s="1230"/>
      <c r="APF33" s="1230"/>
      <c r="APG33" s="1230"/>
      <c r="APH33" s="1230"/>
      <c r="API33" s="1230"/>
      <c r="APJ33" s="1230"/>
      <c r="APK33" s="1230"/>
      <c r="APL33" s="1230"/>
      <c r="APM33" s="1230"/>
      <c r="APN33" s="1230"/>
      <c r="APO33" s="1230"/>
      <c r="APP33" s="1230"/>
      <c r="APQ33" s="1230"/>
      <c r="APR33" s="1230"/>
      <c r="APS33" s="1230"/>
      <c r="APT33" s="1230"/>
      <c r="APU33" s="1230"/>
      <c r="APV33" s="1230"/>
      <c r="APW33" s="1230"/>
      <c r="APX33" s="1230"/>
      <c r="APY33" s="1230"/>
      <c r="APZ33" s="1230"/>
      <c r="AQA33" s="1230"/>
      <c r="AQB33" s="1230"/>
      <c r="AQC33" s="1230"/>
      <c r="AQD33" s="1230"/>
      <c r="AQE33" s="1230"/>
      <c r="AQF33" s="1230"/>
      <c r="AQG33" s="1230"/>
      <c r="AQH33" s="1230"/>
      <c r="AQI33" s="1230"/>
      <c r="AQJ33" s="1230"/>
      <c r="AQK33" s="1230"/>
      <c r="AQL33" s="1230"/>
      <c r="AQM33" s="1230"/>
      <c r="AQN33" s="1230"/>
      <c r="AQO33" s="1230"/>
      <c r="AQP33" s="1230"/>
      <c r="AQQ33" s="1230"/>
      <c r="AQR33" s="1230"/>
      <c r="AQS33" s="1230"/>
      <c r="AQT33" s="1230"/>
      <c r="AQU33" s="1230"/>
      <c r="AQV33" s="1230"/>
      <c r="AQW33" s="1230"/>
      <c r="AQX33" s="1230"/>
      <c r="AQY33" s="1230"/>
      <c r="AQZ33" s="1230"/>
      <c r="ARA33" s="1230"/>
      <c r="ARB33" s="1230"/>
      <c r="ARC33" s="1230"/>
      <c r="ARD33" s="1230"/>
      <c r="ARE33" s="1230"/>
      <c r="ARF33" s="1230"/>
      <c r="ARG33" s="1230"/>
      <c r="ARH33" s="1230"/>
      <c r="ARI33" s="1230"/>
      <c r="ARJ33" s="1230"/>
      <c r="ARK33" s="1230"/>
      <c r="ARL33" s="1230"/>
      <c r="ARM33" s="1230"/>
      <c r="ARN33" s="1230"/>
      <c r="ARO33" s="1230"/>
      <c r="ARP33" s="1230"/>
      <c r="ARQ33" s="1230"/>
      <c r="ARR33" s="1230"/>
      <c r="ARS33" s="1230"/>
      <c r="ART33" s="1230"/>
      <c r="ARU33" s="1230"/>
      <c r="ARV33" s="1230"/>
      <c r="ARW33" s="1230"/>
      <c r="ARX33" s="1230"/>
      <c r="ARY33" s="1230"/>
      <c r="ARZ33" s="1230"/>
      <c r="ASA33" s="1230"/>
      <c r="ASB33" s="1230"/>
      <c r="ASC33" s="1230"/>
      <c r="ASD33" s="1230"/>
      <c r="ASE33" s="1230"/>
      <c r="ASF33" s="1230"/>
      <c r="ASG33" s="1230"/>
      <c r="ASH33" s="1230"/>
      <c r="ASI33" s="1230"/>
      <c r="ASJ33" s="1230"/>
      <c r="ASK33" s="1230"/>
      <c r="ASL33" s="1230"/>
      <c r="ASM33" s="1230"/>
      <c r="ASN33" s="1230"/>
      <c r="ASO33" s="1230"/>
      <c r="ASP33" s="1230"/>
      <c r="ASQ33" s="1230"/>
      <c r="ASR33" s="1230"/>
      <c r="ASS33" s="1230"/>
      <c r="AST33" s="1230"/>
      <c r="ASU33" s="1230"/>
      <c r="ASV33" s="1230"/>
      <c r="ASW33" s="1230"/>
      <c r="ASX33" s="1230"/>
      <c r="ASY33" s="1230"/>
      <c r="ASZ33" s="1230"/>
      <c r="ATA33" s="1230"/>
      <c r="ATB33" s="1230"/>
      <c r="ATC33" s="1230"/>
      <c r="ATD33" s="1230"/>
      <c r="ATE33" s="1230"/>
      <c r="ATF33" s="1230"/>
      <c r="ATG33" s="1230"/>
      <c r="ATH33" s="1230"/>
      <c r="ATI33" s="1230"/>
      <c r="ATJ33" s="1230"/>
      <c r="ATK33" s="1230"/>
      <c r="ATL33" s="1230"/>
      <c r="ATM33" s="1230"/>
      <c r="ATN33" s="1230"/>
      <c r="ATO33" s="1230"/>
      <c r="ATP33" s="1230"/>
      <c r="ATQ33" s="1230"/>
      <c r="ATR33" s="1230"/>
      <c r="ATS33" s="1230"/>
      <c r="ATT33" s="1230"/>
      <c r="ATU33" s="1230"/>
      <c r="ATV33" s="1230"/>
      <c r="ATW33" s="1230"/>
      <c r="ATX33" s="1230"/>
      <c r="ATY33" s="1230"/>
      <c r="ATZ33" s="1230"/>
      <c r="AUA33" s="1230"/>
      <c r="AUB33" s="1230"/>
      <c r="AUC33" s="1230"/>
      <c r="AUD33" s="1230"/>
      <c r="AUE33" s="1230"/>
      <c r="AUF33" s="1230"/>
      <c r="AUG33" s="1230"/>
      <c r="AUH33" s="1230"/>
      <c r="AUI33" s="1230"/>
      <c r="AUJ33" s="1230"/>
      <c r="AUK33" s="1230"/>
      <c r="AUL33" s="1230"/>
      <c r="AUM33" s="1230"/>
      <c r="AUN33" s="1230"/>
      <c r="AUO33" s="1230"/>
      <c r="AUP33" s="1230"/>
      <c r="AUQ33" s="1230"/>
      <c r="AUR33" s="1230"/>
      <c r="AUS33" s="1230"/>
      <c r="AUT33" s="1230"/>
      <c r="AUU33" s="1230"/>
      <c r="AUV33" s="1230"/>
      <c r="AUW33" s="1230"/>
      <c r="AUX33" s="1230"/>
      <c r="AUY33" s="1230"/>
      <c r="AUZ33" s="1230"/>
      <c r="AVA33" s="1230"/>
      <c r="AVB33" s="1230"/>
      <c r="AVC33" s="1230"/>
      <c r="AVD33" s="1230"/>
      <c r="AVE33" s="1230"/>
      <c r="AVF33" s="1230"/>
      <c r="AVG33" s="1230"/>
      <c r="AVH33" s="1230"/>
      <c r="AVI33" s="1230"/>
      <c r="AVJ33" s="1230"/>
      <c r="AVK33" s="1230"/>
      <c r="AVL33" s="1230"/>
      <c r="AVM33" s="1230"/>
      <c r="AVN33" s="1230"/>
      <c r="AVO33" s="1230"/>
      <c r="AVP33" s="1230"/>
      <c r="AVQ33" s="1230"/>
      <c r="AVR33" s="1230"/>
      <c r="AVS33" s="1230"/>
      <c r="AVT33" s="1230"/>
      <c r="AVU33" s="1230"/>
      <c r="AVV33" s="1230"/>
      <c r="AVW33" s="1230"/>
      <c r="AVX33" s="1230"/>
      <c r="AVY33" s="1230"/>
      <c r="AVZ33" s="1230"/>
      <c r="AWA33" s="1230"/>
      <c r="AWB33" s="1230"/>
      <c r="AWC33" s="1230"/>
      <c r="AWD33" s="1230"/>
      <c r="AWE33" s="1230"/>
      <c r="AWF33" s="1230"/>
      <c r="AWG33" s="1230"/>
      <c r="AWH33" s="1230"/>
      <c r="AWI33" s="1230"/>
      <c r="AWJ33" s="1230"/>
      <c r="AWK33" s="1230"/>
      <c r="AWL33" s="1230"/>
      <c r="AWM33" s="1230"/>
      <c r="AWN33" s="1230"/>
      <c r="AWO33" s="1230"/>
      <c r="AWP33" s="1230"/>
      <c r="AWQ33" s="1230"/>
      <c r="AWR33" s="1230"/>
      <c r="AWS33" s="1230"/>
      <c r="AWT33" s="1230"/>
      <c r="AWU33" s="1230"/>
      <c r="AWV33" s="1230"/>
      <c r="AWW33" s="1230"/>
      <c r="AWX33" s="1230"/>
      <c r="AWY33" s="1230"/>
      <c r="AWZ33" s="1230"/>
      <c r="AXA33" s="1230"/>
      <c r="AXB33" s="1230"/>
      <c r="AXC33" s="1230"/>
      <c r="AXD33" s="1230"/>
      <c r="AXE33" s="1230"/>
      <c r="AXF33" s="1230"/>
      <c r="AXG33" s="1230"/>
      <c r="AXH33" s="1230"/>
      <c r="AXI33" s="1230"/>
      <c r="AXJ33" s="1230"/>
      <c r="AXK33" s="1230"/>
      <c r="AXL33" s="1230"/>
      <c r="AXM33" s="1230"/>
      <c r="AXN33" s="1230"/>
      <c r="AXO33" s="1230"/>
      <c r="AXP33" s="1230"/>
      <c r="AXQ33" s="1230"/>
      <c r="AXR33" s="1230"/>
      <c r="AXS33" s="1230"/>
      <c r="AXT33" s="1230"/>
      <c r="AXU33" s="1230"/>
      <c r="AXV33" s="1230"/>
      <c r="AXW33" s="1230"/>
      <c r="AXX33" s="1230"/>
      <c r="AXY33" s="1230"/>
      <c r="AXZ33" s="1230"/>
      <c r="AYA33" s="1230"/>
      <c r="AYB33" s="1230"/>
      <c r="AYC33" s="1230"/>
      <c r="AYD33" s="1230"/>
      <c r="AYE33" s="1230"/>
      <c r="AYF33" s="1230"/>
      <c r="AYG33" s="1230"/>
      <c r="AYH33" s="1230"/>
      <c r="AYI33" s="1230"/>
      <c r="AYJ33" s="1230"/>
      <c r="AYK33" s="1230"/>
      <c r="AYL33" s="1230"/>
      <c r="AYM33" s="1230"/>
      <c r="AYN33" s="1230"/>
      <c r="AYO33" s="1230"/>
      <c r="AYP33" s="1230"/>
      <c r="AYQ33" s="1230"/>
      <c r="AYR33" s="1230"/>
      <c r="AYS33" s="1230"/>
      <c r="AYT33" s="1230"/>
      <c r="AYU33" s="1230"/>
      <c r="AYV33" s="1230"/>
      <c r="AYW33" s="1230"/>
      <c r="AYX33" s="1230"/>
      <c r="AYY33" s="1230"/>
      <c r="AYZ33" s="1230"/>
      <c r="AZA33" s="1230"/>
      <c r="AZB33" s="1230"/>
      <c r="AZC33" s="1230"/>
      <c r="AZD33" s="1230"/>
      <c r="AZE33" s="1230"/>
      <c r="AZF33" s="1230"/>
      <c r="AZG33" s="1230"/>
      <c r="AZH33" s="1230"/>
      <c r="AZI33" s="1230"/>
      <c r="AZJ33" s="1230"/>
      <c r="AZK33" s="1230"/>
      <c r="AZL33" s="1230"/>
      <c r="AZM33" s="1230"/>
      <c r="AZN33" s="1230"/>
      <c r="AZO33" s="1230"/>
      <c r="AZP33" s="1230"/>
      <c r="AZQ33" s="1230"/>
      <c r="AZR33" s="1230"/>
      <c r="AZS33" s="1230"/>
      <c r="AZT33" s="1230"/>
      <c r="AZU33" s="1230"/>
      <c r="AZV33" s="1230"/>
      <c r="AZW33" s="1230"/>
      <c r="AZX33" s="1230"/>
      <c r="AZY33" s="1230"/>
      <c r="AZZ33" s="1230"/>
      <c r="BAA33" s="1230"/>
      <c r="BAB33" s="1230"/>
      <c r="BAC33" s="1230"/>
      <c r="BAD33" s="1230"/>
      <c r="BAE33" s="1230"/>
      <c r="BAF33" s="1230"/>
      <c r="BAG33" s="1230"/>
      <c r="BAH33" s="1230"/>
      <c r="BAI33" s="1230"/>
      <c r="BAJ33" s="1230"/>
      <c r="BAK33" s="1230"/>
      <c r="BAL33" s="1230"/>
      <c r="BAM33" s="1230"/>
      <c r="BAN33" s="1230"/>
      <c r="BAO33" s="1230"/>
      <c r="BAP33" s="1230"/>
      <c r="BAQ33" s="1230"/>
      <c r="BAR33" s="1230"/>
      <c r="BAS33" s="1230"/>
      <c r="BAT33" s="1230"/>
      <c r="BAU33" s="1230"/>
      <c r="BAV33" s="1230"/>
      <c r="BAW33" s="1230"/>
      <c r="BAX33" s="1230"/>
      <c r="BAY33" s="1230"/>
      <c r="BAZ33" s="1230"/>
      <c r="BBA33" s="1230"/>
      <c r="BBB33" s="1230"/>
      <c r="BBC33" s="1230"/>
      <c r="BBD33" s="1230"/>
      <c r="BBE33" s="1230"/>
      <c r="BBF33" s="1230"/>
      <c r="BBG33" s="1230"/>
      <c r="BBH33" s="1230"/>
      <c r="BBI33" s="1230"/>
      <c r="BBJ33" s="1230"/>
      <c r="BBK33" s="1230"/>
      <c r="BBL33" s="1230"/>
      <c r="BBM33" s="1230"/>
      <c r="BBN33" s="1230"/>
      <c r="BBO33" s="1230"/>
      <c r="BBP33" s="1230"/>
      <c r="BBQ33" s="1230"/>
      <c r="BBR33" s="1230"/>
      <c r="BBS33" s="1230"/>
      <c r="BBT33" s="1230"/>
      <c r="BBU33" s="1230"/>
      <c r="BBV33" s="1230"/>
      <c r="BBW33" s="1230"/>
      <c r="BBX33" s="1230"/>
      <c r="BBY33" s="1230"/>
      <c r="BBZ33" s="1230"/>
      <c r="BCA33" s="1230"/>
      <c r="BCB33" s="1230"/>
      <c r="BCC33" s="1230"/>
      <c r="BCD33" s="1230"/>
      <c r="BCE33" s="1230"/>
      <c r="BCF33" s="1230"/>
      <c r="BCG33" s="1230"/>
      <c r="BCH33" s="1230"/>
      <c r="BCI33" s="1230"/>
      <c r="BCJ33" s="1230"/>
      <c r="BCK33" s="1230"/>
      <c r="BCL33" s="1230"/>
      <c r="BCM33" s="1230"/>
      <c r="BCN33" s="1230"/>
      <c r="BCO33" s="1230"/>
      <c r="BCP33" s="1230"/>
      <c r="BCQ33" s="1230"/>
      <c r="BCR33" s="1230"/>
      <c r="BCS33" s="1230"/>
      <c r="BCT33" s="1230"/>
      <c r="BCU33" s="1230"/>
      <c r="BCV33" s="1230"/>
      <c r="BCW33" s="1230"/>
      <c r="BCX33" s="1230"/>
      <c r="BCY33" s="1230"/>
      <c r="BCZ33" s="1230"/>
      <c r="BDA33" s="1230"/>
      <c r="BDB33" s="1230"/>
      <c r="BDC33" s="1230"/>
      <c r="BDD33" s="1230"/>
      <c r="BDE33" s="1230"/>
      <c r="BDF33" s="1230"/>
      <c r="BDG33" s="1230"/>
      <c r="BDH33" s="1230"/>
      <c r="BDI33" s="1230"/>
      <c r="BDJ33" s="1230"/>
      <c r="BDK33" s="1230"/>
      <c r="BDL33" s="1230"/>
      <c r="BDM33" s="1230"/>
      <c r="BDN33" s="1230"/>
      <c r="BDO33" s="1230"/>
      <c r="BDP33" s="1230"/>
      <c r="BDQ33" s="1230"/>
      <c r="BDR33" s="1230"/>
      <c r="BDS33" s="1230"/>
      <c r="BDT33" s="1230"/>
      <c r="BDU33" s="1230"/>
      <c r="BDV33" s="1230"/>
      <c r="BDW33" s="1230"/>
      <c r="BDX33" s="1230"/>
      <c r="BDY33" s="1230"/>
      <c r="BDZ33" s="1230"/>
      <c r="BEA33" s="1230"/>
      <c r="BEB33" s="1230"/>
      <c r="BEC33" s="1230"/>
      <c r="BED33" s="1230"/>
      <c r="BEE33" s="1230"/>
      <c r="BEF33" s="1230"/>
      <c r="BEG33" s="1230"/>
      <c r="BEH33" s="1230"/>
      <c r="BEI33" s="1230"/>
      <c r="BEJ33" s="1230"/>
      <c r="BEK33" s="1230"/>
      <c r="BEL33" s="1230"/>
      <c r="BEM33" s="1230"/>
      <c r="BEN33" s="1230"/>
      <c r="BEO33" s="1230"/>
      <c r="BEP33" s="1230"/>
      <c r="BEQ33" s="1230"/>
      <c r="BER33" s="1230"/>
      <c r="BES33" s="1230"/>
      <c r="BET33" s="1230"/>
      <c r="BEU33" s="1230"/>
      <c r="BEV33" s="1230"/>
      <c r="BEW33" s="1230"/>
      <c r="BEX33" s="1230"/>
      <c r="BEY33" s="1230"/>
      <c r="BEZ33" s="1230"/>
      <c r="BFA33" s="1230"/>
      <c r="BFB33" s="1230"/>
      <c r="BFC33" s="1230"/>
      <c r="BFD33" s="1230"/>
      <c r="BFE33" s="1230"/>
      <c r="BFF33" s="1230"/>
      <c r="BFG33" s="1230"/>
      <c r="BFH33" s="1230"/>
      <c r="BFI33" s="1230"/>
      <c r="BFJ33" s="1230"/>
      <c r="BFK33" s="1230"/>
      <c r="BFL33" s="1230"/>
      <c r="BFM33" s="1230"/>
      <c r="BFN33" s="1230"/>
      <c r="BFO33" s="1230"/>
      <c r="BFP33" s="1230"/>
      <c r="BFQ33" s="1230"/>
      <c r="BFR33" s="1230"/>
      <c r="BFS33" s="1230"/>
      <c r="BFT33" s="1230"/>
      <c r="BFU33" s="1230"/>
      <c r="BFV33" s="1230"/>
      <c r="BFW33" s="1230"/>
      <c r="BFX33" s="1230"/>
      <c r="BFY33" s="1230"/>
      <c r="BFZ33" s="1230"/>
      <c r="BGA33" s="1230"/>
      <c r="BGB33" s="1230"/>
      <c r="BGC33" s="1230"/>
      <c r="BGD33" s="1230"/>
      <c r="BGE33" s="1230"/>
      <c r="BGF33" s="1230"/>
      <c r="BGG33" s="1230"/>
      <c r="BGH33" s="1230"/>
      <c r="BGI33" s="1230"/>
      <c r="BGJ33" s="1230"/>
      <c r="BGK33" s="1230"/>
      <c r="BGL33" s="1230"/>
      <c r="BGM33" s="1230"/>
      <c r="BGN33" s="1230"/>
      <c r="BGO33" s="1230"/>
      <c r="BGP33" s="1230"/>
      <c r="BGQ33" s="1230"/>
      <c r="BGR33" s="1230"/>
      <c r="BGS33" s="1230"/>
      <c r="BGT33" s="1230"/>
      <c r="BGU33" s="1230"/>
      <c r="BGV33" s="1230"/>
      <c r="BGW33" s="1230"/>
      <c r="BGX33" s="1230"/>
      <c r="BGY33" s="1230"/>
      <c r="BGZ33" s="1230"/>
      <c r="BHA33" s="1230"/>
      <c r="BHB33" s="1230"/>
      <c r="BHC33" s="1230"/>
      <c r="BHD33" s="1230"/>
      <c r="BHE33" s="1230"/>
      <c r="BHF33" s="1230"/>
      <c r="BHG33" s="1230"/>
      <c r="BHH33" s="1230"/>
      <c r="BHI33" s="1230"/>
      <c r="BHJ33" s="1230"/>
      <c r="BHK33" s="1230"/>
      <c r="BHL33" s="1230"/>
      <c r="BHM33" s="1230"/>
      <c r="BHN33" s="1230"/>
      <c r="BHO33" s="1230"/>
      <c r="BHP33" s="1230"/>
      <c r="BHQ33" s="1230"/>
      <c r="BHR33" s="1230"/>
      <c r="BHS33" s="1230"/>
      <c r="BHT33" s="1230"/>
      <c r="BHU33" s="1230"/>
      <c r="BHV33" s="1230"/>
      <c r="BHW33" s="1230"/>
      <c r="BHX33" s="1230"/>
      <c r="BHY33" s="1230"/>
      <c r="BHZ33" s="1230"/>
      <c r="BIA33" s="1230"/>
      <c r="BIB33" s="1230"/>
      <c r="BIC33" s="1230"/>
      <c r="BID33" s="1230"/>
      <c r="BIE33" s="1230"/>
      <c r="BIF33" s="1230"/>
      <c r="BIG33" s="1230"/>
      <c r="BIH33" s="1230"/>
      <c r="BII33" s="1230"/>
      <c r="BIJ33" s="1230"/>
      <c r="BIK33" s="1230"/>
      <c r="BIL33" s="1230"/>
      <c r="BIM33" s="1230"/>
      <c r="BIN33" s="1230"/>
      <c r="BIO33" s="1230"/>
      <c r="BIP33" s="1230"/>
      <c r="BIQ33" s="1230"/>
      <c r="BIR33" s="1230"/>
      <c r="BIS33" s="1230"/>
      <c r="BIT33" s="1230"/>
      <c r="BIU33" s="1230"/>
      <c r="BIV33" s="1230"/>
      <c r="BIW33" s="1230"/>
      <c r="BIX33" s="1230"/>
      <c r="BIY33" s="1230"/>
      <c r="BIZ33" s="1230"/>
      <c r="BJA33" s="1230"/>
      <c r="BJB33" s="1230"/>
      <c r="BJC33" s="1230"/>
      <c r="BJD33" s="1230"/>
      <c r="BJE33" s="1230"/>
      <c r="BJF33" s="1230"/>
      <c r="BJG33" s="1230"/>
      <c r="BJH33" s="1230"/>
      <c r="BJI33" s="1230"/>
      <c r="BJJ33" s="1230"/>
      <c r="BJK33" s="1230"/>
      <c r="BJL33" s="1230"/>
      <c r="BJM33" s="1230"/>
      <c r="BJN33" s="1230"/>
      <c r="BJO33" s="1230"/>
      <c r="BJP33" s="1230"/>
      <c r="BJQ33" s="1230"/>
      <c r="BJR33" s="1230"/>
      <c r="BJS33" s="1230"/>
      <c r="BJT33" s="1230"/>
      <c r="BJU33" s="1230"/>
      <c r="BJV33" s="1230"/>
      <c r="BJW33" s="1230"/>
      <c r="BJX33" s="1230"/>
      <c r="BJY33" s="1230"/>
      <c r="BJZ33" s="1230"/>
      <c r="BKA33" s="1230"/>
      <c r="BKB33" s="1230"/>
      <c r="BKC33" s="1230"/>
      <c r="BKD33" s="1230"/>
      <c r="BKE33" s="1230"/>
      <c r="BKF33" s="1230"/>
      <c r="BKG33" s="1230"/>
      <c r="BKH33" s="1230"/>
      <c r="BKI33" s="1230"/>
      <c r="BKJ33" s="1230"/>
      <c r="BKK33" s="1230"/>
      <c r="BKL33" s="1230"/>
      <c r="BKM33" s="1230"/>
      <c r="BKN33" s="1230"/>
      <c r="BKO33" s="1230"/>
      <c r="BKP33" s="1230"/>
      <c r="BKQ33" s="1230"/>
      <c r="BKR33" s="1230"/>
      <c r="BKS33" s="1230"/>
      <c r="BKT33" s="1230"/>
      <c r="BKU33" s="1230"/>
      <c r="BKV33" s="1230"/>
      <c r="BKW33" s="1230"/>
      <c r="BKX33" s="1230"/>
      <c r="BKY33" s="1230"/>
      <c r="BKZ33" s="1230"/>
      <c r="BLA33" s="1230"/>
      <c r="BLB33" s="1230"/>
      <c r="BLC33" s="1230"/>
      <c r="BLD33" s="1230"/>
      <c r="BLE33" s="1230"/>
      <c r="BLF33" s="1230"/>
      <c r="BLG33" s="1230"/>
      <c r="BLH33" s="1230"/>
      <c r="BLI33" s="1230"/>
      <c r="BLJ33" s="1230"/>
      <c r="BLK33" s="1230"/>
      <c r="BLL33" s="1230"/>
      <c r="BLM33" s="1230"/>
      <c r="BLN33" s="1230"/>
      <c r="BLO33" s="1230"/>
      <c r="BLP33" s="1230"/>
      <c r="BLQ33" s="1230"/>
      <c r="BLR33" s="1230"/>
      <c r="BLS33" s="1230"/>
      <c r="BLT33" s="1230"/>
      <c r="BLU33" s="1230"/>
      <c r="BLV33" s="1230"/>
      <c r="BLW33" s="1230"/>
      <c r="BLX33" s="1230"/>
      <c r="BLY33" s="1230"/>
      <c r="BLZ33" s="1230"/>
      <c r="BMA33" s="1230"/>
      <c r="BMB33" s="1230"/>
      <c r="BMC33" s="1230"/>
      <c r="BMD33" s="1230"/>
      <c r="BME33" s="1230"/>
      <c r="BMF33" s="1230"/>
      <c r="BMG33" s="1230"/>
      <c r="BMH33" s="1230"/>
      <c r="BMI33" s="1230"/>
      <c r="BMJ33" s="1230"/>
      <c r="BMK33" s="1230"/>
      <c r="BML33" s="1230"/>
      <c r="BMM33" s="1230"/>
      <c r="BMN33" s="1230"/>
      <c r="BMO33" s="1230"/>
      <c r="BMP33" s="1230"/>
      <c r="BMQ33" s="1230"/>
      <c r="BMR33" s="1230"/>
      <c r="BMS33" s="1230"/>
      <c r="BMT33" s="1230"/>
      <c r="BMU33" s="1230"/>
      <c r="BMV33" s="1230"/>
      <c r="BMW33" s="1230"/>
      <c r="BMX33" s="1230"/>
      <c r="BMY33" s="1230"/>
      <c r="BMZ33" s="1230"/>
      <c r="BNA33" s="1230"/>
      <c r="BNB33" s="1230"/>
      <c r="BNC33" s="1230"/>
      <c r="BND33" s="1230"/>
      <c r="BNE33" s="1230"/>
      <c r="BNF33" s="1230"/>
      <c r="BNG33" s="1230"/>
      <c r="BNH33" s="1230"/>
      <c r="BNI33" s="1230"/>
      <c r="BNJ33" s="1230"/>
      <c r="BNK33" s="1230"/>
      <c r="BNL33" s="1230"/>
      <c r="BNM33" s="1230"/>
      <c r="BNN33" s="1230"/>
      <c r="BNO33" s="1230"/>
      <c r="BNP33" s="1230"/>
      <c r="BNQ33" s="1230"/>
      <c r="BNR33" s="1230"/>
      <c r="BNS33" s="1230"/>
      <c r="BNT33" s="1230"/>
      <c r="BNU33" s="1230"/>
      <c r="BNV33" s="1230"/>
      <c r="BNW33" s="1230"/>
      <c r="BNX33" s="1230"/>
      <c r="BNY33" s="1230"/>
      <c r="BNZ33" s="1230"/>
      <c r="BOA33" s="1230"/>
      <c r="BOB33" s="1230"/>
      <c r="BOC33" s="1230"/>
      <c r="BOD33" s="1230"/>
      <c r="BOE33" s="1230"/>
      <c r="BOF33" s="1230"/>
      <c r="BOG33" s="1230"/>
      <c r="BOH33" s="1230"/>
      <c r="BOI33" s="1230"/>
      <c r="BOJ33" s="1230"/>
      <c r="BOK33" s="1230"/>
      <c r="BOL33" s="1230"/>
      <c r="BOM33" s="1230"/>
      <c r="BON33" s="1230"/>
      <c r="BOO33" s="1230"/>
      <c r="BOP33" s="1230"/>
      <c r="BOQ33" s="1230"/>
      <c r="BOR33" s="1230"/>
      <c r="BOS33" s="1230"/>
      <c r="BOT33" s="1230"/>
      <c r="BOU33" s="1230"/>
      <c r="BOV33" s="1230"/>
      <c r="BOW33" s="1230"/>
      <c r="BOX33" s="1230"/>
      <c r="BOY33" s="1230"/>
      <c r="BOZ33" s="1230"/>
      <c r="BPA33" s="1230"/>
      <c r="BPB33" s="1230"/>
      <c r="BPC33" s="1230"/>
      <c r="BPD33" s="1230"/>
      <c r="BPE33" s="1230"/>
      <c r="BPF33" s="1230"/>
      <c r="BPG33" s="1230"/>
      <c r="BPH33" s="1230"/>
      <c r="BPI33" s="1230"/>
      <c r="BPJ33" s="1230"/>
      <c r="BPK33" s="1230"/>
      <c r="BPL33" s="1230"/>
      <c r="BPM33" s="1230"/>
      <c r="BPN33" s="1230"/>
      <c r="BPO33" s="1230"/>
      <c r="BPP33" s="1230"/>
      <c r="BPQ33" s="1230"/>
      <c r="BPR33" s="1230"/>
      <c r="BPS33" s="1230"/>
      <c r="BPT33" s="1230"/>
      <c r="BPU33" s="1230"/>
      <c r="BPV33" s="1230"/>
      <c r="BPW33" s="1230"/>
      <c r="BPX33" s="1230"/>
      <c r="BPY33" s="1230"/>
      <c r="BPZ33" s="1230"/>
      <c r="BQA33" s="1230"/>
      <c r="BQB33" s="1230"/>
      <c r="BQC33" s="1230"/>
      <c r="BQD33" s="1230"/>
      <c r="BQE33" s="1230"/>
      <c r="BQF33" s="1230"/>
      <c r="BQG33" s="1230"/>
      <c r="BQH33" s="1230"/>
      <c r="BQI33" s="1230"/>
      <c r="BQJ33" s="1230"/>
      <c r="BQK33" s="1230"/>
      <c r="BQL33" s="1230"/>
      <c r="BQM33" s="1230"/>
      <c r="BQN33" s="1230"/>
      <c r="BQO33" s="1230"/>
      <c r="BQP33" s="1230"/>
      <c r="BQQ33" s="1230"/>
      <c r="BQR33" s="1230"/>
      <c r="BQS33" s="1230"/>
      <c r="BQT33" s="1230"/>
      <c r="BQU33" s="1230"/>
      <c r="BQV33" s="1230"/>
      <c r="BQW33" s="1230"/>
      <c r="BQX33" s="1230"/>
      <c r="BQY33" s="1230"/>
      <c r="BQZ33" s="1230"/>
      <c r="BRA33" s="1230"/>
      <c r="BRB33" s="1230"/>
      <c r="BRC33" s="1230"/>
      <c r="BRD33" s="1230"/>
      <c r="BRE33" s="1230"/>
      <c r="BRF33" s="1230"/>
      <c r="BRG33" s="1230"/>
      <c r="BRH33" s="1230"/>
      <c r="BRI33" s="1230"/>
      <c r="BRJ33" s="1230"/>
      <c r="BRK33" s="1230"/>
      <c r="BRL33" s="1230"/>
      <c r="BRM33" s="1230"/>
      <c r="BRN33" s="1230"/>
      <c r="BRO33" s="1230"/>
      <c r="BRP33" s="1230"/>
      <c r="BRQ33" s="1230"/>
      <c r="BRR33" s="1230"/>
      <c r="BRS33" s="1230"/>
      <c r="BRT33" s="1230"/>
      <c r="BRU33" s="1230"/>
      <c r="BRV33" s="1230"/>
      <c r="BRW33" s="1230"/>
      <c r="BRX33" s="1230"/>
      <c r="BRY33" s="1230"/>
      <c r="BRZ33" s="1230"/>
      <c r="BSA33" s="1230"/>
      <c r="BSB33" s="1230"/>
      <c r="BSC33" s="1230"/>
      <c r="BSD33" s="1230"/>
      <c r="BSE33" s="1230"/>
      <c r="BSF33" s="1230"/>
      <c r="BSG33" s="1230"/>
      <c r="BSH33" s="1230"/>
      <c r="BSI33" s="1230"/>
      <c r="BSJ33" s="1230"/>
      <c r="BSK33" s="1230"/>
      <c r="BSL33" s="1230"/>
      <c r="BSM33" s="1230"/>
      <c r="BSN33" s="1230"/>
      <c r="BSO33" s="1230"/>
      <c r="BSP33" s="1230"/>
      <c r="BSQ33" s="1230"/>
      <c r="BSR33" s="1230"/>
      <c r="BSS33" s="1230"/>
      <c r="BST33" s="1230"/>
      <c r="BSU33" s="1230"/>
      <c r="BSV33" s="1230"/>
      <c r="BSW33" s="1230"/>
      <c r="BSX33" s="1230"/>
      <c r="BSY33" s="1230"/>
      <c r="BSZ33" s="1230"/>
      <c r="BTA33" s="1230"/>
      <c r="BTB33" s="1230"/>
      <c r="BTC33" s="1230"/>
      <c r="BTD33" s="1230"/>
      <c r="BTE33" s="1230"/>
      <c r="BTF33" s="1230"/>
      <c r="BTG33" s="1230"/>
      <c r="BTH33" s="1230"/>
      <c r="BTI33" s="1230"/>
      <c r="BTJ33" s="1230"/>
      <c r="BTK33" s="1230"/>
      <c r="BTL33" s="1230"/>
      <c r="BTM33" s="1230"/>
      <c r="BTN33" s="1230"/>
      <c r="BTO33" s="1230"/>
      <c r="BTP33" s="1230"/>
      <c r="BTQ33" s="1230"/>
      <c r="BTR33" s="1230"/>
      <c r="BTS33" s="1230"/>
      <c r="BTT33" s="1230"/>
      <c r="BTU33" s="1230"/>
      <c r="BTV33" s="1230"/>
      <c r="BTW33" s="1230"/>
      <c r="BTX33" s="1230"/>
      <c r="BTY33" s="1230"/>
      <c r="BTZ33" s="1230"/>
      <c r="BUA33" s="1230"/>
      <c r="BUB33" s="1230"/>
      <c r="BUC33" s="1230"/>
      <c r="BUD33" s="1230"/>
      <c r="BUE33" s="1230"/>
      <c r="BUF33" s="1230"/>
      <c r="BUG33" s="1230"/>
      <c r="BUH33" s="1230"/>
      <c r="BUI33" s="1230"/>
      <c r="BUJ33" s="1230"/>
      <c r="BUK33" s="1230"/>
      <c r="BUL33" s="1230"/>
      <c r="BUM33" s="1230"/>
      <c r="BUN33" s="1230"/>
      <c r="BUO33" s="1230"/>
      <c r="BUP33" s="1230"/>
      <c r="BUQ33" s="1230"/>
      <c r="BUR33" s="1230"/>
      <c r="BUS33" s="1230"/>
      <c r="BUT33" s="1230"/>
      <c r="BUU33" s="1230"/>
      <c r="BUV33" s="1230"/>
      <c r="BUW33" s="1230"/>
      <c r="BUX33" s="1230"/>
      <c r="BUY33" s="1230"/>
      <c r="BUZ33" s="1230"/>
      <c r="BVA33" s="1230"/>
      <c r="BVB33" s="1230"/>
      <c r="BVC33" s="1230"/>
      <c r="BVD33" s="1230"/>
      <c r="BVE33" s="1230"/>
      <c r="BVF33" s="1230"/>
      <c r="BVG33" s="1230"/>
      <c r="BVH33" s="1230"/>
      <c r="BVI33" s="1230"/>
      <c r="BVJ33" s="1230"/>
      <c r="BVK33" s="1230"/>
      <c r="BVL33" s="1230"/>
      <c r="BVM33" s="1230"/>
      <c r="BVN33" s="1230"/>
      <c r="BVO33" s="1230"/>
      <c r="BVP33" s="1230"/>
      <c r="BVQ33" s="1230"/>
      <c r="BVR33" s="1230"/>
      <c r="BVS33" s="1230"/>
      <c r="BVT33" s="1230"/>
      <c r="BVU33" s="1230"/>
      <c r="BVV33" s="1230"/>
      <c r="BVW33" s="1230"/>
      <c r="BVX33" s="1230"/>
      <c r="BVY33" s="1230"/>
      <c r="BVZ33" s="1230"/>
      <c r="BWA33" s="1230"/>
      <c r="BWB33" s="1230"/>
      <c r="BWC33" s="1230"/>
      <c r="BWD33" s="1230"/>
      <c r="BWE33" s="1230"/>
      <c r="BWF33" s="1230"/>
      <c r="BWG33" s="1230"/>
      <c r="BWH33" s="1230"/>
      <c r="BWI33" s="1230"/>
      <c r="BWJ33" s="1230"/>
      <c r="BWK33" s="1230"/>
      <c r="BWL33" s="1230"/>
      <c r="BWM33" s="1230"/>
      <c r="BWN33" s="1230"/>
      <c r="BWO33" s="1230"/>
      <c r="BWP33" s="1230"/>
      <c r="BWQ33" s="1230"/>
      <c r="BWR33" s="1230"/>
      <c r="BWS33" s="1230"/>
      <c r="BWT33" s="1230"/>
      <c r="BWU33" s="1230"/>
      <c r="BWV33" s="1230"/>
      <c r="BWW33" s="1230"/>
      <c r="BWX33" s="1230"/>
      <c r="BWY33" s="1230"/>
      <c r="BWZ33" s="1230"/>
      <c r="BXA33" s="1230"/>
      <c r="BXB33" s="1230"/>
      <c r="BXC33" s="1230"/>
      <c r="BXD33" s="1230"/>
      <c r="BXE33" s="1230"/>
      <c r="BXF33" s="1230"/>
      <c r="BXG33" s="1230"/>
      <c r="BXH33" s="1230"/>
      <c r="BXI33" s="1230"/>
      <c r="BXJ33" s="1230"/>
      <c r="BXK33" s="1230"/>
      <c r="BXL33" s="1230"/>
      <c r="BXM33" s="1230"/>
      <c r="BXN33" s="1230"/>
      <c r="BXO33" s="1230"/>
      <c r="BXP33" s="1230"/>
      <c r="BXQ33" s="1230"/>
      <c r="BXR33" s="1230"/>
      <c r="BXS33" s="1230"/>
      <c r="BXT33" s="1230"/>
      <c r="BXU33" s="1230"/>
      <c r="BXV33" s="1230"/>
      <c r="BXW33" s="1230"/>
      <c r="BXX33" s="1230"/>
      <c r="BXY33" s="1230"/>
      <c r="BXZ33" s="1230"/>
      <c r="BYA33" s="1230"/>
      <c r="BYB33" s="1230"/>
      <c r="BYC33" s="1230"/>
      <c r="BYD33" s="1230"/>
      <c r="BYE33" s="1230"/>
      <c r="BYF33" s="1230"/>
      <c r="BYG33" s="1230"/>
      <c r="BYH33" s="1230"/>
      <c r="BYI33" s="1230"/>
      <c r="BYJ33" s="1230"/>
      <c r="BYK33" s="1230"/>
      <c r="BYL33" s="1230"/>
      <c r="BYM33" s="1230"/>
      <c r="BYN33" s="1230"/>
      <c r="BYO33" s="1230"/>
      <c r="BYP33" s="1230"/>
      <c r="BYQ33" s="1230"/>
      <c r="BYR33" s="1230"/>
      <c r="BYS33" s="1230"/>
      <c r="BYT33" s="1230"/>
      <c r="BYU33" s="1230"/>
      <c r="BYV33" s="1230"/>
      <c r="BYW33" s="1230"/>
      <c r="BYX33" s="1230"/>
      <c r="BYY33" s="1230"/>
      <c r="BYZ33" s="1230"/>
      <c r="BZA33" s="1230"/>
      <c r="BZB33" s="1230"/>
      <c r="BZC33" s="1230"/>
      <c r="BZD33" s="1230"/>
      <c r="BZE33" s="1230"/>
      <c r="BZF33" s="1230"/>
      <c r="BZG33" s="1230"/>
      <c r="BZH33" s="1230"/>
      <c r="BZI33" s="1230"/>
      <c r="BZJ33" s="1230"/>
      <c r="BZK33" s="1230"/>
      <c r="BZL33" s="1230"/>
      <c r="BZM33" s="1230"/>
      <c r="BZN33" s="1230"/>
      <c r="BZO33" s="1230"/>
      <c r="BZP33" s="1230"/>
      <c r="BZQ33" s="1230"/>
      <c r="BZR33" s="1230"/>
      <c r="BZS33" s="1230"/>
      <c r="BZT33" s="1230"/>
      <c r="BZU33" s="1230"/>
      <c r="BZV33" s="1230"/>
      <c r="BZW33" s="1230"/>
      <c r="BZX33" s="1230"/>
      <c r="BZY33" s="1230"/>
      <c r="BZZ33" s="1230"/>
      <c r="CAA33" s="1230"/>
      <c r="CAB33" s="1230"/>
      <c r="CAC33" s="1230"/>
      <c r="CAD33" s="1230"/>
      <c r="CAE33" s="1230"/>
      <c r="CAF33" s="1230"/>
      <c r="CAG33" s="1230"/>
      <c r="CAH33" s="1230"/>
      <c r="CAI33" s="1230"/>
      <c r="CAJ33" s="1230"/>
      <c r="CAK33" s="1230"/>
      <c r="CAL33" s="1230"/>
      <c r="CAM33" s="1230"/>
      <c r="CAN33" s="1230"/>
      <c r="CAO33" s="1230"/>
      <c r="CAP33" s="1230"/>
      <c r="CAQ33" s="1230"/>
      <c r="CAR33" s="1230"/>
      <c r="CAS33" s="1230"/>
      <c r="CAT33" s="1230"/>
      <c r="CAU33" s="1230"/>
      <c r="CAV33" s="1230"/>
      <c r="CAW33" s="1230"/>
      <c r="CAX33" s="1230"/>
      <c r="CAY33" s="1230"/>
      <c r="CAZ33" s="1230"/>
      <c r="CBA33" s="1230"/>
      <c r="CBB33" s="1230"/>
      <c r="CBC33" s="1230"/>
      <c r="CBD33" s="1230"/>
      <c r="CBE33" s="1230"/>
      <c r="CBF33" s="1230"/>
      <c r="CBG33" s="1230"/>
      <c r="CBH33" s="1230"/>
      <c r="CBI33" s="1230"/>
      <c r="CBJ33" s="1230"/>
      <c r="CBK33" s="1230"/>
      <c r="CBL33" s="1230"/>
      <c r="CBM33" s="1230"/>
      <c r="CBN33" s="1230"/>
      <c r="CBO33" s="1230"/>
      <c r="CBP33" s="1230"/>
      <c r="CBQ33" s="1230"/>
      <c r="CBR33" s="1230"/>
      <c r="CBS33" s="1230"/>
      <c r="CBT33" s="1230"/>
      <c r="CBU33" s="1230"/>
      <c r="CBV33" s="1230"/>
      <c r="CBW33" s="1230"/>
      <c r="CBX33" s="1230"/>
      <c r="CBY33" s="1230"/>
      <c r="CBZ33" s="1230"/>
      <c r="CCA33" s="1230"/>
      <c r="CCB33" s="1230"/>
      <c r="CCC33" s="1230"/>
      <c r="CCD33" s="1230"/>
      <c r="CCE33" s="1230"/>
      <c r="CCF33" s="1230"/>
      <c r="CCG33" s="1230"/>
      <c r="CCH33" s="1230"/>
      <c r="CCI33" s="1230"/>
      <c r="CCJ33" s="1230"/>
      <c r="CCK33" s="1230"/>
      <c r="CCL33" s="1230"/>
      <c r="CCM33" s="1230"/>
      <c r="CCN33" s="1230"/>
      <c r="CCO33" s="1230"/>
      <c r="CCP33" s="1230"/>
      <c r="CCQ33" s="1230"/>
      <c r="CCR33" s="1230"/>
      <c r="CCS33" s="1230"/>
      <c r="CCT33" s="1230"/>
      <c r="CCU33" s="1230"/>
      <c r="CCV33" s="1230"/>
      <c r="CCW33" s="1230"/>
      <c r="CCX33" s="1230"/>
      <c r="CCY33" s="1230"/>
      <c r="CCZ33" s="1230"/>
      <c r="CDA33" s="1230"/>
      <c r="CDB33" s="1230"/>
      <c r="CDC33" s="1230"/>
      <c r="CDD33" s="1230"/>
      <c r="CDE33" s="1230"/>
      <c r="CDF33" s="1230"/>
      <c r="CDG33" s="1230"/>
      <c r="CDH33" s="1230"/>
      <c r="CDI33" s="1230"/>
      <c r="CDJ33" s="1230"/>
      <c r="CDK33" s="1230"/>
      <c r="CDL33" s="1230"/>
      <c r="CDM33" s="1230"/>
      <c r="CDN33" s="1230"/>
      <c r="CDO33" s="1230"/>
      <c r="CDP33" s="1230"/>
      <c r="CDQ33" s="1230"/>
      <c r="CDR33" s="1230"/>
      <c r="CDS33" s="1230"/>
      <c r="CDT33" s="1230"/>
      <c r="CDU33" s="1230"/>
      <c r="CDV33" s="1230"/>
      <c r="CDW33" s="1230"/>
      <c r="CDX33" s="1230"/>
      <c r="CDY33" s="1230"/>
      <c r="CDZ33" s="1230"/>
      <c r="CEA33" s="1230"/>
      <c r="CEB33" s="1230"/>
      <c r="CEC33" s="1230"/>
      <c r="CED33" s="1230"/>
      <c r="CEE33" s="1230"/>
      <c r="CEF33" s="1230"/>
      <c r="CEG33" s="1230"/>
      <c r="CEH33" s="1230"/>
      <c r="CEI33" s="1230"/>
      <c r="CEJ33" s="1230"/>
      <c r="CEK33" s="1230"/>
      <c r="CEL33" s="1230"/>
      <c r="CEM33" s="1230"/>
      <c r="CEN33" s="1230"/>
      <c r="CEO33" s="1230"/>
      <c r="CEP33" s="1230"/>
      <c r="CEQ33" s="1230"/>
      <c r="CER33" s="1230"/>
      <c r="CES33" s="1230"/>
      <c r="CET33" s="1230"/>
      <c r="CEU33" s="1230"/>
      <c r="CEV33" s="1230"/>
      <c r="CEW33" s="1230"/>
      <c r="CEX33" s="1230"/>
      <c r="CEY33" s="1230"/>
      <c r="CEZ33" s="1230"/>
      <c r="CFA33" s="1230"/>
      <c r="CFB33" s="1230"/>
      <c r="CFC33" s="1230"/>
      <c r="CFD33" s="1230"/>
      <c r="CFE33" s="1230"/>
      <c r="CFF33" s="1230"/>
      <c r="CFG33" s="1230"/>
      <c r="CFH33" s="1230"/>
      <c r="CFI33" s="1230"/>
      <c r="CFJ33" s="1230"/>
      <c r="CFK33" s="1230"/>
      <c r="CFL33" s="1230"/>
      <c r="CFM33" s="1230"/>
      <c r="CFN33" s="1230"/>
      <c r="CFO33" s="1230"/>
      <c r="CFP33" s="1230"/>
      <c r="CFQ33" s="1230"/>
      <c r="CFR33" s="1230"/>
      <c r="CFS33" s="1230"/>
      <c r="CFT33" s="1230"/>
      <c r="CFU33" s="1230"/>
      <c r="CFV33" s="1230"/>
      <c r="CFW33" s="1230"/>
      <c r="CFX33" s="1230"/>
      <c r="CFY33" s="1230"/>
      <c r="CFZ33" s="1230"/>
      <c r="CGA33" s="1230"/>
      <c r="CGB33" s="1230"/>
      <c r="CGC33" s="1230"/>
      <c r="CGD33" s="1230"/>
      <c r="CGE33" s="1230"/>
      <c r="CGF33" s="1230"/>
      <c r="CGG33" s="1230"/>
      <c r="CGH33" s="1230"/>
      <c r="CGI33" s="1230"/>
      <c r="CGJ33" s="1230"/>
      <c r="CGK33" s="1230"/>
      <c r="CGL33" s="1230"/>
      <c r="CGM33" s="1230"/>
      <c r="CGN33" s="1230"/>
      <c r="CGO33" s="1230"/>
      <c r="CGP33" s="1230"/>
      <c r="CGQ33" s="1230"/>
      <c r="CGR33" s="1230"/>
      <c r="CGS33" s="1230"/>
      <c r="CGT33" s="1230"/>
      <c r="CGU33" s="1230"/>
      <c r="CGV33" s="1230"/>
      <c r="CGW33" s="1230"/>
      <c r="CGX33" s="1230"/>
      <c r="CGY33" s="1230"/>
      <c r="CGZ33" s="1230"/>
      <c r="CHA33" s="1230"/>
      <c r="CHB33" s="1230"/>
      <c r="CHC33" s="1230"/>
      <c r="CHD33" s="1230"/>
      <c r="CHE33" s="1230"/>
      <c r="CHF33" s="1230"/>
      <c r="CHG33" s="1230"/>
      <c r="CHH33" s="1230"/>
      <c r="CHI33" s="1230"/>
      <c r="CHJ33" s="1230"/>
      <c r="CHK33" s="1230"/>
      <c r="CHL33" s="1230"/>
      <c r="CHM33" s="1230"/>
      <c r="CHN33" s="1230"/>
      <c r="CHO33" s="1230"/>
      <c r="CHP33" s="1230"/>
      <c r="CHQ33" s="1230"/>
      <c r="CHR33" s="1230"/>
      <c r="CHS33" s="1230"/>
      <c r="CHT33" s="1230"/>
      <c r="CHU33" s="1230"/>
      <c r="CHV33" s="1230"/>
      <c r="CHW33" s="1230"/>
      <c r="CHX33" s="1230"/>
      <c r="CHY33" s="1230"/>
      <c r="CHZ33" s="1230"/>
      <c r="CIA33" s="1230"/>
      <c r="CIB33" s="1230"/>
      <c r="CIC33" s="1230"/>
      <c r="CID33" s="1230"/>
      <c r="CIE33" s="1230"/>
      <c r="CIF33" s="1230"/>
      <c r="CIG33" s="1230"/>
      <c r="CIH33" s="1230"/>
      <c r="CII33" s="1230"/>
      <c r="CIJ33" s="1230"/>
      <c r="CIK33" s="1230"/>
      <c r="CIL33" s="1230"/>
      <c r="CIM33" s="1230"/>
      <c r="CIN33" s="1230"/>
      <c r="CIO33" s="1230"/>
      <c r="CIP33" s="1230"/>
      <c r="CIQ33" s="1230"/>
      <c r="CIR33" s="1230"/>
      <c r="CIS33" s="1230"/>
      <c r="CIT33" s="1230"/>
      <c r="CIU33" s="1230"/>
      <c r="CIV33" s="1230"/>
      <c r="CIW33" s="1230"/>
      <c r="CIX33" s="1230"/>
      <c r="CIY33" s="1230"/>
      <c r="CIZ33" s="1230"/>
      <c r="CJA33" s="1230"/>
      <c r="CJB33" s="1230"/>
      <c r="CJC33" s="1230"/>
      <c r="CJD33" s="1230"/>
      <c r="CJE33" s="1230"/>
      <c r="CJF33" s="1230"/>
      <c r="CJG33" s="1230"/>
      <c r="CJH33" s="1230"/>
      <c r="CJI33" s="1230"/>
      <c r="CJJ33" s="1230"/>
      <c r="CJK33" s="1230"/>
      <c r="CJL33" s="1230"/>
      <c r="CJM33" s="1230"/>
      <c r="CJN33" s="1230"/>
      <c r="CJO33" s="1230"/>
      <c r="CJP33" s="1230"/>
      <c r="CJQ33" s="1230"/>
      <c r="CJR33" s="1230"/>
      <c r="CJS33" s="1230"/>
      <c r="CJT33" s="1230"/>
      <c r="CJU33" s="1230"/>
      <c r="CJV33" s="1230"/>
      <c r="CJW33" s="1230"/>
      <c r="CJX33" s="1230"/>
      <c r="CJY33" s="1230"/>
      <c r="CJZ33" s="1230"/>
      <c r="CKA33" s="1230"/>
      <c r="CKB33" s="1230"/>
      <c r="CKC33" s="1230"/>
      <c r="CKD33" s="1230"/>
      <c r="CKE33" s="1230"/>
      <c r="CKF33" s="1230"/>
      <c r="CKG33" s="1230"/>
      <c r="CKH33" s="1230"/>
      <c r="CKI33" s="1230"/>
      <c r="CKJ33" s="1230"/>
      <c r="CKK33" s="1230"/>
      <c r="CKL33" s="1230"/>
      <c r="CKM33" s="1230"/>
      <c r="CKN33" s="1230"/>
      <c r="CKO33" s="1230"/>
      <c r="CKP33" s="1230"/>
      <c r="CKQ33" s="1230"/>
      <c r="CKR33" s="1230"/>
      <c r="CKS33" s="1230"/>
      <c r="CKT33" s="1230"/>
      <c r="CKU33" s="1230"/>
      <c r="CKV33" s="1230"/>
      <c r="CKW33" s="1230"/>
      <c r="CKX33" s="1230"/>
      <c r="CKY33" s="1230"/>
      <c r="CKZ33" s="1230"/>
      <c r="CLA33" s="1230"/>
      <c r="CLB33" s="1230"/>
      <c r="CLC33" s="1230"/>
      <c r="CLD33" s="1230"/>
      <c r="CLE33" s="1230"/>
      <c r="CLF33" s="1230"/>
      <c r="CLG33" s="1230"/>
      <c r="CLH33" s="1230"/>
      <c r="CLI33" s="1230"/>
      <c r="CLJ33" s="1230"/>
      <c r="CLK33" s="1230"/>
      <c r="CLL33" s="1230"/>
      <c r="CLM33" s="1230"/>
      <c r="CLN33" s="1230"/>
      <c r="CLO33" s="1230"/>
      <c r="CLP33" s="1230"/>
      <c r="CLQ33" s="1230"/>
      <c r="CLR33" s="1230"/>
      <c r="CLS33" s="1230"/>
      <c r="CLT33" s="1230"/>
      <c r="CLU33" s="1230"/>
      <c r="CLV33" s="1230"/>
      <c r="CLW33" s="1230"/>
      <c r="CLX33" s="1230"/>
      <c r="CLY33" s="1230"/>
      <c r="CLZ33" s="1230"/>
      <c r="CMA33" s="1230"/>
      <c r="CMB33" s="1230"/>
      <c r="CMC33" s="1230"/>
      <c r="CMD33" s="1230"/>
      <c r="CME33" s="1230"/>
      <c r="CMF33" s="1230"/>
      <c r="CMG33" s="1230"/>
      <c r="CMH33" s="1230"/>
      <c r="CMI33" s="1230"/>
      <c r="CMJ33" s="1230"/>
      <c r="CMK33" s="1230"/>
      <c r="CML33" s="1230"/>
      <c r="CMM33" s="1230"/>
      <c r="CMN33" s="1230"/>
      <c r="CMO33" s="1230"/>
      <c r="CMP33" s="1230"/>
      <c r="CMQ33" s="1230"/>
      <c r="CMR33" s="1230"/>
      <c r="CMS33" s="1230"/>
      <c r="CMT33" s="1230"/>
      <c r="CMU33" s="1230"/>
      <c r="CMV33" s="1230"/>
      <c r="CMW33" s="1230"/>
      <c r="CMX33" s="1230"/>
      <c r="CMY33" s="1230"/>
      <c r="CMZ33" s="1230"/>
      <c r="CNA33" s="1230"/>
      <c r="CNB33" s="1230"/>
      <c r="CNC33" s="1230"/>
      <c r="CND33" s="1230"/>
      <c r="CNE33" s="1230"/>
      <c r="CNF33" s="1230"/>
      <c r="CNG33" s="1230"/>
      <c r="CNH33" s="1230"/>
      <c r="CNI33" s="1230"/>
      <c r="CNJ33" s="1230"/>
      <c r="CNK33" s="1230"/>
      <c r="CNL33" s="1230"/>
      <c r="CNM33" s="1230"/>
      <c r="CNN33" s="1230"/>
      <c r="CNO33" s="1230"/>
      <c r="CNP33" s="1230"/>
      <c r="CNQ33" s="1230"/>
      <c r="CNR33" s="1230"/>
      <c r="CNS33" s="1230"/>
      <c r="CNT33" s="1230"/>
      <c r="CNU33" s="1230"/>
      <c r="CNV33" s="1230"/>
      <c r="CNW33" s="1230"/>
      <c r="CNX33" s="1230"/>
      <c r="CNY33" s="1230"/>
      <c r="CNZ33" s="1230"/>
      <c r="COA33" s="1230"/>
      <c r="COB33" s="1230"/>
      <c r="COC33" s="1230"/>
      <c r="COD33" s="1230"/>
      <c r="COE33" s="1230"/>
      <c r="COF33" s="1230"/>
      <c r="COG33" s="1230"/>
      <c r="COH33" s="1230"/>
      <c r="COI33" s="1230"/>
      <c r="COJ33" s="1230"/>
      <c r="COK33" s="1230"/>
      <c r="COL33" s="1230"/>
      <c r="COM33" s="1230"/>
      <c r="CON33" s="1230"/>
      <c r="COO33" s="1230"/>
      <c r="COP33" s="1230"/>
      <c r="COQ33" s="1230"/>
      <c r="COR33" s="1230"/>
      <c r="COS33" s="1230"/>
      <c r="COT33" s="1230"/>
      <c r="COU33" s="1230"/>
      <c r="COV33" s="1230"/>
      <c r="COW33" s="1230"/>
      <c r="COX33" s="1230"/>
      <c r="COY33" s="1230"/>
      <c r="COZ33" s="1230"/>
      <c r="CPA33" s="1230"/>
      <c r="CPB33" s="1230"/>
      <c r="CPC33" s="1230"/>
      <c r="CPD33" s="1230"/>
      <c r="CPE33" s="1230"/>
      <c r="CPF33" s="1230"/>
      <c r="CPG33" s="1230"/>
      <c r="CPH33" s="1230"/>
      <c r="CPI33" s="1230"/>
      <c r="CPJ33" s="1230"/>
      <c r="CPK33" s="1230"/>
      <c r="CPL33" s="1230"/>
      <c r="CPM33" s="1230"/>
      <c r="CPN33" s="1230"/>
      <c r="CPO33" s="1230"/>
      <c r="CPP33" s="1230"/>
      <c r="CPQ33" s="1230"/>
      <c r="CPR33" s="1230"/>
      <c r="CPS33" s="1230"/>
      <c r="CPT33" s="1230"/>
      <c r="CPU33" s="1230"/>
      <c r="CPV33" s="1230"/>
      <c r="CPW33" s="1230"/>
      <c r="CPX33" s="1230"/>
      <c r="CPY33" s="1230"/>
      <c r="CPZ33" s="1230"/>
      <c r="CQA33" s="1230"/>
      <c r="CQB33" s="1230"/>
      <c r="CQC33" s="1230"/>
      <c r="CQD33" s="1230"/>
      <c r="CQE33" s="1230"/>
      <c r="CQF33" s="1230"/>
      <c r="CQG33" s="1230"/>
      <c r="CQH33" s="1230"/>
      <c r="CQI33" s="1230"/>
      <c r="CQJ33" s="1230"/>
      <c r="CQK33" s="1230"/>
      <c r="CQL33" s="1230"/>
      <c r="CQM33" s="1230"/>
      <c r="CQN33" s="1230"/>
      <c r="CQO33" s="1230"/>
      <c r="CQP33" s="1230"/>
      <c r="CQQ33" s="1230"/>
      <c r="CQR33" s="1230"/>
      <c r="CQS33" s="1230"/>
      <c r="CQT33" s="1230"/>
      <c r="CQU33" s="1230"/>
      <c r="CQV33" s="1230"/>
      <c r="CQW33" s="1230"/>
      <c r="CQX33" s="1230"/>
      <c r="CQY33" s="1230"/>
      <c r="CQZ33" s="1230"/>
      <c r="CRA33" s="1230"/>
      <c r="CRB33" s="1230"/>
      <c r="CRC33" s="1230"/>
      <c r="CRD33" s="1230"/>
      <c r="CRE33" s="1230"/>
      <c r="CRF33" s="1230"/>
      <c r="CRG33" s="1230"/>
      <c r="CRH33" s="1230"/>
      <c r="CRI33" s="1230"/>
      <c r="CRJ33" s="1230"/>
      <c r="CRK33" s="1230"/>
      <c r="CRL33" s="1230"/>
      <c r="CRM33" s="1230"/>
      <c r="CRN33" s="1230"/>
      <c r="CRO33" s="1230"/>
      <c r="CRP33" s="1230"/>
      <c r="CRQ33" s="1230"/>
      <c r="CRR33" s="1230"/>
      <c r="CRS33" s="1230"/>
      <c r="CRT33" s="1230"/>
      <c r="CRU33" s="1230"/>
      <c r="CRV33" s="1230"/>
      <c r="CRW33" s="1230"/>
      <c r="CRX33" s="1230"/>
      <c r="CRY33" s="1230"/>
      <c r="CRZ33" s="1230"/>
      <c r="CSA33" s="1230"/>
      <c r="CSB33" s="1230"/>
      <c r="CSC33" s="1230"/>
      <c r="CSD33" s="1230"/>
      <c r="CSE33" s="1230"/>
      <c r="CSF33" s="1230"/>
      <c r="CSG33" s="1230"/>
      <c r="CSH33" s="1230"/>
      <c r="CSI33" s="1230"/>
      <c r="CSJ33" s="1230"/>
      <c r="CSK33" s="1230"/>
      <c r="CSL33" s="1230"/>
      <c r="CSM33" s="1230"/>
      <c r="CSN33" s="1230"/>
      <c r="CSO33" s="1230"/>
      <c r="CSP33" s="1230"/>
      <c r="CSQ33" s="1230"/>
      <c r="CSR33" s="1230"/>
      <c r="CSS33" s="1230"/>
      <c r="CST33" s="1230"/>
      <c r="CSU33" s="1230"/>
      <c r="CSV33" s="1230"/>
      <c r="CSW33" s="1230"/>
      <c r="CSX33" s="1230"/>
      <c r="CSY33" s="1230"/>
      <c r="CSZ33" s="1230"/>
      <c r="CTA33" s="1230"/>
      <c r="CTB33" s="1230"/>
      <c r="CTC33" s="1230"/>
      <c r="CTD33" s="1230"/>
      <c r="CTE33" s="1230"/>
      <c r="CTF33" s="1230"/>
      <c r="CTG33" s="1230"/>
      <c r="CTH33" s="1230"/>
      <c r="CTI33" s="1230"/>
      <c r="CTJ33" s="1230"/>
      <c r="CTK33" s="1230"/>
      <c r="CTL33" s="1230"/>
      <c r="CTM33" s="1230"/>
      <c r="CTN33" s="1230"/>
      <c r="CTO33" s="1230"/>
      <c r="CTP33" s="1230"/>
      <c r="CTQ33" s="1230"/>
      <c r="CTR33" s="1230"/>
      <c r="CTS33" s="1230"/>
      <c r="CTT33" s="1230"/>
      <c r="CTU33" s="1230"/>
      <c r="CTV33" s="1230"/>
      <c r="CTW33" s="1230"/>
      <c r="CTX33" s="1230"/>
      <c r="CTY33" s="1230"/>
      <c r="CTZ33" s="1230"/>
      <c r="CUA33" s="1230"/>
      <c r="CUB33" s="1230"/>
      <c r="CUC33" s="1230"/>
      <c r="CUD33" s="1230"/>
      <c r="CUE33" s="1230"/>
      <c r="CUF33" s="1230"/>
      <c r="CUG33" s="1230"/>
      <c r="CUH33" s="1230"/>
      <c r="CUI33" s="1230"/>
      <c r="CUJ33" s="1230"/>
      <c r="CUK33" s="1230"/>
      <c r="CUL33" s="1230"/>
      <c r="CUM33" s="1230"/>
      <c r="CUN33" s="1230"/>
      <c r="CUO33" s="1230"/>
      <c r="CUP33" s="1230"/>
      <c r="CUQ33" s="1230"/>
      <c r="CUR33" s="1230"/>
      <c r="CUS33" s="1230"/>
      <c r="CUT33" s="1230"/>
      <c r="CUU33" s="1230"/>
      <c r="CUV33" s="1230"/>
      <c r="CUW33" s="1230"/>
      <c r="CUX33" s="1230"/>
      <c r="CUY33" s="1230"/>
      <c r="CUZ33" s="1230"/>
      <c r="CVA33" s="1230"/>
      <c r="CVB33" s="1230"/>
      <c r="CVC33" s="1230"/>
      <c r="CVD33" s="1230"/>
      <c r="CVE33" s="1230"/>
      <c r="CVF33" s="1230"/>
      <c r="CVG33" s="1230"/>
      <c r="CVH33" s="1230"/>
      <c r="CVI33" s="1230"/>
      <c r="CVJ33" s="1230"/>
      <c r="CVK33" s="1230"/>
      <c r="CVL33" s="1230"/>
      <c r="CVM33" s="1230"/>
      <c r="CVN33" s="1230"/>
      <c r="CVO33" s="1230"/>
      <c r="CVP33" s="1230"/>
      <c r="CVQ33" s="1230"/>
      <c r="CVR33" s="1230"/>
      <c r="CVS33" s="1230"/>
      <c r="CVT33" s="1230"/>
      <c r="CVU33" s="1230"/>
      <c r="CVV33" s="1230"/>
      <c r="CVW33" s="1230"/>
      <c r="CVX33" s="1230"/>
      <c r="CVY33" s="1230"/>
      <c r="CVZ33" s="1230"/>
      <c r="CWA33" s="1230"/>
      <c r="CWB33" s="1230"/>
      <c r="CWC33" s="1230"/>
      <c r="CWD33" s="1230"/>
      <c r="CWE33" s="1230"/>
      <c r="CWF33" s="1230"/>
      <c r="CWG33" s="1230"/>
      <c r="CWH33" s="1230"/>
      <c r="CWI33" s="1230"/>
      <c r="CWJ33" s="1230"/>
      <c r="CWK33" s="1230"/>
      <c r="CWL33" s="1230"/>
      <c r="CWM33" s="1230"/>
      <c r="CWN33" s="1230"/>
      <c r="CWO33" s="1230"/>
      <c r="CWP33" s="1230"/>
      <c r="CWQ33" s="1230"/>
      <c r="CWR33" s="1230"/>
      <c r="CWS33" s="1230"/>
      <c r="CWT33" s="1230"/>
      <c r="CWU33" s="1230"/>
      <c r="CWV33" s="1230"/>
      <c r="CWW33" s="1230"/>
      <c r="CWX33" s="1230"/>
      <c r="CWY33" s="1230"/>
      <c r="CWZ33" s="1230"/>
      <c r="CXA33" s="1230"/>
      <c r="CXB33" s="1230"/>
      <c r="CXC33" s="1230"/>
      <c r="CXD33" s="1230"/>
      <c r="CXE33" s="1230"/>
      <c r="CXF33" s="1230"/>
      <c r="CXG33" s="1230"/>
      <c r="CXH33" s="1230"/>
      <c r="CXI33" s="1230"/>
      <c r="CXJ33" s="1230"/>
      <c r="CXK33" s="1230"/>
      <c r="CXL33" s="1230"/>
      <c r="CXM33" s="1230"/>
      <c r="CXN33" s="1230"/>
      <c r="CXO33" s="1230"/>
      <c r="CXP33" s="1230"/>
      <c r="CXQ33" s="1230"/>
      <c r="CXR33" s="1230"/>
      <c r="CXS33" s="1230"/>
      <c r="CXT33" s="1230"/>
      <c r="CXU33" s="1230"/>
      <c r="CXV33" s="1230"/>
      <c r="CXW33" s="1230"/>
      <c r="CXX33" s="1230"/>
      <c r="CXY33" s="1230"/>
      <c r="CXZ33" s="1230"/>
      <c r="CYA33" s="1230"/>
      <c r="CYB33" s="1230"/>
      <c r="CYC33" s="1230"/>
      <c r="CYD33" s="1230"/>
      <c r="CYE33" s="1230"/>
      <c r="CYF33" s="1230"/>
      <c r="CYG33" s="1230"/>
      <c r="CYH33" s="1230"/>
      <c r="CYI33" s="1230"/>
      <c r="CYJ33" s="1230"/>
      <c r="CYK33" s="1230"/>
      <c r="CYL33" s="1230"/>
      <c r="CYM33" s="1230"/>
      <c r="CYN33" s="1230"/>
      <c r="CYO33" s="1230"/>
      <c r="CYP33" s="1230"/>
      <c r="CYQ33" s="1230"/>
      <c r="CYR33" s="1230"/>
      <c r="CYS33" s="1230"/>
      <c r="CYT33" s="1230"/>
      <c r="CYU33" s="1230"/>
      <c r="CYV33" s="1230"/>
      <c r="CYW33" s="1230"/>
      <c r="CYX33" s="1230"/>
      <c r="CYY33" s="1230"/>
      <c r="CYZ33" s="1230"/>
      <c r="CZA33" s="1230"/>
      <c r="CZB33" s="1230"/>
      <c r="CZC33" s="1230"/>
      <c r="CZD33" s="1230"/>
      <c r="CZE33" s="1230"/>
      <c r="CZF33" s="1230"/>
      <c r="CZG33" s="1230"/>
      <c r="CZH33" s="1230"/>
      <c r="CZI33" s="1230"/>
      <c r="CZJ33" s="1230"/>
      <c r="CZK33" s="1230"/>
      <c r="CZL33" s="1230"/>
      <c r="CZM33" s="1230"/>
      <c r="CZN33" s="1230"/>
      <c r="CZO33" s="1230"/>
      <c r="CZP33" s="1230"/>
      <c r="CZQ33" s="1230"/>
      <c r="CZR33" s="1230"/>
      <c r="CZS33" s="1230"/>
      <c r="CZT33" s="1230"/>
      <c r="CZU33" s="1230"/>
      <c r="CZV33" s="1230"/>
      <c r="CZW33" s="1230"/>
      <c r="CZX33" s="1230"/>
      <c r="CZY33" s="1230"/>
      <c r="CZZ33" s="1230"/>
      <c r="DAA33" s="1230"/>
      <c r="DAB33" s="1230"/>
      <c r="DAC33" s="1230"/>
      <c r="DAD33" s="1230"/>
      <c r="DAE33" s="1230"/>
      <c r="DAF33" s="1230"/>
      <c r="DAG33" s="1230"/>
      <c r="DAH33" s="1230"/>
      <c r="DAI33" s="1230"/>
      <c r="DAJ33" s="1230"/>
      <c r="DAK33" s="1230"/>
      <c r="DAL33" s="1230"/>
      <c r="DAM33" s="1230"/>
      <c r="DAN33" s="1230"/>
      <c r="DAO33" s="1230"/>
      <c r="DAP33" s="1230"/>
      <c r="DAQ33" s="1230"/>
      <c r="DAR33" s="1230"/>
      <c r="DAS33" s="1230"/>
      <c r="DAT33" s="1230"/>
      <c r="DAU33" s="1230"/>
      <c r="DAV33" s="1230"/>
      <c r="DAW33" s="1230"/>
      <c r="DAX33" s="1230"/>
      <c r="DAY33" s="1230"/>
      <c r="DAZ33" s="1230"/>
      <c r="DBA33" s="1230"/>
      <c r="DBB33" s="1230"/>
      <c r="DBC33" s="1230"/>
      <c r="DBD33" s="1230"/>
      <c r="DBE33" s="1230"/>
      <c r="DBF33" s="1230"/>
      <c r="DBG33" s="1230"/>
      <c r="DBH33" s="1230"/>
      <c r="DBI33" s="1230"/>
      <c r="DBJ33" s="1230"/>
      <c r="DBK33" s="1230"/>
      <c r="DBL33" s="1230"/>
      <c r="DBM33" s="1230"/>
      <c r="DBN33" s="1230"/>
      <c r="DBO33" s="1230"/>
      <c r="DBP33" s="1230"/>
      <c r="DBQ33" s="1230"/>
      <c r="DBR33" s="1230"/>
      <c r="DBS33" s="1230"/>
      <c r="DBT33" s="1230"/>
      <c r="DBU33" s="1230"/>
      <c r="DBV33" s="1230"/>
      <c r="DBW33" s="1230"/>
      <c r="DBX33" s="1230"/>
      <c r="DBY33" s="1230"/>
      <c r="DBZ33" s="1230"/>
      <c r="DCA33" s="1230"/>
      <c r="DCB33" s="1230"/>
      <c r="DCC33" s="1230"/>
      <c r="DCD33" s="1230"/>
      <c r="DCE33" s="1230"/>
      <c r="DCF33" s="1230"/>
      <c r="DCG33" s="1230"/>
      <c r="DCH33" s="1230"/>
      <c r="DCI33" s="1230"/>
      <c r="DCJ33" s="1230"/>
      <c r="DCK33" s="1230"/>
      <c r="DCL33" s="1230"/>
      <c r="DCM33" s="1230"/>
      <c r="DCN33" s="1230"/>
      <c r="DCO33" s="1230"/>
      <c r="DCP33" s="1230"/>
      <c r="DCQ33" s="1230"/>
      <c r="DCR33" s="1230"/>
      <c r="DCS33" s="1230"/>
      <c r="DCT33" s="1230"/>
      <c r="DCU33" s="1230"/>
      <c r="DCV33" s="1230"/>
      <c r="DCW33" s="1230"/>
      <c r="DCX33" s="1230"/>
      <c r="DCY33" s="1230"/>
      <c r="DCZ33" s="1230"/>
      <c r="DDA33" s="1230"/>
      <c r="DDB33" s="1230"/>
      <c r="DDC33" s="1230"/>
      <c r="DDD33" s="1230"/>
      <c r="DDE33" s="1230"/>
      <c r="DDF33" s="1230"/>
      <c r="DDG33" s="1230"/>
      <c r="DDH33" s="1230"/>
      <c r="DDI33" s="1230"/>
      <c r="DDJ33" s="1230"/>
      <c r="DDK33" s="1230"/>
      <c r="DDL33" s="1230"/>
      <c r="DDM33" s="1230"/>
      <c r="DDN33" s="1230"/>
      <c r="DDO33" s="1230"/>
      <c r="DDP33" s="1230"/>
      <c r="DDQ33" s="1230"/>
      <c r="DDR33" s="1230"/>
      <c r="DDS33" s="1230"/>
      <c r="DDT33" s="1230"/>
      <c r="DDU33" s="1230"/>
      <c r="DDV33" s="1230"/>
      <c r="DDW33" s="1230"/>
      <c r="DDX33" s="1230"/>
      <c r="DDY33" s="1230"/>
      <c r="DDZ33" s="1230"/>
      <c r="DEA33" s="1230"/>
      <c r="DEB33" s="1230"/>
      <c r="DEC33" s="1230"/>
      <c r="DED33" s="1230"/>
      <c r="DEE33" s="1230"/>
      <c r="DEF33" s="1230"/>
      <c r="DEG33" s="1230"/>
      <c r="DEH33" s="1230"/>
      <c r="DEI33" s="1230"/>
      <c r="DEJ33" s="1230"/>
      <c r="DEK33" s="1230"/>
      <c r="DEL33" s="1230"/>
      <c r="DEM33" s="1230"/>
      <c r="DEN33" s="1230"/>
      <c r="DEO33" s="1230"/>
      <c r="DEP33" s="1230"/>
      <c r="DEQ33" s="1230"/>
      <c r="DER33" s="1230"/>
      <c r="DES33" s="1230"/>
      <c r="DET33" s="1230"/>
      <c r="DEU33" s="1230"/>
      <c r="DEV33" s="1230"/>
      <c r="DEW33" s="1230"/>
      <c r="DEX33" s="1230"/>
      <c r="DEY33" s="1230"/>
      <c r="DEZ33" s="1230"/>
      <c r="DFA33" s="1230"/>
      <c r="DFB33" s="1230"/>
      <c r="DFC33" s="1230"/>
      <c r="DFD33" s="1230"/>
      <c r="DFE33" s="1230"/>
      <c r="DFF33" s="1230"/>
      <c r="DFG33" s="1230"/>
      <c r="DFH33" s="1230"/>
      <c r="DFI33" s="1230"/>
      <c r="DFJ33" s="1230"/>
      <c r="DFK33" s="1230"/>
      <c r="DFL33" s="1230"/>
      <c r="DFM33" s="1230"/>
      <c r="DFN33" s="1230"/>
      <c r="DFO33" s="1230"/>
      <c r="DFP33" s="1230"/>
      <c r="DFQ33" s="1230"/>
      <c r="DFR33" s="1230"/>
      <c r="DFS33" s="1230"/>
      <c r="DFT33" s="1230"/>
      <c r="DFU33" s="1230"/>
      <c r="DFV33" s="1230"/>
      <c r="DFW33" s="1230"/>
      <c r="DFX33" s="1230"/>
      <c r="DFY33" s="1230"/>
      <c r="DFZ33" s="1230"/>
      <c r="DGA33" s="1230"/>
      <c r="DGB33" s="1230"/>
      <c r="DGC33" s="1230"/>
      <c r="DGD33" s="1230"/>
      <c r="DGE33" s="1230"/>
      <c r="DGF33" s="1230"/>
      <c r="DGG33" s="1230"/>
      <c r="DGH33" s="1230"/>
      <c r="DGI33" s="1230"/>
      <c r="DGJ33" s="1230"/>
      <c r="DGK33" s="1230"/>
      <c r="DGL33" s="1230"/>
      <c r="DGM33" s="1230"/>
      <c r="DGN33" s="1230"/>
      <c r="DGO33" s="1230"/>
      <c r="DGP33" s="1230"/>
      <c r="DGQ33" s="1230"/>
      <c r="DGR33" s="1230"/>
      <c r="DGS33" s="1230"/>
      <c r="DGT33" s="1230"/>
      <c r="DGU33" s="1230"/>
      <c r="DGV33" s="1230"/>
      <c r="DGW33" s="1230"/>
      <c r="DGX33" s="1230"/>
      <c r="DGY33" s="1230"/>
      <c r="DGZ33" s="1230"/>
      <c r="DHA33" s="1230"/>
      <c r="DHB33" s="1230"/>
      <c r="DHC33" s="1230"/>
      <c r="DHD33" s="1230"/>
      <c r="DHE33" s="1230"/>
      <c r="DHF33" s="1230"/>
      <c r="DHG33" s="1230"/>
      <c r="DHH33" s="1230"/>
      <c r="DHI33" s="1230"/>
      <c r="DHJ33" s="1230"/>
      <c r="DHK33" s="1230"/>
      <c r="DHL33" s="1230"/>
      <c r="DHM33" s="1230"/>
      <c r="DHN33" s="1230"/>
      <c r="DHO33" s="1230"/>
      <c r="DHP33" s="1230"/>
      <c r="DHQ33" s="1230"/>
      <c r="DHR33" s="1230"/>
      <c r="DHS33" s="1230"/>
      <c r="DHT33" s="1230"/>
      <c r="DHU33" s="1230"/>
      <c r="DHV33" s="1230"/>
      <c r="DHW33" s="1230"/>
      <c r="DHX33" s="1230"/>
      <c r="DHY33" s="1230"/>
      <c r="DHZ33" s="1230"/>
      <c r="DIA33" s="1230"/>
      <c r="DIB33" s="1230"/>
      <c r="DIC33" s="1230"/>
      <c r="DID33" s="1230"/>
      <c r="DIE33" s="1230"/>
      <c r="DIF33" s="1230"/>
      <c r="DIG33" s="1230"/>
      <c r="DIH33" s="1230"/>
      <c r="DII33" s="1230"/>
      <c r="DIJ33" s="1230"/>
      <c r="DIK33" s="1230"/>
      <c r="DIL33" s="1230"/>
      <c r="DIM33" s="1230"/>
      <c r="DIN33" s="1230"/>
      <c r="DIO33" s="1230"/>
      <c r="DIP33" s="1230"/>
      <c r="DIQ33" s="1230"/>
      <c r="DIR33" s="1230"/>
      <c r="DIS33" s="1230"/>
      <c r="DIT33" s="1230"/>
      <c r="DIU33" s="1230"/>
      <c r="DIV33" s="1230"/>
      <c r="DIW33" s="1230"/>
      <c r="DIX33" s="1230"/>
      <c r="DIY33" s="1230"/>
      <c r="DIZ33" s="1230"/>
      <c r="DJA33" s="1230"/>
      <c r="DJB33" s="1230"/>
      <c r="DJC33" s="1230"/>
      <c r="DJD33" s="1230"/>
      <c r="DJE33" s="1230"/>
      <c r="DJF33" s="1230"/>
      <c r="DJG33" s="1230"/>
      <c r="DJH33" s="1230"/>
      <c r="DJI33" s="1230"/>
      <c r="DJJ33" s="1230"/>
      <c r="DJK33" s="1230"/>
      <c r="DJL33" s="1230"/>
      <c r="DJM33" s="1230"/>
      <c r="DJN33" s="1230"/>
      <c r="DJO33" s="1230"/>
      <c r="DJP33" s="1230"/>
      <c r="DJQ33" s="1230"/>
      <c r="DJR33" s="1230"/>
      <c r="DJS33" s="1230"/>
      <c r="DJT33" s="1230"/>
      <c r="DJU33" s="1230"/>
      <c r="DJV33" s="1230"/>
      <c r="DJW33" s="1230"/>
      <c r="DJX33" s="1230"/>
      <c r="DJY33" s="1230"/>
      <c r="DJZ33" s="1230"/>
      <c r="DKA33" s="1230"/>
      <c r="DKB33" s="1230"/>
      <c r="DKC33" s="1230"/>
      <c r="DKD33" s="1230"/>
      <c r="DKE33" s="1230"/>
      <c r="DKF33" s="1230"/>
      <c r="DKG33" s="1230"/>
      <c r="DKH33" s="1230"/>
      <c r="DKI33" s="1230"/>
      <c r="DKJ33" s="1230"/>
      <c r="DKK33" s="1230"/>
      <c r="DKL33" s="1230"/>
      <c r="DKM33" s="1230"/>
      <c r="DKN33" s="1230"/>
      <c r="DKO33" s="1230"/>
      <c r="DKP33" s="1230"/>
      <c r="DKQ33" s="1230"/>
      <c r="DKR33" s="1230"/>
      <c r="DKS33" s="1230"/>
      <c r="DKT33" s="1230"/>
      <c r="DKU33" s="1230"/>
      <c r="DKV33" s="1230"/>
      <c r="DKW33" s="1230"/>
      <c r="DKX33" s="1230"/>
      <c r="DKY33" s="1230"/>
      <c r="DKZ33" s="1230"/>
      <c r="DLA33" s="1230"/>
      <c r="DLB33" s="1230"/>
      <c r="DLC33" s="1230"/>
      <c r="DLD33" s="1230"/>
      <c r="DLE33" s="1230"/>
      <c r="DLF33" s="1230"/>
      <c r="DLG33" s="1230"/>
      <c r="DLH33" s="1230"/>
      <c r="DLI33" s="1230"/>
      <c r="DLJ33" s="1230"/>
      <c r="DLK33" s="1230"/>
      <c r="DLL33" s="1230"/>
      <c r="DLM33" s="1230"/>
      <c r="DLN33" s="1230"/>
      <c r="DLO33" s="1230"/>
      <c r="DLP33" s="1230"/>
      <c r="DLQ33" s="1230"/>
      <c r="DLR33" s="1230"/>
      <c r="DLS33" s="1230"/>
      <c r="DLT33" s="1230"/>
      <c r="DLU33" s="1230"/>
      <c r="DLV33" s="1230"/>
      <c r="DLW33" s="1230"/>
      <c r="DLX33" s="1230"/>
      <c r="DLY33" s="1230"/>
      <c r="DLZ33" s="1230"/>
      <c r="DMA33" s="1230"/>
      <c r="DMB33" s="1230"/>
      <c r="DMC33" s="1230"/>
      <c r="DMD33" s="1230"/>
      <c r="DME33" s="1230"/>
      <c r="DMF33" s="1230"/>
      <c r="DMG33" s="1230"/>
      <c r="DMH33" s="1230"/>
      <c r="DMI33" s="1230"/>
      <c r="DMJ33" s="1230"/>
      <c r="DMK33" s="1230"/>
      <c r="DML33" s="1230"/>
      <c r="DMM33" s="1230"/>
      <c r="DMN33" s="1230"/>
      <c r="DMO33" s="1230"/>
      <c r="DMP33" s="1230"/>
      <c r="DMQ33" s="1230"/>
      <c r="DMR33" s="1230"/>
      <c r="DMS33" s="1230"/>
      <c r="DMT33" s="1230"/>
      <c r="DMU33" s="1230"/>
      <c r="DMV33" s="1230"/>
      <c r="DMW33" s="1230"/>
      <c r="DMX33" s="1230"/>
      <c r="DMY33" s="1230"/>
      <c r="DMZ33" s="1230"/>
      <c r="DNA33" s="1230"/>
      <c r="DNB33" s="1230"/>
      <c r="DNC33" s="1230"/>
      <c r="DND33" s="1230"/>
      <c r="DNE33" s="1230"/>
      <c r="DNF33" s="1230"/>
      <c r="DNG33" s="1230"/>
      <c r="DNH33" s="1230"/>
      <c r="DNI33" s="1230"/>
      <c r="DNJ33" s="1230"/>
      <c r="DNK33" s="1230"/>
      <c r="DNL33" s="1230"/>
      <c r="DNM33" s="1230"/>
      <c r="DNN33" s="1230"/>
      <c r="DNO33" s="1230"/>
      <c r="DNP33" s="1230"/>
      <c r="DNQ33" s="1230"/>
      <c r="DNR33" s="1230"/>
      <c r="DNS33" s="1230"/>
      <c r="DNT33" s="1230"/>
      <c r="DNU33" s="1230"/>
      <c r="DNV33" s="1230"/>
      <c r="DNW33" s="1230"/>
      <c r="DNX33" s="1230"/>
      <c r="DNY33" s="1230"/>
      <c r="DNZ33" s="1230"/>
      <c r="DOA33" s="1230"/>
      <c r="DOB33" s="1230"/>
      <c r="DOC33" s="1230"/>
      <c r="DOD33" s="1230"/>
      <c r="DOE33" s="1230"/>
      <c r="DOF33" s="1230"/>
      <c r="DOG33" s="1230"/>
      <c r="DOH33" s="1230"/>
      <c r="DOI33" s="1230"/>
      <c r="DOJ33" s="1230"/>
      <c r="DOK33" s="1230"/>
      <c r="DOL33" s="1230"/>
      <c r="DOM33" s="1230"/>
      <c r="DON33" s="1230"/>
      <c r="DOO33" s="1230"/>
      <c r="DOP33" s="1230"/>
      <c r="DOQ33" s="1230"/>
      <c r="DOR33" s="1230"/>
      <c r="DOS33" s="1230"/>
      <c r="DOT33" s="1230"/>
      <c r="DOU33" s="1230"/>
      <c r="DOV33" s="1230"/>
      <c r="DOW33" s="1230"/>
      <c r="DOX33" s="1230"/>
      <c r="DOY33" s="1230"/>
      <c r="DOZ33" s="1230"/>
      <c r="DPA33" s="1230"/>
      <c r="DPB33" s="1230"/>
      <c r="DPC33" s="1230"/>
      <c r="DPD33" s="1230"/>
      <c r="DPE33" s="1230"/>
      <c r="DPF33" s="1230"/>
      <c r="DPG33" s="1230"/>
      <c r="DPH33" s="1230"/>
      <c r="DPI33" s="1230"/>
      <c r="DPJ33" s="1230"/>
      <c r="DPK33" s="1230"/>
      <c r="DPL33" s="1230"/>
      <c r="DPM33" s="1230"/>
      <c r="DPN33" s="1230"/>
      <c r="DPO33" s="1230"/>
      <c r="DPP33" s="1230"/>
      <c r="DPQ33" s="1230"/>
      <c r="DPR33" s="1230"/>
      <c r="DPS33" s="1230"/>
      <c r="DPT33" s="1230"/>
      <c r="DPU33" s="1230"/>
      <c r="DPV33" s="1230"/>
      <c r="DPW33" s="1230"/>
      <c r="DPX33" s="1230"/>
      <c r="DPY33" s="1230"/>
      <c r="DPZ33" s="1230"/>
      <c r="DQA33" s="1230"/>
      <c r="DQB33" s="1230"/>
      <c r="DQC33" s="1230"/>
      <c r="DQD33" s="1230"/>
      <c r="DQE33" s="1230"/>
      <c r="DQF33" s="1230"/>
      <c r="DQG33" s="1230"/>
      <c r="DQH33" s="1230"/>
      <c r="DQI33" s="1230"/>
      <c r="DQJ33" s="1230"/>
      <c r="DQK33" s="1230"/>
      <c r="DQL33" s="1230"/>
      <c r="DQM33" s="1230"/>
      <c r="DQN33" s="1230"/>
      <c r="DQO33" s="1230"/>
      <c r="DQP33" s="1230"/>
      <c r="DQQ33" s="1230"/>
      <c r="DQR33" s="1230"/>
      <c r="DQS33" s="1230"/>
      <c r="DQT33" s="1230"/>
      <c r="DQU33" s="1230"/>
      <c r="DQV33" s="1230"/>
      <c r="DQW33" s="1230"/>
      <c r="DQX33" s="1230"/>
      <c r="DQY33" s="1230"/>
      <c r="DQZ33" s="1230"/>
      <c r="DRA33" s="1230"/>
      <c r="DRB33" s="1230"/>
      <c r="DRC33" s="1230"/>
      <c r="DRD33" s="1230"/>
      <c r="DRE33" s="1230"/>
      <c r="DRF33" s="1230"/>
      <c r="DRG33" s="1230"/>
      <c r="DRH33" s="1230"/>
      <c r="DRI33" s="1230"/>
      <c r="DRJ33" s="1230"/>
      <c r="DRK33" s="1230"/>
      <c r="DRL33" s="1230"/>
      <c r="DRM33" s="1230"/>
      <c r="DRN33" s="1230"/>
      <c r="DRO33" s="1230"/>
      <c r="DRP33" s="1230"/>
      <c r="DRQ33" s="1230"/>
      <c r="DRR33" s="1230"/>
      <c r="DRS33" s="1230"/>
      <c r="DRT33" s="1230"/>
      <c r="DRU33" s="1230"/>
      <c r="DRV33" s="1230"/>
      <c r="DRW33" s="1230"/>
      <c r="DRX33" s="1230"/>
      <c r="DRY33" s="1230"/>
      <c r="DRZ33" s="1230"/>
      <c r="DSA33" s="1230"/>
      <c r="DSB33" s="1230"/>
      <c r="DSC33" s="1230"/>
      <c r="DSD33" s="1230"/>
      <c r="DSE33" s="1230"/>
      <c r="DSF33" s="1230"/>
      <c r="DSG33" s="1230"/>
      <c r="DSH33" s="1230"/>
      <c r="DSI33" s="1230"/>
      <c r="DSJ33" s="1230"/>
      <c r="DSK33" s="1230"/>
      <c r="DSL33" s="1230"/>
      <c r="DSM33" s="1230"/>
      <c r="DSN33" s="1230"/>
      <c r="DSO33" s="1230"/>
      <c r="DSP33" s="1230"/>
      <c r="DSQ33" s="1230"/>
      <c r="DSR33" s="1230"/>
      <c r="DSS33" s="1230"/>
      <c r="DST33" s="1230"/>
      <c r="DSU33" s="1230"/>
      <c r="DSV33" s="1230"/>
      <c r="DSW33" s="1230"/>
      <c r="DSX33" s="1230"/>
      <c r="DSY33" s="1230"/>
      <c r="DSZ33" s="1230"/>
      <c r="DTA33" s="1230"/>
      <c r="DTB33" s="1230"/>
      <c r="DTC33" s="1230"/>
      <c r="DTD33" s="1230"/>
      <c r="DTE33" s="1230"/>
      <c r="DTF33" s="1230"/>
      <c r="DTG33" s="1230"/>
      <c r="DTH33" s="1230"/>
      <c r="DTI33" s="1230"/>
      <c r="DTJ33" s="1230"/>
      <c r="DTK33" s="1230"/>
      <c r="DTL33" s="1230"/>
      <c r="DTM33" s="1230"/>
      <c r="DTN33" s="1230"/>
      <c r="DTO33" s="1230"/>
      <c r="DTP33" s="1230"/>
      <c r="DTQ33" s="1230"/>
      <c r="DTR33" s="1230"/>
      <c r="DTS33" s="1230"/>
      <c r="DTT33" s="1230"/>
      <c r="DTU33" s="1230"/>
      <c r="DTV33" s="1230"/>
      <c r="DTW33" s="1230"/>
      <c r="DTX33" s="1230"/>
      <c r="DTY33" s="1230"/>
      <c r="DTZ33" s="1230"/>
      <c r="DUA33" s="1230"/>
      <c r="DUB33" s="1230"/>
      <c r="DUC33" s="1230"/>
      <c r="DUD33" s="1230"/>
      <c r="DUE33" s="1230"/>
      <c r="DUF33" s="1230"/>
      <c r="DUG33" s="1230"/>
      <c r="DUH33" s="1230"/>
      <c r="DUI33" s="1230"/>
      <c r="DUJ33" s="1230"/>
      <c r="DUK33" s="1230"/>
      <c r="DUL33" s="1230"/>
      <c r="DUM33" s="1230"/>
      <c r="DUN33" s="1230"/>
      <c r="DUO33" s="1230"/>
      <c r="DUP33" s="1230"/>
      <c r="DUQ33" s="1230"/>
      <c r="DUR33" s="1230"/>
      <c r="DUS33" s="1230"/>
      <c r="DUT33" s="1230"/>
      <c r="DUU33" s="1230"/>
      <c r="DUV33" s="1230"/>
      <c r="DUW33" s="1230"/>
      <c r="DUX33" s="1230"/>
      <c r="DUY33" s="1230"/>
      <c r="DUZ33" s="1230"/>
      <c r="DVA33" s="1230"/>
      <c r="DVB33" s="1230"/>
      <c r="DVC33" s="1230"/>
      <c r="DVD33" s="1230"/>
      <c r="DVE33" s="1230"/>
      <c r="DVF33" s="1230"/>
      <c r="DVG33" s="1230"/>
      <c r="DVH33" s="1230"/>
      <c r="DVI33" s="1230"/>
      <c r="DVJ33" s="1230"/>
      <c r="DVK33" s="1230"/>
      <c r="DVL33" s="1230"/>
      <c r="DVM33" s="1230"/>
      <c r="DVN33" s="1230"/>
      <c r="DVO33" s="1230"/>
      <c r="DVP33" s="1230"/>
      <c r="DVQ33" s="1230"/>
      <c r="DVR33" s="1230"/>
      <c r="DVS33" s="1230"/>
      <c r="DVT33" s="1230"/>
      <c r="DVU33" s="1230"/>
      <c r="DVV33" s="1230"/>
      <c r="DVW33" s="1230"/>
      <c r="DVX33" s="1230"/>
      <c r="DVY33" s="1230"/>
      <c r="DVZ33" s="1230"/>
      <c r="DWA33" s="1230"/>
      <c r="DWB33" s="1230"/>
      <c r="DWC33" s="1230"/>
      <c r="DWD33" s="1230"/>
      <c r="DWE33" s="1230"/>
      <c r="DWF33" s="1230"/>
      <c r="DWG33" s="1230"/>
      <c r="DWH33" s="1230"/>
      <c r="DWI33" s="1230"/>
      <c r="DWJ33" s="1230"/>
      <c r="DWK33" s="1230"/>
      <c r="DWL33" s="1230"/>
      <c r="DWM33" s="1230"/>
      <c r="DWN33" s="1230"/>
      <c r="DWO33" s="1230"/>
      <c r="DWP33" s="1230"/>
      <c r="DWQ33" s="1230"/>
      <c r="DWR33" s="1230"/>
      <c r="DWS33" s="1230"/>
      <c r="DWT33" s="1230"/>
      <c r="DWU33" s="1230"/>
      <c r="DWV33" s="1230"/>
      <c r="DWW33" s="1230"/>
      <c r="DWX33" s="1230"/>
      <c r="DWY33" s="1230"/>
      <c r="DWZ33" s="1230"/>
      <c r="DXA33" s="1230"/>
      <c r="DXB33" s="1230"/>
      <c r="DXC33" s="1230"/>
      <c r="DXD33" s="1230"/>
      <c r="DXE33" s="1230"/>
      <c r="DXF33" s="1230"/>
      <c r="DXG33" s="1230"/>
      <c r="DXH33" s="1230"/>
      <c r="DXI33" s="1230"/>
      <c r="DXJ33" s="1230"/>
      <c r="DXK33" s="1230"/>
      <c r="DXL33" s="1230"/>
      <c r="DXM33" s="1230"/>
      <c r="DXN33" s="1230"/>
      <c r="DXO33" s="1230"/>
      <c r="DXP33" s="1230"/>
      <c r="DXQ33" s="1230"/>
      <c r="DXR33" s="1230"/>
      <c r="DXS33" s="1230"/>
      <c r="DXT33" s="1230"/>
      <c r="DXU33" s="1230"/>
      <c r="DXV33" s="1230"/>
      <c r="DXW33" s="1230"/>
      <c r="DXX33" s="1230"/>
      <c r="DXY33" s="1230"/>
      <c r="DXZ33" s="1230"/>
      <c r="DYA33" s="1230"/>
      <c r="DYB33" s="1230"/>
      <c r="DYC33" s="1230"/>
      <c r="DYD33" s="1230"/>
      <c r="DYE33" s="1230"/>
      <c r="DYF33" s="1230"/>
      <c r="DYG33" s="1230"/>
      <c r="DYH33" s="1230"/>
      <c r="DYI33" s="1230"/>
      <c r="DYJ33" s="1230"/>
      <c r="DYK33" s="1230"/>
      <c r="DYL33" s="1230"/>
      <c r="DYM33" s="1230"/>
      <c r="DYN33" s="1230"/>
      <c r="DYO33" s="1230"/>
      <c r="DYP33" s="1230"/>
      <c r="DYQ33" s="1230"/>
      <c r="DYR33" s="1230"/>
      <c r="DYS33" s="1230"/>
      <c r="DYT33" s="1230"/>
      <c r="DYU33" s="1230"/>
      <c r="DYV33" s="1230"/>
      <c r="DYW33" s="1230"/>
      <c r="DYX33" s="1230"/>
      <c r="DYY33" s="1230"/>
      <c r="DYZ33" s="1230"/>
      <c r="DZA33" s="1230"/>
      <c r="DZB33" s="1230"/>
      <c r="DZC33" s="1230"/>
      <c r="DZD33" s="1230"/>
      <c r="DZE33" s="1230"/>
      <c r="DZF33" s="1230"/>
      <c r="DZG33" s="1230"/>
      <c r="DZH33" s="1230"/>
      <c r="DZI33" s="1230"/>
      <c r="DZJ33" s="1230"/>
      <c r="DZK33" s="1230"/>
      <c r="DZL33" s="1230"/>
      <c r="DZM33" s="1230"/>
      <c r="DZN33" s="1230"/>
      <c r="DZO33" s="1230"/>
      <c r="DZP33" s="1230"/>
      <c r="DZQ33" s="1230"/>
      <c r="DZR33" s="1230"/>
      <c r="DZS33" s="1230"/>
      <c r="DZT33" s="1230"/>
      <c r="DZU33" s="1230"/>
      <c r="DZV33" s="1230"/>
      <c r="DZW33" s="1230"/>
      <c r="DZX33" s="1230"/>
      <c r="DZY33" s="1230"/>
      <c r="DZZ33" s="1230"/>
      <c r="EAA33" s="1230"/>
      <c r="EAB33" s="1230"/>
      <c r="EAC33" s="1230"/>
      <c r="EAD33" s="1230"/>
      <c r="EAE33" s="1230"/>
      <c r="EAF33" s="1230"/>
      <c r="EAG33" s="1230"/>
      <c r="EAH33" s="1230"/>
      <c r="EAI33" s="1230"/>
      <c r="EAJ33" s="1230"/>
      <c r="EAK33" s="1230"/>
      <c r="EAL33" s="1230"/>
      <c r="EAM33" s="1230"/>
      <c r="EAN33" s="1230"/>
      <c r="EAO33" s="1230"/>
      <c r="EAP33" s="1230"/>
      <c r="EAQ33" s="1230"/>
      <c r="EAR33" s="1230"/>
      <c r="EAS33" s="1230"/>
      <c r="EAT33" s="1230"/>
      <c r="EAU33" s="1230"/>
      <c r="EAV33" s="1230"/>
      <c r="EAW33" s="1230"/>
      <c r="EAX33" s="1230"/>
      <c r="EAY33" s="1230"/>
      <c r="EAZ33" s="1230"/>
      <c r="EBA33" s="1230"/>
      <c r="EBB33" s="1230"/>
      <c r="EBC33" s="1230"/>
      <c r="EBD33" s="1230"/>
      <c r="EBE33" s="1230"/>
      <c r="EBF33" s="1230"/>
      <c r="EBG33" s="1230"/>
      <c r="EBH33" s="1230"/>
      <c r="EBI33" s="1230"/>
      <c r="EBJ33" s="1230"/>
      <c r="EBK33" s="1230"/>
      <c r="EBL33" s="1230"/>
      <c r="EBM33" s="1230"/>
      <c r="EBN33" s="1230"/>
      <c r="EBO33" s="1230"/>
      <c r="EBP33" s="1230"/>
      <c r="EBQ33" s="1230"/>
      <c r="EBR33" s="1230"/>
      <c r="EBS33" s="1230"/>
      <c r="EBT33" s="1230"/>
      <c r="EBU33" s="1230"/>
      <c r="EBV33" s="1230"/>
      <c r="EBW33" s="1230"/>
      <c r="EBX33" s="1230"/>
      <c r="EBY33" s="1230"/>
      <c r="EBZ33" s="1230"/>
      <c r="ECA33" s="1230"/>
      <c r="ECB33" s="1230"/>
      <c r="ECC33" s="1230"/>
      <c r="ECD33" s="1230"/>
      <c r="ECE33" s="1230"/>
      <c r="ECF33" s="1230"/>
      <c r="ECG33" s="1230"/>
      <c r="ECH33" s="1230"/>
      <c r="ECI33" s="1230"/>
      <c r="ECJ33" s="1230"/>
      <c r="ECK33" s="1230"/>
      <c r="ECL33" s="1230"/>
      <c r="ECM33" s="1230"/>
      <c r="ECN33" s="1230"/>
      <c r="ECO33" s="1230"/>
      <c r="ECP33" s="1230"/>
      <c r="ECQ33" s="1230"/>
      <c r="ECR33" s="1230"/>
      <c r="ECS33" s="1230"/>
      <c r="ECT33" s="1230"/>
      <c r="ECU33" s="1230"/>
      <c r="ECV33" s="1230"/>
      <c r="ECW33" s="1230"/>
      <c r="ECX33" s="1230"/>
      <c r="ECY33" s="1230"/>
      <c r="ECZ33" s="1230"/>
      <c r="EDA33" s="1230"/>
      <c r="EDB33" s="1230"/>
      <c r="EDC33" s="1230"/>
      <c r="EDD33" s="1230"/>
      <c r="EDE33" s="1230"/>
      <c r="EDF33" s="1230"/>
      <c r="EDG33" s="1230"/>
      <c r="EDH33" s="1230"/>
      <c r="EDI33" s="1230"/>
      <c r="EDJ33" s="1230"/>
      <c r="EDK33" s="1230"/>
      <c r="EDL33" s="1230"/>
      <c r="EDM33" s="1230"/>
      <c r="EDN33" s="1230"/>
      <c r="EDO33" s="1230"/>
      <c r="EDP33" s="1230"/>
      <c r="EDQ33" s="1230"/>
      <c r="EDR33" s="1230"/>
      <c r="EDS33" s="1230"/>
      <c r="EDT33" s="1230"/>
      <c r="EDU33" s="1230"/>
      <c r="EDV33" s="1230"/>
      <c r="EDW33" s="1230"/>
      <c r="EDX33" s="1230"/>
      <c r="EDY33" s="1230"/>
      <c r="EDZ33" s="1230"/>
      <c r="EEA33" s="1230"/>
      <c r="EEB33" s="1230"/>
      <c r="EEC33" s="1230"/>
      <c r="EED33" s="1230"/>
      <c r="EEE33" s="1230"/>
      <c r="EEF33" s="1230"/>
      <c r="EEG33" s="1230"/>
      <c r="EEH33" s="1230"/>
      <c r="EEI33" s="1230"/>
      <c r="EEJ33" s="1230"/>
      <c r="EEK33" s="1230"/>
      <c r="EEL33" s="1230"/>
      <c r="EEM33" s="1230"/>
      <c r="EEN33" s="1230"/>
      <c r="EEO33" s="1230"/>
      <c r="EEP33" s="1230"/>
      <c r="EEQ33" s="1230"/>
      <c r="EER33" s="1230"/>
      <c r="EES33" s="1230"/>
      <c r="EET33" s="1230"/>
      <c r="EEU33" s="1230"/>
      <c r="EEV33" s="1230"/>
      <c r="EEW33" s="1230"/>
      <c r="EEX33" s="1230"/>
      <c r="EEY33" s="1230"/>
      <c r="EEZ33" s="1230"/>
      <c r="EFA33" s="1230"/>
      <c r="EFB33" s="1230"/>
      <c r="EFC33" s="1230"/>
      <c r="EFD33" s="1230"/>
      <c r="EFE33" s="1230"/>
      <c r="EFF33" s="1230"/>
      <c r="EFG33" s="1230"/>
      <c r="EFH33" s="1230"/>
      <c r="EFI33" s="1230"/>
      <c r="EFJ33" s="1230"/>
      <c r="EFK33" s="1230"/>
      <c r="EFL33" s="1230"/>
      <c r="EFM33" s="1230"/>
      <c r="EFN33" s="1230"/>
      <c r="EFO33" s="1230"/>
      <c r="EFP33" s="1230"/>
      <c r="EFQ33" s="1230"/>
      <c r="EFR33" s="1230"/>
      <c r="EFS33" s="1230"/>
      <c r="EFT33" s="1230"/>
      <c r="EFU33" s="1230"/>
      <c r="EFV33" s="1230"/>
      <c r="EFW33" s="1230"/>
      <c r="EFX33" s="1230"/>
      <c r="EFY33" s="1230"/>
      <c r="EFZ33" s="1230"/>
      <c r="EGA33" s="1230"/>
      <c r="EGB33" s="1230"/>
      <c r="EGC33" s="1230"/>
      <c r="EGD33" s="1230"/>
      <c r="EGE33" s="1230"/>
      <c r="EGF33" s="1230"/>
      <c r="EGG33" s="1230"/>
      <c r="EGH33" s="1230"/>
      <c r="EGI33" s="1230"/>
      <c r="EGJ33" s="1230"/>
      <c r="EGK33" s="1230"/>
      <c r="EGL33" s="1230"/>
      <c r="EGM33" s="1230"/>
      <c r="EGN33" s="1230"/>
      <c r="EGO33" s="1230"/>
      <c r="EGP33" s="1230"/>
      <c r="EGQ33" s="1230"/>
      <c r="EGR33" s="1230"/>
      <c r="EGS33" s="1230"/>
      <c r="EGT33" s="1230"/>
      <c r="EGU33" s="1230"/>
      <c r="EGV33" s="1230"/>
      <c r="EGW33" s="1230"/>
      <c r="EGX33" s="1230"/>
      <c r="EGY33" s="1230"/>
      <c r="EGZ33" s="1230"/>
      <c r="EHA33" s="1230"/>
      <c r="EHB33" s="1230"/>
      <c r="EHC33" s="1230"/>
      <c r="EHD33" s="1230"/>
      <c r="EHE33" s="1230"/>
      <c r="EHF33" s="1230"/>
      <c r="EHG33" s="1230"/>
      <c r="EHH33" s="1230"/>
      <c r="EHI33" s="1230"/>
      <c r="EHJ33" s="1230"/>
      <c r="EHK33" s="1230"/>
      <c r="EHL33" s="1230"/>
      <c r="EHM33" s="1230"/>
      <c r="EHN33" s="1230"/>
      <c r="EHO33" s="1230"/>
      <c r="EHP33" s="1230"/>
      <c r="EHQ33" s="1230"/>
      <c r="EHR33" s="1230"/>
      <c r="EHS33" s="1230"/>
      <c r="EHT33" s="1230"/>
      <c r="EHU33" s="1230"/>
      <c r="EHV33" s="1230"/>
      <c r="EHW33" s="1230"/>
      <c r="EHX33" s="1230"/>
      <c r="EHY33" s="1230"/>
      <c r="EHZ33" s="1230"/>
      <c r="EIA33" s="1230"/>
      <c r="EIB33" s="1230"/>
      <c r="EIC33" s="1230"/>
      <c r="EID33" s="1230"/>
      <c r="EIE33" s="1230"/>
      <c r="EIF33" s="1230"/>
      <c r="EIG33" s="1230"/>
      <c r="EIH33" s="1230"/>
      <c r="EII33" s="1230"/>
      <c r="EIJ33" s="1230"/>
      <c r="EIK33" s="1230"/>
      <c r="EIL33" s="1230"/>
      <c r="EIM33" s="1230"/>
      <c r="EIN33" s="1230"/>
      <c r="EIO33" s="1230"/>
      <c r="EIP33" s="1230"/>
      <c r="EIQ33" s="1230"/>
      <c r="EIR33" s="1230"/>
      <c r="EIS33" s="1230"/>
      <c r="EIT33" s="1230"/>
      <c r="EIU33" s="1230"/>
      <c r="EIV33" s="1230"/>
      <c r="EIW33" s="1230"/>
      <c r="EIX33" s="1230"/>
      <c r="EIY33" s="1230"/>
      <c r="EIZ33" s="1230"/>
      <c r="EJA33" s="1230"/>
      <c r="EJB33" s="1230"/>
      <c r="EJC33" s="1230"/>
      <c r="EJD33" s="1230"/>
      <c r="EJE33" s="1230"/>
      <c r="EJF33" s="1230"/>
      <c r="EJG33" s="1230"/>
      <c r="EJH33" s="1230"/>
      <c r="EJI33" s="1230"/>
      <c r="EJJ33" s="1230"/>
      <c r="EJK33" s="1230"/>
      <c r="EJL33" s="1230"/>
      <c r="EJM33" s="1230"/>
      <c r="EJN33" s="1230"/>
      <c r="EJO33" s="1230"/>
      <c r="EJP33" s="1230"/>
      <c r="EJQ33" s="1230"/>
      <c r="EJR33" s="1230"/>
      <c r="EJS33" s="1230"/>
      <c r="EJT33" s="1230"/>
      <c r="EJU33" s="1230"/>
      <c r="EJV33" s="1230"/>
      <c r="EJW33" s="1230"/>
      <c r="EJX33" s="1230"/>
      <c r="EJY33" s="1230"/>
      <c r="EJZ33" s="1230"/>
      <c r="EKA33" s="1230"/>
      <c r="EKB33" s="1230"/>
      <c r="EKC33" s="1230"/>
      <c r="EKD33" s="1230"/>
      <c r="EKE33" s="1230"/>
      <c r="EKF33" s="1230"/>
      <c r="EKG33" s="1230"/>
      <c r="EKH33" s="1230"/>
      <c r="EKI33" s="1230"/>
      <c r="EKJ33" s="1230"/>
      <c r="EKK33" s="1230"/>
      <c r="EKL33" s="1230"/>
      <c r="EKM33" s="1230"/>
      <c r="EKN33" s="1230"/>
      <c r="EKO33" s="1230"/>
      <c r="EKP33" s="1230"/>
      <c r="EKQ33" s="1230"/>
      <c r="EKR33" s="1230"/>
      <c r="EKS33" s="1230"/>
      <c r="EKT33" s="1230"/>
      <c r="EKU33" s="1230"/>
      <c r="EKV33" s="1230"/>
      <c r="EKW33" s="1230"/>
      <c r="EKX33" s="1230"/>
      <c r="EKY33" s="1230"/>
      <c r="EKZ33" s="1230"/>
      <c r="ELA33" s="1230"/>
      <c r="ELB33" s="1230"/>
      <c r="ELC33" s="1230"/>
      <c r="ELD33" s="1230"/>
      <c r="ELE33" s="1230"/>
      <c r="ELF33" s="1230"/>
      <c r="ELG33" s="1230"/>
      <c r="ELH33" s="1230"/>
      <c r="ELI33" s="1230"/>
      <c r="ELJ33" s="1230"/>
      <c r="ELK33" s="1230"/>
      <c r="ELL33" s="1230"/>
      <c r="ELM33" s="1230"/>
      <c r="ELN33" s="1230"/>
      <c r="ELO33" s="1230"/>
      <c r="ELP33" s="1230"/>
      <c r="ELQ33" s="1230"/>
      <c r="ELR33" s="1230"/>
      <c r="ELS33" s="1230"/>
      <c r="ELT33" s="1230"/>
      <c r="ELU33" s="1230"/>
      <c r="ELV33" s="1230"/>
      <c r="ELW33" s="1230"/>
      <c r="ELX33" s="1230"/>
      <c r="ELY33" s="1230"/>
      <c r="ELZ33" s="1230"/>
      <c r="EMA33" s="1230"/>
      <c r="EMB33" s="1230"/>
      <c r="EMC33" s="1230"/>
      <c r="EMD33" s="1230"/>
      <c r="EME33" s="1230"/>
      <c r="EMF33" s="1230"/>
      <c r="EMG33" s="1230"/>
      <c r="EMH33" s="1230"/>
      <c r="EMI33" s="1230"/>
      <c r="EMJ33" s="1230"/>
      <c r="EMK33" s="1230"/>
      <c r="EML33" s="1230"/>
      <c r="EMM33" s="1230"/>
      <c r="EMN33" s="1230"/>
      <c r="EMO33" s="1230"/>
      <c r="EMP33" s="1230"/>
      <c r="EMQ33" s="1230"/>
      <c r="EMR33" s="1230"/>
      <c r="EMS33" s="1230"/>
      <c r="EMT33" s="1230"/>
      <c r="EMU33" s="1230"/>
      <c r="EMV33" s="1230"/>
      <c r="EMW33" s="1230"/>
      <c r="EMX33" s="1230"/>
      <c r="EMY33" s="1230"/>
      <c r="EMZ33" s="1230"/>
      <c r="ENA33" s="1230"/>
      <c r="ENB33" s="1230"/>
      <c r="ENC33" s="1230"/>
      <c r="END33" s="1230"/>
      <c r="ENE33" s="1230"/>
      <c r="ENF33" s="1230"/>
      <c r="ENG33" s="1230"/>
      <c r="ENH33" s="1230"/>
      <c r="ENI33" s="1230"/>
      <c r="ENJ33" s="1230"/>
      <c r="ENK33" s="1230"/>
      <c r="ENL33" s="1230"/>
      <c r="ENM33" s="1230"/>
      <c r="ENN33" s="1230"/>
      <c r="ENO33" s="1230"/>
      <c r="ENP33" s="1230"/>
      <c r="ENQ33" s="1230"/>
      <c r="ENR33" s="1230"/>
      <c r="ENS33" s="1230"/>
      <c r="ENT33" s="1230"/>
      <c r="ENU33" s="1230"/>
      <c r="ENV33" s="1230"/>
      <c r="ENW33" s="1230"/>
      <c r="ENX33" s="1230"/>
      <c r="ENY33" s="1230"/>
      <c r="ENZ33" s="1230"/>
      <c r="EOA33" s="1230"/>
      <c r="EOB33" s="1230"/>
      <c r="EOC33" s="1230"/>
      <c r="EOD33" s="1230"/>
      <c r="EOE33" s="1230"/>
      <c r="EOF33" s="1230"/>
      <c r="EOG33" s="1230"/>
      <c r="EOH33" s="1230"/>
      <c r="EOI33" s="1230"/>
      <c r="EOJ33" s="1230"/>
      <c r="EOK33" s="1230"/>
      <c r="EOL33" s="1230"/>
      <c r="EOM33" s="1230"/>
      <c r="EON33" s="1230"/>
      <c r="EOO33" s="1230"/>
      <c r="EOP33" s="1230"/>
      <c r="EOQ33" s="1230"/>
      <c r="EOR33" s="1230"/>
      <c r="EOS33" s="1230"/>
      <c r="EOT33" s="1230"/>
      <c r="EOU33" s="1230"/>
      <c r="EOV33" s="1230"/>
      <c r="EOW33" s="1230"/>
      <c r="EOX33" s="1230"/>
      <c r="EOY33" s="1230"/>
      <c r="EOZ33" s="1230"/>
      <c r="EPA33" s="1230"/>
      <c r="EPB33" s="1230"/>
      <c r="EPC33" s="1230"/>
      <c r="EPD33" s="1230"/>
      <c r="EPE33" s="1230"/>
      <c r="EPF33" s="1230"/>
      <c r="EPG33" s="1230"/>
      <c r="EPH33" s="1230"/>
      <c r="EPI33" s="1230"/>
      <c r="EPJ33" s="1230"/>
      <c r="EPK33" s="1230"/>
      <c r="EPL33" s="1230"/>
      <c r="EPM33" s="1230"/>
      <c r="EPN33" s="1230"/>
      <c r="EPO33" s="1230"/>
      <c r="EPP33" s="1230"/>
      <c r="EPQ33" s="1230"/>
      <c r="EPR33" s="1230"/>
      <c r="EPS33" s="1230"/>
      <c r="EPT33" s="1230"/>
      <c r="EPU33" s="1230"/>
      <c r="EPV33" s="1230"/>
      <c r="EPW33" s="1230"/>
      <c r="EPX33" s="1230"/>
      <c r="EPY33" s="1230"/>
      <c r="EPZ33" s="1230"/>
      <c r="EQA33" s="1230"/>
      <c r="EQB33" s="1230"/>
      <c r="EQC33" s="1230"/>
      <c r="EQD33" s="1230"/>
      <c r="EQE33" s="1230"/>
      <c r="EQF33" s="1230"/>
      <c r="EQG33" s="1230"/>
      <c r="EQH33" s="1230"/>
      <c r="EQI33" s="1230"/>
      <c r="EQJ33" s="1230"/>
      <c r="EQK33" s="1230"/>
      <c r="EQL33" s="1230"/>
      <c r="EQM33" s="1230"/>
      <c r="EQN33" s="1230"/>
      <c r="EQO33" s="1230"/>
      <c r="EQP33" s="1230"/>
      <c r="EQQ33" s="1230"/>
      <c r="EQR33" s="1230"/>
      <c r="EQS33" s="1230"/>
      <c r="EQT33" s="1230"/>
      <c r="EQU33" s="1230"/>
      <c r="EQV33" s="1230"/>
      <c r="EQW33" s="1230"/>
      <c r="EQX33" s="1230"/>
      <c r="EQY33" s="1230"/>
      <c r="EQZ33" s="1230"/>
      <c r="ERA33" s="1230"/>
      <c r="ERB33" s="1230"/>
      <c r="ERC33" s="1230"/>
      <c r="ERD33" s="1230"/>
      <c r="ERE33" s="1230"/>
      <c r="ERF33" s="1230"/>
      <c r="ERG33" s="1230"/>
      <c r="ERH33" s="1230"/>
      <c r="ERI33" s="1230"/>
      <c r="ERJ33" s="1230"/>
      <c r="ERK33" s="1230"/>
      <c r="ERL33" s="1230"/>
      <c r="ERM33" s="1230"/>
      <c r="ERN33" s="1230"/>
      <c r="ERO33" s="1230"/>
      <c r="ERP33" s="1230"/>
      <c r="ERQ33" s="1230"/>
      <c r="ERR33" s="1230"/>
      <c r="ERS33" s="1230"/>
      <c r="ERT33" s="1230"/>
      <c r="ERU33" s="1230"/>
      <c r="ERV33" s="1230"/>
      <c r="ERW33" s="1230"/>
      <c r="ERX33" s="1230"/>
      <c r="ERY33" s="1230"/>
      <c r="ERZ33" s="1230"/>
      <c r="ESA33" s="1230"/>
      <c r="ESB33" s="1230"/>
      <c r="ESC33" s="1230"/>
      <c r="ESD33" s="1230"/>
      <c r="ESE33" s="1230"/>
      <c r="ESF33" s="1230"/>
      <c r="ESG33" s="1230"/>
      <c r="ESH33" s="1230"/>
      <c r="ESI33" s="1230"/>
      <c r="ESJ33" s="1230"/>
      <c r="ESK33" s="1230"/>
      <c r="ESL33" s="1230"/>
      <c r="ESM33" s="1230"/>
      <c r="ESN33" s="1230"/>
      <c r="ESO33" s="1230"/>
      <c r="ESP33" s="1230"/>
      <c r="ESQ33" s="1230"/>
      <c r="ESR33" s="1230"/>
      <c r="ESS33" s="1230"/>
      <c r="EST33" s="1230"/>
      <c r="ESU33" s="1230"/>
      <c r="ESV33" s="1230"/>
      <c r="ESW33" s="1230"/>
      <c r="ESX33" s="1230"/>
      <c r="ESY33" s="1230"/>
      <c r="ESZ33" s="1230"/>
      <c r="ETA33" s="1230"/>
      <c r="ETB33" s="1230"/>
      <c r="ETC33" s="1230"/>
      <c r="ETD33" s="1230"/>
      <c r="ETE33" s="1230"/>
      <c r="ETF33" s="1230"/>
      <c r="ETG33" s="1230"/>
      <c r="ETH33" s="1230"/>
      <c r="ETI33" s="1230"/>
      <c r="ETJ33" s="1230"/>
      <c r="ETK33" s="1230"/>
      <c r="ETL33" s="1230"/>
      <c r="ETM33" s="1230"/>
      <c r="ETN33" s="1230"/>
      <c r="ETO33" s="1230"/>
      <c r="ETP33" s="1230"/>
      <c r="ETQ33" s="1230"/>
      <c r="ETR33" s="1230"/>
      <c r="ETS33" s="1230"/>
      <c r="ETT33" s="1230"/>
      <c r="ETU33" s="1230"/>
      <c r="ETV33" s="1230"/>
      <c r="ETW33" s="1230"/>
      <c r="ETX33" s="1230"/>
      <c r="ETY33" s="1230"/>
      <c r="ETZ33" s="1230"/>
      <c r="EUA33" s="1230"/>
      <c r="EUB33" s="1230"/>
      <c r="EUC33" s="1230"/>
      <c r="EUD33" s="1230"/>
      <c r="EUE33" s="1230"/>
      <c r="EUF33" s="1230"/>
      <c r="EUG33" s="1230"/>
      <c r="EUH33" s="1230"/>
      <c r="EUI33" s="1230"/>
      <c r="EUJ33" s="1230"/>
      <c r="EUK33" s="1230"/>
      <c r="EUL33" s="1230"/>
      <c r="EUM33" s="1230"/>
      <c r="EUN33" s="1230"/>
      <c r="EUO33" s="1230"/>
      <c r="EUP33" s="1230"/>
      <c r="EUQ33" s="1230"/>
      <c r="EUR33" s="1230"/>
      <c r="EUS33" s="1230"/>
      <c r="EUT33" s="1230"/>
      <c r="EUU33" s="1230"/>
      <c r="EUV33" s="1230"/>
      <c r="EUW33" s="1230"/>
      <c r="EUX33" s="1230"/>
      <c r="EUY33" s="1230"/>
      <c r="EUZ33" s="1230"/>
      <c r="EVA33" s="1230"/>
      <c r="EVB33" s="1230"/>
      <c r="EVC33" s="1230"/>
      <c r="EVD33" s="1230"/>
      <c r="EVE33" s="1230"/>
      <c r="EVF33" s="1230"/>
      <c r="EVG33" s="1230"/>
      <c r="EVH33" s="1230"/>
      <c r="EVI33" s="1230"/>
      <c r="EVJ33" s="1230"/>
      <c r="EVK33" s="1230"/>
      <c r="EVL33" s="1230"/>
      <c r="EVM33" s="1230"/>
      <c r="EVN33" s="1230"/>
      <c r="EVO33" s="1230"/>
      <c r="EVP33" s="1230"/>
      <c r="EVQ33" s="1230"/>
      <c r="EVR33" s="1230"/>
      <c r="EVS33" s="1230"/>
      <c r="EVT33" s="1230"/>
      <c r="EVU33" s="1230"/>
      <c r="EVV33" s="1230"/>
      <c r="EVW33" s="1230"/>
      <c r="EVX33" s="1230"/>
      <c r="EVY33" s="1230"/>
      <c r="EVZ33" s="1230"/>
      <c r="EWA33" s="1230"/>
      <c r="EWB33" s="1230"/>
      <c r="EWC33" s="1230"/>
      <c r="EWD33" s="1230"/>
      <c r="EWE33" s="1230"/>
      <c r="EWF33" s="1230"/>
      <c r="EWG33" s="1230"/>
      <c r="EWH33" s="1230"/>
      <c r="EWI33" s="1230"/>
      <c r="EWJ33" s="1230"/>
      <c r="EWK33" s="1230"/>
      <c r="EWL33" s="1230"/>
      <c r="EWM33" s="1230"/>
      <c r="EWN33" s="1230"/>
      <c r="EWO33" s="1230"/>
      <c r="EWP33" s="1230"/>
      <c r="EWQ33" s="1230"/>
      <c r="EWR33" s="1230"/>
      <c r="EWS33" s="1230"/>
      <c r="EWT33" s="1230"/>
      <c r="EWU33" s="1230"/>
      <c r="EWV33" s="1230"/>
      <c r="EWW33" s="1230"/>
      <c r="EWX33" s="1230"/>
      <c r="EWY33" s="1230"/>
      <c r="EWZ33" s="1230"/>
      <c r="EXA33" s="1230"/>
      <c r="EXB33" s="1230"/>
      <c r="EXC33" s="1230"/>
      <c r="EXD33" s="1230"/>
      <c r="EXE33" s="1230"/>
      <c r="EXF33" s="1230"/>
      <c r="EXG33" s="1230"/>
      <c r="EXH33" s="1230"/>
      <c r="EXI33" s="1230"/>
      <c r="EXJ33" s="1230"/>
      <c r="EXK33" s="1230"/>
      <c r="EXL33" s="1230"/>
      <c r="EXM33" s="1230"/>
      <c r="EXN33" s="1230"/>
      <c r="EXO33" s="1230"/>
      <c r="EXP33" s="1230"/>
      <c r="EXQ33" s="1230"/>
      <c r="EXR33" s="1230"/>
      <c r="EXS33" s="1230"/>
      <c r="EXT33" s="1230"/>
      <c r="EXU33" s="1230"/>
      <c r="EXV33" s="1230"/>
      <c r="EXW33" s="1230"/>
      <c r="EXX33" s="1230"/>
      <c r="EXY33" s="1230"/>
      <c r="EXZ33" s="1230"/>
      <c r="EYA33" s="1230"/>
      <c r="EYB33" s="1230"/>
      <c r="EYC33" s="1230"/>
      <c r="EYD33" s="1230"/>
      <c r="EYE33" s="1230"/>
      <c r="EYF33" s="1230"/>
      <c r="EYG33" s="1230"/>
      <c r="EYH33" s="1230"/>
      <c r="EYI33" s="1230"/>
      <c r="EYJ33" s="1230"/>
      <c r="EYK33" s="1230"/>
      <c r="EYL33" s="1230"/>
      <c r="EYM33" s="1230"/>
      <c r="EYN33" s="1230"/>
      <c r="EYO33" s="1230"/>
      <c r="EYP33" s="1230"/>
      <c r="EYQ33" s="1230"/>
      <c r="EYR33" s="1230"/>
      <c r="EYS33" s="1230"/>
      <c r="EYT33" s="1230"/>
      <c r="EYU33" s="1230"/>
      <c r="EYV33" s="1230"/>
      <c r="EYW33" s="1230"/>
      <c r="EYX33" s="1230"/>
      <c r="EYY33" s="1230"/>
      <c r="EYZ33" s="1230"/>
      <c r="EZA33" s="1230"/>
      <c r="EZB33" s="1230"/>
      <c r="EZC33" s="1230"/>
      <c r="EZD33" s="1230"/>
      <c r="EZE33" s="1230"/>
      <c r="EZF33" s="1230"/>
      <c r="EZG33" s="1230"/>
      <c r="EZH33" s="1230"/>
      <c r="EZI33" s="1230"/>
      <c r="EZJ33" s="1230"/>
      <c r="EZK33" s="1230"/>
      <c r="EZL33" s="1230"/>
      <c r="EZM33" s="1230"/>
      <c r="EZN33" s="1230"/>
      <c r="EZO33" s="1230"/>
      <c r="EZP33" s="1230"/>
      <c r="EZQ33" s="1230"/>
      <c r="EZR33" s="1230"/>
      <c r="EZS33" s="1230"/>
      <c r="EZT33" s="1230"/>
      <c r="EZU33" s="1230"/>
      <c r="EZV33" s="1230"/>
      <c r="EZW33" s="1230"/>
      <c r="EZX33" s="1230"/>
      <c r="EZY33" s="1230"/>
      <c r="EZZ33" s="1230"/>
      <c r="FAA33" s="1230"/>
      <c r="FAB33" s="1230"/>
      <c r="FAC33" s="1230"/>
      <c r="FAD33" s="1230"/>
      <c r="FAE33" s="1230"/>
      <c r="FAF33" s="1230"/>
      <c r="FAG33" s="1230"/>
      <c r="FAH33" s="1230"/>
      <c r="FAI33" s="1230"/>
      <c r="FAJ33" s="1230"/>
      <c r="FAK33" s="1230"/>
      <c r="FAL33" s="1230"/>
      <c r="FAM33" s="1230"/>
      <c r="FAN33" s="1230"/>
      <c r="FAO33" s="1230"/>
      <c r="FAP33" s="1230"/>
      <c r="FAQ33" s="1230"/>
      <c r="FAR33" s="1230"/>
      <c r="FAS33" s="1230"/>
      <c r="FAT33" s="1230"/>
      <c r="FAU33" s="1230"/>
      <c r="FAV33" s="1230"/>
      <c r="FAW33" s="1230"/>
      <c r="FAX33" s="1230"/>
      <c r="FAY33" s="1230"/>
      <c r="FAZ33" s="1230"/>
      <c r="FBA33" s="1230"/>
      <c r="FBB33" s="1230"/>
      <c r="FBC33" s="1230"/>
      <c r="FBD33" s="1230"/>
      <c r="FBE33" s="1230"/>
      <c r="FBF33" s="1230"/>
      <c r="FBG33" s="1230"/>
      <c r="FBH33" s="1230"/>
      <c r="FBI33" s="1230"/>
      <c r="FBJ33" s="1230"/>
      <c r="FBK33" s="1230"/>
      <c r="FBL33" s="1230"/>
      <c r="FBM33" s="1230"/>
      <c r="FBN33" s="1230"/>
      <c r="FBO33" s="1230"/>
      <c r="FBP33" s="1230"/>
      <c r="FBQ33" s="1230"/>
      <c r="FBR33" s="1230"/>
      <c r="FBS33" s="1230"/>
      <c r="FBT33" s="1230"/>
      <c r="FBU33" s="1230"/>
      <c r="FBV33" s="1230"/>
      <c r="FBW33" s="1230"/>
      <c r="FBX33" s="1230"/>
      <c r="FBY33" s="1230"/>
      <c r="FBZ33" s="1230"/>
      <c r="FCA33" s="1230"/>
      <c r="FCB33" s="1230"/>
      <c r="FCC33" s="1230"/>
      <c r="FCD33" s="1230"/>
      <c r="FCE33" s="1230"/>
      <c r="FCF33" s="1230"/>
      <c r="FCG33" s="1230"/>
      <c r="FCH33" s="1230"/>
      <c r="FCI33" s="1230"/>
      <c r="FCJ33" s="1230"/>
      <c r="FCK33" s="1230"/>
      <c r="FCL33" s="1230"/>
      <c r="FCM33" s="1230"/>
      <c r="FCN33" s="1230"/>
      <c r="FCO33" s="1230"/>
      <c r="FCP33" s="1230"/>
      <c r="FCQ33" s="1230"/>
      <c r="FCR33" s="1230"/>
      <c r="FCS33" s="1230"/>
      <c r="FCT33" s="1230"/>
      <c r="FCU33" s="1230"/>
      <c r="FCV33" s="1230"/>
      <c r="FCW33" s="1230"/>
      <c r="FCX33" s="1230"/>
      <c r="FCY33" s="1230"/>
      <c r="FCZ33" s="1230"/>
      <c r="FDA33" s="1230"/>
      <c r="FDB33" s="1230"/>
      <c r="FDC33" s="1230"/>
      <c r="FDD33" s="1230"/>
      <c r="FDE33" s="1230"/>
      <c r="FDF33" s="1230"/>
      <c r="FDG33" s="1230"/>
      <c r="FDH33" s="1230"/>
      <c r="FDI33" s="1230"/>
      <c r="FDJ33" s="1230"/>
      <c r="FDK33" s="1230"/>
      <c r="FDL33" s="1230"/>
      <c r="FDM33" s="1230"/>
      <c r="FDN33" s="1230"/>
      <c r="FDO33" s="1230"/>
      <c r="FDP33" s="1230"/>
      <c r="FDQ33" s="1230"/>
      <c r="FDR33" s="1230"/>
      <c r="FDS33" s="1230"/>
      <c r="FDT33" s="1230"/>
      <c r="FDU33" s="1230"/>
      <c r="FDV33" s="1230"/>
      <c r="FDW33" s="1230"/>
      <c r="FDX33" s="1230"/>
      <c r="FDY33" s="1230"/>
      <c r="FDZ33" s="1230"/>
      <c r="FEA33" s="1230"/>
      <c r="FEB33" s="1230"/>
      <c r="FEC33" s="1230"/>
      <c r="FED33" s="1230"/>
      <c r="FEE33" s="1230"/>
      <c r="FEF33" s="1230"/>
      <c r="FEG33" s="1230"/>
      <c r="FEH33" s="1230"/>
      <c r="FEI33" s="1230"/>
      <c r="FEJ33" s="1230"/>
      <c r="FEK33" s="1230"/>
      <c r="FEL33" s="1230"/>
      <c r="FEM33" s="1230"/>
      <c r="FEN33" s="1230"/>
      <c r="FEO33" s="1230"/>
      <c r="FEP33" s="1230"/>
      <c r="FEQ33" s="1230"/>
      <c r="FER33" s="1230"/>
      <c r="FES33" s="1230"/>
      <c r="FET33" s="1230"/>
      <c r="FEU33" s="1230"/>
      <c r="FEV33" s="1230"/>
      <c r="FEW33" s="1230"/>
      <c r="FEX33" s="1230"/>
      <c r="FEY33" s="1230"/>
      <c r="FEZ33" s="1230"/>
      <c r="FFA33" s="1230"/>
      <c r="FFB33" s="1230"/>
      <c r="FFC33" s="1230"/>
      <c r="FFD33" s="1230"/>
      <c r="FFE33" s="1230"/>
      <c r="FFF33" s="1230"/>
      <c r="FFG33" s="1230"/>
      <c r="FFH33" s="1230"/>
      <c r="FFI33" s="1230"/>
      <c r="FFJ33" s="1230"/>
      <c r="FFK33" s="1230"/>
      <c r="FFL33" s="1230"/>
      <c r="FFM33" s="1230"/>
      <c r="FFN33" s="1230"/>
      <c r="FFO33" s="1230"/>
      <c r="FFP33" s="1230"/>
      <c r="FFQ33" s="1230"/>
      <c r="FFR33" s="1230"/>
      <c r="FFS33" s="1230"/>
      <c r="FFT33" s="1230"/>
      <c r="FFU33" s="1230"/>
      <c r="FFV33" s="1230"/>
      <c r="FFW33" s="1230"/>
      <c r="FFX33" s="1230"/>
      <c r="FFY33" s="1230"/>
      <c r="FFZ33" s="1230"/>
      <c r="FGA33" s="1230"/>
      <c r="FGB33" s="1230"/>
      <c r="FGC33" s="1230"/>
      <c r="FGD33" s="1230"/>
      <c r="FGE33" s="1230"/>
      <c r="FGF33" s="1230"/>
      <c r="FGG33" s="1230"/>
      <c r="FGH33" s="1230"/>
      <c r="FGI33" s="1230"/>
      <c r="FGJ33" s="1230"/>
      <c r="FGK33" s="1230"/>
      <c r="FGL33" s="1230"/>
      <c r="FGM33" s="1230"/>
      <c r="FGN33" s="1230"/>
      <c r="FGO33" s="1230"/>
      <c r="FGP33" s="1230"/>
      <c r="FGQ33" s="1230"/>
      <c r="FGR33" s="1230"/>
      <c r="FGS33" s="1230"/>
      <c r="FGT33" s="1230"/>
      <c r="FGU33" s="1230"/>
      <c r="FGV33" s="1230"/>
      <c r="FGW33" s="1230"/>
      <c r="FGX33" s="1230"/>
      <c r="FGY33" s="1230"/>
      <c r="FGZ33" s="1230"/>
      <c r="FHA33" s="1230"/>
      <c r="FHB33" s="1230"/>
      <c r="FHC33" s="1230"/>
      <c r="FHD33" s="1230"/>
      <c r="FHE33" s="1230"/>
      <c r="FHF33" s="1230"/>
      <c r="FHG33" s="1230"/>
      <c r="FHH33" s="1230"/>
      <c r="FHI33" s="1230"/>
      <c r="FHJ33" s="1230"/>
      <c r="FHK33" s="1230"/>
      <c r="FHL33" s="1230"/>
      <c r="FHM33" s="1230"/>
      <c r="FHN33" s="1230"/>
      <c r="FHO33" s="1230"/>
      <c r="FHP33" s="1230"/>
      <c r="FHQ33" s="1230"/>
      <c r="FHR33" s="1230"/>
      <c r="FHS33" s="1230"/>
      <c r="FHT33" s="1230"/>
      <c r="FHU33" s="1230"/>
      <c r="FHV33" s="1230"/>
      <c r="FHW33" s="1230"/>
      <c r="FHX33" s="1230"/>
      <c r="FHY33" s="1230"/>
      <c r="FHZ33" s="1230"/>
      <c r="FIA33" s="1230"/>
      <c r="FIB33" s="1230"/>
      <c r="FIC33" s="1230"/>
      <c r="FID33" s="1230"/>
      <c r="FIE33" s="1230"/>
      <c r="FIF33" s="1230"/>
      <c r="FIG33" s="1230"/>
      <c r="FIH33" s="1230"/>
      <c r="FII33" s="1230"/>
      <c r="FIJ33" s="1230"/>
      <c r="FIK33" s="1230"/>
      <c r="FIL33" s="1230"/>
      <c r="FIM33" s="1230"/>
      <c r="FIN33" s="1230"/>
      <c r="FIO33" s="1230"/>
      <c r="FIP33" s="1230"/>
      <c r="FIQ33" s="1230"/>
      <c r="FIR33" s="1230"/>
      <c r="FIS33" s="1230"/>
      <c r="FIT33" s="1230"/>
      <c r="FIU33" s="1230"/>
      <c r="FIV33" s="1230"/>
      <c r="FIW33" s="1230"/>
      <c r="FIX33" s="1230"/>
      <c r="FIY33" s="1230"/>
      <c r="FIZ33" s="1230"/>
      <c r="FJA33" s="1230"/>
      <c r="FJB33" s="1230"/>
      <c r="FJC33" s="1230"/>
      <c r="FJD33" s="1230"/>
      <c r="FJE33" s="1230"/>
      <c r="FJF33" s="1230"/>
      <c r="FJG33" s="1230"/>
      <c r="FJH33" s="1230"/>
      <c r="FJI33" s="1230"/>
      <c r="FJJ33" s="1230"/>
      <c r="FJK33" s="1230"/>
      <c r="FJL33" s="1230"/>
      <c r="FJM33" s="1230"/>
      <c r="FJN33" s="1230"/>
      <c r="FJO33" s="1230"/>
      <c r="FJP33" s="1230"/>
      <c r="FJQ33" s="1230"/>
      <c r="FJR33" s="1230"/>
      <c r="FJS33" s="1230"/>
      <c r="FJT33" s="1230"/>
      <c r="FJU33" s="1230"/>
      <c r="FJV33" s="1230"/>
      <c r="FJW33" s="1230"/>
      <c r="FJX33" s="1230"/>
      <c r="FJY33" s="1230"/>
      <c r="FJZ33" s="1230"/>
      <c r="FKA33" s="1230"/>
      <c r="FKB33" s="1230"/>
      <c r="FKC33" s="1230"/>
      <c r="FKD33" s="1230"/>
      <c r="FKE33" s="1230"/>
      <c r="FKF33" s="1230"/>
      <c r="FKG33" s="1230"/>
      <c r="FKH33" s="1230"/>
      <c r="FKI33" s="1230"/>
      <c r="FKJ33" s="1230"/>
      <c r="FKK33" s="1230"/>
      <c r="FKL33" s="1230"/>
      <c r="FKM33" s="1230"/>
      <c r="FKN33" s="1230"/>
      <c r="FKO33" s="1230"/>
      <c r="FKP33" s="1230"/>
      <c r="FKQ33" s="1230"/>
      <c r="FKR33" s="1230"/>
      <c r="FKS33" s="1230"/>
      <c r="FKT33" s="1230"/>
      <c r="FKU33" s="1230"/>
      <c r="FKV33" s="1230"/>
      <c r="FKW33" s="1230"/>
      <c r="FKX33" s="1230"/>
      <c r="FKY33" s="1230"/>
      <c r="FKZ33" s="1230"/>
      <c r="FLA33" s="1230"/>
      <c r="FLB33" s="1230"/>
      <c r="FLC33" s="1230"/>
      <c r="FLD33" s="1230"/>
      <c r="FLE33" s="1230"/>
      <c r="FLF33" s="1230"/>
      <c r="FLG33" s="1230"/>
      <c r="FLH33" s="1230"/>
      <c r="FLI33" s="1230"/>
      <c r="FLJ33" s="1230"/>
      <c r="FLK33" s="1230"/>
      <c r="FLL33" s="1230"/>
      <c r="FLM33" s="1230"/>
      <c r="FLN33" s="1230"/>
      <c r="FLO33" s="1230"/>
      <c r="FLP33" s="1230"/>
      <c r="FLQ33" s="1230"/>
      <c r="FLR33" s="1230"/>
      <c r="FLS33" s="1230"/>
      <c r="FLT33" s="1230"/>
      <c r="FLU33" s="1230"/>
      <c r="FLV33" s="1230"/>
      <c r="FLW33" s="1230"/>
      <c r="FLX33" s="1230"/>
      <c r="FLY33" s="1230"/>
      <c r="FLZ33" s="1230"/>
      <c r="FMA33" s="1230"/>
      <c r="FMB33" s="1230"/>
      <c r="FMC33" s="1230"/>
      <c r="FMD33" s="1230"/>
      <c r="FME33" s="1230"/>
      <c r="FMF33" s="1230"/>
      <c r="FMG33" s="1230"/>
      <c r="FMH33" s="1230"/>
      <c r="FMI33" s="1230"/>
      <c r="FMJ33" s="1230"/>
      <c r="FMK33" s="1230"/>
      <c r="FML33" s="1230"/>
      <c r="FMM33" s="1230"/>
      <c r="FMN33" s="1230"/>
      <c r="FMO33" s="1230"/>
      <c r="FMP33" s="1230"/>
      <c r="FMQ33" s="1230"/>
      <c r="FMR33" s="1230"/>
      <c r="FMS33" s="1230"/>
      <c r="FMT33" s="1230"/>
      <c r="FMU33" s="1230"/>
      <c r="FMV33" s="1230"/>
      <c r="FMW33" s="1230"/>
      <c r="FMX33" s="1230"/>
      <c r="FMY33" s="1230"/>
      <c r="FMZ33" s="1230"/>
      <c r="FNA33" s="1230"/>
      <c r="FNB33" s="1230"/>
      <c r="FNC33" s="1230"/>
      <c r="FND33" s="1230"/>
      <c r="FNE33" s="1230"/>
      <c r="FNF33" s="1230"/>
      <c r="FNG33" s="1230"/>
      <c r="FNH33" s="1230"/>
      <c r="FNI33" s="1230"/>
      <c r="FNJ33" s="1230"/>
      <c r="FNK33" s="1230"/>
      <c r="FNL33" s="1230"/>
      <c r="FNM33" s="1230"/>
      <c r="FNN33" s="1230"/>
      <c r="FNO33" s="1230"/>
      <c r="FNP33" s="1230"/>
      <c r="FNQ33" s="1230"/>
      <c r="FNR33" s="1230"/>
      <c r="FNS33" s="1230"/>
      <c r="FNT33" s="1230"/>
      <c r="FNU33" s="1230"/>
      <c r="FNV33" s="1230"/>
      <c r="FNW33" s="1230"/>
      <c r="FNX33" s="1230"/>
      <c r="FNY33" s="1230"/>
      <c r="FNZ33" s="1230"/>
      <c r="FOA33" s="1230"/>
      <c r="FOB33" s="1230"/>
      <c r="FOC33" s="1230"/>
      <c r="FOD33" s="1230"/>
      <c r="FOE33" s="1230"/>
      <c r="FOF33" s="1230"/>
      <c r="FOG33" s="1230"/>
      <c r="FOH33" s="1230"/>
      <c r="FOI33" s="1230"/>
      <c r="FOJ33" s="1230"/>
      <c r="FOK33" s="1230"/>
      <c r="FOL33" s="1230"/>
      <c r="FOM33" s="1230"/>
      <c r="FON33" s="1230"/>
      <c r="FOO33" s="1230"/>
      <c r="FOP33" s="1230"/>
      <c r="FOQ33" s="1230"/>
      <c r="FOR33" s="1230"/>
      <c r="FOS33" s="1230"/>
      <c r="FOT33" s="1230"/>
      <c r="FOU33" s="1230"/>
      <c r="FOV33" s="1230"/>
      <c r="FOW33" s="1230"/>
      <c r="FOX33" s="1230"/>
      <c r="FOY33" s="1230"/>
      <c r="FOZ33" s="1230"/>
      <c r="FPA33" s="1230"/>
      <c r="FPB33" s="1230"/>
      <c r="FPC33" s="1230"/>
      <c r="FPD33" s="1230"/>
      <c r="FPE33" s="1230"/>
      <c r="FPF33" s="1230"/>
      <c r="FPG33" s="1230"/>
      <c r="FPH33" s="1230"/>
      <c r="FPI33" s="1230"/>
      <c r="FPJ33" s="1230"/>
      <c r="FPK33" s="1230"/>
      <c r="FPL33" s="1230"/>
      <c r="FPM33" s="1230"/>
      <c r="FPN33" s="1230"/>
      <c r="FPO33" s="1230"/>
      <c r="FPP33" s="1230"/>
      <c r="FPQ33" s="1230"/>
      <c r="FPR33" s="1230"/>
      <c r="FPS33" s="1230"/>
      <c r="FPT33" s="1230"/>
      <c r="FPU33" s="1230"/>
      <c r="FPV33" s="1230"/>
      <c r="FPW33" s="1230"/>
      <c r="FPX33" s="1230"/>
      <c r="FPY33" s="1230"/>
      <c r="FPZ33" s="1230"/>
      <c r="FQA33" s="1230"/>
      <c r="FQB33" s="1230"/>
      <c r="FQC33" s="1230"/>
      <c r="FQD33" s="1230"/>
      <c r="FQE33" s="1230"/>
      <c r="FQF33" s="1230"/>
      <c r="FQG33" s="1230"/>
      <c r="FQH33" s="1230"/>
      <c r="FQI33" s="1230"/>
      <c r="FQJ33" s="1230"/>
      <c r="FQK33" s="1230"/>
      <c r="FQL33" s="1230"/>
      <c r="FQM33" s="1230"/>
      <c r="FQN33" s="1230"/>
      <c r="FQO33" s="1230"/>
      <c r="FQP33" s="1230"/>
      <c r="FQQ33" s="1230"/>
      <c r="FQR33" s="1230"/>
      <c r="FQS33" s="1230"/>
      <c r="FQT33" s="1230"/>
      <c r="FQU33" s="1230"/>
      <c r="FQV33" s="1230"/>
      <c r="FQW33" s="1230"/>
      <c r="FQX33" s="1230"/>
      <c r="FQY33" s="1230"/>
      <c r="FQZ33" s="1230"/>
      <c r="FRA33" s="1230"/>
      <c r="FRB33" s="1230"/>
      <c r="FRC33" s="1230"/>
      <c r="FRD33" s="1230"/>
      <c r="FRE33" s="1230"/>
      <c r="FRF33" s="1230"/>
      <c r="FRG33" s="1230"/>
      <c r="FRH33" s="1230"/>
      <c r="FRI33" s="1230"/>
      <c r="FRJ33" s="1230"/>
      <c r="FRK33" s="1230"/>
      <c r="FRL33" s="1230"/>
      <c r="FRM33" s="1230"/>
      <c r="FRN33" s="1230"/>
      <c r="FRO33" s="1230"/>
      <c r="FRP33" s="1230"/>
      <c r="FRQ33" s="1230"/>
      <c r="FRR33" s="1230"/>
      <c r="FRS33" s="1230"/>
      <c r="FRT33" s="1230"/>
      <c r="FRU33" s="1230"/>
      <c r="FRV33" s="1230"/>
      <c r="FRW33" s="1230"/>
      <c r="FRX33" s="1230"/>
      <c r="FRY33" s="1230"/>
      <c r="FRZ33" s="1230"/>
      <c r="FSA33" s="1230"/>
      <c r="FSB33" s="1230"/>
      <c r="FSC33" s="1230"/>
      <c r="FSD33" s="1230"/>
      <c r="FSE33" s="1230"/>
      <c r="FSF33" s="1230"/>
      <c r="FSG33" s="1230"/>
      <c r="FSH33" s="1230"/>
      <c r="FSI33" s="1230"/>
      <c r="FSJ33" s="1230"/>
      <c r="FSK33" s="1230"/>
      <c r="FSL33" s="1230"/>
      <c r="FSM33" s="1230"/>
      <c r="FSN33" s="1230"/>
      <c r="FSO33" s="1230"/>
      <c r="FSP33" s="1230"/>
      <c r="FSQ33" s="1230"/>
      <c r="FSR33" s="1230"/>
      <c r="FSS33" s="1230"/>
      <c r="FST33" s="1230"/>
      <c r="FSU33" s="1230"/>
      <c r="FSV33" s="1230"/>
      <c r="FSW33" s="1230"/>
      <c r="FSX33" s="1230"/>
      <c r="FSY33" s="1230"/>
      <c r="FSZ33" s="1230"/>
      <c r="FTA33" s="1230"/>
      <c r="FTB33" s="1230"/>
      <c r="FTC33" s="1230"/>
      <c r="FTD33" s="1230"/>
      <c r="FTE33" s="1230"/>
      <c r="FTF33" s="1230"/>
      <c r="FTG33" s="1230"/>
      <c r="FTH33" s="1230"/>
      <c r="FTI33" s="1230"/>
      <c r="FTJ33" s="1230"/>
      <c r="FTK33" s="1230"/>
      <c r="FTL33" s="1230"/>
      <c r="FTM33" s="1230"/>
      <c r="FTN33" s="1230"/>
      <c r="FTO33" s="1230"/>
      <c r="FTP33" s="1230"/>
      <c r="FTQ33" s="1230"/>
      <c r="FTR33" s="1230"/>
      <c r="FTS33" s="1230"/>
      <c r="FTT33" s="1230"/>
      <c r="FTU33" s="1230"/>
      <c r="FTV33" s="1230"/>
      <c r="FTW33" s="1230"/>
      <c r="FTX33" s="1230"/>
      <c r="FTY33" s="1230"/>
      <c r="FTZ33" s="1230"/>
      <c r="FUA33" s="1230"/>
      <c r="FUB33" s="1230"/>
      <c r="FUC33" s="1230"/>
      <c r="FUD33" s="1230"/>
      <c r="FUE33" s="1230"/>
      <c r="FUF33" s="1230"/>
      <c r="FUG33" s="1230"/>
      <c r="FUH33" s="1230"/>
      <c r="FUI33" s="1230"/>
      <c r="FUJ33" s="1230"/>
      <c r="FUK33" s="1230"/>
      <c r="FUL33" s="1230"/>
      <c r="FUM33" s="1230"/>
      <c r="FUN33" s="1230"/>
      <c r="FUO33" s="1230"/>
      <c r="FUP33" s="1230"/>
      <c r="FUQ33" s="1230"/>
      <c r="FUR33" s="1230"/>
      <c r="FUS33" s="1230"/>
      <c r="FUT33" s="1230"/>
      <c r="FUU33" s="1230"/>
      <c r="FUV33" s="1230"/>
      <c r="FUW33" s="1230"/>
      <c r="FUX33" s="1230"/>
      <c r="FUY33" s="1230"/>
      <c r="FUZ33" s="1230"/>
      <c r="FVA33" s="1230"/>
      <c r="FVB33" s="1230"/>
      <c r="FVC33" s="1230"/>
      <c r="FVD33" s="1230"/>
      <c r="FVE33" s="1230"/>
      <c r="FVF33" s="1230"/>
      <c r="FVG33" s="1230"/>
      <c r="FVH33" s="1230"/>
      <c r="FVI33" s="1230"/>
      <c r="FVJ33" s="1230"/>
      <c r="FVK33" s="1230"/>
      <c r="FVL33" s="1230"/>
      <c r="FVM33" s="1230"/>
      <c r="FVN33" s="1230"/>
      <c r="FVO33" s="1230"/>
      <c r="FVP33" s="1230"/>
      <c r="FVQ33" s="1230"/>
      <c r="FVR33" s="1230"/>
      <c r="FVS33" s="1230"/>
      <c r="FVT33" s="1230"/>
      <c r="FVU33" s="1230"/>
      <c r="FVV33" s="1230"/>
      <c r="FVW33" s="1230"/>
      <c r="FVX33" s="1230"/>
      <c r="FVY33" s="1230"/>
      <c r="FVZ33" s="1230"/>
      <c r="FWA33" s="1230"/>
      <c r="FWB33" s="1230"/>
      <c r="FWC33" s="1230"/>
      <c r="FWD33" s="1230"/>
      <c r="FWE33" s="1230"/>
      <c r="FWF33" s="1230"/>
      <c r="FWG33" s="1230"/>
      <c r="FWH33" s="1230"/>
      <c r="FWI33" s="1230"/>
      <c r="FWJ33" s="1230"/>
      <c r="FWK33" s="1230"/>
      <c r="FWL33" s="1230"/>
      <c r="FWM33" s="1230"/>
      <c r="FWN33" s="1230"/>
      <c r="FWO33" s="1230"/>
      <c r="FWP33" s="1230"/>
      <c r="FWQ33" s="1230"/>
      <c r="FWR33" s="1230"/>
      <c r="FWS33" s="1230"/>
      <c r="FWT33" s="1230"/>
      <c r="FWU33" s="1230"/>
      <c r="FWV33" s="1230"/>
      <c r="FWW33" s="1230"/>
      <c r="FWX33" s="1230"/>
      <c r="FWY33" s="1230"/>
      <c r="FWZ33" s="1230"/>
      <c r="FXA33" s="1230"/>
      <c r="FXB33" s="1230"/>
      <c r="FXC33" s="1230"/>
      <c r="FXD33" s="1230"/>
      <c r="FXE33" s="1230"/>
      <c r="FXF33" s="1230"/>
      <c r="FXG33" s="1230"/>
      <c r="FXH33" s="1230"/>
      <c r="FXI33" s="1230"/>
      <c r="FXJ33" s="1230"/>
      <c r="FXK33" s="1230"/>
      <c r="FXL33" s="1230"/>
      <c r="FXM33" s="1230"/>
      <c r="FXN33" s="1230"/>
      <c r="FXO33" s="1230"/>
      <c r="FXP33" s="1230"/>
      <c r="FXQ33" s="1230"/>
      <c r="FXR33" s="1230"/>
      <c r="FXS33" s="1230"/>
      <c r="FXT33" s="1230"/>
      <c r="FXU33" s="1230"/>
      <c r="FXV33" s="1230"/>
      <c r="FXW33" s="1230"/>
      <c r="FXX33" s="1230"/>
      <c r="FXY33" s="1230"/>
      <c r="FXZ33" s="1230"/>
      <c r="FYA33" s="1230"/>
      <c r="FYB33" s="1230"/>
      <c r="FYC33" s="1230"/>
      <c r="FYD33" s="1230"/>
      <c r="FYE33" s="1230"/>
      <c r="FYF33" s="1230"/>
      <c r="FYG33" s="1230"/>
      <c r="FYH33" s="1230"/>
      <c r="FYI33" s="1230"/>
      <c r="FYJ33" s="1230"/>
      <c r="FYK33" s="1230"/>
      <c r="FYL33" s="1230"/>
      <c r="FYM33" s="1230"/>
      <c r="FYN33" s="1230"/>
      <c r="FYO33" s="1230"/>
      <c r="FYP33" s="1230"/>
      <c r="FYQ33" s="1230"/>
      <c r="FYR33" s="1230"/>
      <c r="FYS33" s="1230"/>
      <c r="FYT33" s="1230"/>
      <c r="FYU33" s="1230"/>
      <c r="FYV33" s="1230"/>
      <c r="FYW33" s="1230"/>
      <c r="FYX33" s="1230"/>
      <c r="FYY33" s="1230"/>
      <c r="FYZ33" s="1230"/>
      <c r="FZA33" s="1230"/>
      <c r="FZB33" s="1230"/>
      <c r="FZC33" s="1230"/>
      <c r="FZD33" s="1230"/>
      <c r="FZE33" s="1230"/>
      <c r="FZF33" s="1230"/>
      <c r="FZG33" s="1230"/>
      <c r="FZH33" s="1230"/>
      <c r="FZI33" s="1230"/>
      <c r="FZJ33" s="1230"/>
      <c r="FZK33" s="1230"/>
      <c r="FZL33" s="1230"/>
      <c r="FZM33" s="1230"/>
      <c r="FZN33" s="1230"/>
      <c r="FZO33" s="1230"/>
      <c r="FZP33" s="1230"/>
      <c r="FZQ33" s="1230"/>
      <c r="FZR33" s="1230"/>
      <c r="FZS33" s="1230"/>
      <c r="FZT33" s="1230"/>
      <c r="FZU33" s="1230"/>
      <c r="FZV33" s="1230"/>
      <c r="FZW33" s="1230"/>
      <c r="FZX33" s="1230"/>
      <c r="FZY33" s="1230"/>
      <c r="FZZ33" s="1230"/>
      <c r="GAA33" s="1230"/>
      <c r="GAB33" s="1230"/>
      <c r="GAC33" s="1230"/>
      <c r="GAD33" s="1230"/>
      <c r="GAE33" s="1230"/>
      <c r="GAF33" s="1230"/>
      <c r="GAG33" s="1230"/>
      <c r="GAH33" s="1230"/>
      <c r="GAI33" s="1230"/>
      <c r="GAJ33" s="1230"/>
      <c r="GAK33" s="1230"/>
      <c r="GAL33" s="1230"/>
      <c r="GAM33" s="1230"/>
      <c r="GAN33" s="1230"/>
      <c r="GAO33" s="1230"/>
      <c r="GAP33" s="1230"/>
      <c r="GAQ33" s="1230"/>
      <c r="GAR33" s="1230"/>
      <c r="GAS33" s="1230"/>
      <c r="GAT33" s="1230"/>
      <c r="GAU33" s="1230"/>
      <c r="GAV33" s="1230"/>
      <c r="GAW33" s="1230"/>
      <c r="GAX33" s="1230"/>
      <c r="GAY33" s="1230"/>
      <c r="GAZ33" s="1230"/>
      <c r="GBA33" s="1230"/>
      <c r="GBB33" s="1230"/>
      <c r="GBC33" s="1230"/>
      <c r="GBD33" s="1230"/>
      <c r="GBE33" s="1230"/>
      <c r="GBF33" s="1230"/>
      <c r="GBG33" s="1230"/>
      <c r="GBH33" s="1230"/>
      <c r="GBI33" s="1230"/>
      <c r="GBJ33" s="1230"/>
      <c r="GBK33" s="1230"/>
      <c r="GBL33" s="1230"/>
      <c r="GBM33" s="1230"/>
      <c r="GBN33" s="1230"/>
      <c r="GBO33" s="1230"/>
      <c r="GBP33" s="1230"/>
      <c r="GBQ33" s="1230"/>
      <c r="GBR33" s="1230"/>
      <c r="GBS33" s="1230"/>
      <c r="GBT33" s="1230"/>
      <c r="GBU33" s="1230"/>
      <c r="GBV33" s="1230"/>
      <c r="GBW33" s="1230"/>
      <c r="GBX33" s="1230"/>
      <c r="GBY33" s="1230"/>
      <c r="GBZ33" s="1230"/>
      <c r="GCA33" s="1230"/>
      <c r="GCB33" s="1230"/>
      <c r="GCC33" s="1230"/>
      <c r="GCD33" s="1230"/>
      <c r="GCE33" s="1230"/>
      <c r="GCF33" s="1230"/>
      <c r="GCG33" s="1230"/>
      <c r="GCH33" s="1230"/>
      <c r="GCI33" s="1230"/>
      <c r="GCJ33" s="1230"/>
      <c r="GCK33" s="1230"/>
      <c r="GCL33" s="1230"/>
      <c r="GCM33" s="1230"/>
      <c r="GCN33" s="1230"/>
      <c r="GCO33" s="1230"/>
      <c r="GCP33" s="1230"/>
      <c r="GCQ33" s="1230"/>
      <c r="GCR33" s="1230"/>
      <c r="GCS33" s="1230"/>
      <c r="GCT33" s="1230"/>
      <c r="GCU33" s="1230"/>
      <c r="GCV33" s="1230"/>
      <c r="GCW33" s="1230"/>
      <c r="GCX33" s="1230"/>
      <c r="GCY33" s="1230"/>
      <c r="GCZ33" s="1230"/>
      <c r="GDA33" s="1230"/>
      <c r="GDB33" s="1230"/>
      <c r="GDC33" s="1230"/>
      <c r="GDD33" s="1230"/>
      <c r="GDE33" s="1230"/>
      <c r="GDF33" s="1230"/>
      <c r="GDG33" s="1230"/>
      <c r="GDH33" s="1230"/>
      <c r="GDI33" s="1230"/>
      <c r="GDJ33" s="1230"/>
      <c r="GDK33" s="1230"/>
      <c r="GDL33" s="1230"/>
      <c r="GDM33" s="1230"/>
      <c r="GDN33" s="1230"/>
      <c r="GDO33" s="1230"/>
      <c r="GDP33" s="1230"/>
      <c r="GDQ33" s="1230"/>
      <c r="GDR33" s="1230"/>
      <c r="GDS33" s="1230"/>
      <c r="GDT33" s="1230"/>
      <c r="GDU33" s="1230"/>
      <c r="GDV33" s="1230"/>
      <c r="GDW33" s="1230"/>
      <c r="GDX33" s="1230"/>
      <c r="GDY33" s="1230"/>
      <c r="GDZ33" s="1230"/>
      <c r="GEA33" s="1230"/>
      <c r="GEB33" s="1230"/>
      <c r="GEC33" s="1230"/>
      <c r="GED33" s="1230"/>
      <c r="GEE33" s="1230"/>
      <c r="GEF33" s="1230"/>
      <c r="GEG33" s="1230"/>
      <c r="GEH33" s="1230"/>
      <c r="GEI33" s="1230"/>
      <c r="GEJ33" s="1230"/>
      <c r="GEK33" s="1230"/>
      <c r="GEL33" s="1230"/>
      <c r="GEM33" s="1230"/>
      <c r="GEN33" s="1230"/>
      <c r="GEO33" s="1230"/>
      <c r="GEP33" s="1230"/>
      <c r="GEQ33" s="1230"/>
      <c r="GER33" s="1230"/>
      <c r="GES33" s="1230"/>
      <c r="GET33" s="1230"/>
      <c r="GEU33" s="1230"/>
      <c r="GEV33" s="1230"/>
      <c r="GEW33" s="1230"/>
      <c r="GEX33" s="1230"/>
      <c r="GEY33" s="1230"/>
      <c r="GEZ33" s="1230"/>
      <c r="GFA33" s="1230"/>
      <c r="GFB33" s="1230"/>
      <c r="GFC33" s="1230"/>
      <c r="GFD33" s="1230"/>
      <c r="GFE33" s="1230"/>
      <c r="GFF33" s="1230"/>
      <c r="GFG33" s="1230"/>
      <c r="GFH33" s="1230"/>
      <c r="GFI33" s="1230"/>
      <c r="GFJ33" s="1230"/>
      <c r="GFK33" s="1230"/>
      <c r="GFL33" s="1230"/>
      <c r="GFM33" s="1230"/>
      <c r="GFN33" s="1230"/>
      <c r="GFO33" s="1230"/>
      <c r="GFP33" s="1230"/>
      <c r="GFQ33" s="1230"/>
      <c r="GFR33" s="1230"/>
      <c r="GFS33" s="1230"/>
      <c r="GFT33" s="1230"/>
      <c r="GFU33" s="1230"/>
      <c r="GFV33" s="1230"/>
      <c r="GFW33" s="1230"/>
      <c r="GFX33" s="1230"/>
      <c r="GFY33" s="1230"/>
      <c r="GFZ33" s="1230"/>
      <c r="GGA33" s="1230"/>
      <c r="GGB33" s="1230"/>
      <c r="GGC33" s="1230"/>
      <c r="GGD33" s="1230"/>
      <c r="GGE33" s="1230"/>
      <c r="GGF33" s="1230"/>
      <c r="GGG33" s="1230"/>
      <c r="GGH33" s="1230"/>
      <c r="GGI33" s="1230"/>
      <c r="GGJ33" s="1230"/>
      <c r="GGK33" s="1230"/>
      <c r="GGL33" s="1230"/>
      <c r="GGM33" s="1230"/>
      <c r="GGN33" s="1230"/>
      <c r="GGO33" s="1230"/>
      <c r="GGP33" s="1230"/>
      <c r="GGQ33" s="1230"/>
      <c r="GGR33" s="1230"/>
      <c r="GGS33" s="1230"/>
      <c r="GGT33" s="1230"/>
      <c r="GGU33" s="1230"/>
      <c r="GGV33" s="1230"/>
      <c r="GGW33" s="1230"/>
      <c r="GGX33" s="1230"/>
      <c r="GGY33" s="1230"/>
      <c r="GGZ33" s="1230"/>
      <c r="GHA33" s="1230"/>
      <c r="GHB33" s="1230"/>
      <c r="GHC33" s="1230"/>
      <c r="GHD33" s="1230"/>
      <c r="GHE33" s="1230"/>
      <c r="GHF33" s="1230"/>
      <c r="GHG33" s="1230"/>
      <c r="GHH33" s="1230"/>
      <c r="GHI33" s="1230"/>
      <c r="GHJ33" s="1230"/>
      <c r="GHK33" s="1230"/>
      <c r="GHL33" s="1230"/>
      <c r="GHM33" s="1230"/>
      <c r="GHN33" s="1230"/>
      <c r="GHO33" s="1230"/>
      <c r="GHP33" s="1230"/>
      <c r="GHQ33" s="1230"/>
      <c r="GHR33" s="1230"/>
      <c r="GHS33" s="1230"/>
      <c r="GHT33" s="1230"/>
      <c r="GHU33" s="1230"/>
      <c r="GHV33" s="1230"/>
      <c r="GHW33" s="1230"/>
      <c r="GHX33" s="1230"/>
      <c r="GHY33" s="1230"/>
      <c r="GHZ33" s="1230"/>
      <c r="GIA33" s="1230"/>
      <c r="GIB33" s="1230"/>
      <c r="GIC33" s="1230"/>
      <c r="GID33" s="1230"/>
      <c r="GIE33" s="1230"/>
      <c r="GIF33" s="1230"/>
      <c r="GIG33" s="1230"/>
      <c r="GIH33" s="1230"/>
      <c r="GII33" s="1230"/>
      <c r="GIJ33" s="1230"/>
      <c r="GIK33" s="1230"/>
      <c r="GIL33" s="1230"/>
      <c r="GIM33" s="1230"/>
      <c r="GIN33" s="1230"/>
      <c r="GIO33" s="1230"/>
      <c r="GIP33" s="1230"/>
      <c r="GIQ33" s="1230"/>
      <c r="GIR33" s="1230"/>
      <c r="GIS33" s="1230"/>
      <c r="GIT33" s="1230"/>
      <c r="GIU33" s="1230"/>
      <c r="GIV33" s="1230"/>
      <c r="GIW33" s="1230"/>
      <c r="GIX33" s="1230"/>
      <c r="GIY33" s="1230"/>
      <c r="GIZ33" s="1230"/>
      <c r="GJA33" s="1230"/>
      <c r="GJB33" s="1230"/>
      <c r="GJC33" s="1230"/>
      <c r="GJD33" s="1230"/>
      <c r="GJE33" s="1230"/>
      <c r="GJF33" s="1230"/>
      <c r="GJG33" s="1230"/>
      <c r="GJH33" s="1230"/>
      <c r="GJI33" s="1230"/>
      <c r="GJJ33" s="1230"/>
      <c r="GJK33" s="1230"/>
      <c r="GJL33" s="1230"/>
      <c r="GJM33" s="1230"/>
      <c r="GJN33" s="1230"/>
      <c r="GJO33" s="1230"/>
      <c r="GJP33" s="1230"/>
      <c r="GJQ33" s="1230"/>
      <c r="GJR33" s="1230"/>
      <c r="GJS33" s="1230"/>
      <c r="GJT33" s="1230"/>
      <c r="GJU33" s="1230"/>
      <c r="GJV33" s="1230"/>
      <c r="GJW33" s="1230"/>
      <c r="GJX33" s="1230"/>
      <c r="GJY33" s="1230"/>
      <c r="GJZ33" s="1230"/>
      <c r="GKA33" s="1230"/>
      <c r="GKB33" s="1230"/>
      <c r="GKC33" s="1230"/>
      <c r="GKD33" s="1230"/>
      <c r="GKE33" s="1230"/>
      <c r="GKF33" s="1230"/>
      <c r="GKG33" s="1230"/>
      <c r="GKH33" s="1230"/>
      <c r="GKI33" s="1230"/>
      <c r="GKJ33" s="1230"/>
      <c r="GKK33" s="1230"/>
      <c r="GKL33" s="1230"/>
      <c r="GKM33" s="1230"/>
      <c r="GKN33" s="1230"/>
      <c r="GKO33" s="1230"/>
      <c r="GKP33" s="1230"/>
      <c r="GKQ33" s="1230"/>
      <c r="GKR33" s="1230"/>
      <c r="GKS33" s="1230"/>
      <c r="GKT33" s="1230"/>
      <c r="GKU33" s="1230"/>
      <c r="GKV33" s="1230"/>
      <c r="GKW33" s="1230"/>
      <c r="GKX33" s="1230"/>
      <c r="GKY33" s="1230"/>
      <c r="GKZ33" s="1230"/>
      <c r="GLA33" s="1230"/>
      <c r="GLB33" s="1230"/>
      <c r="GLC33" s="1230"/>
      <c r="GLD33" s="1230"/>
      <c r="GLE33" s="1230"/>
      <c r="GLF33" s="1230"/>
      <c r="GLG33" s="1230"/>
      <c r="GLH33" s="1230"/>
      <c r="GLI33" s="1230"/>
      <c r="GLJ33" s="1230"/>
      <c r="GLK33" s="1230"/>
      <c r="GLL33" s="1230"/>
      <c r="GLM33" s="1230"/>
      <c r="GLN33" s="1230"/>
      <c r="GLO33" s="1230"/>
      <c r="GLP33" s="1230"/>
      <c r="GLQ33" s="1230"/>
      <c r="GLR33" s="1230"/>
      <c r="GLS33" s="1230"/>
      <c r="GLT33" s="1230"/>
      <c r="GLU33" s="1230"/>
      <c r="GLV33" s="1230"/>
      <c r="GLW33" s="1230"/>
      <c r="GLX33" s="1230"/>
      <c r="GLY33" s="1230"/>
      <c r="GLZ33" s="1230"/>
      <c r="GMA33" s="1230"/>
      <c r="GMB33" s="1230"/>
      <c r="GMC33" s="1230"/>
      <c r="GMD33" s="1230"/>
      <c r="GME33" s="1230"/>
      <c r="GMF33" s="1230"/>
      <c r="GMG33" s="1230"/>
      <c r="GMH33" s="1230"/>
      <c r="GMI33" s="1230"/>
      <c r="GMJ33" s="1230"/>
      <c r="GMK33" s="1230"/>
      <c r="GML33" s="1230"/>
      <c r="GMM33" s="1230"/>
      <c r="GMN33" s="1230"/>
      <c r="GMO33" s="1230"/>
      <c r="GMP33" s="1230"/>
      <c r="GMQ33" s="1230"/>
      <c r="GMR33" s="1230"/>
      <c r="GMS33" s="1230"/>
      <c r="GMT33" s="1230"/>
      <c r="GMU33" s="1230"/>
      <c r="GMV33" s="1230"/>
      <c r="GMW33" s="1230"/>
      <c r="GMX33" s="1230"/>
      <c r="GMY33" s="1230"/>
      <c r="GMZ33" s="1230"/>
      <c r="GNA33" s="1230"/>
      <c r="GNB33" s="1230"/>
      <c r="GNC33" s="1230"/>
      <c r="GND33" s="1230"/>
      <c r="GNE33" s="1230"/>
      <c r="GNF33" s="1230"/>
      <c r="GNG33" s="1230"/>
      <c r="GNH33" s="1230"/>
      <c r="GNI33" s="1230"/>
      <c r="GNJ33" s="1230"/>
      <c r="GNK33" s="1230"/>
      <c r="GNL33" s="1230"/>
      <c r="GNM33" s="1230"/>
      <c r="GNN33" s="1230"/>
      <c r="GNO33" s="1230"/>
      <c r="GNP33" s="1230"/>
      <c r="GNQ33" s="1230"/>
      <c r="GNR33" s="1230"/>
      <c r="GNS33" s="1230"/>
      <c r="GNT33" s="1230"/>
      <c r="GNU33" s="1230"/>
      <c r="GNV33" s="1230"/>
      <c r="GNW33" s="1230"/>
      <c r="GNX33" s="1230"/>
      <c r="GNY33" s="1230"/>
      <c r="GNZ33" s="1230"/>
      <c r="GOA33" s="1230"/>
      <c r="GOB33" s="1230"/>
      <c r="GOC33" s="1230"/>
      <c r="GOD33" s="1230"/>
      <c r="GOE33" s="1230"/>
      <c r="GOF33" s="1230"/>
      <c r="GOG33" s="1230"/>
      <c r="GOH33" s="1230"/>
      <c r="GOI33" s="1230"/>
      <c r="GOJ33" s="1230"/>
      <c r="GOK33" s="1230"/>
      <c r="GOL33" s="1230"/>
      <c r="GOM33" s="1230"/>
      <c r="GON33" s="1230"/>
      <c r="GOO33" s="1230"/>
      <c r="GOP33" s="1230"/>
      <c r="GOQ33" s="1230"/>
      <c r="GOR33" s="1230"/>
      <c r="GOS33" s="1230"/>
      <c r="GOT33" s="1230"/>
      <c r="GOU33" s="1230"/>
      <c r="GOV33" s="1230"/>
      <c r="GOW33" s="1230"/>
      <c r="GOX33" s="1230"/>
      <c r="GOY33" s="1230"/>
      <c r="GOZ33" s="1230"/>
      <c r="GPA33" s="1230"/>
      <c r="GPB33" s="1230"/>
      <c r="GPC33" s="1230"/>
      <c r="GPD33" s="1230"/>
      <c r="GPE33" s="1230"/>
      <c r="GPF33" s="1230"/>
      <c r="GPG33" s="1230"/>
      <c r="GPH33" s="1230"/>
      <c r="GPI33" s="1230"/>
      <c r="GPJ33" s="1230"/>
      <c r="GPK33" s="1230"/>
      <c r="GPL33" s="1230"/>
      <c r="GPM33" s="1230"/>
      <c r="GPN33" s="1230"/>
      <c r="GPO33" s="1230"/>
      <c r="GPP33" s="1230"/>
      <c r="GPQ33" s="1230"/>
      <c r="GPR33" s="1230"/>
      <c r="GPS33" s="1230"/>
      <c r="GPT33" s="1230"/>
      <c r="GPU33" s="1230"/>
      <c r="GPV33" s="1230"/>
      <c r="GPW33" s="1230"/>
      <c r="GPX33" s="1230"/>
      <c r="GPY33" s="1230"/>
      <c r="GPZ33" s="1230"/>
      <c r="GQA33" s="1230"/>
      <c r="GQB33" s="1230"/>
      <c r="GQC33" s="1230"/>
      <c r="GQD33" s="1230"/>
      <c r="GQE33" s="1230"/>
      <c r="GQF33" s="1230"/>
      <c r="GQG33" s="1230"/>
      <c r="GQH33" s="1230"/>
      <c r="GQI33" s="1230"/>
      <c r="GQJ33" s="1230"/>
      <c r="GQK33" s="1230"/>
      <c r="GQL33" s="1230"/>
      <c r="GQM33" s="1230"/>
      <c r="GQN33" s="1230"/>
      <c r="GQO33" s="1230"/>
      <c r="GQP33" s="1230"/>
      <c r="GQQ33" s="1230"/>
      <c r="GQR33" s="1230"/>
      <c r="GQS33" s="1230"/>
      <c r="GQT33" s="1230"/>
      <c r="GQU33" s="1230"/>
      <c r="GQV33" s="1230"/>
      <c r="GQW33" s="1230"/>
      <c r="GQX33" s="1230"/>
      <c r="GQY33" s="1230"/>
      <c r="GQZ33" s="1230"/>
      <c r="GRA33" s="1230"/>
      <c r="GRB33" s="1230"/>
      <c r="GRC33" s="1230"/>
      <c r="GRD33" s="1230"/>
      <c r="GRE33" s="1230"/>
      <c r="GRF33" s="1230"/>
      <c r="GRG33" s="1230"/>
      <c r="GRH33" s="1230"/>
      <c r="GRI33" s="1230"/>
      <c r="GRJ33" s="1230"/>
      <c r="GRK33" s="1230"/>
      <c r="GRL33" s="1230"/>
      <c r="GRM33" s="1230"/>
      <c r="GRN33" s="1230"/>
      <c r="GRO33" s="1230"/>
      <c r="GRP33" s="1230"/>
      <c r="GRQ33" s="1230"/>
      <c r="GRR33" s="1230"/>
      <c r="GRS33" s="1230"/>
      <c r="GRT33" s="1230"/>
      <c r="GRU33" s="1230"/>
      <c r="GRV33" s="1230"/>
      <c r="GRW33" s="1230"/>
      <c r="GRX33" s="1230"/>
      <c r="GRY33" s="1230"/>
      <c r="GRZ33" s="1230"/>
      <c r="GSA33" s="1230"/>
      <c r="GSB33" s="1230"/>
      <c r="GSC33" s="1230"/>
      <c r="GSD33" s="1230"/>
      <c r="GSE33" s="1230"/>
      <c r="GSF33" s="1230"/>
      <c r="GSG33" s="1230"/>
      <c r="GSH33" s="1230"/>
      <c r="GSI33" s="1230"/>
      <c r="GSJ33" s="1230"/>
      <c r="GSK33" s="1230"/>
      <c r="GSL33" s="1230"/>
      <c r="GSM33" s="1230"/>
      <c r="GSN33" s="1230"/>
      <c r="GSO33" s="1230"/>
      <c r="GSP33" s="1230"/>
      <c r="GSQ33" s="1230"/>
      <c r="GSR33" s="1230"/>
      <c r="GSS33" s="1230"/>
      <c r="GST33" s="1230"/>
      <c r="GSU33" s="1230"/>
      <c r="GSV33" s="1230"/>
      <c r="GSW33" s="1230"/>
      <c r="GSX33" s="1230"/>
      <c r="GSY33" s="1230"/>
      <c r="GSZ33" s="1230"/>
      <c r="GTA33" s="1230"/>
      <c r="GTB33" s="1230"/>
      <c r="GTC33" s="1230"/>
      <c r="GTD33" s="1230"/>
      <c r="GTE33" s="1230"/>
      <c r="GTF33" s="1230"/>
      <c r="GTG33" s="1230"/>
      <c r="GTH33" s="1230"/>
      <c r="GTI33" s="1230"/>
      <c r="GTJ33" s="1230"/>
      <c r="GTK33" s="1230"/>
      <c r="GTL33" s="1230"/>
      <c r="GTM33" s="1230"/>
      <c r="GTN33" s="1230"/>
      <c r="GTO33" s="1230"/>
      <c r="GTP33" s="1230"/>
      <c r="GTQ33" s="1230"/>
      <c r="GTR33" s="1230"/>
      <c r="GTS33" s="1230"/>
      <c r="GTT33" s="1230"/>
      <c r="GTU33" s="1230"/>
      <c r="GTV33" s="1230"/>
      <c r="GTW33" s="1230"/>
      <c r="GTX33" s="1230"/>
      <c r="GTY33" s="1230"/>
      <c r="GTZ33" s="1230"/>
      <c r="GUA33" s="1230"/>
      <c r="GUB33" s="1230"/>
      <c r="GUC33" s="1230"/>
      <c r="GUD33" s="1230"/>
      <c r="GUE33" s="1230"/>
      <c r="GUF33" s="1230"/>
      <c r="GUG33" s="1230"/>
      <c r="GUH33" s="1230"/>
      <c r="GUI33" s="1230"/>
      <c r="GUJ33" s="1230"/>
      <c r="GUK33" s="1230"/>
      <c r="GUL33" s="1230"/>
      <c r="GUM33" s="1230"/>
      <c r="GUN33" s="1230"/>
      <c r="GUO33" s="1230"/>
      <c r="GUP33" s="1230"/>
      <c r="GUQ33" s="1230"/>
      <c r="GUR33" s="1230"/>
      <c r="GUS33" s="1230"/>
      <c r="GUT33" s="1230"/>
      <c r="GUU33" s="1230"/>
      <c r="GUV33" s="1230"/>
      <c r="GUW33" s="1230"/>
      <c r="GUX33" s="1230"/>
      <c r="GUY33" s="1230"/>
      <c r="GUZ33" s="1230"/>
      <c r="GVA33" s="1230"/>
      <c r="GVB33" s="1230"/>
      <c r="GVC33" s="1230"/>
      <c r="GVD33" s="1230"/>
      <c r="GVE33" s="1230"/>
      <c r="GVF33" s="1230"/>
      <c r="GVG33" s="1230"/>
      <c r="GVH33" s="1230"/>
      <c r="GVI33" s="1230"/>
      <c r="GVJ33" s="1230"/>
      <c r="GVK33" s="1230"/>
      <c r="GVL33" s="1230"/>
      <c r="GVM33" s="1230"/>
      <c r="GVN33" s="1230"/>
      <c r="GVO33" s="1230"/>
      <c r="GVP33" s="1230"/>
      <c r="GVQ33" s="1230"/>
      <c r="GVR33" s="1230"/>
      <c r="GVS33" s="1230"/>
      <c r="GVT33" s="1230"/>
      <c r="GVU33" s="1230"/>
      <c r="GVV33" s="1230"/>
      <c r="GVW33" s="1230"/>
      <c r="GVX33" s="1230"/>
      <c r="GVY33" s="1230"/>
      <c r="GVZ33" s="1230"/>
      <c r="GWA33" s="1230"/>
      <c r="GWB33" s="1230"/>
      <c r="GWC33" s="1230"/>
      <c r="GWD33" s="1230"/>
      <c r="GWE33" s="1230"/>
      <c r="GWF33" s="1230"/>
      <c r="GWG33" s="1230"/>
      <c r="GWH33" s="1230"/>
      <c r="GWI33" s="1230"/>
      <c r="GWJ33" s="1230"/>
      <c r="GWK33" s="1230"/>
      <c r="GWL33" s="1230"/>
      <c r="GWM33" s="1230"/>
      <c r="GWN33" s="1230"/>
      <c r="GWO33" s="1230"/>
      <c r="GWP33" s="1230"/>
      <c r="GWQ33" s="1230"/>
      <c r="GWR33" s="1230"/>
      <c r="GWS33" s="1230"/>
      <c r="GWT33" s="1230"/>
      <c r="GWU33" s="1230"/>
      <c r="GWV33" s="1230"/>
      <c r="GWW33" s="1230"/>
      <c r="GWX33" s="1230"/>
      <c r="GWY33" s="1230"/>
      <c r="GWZ33" s="1230"/>
      <c r="GXA33" s="1230"/>
      <c r="GXB33" s="1230"/>
      <c r="GXC33" s="1230"/>
      <c r="GXD33" s="1230"/>
      <c r="GXE33" s="1230"/>
      <c r="GXF33" s="1230"/>
      <c r="GXG33" s="1230"/>
      <c r="GXH33" s="1230"/>
      <c r="GXI33" s="1230"/>
      <c r="GXJ33" s="1230"/>
      <c r="GXK33" s="1230"/>
      <c r="GXL33" s="1230"/>
      <c r="GXM33" s="1230"/>
      <c r="GXN33" s="1230"/>
      <c r="GXO33" s="1230"/>
      <c r="GXP33" s="1230"/>
      <c r="GXQ33" s="1230"/>
      <c r="GXR33" s="1230"/>
      <c r="GXS33" s="1230"/>
      <c r="GXT33" s="1230"/>
      <c r="GXU33" s="1230"/>
      <c r="GXV33" s="1230"/>
      <c r="GXW33" s="1230"/>
      <c r="GXX33" s="1230"/>
      <c r="GXY33" s="1230"/>
      <c r="GXZ33" s="1230"/>
      <c r="GYA33" s="1230"/>
      <c r="GYB33" s="1230"/>
      <c r="GYC33" s="1230"/>
      <c r="GYD33" s="1230"/>
      <c r="GYE33" s="1230"/>
      <c r="GYF33" s="1230"/>
      <c r="GYG33" s="1230"/>
      <c r="GYH33" s="1230"/>
      <c r="GYI33" s="1230"/>
      <c r="GYJ33" s="1230"/>
      <c r="GYK33" s="1230"/>
      <c r="GYL33" s="1230"/>
      <c r="GYM33" s="1230"/>
      <c r="GYN33" s="1230"/>
      <c r="GYO33" s="1230"/>
      <c r="GYP33" s="1230"/>
      <c r="GYQ33" s="1230"/>
      <c r="GYR33" s="1230"/>
      <c r="GYS33" s="1230"/>
      <c r="GYT33" s="1230"/>
      <c r="GYU33" s="1230"/>
      <c r="GYV33" s="1230"/>
      <c r="GYW33" s="1230"/>
      <c r="GYX33" s="1230"/>
      <c r="GYY33" s="1230"/>
      <c r="GYZ33" s="1230"/>
      <c r="GZA33" s="1230"/>
      <c r="GZB33" s="1230"/>
      <c r="GZC33" s="1230"/>
      <c r="GZD33" s="1230"/>
      <c r="GZE33" s="1230"/>
      <c r="GZF33" s="1230"/>
      <c r="GZG33" s="1230"/>
      <c r="GZH33" s="1230"/>
      <c r="GZI33" s="1230"/>
      <c r="GZJ33" s="1230"/>
      <c r="GZK33" s="1230"/>
      <c r="GZL33" s="1230"/>
      <c r="GZM33" s="1230"/>
      <c r="GZN33" s="1230"/>
      <c r="GZO33" s="1230"/>
      <c r="GZP33" s="1230"/>
      <c r="GZQ33" s="1230"/>
      <c r="GZR33" s="1230"/>
      <c r="GZS33" s="1230"/>
      <c r="GZT33" s="1230"/>
      <c r="GZU33" s="1230"/>
      <c r="GZV33" s="1230"/>
      <c r="GZW33" s="1230"/>
      <c r="GZX33" s="1230"/>
      <c r="GZY33" s="1230"/>
      <c r="GZZ33" s="1230"/>
      <c r="HAA33" s="1230"/>
      <c r="HAB33" s="1230"/>
      <c r="HAC33" s="1230"/>
      <c r="HAD33" s="1230"/>
      <c r="HAE33" s="1230"/>
      <c r="HAF33" s="1230"/>
      <c r="HAG33" s="1230"/>
      <c r="HAH33" s="1230"/>
      <c r="HAI33" s="1230"/>
      <c r="HAJ33" s="1230"/>
      <c r="HAK33" s="1230"/>
      <c r="HAL33" s="1230"/>
      <c r="HAM33" s="1230"/>
      <c r="HAN33" s="1230"/>
      <c r="HAO33" s="1230"/>
      <c r="HAP33" s="1230"/>
      <c r="HAQ33" s="1230"/>
      <c r="HAR33" s="1230"/>
      <c r="HAS33" s="1230"/>
      <c r="HAT33" s="1230"/>
      <c r="HAU33" s="1230"/>
      <c r="HAV33" s="1230"/>
      <c r="HAW33" s="1230"/>
      <c r="HAX33" s="1230"/>
      <c r="HAY33" s="1230"/>
      <c r="HAZ33" s="1230"/>
      <c r="HBA33" s="1230"/>
      <c r="HBB33" s="1230"/>
      <c r="HBC33" s="1230"/>
      <c r="HBD33" s="1230"/>
      <c r="HBE33" s="1230"/>
      <c r="HBF33" s="1230"/>
      <c r="HBG33" s="1230"/>
      <c r="HBH33" s="1230"/>
      <c r="HBI33" s="1230"/>
      <c r="HBJ33" s="1230"/>
      <c r="HBK33" s="1230"/>
      <c r="HBL33" s="1230"/>
      <c r="HBM33" s="1230"/>
      <c r="HBN33" s="1230"/>
      <c r="HBO33" s="1230"/>
      <c r="HBP33" s="1230"/>
      <c r="HBQ33" s="1230"/>
      <c r="HBR33" s="1230"/>
      <c r="HBS33" s="1230"/>
      <c r="HBT33" s="1230"/>
      <c r="HBU33" s="1230"/>
      <c r="HBV33" s="1230"/>
      <c r="HBW33" s="1230"/>
      <c r="HBX33" s="1230"/>
      <c r="HBY33" s="1230"/>
      <c r="HBZ33" s="1230"/>
      <c r="HCA33" s="1230"/>
      <c r="HCB33" s="1230"/>
      <c r="HCC33" s="1230"/>
      <c r="HCD33" s="1230"/>
      <c r="HCE33" s="1230"/>
      <c r="HCF33" s="1230"/>
      <c r="HCG33" s="1230"/>
      <c r="HCH33" s="1230"/>
      <c r="HCI33" s="1230"/>
      <c r="HCJ33" s="1230"/>
      <c r="HCK33" s="1230"/>
      <c r="HCL33" s="1230"/>
      <c r="HCM33" s="1230"/>
      <c r="HCN33" s="1230"/>
      <c r="HCO33" s="1230"/>
      <c r="HCP33" s="1230"/>
      <c r="HCQ33" s="1230"/>
      <c r="HCR33" s="1230"/>
      <c r="HCS33" s="1230"/>
      <c r="HCT33" s="1230"/>
      <c r="HCU33" s="1230"/>
      <c r="HCV33" s="1230"/>
      <c r="HCW33" s="1230"/>
      <c r="HCX33" s="1230"/>
      <c r="HCY33" s="1230"/>
      <c r="HCZ33" s="1230"/>
      <c r="HDA33" s="1230"/>
      <c r="HDB33" s="1230"/>
      <c r="HDC33" s="1230"/>
      <c r="HDD33" s="1230"/>
      <c r="HDE33" s="1230"/>
      <c r="HDF33" s="1230"/>
      <c r="HDG33" s="1230"/>
      <c r="HDH33" s="1230"/>
      <c r="HDI33" s="1230"/>
      <c r="HDJ33" s="1230"/>
      <c r="HDK33" s="1230"/>
      <c r="HDL33" s="1230"/>
      <c r="HDM33" s="1230"/>
      <c r="HDN33" s="1230"/>
      <c r="HDO33" s="1230"/>
      <c r="HDP33" s="1230"/>
      <c r="HDQ33" s="1230"/>
      <c r="HDR33" s="1230"/>
      <c r="HDS33" s="1230"/>
      <c r="HDT33" s="1230"/>
      <c r="HDU33" s="1230"/>
      <c r="HDV33" s="1230"/>
      <c r="HDW33" s="1230"/>
      <c r="HDX33" s="1230"/>
      <c r="HDY33" s="1230"/>
      <c r="HDZ33" s="1230"/>
      <c r="HEA33" s="1230"/>
      <c r="HEB33" s="1230"/>
      <c r="HEC33" s="1230"/>
      <c r="HED33" s="1230"/>
      <c r="HEE33" s="1230"/>
      <c r="HEF33" s="1230"/>
      <c r="HEG33" s="1230"/>
      <c r="HEH33" s="1230"/>
      <c r="HEI33" s="1230"/>
      <c r="HEJ33" s="1230"/>
      <c r="HEK33" s="1230"/>
      <c r="HEL33" s="1230"/>
      <c r="HEM33" s="1230"/>
      <c r="HEN33" s="1230"/>
      <c r="HEO33" s="1230"/>
      <c r="HEP33" s="1230"/>
      <c r="HEQ33" s="1230"/>
      <c r="HER33" s="1230"/>
      <c r="HES33" s="1230"/>
      <c r="HET33" s="1230"/>
      <c r="HEU33" s="1230"/>
      <c r="HEV33" s="1230"/>
      <c r="HEW33" s="1230"/>
      <c r="HEX33" s="1230"/>
      <c r="HEY33" s="1230"/>
      <c r="HEZ33" s="1230"/>
      <c r="HFA33" s="1230"/>
      <c r="HFB33" s="1230"/>
      <c r="HFC33" s="1230"/>
      <c r="HFD33" s="1230"/>
      <c r="HFE33" s="1230"/>
      <c r="HFF33" s="1230"/>
      <c r="HFG33" s="1230"/>
      <c r="HFH33" s="1230"/>
      <c r="HFI33" s="1230"/>
      <c r="HFJ33" s="1230"/>
      <c r="HFK33" s="1230"/>
      <c r="HFL33" s="1230"/>
      <c r="HFM33" s="1230"/>
      <c r="HFN33" s="1230"/>
      <c r="HFO33" s="1230"/>
      <c r="HFP33" s="1230"/>
      <c r="HFQ33" s="1230"/>
      <c r="HFR33" s="1230"/>
      <c r="HFS33" s="1230"/>
      <c r="HFT33" s="1230"/>
      <c r="HFU33" s="1230"/>
      <c r="HFV33" s="1230"/>
      <c r="HFW33" s="1230"/>
      <c r="HFX33" s="1230"/>
      <c r="HFY33" s="1230"/>
      <c r="HFZ33" s="1230"/>
      <c r="HGA33" s="1230"/>
      <c r="HGB33" s="1230"/>
      <c r="HGC33" s="1230"/>
      <c r="HGD33" s="1230"/>
      <c r="HGE33" s="1230"/>
      <c r="HGF33" s="1230"/>
      <c r="HGG33" s="1230"/>
      <c r="HGH33" s="1230"/>
      <c r="HGI33" s="1230"/>
      <c r="HGJ33" s="1230"/>
      <c r="HGK33" s="1230"/>
      <c r="HGL33" s="1230"/>
      <c r="HGM33" s="1230"/>
      <c r="HGN33" s="1230"/>
      <c r="HGO33" s="1230"/>
      <c r="HGP33" s="1230"/>
      <c r="HGQ33" s="1230"/>
      <c r="HGR33" s="1230"/>
      <c r="HGS33" s="1230"/>
      <c r="HGT33" s="1230"/>
      <c r="HGU33" s="1230"/>
      <c r="HGV33" s="1230"/>
      <c r="HGW33" s="1230"/>
      <c r="HGX33" s="1230"/>
      <c r="HGY33" s="1230"/>
      <c r="HGZ33" s="1230"/>
      <c r="HHA33" s="1230"/>
      <c r="HHB33" s="1230"/>
      <c r="HHC33" s="1230"/>
      <c r="HHD33" s="1230"/>
      <c r="HHE33" s="1230"/>
      <c r="HHF33" s="1230"/>
      <c r="HHG33" s="1230"/>
      <c r="HHH33" s="1230"/>
      <c r="HHI33" s="1230"/>
      <c r="HHJ33" s="1230"/>
      <c r="HHK33" s="1230"/>
      <c r="HHL33" s="1230"/>
      <c r="HHM33" s="1230"/>
      <c r="HHN33" s="1230"/>
      <c r="HHO33" s="1230"/>
      <c r="HHP33" s="1230"/>
      <c r="HHQ33" s="1230"/>
      <c r="HHR33" s="1230"/>
      <c r="HHS33" s="1230"/>
      <c r="HHT33" s="1230"/>
      <c r="HHU33" s="1230"/>
      <c r="HHV33" s="1230"/>
      <c r="HHW33" s="1230"/>
      <c r="HHX33" s="1230"/>
      <c r="HHY33" s="1230"/>
      <c r="HHZ33" s="1230"/>
      <c r="HIA33" s="1230"/>
      <c r="HIB33" s="1230"/>
      <c r="HIC33" s="1230"/>
      <c r="HID33" s="1230"/>
      <c r="HIE33" s="1230"/>
      <c r="HIF33" s="1230"/>
      <c r="HIG33" s="1230"/>
      <c r="HIH33" s="1230"/>
      <c r="HII33" s="1230"/>
      <c r="HIJ33" s="1230"/>
      <c r="HIK33" s="1230"/>
      <c r="HIL33" s="1230"/>
      <c r="HIM33" s="1230"/>
      <c r="HIN33" s="1230"/>
      <c r="HIO33" s="1230"/>
      <c r="HIP33" s="1230"/>
      <c r="HIQ33" s="1230"/>
      <c r="HIR33" s="1230"/>
      <c r="HIS33" s="1230"/>
      <c r="HIT33" s="1230"/>
      <c r="HIU33" s="1230"/>
      <c r="HIV33" s="1230"/>
      <c r="HIW33" s="1230"/>
      <c r="HIX33" s="1230"/>
      <c r="HIY33" s="1230"/>
      <c r="HIZ33" s="1230"/>
      <c r="HJA33" s="1230"/>
      <c r="HJB33" s="1230"/>
      <c r="HJC33" s="1230"/>
      <c r="HJD33" s="1230"/>
      <c r="HJE33" s="1230"/>
      <c r="HJF33" s="1230"/>
      <c r="HJG33" s="1230"/>
      <c r="HJH33" s="1230"/>
      <c r="HJI33" s="1230"/>
      <c r="HJJ33" s="1230"/>
      <c r="HJK33" s="1230"/>
      <c r="HJL33" s="1230"/>
      <c r="HJM33" s="1230"/>
      <c r="HJN33" s="1230"/>
      <c r="HJO33" s="1230"/>
      <c r="HJP33" s="1230"/>
      <c r="HJQ33" s="1230"/>
      <c r="HJR33" s="1230"/>
      <c r="HJS33" s="1230"/>
      <c r="HJT33" s="1230"/>
      <c r="HJU33" s="1230"/>
      <c r="HJV33" s="1230"/>
      <c r="HJW33" s="1230"/>
      <c r="HJX33" s="1230"/>
      <c r="HJY33" s="1230"/>
      <c r="HJZ33" s="1230"/>
      <c r="HKA33" s="1230"/>
      <c r="HKB33" s="1230"/>
      <c r="HKC33" s="1230"/>
      <c r="HKD33" s="1230"/>
      <c r="HKE33" s="1230"/>
      <c r="HKF33" s="1230"/>
      <c r="HKG33" s="1230"/>
      <c r="HKH33" s="1230"/>
      <c r="HKI33" s="1230"/>
      <c r="HKJ33" s="1230"/>
      <c r="HKK33" s="1230"/>
      <c r="HKL33" s="1230"/>
      <c r="HKM33" s="1230"/>
      <c r="HKN33" s="1230"/>
      <c r="HKO33" s="1230"/>
      <c r="HKP33" s="1230"/>
      <c r="HKQ33" s="1230"/>
      <c r="HKR33" s="1230"/>
      <c r="HKS33" s="1230"/>
      <c r="HKT33" s="1230"/>
      <c r="HKU33" s="1230"/>
      <c r="HKV33" s="1230"/>
      <c r="HKW33" s="1230"/>
      <c r="HKX33" s="1230"/>
      <c r="HKY33" s="1230"/>
      <c r="HKZ33" s="1230"/>
      <c r="HLA33" s="1230"/>
      <c r="HLB33" s="1230"/>
      <c r="HLC33" s="1230"/>
      <c r="HLD33" s="1230"/>
      <c r="HLE33" s="1230"/>
      <c r="HLF33" s="1230"/>
      <c r="HLG33" s="1230"/>
      <c r="HLH33" s="1230"/>
      <c r="HLI33" s="1230"/>
      <c r="HLJ33" s="1230"/>
      <c r="HLK33" s="1230"/>
      <c r="HLL33" s="1230"/>
      <c r="HLM33" s="1230"/>
      <c r="HLN33" s="1230"/>
      <c r="HLO33" s="1230"/>
      <c r="HLP33" s="1230"/>
      <c r="HLQ33" s="1230"/>
      <c r="HLR33" s="1230"/>
      <c r="HLS33" s="1230"/>
      <c r="HLT33" s="1230"/>
      <c r="HLU33" s="1230"/>
      <c r="HLV33" s="1230"/>
      <c r="HLW33" s="1230"/>
      <c r="HLX33" s="1230"/>
      <c r="HLY33" s="1230"/>
      <c r="HLZ33" s="1230"/>
      <c r="HMA33" s="1230"/>
      <c r="HMB33" s="1230"/>
      <c r="HMC33" s="1230"/>
      <c r="HMD33" s="1230"/>
      <c r="HME33" s="1230"/>
      <c r="HMF33" s="1230"/>
      <c r="HMG33" s="1230"/>
      <c r="HMH33" s="1230"/>
      <c r="HMI33" s="1230"/>
      <c r="HMJ33" s="1230"/>
      <c r="HMK33" s="1230"/>
      <c r="HML33" s="1230"/>
      <c r="HMM33" s="1230"/>
      <c r="HMN33" s="1230"/>
      <c r="HMO33" s="1230"/>
      <c r="HMP33" s="1230"/>
      <c r="HMQ33" s="1230"/>
      <c r="HMR33" s="1230"/>
      <c r="HMS33" s="1230"/>
      <c r="HMT33" s="1230"/>
      <c r="HMU33" s="1230"/>
      <c r="HMV33" s="1230"/>
      <c r="HMW33" s="1230"/>
      <c r="HMX33" s="1230"/>
      <c r="HMY33" s="1230"/>
      <c r="HMZ33" s="1230"/>
      <c r="HNA33" s="1230"/>
      <c r="HNB33" s="1230"/>
      <c r="HNC33" s="1230"/>
      <c r="HND33" s="1230"/>
      <c r="HNE33" s="1230"/>
      <c r="HNF33" s="1230"/>
      <c r="HNG33" s="1230"/>
      <c r="HNH33" s="1230"/>
      <c r="HNI33" s="1230"/>
      <c r="HNJ33" s="1230"/>
      <c r="HNK33" s="1230"/>
      <c r="HNL33" s="1230"/>
      <c r="HNM33" s="1230"/>
      <c r="HNN33" s="1230"/>
      <c r="HNO33" s="1230"/>
      <c r="HNP33" s="1230"/>
      <c r="HNQ33" s="1230"/>
      <c r="HNR33" s="1230"/>
      <c r="HNS33" s="1230"/>
      <c r="HNT33" s="1230"/>
      <c r="HNU33" s="1230"/>
      <c r="HNV33" s="1230"/>
      <c r="HNW33" s="1230"/>
      <c r="HNX33" s="1230"/>
      <c r="HNY33" s="1230"/>
      <c r="HNZ33" s="1230"/>
      <c r="HOA33" s="1230"/>
      <c r="HOB33" s="1230"/>
      <c r="HOC33" s="1230"/>
      <c r="HOD33" s="1230"/>
      <c r="HOE33" s="1230"/>
      <c r="HOF33" s="1230"/>
      <c r="HOG33" s="1230"/>
      <c r="HOH33" s="1230"/>
      <c r="HOI33" s="1230"/>
      <c r="HOJ33" s="1230"/>
      <c r="HOK33" s="1230"/>
      <c r="HOL33" s="1230"/>
      <c r="HOM33" s="1230"/>
      <c r="HON33" s="1230"/>
      <c r="HOO33" s="1230"/>
      <c r="HOP33" s="1230"/>
      <c r="HOQ33" s="1230"/>
      <c r="HOR33" s="1230"/>
      <c r="HOS33" s="1230"/>
      <c r="HOT33" s="1230"/>
      <c r="HOU33" s="1230"/>
      <c r="HOV33" s="1230"/>
      <c r="HOW33" s="1230"/>
      <c r="HOX33" s="1230"/>
      <c r="HOY33" s="1230"/>
      <c r="HOZ33" s="1230"/>
      <c r="HPA33" s="1230"/>
      <c r="HPB33" s="1230"/>
      <c r="HPC33" s="1230"/>
      <c r="HPD33" s="1230"/>
      <c r="HPE33" s="1230"/>
      <c r="HPF33" s="1230"/>
      <c r="HPG33" s="1230"/>
      <c r="HPH33" s="1230"/>
      <c r="HPI33" s="1230"/>
      <c r="HPJ33" s="1230"/>
      <c r="HPK33" s="1230"/>
      <c r="HPL33" s="1230"/>
      <c r="HPM33" s="1230"/>
      <c r="HPN33" s="1230"/>
      <c r="HPO33" s="1230"/>
      <c r="HPP33" s="1230"/>
      <c r="HPQ33" s="1230"/>
      <c r="HPR33" s="1230"/>
      <c r="HPS33" s="1230"/>
      <c r="HPT33" s="1230"/>
      <c r="HPU33" s="1230"/>
      <c r="HPV33" s="1230"/>
      <c r="HPW33" s="1230"/>
      <c r="HPX33" s="1230"/>
      <c r="HPY33" s="1230"/>
      <c r="HPZ33" s="1230"/>
      <c r="HQA33" s="1230"/>
      <c r="HQB33" s="1230"/>
      <c r="HQC33" s="1230"/>
      <c r="HQD33" s="1230"/>
      <c r="HQE33" s="1230"/>
      <c r="HQF33" s="1230"/>
      <c r="HQG33" s="1230"/>
      <c r="HQH33" s="1230"/>
      <c r="HQI33" s="1230"/>
      <c r="HQJ33" s="1230"/>
      <c r="HQK33" s="1230"/>
      <c r="HQL33" s="1230"/>
      <c r="HQM33" s="1230"/>
      <c r="HQN33" s="1230"/>
      <c r="HQO33" s="1230"/>
      <c r="HQP33" s="1230"/>
      <c r="HQQ33" s="1230"/>
      <c r="HQR33" s="1230"/>
      <c r="HQS33" s="1230"/>
      <c r="HQT33" s="1230"/>
      <c r="HQU33" s="1230"/>
      <c r="HQV33" s="1230"/>
      <c r="HQW33" s="1230"/>
      <c r="HQX33" s="1230"/>
      <c r="HQY33" s="1230"/>
      <c r="HQZ33" s="1230"/>
      <c r="HRA33" s="1230"/>
      <c r="HRB33" s="1230"/>
      <c r="HRC33" s="1230"/>
      <c r="HRD33" s="1230"/>
      <c r="HRE33" s="1230"/>
      <c r="HRF33" s="1230"/>
      <c r="HRG33" s="1230"/>
      <c r="HRH33" s="1230"/>
      <c r="HRI33" s="1230"/>
      <c r="HRJ33" s="1230"/>
      <c r="HRK33" s="1230"/>
      <c r="HRL33" s="1230"/>
      <c r="HRM33" s="1230"/>
      <c r="HRN33" s="1230"/>
      <c r="HRO33" s="1230"/>
      <c r="HRP33" s="1230"/>
      <c r="HRQ33" s="1230"/>
      <c r="HRR33" s="1230"/>
      <c r="HRS33" s="1230"/>
      <c r="HRT33" s="1230"/>
      <c r="HRU33" s="1230"/>
      <c r="HRV33" s="1230"/>
      <c r="HRW33" s="1230"/>
      <c r="HRX33" s="1230"/>
      <c r="HRY33" s="1230"/>
      <c r="HRZ33" s="1230"/>
      <c r="HSA33" s="1230"/>
      <c r="HSB33" s="1230"/>
      <c r="HSC33" s="1230"/>
      <c r="HSD33" s="1230"/>
      <c r="HSE33" s="1230"/>
      <c r="HSF33" s="1230"/>
      <c r="HSG33" s="1230"/>
      <c r="HSH33" s="1230"/>
      <c r="HSI33" s="1230"/>
      <c r="HSJ33" s="1230"/>
      <c r="HSK33" s="1230"/>
      <c r="HSL33" s="1230"/>
      <c r="HSM33" s="1230"/>
      <c r="HSN33" s="1230"/>
      <c r="HSO33" s="1230"/>
      <c r="HSP33" s="1230"/>
      <c r="HSQ33" s="1230"/>
      <c r="HSR33" s="1230"/>
      <c r="HSS33" s="1230"/>
      <c r="HST33" s="1230"/>
      <c r="HSU33" s="1230"/>
      <c r="HSV33" s="1230"/>
      <c r="HSW33" s="1230"/>
      <c r="HSX33" s="1230"/>
      <c r="HSY33" s="1230"/>
      <c r="HSZ33" s="1230"/>
      <c r="HTA33" s="1230"/>
      <c r="HTB33" s="1230"/>
      <c r="HTC33" s="1230"/>
      <c r="HTD33" s="1230"/>
      <c r="HTE33" s="1230"/>
      <c r="HTF33" s="1230"/>
      <c r="HTG33" s="1230"/>
      <c r="HTH33" s="1230"/>
      <c r="HTI33" s="1230"/>
      <c r="HTJ33" s="1230"/>
      <c r="HTK33" s="1230"/>
      <c r="HTL33" s="1230"/>
      <c r="HTM33" s="1230"/>
      <c r="HTN33" s="1230"/>
      <c r="HTO33" s="1230"/>
      <c r="HTP33" s="1230"/>
      <c r="HTQ33" s="1230"/>
      <c r="HTR33" s="1230"/>
      <c r="HTS33" s="1230"/>
      <c r="HTT33" s="1230"/>
      <c r="HTU33" s="1230"/>
      <c r="HTV33" s="1230"/>
      <c r="HTW33" s="1230"/>
      <c r="HTX33" s="1230"/>
      <c r="HTY33" s="1230"/>
      <c r="HTZ33" s="1230"/>
      <c r="HUA33" s="1230"/>
      <c r="HUB33" s="1230"/>
      <c r="HUC33" s="1230"/>
      <c r="HUD33" s="1230"/>
      <c r="HUE33" s="1230"/>
      <c r="HUF33" s="1230"/>
      <c r="HUG33" s="1230"/>
      <c r="HUH33" s="1230"/>
      <c r="HUI33" s="1230"/>
      <c r="HUJ33" s="1230"/>
      <c r="HUK33" s="1230"/>
      <c r="HUL33" s="1230"/>
      <c r="HUM33" s="1230"/>
      <c r="HUN33" s="1230"/>
      <c r="HUO33" s="1230"/>
      <c r="HUP33" s="1230"/>
      <c r="HUQ33" s="1230"/>
      <c r="HUR33" s="1230"/>
      <c r="HUS33" s="1230"/>
      <c r="HUT33" s="1230"/>
      <c r="HUU33" s="1230"/>
      <c r="HUV33" s="1230"/>
      <c r="HUW33" s="1230"/>
      <c r="HUX33" s="1230"/>
      <c r="HUY33" s="1230"/>
      <c r="HUZ33" s="1230"/>
      <c r="HVA33" s="1230"/>
      <c r="HVB33" s="1230"/>
      <c r="HVC33" s="1230"/>
      <c r="HVD33" s="1230"/>
      <c r="HVE33" s="1230"/>
      <c r="HVF33" s="1230"/>
      <c r="HVG33" s="1230"/>
      <c r="HVH33" s="1230"/>
      <c r="HVI33" s="1230"/>
      <c r="HVJ33" s="1230"/>
      <c r="HVK33" s="1230"/>
      <c r="HVL33" s="1230"/>
      <c r="HVM33" s="1230"/>
      <c r="HVN33" s="1230"/>
      <c r="HVO33" s="1230"/>
      <c r="HVP33" s="1230"/>
      <c r="HVQ33" s="1230"/>
      <c r="HVR33" s="1230"/>
      <c r="HVS33" s="1230"/>
      <c r="HVT33" s="1230"/>
      <c r="HVU33" s="1230"/>
      <c r="HVV33" s="1230"/>
      <c r="HVW33" s="1230"/>
      <c r="HVX33" s="1230"/>
      <c r="HVY33" s="1230"/>
      <c r="HVZ33" s="1230"/>
      <c r="HWA33" s="1230"/>
      <c r="HWB33" s="1230"/>
      <c r="HWC33" s="1230"/>
      <c r="HWD33" s="1230"/>
      <c r="HWE33" s="1230"/>
      <c r="HWF33" s="1230"/>
      <c r="HWG33" s="1230"/>
      <c r="HWH33" s="1230"/>
      <c r="HWI33" s="1230"/>
      <c r="HWJ33" s="1230"/>
      <c r="HWK33" s="1230"/>
      <c r="HWL33" s="1230"/>
      <c r="HWM33" s="1230"/>
      <c r="HWN33" s="1230"/>
      <c r="HWO33" s="1230"/>
      <c r="HWP33" s="1230"/>
      <c r="HWQ33" s="1230"/>
      <c r="HWR33" s="1230"/>
      <c r="HWS33" s="1230"/>
      <c r="HWT33" s="1230"/>
      <c r="HWU33" s="1230"/>
      <c r="HWV33" s="1230"/>
      <c r="HWW33" s="1230"/>
      <c r="HWX33" s="1230"/>
      <c r="HWY33" s="1230"/>
      <c r="HWZ33" s="1230"/>
      <c r="HXA33" s="1230"/>
      <c r="HXB33" s="1230"/>
      <c r="HXC33" s="1230"/>
      <c r="HXD33" s="1230"/>
      <c r="HXE33" s="1230"/>
      <c r="HXF33" s="1230"/>
      <c r="HXG33" s="1230"/>
      <c r="HXH33" s="1230"/>
      <c r="HXI33" s="1230"/>
      <c r="HXJ33" s="1230"/>
      <c r="HXK33" s="1230"/>
      <c r="HXL33" s="1230"/>
      <c r="HXM33" s="1230"/>
      <c r="HXN33" s="1230"/>
      <c r="HXO33" s="1230"/>
      <c r="HXP33" s="1230"/>
      <c r="HXQ33" s="1230"/>
      <c r="HXR33" s="1230"/>
      <c r="HXS33" s="1230"/>
      <c r="HXT33" s="1230"/>
      <c r="HXU33" s="1230"/>
      <c r="HXV33" s="1230"/>
      <c r="HXW33" s="1230"/>
      <c r="HXX33" s="1230"/>
      <c r="HXY33" s="1230"/>
      <c r="HXZ33" s="1230"/>
      <c r="HYA33" s="1230"/>
      <c r="HYB33" s="1230"/>
      <c r="HYC33" s="1230"/>
      <c r="HYD33" s="1230"/>
      <c r="HYE33" s="1230"/>
      <c r="HYF33" s="1230"/>
      <c r="HYG33" s="1230"/>
      <c r="HYH33" s="1230"/>
      <c r="HYI33" s="1230"/>
      <c r="HYJ33" s="1230"/>
      <c r="HYK33" s="1230"/>
      <c r="HYL33" s="1230"/>
      <c r="HYM33" s="1230"/>
      <c r="HYN33" s="1230"/>
      <c r="HYO33" s="1230"/>
      <c r="HYP33" s="1230"/>
      <c r="HYQ33" s="1230"/>
      <c r="HYR33" s="1230"/>
      <c r="HYS33" s="1230"/>
      <c r="HYT33" s="1230"/>
      <c r="HYU33" s="1230"/>
      <c r="HYV33" s="1230"/>
      <c r="HYW33" s="1230"/>
      <c r="HYX33" s="1230"/>
      <c r="HYY33" s="1230"/>
      <c r="HYZ33" s="1230"/>
      <c r="HZA33" s="1230"/>
      <c r="HZB33" s="1230"/>
      <c r="HZC33" s="1230"/>
      <c r="HZD33" s="1230"/>
      <c r="HZE33" s="1230"/>
      <c r="HZF33" s="1230"/>
      <c r="HZG33" s="1230"/>
      <c r="HZH33" s="1230"/>
      <c r="HZI33" s="1230"/>
      <c r="HZJ33" s="1230"/>
      <c r="HZK33" s="1230"/>
      <c r="HZL33" s="1230"/>
      <c r="HZM33" s="1230"/>
      <c r="HZN33" s="1230"/>
      <c r="HZO33" s="1230"/>
      <c r="HZP33" s="1230"/>
      <c r="HZQ33" s="1230"/>
      <c r="HZR33" s="1230"/>
      <c r="HZS33" s="1230"/>
      <c r="HZT33" s="1230"/>
      <c r="HZU33" s="1230"/>
      <c r="HZV33" s="1230"/>
      <c r="HZW33" s="1230"/>
      <c r="HZX33" s="1230"/>
      <c r="HZY33" s="1230"/>
      <c r="HZZ33" s="1230"/>
      <c r="IAA33" s="1230"/>
      <c r="IAB33" s="1230"/>
      <c r="IAC33" s="1230"/>
      <c r="IAD33" s="1230"/>
      <c r="IAE33" s="1230"/>
      <c r="IAF33" s="1230"/>
      <c r="IAG33" s="1230"/>
      <c r="IAH33" s="1230"/>
      <c r="IAI33" s="1230"/>
      <c r="IAJ33" s="1230"/>
      <c r="IAK33" s="1230"/>
      <c r="IAL33" s="1230"/>
      <c r="IAM33" s="1230"/>
      <c r="IAN33" s="1230"/>
      <c r="IAO33" s="1230"/>
      <c r="IAP33" s="1230"/>
      <c r="IAQ33" s="1230"/>
      <c r="IAR33" s="1230"/>
      <c r="IAS33" s="1230"/>
      <c r="IAT33" s="1230"/>
      <c r="IAU33" s="1230"/>
      <c r="IAV33" s="1230"/>
      <c r="IAW33" s="1230"/>
      <c r="IAX33" s="1230"/>
      <c r="IAY33" s="1230"/>
      <c r="IAZ33" s="1230"/>
      <c r="IBA33" s="1230"/>
      <c r="IBB33" s="1230"/>
      <c r="IBC33" s="1230"/>
      <c r="IBD33" s="1230"/>
      <c r="IBE33" s="1230"/>
      <c r="IBF33" s="1230"/>
      <c r="IBG33" s="1230"/>
      <c r="IBH33" s="1230"/>
      <c r="IBI33" s="1230"/>
      <c r="IBJ33" s="1230"/>
      <c r="IBK33" s="1230"/>
      <c r="IBL33" s="1230"/>
      <c r="IBM33" s="1230"/>
      <c r="IBN33" s="1230"/>
      <c r="IBO33" s="1230"/>
      <c r="IBP33" s="1230"/>
      <c r="IBQ33" s="1230"/>
      <c r="IBR33" s="1230"/>
      <c r="IBS33" s="1230"/>
      <c r="IBT33" s="1230"/>
      <c r="IBU33" s="1230"/>
      <c r="IBV33" s="1230"/>
      <c r="IBW33" s="1230"/>
      <c r="IBX33" s="1230"/>
      <c r="IBY33" s="1230"/>
      <c r="IBZ33" s="1230"/>
      <c r="ICA33" s="1230"/>
      <c r="ICB33" s="1230"/>
      <c r="ICC33" s="1230"/>
      <c r="ICD33" s="1230"/>
      <c r="ICE33" s="1230"/>
      <c r="ICF33" s="1230"/>
      <c r="ICG33" s="1230"/>
      <c r="ICH33" s="1230"/>
      <c r="ICI33" s="1230"/>
      <c r="ICJ33" s="1230"/>
      <c r="ICK33" s="1230"/>
      <c r="ICL33" s="1230"/>
      <c r="ICM33" s="1230"/>
      <c r="ICN33" s="1230"/>
      <c r="ICO33" s="1230"/>
      <c r="ICP33" s="1230"/>
      <c r="ICQ33" s="1230"/>
      <c r="ICR33" s="1230"/>
      <c r="ICS33" s="1230"/>
      <c r="ICT33" s="1230"/>
      <c r="ICU33" s="1230"/>
      <c r="ICV33" s="1230"/>
      <c r="ICW33" s="1230"/>
      <c r="ICX33" s="1230"/>
      <c r="ICY33" s="1230"/>
      <c r="ICZ33" s="1230"/>
      <c r="IDA33" s="1230"/>
      <c r="IDB33" s="1230"/>
      <c r="IDC33" s="1230"/>
      <c r="IDD33" s="1230"/>
      <c r="IDE33" s="1230"/>
      <c r="IDF33" s="1230"/>
      <c r="IDG33" s="1230"/>
      <c r="IDH33" s="1230"/>
      <c r="IDI33" s="1230"/>
      <c r="IDJ33" s="1230"/>
      <c r="IDK33" s="1230"/>
      <c r="IDL33" s="1230"/>
      <c r="IDM33" s="1230"/>
      <c r="IDN33" s="1230"/>
      <c r="IDO33" s="1230"/>
      <c r="IDP33" s="1230"/>
      <c r="IDQ33" s="1230"/>
      <c r="IDR33" s="1230"/>
      <c r="IDS33" s="1230"/>
      <c r="IDT33" s="1230"/>
      <c r="IDU33" s="1230"/>
      <c r="IDV33" s="1230"/>
      <c r="IDW33" s="1230"/>
      <c r="IDX33" s="1230"/>
      <c r="IDY33" s="1230"/>
      <c r="IDZ33" s="1230"/>
      <c r="IEA33" s="1230"/>
      <c r="IEB33" s="1230"/>
      <c r="IEC33" s="1230"/>
      <c r="IED33" s="1230"/>
      <c r="IEE33" s="1230"/>
      <c r="IEF33" s="1230"/>
      <c r="IEG33" s="1230"/>
      <c r="IEH33" s="1230"/>
      <c r="IEI33" s="1230"/>
      <c r="IEJ33" s="1230"/>
      <c r="IEK33" s="1230"/>
      <c r="IEL33" s="1230"/>
      <c r="IEM33" s="1230"/>
      <c r="IEN33" s="1230"/>
      <c r="IEO33" s="1230"/>
      <c r="IEP33" s="1230"/>
      <c r="IEQ33" s="1230"/>
      <c r="IER33" s="1230"/>
      <c r="IES33" s="1230"/>
      <c r="IET33" s="1230"/>
      <c r="IEU33" s="1230"/>
      <c r="IEV33" s="1230"/>
      <c r="IEW33" s="1230"/>
      <c r="IEX33" s="1230"/>
      <c r="IEY33" s="1230"/>
      <c r="IEZ33" s="1230"/>
      <c r="IFA33" s="1230"/>
      <c r="IFB33" s="1230"/>
      <c r="IFC33" s="1230"/>
      <c r="IFD33" s="1230"/>
      <c r="IFE33" s="1230"/>
      <c r="IFF33" s="1230"/>
      <c r="IFG33" s="1230"/>
      <c r="IFH33" s="1230"/>
      <c r="IFI33" s="1230"/>
      <c r="IFJ33" s="1230"/>
      <c r="IFK33" s="1230"/>
      <c r="IFL33" s="1230"/>
      <c r="IFM33" s="1230"/>
      <c r="IFN33" s="1230"/>
      <c r="IFO33" s="1230"/>
      <c r="IFP33" s="1230"/>
      <c r="IFQ33" s="1230"/>
      <c r="IFR33" s="1230"/>
      <c r="IFS33" s="1230"/>
      <c r="IFT33" s="1230"/>
      <c r="IFU33" s="1230"/>
      <c r="IFV33" s="1230"/>
      <c r="IFW33" s="1230"/>
      <c r="IFX33" s="1230"/>
      <c r="IFY33" s="1230"/>
      <c r="IFZ33" s="1230"/>
      <c r="IGA33" s="1230"/>
      <c r="IGB33" s="1230"/>
      <c r="IGC33" s="1230"/>
      <c r="IGD33" s="1230"/>
      <c r="IGE33" s="1230"/>
      <c r="IGF33" s="1230"/>
      <c r="IGG33" s="1230"/>
      <c r="IGH33" s="1230"/>
      <c r="IGI33" s="1230"/>
      <c r="IGJ33" s="1230"/>
      <c r="IGK33" s="1230"/>
      <c r="IGL33" s="1230"/>
      <c r="IGM33" s="1230"/>
      <c r="IGN33" s="1230"/>
      <c r="IGO33" s="1230"/>
      <c r="IGP33" s="1230"/>
      <c r="IGQ33" s="1230"/>
      <c r="IGR33" s="1230"/>
      <c r="IGS33" s="1230"/>
      <c r="IGT33" s="1230"/>
      <c r="IGU33" s="1230"/>
      <c r="IGV33" s="1230"/>
      <c r="IGW33" s="1230"/>
      <c r="IGX33" s="1230"/>
      <c r="IGY33" s="1230"/>
      <c r="IGZ33" s="1230"/>
      <c r="IHA33" s="1230"/>
      <c r="IHB33" s="1230"/>
      <c r="IHC33" s="1230"/>
      <c r="IHD33" s="1230"/>
      <c r="IHE33" s="1230"/>
      <c r="IHF33" s="1230"/>
      <c r="IHG33" s="1230"/>
      <c r="IHH33" s="1230"/>
      <c r="IHI33" s="1230"/>
      <c r="IHJ33" s="1230"/>
      <c r="IHK33" s="1230"/>
      <c r="IHL33" s="1230"/>
      <c r="IHM33" s="1230"/>
      <c r="IHN33" s="1230"/>
      <c r="IHO33" s="1230"/>
      <c r="IHP33" s="1230"/>
      <c r="IHQ33" s="1230"/>
      <c r="IHR33" s="1230"/>
      <c r="IHS33" s="1230"/>
      <c r="IHT33" s="1230"/>
      <c r="IHU33" s="1230"/>
      <c r="IHV33" s="1230"/>
      <c r="IHW33" s="1230"/>
      <c r="IHX33" s="1230"/>
      <c r="IHY33" s="1230"/>
      <c r="IHZ33" s="1230"/>
      <c r="IIA33" s="1230"/>
      <c r="IIB33" s="1230"/>
      <c r="IIC33" s="1230"/>
      <c r="IID33" s="1230"/>
      <c r="IIE33" s="1230"/>
      <c r="IIF33" s="1230"/>
      <c r="IIG33" s="1230"/>
      <c r="IIH33" s="1230"/>
      <c r="III33" s="1230"/>
      <c r="IIJ33" s="1230"/>
      <c r="IIK33" s="1230"/>
      <c r="IIL33" s="1230"/>
      <c r="IIM33" s="1230"/>
      <c r="IIN33" s="1230"/>
      <c r="IIO33" s="1230"/>
      <c r="IIP33" s="1230"/>
      <c r="IIQ33" s="1230"/>
      <c r="IIR33" s="1230"/>
      <c r="IIS33" s="1230"/>
      <c r="IIT33" s="1230"/>
      <c r="IIU33" s="1230"/>
      <c r="IIV33" s="1230"/>
      <c r="IIW33" s="1230"/>
      <c r="IIX33" s="1230"/>
      <c r="IIY33" s="1230"/>
      <c r="IIZ33" s="1230"/>
      <c r="IJA33" s="1230"/>
      <c r="IJB33" s="1230"/>
      <c r="IJC33" s="1230"/>
      <c r="IJD33" s="1230"/>
      <c r="IJE33" s="1230"/>
      <c r="IJF33" s="1230"/>
      <c r="IJG33" s="1230"/>
      <c r="IJH33" s="1230"/>
      <c r="IJI33" s="1230"/>
      <c r="IJJ33" s="1230"/>
      <c r="IJK33" s="1230"/>
      <c r="IJL33" s="1230"/>
      <c r="IJM33" s="1230"/>
      <c r="IJN33" s="1230"/>
      <c r="IJO33" s="1230"/>
      <c r="IJP33" s="1230"/>
      <c r="IJQ33" s="1230"/>
      <c r="IJR33" s="1230"/>
      <c r="IJS33" s="1230"/>
      <c r="IJT33" s="1230"/>
      <c r="IJU33" s="1230"/>
      <c r="IJV33" s="1230"/>
      <c r="IJW33" s="1230"/>
      <c r="IJX33" s="1230"/>
      <c r="IJY33" s="1230"/>
      <c r="IJZ33" s="1230"/>
      <c r="IKA33" s="1230"/>
      <c r="IKB33" s="1230"/>
      <c r="IKC33" s="1230"/>
      <c r="IKD33" s="1230"/>
      <c r="IKE33" s="1230"/>
      <c r="IKF33" s="1230"/>
      <c r="IKG33" s="1230"/>
      <c r="IKH33" s="1230"/>
      <c r="IKI33" s="1230"/>
      <c r="IKJ33" s="1230"/>
      <c r="IKK33" s="1230"/>
      <c r="IKL33" s="1230"/>
      <c r="IKM33" s="1230"/>
      <c r="IKN33" s="1230"/>
      <c r="IKO33" s="1230"/>
      <c r="IKP33" s="1230"/>
      <c r="IKQ33" s="1230"/>
      <c r="IKR33" s="1230"/>
      <c r="IKS33" s="1230"/>
      <c r="IKT33" s="1230"/>
      <c r="IKU33" s="1230"/>
      <c r="IKV33" s="1230"/>
      <c r="IKW33" s="1230"/>
      <c r="IKX33" s="1230"/>
      <c r="IKY33" s="1230"/>
      <c r="IKZ33" s="1230"/>
      <c r="ILA33" s="1230"/>
      <c r="ILB33" s="1230"/>
      <c r="ILC33" s="1230"/>
      <c r="ILD33" s="1230"/>
      <c r="ILE33" s="1230"/>
      <c r="ILF33" s="1230"/>
      <c r="ILG33" s="1230"/>
      <c r="ILH33" s="1230"/>
      <c r="ILI33" s="1230"/>
      <c r="ILJ33" s="1230"/>
      <c r="ILK33" s="1230"/>
      <c r="ILL33" s="1230"/>
      <c r="ILM33" s="1230"/>
      <c r="ILN33" s="1230"/>
      <c r="ILO33" s="1230"/>
      <c r="ILP33" s="1230"/>
      <c r="ILQ33" s="1230"/>
      <c r="ILR33" s="1230"/>
      <c r="ILS33" s="1230"/>
      <c r="ILT33" s="1230"/>
      <c r="ILU33" s="1230"/>
      <c r="ILV33" s="1230"/>
      <c r="ILW33" s="1230"/>
      <c r="ILX33" s="1230"/>
      <c r="ILY33" s="1230"/>
      <c r="ILZ33" s="1230"/>
      <c r="IMA33" s="1230"/>
      <c r="IMB33" s="1230"/>
      <c r="IMC33" s="1230"/>
      <c r="IMD33" s="1230"/>
      <c r="IME33" s="1230"/>
      <c r="IMF33" s="1230"/>
      <c r="IMG33" s="1230"/>
      <c r="IMH33" s="1230"/>
      <c r="IMI33" s="1230"/>
      <c r="IMJ33" s="1230"/>
      <c r="IMK33" s="1230"/>
      <c r="IML33" s="1230"/>
      <c r="IMM33" s="1230"/>
      <c r="IMN33" s="1230"/>
      <c r="IMO33" s="1230"/>
      <c r="IMP33" s="1230"/>
      <c r="IMQ33" s="1230"/>
      <c r="IMR33" s="1230"/>
      <c r="IMS33" s="1230"/>
      <c r="IMT33" s="1230"/>
      <c r="IMU33" s="1230"/>
      <c r="IMV33" s="1230"/>
      <c r="IMW33" s="1230"/>
      <c r="IMX33" s="1230"/>
      <c r="IMY33" s="1230"/>
      <c r="IMZ33" s="1230"/>
      <c r="INA33" s="1230"/>
      <c r="INB33" s="1230"/>
      <c r="INC33" s="1230"/>
      <c r="IND33" s="1230"/>
      <c r="INE33" s="1230"/>
      <c r="INF33" s="1230"/>
      <c r="ING33" s="1230"/>
      <c r="INH33" s="1230"/>
      <c r="INI33" s="1230"/>
      <c r="INJ33" s="1230"/>
      <c r="INK33" s="1230"/>
      <c r="INL33" s="1230"/>
      <c r="INM33" s="1230"/>
      <c r="INN33" s="1230"/>
      <c r="INO33" s="1230"/>
      <c r="INP33" s="1230"/>
      <c r="INQ33" s="1230"/>
      <c r="INR33" s="1230"/>
      <c r="INS33" s="1230"/>
      <c r="INT33" s="1230"/>
      <c r="INU33" s="1230"/>
      <c r="INV33" s="1230"/>
      <c r="INW33" s="1230"/>
      <c r="INX33" s="1230"/>
      <c r="INY33" s="1230"/>
      <c r="INZ33" s="1230"/>
      <c r="IOA33" s="1230"/>
      <c r="IOB33" s="1230"/>
      <c r="IOC33" s="1230"/>
      <c r="IOD33" s="1230"/>
      <c r="IOE33" s="1230"/>
      <c r="IOF33" s="1230"/>
      <c r="IOG33" s="1230"/>
      <c r="IOH33" s="1230"/>
      <c r="IOI33" s="1230"/>
      <c r="IOJ33" s="1230"/>
      <c r="IOK33" s="1230"/>
      <c r="IOL33" s="1230"/>
      <c r="IOM33" s="1230"/>
      <c r="ION33" s="1230"/>
      <c r="IOO33" s="1230"/>
      <c r="IOP33" s="1230"/>
      <c r="IOQ33" s="1230"/>
      <c r="IOR33" s="1230"/>
      <c r="IOS33" s="1230"/>
      <c r="IOT33" s="1230"/>
      <c r="IOU33" s="1230"/>
      <c r="IOV33" s="1230"/>
      <c r="IOW33" s="1230"/>
      <c r="IOX33" s="1230"/>
      <c r="IOY33" s="1230"/>
      <c r="IOZ33" s="1230"/>
      <c r="IPA33" s="1230"/>
      <c r="IPB33" s="1230"/>
      <c r="IPC33" s="1230"/>
      <c r="IPD33" s="1230"/>
      <c r="IPE33" s="1230"/>
      <c r="IPF33" s="1230"/>
      <c r="IPG33" s="1230"/>
      <c r="IPH33" s="1230"/>
      <c r="IPI33" s="1230"/>
      <c r="IPJ33" s="1230"/>
      <c r="IPK33" s="1230"/>
      <c r="IPL33" s="1230"/>
      <c r="IPM33" s="1230"/>
      <c r="IPN33" s="1230"/>
      <c r="IPO33" s="1230"/>
      <c r="IPP33" s="1230"/>
      <c r="IPQ33" s="1230"/>
      <c r="IPR33" s="1230"/>
      <c r="IPS33" s="1230"/>
      <c r="IPT33" s="1230"/>
      <c r="IPU33" s="1230"/>
      <c r="IPV33" s="1230"/>
      <c r="IPW33" s="1230"/>
      <c r="IPX33" s="1230"/>
      <c r="IPY33" s="1230"/>
      <c r="IPZ33" s="1230"/>
      <c r="IQA33" s="1230"/>
      <c r="IQB33" s="1230"/>
      <c r="IQC33" s="1230"/>
      <c r="IQD33" s="1230"/>
      <c r="IQE33" s="1230"/>
      <c r="IQF33" s="1230"/>
      <c r="IQG33" s="1230"/>
      <c r="IQH33" s="1230"/>
      <c r="IQI33" s="1230"/>
      <c r="IQJ33" s="1230"/>
      <c r="IQK33" s="1230"/>
      <c r="IQL33" s="1230"/>
      <c r="IQM33" s="1230"/>
      <c r="IQN33" s="1230"/>
      <c r="IQO33" s="1230"/>
      <c r="IQP33" s="1230"/>
      <c r="IQQ33" s="1230"/>
      <c r="IQR33" s="1230"/>
      <c r="IQS33" s="1230"/>
      <c r="IQT33" s="1230"/>
      <c r="IQU33" s="1230"/>
      <c r="IQV33" s="1230"/>
      <c r="IQW33" s="1230"/>
      <c r="IQX33" s="1230"/>
      <c r="IQY33" s="1230"/>
      <c r="IQZ33" s="1230"/>
      <c r="IRA33" s="1230"/>
      <c r="IRB33" s="1230"/>
      <c r="IRC33" s="1230"/>
      <c r="IRD33" s="1230"/>
      <c r="IRE33" s="1230"/>
      <c r="IRF33" s="1230"/>
      <c r="IRG33" s="1230"/>
      <c r="IRH33" s="1230"/>
      <c r="IRI33" s="1230"/>
      <c r="IRJ33" s="1230"/>
      <c r="IRK33" s="1230"/>
      <c r="IRL33" s="1230"/>
      <c r="IRM33" s="1230"/>
      <c r="IRN33" s="1230"/>
      <c r="IRO33" s="1230"/>
      <c r="IRP33" s="1230"/>
      <c r="IRQ33" s="1230"/>
      <c r="IRR33" s="1230"/>
      <c r="IRS33" s="1230"/>
      <c r="IRT33" s="1230"/>
      <c r="IRU33" s="1230"/>
      <c r="IRV33" s="1230"/>
      <c r="IRW33" s="1230"/>
      <c r="IRX33" s="1230"/>
      <c r="IRY33" s="1230"/>
      <c r="IRZ33" s="1230"/>
      <c r="ISA33" s="1230"/>
      <c r="ISB33" s="1230"/>
      <c r="ISC33" s="1230"/>
      <c r="ISD33" s="1230"/>
      <c r="ISE33" s="1230"/>
      <c r="ISF33" s="1230"/>
      <c r="ISG33" s="1230"/>
      <c r="ISH33" s="1230"/>
      <c r="ISI33" s="1230"/>
      <c r="ISJ33" s="1230"/>
      <c r="ISK33" s="1230"/>
      <c r="ISL33" s="1230"/>
      <c r="ISM33" s="1230"/>
      <c r="ISN33" s="1230"/>
      <c r="ISO33" s="1230"/>
      <c r="ISP33" s="1230"/>
      <c r="ISQ33" s="1230"/>
      <c r="ISR33" s="1230"/>
      <c r="ISS33" s="1230"/>
      <c r="IST33" s="1230"/>
      <c r="ISU33" s="1230"/>
      <c r="ISV33" s="1230"/>
      <c r="ISW33" s="1230"/>
      <c r="ISX33" s="1230"/>
      <c r="ISY33" s="1230"/>
      <c r="ISZ33" s="1230"/>
      <c r="ITA33" s="1230"/>
      <c r="ITB33" s="1230"/>
      <c r="ITC33" s="1230"/>
      <c r="ITD33" s="1230"/>
      <c r="ITE33" s="1230"/>
      <c r="ITF33" s="1230"/>
      <c r="ITG33" s="1230"/>
      <c r="ITH33" s="1230"/>
      <c r="ITI33" s="1230"/>
      <c r="ITJ33" s="1230"/>
      <c r="ITK33" s="1230"/>
      <c r="ITL33" s="1230"/>
      <c r="ITM33" s="1230"/>
      <c r="ITN33" s="1230"/>
      <c r="ITO33" s="1230"/>
      <c r="ITP33" s="1230"/>
      <c r="ITQ33" s="1230"/>
      <c r="ITR33" s="1230"/>
      <c r="ITS33" s="1230"/>
      <c r="ITT33" s="1230"/>
      <c r="ITU33" s="1230"/>
      <c r="ITV33" s="1230"/>
      <c r="ITW33" s="1230"/>
      <c r="ITX33" s="1230"/>
      <c r="ITY33" s="1230"/>
      <c r="ITZ33" s="1230"/>
      <c r="IUA33" s="1230"/>
      <c r="IUB33" s="1230"/>
      <c r="IUC33" s="1230"/>
      <c r="IUD33" s="1230"/>
      <c r="IUE33" s="1230"/>
      <c r="IUF33" s="1230"/>
      <c r="IUG33" s="1230"/>
      <c r="IUH33" s="1230"/>
      <c r="IUI33" s="1230"/>
      <c r="IUJ33" s="1230"/>
      <c r="IUK33" s="1230"/>
      <c r="IUL33" s="1230"/>
      <c r="IUM33" s="1230"/>
      <c r="IUN33" s="1230"/>
      <c r="IUO33" s="1230"/>
      <c r="IUP33" s="1230"/>
      <c r="IUQ33" s="1230"/>
      <c r="IUR33" s="1230"/>
      <c r="IUS33" s="1230"/>
      <c r="IUT33" s="1230"/>
      <c r="IUU33" s="1230"/>
      <c r="IUV33" s="1230"/>
      <c r="IUW33" s="1230"/>
      <c r="IUX33" s="1230"/>
      <c r="IUY33" s="1230"/>
      <c r="IUZ33" s="1230"/>
      <c r="IVA33" s="1230"/>
      <c r="IVB33" s="1230"/>
      <c r="IVC33" s="1230"/>
      <c r="IVD33" s="1230"/>
      <c r="IVE33" s="1230"/>
      <c r="IVF33" s="1230"/>
      <c r="IVG33" s="1230"/>
      <c r="IVH33" s="1230"/>
      <c r="IVI33" s="1230"/>
      <c r="IVJ33" s="1230"/>
      <c r="IVK33" s="1230"/>
      <c r="IVL33" s="1230"/>
      <c r="IVM33" s="1230"/>
      <c r="IVN33" s="1230"/>
      <c r="IVO33" s="1230"/>
      <c r="IVP33" s="1230"/>
      <c r="IVQ33" s="1230"/>
      <c r="IVR33" s="1230"/>
      <c r="IVS33" s="1230"/>
      <c r="IVT33" s="1230"/>
      <c r="IVU33" s="1230"/>
      <c r="IVV33" s="1230"/>
      <c r="IVW33" s="1230"/>
      <c r="IVX33" s="1230"/>
      <c r="IVY33" s="1230"/>
      <c r="IVZ33" s="1230"/>
      <c r="IWA33" s="1230"/>
      <c r="IWB33" s="1230"/>
      <c r="IWC33" s="1230"/>
      <c r="IWD33" s="1230"/>
      <c r="IWE33" s="1230"/>
      <c r="IWF33" s="1230"/>
      <c r="IWG33" s="1230"/>
      <c r="IWH33" s="1230"/>
      <c r="IWI33" s="1230"/>
      <c r="IWJ33" s="1230"/>
      <c r="IWK33" s="1230"/>
      <c r="IWL33" s="1230"/>
      <c r="IWM33" s="1230"/>
      <c r="IWN33" s="1230"/>
      <c r="IWO33" s="1230"/>
      <c r="IWP33" s="1230"/>
      <c r="IWQ33" s="1230"/>
      <c r="IWR33" s="1230"/>
      <c r="IWS33" s="1230"/>
      <c r="IWT33" s="1230"/>
      <c r="IWU33" s="1230"/>
      <c r="IWV33" s="1230"/>
      <c r="IWW33" s="1230"/>
      <c r="IWX33" s="1230"/>
      <c r="IWY33" s="1230"/>
      <c r="IWZ33" s="1230"/>
      <c r="IXA33" s="1230"/>
      <c r="IXB33" s="1230"/>
      <c r="IXC33" s="1230"/>
      <c r="IXD33" s="1230"/>
      <c r="IXE33" s="1230"/>
      <c r="IXF33" s="1230"/>
      <c r="IXG33" s="1230"/>
      <c r="IXH33" s="1230"/>
      <c r="IXI33" s="1230"/>
      <c r="IXJ33" s="1230"/>
      <c r="IXK33" s="1230"/>
      <c r="IXL33" s="1230"/>
      <c r="IXM33" s="1230"/>
      <c r="IXN33" s="1230"/>
      <c r="IXO33" s="1230"/>
      <c r="IXP33" s="1230"/>
      <c r="IXQ33" s="1230"/>
      <c r="IXR33" s="1230"/>
      <c r="IXS33" s="1230"/>
      <c r="IXT33" s="1230"/>
      <c r="IXU33" s="1230"/>
      <c r="IXV33" s="1230"/>
      <c r="IXW33" s="1230"/>
      <c r="IXX33" s="1230"/>
      <c r="IXY33" s="1230"/>
      <c r="IXZ33" s="1230"/>
      <c r="IYA33" s="1230"/>
      <c r="IYB33" s="1230"/>
      <c r="IYC33" s="1230"/>
      <c r="IYD33" s="1230"/>
      <c r="IYE33" s="1230"/>
      <c r="IYF33" s="1230"/>
      <c r="IYG33" s="1230"/>
      <c r="IYH33" s="1230"/>
      <c r="IYI33" s="1230"/>
      <c r="IYJ33" s="1230"/>
      <c r="IYK33" s="1230"/>
      <c r="IYL33" s="1230"/>
      <c r="IYM33" s="1230"/>
      <c r="IYN33" s="1230"/>
      <c r="IYO33" s="1230"/>
      <c r="IYP33" s="1230"/>
      <c r="IYQ33" s="1230"/>
      <c r="IYR33" s="1230"/>
      <c r="IYS33" s="1230"/>
      <c r="IYT33" s="1230"/>
      <c r="IYU33" s="1230"/>
      <c r="IYV33" s="1230"/>
      <c r="IYW33" s="1230"/>
      <c r="IYX33" s="1230"/>
      <c r="IYY33" s="1230"/>
      <c r="IYZ33" s="1230"/>
      <c r="IZA33" s="1230"/>
      <c r="IZB33" s="1230"/>
      <c r="IZC33" s="1230"/>
      <c r="IZD33" s="1230"/>
      <c r="IZE33" s="1230"/>
      <c r="IZF33" s="1230"/>
      <c r="IZG33" s="1230"/>
      <c r="IZH33" s="1230"/>
      <c r="IZI33" s="1230"/>
      <c r="IZJ33" s="1230"/>
      <c r="IZK33" s="1230"/>
      <c r="IZL33" s="1230"/>
      <c r="IZM33" s="1230"/>
      <c r="IZN33" s="1230"/>
      <c r="IZO33" s="1230"/>
      <c r="IZP33" s="1230"/>
      <c r="IZQ33" s="1230"/>
      <c r="IZR33" s="1230"/>
      <c r="IZS33" s="1230"/>
      <c r="IZT33" s="1230"/>
      <c r="IZU33" s="1230"/>
      <c r="IZV33" s="1230"/>
      <c r="IZW33" s="1230"/>
      <c r="IZX33" s="1230"/>
      <c r="IZY33" s="1230"/>
      <c r="IZZ33" s="1230"/>
      <c r="JAA33" s="1230"/>
      <c r="JAB33" s="1230"/>
      <c r="JAC33" s="1230"/>
      <c r="JAD33" s="1230"/>
      <c r="JAE33" s="1230"/>
      <c r="JAF33" s="1230"/>
      <c r="JAG33" s="1230"/>
      <c r="JAH33" s="1230"/>
      <c r="JAI33" s="1230"/>
      <c r="JAJ33" s="1230"/>
      <c r="JAK33" s="1230"/>
      <c r="JAL33" s="1230"/>
      <c r="JAM33" s="1230"/>
      <c r="JAN33" s="1230"/>
      <c r="JAO33" s="1230"/>
      <c r="JAP33" s="1230"/>
      <c r="JAQ33" s="1230"/>
      <c r="JAR33" s="1230"/>
      <c r="JAS33" s="1230"/>
      <c r="JAT33" s="1230"/>
      <c r="JAU33" s="1230"/>
      <c r="JAV33" s="1230"/>
      <c r="JAW33" s="1230"/>
      <c r="JAX33" s="1230"/>
      <c r="JAY33" s="1230"/>
      <c r="JAZ33" s="1230"/>
      <c r="JBA33" s="1230"/>
      <c r="JBB33" s="1230"/>
      <c r="JBC33" s="1230"/>
      <c r="JBD33" s="1230"/>
      <c r="JBE33" s="1230"/>
      <c r="JBF33" s="1230"/>
      <c r="JBG33" s="1230"/>
      <c r="JBH33" s="1230"/>
      <c r="JBI33" s="1230"/>
      <c r="JBJ33" s="1230"/>
      <c r="JBK33" s="1230"/>
      <c r="JBL33" s="1230"/>
      <c r="JBM33" s="1230"/>
      <c r="JBN33" s="1230"/>
      <c r="JBO33" s="1230"/>
      <c r="JBP33" s="1230"/>
      <c r="JBQ33" s="1230"/>
      <c r="JBR33" s="1230"/>
      <c r="JBS33" s="1230"/>
      <c r="JBT33" s="1230"/>
      <c r="JBU33" s="1230"/>
      <c r="JBV33" s="1230"/>
      <c r="JBW33" s="1230"/>
      <c r="JBX33" s="1230"/>
      <c r="JBY33" s="1230"/>
      <c r="JBZ33" s="1230"/>
      <c r="JCA33" s="1230"/>
      <c r="JCB33" s="1230"/>
      <c r="JCC33" s="1230"/>
      <c r="JCD33" s="1230"/>
      <c r="JCE33" s="1230"/>
      <c r="JCF33" s="1230"/>
      <c r="JCG33" s="1230"/>
      <c r="JCH33" s="1230"/>
      <c r="JCI33" s="1230"/>
      <c r="JCJ33" s="1230"/>
      <c r="JCK33" s="1230"/>
      <c r="JCL33" s="1230"/>
      <c r="JCM33" s="1230"/>
      <c r="JCN33" s="1230"/>
      <c r="JCO33" s="1230"/>
      <c r="JCP33" s="1230"/>
      <c r="JCQ33" s="1230"/>
      <c r="JCR33" s="1230"/>
      <c r="JCS33" s="1230"/>
      <c r="JCT33" s="1230"/>
      <c r="JCU33" s="1230"/>
      <c r="JCV33" s="1230"/>
      <c r="JCW33" s="1230"/>
      <c r="JCX33" s="1230"/>
      <c r="JCY33" s="1230"/>
      <c r="JCZ33" s="1230"/>
      <c r="JDA33" s="1230"/>
      <c r="JDB33" s="1230"/>
      <c r="JDC33" s="1230"/>
      <c r="JDD33" s="1230"/>
      <c r="JDE33" s="1230"/>
      <c r="JDF33" s="1230"/>
      <c r="JDG33" s="1230"/>
      <c r="JDH33" s="1230"/>
      <c r="JDI33" s="1230"/>
      <c r="JDJ33" s="1230"/>
      <c r="JDK33" s="1230"/>
      <c r="JDL33" s="1230"/>
      <c r="JDM33" s="1230"/>
      <c r="JDN33" s="1230"/>
      <c r="JDO33" s="1230"/>
      <c r="JDP33" s="1230"/>
      <c r="JDQ33" s="1230"/>
      <c r="JDR33" s="1230"/>
      <c r="JDS33" s="1230"/>
      <c r="JDT33" s="1230"/>
      <c r="JDU33" s="1230"/>
      <c r="JDV33" s="1230"/>
      <c r="JDW33" s="1230"/>
      <c r="JDX33" s="1230"/>
      <c r="JDY33" s="1230"/>
      <c r="JDZ33" s="1230"/>
      <c r="JEA33" s="1230"/>
      <c r="JEB33" s="1230"/>
      <c r="JEC33" s="1230"/>
      <c r="JED33" s="1230"/>
      <c r="JEE33" s="1230"/>
      <c r="JEF33" s="1230"/>
      <c r="JEG33" s="1230"/>
      <c r="JEH33" s="1230"/>
      <c r="JEI33" s="1230"/>
      <c r="JEJ33" s="1230"/>
      <c r="JEK33" s="1230"/>
      <c r="JEL33" s="1230"/>
      <c r="JEM33" s="1230"/>
      <c r="JEN33" s="1230"/>
      <c r="JEO33" s="1230"/>
      <c r="JEP33" s="1230"/>
      <c r="JEQ33" s="1230"/>
      <c r="JER33" s="1230"/>
      <c r="JES33" s="1230"/>
      <c r="JET33" s="1230"/>
      <c r="JEU33" s="1230"/>
      <c r="JEV33" s="1230"/>
      <c r="JEW33" s="1230"/>
      <c r="JEX33" s="1230"/>
      <c r="JEY33" s="1230"/>
      <c r="JEZ33" s="1230"/>
      <c r="JFA33" s="1230"/>
      <c r="JFB33" s="1230"/>
      <c r="JFC33" s="1230"/>
      <c r="JFD33" s="1230"/>
      <c r="JFE33" s="1230"/>
      <c r="JFF33" s="1230"/>
      <c r="JFG33" s="1230"/>
      <c r="JFH33" s="1230"/>
      <c r="JFI33" s="1230"/>
      <c r="JFJ33" s="1230"/>
      <c r="JFK33" s="1230"/>
      <c r="JFL33" s="1230"/>
      <c r="JFM33" s="1230"/>
      <c r="JFN33" s="1230"/>
      <c r="JFO33" s="1230"/>
      <c r="JFP33" s="1230"/>
      <c r="JFQ33" s="1230"/>
      <c r="JFR33" s="1230"/>
      <c r="JFS33" s="1230"/>
      <c r="JFT33" s="1230"/>
      <c r="JFU33" s="1230"/>
      <c r="JFV33" s="1230"/>
      <c r="JFW33" s="1230"/>
      <c r="JFX33" s="1230"/>
      <c r="JFY33" s="1230"/>
      <c r="JFZ33" s="1230"/>
      <c r="JGA33" s="1230"/>
      <c r="JGB33" s="1230"/>
      <c r="JGC33" s="1230"/>
      <c r="JGD33" s="1230"/>
      <c r="JGE33" s="1230"/>
      <c r="JGF33" s="1230"/>
      <c r="JGG33" s="1230"/>
      <c r="JGH33" s="1230"/>
      <c r="JGI33" s="1230"/>
      <c r="JGJ33" s="1230"/>
      <c r="JGK33" s="1230"/>
      <c r="JGL33" s="1230"/>
      <c r="JGM33" s="1230"/>
      <c r="JGN33" s="1230"/>
      <c r="JGO33" s="1230"/>
      <c r="JGP33" s="1230"/>
      <c r="JGQ33" s="1230"/>
      <c r="JGR33" s="1230"/>
      <c r="JGS33" s="1230"/>
      <c r="JGT33" s="1230"/>
      <c r="JGU33" s="1230"/>
      <c r="JGV33" s="1230"/>
      <c r="JGW33" s="1230"/>
      <c r="JGX33" s="1230"/>
      <c r="JGY33" s="1230"/>
      <c r="JGZ33" s="1230"/>
      <c r="JHA33" s="1230"/>
      <c r="JHB33" s="1230"/>
      <c r="JHC33" s="1230"/>
      <c r="JHD33" s="1230"/>
      <c r="JHE33" s="1230"/>
      <c r="JHF33" s="1230"/>
      <c r="JHG33" s="1230"/>
      <c r="JHH33" s="1230"/>
      <c r="JHI33" s="1230"/>
      <c r="JHJ33" s="1230"/>
      <c r="JHK33" s="1230"/>
      <c r="JHL33" s="1230"/>
      <c r="JHM33" s="1230"/>
      <c r="JHN33" s="1230"/>
      <c r="JHO33" s="1230"/>
      <c r="JHP33" s="1230"/>
      <c r="JHQ33" s="1230"/>
      <c r="JHR33" s="1230"/>
      <c r="JHS33" s="1230"/>
      <c r="JHT33" s="1230"/>
      <c r="JHU33" s="1230"/>
      <c r="JHV33" s="1230"/>
      <c r="JHW33" s="1230"/>
      <c r="JHX33" s="1230"/>
      <c r="JHY33" s="1230"/>
      <c r="JHZ33" s="1230"/>
      <c r="JIA33" s="1230"/>
      <c r="JIB33" s="1230"/>
      <c r="JIC33" s="1230"/>
      <c r="JID33" s="1230"/>
      <c r="JIE33" s="1230"/>
      <c r="JIF33" s="1230"/>
      <c r="JIG33" s="1230"/>
      <c r="JIH33" s="1230"/>
      <c r="JII33" s="1230"/>
      <c r="JIJ33" s="1230"/>
      <c r="JIK33" s="1230"/>
      <c r="JIL33" s="1230"/>
      <c r="JIM33" s="1230"/>
      <c r="JIN33" s="1230"/>
      <c r="JIO33" s="1230"/>
      <c r="JIP33" s="1230"/>
      <c r="JIQ33" s="1230"/>
      <c r="JIR33" s="1230"/>
      <c r="JIS33" s="1230"/>
      <c r="JIT33" s="1230"/>
      <c r="JIU33" s="1230"/>
      <c r="JIV33" s="1230"/>
      <c r="JIW33" s="1230"/>
      <c r="JIX33" s="1230"/>
      <c r="JIY33" s="1230"/>
      <c r="JIZ33" s="1230"/>
      <c r="JJA33" s="1230"/>
      <c r="JJB33" s="1230"/>
      <c r="JJC33" s="1230"/>
      <c r="JJD33" s="1230"/>
      <c r="JJE33" s="1230"/>
      <c r="JJF33" s="1230"/>
      <c r="JJG33" s="1230"/>
      <c r="JJH33" s="1230"/>
      <c r="JJI33" s="1230"/>
      <c r="JJJ33" s="1230"/>
      <c r="JJK33" s="1230"/>
      <c r="JJL33" s="1230"/>
      <c r="JJM33" s="1230"/>
      <c r="JJN33" s="1230"/>
      <c r="JJO33" s="1230"/>
      <c r="JJP33" s="1230"/>
      <c r="JJQ33" s="1230"/>
      <c r="JJR33" s="1230"/>
      <c r="JJS33" s="1230"/>
      <c r="JJT33" s="1230"/>
      <c r="JJU33" s="1230"/>
      <c r="JJV33" s="1230"/>
      <c r="JJW33" s="1230"/>
      <c r="JJX33" s="1230"/>
      <c r="JJY33" s="1230"/>
      <c r="JJZ33" s="1230"/>
      <c r="JKA33" s="1230"/>
      <c r="JKB33" s="1230"/>
      <c r="JKC33" s="1230"/>
      <c r="JKD33" s="1230"/>
      <c r="JKE33" s="1230"/>
      <c r="JKF33" s="1230"/>
      <c r="JKG33" s="1230"/>
      <c r="JKH33" s="1230"/>
      <c r="JKI33" s="1230"/>
      <c r="JKJ33" s="1230"/>
      <c r="JKK33" s="1230"/>
      <c r="JKL33" s="1230"/>
      <c r="JKM33" s="1230"/>
      <c r="JKN33" s="1230"/>
      <c r="JKO33" s="1230"/>
      <c r="JKP33" s="1230"/>
      <c r="JKQ33" s="1230"/>
      <c r="JKR33" s="1230"/>
      <c r="JKS33" s="1230"/>
      <c r="JKT33" s="1230"/>
      <c r="JKU33" s="1230"/>
      <c r="JKV33" s="1230"/>
      <c r="JKW33" s="1230"/>
      <c r="JKX33" s="1230"/>
      <c r="JKY33" s="1230"/>
      <c r="JKZ33" s="1230"/>
      <c r="JLA33" s="1230"/>
      <c r="JLB33" s="1230"/>
      <c r="JLC33" s="1230"/>
      <c r="JLD33" s="1230"/>
      <c r="JLE33" s="1230"/>
      <c r="JLF33" s="1230"/>
      <c r="JLG33" s="1230"/>
      <c r="JLH33" s="1230"/>
      <c r="JLI33" s="1230"/>
      <c r="JLJ33" s="1230"/>
      <c r="JLK33" s="1230"/>
      <c r="JLL33" s="1230"/>
      <c r="JLM33" s="1230"/>
      <c r="JLN33" s="1230"/>
      <c r="JLO33" s="1230"/>
      <c r="JLP33" s="1230"/>
      <c r="JLQ33" s="1230"/>
      <c r="JLR33" s="1230"/>
      <c r="JLS33" s="1230"/>
      <c r="JLT33" s="1230"/>
      <c r="JLU33" s="1230"/>
      <c r="JLV33" s="1230"/>
      <c r="JLW33" s="1230"/>
      <c r="JLX33" s="1230"/>
      <c r="JLY33" s="1230"/>
      <c r="JLZ33" s="1230"/>
      <c r="JMA33" s="1230"/>
      <c r="JMB33" s="1230"/>
      <c r="JMC33" s="1230"/>
      <c r="JMD33" s="1230"/>
      <c r="JME33" s="1230"/>
      <c r="JMF33" s="1230"/>
      <c r="JMG33" s="1230"/>
      <c r="JMH33" s="1230"/>
      <c r="JMI33" s="1230"/>
      <c r="JMJ33" s="1230"/>
      <c r="JMK33" s="1230"/>
      <c r="JML33" s="1230"/>
      <c r="JMM33" s="1230"/>
      <c r="JMN33" s="1230"/>
      <c r="JMO33" s="1230"/>
      <c r="JMP33" s="1230"/>
      <c r="JMQ33" s="1230"/>
      <c r="JMR33" s="1230"/>
      <c r="JMS33" s="1230"/>
      <c r="JMT33" s="1230"/>
      <c r="JMU33" s="1230"/>
      <c r="JMV33" s="1230"/>
      <c r="JMW33" s="1230"/>
      <c r="JMX33" s="1230"/>
      <c r="JMY33" s="1230"/>
      <c r="JMZ33" s="1230"/>
      <c r="JNA33" s="1230"/>
      <c r="JNB33" s="1230"/>
      <c r="JNC33" s="1230"/>
      <c r="JND33" s="1230"/>
      <c r="JNE33" s="1230"/>
      <c r="JNF33" s="1230"/>
      <c r="JNG33" s="1230"/>
      <c r="JNH33" s="1230"/>
      <c r="JNI33" s="1230"/>
      <c r="JNJ33" s="1230"/>
      <c r="JNK33" s="1230"/>
      <c r="JNL33" s="1230"/>
      <c r="JNM33" s="1230"/>
      <c r="JNN33" s="1230"/>
      <c r="JNO33" s="1230"/>
      <c r="JNP33" s="1230"/>
      <c r="JNQ33" s="1230"/>
      <c r="JNR33" s="1230"/>
      <c r="JNS33" s="1230"/>
      <c r="JNT33" s="1230"/>
      <c r="JNU33" s="1230"/>
      <c r="JNV33" s="1230"/>
      <c r="JNW33" s="1230"/>
      <c r="JNX33" s="1230"/>
      <c r="JNY33" s="1230"/>
      <c r="JNZ33" s="1230"/>
      <c r="JOA33" s="1230"/>
      <c r="JOB33" s="1230"/>
      <c r="JOC33" s="1230"/>
      <c r="JOD33" s="1230"/>
      <c r="JOE33" s="1230"/>
      <c r="JOF33" s="1230"/>
      <c r="JOG33" s="1230"/>
      <c r="JOH33" s="1230"/>
      <c r="JOI33" s="1230"/>
      <c r="JOJ33" s="1230"/>
      <c r="JOK33" s="1230"/>
      <c r="JOL33" s="1230"/>
      <c r="JOM33" s="1230"/>
      <c r="JON33" s="1230"/>
      <c r="JOO33" s="1230"/>
      <c r="JOP33" s="1230"/>
      <c r="JOQ33" s="1230"/>
      <c r="JOR33" s="1230"/>
      <c r="JOS33" s="1230"/>
      <c r="JOT33" s="1230"/>
      <c r="JOU33" s="1230"/>
      <c r="JOV33" s="1230"/>
      <c r="JOW33" s="1230"/>
      <c r="JOX33" s="1230"/>
      <c r="JOY33" s="1230"/>
      <c r="JOZ33" s="1230"/>
      <c r="JPA33" s="1230"/>
      <c r="JPB33" s="1230"/>
      <c r="JPC33" s="1230"/>
      <c r="JPD33" s="1230"/>
      <c r="JPE33" s="1230"/>
      <c r="JPF33" s="1230"/>
      <c r="JPG33" s="1230"/>
      <c r="JPH33" s="1230"/>
      <c r="JPI33" s="1230"/>
      <c r="JPJ33" s="1230"/>
      <c r="JPK33" s="1230"/>
      <c r="JPL33" s="1230"/>
      <c r="JPM33" s="1230"/>
      <c r="JPN33" s="1230"/>
      <c r="JPO33" s="1230"/>
      <c r="JPP33" s="1230"/>
      <c r="JPQ33" s="1230"/>
      <c r="JPR33" s="1230"/>
      <c r="JPS33" s="1230"/>
      <c r="JPT33" s="1230"/>
      <c r="JPU33" s="1230"/>
      <c r="JPV33" s="1230"/>
      <c r="JPW33" s="1230"/>
      <c r="JPX33" s="1230"/>
      <c r="JPY33" s="1230"/>
      <c r="JPZ33" s="1230"/>
      <c r="JQA33" s="1230"/>
      <c r="JQB33" s="1230"/>
      <c r="JQC33" s="1230"/>
      <c r="JQD33" s="1230"/>
      <c r="JQE33" s="1230"/>
      <c r="JQF33" s="1230"/>
      <c r="JQG33" s="1230"/>
      <c r="JQH33" s="1230"/>
      <c r="JQI33" s="1230"/>
      <c r="JQJ33" s="1230"/>
      <c r="JQK33" s="1230"/>
      <c r="JQL33" s="1230"/>
      <c r="JQM33" s="1230"/>
      <c r="JQN33" s="1230"/>
      <c r="JQO33" s="1230"/>
      <c r="JQP33" s="1230"/>
      <c r="JQQ33" s="1230"/>
      <c r="JQR33" s="1230"/>
      <c r="JQS33" s="1230"/>
      <c r="JQT33" s="1230"/>
      <c r="JQU33" s="1230"/>
      <c r="JQV33" s="1230"/>
      <c r="JQW33" s="1230"/>
      <c r="JQX33" s="1230"/>
      <c r="JQY33" s="1230"/>
      <c r="JQZ33" s="1230"/>
      <c r="JRA33" s="1230"/>
      <c r="JRB33" s="1230"/>
      <c r="JRC33" s="1230"/>
      <c r="JRD33" s="1230"/>
      <c r="JRE33" s="1230"/>
      <c r="JRF33" s="1230"/>
      <c r="JRG33" s="1230"/>
      <c r="JRH33" s="1230"/>
      <c r="JRI33" s="1230"/>
      <c r="JRJ33" s="1230"/>
      <c r="JRK33" s="1230"/>
      <c r="JRL33" s="1230"/>
      <c r="JRM33" s="1230"/>
      <c r="JRN33" s="1230"/>
      <c r="JRO33" s="1230"/>
      <c r="JRP33" s="1230"/>
      <c r="JRQ33" s="1230"/>
      <c r="JRR33" s="1230"/>
      <c r="JRS33" s="1230"/>
      <c r="JRT33" s="1230"/>
      <c r="JRU33" s="1230"/>
      <c r="JRV33" s="1230"/>
      <c r="JRW33" s="1230"/>
      <c r="JRX33" s="1230"/>
      <c r="JRY33" s="1230"/>
      <c r="JRZ33" s="1230"/>
      <c r="JSA33" s="1230"/>
      <c r="JSB33" s="1230"/>
      <c r="JSC33" s="1230"/>
      <c r="JSD33" s="1230"/>
      <c r="JSE33" s="1230"/>
      <c r="JSF33" s="1230"/>
      <c r="JSG33" s="1230"/>
      <c r="JSH33" s="1230"/>
      <c r="JSI33" s="1230"/>
      <c r="JSJ33" s="1230"/>
      <c r="JSK33" s="1230"/>
      <c r="JSL33" s="1230"/>
      <c r="JSM33" s="1230"/>
      <c r="JSN33" s="1230"/>
      <c r="JSO33" s="1230"/>
      <c r="JSP33" s="1230"/>
      <c r="JSQ33" s="1230"/>
      <c r="JSR33" s="1230"/>
      <c r="JSS33" s="1230"/>
      <c r="JST33" s="1230"/>
      <c r="JSU33" s="1230"/>
      <c r="JSV33" s="1230"/>
      <c r="JSW33" s="1230"/>
      <c r="JSX33" s="1230"/>
      <c r="JSY33" s="1230"/>
      <c r="JSZ33" s="1230"/>
      <c r="JTA33" s="1230"/>
      <c r="JTB33" s="1230"/>
      <c r="JTC33" s="1230"/>
      <c r="JTD33" s="1230"/>
      <c r="JTE33" s="1230"/>
      <c r="JTF33" s="1230"/>
      <c r="JTG33" s="1230"/>
      <c r="JTH33" s="1230"/>
      <c r="JTI33" s="1230"/>
      <c r="JTJ33" s="1230"/>
      <c r="JTK33" s="1230"/>
      <c r="JTL33" s="1230"/>
      <c r="JTM33" s="1230"/>
      <c r="JTN33" s="1230"/>
      <c r="JTO33" s="1230"/>
      <c r="JTP33" s="1230"/>
      <c r="JTQ33" s="1230"/>
      <c r="JTR33" s="1230"/>
      <c r="JTS33" s="1230"/>
      <c r="JTT33" s="1230"/>
      <c r="JTU33" s="1230"/>
      <c r="JTV33" s="1230"/>
      <c r="JTW33" s="1230"/>
      <c r="JTX33" s="1230"/>
      <c r="JTY33" s="1230"/>
      <c r="JTZ33" s="1230"/>
      <c r="JUA33" s="1230"/>
      <c r="JUB33" s="1230"/>
      <c r="JUC33" s="1230"/>
      <c r="JUD33" s="1230"/>
      <c r="JUE33" s="1230"/>
      <c r="JUF33" s="1230"/>
      <c r="JUG33" s="1230"/>
      <c r="JUH33" s="1230"/>
      <c r="JUI33" s="1230"/>
      <c r="JUJ33" s="1230"/>
      <c r="JUK33" s="1230"/>
      <c r="JUL33" s="1230"/>
      <c r="JUM33" s="1230"/>
      <c r="JUN33" s="1230"/>
      <c r="JUO33" s="1230"/>
      <c r="JUP33" s="1230"/>
      <c r="JUQ33" s="1230"/>
      <c r="JUR33" s="1230"/>
      <c r="JUS33" s="1230"/>
      <c r="JUT33" s="1230"/>
      <c r="JUU33" s="1230"/>
      <c r="JUV33" s="1230"/>
      <c r="JUW33" s="1230"/>
      <c r="JUX33" s="1230"/>
      <c r="JUY33" s="1230"/>
      <c r="JUZ33" s="1230"/>
      <c r="JVA33" s="1230"/>
      <c r="JVB33" s="1230"/>
      <c r="JVC33" s="1230"/>
      <c r="JVD33" s="1230"/>
      <c r="JVE33" s="1230"/>
      <c r="JVF33" s="1230"/>
      <c r="JVG33" s="1230"/>
      <c r="JVH33" s="1230"/>
      <c r="JVI33" s="1230"/>
      <c r="JVJ33" s="1230"/>
      <c r="JVK33" s="1230"/>
      <c r="JVL33" s="1230"/>
      <c r="JVM33" s="1230"/>
      <c r="JVN33" s="1230"/>
      <c r="JVO33" s="1230"/>
      <c r="JVP33" s="1230"/>
      <c r="JVQ33" s="1230"/>
      <c r="JVR33" s="1230"/>
      <c r="JVS33" s="1230"/>
      <c r="JVT33" s="1230"/>
      <c r="JVU33" s="1230"/>
      <c r="JVV33" s="1230"/>
      <c r="JVW33" s="1230"/>
      <c r="JVX33" s="1230"/>
      <c r="JVY33" s="1230"/>
      <c r="JVZ33" s="1230"/>
      <c r="JWA33" s="1230"/>
      <c r="JWB33" s="1230"/>
      <c r="JWC33" s="1230"/>
      <c r="JWD33" s="1230"/>
      <c r="JWE33" s="1230"/>
      <c r="JWF33" s="1230"/>
      <c r="JWG33" s="1230"/>
      <c r="JWH33" s="1230"/>
      <c r="JWI33" s="1230"/>
      <c r="JWJ33" s="1230"/>
      <c r="JWK33" s="1230"/>
      <c r="JWL33" s="1230"/>
      <c r="JWM33" s="1230"/>
      <c r="JWN33" s="1230"/>
      <c r="JWO33" s="1230"/>
      <c r="JWP33" s="1230"/>
      <c r="JWQ33" s="1230"/>
      <c r="JWR33" s="1230"/>
      <c r="JWS33" s="1230"/>
      <c r="JWT33" s="1230"/>
      <c r="JWU33" s="1230"/>
      <c r="JWV33" s="1230"/>
      <c r="JWW33" s="1230"/>
      <c r="JWX33" s="1230"/>
      <c r="JWY33" s="1230"/>
      <c r="JWZ33" s="1230"/>
      <c r="JXA33" s="1230"/>
      <c r="JXB33" s="1230"/>
      <c r="JXC33" s="1230"/>
      <c r="JXD33" s="1230"/>
      <c r="JXE33" s="1230"/>
      <c r="JXF33" s="1230"/>
      <c r="JXG33" s="1230"/>
      <c r="JXH33" s="1230"/>
      <c r="JXI33" s="1230"/>
      <c r="JXJ33" s="1230"/>
      <c r="JXK33" s="1230"/>
      <c r="JXL33" s="1230"/>
      <c r="JXM33" s="1230"/>
      <c r="JXN33" s="1230"/>
      <c r="JXO33" s="1230"/>
      <c r="JXP33" s="1230"/>
      <c r="JXQ33" s="1230"/>
      <c r="JXR33" s="1230"/>
      <c r="JXS33" s="1230"/>
      <c r="JXT33" s="1230"/>
      <c r="JXU33" s="1230"/>
      <c r="JXV33" s="1230"/>
      <c r="JXW33" s="1230"/>
      <c r="JXX33" s="1230"/>
      <c r="JXY33" s="1230"/>
      <c r="JXZ33" s="1230"/>
      <c r="JYA33" s="1230"/>
      <c r="JYB33" s="1230"/>
      <c r="JYC33" s="1230"/>
      <c r="JYD33" s="1230"/>
      <c r="JYE33" s="1230"/>
      <c r="JYF33" s="1230"/>
      <c r="JYG33" s="1230"/>
      <c r="JYH33" s="1230"/>
      <c r="JYI33" s="1230"/>
      <c r="JYJ33" s="1230"/>
      <c r="JYK33" s="1230"/>
      <c r="JYL33" s="1230"/>
      <c r="JYM33" s="1230"/>
      <c r="JYN33" s="1230"/>
      <c r="JYO33" s="1230"/>
      <c r="JYP33" s="1230"/>
      <c r="JYQ33" s="1230"/>
      <c r="JYR33" s="1230"/>
      <c r="JYS33" s="1230"/>
      <c r="JYT33" s="1230"/>
      <c r="JYU33" s="1230"/>
      <c r="JYV33" s="1230"/>
      <c r="JYW33" s="1230"/>
      <c r="JYX33" s="1230"/>
      <c r="JYY33" s="1230"/>
      <c r="JYZ33" s="1230"/>
      <c r="JZA33" s="1230"/>
      <c r="JZB33" s="1230"/>
      <c r="JZC33" s="1230"/>
      <c r="JZD33" s="1230"/>
      <c r="JZE33" s="1230"/>
      <c r="JZF33" s="1230"/>
      <c r="JZG33" s="1230"/>
      <c r="JZH33" s="1230"/>
      <c r="JZI33" s="1230"/>
      <c r="JZJ33" s="1230"/>
      <c r="JZK33" s="1230"/>
      <c r="JZL33" s="1230"/>
      <c r="JZM33" s="1230"/>
      <c r="JZN33" s="1230"/>
      <c r="JZO33" s="1230"/>
      <c r="JZP33" s="1230"/>
      <c r="JZQ33" s="1230"/>
      <c r="JZR33" s="1230"/>
      <c r="JZS33" s="1230"/>
      <c r="JZT33" s="1230"/>
      <c r="JZU33" s="1230"/>
      <c r="JZV33" s="1230"/>
      <c r="JZW33" s="1230"/>
      <c r="JZX33" s="1230"/>
      <c r="JZY33" s="1230"/>
      <c r="JZZ33" s="1230"/>
      <c r="KAA33" s="1230"/>
      <c r="KAB33" s="1230"/>
      <c r="KAC33" s="1230"/>
      <c r="KAD33" s="1230"/>
      <c r="KAE33" s="1230"/>
      <c r="KAF33" s="1230"/>
      <c r="KAG33" s="1230"/>
      <c r="KAH33" s="1230"/>
      <c r="KAI33" s="1230"/>
      <c r="KAJ33" s="1230"/>
      <c r="KAK33" s="1230"/>
      <c r="KAL33" s="1230"/>
      <c r="KAM33" s="1230"/>
      <c r="KAN33" s="1230"/>
      <c r="KAO33" s="1230"/>
      <c r="KAP33" s="1230"/>
      <c r="KAQ33" s="1230"/>
      <c r="KAR33" s="1230"/>
      <c r="KAS33" s="1230"/>
      <c r="KAT33" s="1230"/>
      <c r="KAU33" s="1230"/>
      <c r="KAV33" s="1230"/>
      <c r="KAW33" s="1230"/>
      <c r="KAX33" s="1230"/>
      <c r="KAY33" s="1230"/>
      <c r="KAZ33" s="1230"/>
      <c r="KBA33" s="1230"/>
      <c r="KBB33" s="1230"/>
      <c r="KBC33" s="1230"/>
      <c r="KBD33" s="1230"/>
      <c r="KBE33" s="1230"/>
      <c r="KBF33" s="1230"/>
      <c r="KBG33" s="1230"/>
      <c r="KBH33" s="1230"/>
      <c r="KBI33" s="1230"/>
      <c r="KBJ33" s="1230"/>
      <c r="KBK33" s="1230"/>
      <c r="KBL33" s="1230"/>
      <c r="KBM33" s="1230"/>
      <c r="KBN33" s="1230"/>
      <c r="KBO33" s="1230"/>
      <c r="KBP33" s="1230"/>
      <c r="KBQ33" s="1230"/>
      <c r="KBR33" s="1230"/>
      <c r="KBS33" s="1230"/>
      <c r="KBT33" s="1230"/>
      <c r="KBU33" s="1230"/>
      <c r="KBV33" s="1230"/>
      <c r="KBW33" s="1230"/>
      <c r="KBX33" s="1230"/>
      <c r="KBY33" s="1230"/>
      <c r="KBZ33" s="1230"/>
      <c r="KCA33" s="1230"/>
      <c r="KCB33" s="1230"/>
      <c r="KCC33" s="1230"/>
      <c r="KCD33" s="1230"/>
      <c r="KCE33" s="1230"/>
      <c r="KCF33" s="1230"/>
      <c r="KCG33" s="1230"/>
      <c r="KCH33" s="1230"/>
      <c r="KCI33" s="1230"/>
      <c r="KCJ33" s="1230"/>
      <c r="KCK33" s="1230"/>
      <c r="KCL33" s="1230"/>
      <c r="KCM33" s="1230"/>
      <c r="KCN33" s="1230"/>
      <c r="KCO33" s="1230"/>
      <c r="KCP33" s="1230"/>
      <c r="KCQ33" s="1230"/>
      <c r="KCR33" s="1230"/>
      <c r="KCS33" s="1230"/>
      <c r="KCT33" s="1230"/>
      <c r="KCU33" s="1230"/>
      <c r="KCV33" s="1230"/>
      <c r="KCW33" s="1230"/>
      <c r="KCX33" s="1230"/>
      <c r="KCY33" s="1230"/>
      <c r="KCZ33" s="1230"/>
      <c r="KDA33" s="1230"/>
      <c r="KDB33" s="1230"/>
      <c r="KDC33" s="1230"/>
      <c r="KDD33" s="1230"/>
      <c r="KDE33" s="1230"/>
      <c r="KDF33" s="1230"/>
      <c r="KDG33" s="1230"/>
      <c r="KDH33" s="1230"/>
      <c r="KDI33" s="1230"/>
      <c r="KDJ33" s="1230"/>
      <c r="KDK33" s="1230"/>
      <c r="KDL33" s="1230"/>
      <c r="KDM33" s="1230"/>
      <c r="KDN33" s="1230"/>
      <c r="KDO33" s="1230"/>
      <c r="KDP33" s="1230"/>
      <c r="KDQ33" s="1230"/>
      <c r="KDR33" s="1230"/>
      <c r="KDS33" s="1230"/>
      <c r="KDT33" s="1230"/>
      <c r="KDU33" s="1230"/>
      <c r="KDV33" s="1230"/>
      <c r="KDW33" s="1230"/>
      <c r="KDX33" s="1230"/>
      <c r="KDY33" s="1230"/>
      <c r="KDZ33" s="1230"/>
      <c r="KEA33" s="1230"/>
      <c r="KEB33" s="1230"/>
      <c r="KEC33" s="1230"/>
      <c r="KED33" s="1230"/>
      <c r="KEE33" s="1230"/>
      <c r="KEF33" s="1230"/>
      <c r="KEG33" s="1230"/>
      <c r="KEH33" s="1230"/>
      <c r="KEI33" s="1230"/>
      <c r="KEJ33" s="1230"/>
      <c r="KEK33" s="1230"/>
      <c r="KEL33" s="1230"/>
      <c r="KEM33" s="1230"/>
      <c r="KEN33" s="1230"/>
      <c r="KEO33" s="1230"/>
      <c r="KEP33" s="1230"/>
      <c r="KEQ33" s="1230"/>
      <c r="KER33" s="1230"/>
      <c r="KES33" s="1230"/>
      <c r="KET33" s="1230"/>
      <c r="KEU33" s="1230"/>
      <c r="KEV33" s="1230"/>
      <c r="KEW33" s="1230"/>
      <c r="KEX33" s="1230"/>
      <c r="KEY33" s="1230"/>
      <c r="KEZ33" s="1230"/>
      <c r="KFA33" s="1230"/>
      <c r="KFB33" s="1230"/>
      <c r="KFC33" s="1230"/>
      <c r="KFD33" s="1230"/>
      <c r="KFE33" s="1230"/>
      <c r="KFF33" s="1230"/>
      <c r="KFG33" s="1230"/>
      <c r="KFH33" s="1230"/>
      <c r="KFI33" s="1230"/>
      <c r="KFJ33" s="1230"/>
      <c r="KFK33" s="1230"/>
      <c r="KFL33" s="1230"/>
      <c r="KFM33" s="1230"/>
      <c r="KFN33" s="1230"/>
      <c r="KFO33" s="1230"/>
      <c r="KFP33" s="1230"/>
      <c r="KFQ33" s="1230"/>
      <c r="KFR33" s="1230"/>
      <c r="KFS33" s="1230"/>
      <c r="KFT33" s="1230"/>
      <c r="KFU33" s="1230"/>
      <c r="KFV33" s="1230"/>
      <c r="KFW33" s="1230"/>
      <c r="KFX33" s="1230"/>
      <c r="KFY33" s="1230"/>
      <c r="KFZ33" s="1230"/>
      <c r="KGA33" s="1230"/>
      <c r="KGB33" s="1230"/>
      <c r="KGC33" s="1230"/>
      <c r="KGD33" s="1230"/>
      <c r="KGE33" s="1230"/>
      <c r="KGF33" s="1230"/>
      <c r="KGG33" s="1230"/>
      <c r="KGH33" s="1230"/>
      <c r="KGI33" s="1230"/>
      <c r="KGJ33" s="1230"/>
      <c r="KGK33" s="1230"/>
      <c r="KGL33" s="1230"/>
      <c r="KGM33" s="1230"/>
      <c r="KGN33" s="1230"/>
      <c r="KGO33" s="1230"/>
      <c r="KGP33" s="1230"/>
      <c r="KGQ33" s="1230"/>
      <c r="KGR33" s="1230"/>
      <c r="KGS33" s="1230"/>
      <c r="KGT33" s="1230"/>
      <c r="KGU33" s="1230"/>
      <c r="KGV33" s="1230"/>
      <c r="KGW33" s="1230"/>
      <c r="KGX33" s="1230"/>
      <c r="KGY33" s="1230"/>
      <c r="KGZ33" s="1230"/>
      <c r="KHA33" s="1230"/>
      <c r="KHB33" s="1230"/>
      <c r="KHC33" s="1230"/>
      <c r="KHD33" s="1230"/>
      <c r="KHE33" s="1230"/>
      <c r="KHF33" s="1230"/>
      <c r="KHG33" s="1230"/>
      <c r="KHH33" s="1230"/>
      <c r="KHI33" s="1230"/>
      <c r="KHJ33" s="1230"/>
      <c r="KHK33" s="1230"/>
      <c r="KHL33" s="1230"/>
      <c r="KHM33" s="1230"/>
      <c r="KHN33" s="1230"/>
      <c r="KHO33" s="1230"/>
      <c r="KHP33" s="1230"/>
      <c r="KHQ33" s="1230"/>
      <c r="KHR33" s="1230"/>
      <c r="KHS33" s="1230"/>
      <c r="KHT33" s="1230"/>
      <c r="KHU33" s="1230"/>
      <c r="KHV33" s="1230"/>
      <c r="KHW33" s="1230"/>
      <c r="KHX33" s="1230"/>
      <c r="KHY33" s="1230"/>
      <c r="KHZ33" s="1230"/>
      <c r="KIA33" s="1230"/>
      <c r="KIB33" s="1230"/>
      <c r="KIC33" s="1230"/>
      <c r="KID33" s="1230"/>
      <c r="KIE33" s="1230"/>
      <c r="KIF33" s="1230"/>
      <c r="KIG33" s="1230"/>
      <c r="KIH33" s="1230"/>
      <c r="KII33" s="1230"/>
      <c r="KIJ33" s="1230"/>
      <c r="KIK33" s="1230"/>
      <c r="KIL33" s="1230"/>
      <c r="KIM33" s="1230"/>
      <c r="KIN33" s="1230"/>
      <c r="KIO33" s="1230"/>
      <c r="KIP33" s="1230"/>
      <c r="KIQ33" s="1230"/>
      <c r="KIR33" s="1230"/>
      <c r="KIS33" s="1230"/>
      <c r="KIT33" s="1230"/>
      <c r="KIU33" s="1230"/>
      <c r="KIV33" s="1230"/>
      <c r="KIW33" s="1230"/>
      <c r="KIX33" s="1230"/>
      <c r="KIY33" s="1230"/>
      <c r="KIZ33" s="1230"/>
      <c r="KJA33" s="1230"/>
      <c r="KJB33" s="1230"/>
      <c r="KJC33" s="1230"/>
      <c r="KJD33" s="1230"/>
      <c r="KJE33" s="1230"/>
      <c r="KJF33" s="1230"/>
      <c r="KJG33" s="1230"/>
      <c r="KJH33" s="1230"/>
      <c r="KJI33" s="1230"/>
      <c r="KJJ33" s="1230"/>
      <c r="KJK33" s="1230"/>
      <c r="KJL33" s="1230"/>
      <c r="KJM33" s="1230"/>
      <c r="KJN33" s="1230"/>
      <c r="KJO33" s="1230"/>
      <c r="KJP33" s="1230"/>
      <c r="KJQ33" s="1230"/>
      <c r="KJR33" s="1230"/>
      <c r="KJS33" s="1230"/>
      <c r="KJT33" s="1230"/>
      <c r="KJU33" s="1230"/>
      <c r="KJV33" s="1230"/>
      <c r="KJW33" s="1230"/>
      <c r="KJX33" s="1230"/>
      <c r="KJY33" s="1230"/>
      <c r="KJZ33" s="1230"/>
      <c r="KKA33" s="1230"/>
      <c r="KKB33" s="1230"/>
      <c r="KKC33" s="1230"/>
      <c r="KKD33" s="1230"/>
      <c r="KKE33" s="1230"/>
      <c r="KKF33" s="1230"/>
      <c r="KKG33" s="1230"/>
      <c r="KKH33" s="1230"/>
      <c r="KKI33" s="1230"/>
      <c r="KKJ33" s="1230"/>
      <c r="KKK33" s="1230"/>
      <c r="KKL33" s="1230"/>
      <c r="KKM33" s="1230"/>
      <c r="KKN33" s="1230"/>
      <c r="KKO33" s="1230"/>
      <c r="KKP33" s="1230"/>
      <c r="KKQ33" s="1230"/>
      <c r="KKR33" s="1230"/>
      <c r="KKS33" s="1230"/>
      <c r="KKT33" s="1230"/>
      <c r="KKU33" s="1230"/>
      <c r="KKV33" s="1230"/>
      <c r="KKW33" s="1230"/>
      <c r="KKX33" s="1230"/>
      <c r="KKY33" s="1230"/>
      <c r="KKZ33" s="1230"/>
      <c r="KLA33" s="1230"/>
      <c r="KLB33" s="1230"/>
      <c r="KLC33" s="1230"/>
      <c r="KLD33" s="1230"/>
      <c r="KLE33" s="1230"/>
      <c r="KLF33" s="1230"/>
      <c r="KLG33" s="1230"/>
      <c r="KLH33" s="1230"/>
      <c r="KLI33" s="1230"/>
      <c r="KLJ33" s="1230"/>
      <c r="KLK33" s="1230"/>
      <c r="KLL33" s="1230"/>
      <c r="KLM33" s="1230"/>
      <c r="KLN33" s="1230"/>
      <c r="KLO33" s="1230"/>
      <c r="KLP33" s="1230"/>
      <c r="KLQ33" s="1230"/>
      <c r="KLR33" s="1230"/>
      <c r="KLS33" s="1230"/>
      <c r="KLT33" s="1230"/>
      <c r="KLU33" s="1230"/>
      <c r="KLV33" s="1230"/>
      <c r="KLW33" s="1230"/>
      <c r="KLX33" s="1230"/>
      <c r="KLY33" s="1230"/>
      <c r="KLZ33" s="1230"/>
      <c r="KMA33" s="1230"/>
      <c r="KMB33" s="1230"/>
      <c r="KMC33" s="1230"/>
      <c r="KMD33" s="1230"/>
      <c r="KME33" s="1230"/>
      <c r="KMF33" s="1230"/>
      <c r="KMG33" s="1230"/>
      <c r="KMH33" s="1230"/>
      <c r="KMI33" s="1230"/>
      <c r="KMJ33" s="1230"/>
      <c r="KMK33" s="1230"/>
      <c r="KML33" s="1230"/>
      <c r="KMM33" s="1230"/>
      <c r="KMN33" s="1230"/>
      <c r="KMO33" s="1230"/>
      <c r="KMP33" s="1230"/>
      <c r="KMQ33" s="1230"/>
      <c r="KMR33" s="1230"/>
      <c r="KMS33" s="1230"/>
      <c r="KMT33" s="1230"/>
      <c r="KMU33" s="1230"/>
      <c r="KMV33" s="1230"/>
      <c r="KMW33" s="1230"/>
      <c r="KMX33" s="1230"/>
      <c r="KMY33" s="1230"/>
      <c r="KMZ33" s="1230"/>
      <c r="KNA33" s="1230"/>
      <c r="KNB33" s="1230"/>
      <c r="KNC33" s="1230"/>
      <c r="KND33" s="1230"/>
      <c r="KNE33" s="1230"/>
      <c r="KNF33" s="1230"/>
      <c r="KNG33" s="1230"/>
      <c r="KNH33" s="1230"/>
      <c r="KNI33" s="1230"/>
      <c r="KNJ33" s="1230"/>
      <c r="KNK33" s="1230"/>
      <c r="KNL33" s="1230"/>
      <c r="KNM33" s="1230"/>
      <c r="KNN33" s="1230"/>
      <c r="KNO33" s="1230"/>
      <c r="KNP33" s="1230"/>
      <c r="KNQ33" s="1230"/>
      <c r="KNR33" s="1230"/>
      <c r="KNS33" s="1230"/>
      <c r="KNT33" s="1230"/>
      <c r="KNU33" s="1230"/>
      <c r="KNV33" s="1230"/>
      <c r="KNW33" s="1230"/>
      <c r="KNX33" s="1230"/>
      <c r="KNY33" s="1230"/>
      <c r="KNZ33" s="1230"/>
      <c r="KOA33" s="1230"/>
      <c r="KOB33" s="1230"/>
      <c r="KOC33" s="1230"/>
      <c r="KOD33" s="1230"/>
      <c r="KOE33" s="1230"/>
      <c r="KOF33" s="1230"/>
      <c r="KOG33" s="1230"/>
      <c r="KOH33" s="1230"/>
      <c r="KOI33" s="1230"/>
      <c r="KOJ33" s="1230"/>
      <c r="KOK33" s="1230"/>
      <c r="KOL33" s="1230"/>
      <c r="KOM33" s="1230"/>
      <c r="KON33" s="1230"/>
      <c r="KOO33" s="1230"/>
      <c r="KOP33" s="1230"/>
      <c r="KOQ33" s="1230"/>
      <c r="KOR33" s="1230"/>
      <c r="KOS33" s="1230"/>
      <c r="KOT33" s="1230"/>
      <c r="KOU33" s="1230"/>
      <c r="KOV33" s="1230"/>
      <c r="KOW33" s="1230"/>
      <c r="KOX33" s="1230"/>
      <c r="KOY33" s="1230"/>
      <c r="KOZ33" s="1230"/>
      <c r="KPA33" s="1230"/>
      <c r="KPB33" s="1230"/>
      <c r="KPC33" s="1230"/>
      <c r="KPD33" s="1230"/>
      <c r="KPE33" s="1230"/>
      <c r="KPF33" s="1230"/>
      <c r="KPG33" s="1230"/>
      <c r="KPH33" s="1230"/>
      <c r="KPI33" s="1230"/>
      <c r="KPJ33" s="1230"/>
      <c r="KPK33" s="1230"/>
      <c r="KPL33" s="1230"/>
      <c r="KPM33" s="1230"/>
      <c r="KPN33" s="1230"/>
      <c r="KPO33" s="1230"/>
      <c r="KPP33" s="1230"/>
      <c r="KPQ33" s="1230"/>
      <c r="KPR33" s="1230"/>
      <c r="KPS33" s="1230"/>
      <c r="KPT33" s="1230"/>
      <c r="KPU33" s="1230"/>
      <c r="KPV33" s="1230"/>
      <c r="KPW33" s="1230"/>
      <c r="KPX33" s="1230"/>
      <c r="KPY33" s="1230"/>
      <c r="KPZ33" s="1230"/>
      <c r="KQA33" s="1230"/>
      <c r="KQB33" s="1230"/>
      <c r="KQC33" s="1230"/>
      <c r="KQD33" s="1230"/>
      <c r="KQE33" s="1230"/>
      <c r="KQF33" s="1230"/>
      <c r="KQG33" s="1230"/>
      <c r="KQH33" s="1230"/>
      <c r="KQI33" s="1230"/>
      <c r="KQJ33" s="1230"/>
      <c r="KQK33" s="1230"/>
      <c r="KQL33" s="1230"/>
      <c r="KQM33" s="1230"/>
      <c r="KQN33" s="1230"/>
      <c r="KQO33" s="1230"/>
      <c r="KQP33" s="1230"/>
      <c r="KQQ33" s="1230"/>
      <c r="KQR33" s="1230"/>
      <c r="KQS33" s="1230"/>
      <c r="KQT33" s="1230"/>
      <c r="KQU33" s="1230"/>
      <c r="KQV33" s="1230"/>
      <c r="KQW33" s="1230"/>
      <c r="KQX33" s="1230"/>
      <c r="KQY33" s="1230"/>
      <c r="KQZ33" s="1230"/>
      <c r="KRA33" s="1230"/>
      <c r="KRB33" s="1230"/>
      <c r="KRC33" s="1230"/>
      <c r="KRD33" s="1230"/>
      <c r="KRE33" s="1230"/>
      <c r="KRF33" s="1230"/>
      <c r="KRG33" s="1230"/>
      <c r="KRH33" s="1230"/>
      <c r="KRI33" s="1230"/>
      <c r="KRJ33" s="1230"/>
      <c r="KRK33" s="1230"/>
      <c r="KRL33" s="1230"/>
      <c r="KRM33" s="1230"/>
      <c r="KRN33" s="1230"/>
      <c r="KRO33" s="1230"/>
      <c r="KRP33" s="1230"/>
      <c r="KRQ33" s="1230"/>
      <c r="KRR33" s="1230"/>
      <c r="KRS33" s="1230"/>
      <c r="KRT33" s="1230"/>
      <c r="KRU33" s="1230"/>
      <c r="KRV33" s="1230"/>
      <c r="KRW33" s="1230"/>
      <c r="KRX33" s="1230"/>
      <c r="KRY33" s="1230"/>
      <c r="KRZ33" s="1230"/>
      <c r="KSA33" s="1230"/>
      <c r="KSB33" s="1230"/>
      <c r="KSC33" s="1230"/>
      <c r="KSD33" s="1230"/>
      <c r="KSE33" s="1230"/>
      <c r="KSF33" s="1230"/>
      <c r="KSG33" s="1230"/>
      <c r="KSH33" s="1230"/>
      <c r="KSI33" s="1230"/>
      <c r="KSJ33" s="1230"/>
      <c r="KSK33" s="1230"/>
      <c r="KSL33" s="1230"/>
      <c r="KSM33" s="1230"/>
      <c r="KSN33" s="1230"/>
      <c r="KSO33" s="1230"/>
      <c r="KSP33" s="1230"/>
      <c r="KSQ33" s="1230"/>
      <c r="KSR33" s="1230"/>
      <c r="KSS33" s="1230"/>
      <c r="KST33" s="1230"/>
      <c r="KSU33" s="1230"/>
      <c r="KSV33" s="1230"/>
      <c r="KSW33" s="1230"/>
      <c r="KSX33" s="1230"/>
      <c r="KSY33" s="1230"/>
      <c r="KSZ33" s="1230"/>
      <c r="KTA33" s="1230"/>
      <c r="KTB33" s="1230"/>
      <c r="KTC33" s="1230"/>
      <c r="KTD33" s="1230"/>
      <c r="KTE33" s="1230"/>
      <c r="KTF33" s="1230"/>
      <c r="KTG33" s="1230"/>
      <c r="KTH33" s="1230"/>
      <c r="KTI33" s="1230"/>
      <c r="KTJ33" s="1230"/>
      <c r="KTK33" s="1230"/>
      <c r="KTL33" s="1230"/>
      <c r="KTM33" s="1230"/>
      <c r="KTN33" s="1230"/>
      <c r="KTO33" s="1230"/>
      <c r="KTP33" s="1230"/>
      <c r="KTQ33" s="1230"/>
      <c r="KTR33" s="1230"/>
      <c r="KTS33" s="1230"/>
      <c r="KTT33" s="1230"/>
      <c r="KTU33" s="1230"/>
      <c r="KTV33" s="1230"/>
      <c r="KTW33" s="1230"/>
      <c r="KTX33" s="1230"/>
      <c r="KTY33" s="1230"/>
      <c r="KTZ33" s="1230"/>
      <c r="KUA33" s="1230"/>
      <c r="KUB33" s="1230"/>
      <c r="KUC33" s="1230"/>
      <c r="KUD33" s="1230"/>
      <c r="KUE33" s="1230"/>
      <c r="KUF33" s="1230"/>
      <c r="KUG33" s="1230"/>
      <c r="KUH33" s="1230"/>
      <c r="KUI33" s="1230"/>
      <c r="KUJ33" s="1230"/>
      <c r="KUK33" s="1230"/>
      <c r="KUL33" s="1230"/>
      <c r="KUM33" s="1230"/>
      <c r="KUN33" s="1230"/>
      <c r="KUO33" s="1230"/>
      <c r="KUP33" s="1230"/>
      <c r="KUQ33" s="1230"/>
      <c r="KUR33" s="1230"/>
      <c r="KUS33" s="1230"/>
      <c r="KUT33" s="1230"/>
      <c r="KUU33" s="1230"/>
      <c r="KUV33" s="1230"/>
      <c r="KUW33" s="1230"/>
      <c r="KUX33" s="1230"/>
      <c r="KUY33" s="1230"/>
      <c r="KUZ33" s="1230"/>
      <c r="KVA33" s="1230"/>
      <c r="KVB33" s="1230"/>
      <c r="KVC33" s="1230"/>
      <c r="KVD33" s="1230"/>
      <c r="KVE33" s="1230"/>
      <c r="KVF33" s="1230"/>
      <c r="KVG33" s="1230"/>
      <c r="KVH33" s="1230"/>
      <c r="KVI33" s="1230"/>
      <c r="KVJ33" s="1230"/>
      <c r="KVK33" s="1230"/>
      <c r="KVL33" s="1230"/>
      <c r="KVM33" s="1230"/>
      <c r="KVN33" s="1230"/>
      <c r="KVO33" s="1230"/>
      <c r="KVP33" s="1230"/>
      <c r="KVQ33" s="1230"/>
      <c r="KVR33" s="1230"/>
      <c r="KVS33" s="1230"/>
      <c r="KVT33" s="1230"/>
      <c r="KVU33" s="1230"/>
      <c r="KVV33" s="1230"/>
      <c r="KVW33" s="1230"/>
      <c r="KVX33" s="1230"/>
      <c r="KVY33" s="1230"/>
      <c r="KVZ33" s="1230"/>
      <c r="KWA33" s="1230"/>
      <c r="KWB33" s="1230"/>
      <c r="KWC33" s="1230"/>
      <c r="KWD33" s="1230"/>
      <c r="KWE33" s="1230"/>
      <c r="KWF33" s="1230"/>
      <c r="KWG33" s="1230"/>
      <c r="KWH33" s="1230"/>
      <c r="KWI33" s="1230"/>
      <c r="KWJ33" s="1230"/>
      <c r="KWK33" s="1230"/>
      <c r="KWL33" s="1230"/>
      <c r="KWM33" s="1230"/>
      <c r="KWN33" s="1230"/>
      <c r="KWO33" s="1230"/>
      <c r="KWP33" s="1230"/>
      <c r="KWQ33" s="1230"/>
      <c r="KWR33" s="1230"/>
      <c r="KWS33" s="1230"/>
      <c r="KWT33" s="1230"/>
      <c r="KWU33" s="1230"/>
      <c r="KWV33" s="1230"/>
      <c r="KWW33" s="1230"/>
      <c r="KWX33" s="1230"/>
      <c r="KWY33" s="1230"/>
      <c r="KWZ33" s="1230"/>
      <c r="KXA33" s="1230"/>
      <c r="KXB33" s="1230"/>
      <c r="KXC33" s="1230"/>
      <c r="KXD33" s="1230"/>
      <c r="KXE33" s="1230"/>
      <c r="KXF33" s="1230"/>
      <c r="KXG33" s="1230"/>
      <c r="KXH33" s="1230"/>
      <c r="KXI33" s="1230"/>
      <c r="KXJ33" s="1230"/>
      <c r="KXK33" s="1230"/>
      <c r="KXL33" s="1230"/>
      <c r="KXM33" s="1230"/>
      <c r="KXN33" s="1230"/>
      <c r="KXO33" s="1230"/>
      <c r="KXP33" s="1230"/>
      <c r="KXQ33" s="1230"/>
      <c r="KXR33" s="1230"/>
      <c r="KXS33" s="1230"/>
      <c r="KXT33" s="1230"/>
      <c r="KXU33" s="1230"/>
      <c r="KXV33" s="1230"/>
      <c r="KXW33" s="1230"/>
      <c r="KXX33" s="1230"/>
      <c r="KXY33" s="1230"/>
      <c r="KXZ33" s="1230"/>
      <c r="KYA33" s="1230"/>
      <c r="KYB33" s="1230"/>
      <c r="KYC33" s="1230"/>
      <c r="KYD33" s="1230"/>
      <c r="KYE33" s="1230"/>
      <c r="KYF33" s="1230"/>
      <c r="KYG33" s="1230"/>
      <c r="KYH33" s="1230"/>
      <c r="KYI33" s="1230"/>
      <c r="KYJ33" s="1230"/>
      <c r="KYK33" s="1230"/>
      <c r="KYL33" s="1230"/>
      <c r="KYM33" s="1230"/>
      <c r="KYN33" s="1230"/>
      <c r="KYO33" s="1230"/>
      <c r="KYP33" s="1230"/>
      <c r="KYQ33" s="1230"/>
      <c r="KYR33" s="1230"/>
      <c r="KYS33" s="1230"/>
      <c r="KYT33" s="1230"/>
      <c r="KYU33" s="1230"/>
      <c r="KYV33" s="1230"/>
      <c r="KYW33" s="1230"/>
      <c r="KYX33" s="1230"/>
      <c r="KYY33" s="1230"/>
      <c r="KYZ33" s="1230"/>
      <c r="KZA33" s="1230"/>
      <c r="KZB33" s="1230"/>
      <c r="KZC33" s="1230"/>
      <c r="KZD33" s="1230"/>
      <c r="KZE33" s="1230"/>
      <c r="KZF33" s="1230"/>
      <c r="KZG33" s="1230"/>
      <c r="KZH33" s="1230"/>
      <c r="KZI33" s="1230"/>
      <c r="KZJ33" s="1230"/>
      <c r="KZK33" s="1230"/>
      <c r="KZL33" s="1230"/>
      <c r="KZM33" s="1230"/>
      <c r="KZN33" s="1230"/>
      <c r="KZO33" s="1230"/>
      <c r="KZP33" s="1230"/>
      <c r="KZQ33" s="1230"/>
      <c r="KZR33" s="1230"/>
      <c r="KZS33" s="1230"/>
      <c r="KZT33" s="1230"/>
      <c r="KZU33" s="1230"/>
      <c r="KZV33" s="1230"/>
      <c r="KZW33" s="1230"/>
      <c r="KZX33" s="1230"/>
      <c r="KZY33" s="1230"/>
      <c r="KZZ33" s="1230"/>
      <c r="LAA33" s="1230"/>
      <c r="LAB33" s="1230"/>
      <c r="LAC33" s="1230"/>
      <c r="LAD33" s="1230"/>
      <c r="LAE33" s="1230"/>
      <c r="LAF33" s="1230"/>
      <c r="LAG33" s="1230"/>
      <c r="LAH33" s="1230"/>
      <c r="LAI33" s="1230"/>
      <c r="LAJ33" s="1230"/>
      <c r="LAK33" s="1230"/>
      <c r="LAL33" s="1230"/>
      <c r="LAM33" s="1230"/>
      <c r="LAN33" s="1230"/>
      <c r="LAO33" s="1230"/>
      <c r="LAP33" s="1230"/>
      <c r="LAQ33" s="1230"/>
      <c r="LAR33" s="1230"/>
      <c r="LAS33" s="1230"/>
      <c r="LAT33" s="1230"/>
      <c r="LAU33" s="1230"/>
      <c r="LAV33" s="1230"/>
      <c r="LAW33" s="1230"/>
      <c r="LAX33" s="1230"/>
      <c r="LAY33" s="1230"/>
      <c r="LAZ33" s="1230"/>
      <c r="LBA33" s="1230"/>
      <c r="LBB33" s="1230"/>
      <c r="LBC33" s="1230"/>
      <c r="LBD33" s="1230"/>
      <c r="LBE33" s="1230"/>
      <c r="LBF33" s="1230"/>
      <c r="LBG33" s="1230"/>
      <c r="LBH33" s="1230"/>
      <c r="LBI33" s="1230"/>
      <c r="LBJ33" s="1230"/>
      <c r="LBK33" s="1230"/>
      <c r="LBL33" s="1230"/>
      <c r="LBM33" s="1230"/>
      <c r="LBN33" s="1230"/>
      <c r="LBO33" s="1230"/>
      <c r="LBP33" s="1230"/>
      <c r="LBQ33" s="1230"/>
      <c r="LBR33" s="1230"/>
      <c r="LBS33" s="1230"/>
      <c r="LBT33" s="1230"/>
      <c r="LBU33" s="1230"/>
      <c r="LBV33" s="1230"/>
      <c r="LBW33" s="1230"/>
      <c r="LBX33" s="1230"/>
      <c r="LBY33" s="1230"/>
      <c r="LBZ33" s="1230"/>
      <c r="LCA33" s="1230"/>
      <c r="LCB33" s="1230"/>
      <c r="LCC33" s="1230"/>
      <c r="LCD33" s="1230"/>
      <c r="LCE33" s="1230"/>
      <c r="LCF33" s="1230"/>
      <c r="LCG33" s="1230"/>
      <c r="LCH33" s="1230"/>
      <c r="LCI33" s="1230"/>
      <c r="LCJ33" s="1230"/>
      <c r="LCK33" s="1230"/>
      <c r="LCL33" s="1230"/>
      <c r="LCM33" s="1230"/>
      <c r="LCN33" s="1230"/>
      <c r="LCO33" s="1230"/>
      <c r="LCP33" s="1230"/>
      <c r="LCQ33" s="1230"/>
      <c r="LCR33" s="1230"/>
      <c r="LCS33" s="1230"/>
      <c r="LCT33" s="1230"/>
      <c r="LCU33" s="1230"/>
      <c r="LCV33" s="1230"/>
      <c r="LCW33" s="1230"/>
      <c r="LCX33" s="1230"/>
      <c r="LCY33" s="1230"/>
      <c r="LCZ33" s="1230"/>
      <c r="LDA33" s="1230"/>
      <c r="LDB33" s="1230"/>
      <c r="LDC33" s="1230"/>
      <c r="LDD33" s="1230"/>
      <c r="LDE33" s="1230"/>
      <c r="LDF33" s="1230"/>
      <c r="LDG33" s="1230"/>
      <c r="LDH33" s="1230"/>
      <c r="LDI33" s="1230"/>
      <c r="LDJ33" s="1230"/>
      <c r="LDK33" s="1230"/>
      <c r="LDL33" s="1230"/>
      <c r="LDM33" s="1230"/>
      <c r="LDN33" s="1230"/>
      <c r="LDO33" s="1230"/>
      <c r="LDP33" s="1230"/>
      <c r="LDQ33" s="1230"/>
      <c r="LDR33" s="1230"/>
      <c r="LDS33" s="1230"/>
      <c r="LDT33" s="1230"/>
      <c r="LDU33" s="1230"/>
      <c r="LDV33" s="1230"/>
      <c r="LDW33" s="1230"/>
      <c r="LDX33" s="1230"/>
      <c r="LDY33" s="1230"/>
      <c r="LDZ33" s="1230"/>
      <c r="LEA33" s="1230"/>
      <c r="LEB33" s="1230"/>
      <c r="LEC33" s="1230"/>
      <c r="LED33" s="1230"/>
      <c r="LEE33" s="1230"/>
      <c r="LEF33" s="1230"/>
      <c r="LEG33" s="1230"/>
      <c r="LEH33" s="1230"/>
      <c r="LEI33" s="1230"/>
      <c r="LEJ33" s="1230"/>
      <c r="LEK33" s="1230"/>
      <c r="LEL33" s="1230"/>
      <c r="LEM33" s="1230"/>
      <c r="LEN33" s="1230"/>
      <c r="LEO33" s="1230"/>
      <c r="LEP33" s="1230"/>
      <c r="LEQ33" s="1230"/>
      <c r="LER33" s="1230"/>
      <c r="LES33" s="1230"/>
      <c r="LET33" s="1230"/>
      <c r="LEU33" s="1230"/>
      <c r="LEV33" s="1230"/>
      <c r="LEW33" s="1230"/>
      <c r="LEX33" s="1230"/>
      <c r="LEY33" s="1230"/>
      <c r="LEZ33" s="1230"/>
      <c r="LFA33" s="1230"/>
      <c r="LFB33" s="1230"/>
      <c r="LFC33" s="1230"/>
      <c r="LFD33" s="1230"/>
      <c r="LFE33" s="1230"/>
      <c r="LFF33" s="1230"/>
      <c r="LFG33" s="1230"/>
      <c r="LFH33" s="1230"/>
      <c r="LFI33" s="1230"/>
      <c r="LFJ33" s="1230"/>
      <c r="LFK33" s="1230"/>
      <c r="LFL33" s="1230"/>
      <c r="LFM33" s="1230"/>
      <c r="LFN33" s="1230"/>
      <c r="LFO33" s="1230"/>
      <c r="LFP33" s="1230"/>
      <c r="LFQ33" s="1230"/>
      <c r="LFR33" s="1230"/>
      <c r="LFS33" s="1230"/>
      <c r="LFT33" s="1230"/>
      <c r="LFU33" s="1230"/>
      <c r="LFV33" s="1230"/>
      <c r="LFW33" s="1230"/>
      <c r="LFX33" s="1230"/>
      <c r="LFY33" s="1230"/>
      <c r="LFZ33" s="1230"/>
      <c r="LGA33" s="1230"/>
      <c r="LGB33" s="1230"/>
      <c r="LGC33" s="1230"/>
      <c r="LGD33" s="1230"/>
      <c r="LGE33" s="1230"/>
      <c r="LGF33" s="1230"/>
      <c r="LGG33" s="1230"/>
      <c r="LGH33" s="1230"/>
      <c r="LGI33" s="1230"/>
      <c r="LGJ33" s="1230"/>
      <c r="LGK33" s="1230"/>
      <c r="LGL33" s="1230"/>
      <c r="LGM33" s="1230"/>
      <c r="LGN33" s="1230"/>
      <c r="LGO33" s="1230"/>
      <c r="LGP33" s="1230"/>
      <c r="LGQ33" s="1230"/>
      <c r="LGR33" s="1230"/>
      <c r="LGS33" s="1230"/>
      <c r="LGT33" s="1230"/>
      <c r="LGU33" s="1230"/>
      <c r="LGV33" s="1230"/>
      <c r="LGW33" s="1230"/>
      <c r="LGX33" s="1230"/>
      <c r="LGY33" s="1230"/>
      <c r="LGZ33" s="1230"/>
      <c r="LHA33" s="1230"/>
      <c r="LHB33" s="1230"/>
      <c r="LHC33" s="1230"/>
      <c r="LHD33" s="1230"/>
      <c r="LHE33" s="1230"/>
      <c r="LHF33" s="1230"/>
      <c r="LHG33" s="1230"/>
      <c r="LHH33" s="1230"/>
      <c r="LHI33" s="1230"/>
      <c r="LHJ33" s="1230"/>
      <c r="LHK33" s="1230"/>
      <c r="LHL33" s="1230"/>
      <c r="LHM33" s="1230"/>
      <c r="LHN33" s="1230"/>
      <c r="LHO33" s="1230"/>
      <c r="LHP33" s="1230"/>
      <c r="LHQ33" s="1230"/>
      <c r="LHR33" s="1230"/>
      <c r="LHS33" s="1230"/>
      <c r="LHT33" s="1230"/>
      <c r="LHU33" s="1230"/>
      <c r="LHV33" s="1230"/>
      <c r="LHW33" s="1230"/>
      <c r="LHX33" s="1230"/>
      <c r="LHY33" s="1230"/>
      <c r="LHZ33" s="1230"/>
      <c r="LIA33" s="1230"/>
      <c r="LIB33" s="1230"/>
      <c r="LIC33" s="1230"/>
      <c r="LID33" s="1230"/>
      <c r="LIE33" s="1230"/>
      <c r="LIF33" s="1230"/>
      <c r="LIG33" s="1230"/>
      <c r="LIH33" s="1230"/>
      <c r="LII33" s="1230"/>
      <c r="LIJ33" s="1230"/>
      <c r="LIK33" s="1230"/>
      <c r="LIL33" s="1230"/>
      <c r="LIM33" s="1230"/>
      <c r="LIN33" s="1230"/>
      <c r="LIO33" s="1230"/>
      <c r="LIP33" s="1230"/>
      <c r="LIQ33" s="1230"/>
      <c r="LIR33" s="1230"/>
      <c r="LIS33" s="1230"/>
      <c r="LIT33" s="1230"/>
      <c r="LIU33" s="1230"/>
      <c r="LIV33" s="1230"/>
      <c r="LIW33" s="1230"/>
      <c r="LIX33" s="1230"/>
      <c r="LIY33" s="1230"/>
      <c r="LIZ33" s="1230"/>
      <c r="LJA33" s="1230"/>
      <c r="LJB33" s="1230"/>
      <c r="LJC33" s="1230"/>
      <c r="LJD33" s="1230"/>
      <c r="LJE33" s="1230"/>
      <c r="LJF33" s="1230"/>
      <c r="LJG33" s="1230"/>
      <c r="LJH33" s="1230"/>
      <c r="LJI33" s="1230"/>
      <c r="LJJ33" s="1230"/>
      <c r="LJK33" s="1230"/>
      <c r="LJL33" s="1230"/>
      <c r="LJM33" s="1230"/>
      <c r="LJN33" s="1230"/>
      <c r="LJO33" s="1230"/>
      <c r="LJP33" s="1230"/>
      <c r="LJQ33" s="1230"/>
      <c r="LJR33" s="1230"/>
      <c r="LJS33" s="1230"/>
      <c r="LJT33" s="1230"/>
      <c r="LJU33" s="1230"/>
      <c r="LJV33" s="1230"/>
      <c r="LJW33" s="1230"/>
      <c r="LJX33" s="1230"/>
      <c r="LJY33" s="1230"/>
      <c r="LJZ33" s="1230"/>
      <c r="LKA33" s="1230"/>
      <c r="LKB33" s="1230"/>
      <c r="LKC33" s="1230"/>
      <c r="LKD33" s="1230"/>
      <c r="LKE33" s="1230"/>
      <c r="LKF33" s="1230"/>
      <c r="LKG33" s="1230"/>
      <c r="LKH33" s="1230"/>
      <c r="LKI33" s="1230"/>
      <c r="LKJ33" s="1230"/>
      <c r="LKK33" s="1230"/>
      <c r="LKL33" s="1230"/>
      <c r="LKM33" s="1230"/>
      <c r="LKN33" s="1230"/>
      <c r="LKO33" s="1230"/>
      <c r="LKP33" s="1230"/>
      <c r="LKQ33" s="1230"/>
      <c r="LKR33" s="1230"/>
      <c r="LKS33" s="1230"/>
      <c r="LKT33" s="1230"/>
      <c r="LKU33" s="1230"/>
      <c r="LKV33" s="1230"/>
      <c r="LKW33" s="1230"/>
      <c r="LKX33" s="1230"/>
      <c r="LKY33" s="1230"/>
      <c r="LKZ33" s="1230"/>
      <c r="LLA33" s="1230"/>
      <c r="LLB33" s="1230"/>
      <c r="LLC33" s="1230"/>
      <c r="LLD33" s="1230"/>
      <c r="LLE33" s="1230"/>
      <c r="LLF33" s="1230"/>
      <c r="LLG33" s="1230"/>
      <c r="LLH33" s="1230"/>
      <c r="LLI33" s="1230"/>
      <c r="LLJ33" s="1230"/>
      <c r="LLK33" s="1230"/>
      <c r="LLL33" s="1230"/>
      <c r="LLM33" s="1230"/>
      <c r="LLN33" s="1230"/>
      <c r="LLO33" s="1230"/>
      <c r="LLP33" s="1230"/>
      <c r="LLQ33" s="1230"/>
      <c r="LLR33" s="1230"/>
      <c r="LLS33" s="1230"/>
      <c r="LLT33" s="1230"/>
      <c r="LLU33" s="1230"/>
      <c r="LLV33" s="1230"/>
      <c r="LLW33" s="1230"/>
      <c r="LLX33" s="1230"/>
      <c r="LLY33" s="1230"/>
      <c r="LLZ33" s="1230"/>
      <c r="LMA33" s="1230"/>
      <c r="LMB33" s="1230"/>
      <c r="LMC33" s="1230"/>
      <c r="LMD33" s="1230"/>
      <c r="LME33" s="1230"/>
      <c r="LMF33" s="1230"/>
      <c r="LMG33" s="1230"/>
      <c r="LMH33" s="1230"/>
      <c r="LMI33" s="1230"/>
      <c r="LMJ33" s="1230"/>
      <c r="LMK33" s="1230"/>
      <c r="LML33" s="1230"/>
      <c r="LMM33" s="1230"/>
      <c r="LMN33" s="1230"/>
      <c r="LMO33" s="1230"/>
      <c r="LMP33" s="1230"/>
      <c r="LMQ33" s="1230"/>
      <c r="LMR33" s="1230"/>
      <c r="LMS33" s="1230"/>
      <c r="LMT33" s="1230"/>
      <c r="LMU33" s="1230"/>
      <c r="LMV33" s="1230"/>
      <c r="LMW33" s="1230"/>
      <c r="LMX33" s="1230"/>
      <c r="LMY33" s="1230"/>
      <c r="LMZ33" s="1230"/>
      <c r="LNA33" s="1230"/>
      <c r="LNB33" s="1230"/>
      <c r="LNC33" s="1230"/>
      <c r="LND33" s="1230"/>
      <c r="LNE33" s="1230"/>
      <c r="LNF33" s="1230"/>
      <c r="LNG33" s="1230"/>
      <c r="LNH33" s="1230"/>
      <c r="LNI33" s="1230"/>
      <c r="LNJ33" s="1230"/>
      <c r="LNK33" s="1230"/>
      <c r="LNL33" s="1230"/>
      <c r="LNM33" s="1230"/>
      <c r="LNN33" s="1230"/>
      <c r="LNO33" s="1230"/>
      <c r="LNP33" s="1230"/>
      <c r="LNQ33" s="1230"/>
      <c r="LNR33" s="1230"/>
      <c r="LNS33" s="1230"/>
      <c r="LNT33" s="1230"/>
      <c r="LNU33" s="1230"/>
      <c r="LNV33" s="1230"/>
      <c r="LNW33" s="1230"/>
      <c r="LNX33" s="1230"/>
      <c r="LNY33" s="1230"/>
      <c r="LNZ33" s="1230"/>
      <c r="LOA33" s="1230"/>
      <c r="LOB33" s="1230"/>
      <c r="LOC33" s="1230"/>
      <c r="LOD33" s="1230"/>
      <c r="LOE33" s="1230"/>
      <c r="LOF33" s="1230"/>
      <c r="LOG33" s="1230"/>
      <c r="LOH33" s="1230"/>
      <c r="LOI33" s="1230"/>
      <c r="LOJ33" s="1230"/>
      <c r="LOK33" s="1230"/>
      <c r="LOL33" s="1230"/>
      <c r="LOM33" s="1230"/>
      <c r="LON33" s="1230"/>
      <c r="LOO33" s="1230"/>
      <c r="LOP33" s="1230"/>
      <c r="LOQ33" s="1230"/>
      <c r="LOR33" s="1230"/>
      <c r="LOS33" s="1230"/>
      <c r="LOT33" s="1230"/>
      <c r="LOU33" s="1230"/>
      <c r="LOV33" s="1230"/>
      <c r="LOW33" s="1230"/>
      <c r="LOX33" s="1230"/>
      <c r="LOY33" s="1230"/>
      <c r="LOZ33" s="1230"/>
      <c r="LPA33" s="1230"/>
      <c r="LPB33" s="1230"/>
      <c r="LPC33" s="1230"/>
      <c r="LPD33" s="1230"/>
      <c r="LPE33" s="1230"/>
      <c r="LPF33" s="1230"/>
      <c r="LPG33" s="1230"/>
      <c r="LPH33" s="1230"/>
      <c r="LPI33" s="1230"/>
      <c r="LPJ33" s="1230"/>
      <c r="LPK33" s="1230"/>
      <c r="LPL33" s="1230"/>
      <c r="LPM33" s="1230"/>
      <c r="LPN33" s="1230"/>
      <c r="LPO33" s="1230"/>
      <c r="LPP33" s="1230"/>
      <c r="LPQ33" s="1230"/>
      <c r="LPR33" s="1230"/>
      <c r="LPS33" s="1230"/>
      <c r="LPT33" s="1230"/>
      <c r="LPU33" s="1230"/>
      <c r="LPV33" s="1230"/>
      <c r="LPW33" s="1230"/>
      <c r="LPX33" s="1230"/>
      <c r="LPY33" s="1230"/>
      <c r="LPZ33" s="1230"/>
      <c r="LQA33" s="1230"/>
      <c r="LQB33" s="1230"/>
      <c r="LQC33" s="1230"/>
      <c r="LQD33" s="1230"/>
      <c r="LQE33" s="1230"/>
      <c r="LQF33" s="1230"/>
      <c r="LQG33" s="1230"/>
      <c r="LQH33" s="1230"/>
      <c r="LQI33" s="1230"/>
      <c r="LQJ33" s="1230"/>
      <c r="LQK33" s="1230"/>
      <c r="LQL33" s="1230"/>
      <c r="LQM33" s="1230"/>
      <c r="LQN33" s="1230"/>
      <c r="LQO33" s="1230"/>
      <c r="LQP33" s="1230"/>
      <c r="LQQ33" s="1230"/>
      <c r="LQR33" s="1230"/>
      <c r="LQS33" s="1230"/>
      <c r="LQT33" s="1230"/>
      <c r="LQU33" s="1230"/>
      <c r="LQV33" s="1230"/>
      <c r="LQW33" s="1230"/>
      <c r="LQX33" s="1230"/>
      <c r="LQY33" s="1230"/>
      <c r="LQZ33" s="1230"/>
      <c r="LRA33" s="1230"/>
      <c r="LRB33" s="1230"/>
      <c r="LRC33" s="1230"/>
      <c r="LRD33" s="1230"/>
      <c r="LRE33" s="1230"/>
      <c r="LRF33" s="1230"/>
      <c r="LRG33" s="1230"/>
      <c r="LRH33" s="1230"/>
      <c r="LRI33" s="1230"/>
      <c r="LRJ33" s="1230"/>
      <c r="LRK33" s="1230"/>
      <c r="LRL33" s="1230"/>
      <c r="LRM33" s="1230"/>
      <c r="LRN33" s="1230"/>
      <c r="LRO33" s="1230"/>
      <c r="LRP33" s="1230"/>
      <c r="LRQ33" s="1230"/>
      <c r="LRR33" s="1230"/>
      <c r="LRS33" s="1230"/>
      <c r="LRT33" s="1230"/>
      <c r="LRU33" s="1230"/>
      <c r="LRV33" s="1230"/>
      <c r="LRW33" s="1230"/>
      <c r="LRX33" s="1230"/>
      <c r="LRY33" s="1230"/>
      <c r="LRZ33" s="1230"/>
      <c r="LSA33" s="1230"/>
      <c r="LSB33" s="1230"/>
      <c r="LSC33" s="1230"/>
      <c r="LSD33" s="1230"/>
      <c r="LSE33" s="1230"/>
      <c r="LSF33" s="1230"/>
      <c r="LSG33" s="1230"/>
      <c r="LSH33" s="1230"/>
      <c r="LSI33" s="1230"/>
      <c r="LSJ33" s="1230"/>
      <c r="LSK33" s="1230"/>
      <c r="LSL33" s="1230"/>
      <c r="LSM33" s="1230"/>
      <c r="LSN33" s="1230"/>
      <c r="LSO33" s="1230"/>
      <c r="LSP33" s="1230"/>
      <c r="LSQ33" s="1230"/>
      <c r="LSR33" s="1230"/>
      <c r="LSS33" s="1230"/>
      <c r="LST33" s="1230"/>
      <c r="LSU33" s="1230"/>
      <c r="LSV33" s="1230"/>
      <c r="LSW33" s="1230"/>
      <c r="LSX33" s="1230"/>
      <c r="LSY33" s="1230"/>
      <c r="LSZ33" s="1230"/>
      <c r="LTA33" s="1230"/>
      <c r="LTB33" s="1230"/>
      <c r="LTC33" s="1230"/>
      <c r="LTD33" s="1230"/>
      <c r="LTE33" s="1230"/>
      <c r="LTF33" s="1230"/>
      <c r="LTG33" s="1230"/>
      <c r="LTH33" s="1230"/>
      <c r="LTI33" s="1230"/>
      <c r="LTJ33" s="1230"/>
      <c r="LTK33" s="1230"/>
      <c r="LTL33" s="1230"/>
      <c r="LTM33" s="1230"/>
      <c r="LTN33" s="1230"/>
      <c r="LTO33" s="1230"/>
      <c r="LTP33" s="1230"/>
      <c r="LTQ33" s="1230"/>
      <c r="LTR33" s="1230"/>
      <c r="LTS33" s="1230"/>
      <c r="LTT33" s="1230"/>
      <c r="LTU33" s="1230"/>
      <c r="LTV33" s="1230"/>
      <c r="LTW33" s="1230"/>
      <c r="LTX33" s="1230"/>
      <c r="LTY33" s="1230"/>
      <c r="LTZ33" s="1230"/>
      <c r="LUA33" s="1230"/>
      <c r="LUB33" s="1230"/>
      <c r="LUC33" s="1230"/>
      <c r="LUD33" s="1230"/>
      <c r="LUE33" s="1230"/>
      <c r="LUF33" s="1230"/>
      <c r="LUG33" s="1230"/>
      <c r="LUH33" s="1230"/>
      <c r="LUI33" s="1230"/>
      <c r="LUJ33" s="1230"/>
      <c r="LUK33" s="1230"/>
      <c r="LUL33" s="1230"/>
      <c r="LUM33" s="1230"/>
      <c r="LUN33" s="1230"/>
      <c r="LUO33" s="1230"/>
      <c r="LUP33" s="1230"/>
      <c r="LUQ33" s="1230"/>
      <c r="LUR33" s="1230"/>
      <c r="LUS33" s="1230"/>
      <c r="LUT33" s="1230"/>
      <c r="LUU33" s="1230"/>
      <c r="LUV33" s="1230"/>
      <c r="LUW33" s="1230"/>
      <c r="LUX33" s="1230"/>
      <c r="LUY33" s="1230"/>
      <c r="LUZ33" s="1230"/>
      <c r="LVA33" s="1230"/>
      <c r="LVB33" s="1230"/>
      <c r="LVC33" s="1230"/>
      <c r="LVD33" s="1230"/>
      <c r="LVE33" s="1230"/>
      <c r="LVF33" s="1230"/>
      <c r="LVG33" s="1230"/>
      <c r="LVH33" s="1230"/>
      <c r="LVI33" s="1230"/>
      <c r="LVJ33" s="1230"/>
      <c r="LVK33" s="1230"/>
      <c r="LVL33" s="1230"/>
      <c r="LVM33" s="1230"/>
      <c r="LVN33" s="1230"/>
      <c r="LVO33" s="1230"/>
      <c r="LVP33" s="1230"/>
      <c r="LVQ33" s="1230"/>
      <c r="LVR33" s="1230"/>
      <c r="LVS33" s="1230"/>
      <c r="LVT33" s="1230"/>
      <c r="LVU33" s="1230"/>
      <c r="LVV33" s="1230"/>
      <c r="LVW33" s="1230"/>
      <c r="LVX33" s="1230"/>
      <c r="LVY33" s="1230"/>
      <c r="LVZ33" s="1230"/>
      <c r="LWA33" s="1230"/>
      <c r="LWB33" s="1230"/>
      <c r="LWC33" s="1230"/>
      <c r="LWD33" s="1230"/>
      <c r="LWE33" s="1230"/>
      <c r="LWF33" s="1230"/>
      <c r="LWG33" s="1230"/>
      <c r="LWH33" s="1230"/>
      <c r="LWI33" s="1230"/>
      <c r="LWJ33" s="1230"/>
      <c r="LWK33" s="1230"/>
      <c r="LWL33" s="1230"/>
      <c r="LWM33" s="1230"/>
      <c r="LWN33" s="1230"/>
      <c r="LWO33" s="1230"/>
      <c r="LWP33" s="1230"/>
      <c r="LWQ33" s="1230"/>
      <c r="LWR33" s="1230"/>
      <c r="LWS33" s="1230"/>
      <c r="LWT33" s="1230"/>
      <c r="LWU33" s="1230"/>
      <c r="LWV33" s="1230"/>
      <c r="LWW33" s="1230"/>
      <c r="LWX33" s="1230"/>
      <c r="LWY33" s="1230"/>
      <c r="LWZ33" s="1230"/>
      <c r="LXA33" s="1230"/>
      <c r="LXB33" s="1230"/>
      <c r="LXC33" s="1230"/>
      <c r="LXD33" s="1230"/>
      <c r="LXE33" s="1230"/>
      <c r="LXF33" s="1230"/>
      <c r="LXG33" s="1230"/>
      <c r="LXH33" s="1230"/>
      <c r="LXI33" s="1230"/>
      <c r="LXJ33" s="1230"/>
      <c r="LXK33" s="1230"/>
      <c r="LXL33" s="1230"/>
      <c r="LXM33" s="1230"/>
      <c r="LXN33" s="1230"/>
      <c r="LXO33" s="1230"/>
      <c r="LXP33" s="1230"/>
      <c r="LXQ33" s="1230"/>
      <c r="LXR33" s="1230"/>
      <c r="LXS33" s="1230"/>
      <c r="LXT33" s="1230"/>
      <c r="LXU33" s="1230"/>
      <c r="LXV33" s="1230"/>
      <c r="LXW33" s="1230"/>
      <c r="LXX33" s="1230"/>
      <c r="LXY33" s="1230"/>
      <c r="LXZ33" s="1230"/>
      <c r="LYA33" s="1230"/>
      <c r="LYB33" s="1230"/>
      <c r="LYC33" s="1230"/>
      <c r="LYD33" s="1230"/>
      <c r="LYE33" s="1230"/>
      <c r="LYF33" s="1230"/>
      <c r="LYG33" s="1230"/>
      <c r="LYH33" s="1230"/>
      <c r="LYI33" s="1230"/>
      <c r="LYJ33" s="1230"/>
      <c r="LYK33" s="1230"/>
      <c r="LYL33" s="1230"/>
      <c r="LYM33" s="1230"/>
      <c r="LYN33" s="1230"/>
      <c r="LYO33" s="1230"/>
      <c r="LYP33" s="1230"/>
      <c r="LYQ33" s="1230"/>
      <c r="LYR33" s="1230"/>
      <c r="LYS33" s="1230"/>
      <c r="LYT33" s="1230"/>
      <c r="LYU33" s="1230"/>
      <c r="LYV33" s="1230"/>
      <c r="LYW33" s="1230"/>
      <c r="LYX33" s="1230"/>
      <c r="LYY33" s="1230"/>
      <c r="LYZ33" s="1230"/>
      <c r="LZA33" s="1230"/>
      <c r="LZB33" s="1230"/>
      <c r="LZC33" s="1230"/>
      <c r="LZD33" s="1230"/>
      <c r="LZE33" s="1230"/>
      <c r="LZF33" s="1230"/>
      <c r="LZG33" s="1230"/>
      <c r="LZH33" s="1230"/>
      <c r="LZI33" s="1230"/>
      <c r="LZJ33" s="1230"/>
      <c r="LZK33" s="1230"/>
      <c r="LZL33" s="1230"/>
      <c r="LZM33" s="1230"/>
      <c r="LZN33" s="1230"/>
      <c r="LZO33" s="1230"/>
      <c r="LZP33" s="1230"/>
      <c r="LZQ33" s="1230"/>
      <c r="LZR33" s="1230"/>
      <c r="LZS33" s="1230"/>
      <c r="LZT33" s="1230"/>
      <c r="LZU33" s="1230"/>
      <c r="LZV33" s="1230"/>
      <c r="LZW33" s="1230"/>
      <c r="LZX33" s="1230"/>
      <c r="LZY33" s="1230"/>
      <c r="LZZ33" s="1230"/>
      <c r="MAA33" s="1230"/>
      <c r="MAB33" s="1230"/>
      <c r="MAC33" s="1230"/>
      <c r="MAD33" s="1230"/>
      <c r="MAE33" s="1230"/>
      <c r="MAF33" s="1230"/>
      <c r="MAG33" s="1230"/>
      <c r="MAH33" s="1230"/>
      <c r="MAI33" s="1230"/>
      <c r="MAJ33" s="1230"/>
      <c r="MAK33" s="1230"/>
      <c r="MAL33" s="1230"/>
      <c r="MAM33" s="1230"/>
      <c r="MAN33" s="1230"/>
      <c r="MAO33" s="1230"/>
      <c r="MAP33" s="1230"/>
      <c r="MAQ33" s="1230"/>
      <c r="MAR33" s="1230"/>
      <c r="MAS33" s="1230"/>
      <c r="MAT33" s="1230"/>
      <c r="MAU33" s="1230"/>
      <c r="MAV33" s="1230"/>
      <c r="MAW33" s="1230"/>
      <c r="MAX33" s="1230"/>
      <c r="MAY33" s="1230"/>
      <c r="MAZ33" s="1230"/>
      <c r="MBA33" s="1230"/>
      <c r="MBB33" s="1230"/>
      <c r="MBC33" s="1230"/>
      <c r="MBD33" s="1230"/>
      <c r="MBE33" s="1230"/>
      <c r="MBF33" s="1230"/>
      <c r="MBG33" s="1230"/>
      <c r="MBH33" s="1230"/>
      <c r="MBI33" s="1230"/>
      <c r="MBJ33" s="1230"/>
      <c r="MBK33" s="1230"/>
      <c r="MBL33" s="1230"/>
      <c r="MBM33" s="1230"/>
      <c r="MBN33" s="1230"/>
      <c r="MBO33" s="1230"/>
      <c r="MBP33" s="1230"/>
      <c r="MBQ33" s="1230"/>
      <c r="MBR33" s="1230"/>
      <c r="MBS33" s="1230"/>
      <c r="MBT33" s="1230"/>
      <c r="MBU33" s="1230"/>
      <c r="MBV33" s="1230"/>
      <c r="MBW33" s="1230"/>
      <c r="MBX33" s="1230"/>
      <c r="MBY33" s="1230"/>
      <c r="MBZ33" s="1230"/>
      <c r="MCA33" s="1230"/>
      <c r="MCB33" s="1230"/>
      <c r="MCC33" s="1230"/>
      <c r="MCD33" s="1230"/>
      <c r="MCE33" s="1230"/>
      <c r="MCF33" s="1230"/>
      <c r="MCG33" s="1230"/>
      <c r="MCH33" s="1230"/>
      <c r="MCI33" s="1230"/>
      <c r="MCJ33" s="1230"/>
      <c r="MCK33" s="1230"/>
      <c r="MCL33" s="1230"/>
      <c r="MCM33" s="1230"/>
      <c r="MCN33" s="1230"/>
      <c r="MCO33" s="1230"/>
      <c r="MCP33" s="1230"/>
      <c r="MCQ33" s="1230"/>
      <c r="MCR33" s="1230"/>
      <c r="MCS33" s="1230"/>
      <c r="MCT33" s="1230"/>
      <c r="MCU33" s="1230"/>
      <c r="MCV33" s="1230"/>
      <c r="MCW33" s="1230"/>
      <c r="MCX33" s="1230"/>
      <c r="MCY33" s="1230"/>
      <c r="MCZ33" s="1230"/>
      <c r="MDA33" s="1230"/>
      <c r="MDB33" s="1230"/>
      <c r="MDC33" s="1230"/>
      <c r="MDD33" s="1230"/>
      <c r="MDE33" s="1230"/>
      <c r="MDF33" s="1230"/>
      <c r="MDG33" s="1230"/>
      <c r="MDH33" s="1230"/>
      <c r="MDI33" s="1230"/>
      <c r="MDJ33" s="1230"/>
      <c r="MDK33" s="1230"/>
      <c r="MDL33" s="1230"/>
      <c r="MDM33" s="1230"/>
      <c r="MDN33" s="1230"/>
      <c r="MDO33" s="1230"/>
      <c r="MDP33" s="1230"/>
      <c r="MDQ33" s="1230"/>
      <c r="MDR33" s="1230"/>
      <c r="MDS33" s="1230"/>
      <c r="MDT33" s="1230"/>
      <c r="MDU33" s="1230"/>
      <c r="MDV33" s="1230"/>
      <c r="MDW33" s="1230"/>
      <c r="MDX33" s="1230"/>
      <c r="MDY33" s="1230"/>
      <c r="MDZ33" s="1230"/>
      <c r="MEA33" s="1230"/>
      <c r="MEB33" s="1230"/>
      <c r="MEC33" s="1230"/>
      <c r="MED33" s="1230"/>
      <c r="MEE33" s="1230"/>
      <c r="MEF33" s="1230"/>
      <c r="MEG33" s="1230"/>
      <c r="MEH33" s="1230"/>
      <c r="MEI33" s="1230"/>
      <c r="MEJ33" s="1230"/>
      <c r="MEK33" s="1230"/>
      <c r="MEL33" s="1230"/>
      <c r="MEM33" s="1230"/>
      <c r="MEN33" s="1230"/>
      <c r="MEO33" s="1230"/>
      <c r="MEP33" s="1230"/>
      <c r="MEQ33" s="1230"/>
      <c r="MER33" s="1230"/>
      <c r="MES33" s="1230"/>
      <c r="MET33" s="1230"/>
      <c r="MEU33" s="1230"/>
      <c r="MEV33" s="1230"/>
      <c r="MEW33" s="1230"/>
      <c r="MEX33" s="1230"/>
      <c r="MEY33" s="1230"/>
      <c r="MEZ33" s="1230"/>
      <c r="MFA33" s="1230"/>
      <c r="MFB33" s="1230"/>
      <c r="MFC33" s="1230"/>
      <c r="MFD33" s="1230"/>
      <c r="MFE33" s="1230"/>
      <c r="MFF33" s="1230"/>
      <c r="MFG33" s="1230"/>
      <c r="MFH33" s="1230"/>
      <c r="MFI33" s="1230"/>
      <c r="MFJ33" s="1230"/>
      <c r="MFK33" s="1230"/>
      <c r="MFL33" s="1230"/>
      <c r="MFM33" s="1230"/>
      <c r="MFN33" s="1230"/>
      <c r="MFO33" s="1230"/>
      <c r="MFP33" s="1230"/>
      <c r="MFQ33" s="1230"/>
      <c r="MFR33" s="1230"/>
      <c r="MFS33" s="1230"/>
      <c r="MFT33" s="1230"/>
      <c r="MFU33" s="1230"/>
      <c r="MFV33" s="1230"/>
      <c r="MFW33" s="1230"/>
      <c r="MFX33" s="1230"/>
      <c r="MFY33" s="1230"/>
      <c r="MFZ33" s="1230"/>
      <c r="MGA33" s="1230"/>
      <c r="MGB33" s="1230"/>
      <c r="MGC33" s="1230"/>
      <c r="MGD33" s="1230"/>
      <c r="MGE33" s="1230"/>
      <c r="MGF33" s="1230"/>
      <c r="MGG33" s="1230"/>
      <c r="MGH33" s="1230"/>
      <c r="MGI33" s="1230"/>
      <c r="MGJ33" s="1230"/>
      <c r="MGK33" s="1230"/>
      <c r="MGL33" s="1230"/>
      <c r="MGM33" s="1230"/>
      <c r="MGN33" s="1230"/>
      <c r="MGO33" s="1230"/>
      <c r="MGP33" s="1230"/>
      <c r="MGQ33" s="1230"/>
      <c r="MGR33" s="1230"/>
      <c r="MGS33" s="1230"/>
      <c r="MGT33" s="1230"/>
      <c r="MGU33" s="1230"/>
      <c r="MGV33" s="1230"/>
      <c r="MGW33" s="1230"/>
      <c r="MGX33" s="1230"/>
      <c r="MGY33" s="1230"/>
      <c r="MGZ33" s="1230"/>
      <c r="MHA33" s="1230"/>
      <c r="MHB33" s="1230"/>
      <c r="MHC33" s="1230"/>
      <c r="MHD33" s="1230"/>
      <c r="MHE33" s="1230"/>
      <c r="MHF33" s="1230"/>
      <c r="MHG33" s="1230"/>
      <c r="MHH33" s="1230"/>
      <c r="MHI33" s="1230"/>
      <c r="MHJ33" s="1230"/>
      <c r="MHK33" s="1230"/>
      <c r="MHL33" s="1230"/>
      <c r="MHM33" s="1230"/>
      <c r="MHN33" s="1230"/>
      <c r="MHO33" s="1230"/>
      <c r="MHP33" s="1230"/>
      <c r="MHQ33" s="1230"/>
      <c r="MHR33" s="1230"/>
      <c r="MHS33" s="1230"/>
      <c r="MHT33" s="1230"/>
      <c r="MHU33" s="1230"/>
      <c r="MHV33" s="1230"/>
      <c r="MHW33" s="1230"/>
      <c r="MHX33" s="1230"/>
      <c r="MHY33" s="1230"/>
      <c r="MHZ33" s="1230"/>
      <c r="MIA33" s="1230"/>
      <c r="MIB33" s="1230"/>
      <c r="MIC33" s="1230"/>
      <c r="MID33" s="1230"/>
      <c r="MIE33" s="1230"/>
      <c r="MIF33" s="1230"/>
      <c r="MIG33" s="1230"/>
      <c r="MIH33" s="1230"/>
      <c r="MII33" s="1230"/>
      <c r="MIJ33" s="1230"/>
      <c r="MIK33" s="1230"/>
      <c r="MIL33" s="1230"/>
      <c r="MIM33" s="1230"/>
      <c r="MIN33" s="1230"/>
      <c r="MIO33" s="1230"/>
      <c r="MIP33" s="1230"/>
      <c r="MIQ33" s="1230"/>
      <c r="MIR33" s="1230"/>
      <c r="MIS33" s="1230"/>
      <c r="MIT33" s="1230"/>
      <c r="MIU33" s="1230"/>
      <c r="MIV33" s="1230"/>
      <c r="MIW33" s="1230"/>
      <c r="MIX33" s="1230"/>
      <c r="MIY33" s="1230"/>
      <c r="MIZ33" s="1230"/>
      <c r="MJA33" s="1230"/>
      <c r="MJB33" s="1230"/>
      <c r="MJC33" s="1230"/>
      <c r="MJD33" s="1230"/>
      <c r="MJE33" s="1230"/>
      <c r="MJF33" s="1230"/>
      <c r="MJG33" s="1230"/>
      <c r="MJH33" s="1230"/>
      <c r="MJI33" s="1230"/>
      <c r="MJJ33" s="1230"/>
      <c r="MJK33" s="1230"/>
      <c r="MJL33" s="1230"/>
      <c r="MJM33" s="1230"/>
      <c r="MJN33" s="1230"/>
      <c r="MJO33" s="1230"/>
      <c r="MJP33" s="1230"/>
      <c r="MJQ33" s="1230"/>
      <c r="MJR33" s="1230"/>
      <c r="MJS33" s="1230"/>
      <c r="MJT33" s="1230"/>
      <c r="MJU33" s="1230"/>
      <c r="MJV33" s="1230"/>
      <c r="MJW33" s="1230"/>
      <c r="MJX33" s="1230"/>
      <c r="MJY33" s="1230"/>
      <c r="MJZ33" s="1230"/>
      <c r="MKA33" s="1230"/>
      <c r="MKB33" s="1230"/>
      <c r="MKC33" s="1230"/>
      <c r="MKD33" s="1230"/>
      <c r="MKE33" s="1230"/>
      <c r="MKF33" s="1230"/>
      <c r="MKG33" s="1230"/>
      <c r="MKH33" s="1230"/>
      <c r="MKI33" s="1230"/>
      <c r="MKJ33" s="1230"/>
      <c r="MKK33" s="1230"/>
      <c r="MKL33" s="1230"/>
      <c r="MKM33" s="1230"/>
      <c r="MKN33" s="1230"/>
      <c r="MKO33" s="1230"/>
      <c r="MKP33" s="1230"/>
      <c r="MKQ33" s="1230"/>
      <c r="MKR33" s="1230"/>
      <c r="MKS33" s="1230"/>
      <c r="MKT33" s="1230"/>
      <c r="MKU33" s="1230"/>
      <c r="MKV33" s="1230"/>
      <c r="MKW33" s="1230"/>
      <c r="MKX33" s="1230"/>
      <c r="MKY33" s="1230"/>
      <c r="MKZ33" s="1230"/>
      <c r="MLA33" s="1230"/>
      <c r="MLB33" s="1230"/>
      <c r="MLC33" s="1230"/>
      <c r="MLD33" s="1230"/>
      <c r="MLE33" s="1230"/>
      <c r="MLF33" s="1230"/>
      <c r="MLG33" s="1230"/>
      <c r="MLH33" s="1230"/>
      <c r="MLI33" s="1230"/>
      <c r="MLJ33" s="1230"/>
      <c r="MLK33" s="1230"/>
      <c r="MLL33" s="1230"/>
      <c r="MLM33" s="1230"/>
      <c r="MLN33" s="1230"/>
      <c r="MLO33" s="1230"/>
      <c r="MLP33" s="1230"/>
      <c r="MLQ33" s="1230"/>
      <c r="MLR33" s="1230"/>
      <c r="MLS33" s="1230"/>
      <c r="MLT33" s="1230"/>
      <c r="MLU33" s="1230"/>
      <c r="MLV33" s="1230"/>
      <c r="MLW33" s="1230"/>
      <c r="MLX33" s="1230"/>
      <c r="MLY33" s="1230"/>
      <c r="MLZ33" s="1230"/>
      <c r="MMA33" s="1230"/>
      <c r="MMB33" s="1230"/>
      <c r="MMC33" s="1230"/>
      <c r="MMD33" s="1230"/>
      <c r="MME33" s="1230"/>
      <c r="MMF33" s="1230"/>
      <c r="MMG33" s="1230"/>
      <c r="MMH33" s="1230"/>
      <c r="MMI33" s="1230"/>
      <c r="MMJ33" s="1230"/>
      <c r="MMK33" s="1230"/>
      <c r="MML33" s="1230"/>
      <c r="MMM33" s="1230"/>
      <c r="MMN33" s="1230"/>
      <c r="MMO33" s="1230"/>
      <c r="MMP33" s="1230"/>
      <c r="MMQ33" s="1230"/>
      <c r="MMR33" s="1230"/>
      <c r="MMS33" s="1230"/>
      <c r="MMT33" s="1230"/>
      <c r="MMU33" s="1230"/>
      <c r="MMV33" s="1230"/>
      <c r="MMW33" s="1230"/>
      <c r="MMX33" s="1230"/>
      <c r="MMY33" s="1230"/>
      <c r="MMZ33" s="1230"/>
      <c r="MNA33" s="1230"/>
      <c r="MNB33" s="1230"/>
      <c r="MNC33" s="1230"/>
      <c r="MND33" s="1230"/>
      <c r="MNE33" s="1230"/>
      <c r="MNF33" s="1230"/>
      <c r="MNG33" s="1230"/>
      <c r="MNH33" s="1230"/>
      <c r="MNI33" s="1230"/>
      <c r="MNJ33" s="1230"/>
      <c r="MNK33" s="1230"/>
      <c r="MNL33" s="1230"/>
      <c r="MNM33" s="1230"/>
      <c r="MNN33" s="1230"/>
      <c r="MNO33" s="1230"/>
      <c r="MNP33" s="1230"/>
      <c r="MNQ33" s="1230"/>
      <c r="MNR33" s="1230"/>
      <c r="MNS33" s="1230"/>
      <c r="MNT33" s="1230"/>
      <c r="MNU33" s="1230"/>
      <c r="MNV33" s="1230"/>
      <c r="MNW33" s="1230"/>
      <c r="MNX33" s="1230"/>
      <c r="MNY33" s="1230"/>
      <c r="MNZ33" s="1230"/>
      <c r="MOA33" s="1230"/>
      <c r="MOB33" s="1230"/>
      <c r="MOC33" s="1230"/>
      <c r="MOD33" s="1230"/>
      <c r="MOE33" s="1230"/>
      <c r="MOF33" s="1230"/>
      <c r="MOG33" s="1230"/>
      <c r="MOH33" s="1230"/>
      <c r="MOI33" s="1230"/>
      <c r="MOJ33" s="1230"/>
      <c r="MOK33" s="1230"/>
      <c r="MOL33" s="1230"/>
      <c r="MOM33" s="1230"/>
      <c r="MON33" s="1230"/>
      <c r="MOO33" s="1230"/>
      <c r="MOP33" s="1230"/>
      <c r="MOQ33" s="1230"/>
      <c r="MOR33" s="1230"/>
      <c r="MOS33" s="1230"/>
      <c r="MOT33" s="1230"/>
      <c r="MOU33" s="1230"/>
      <c r="MOV33" s="1230"/>
      <c r="MOW33" s="1230"/>
      <c r="MOX33" s="1230"/>
      <c r="MOY33" s="1230"/>
      <c r="MOZ33" s="1230"/>
      <c r="MPA33" s="1230"/>
      <c r="MPB33" s="1230"/>
      <c r="MPC33" s="1230"/>
      <c r="MPD33" s="1230"/>
      <c r="MPE33" s="1230"/>
      <c r="MPF33" s="1230"/>
      <c r="MPG33" s="1230"/>
      <c r="MPH33" s="1230"/>
      <c r="MPI33" s="1230"/>
      <c r="MPJ33" s="1230"/>
      <c r="MPK33" s="1230"/>
      <c r="MPL33" s="1230"/>
      <c r="MPM33" s="1230"/>
      <c r="MPN33" s="1230"/>
      <c r="MPO33" s="1230"/>
      <c r="MPP33" s="1230"/>
      <c r="MPQ33" s="1230"/>
      <c r="MPR33" s="1230"/>
      <c r="MPS33" s="1230"/>
      <c r="MPT33" s="1230"/>
      <c r="MPU33" s="1230"/>
      <c r="MPV33" s="1230"/>
      <c r="MPW33" s="1230"/>
      <c r="MPX33" s="1230"/>
      <c r="MPY33" s="1230"/>
      <c r="MPZ33" s="1230"/>
      <c r="MQA33" s="1230"/>
      <c r="MQB33" s="1230"/>
      <c r="MQC33" s="1230"/>
      <c r="MQD33" s="1230"/>
      <c r="MQE33" s="1230"/>
      <c r="MQF33" s="1230"/>
      <c r="MQG33" s="1230"/>
      <c r="MQH33" s="1230"/>
      <c r="MQI33" s="1230"/>
      <c r="MQJ33" s="1230"/>
      <c r="MQK33" s="1230"/>
      <c r="MQL33" s="1230"/>
      <c r="MQM33" s="1230"/>
      <c r="MQN33" s="1230"/>
      <c r="MQO33" s="1230"/>
      <c r="MQP33" s="1230"/>
      <c r="MQQ33" s="1230"/>
      <c r="MQR33" s="1230"/>
      <c r="MQS33" s="1230"/>
      <c r="MQT33" s="1230"/>
      <c r="MQU33" s="1230"/>
      <c r="MQV33" s="1230"/>
      <c r="MQW33" s="1230"/>
      <c r="MQX33" s="1230"/>
      <c r="MQY33" s="1230"/>
      <c r="MQZ33" s="1230"/>
      <c r="MRA33" s="1230"/>
      <c r="MRB33" s="1230"/>
      <c r="MRC33" s="1230"/>
      <c r="MRD33" s="1230"/>
      <c r="MRE33" s="1230"/>
      <c r="MRF33" s="1230"/>
      <c r="MRG33" s="1230"/>
      <c r="MRH33" s="1230"/>
      <c r="MRI33" s="1230"/>
      <c r="MRJ33" s="1230"/>
      <c r="MRK33" s="1230"/>
      <c r="MRL33" s="1230"/>
      <c r="MRM33" s="1230"/>
      <c r="MRN33" s="1230"/>
      <c r="MRO33" s="1230"/>
      <c r="MRP33" s="1230"/>
      <c r="MRQ33" s="1230"/>
      <c r="MRR33" s="1230"/>
      <c r="MRS33" s="1230"/>
      <c r="MRT33" s="1230"/>
      <c r="MRU33" s="1230"/>
      <c r="MRV33" s="1230"/>
      <c r="MRW33" s="1230"/>
      <c r="MRX33" s="1230"/>
      <c r="MRY33" s="1230"/>
      <c r="MRZ33" s="1230"/>
      <c r="MSA33" s="1230"/>
      <c r="MSB33" s="1230"/>
      <c r="MSC33" s="1230"/>
      <c r="MSD33" s="1230"/>
      <c r="MSE33" s="1230"/>
      <c r="MSF33" s="1230"/>
      <c r="MSG33" s="1230"/>
      <c r="MSH33" s="1230"/>
      <c r="MSI33" s="1230"/>
      <c r="MSJ33" s="1230"/>
      <c r="MSK33" s="1230"/>
      <c r="MSL33" s="1230"/>
      <c r="MSM33" s="1230"/>
      <c r="MSN33" s="1230"/>
      <c r="MSO33" s="1230"/>
      <c r="MSP33" s="1230"/>
      <c r="MSQ33" s="1230"/>
      <c r="MSR33" s="1230"/>
      <c r="MSS33" s="1230"/>
      <c r="MST33" s="1230"/>
      <c r="MSU33" s="1230"/>
      <c r="MSV33" s="1230"/>
      <c r="MSW33" s="1230"/>
      <c r="MSX33" s="1230"/>
      <c r="MSY33" s="1230"/>
      <c r="MSZ33" s="1230"/>
      <c r="MTA33" s="1230"/>
      <c r="MTB33" s="1230"/>
      <c r="MTC33" s="1230"/>
      <c r="MTD33" s="1230"/>
      <c r="MTE33" s="1230"/>
      <c r="MTF33" s="1230"/>
      <c r="MTG33" s="1230"/>
      <c r="MTH33" s="1230"/>
      <c r="MTI33" s="1230"/>
      <c r="MTJ33" s="1230"/>
      <c r="MTK33" s="1230"/>
      <c r="MTL33" s="1230"/>
      <c r="MTM33" s="1230"/>
      <c r="MTN33" s="1230"/>
      <c r="MTO33" s="1230"/>
      <c r="MTP33" s="1230"/>
      <c r="MTQ33" s="1230"/>
      <c r="MTR33" s="1230"/>
      <c r="MTS33" s="1230"/>
      <c r="MTT33" s="1230"/>
      <c r="MTU33" s="1230"/>
      <c r="MTV33" s="1230"/>
      <c r="MTW33" s="1230"/>
      <c r="MTX33" s="1230"/>
      <c r="MTY33" s="1230"/>
      <c r="MTZ33" s="1230"/>
      <c r="MUA33" s="1230"/>
      <c r="MUB33" s="1230"/>
      <c r="MUC33" s="1230"/>
      <c r="MUD33" s="1230"/>
      <c r="MUE33" s="1230"/>
      <c r="MUF33" s="1230"/>
      <c r="MUG33" s="1230"/>
      <c r="MUH33" s="1230"/>
      <c r="MUI33" s="1230"/>
      <c r="MUJ33" s="1230"/>
      <c r="MUK33" s="1230"/>
      <c r="MUL33" s="1230"/>
      <c r="MUM33" s="1230"/>
      <c r="MUN33" s="1230"/>
      <c r="MUO33" s="1230"/>
      <c r="MUP33" s="1230"/>
      <c r="MUQ33" s="1230"/>
      <c r="MUR33" s="1230"/>
      <c r="MUS33" s="1230"/>
      <c r="MUT33" s="1230"/>
      <c r="MUU33" s="1230"/>
      <c r="MUV33" s="1230"/>
      <c r="MUW33" s="1230"/>
      <c r="MUX33" s="1230"/>
      <c r="MUY33" s="1230"/>
      <c r="MUZ33" s="1230"/>
      <c r="MVA33" s="1230"/>
      <c r="MVB33" s="1230"/>
      <c r="MVC33" s="1230"/>
      <c r="MVD33" s="1230"/>
      <c r="MVE33" s="1230"/>
      <c r="MVF33" s="1230"/>
      <c r="MVG33" s="1230"/>
      <c r="MVH33" s="1230"/>
      <c r="MVI33" s="1230"/>
      <c r="MVJ33" s="1230"/>
      <c r="MVK33" s="1230"/>
      <c r="MVL33" s="1230"/>
      <c r="MVM33" s="1230"/>
      <c r="MVN33" s="1230"/>
      <c r="MVO33" s="1230"/>
      <c r="MVP33" s="1230"/>
      <c r="MVQ33" s="1230"/>
      <c r="MVR33" s="1230"/>
      <c r="MVS33" s="1230"/>
      <c r="MVT33" s="1230"/>
      <c r="MVU33" s="1230"/>
      <c r="MVV33" s="1230"/>
      <c r="MVW33" s="1230"/>
      <c r="MVX33" s="1230"/>
      <c r="MVY33" s="1230"/>
      <c r="MVZ33" s="1230"/>
      <c r="MWA33" s="1230"/>
      <c r="MWB33" s="1230"/>
      <c r="MWC33" s="1230"/>
      <c r="MWD33" s="1230"/>
      <c r="MWE33" s="1230"/>
      <c r="MWF33" s="1230"/>
      <c r="MWG33" s="1230"/>
      <c r="MWH33" s="1230"/>
      <c r="MWI33" s="1230"/>
      <c r="MWJ33" s="1230"/>
      <c r="MWK33" s="1230"/>
      <c r="MWL33" s="1230"/>
      <c r="MWM33" s="1230"/>
      <c r="MWN33" s="1230"/>
      <c r="MWO33" s="1230"/>
      <c r="MWP33" s="1230"/>
      <c r="MWQ33" s="1230"/>
      <c r="MWR33" s="1230"/>
      <c r="MWS33" s="1230"/>
      <c r="MWT33" s="1230"/>
      <c r="MWU33" s="1230"/>
      <c r="MWV33" s="1230"/>
      <c r="MWW33" s="1230"/>
      <c r="MWX33" s="1230"/>
      <c r="MWY33" s="1230"/>
      <c r="MWZ33" s="1230"/>
      <c r="MXA33" s="1230"/>
      <c r="MXB33" s="1230"/>
      <c r="MXC33" s="1230"/>
      <c r="MXD33" s="1230"/>
      <c r="MXE33" s="1230"/>
      <c r="MXF33" s="1230"/>
      <c r="MXG33" s="1230"/>
      <c r="MXH33" s="1230"/>
      <c r="MXI33" s="1230"/>
      <c r="MXJ33" s="1230"/>
      <c r="MXK33" s="1230"/>
      <c r="MXL33" s="1230"/>
      <c r="MXM33" s="1230"/>
      <c r="MXN33" s="1230"/>
      <c r="MXO33" s="1230"/>
      <c r="MXP33" s="1230"/>
      <c r="MXQ33" s="1230"/>
      <c r="MXR33" s="1230"/>
      <c r="MXS33" s="1230"/>
      <c r="MXT33" s="1230"/>
      <c r="MXU33" s="1230"/>
      <c r="MXV33" s="1230"/>
      <c r="MXW33" s="1230"/>
      <c r="MXX33" s="1230"/>
      <c r="MXY33" s="1230"/>
      <c r="MXZ33" s="1230"/>
      <c r="MYA33" s="1230"/>
      <c r="MYB33" s="1230"/>
      <c r="MYC33" s="1230"/>
      <c r="MYD33" s="1230"/>
      <c r="MYE33" s="1230"/>
      <c r="MYF33" s="1230"/>
      <c r="MYG33" s="1230"/>
      <c r="MYH33" s="1230"/>
      <c r="MYI33" s="1230"/>
      <c r="MYJ33" s="1230"/>
      <c r="MYK33" s="1230"/>
      <c r="MYL33" s="1230"/>
      <c r="MYM33" s="1230"/>
      <c r="MYN33" s="1230"/>
      <c r="MYO33" s="1230"/>
      <c r="MYP33" s="1230"/>
      <c r="MYQ33" s="1230"/>
      <c r="MYR33" s="1230"/>
      <c r="MYS33" s="1230"/>
      <c r="MYT33" s="1230"/>
      <c r="MYU33" s="1230"/>
      <c r="MYV33" s="1230"/>
      <c r="MYW33" s="1230"/>
      <c r="MYX33" s="1230"/>
      <c r="MYY33" s="1230"/>
      <c r="MYZ33" s="1230"/>
      <c r="MZA33" s="1230"/>
      <c r="MZB33" s="1230"/>
      <c r="MZC33" s="1230"/>
      <c r="MZD33" s="1230"/>
      <c r="MZE33" s="1230"/>
      <c r="MZF33" s="1230"/>
      <c r="MZG33" s="1230"/>
      <c r="MZH33" s="1230"/>
      <c r="MZI33" s="1230"/>
      <c r="MZJ33" s="1230"/>
      <c r="MZK33" s="1230"/>
      <c r="MZL33" s="1230"/>
      <c r="MZM33" s="1230"/>
      <c r="MZN33" s="1230"/>
      <c r="MZO33" s="1230"/>
      <c r="MZP33" s="1230"/>
      <c r="MZQ33" s="1230"/>
      <c r="MZR33" s="1230"/>
      <c r="MZS33" s="1230"/>
      <c r="MZT33" s="1230"/>
      <c r="MZU33" s="1230"/>
      <c r="MZV33" s="1230"/>
      <c r="MZW33" s="1230"/>
      <c r="MZX33" s="1230"/>
      <c r="MZY33" s="1230"/>
      <c r="MZZ33" s="1230"/>
      <c r="NAA33" s="1230"/>
      <c r="NAB33" s="1230"/>
      <c r="NAC33" s="1230"/>
      <c r="NAD33" s="1230"/>
      <c r="NAE33" s="1230"/>
      <c r="NAF33" s="1230"/>
      <c r="NAG33" s="1230"/>
      <c r="NAH33" s="1230"/>
      <c r="NAI33" s="1230"/>
      <c r="NAJ33" s="1230"/>
      <c r="NAK33" s="1230"/>
      <c r="NAL33" s="1230"/>
      <c r="NAM33" s="1230"/>
      <c r="NAN33" s="1230"/>
      <c r="NAO33" s="1230"/>
      <c r="NAP33" s="1230"/>
      <c r="NAQ33" s="1230"/>
      <c r="NAR33" s="1230"/>
      <c r="NAS33" s="1230"/>
      <c r="NAT33" s="1230"/>
      <c r="NAU33" s="1230"/>
      <c r="NAV33" s="1230"/>
      <c r="NAW33" s="1230"/>
      <c r="NAX33" s="1230"/>
      <c r="NAY33" s="1230"/>
      <c r="NAZ33" s="1230"/>
      <c r="NBA33" s="1230"/>
      <c r="NBB33" s="1230"/>
      <c r="NBC33" s="1230"/>
      <c r="NBD33" s="1230"/>
      <c r="NBE33" s="1230"/>
      <c r="NBF33" s="1230"/>
      <c r="NBG33" s="1230"/>
      <c r="NBH33" s="1230"/>
      <c r="NBI33" s="1230"/>
      <c r="NBJ33" s="1230"/>
      <c r="NBK33" s="1230"/>
      <c r="NBL33" s="1230"/>
      <c r="NBM33" s="1230"/>
      <c r="NBN33" s="1230"/>
      <c r="NBO33" s="1230"/>
      <c r="NBP33" s="1230"/>
      <c r="NBQ33" s="1230"/>
      <c r="NBR33" s="1230"/>
      <c r="NBS33" s="1230"/>
      <c r="NBT33" s="1230"/>
      <c r="NBU33" s="1230"/>
      <c r="NBV33" s="1230"/>
      <c r="NBW33" s="1230"/>
      <c r="NBX33" s="1230"/>
      <c r="NBY33" s="1230"/>
      <c r="NBZ33" s="1230"/>
      <c r="NCA33" s="1230"/>
      <c r="NCB33" s="1230"/>
      <c r="NCC33" s="1230"/>
      <c r="NCD33" s="1230"/>
      <c r="NCE33" s="1230"/>
      <c r="NCF33" s="1230"/>
      <c r="NCG33" s="1230"/>
      <c r="NCH33" s="1230"/>
      <c r="NCI33" s="1230"/>
      <c r="NCJ33" s="1230"/>
      <c r="NCK33" s="1230"/>
      <c r="NCL33" s="1230"/>
      <c r="NCM33" s="1230"/>
      <c r="NCN33" s="1230"/>
      <c r="NCO33" s="1230"/>
      <c r="NCP33" s="1230"/>
      <c r="NCQ33" s="1230"/>
      <c r="NCR33" s="1230"/>
      <c r="NCS33" s="1230"/>
      <c r="NCT33" s="1230"/>
      <c r="NCU33" s="1230"/>
      <c r="NCV33" s="1230"/>
      <c r="NCW33" s="1230"/>
      <c r="NCX33" s="1230"/>
      <c r="NCY33" s="1230"/>
      <c r="NCZ33" s="1230"/>
      <c r="NDA33" s="1230"/>
      <c r="NDB33" s="1230"/>
      <c r="NDC33" s="1230"/>
      <c r="NDD33" s="1230"/>
      <c r="NDE33" s="1230"/>
      <c r="NDF33" s="1230"/>
      <c r="NDG33" s="1230"/>
      <c r="NDH33" s="1230"/>
      <c r="NDI33" s="1230"/>
      <c r="NDJ33" s="1230"/>
      <c r="NDK33" s="1230"/>
      <c r="NDL33" s="1230"/>
      <c r="NDM33" s="1230"/>
      <c r="NDN33" s="1230"/>
      <c r="NDO33" s="1230"/>
      <c r="NDP33" s="1230"/>
      <c r="NDQ33" s="1230"/>
      <c r="NDR33" s="1230"/>
      <c r="NDS33" s="1230"/>
      <c r="NDT33" s="1230"/>
      <c r="NDU33" s="1230"/>
      <c r="NDV33" s="1230"/>
      <c r="NDW33" s="1230"/>
      <c r="NDX33" s="1230"/>
      <c r="NDY33" s="1230"/>
      <c r="NDZ33" s="1230"/>
      <c r="NEA33" s="1230"/>
      <c r="NEB33" s="1230"/>
      <c r="NEC33" s="1230"/>
      <c r="NED33" s="1230"/>
      <c r="NEE33" s="1230"/>
      <c r="NEF33" s="1230"/>
      <c r="NEG33" s="1230"/>
      <c r="NEH33" s="1230"/>
      <c r="NEI33" s="1230"/>
      <c r="NEJ33" s="1230"/>
      <c r="NEK33" s="1230"/>
      <c r="NEL33" s="1230"/>
      <c r="NEM33" s="1230"/>
      <c r="NEN33" s="1230"/>
      <c r="NEO33" s="1230"/>
      <c r="NEP33" s="1230"/>
      <c r="NEQ33" s="1230"/>
      <c r="NER33" s="1230"/>
      <c r="NES33" s="1230"/>
      <c r="NET33" s="1230"/>
      <c r="NEU33" s="1230"/>
      <c r="NEV33" s="1230"/>
      <c r="NEW33" s="1230"/>
      <c r="NEX33" s="1230"/>
      <c r="NEY33" s="1230"/>
      <c r="NEZ33" s="1230"/>
      <c r="NFA33" s="1230"/>
      <c r="NFB33" s="1230"/>
      <c r="NFC33" s="1230"/>
      <c r="NFD33" s="1230"/>
      <c r="NFE33" s="1230"/>
      <c r="NFF33" s="1230"/>
      <c r="NFG33" s="1230"/>
      <c r="NFH33" s="1230"/>
      <c r="NFI33" s="1230"/>
      <c r="NFJ33" s="1230"/>
      <c r="NFK33" s="1230"/>
      <c r="NFL33" s="1230"/>
      <c r="NFM33" s="1230"/>
      <c r="NFN33" s="1230"/>
      <c r="NFO33" s="1230"/>
      <c r="NFP33" s="1230"/>
      <c r="NFQ33" s="1230"/>
      <c r="NFR33" s="1230"/>
      <c r="NFS33" s="1230"/>
      <c r="NFT33" s="1230"/>
      <c r="NFU33" s="1230"/>
      <c r="NFV33" s="1230"/>
      <c r="NFW33" s="1230"/>
      <c r="NFX33" s="1230"/>
      <c r="NFY33" s="1230"/>
      <c r="NFZ33" s="1230"/>
      <c r="NGA33" s="1230"/>
      <c r="NGB33" s="1230"/>
      <c r="NGC33" s="1230"/>
      <c r="NGD33" s="1230"/>
      <c r="NGE33" s="1230"/>
      <c r="NGF33" s="1230"/>
      <c r="NGG33" s="1230"/>
      <c r="NGH33" s="1230"/>
      <c r="NGI33" s="1230"/>
      <c r="NGJ33" s="1230"/>
      <c r="NGK33" s="1230"/>
      <c r="NGL33" s="1230"/>
      <c r="NGM33" s="1230"/>
      <c r="NGN33" s="1230"/>
      <c r="NGO33" s="1230"/>
      <c r="NGP33" s="1230"/>
      <c r="NGQ33" s="1230"/>
      <c r="NGR33" s="1230"/>
      <c r="NGS33" s="1230"/>
      <c r="NGT33" s="1230"/>
      <c r="NGU33" s="1230"/>
      <c r="NGV33" s="1230"/>
      <c r="NGW33" s="1230"/>
      <c r="NGX33" s="1230"/>
      <c r="NGY33" s="1230"/>
      <c r="NGZ33" s="1230"/>
      <c r="NHA33" s="1230"/>
      <c r="NHB33" s="1230"/>
      <c r="NHC33" s="1230"/>
      <c r="NHD33" s="1230"/>
      <c r="NHE33" s="1230"/>
      <c r="NHF33" s="1230"/>
      <c r="NHG33" s="1230"/>
      <c r="NHH33" s="1230"/>
      <c r="NHI33" s="1230"/>
      <c r="NHJ33" s="1230"/>
      <c r="NHK33" s="1230"/>
      <c r="NHL33" s="1230"/>
      <c r="NHM33" s="1230"/>
      <c r="NHN33" s="1230"/>
      <c r="NHO33" s="1230"/>
      <c r="NHP33" s="1230"/>
      <c r="NHQ33" s="1230"/>
      <c r="NHR33" s="1230"/>
      <c r="NHS33" s="1230"/>
      <c r="NHT33" s="1230"/>
      <c r="NHU33" s="1230"/>
      <c r="NHV33" s="1230"/>
      <c r="NHW33" s="1230"/>
      <c r="NHX33" s="1230"/>
      <c r="NHY33" s="1230"/>
      <c r="NHZ33" s="1230"/>
      <c r="NIA33" s="1230"/>
      <c r="NIB33" s="1230"/>
      <c r="NIC33" s="1230"/>
      <c r="NID33" s="1230"/>
      <c r="NIE33" s="1230"/>
      <c r="NIF33" s="1230"/>
      <c r="NIG33" s="1230"/>
      <c r="NIH33" s="1230"/>
      <c r="NII33" s="1230"/>
      <c r="NIJ33" s="1230"/>
      <c r="NIK33" s="1230"/>
      <c r="NIL33" s="1230"/>
      <c r="NIM33" s="1230"/>
      <c r="NIN33" s="1230"/>
      <c r="NIO33" s="1230"/>
      <c r="NIP33" s="1230"/>
      <c r="NIQ33" s="1230"/>
      <c r="NIR33" s="1230"/>
      <c r="NIS33" s="1230"/>
      <c r="NIT33" s="1230"/>
      <c r="NIU33" s="1230"/>
      <c r="NIV33" s="1230"/>
      <c r="NIW33" s="1230"/>
      <c r="NIX33" s="1230"/>
      <c r="NIY33" s="1230"/>
      <c r="NIZ33" s="1230"/>
      <c r="NJA33" s="1230"/>
      <c r="NJB33" s="1230"/>
      <c r="NJC33" s="1230"/>
      <c r="NJD33" s="1230"/>
      <c r="NJE33" s="1230"/>
      <c r="NJF33" s="1230"/>
      <c r="NJG33" s="1230"/>
      <c r="NJH33" s="1230"/>
      <c r="NJI33" s="1230"/>
      <c r="NJJ33" s="1230"/>
      <c r="NJK33" s="1230"/>
      <c r="NJL33" s="1230"/>
      <c r="NJM33" s="1230"/>
      <c r="NJN33" s="1230"/>
      <c r="NJO33" s="1230"/>
      <c r="NJP33" s="1230"/>
      <c r="NJQ33" s="1230"/>
      <c r="NJR33" s="1230"/>
      <c r="NJS33" s="1230"/>
      <c r="NJT33" s="1230"/>
      <c r="NJU33" s="1230"/>
      <c r="NJV33" s="1230"/>
      <c r="NJW33" s="1230"/>
      <c r="NJX33" s="1230"/>
      <c r="NJY33" s="1230"/>
      <c r="NJZ33" s="1230"/>
      <c r="NKA33" s="1230"/>
      <c r="NKB33" s="1230"/>
      <c r="NKC33" s="1230"/>
      <c r="NKD33" s="1230"/>
      <c r="NKE33" s="1230"/>
      <c r="NKF33" s="1230"/>
      <c r="NKG33" s="1230"/>
      <c r="NKH33" s="1230"/>
      <c r="NKI33" s="1230"/>
      <c r="NKJ33" s="1230"/>
      <c r="NKK33" s="1230"/>
      <c r="NKL33" s="1230"/>
      <c r="NKM33" s="1230"/>
      <c r="NKN33" s="1230"/>
      <c r="NKO33" s="1230"/>
      <c r="NKP33" s="1230"/>
      <c r="NKQ33" s="1230"/>
      <c r="NKR33" s="1230"/>
      <c r="NKS33" s="1230"/>
      <c r="NKT33" s="1230"/>
      <c r="NKU33" s="1230"/>
      <c r="NKV33" s="1230"/>
      <c r="NKW33" s="1230"/>
      <c r="NKX33" s="1230"/>
      <c r="NKY33" s="1230"/>
      <c r="NKZ33" s="1230"/>
      <c r="NLA33" s="1230"/>
      <c r="NLB33" s="1230"/>
      <c r="NLC33" s="1230"/>
      <c r="NLD33" s="1230"/>
      <c r="NLE33" s="1230"/>
      <c r="NLF33" s="1230"/>
      <c r="NLG33" s="1230"/>
      <c r="NLH33" s="1230"/>
      <c r="NLI33" s="1230"/>
      <c r="NLJ33" s="1230"/>
      <c r="NLK33" s="1230"/>
      <c r="NLL33" s="1230"/>
      <c r="NLM33" s="1230"/>
      <c r="NLN33" s="1230"/>
      <c r="NLO33" s="1230"/>
      <c r="NLP33" s="1230"/>
      <c r="NLQ33" s="1230"/>
      <c r="NLR33" s="1230"/>
      <c r="NLS33" s="1230"/>
      <c r="NLT33" s="1230"/>
      <c r="NLU33" s="1230"/>
      <c r="NLV33" s="1230"/>
      <c r="NLW33" s="1230"/>
      <c r="NLX33" s="1230"/>
      <c r="NLY33" s="1230"/>
      <c r="NLZ33" s="1230"/>
      <c r="NMA33" s="1230"/>
      <c r="NMB33" s="1230"/>
      <c r="NMC33" s="1230"/>
      <c r="NMD33" s="1230"/>
      <c r="NME33" s="1230"/>
      <c r="NMF33" s="1230"/>
      <c r="NMG33" s="1230"/>
      <c r="NMH33" s="1230"/>
      <c r="NMI33" s="1230"/>
      <c r="NMJ33" s="1230"/>
      <c r="NMK33" s="1230"/>
      <c r="NML33" s="1230"/>
      <c r="NMM33" s="1230"/>
      <c r="NMN33" s="1230"/>
      <c r="NMO33" s="1230"/>
      <c r="NMP33" s="1230"/>
      <c r="NMQ33" s="1230"/>
      <c r="NMR33" s="1230"/>
      <c r="NMS33" s="1230"/>
      <c r="NMT33" s="1230"/>
      <c r="NMU33" s="1230"/>
      <c r="NMV33" s="1230"/>
      <c r="NMW33" s="1230"/>
      <c r="NMX33" s="1230"/>
      <c r="NMY33" s="1230"/>
      <c r="NMZ33" s="1230"/>
      <c r="NNA33" s="1230"/>
      <c r="NNB33" s="1230"/>
      <c r="NNC33" s="1230"/>
      <c r="NND33" s="1230"/>
      <c r="NNE33" s="1230"/>
      <c r="NNF33" s="1230"/>
      <c r="NNG33" s="1230"/>
      <c r="NNH33" s="1230"/>
      <c r="NNI33" s="1230"/>
      <c r="NNJ33" s="1230"/>
      <c r="NNK33" s="1230"/>
      <c r="NNL33" s="1230"/>
      <c r="NNM33" s="1230"/>
      <c r="NNN33" s="1230"/>
      <c r="NNO33" s="1230"/>
      <c r="NNP33" s="1230"/>
      <c r="NNQ33" s="1230"/>
      <c r="NNR33" s="1230"/>
      <c r="NNS33" s="1230"/>
      <c r="NNT33" s="1230"/>
      <c r="NNU33" s="1230"/>
      <c r="NNV33" s="1230"/>
      <c r="NNW33" s="1230"/>
      <c r="NNX33" s="1230"/>
      <c r="NNY33" s="1230"/>
      <c r="NNZ33" s="1230"/>
      <c r="NOA33" s="1230"/>
      <c r="NOB33" s="1230"/>
      <c r="NOC33" s="1230"/>
      <c r="NOD33" s="1230"/>
      <c r="NOE33" s="1230"/>
      <c r="NOF33" s="1230"/>
      <c r="NOG33" s="1230"/>
      <c r="NOH33" s="1230"/>
      <c r="NOI33" s="1230"/>
      <c r="NOJ33" s="1230"/>
      <c r="NOK33" s="1230"/>
      <c r="NOL33" s="1230"/>
      <c r="NOM33" s="1230"/>
      <c r="NON33" s="1230"/>
      <c r="NOO33" s="1230"/>
      <c r="NOP33" s="1230"/>
      <c r="NOQ33" s="1230"/>
      <c r="NOR33" s="1230"/>
      <c r="NOS33" s="1230"/>
      <c r="NOT33" s="1230"/>
      <c r="NOU33" s="1230"/>
      <c r="NOV33" s="1230"/>
      <c r="NOW33" s="1230"/>
      <c r="NOX33" s="1230"/>
      <c r="NOY33" s="1230"/>
      <c r="NOZ33" s="1230"/>
      <c r="NPA33" s="1230"/>
      <c r="NPB33" s="1230"/>
      <c r="NPC33" s="1230"/>
      <c r="NPD33" s="1230"/>
      <c r="NPE33" s="1230"/>
      <c r="NPF33" s="1230"/>
      <c r="NPG33" s="1230"/>
      <c r="NPH33" s="1230"/>
      <c r="NPI33" s="1230"/>
      <c r="NPJ33" s="1230"/>
      <c r="NPK33" s="1230"/>
      <c r="NPL33" s="1230"/>
      <c r="NPM33" s="1230"/>
      <c r="NPN33" s="1230"/>
      <c r="NPO33" s="1230"/>
      <c r="NPP33" s="1230"/>
      <c r="NPQ33" s="1230"/>
      <c r="NPR33" s="1230"/>
      <c r="NPS33" s="1230"/>
      <c r="NPT33" s="1230"/>
      <c r="NPU33" s="1230"/>
      <c r="NPV33" s="1230"/>
      <c r="NPW33" s="1230"/>
      <c r="NPX33" s="1230"/>
      <c r="NPY33" s="1230"/>
      <c r="NPZ33" s="1230"/>
      <c r="NQA33" s="1230"/>
      <c r="NQB33" s="1230"/>
      <c r="NQC33" s="1230"/>
      <c r="NQD33" s="1230"/>
      <c r="NQE33" s="1230"/>
      <c r="NQF33" s="1230"/>
      <c r="NQG33" s="1230"/>
      <c r="NQH33" s="1230"/>
      <c r="NQI33" s="1230"/>
      <c r="NQJ33" s="1230"/>
      <c r="NQK33" s="1230"/>
      <c r="NQL33" s="1230"/>
      <c r="NQM33" s="1230"/>
      <c r="NQN33" s="1230"/>
      <c r="NQO33" s="1230"/>
      <c r="NQP33" s="1230"/>
      <c r="NQQ33" s="1230"/>
      <c r="NQR33" s="1230"/>
      <c r="NQS33" s="1230"/>
      <c r="NQT33" s="1230"/>
      <c r="NQU33" s="1230"/>
      <c r="NQV33" s="1230"/>
      <c r="NQW33" s="1230"/>
      <c r="NQX33" s="1230"/>
      <c r="NQY33" s="1230"/>
      <c r="NQZ33" s="1230"/>
      <c r="NRA33" s="1230"/>
      <c r="NRB33" s="1230"/>
      <c r="NRC33" s="1230"/>
      <c r="NRD33" s="1230"/>
      <c r="NRE33" s="1230"/>
      <c r="NRF33" s="1230"/>
      <c r="NRG33" s="1230"/>
      <c r="NRH33" s="1230"/>
      <c r="NRI33" s="1230"/>
      <c r="NRJ33" s="1230"/>
      <c r="NRK33" s="1230"/>
      <c r="NRL33" s="1230"/>
      <c r="NRM33" s="1230"/>
      <c r="NRN33" s="1230"/>
      <c r="NRO33" s="1230"/>
      <c r="NRP33" s="1230"/>
      <c r="NRQ33" s="1230"/>
      <c r="NRR33" s="1230"/>
      <c r="NRS33" s="1230"/>
      <c r="NRT33" s="1230"/>
      <c r="NRU33" s="1230"/>
      <c r="NRV33" s="1230"/>
      <c r="NRW33" s="1230"/>
      <c r="NRX33" s="1230"/>
      <c r="NRY33" s="1230"/>
      <c r="NRZ33" s="1230"/>
      <c r="NSA33" s="1230"/>
      <c r="NSB33" s="1230"/>
      <c r="NSC33" s="1230"/>
      <c r="NSD33" s="1230"/>
      <c r="NSE33" s="1230"/>
      <c r="NSF33" s="1230"/>
      <c r="NSG33" s="1230"/>
      <c r="NSH33" s="1230"/>
      <c r="NSI33" s="1230"/>
      <c r="NSJ33" s="1230"/>
      <c r="NSK33" s="1230"/>
      <c r="NSL33" s="1230"/>
      <c r="NSM33" s="1230"/>
      <c r="NSN33" s="1230"/>
      <c r="NSO33" s="1230"/>
      <c r="NSP33" s="1230"/>
      <c r="NSQ33" s="1230"/>
      <c r="NSR33" s="1230"/>
      <c r="NSS33" s="1230"/>
      <c r="NST33" s="1230"/>
      <c r="NSU33" s="1230"/>
      <c r="NSV33" s="1230"/>
      <c r="NSW33" s="1230"/>
      <c r="NSX33" s="1230"/>
      <c r="NSY33" s="1230"/>
      <c r="NSZ33" s="1230"/>
      <c r="NTA33" s="1230"/>
      <c r="NTB33" s="1230"/>
      <c r="NTC33" s="1230"/>
      <c r="NTD33" s="1230"/>
      <c r="NTE33" s="1230"/>
      <c r="NTF33" s="1230"/>
      <c r="NTG33" s="1230"/>
      <c r="NTH33" s="1230"/>
      <c r="NTI33" s="1230"/>
      <c r="NTJ33" s="1230"/>
      <c r="NTK33" s="1230"/>
      <c r="NTL33" s="1230"/>
      <c r="NTM33" s="1230"/>
      <c r="NTN33" s="1230"/>
      <c r="NTO33" s="1230"/>
      <c r="NTP33" s="1230"/>
      <c r="NTQ33" s="1230"/>
      <c r="NTR33" s="1230"/>
      <c r="NTS33" s="1230"/>
      <c r="NTT33" s="1230"/>
      <c r="NTU33" s="1230"/>
      <c r="NTV33" s="1230"/>
      <c r="NTW33" s="1230"/>
      <c r="NTX33" s="1230"/>
      <c r="NTY33" s="1230"/>
      <c r="NTZ33" s="1230"/>
      <c r="NUA33" s="1230"/>
      <c r="NUB33" s="1230"/>
      <c r="NUC33" s="1230"/>
      <c r="NUD33" s="1230"/>
      <c r="NUE33" s="1230"/>
      <c r="NUF33" s="1230"/>
      <c r="NUG33" s="1230"/>
      <c r="NUH33" s="1230"/>
      <c r="NUI33" s="1230"/>
      <c r="NUJ33" s="1230"/>
      <c r="NUK33" s="1230"/>
      <c r="NUL33" s="1230"/>
      <c r="NUM33" s="1230"/>
      <c r="NUN33" s="1230"/>
      <c r="NUO33" s="1230"/>
      <c r="NUP33" s="1230"/>
      <c r="NUQ33" s="1230"/>
      <c r="NUR33" s="1230"/>
      <c r="NUS33" s="1230"/>
      <c r="NUT33" s="1230"/>
      <c r="NUU33" s="1230"/>
      <c r="NUV33" s="1230"/>
      <c r="NUW33" s="1230"/>
      <c r="NUX33" s="1230"/>
      <c r="NUY33" s="1230"/>
      <c r="NUZ33" s="1230"/>
      <c r="NVA33" s="1230"/>
      <c r="NVB33" s="1230"/>
      <c r="NVC33" s="1230"/>
      <c r="NVD33" s="1230"/>
      <c r="NVE33" s="1230"/>
      <c r="NVF33" s="1230"/>
      <c r="NVG33" s="1230"/>
      <c r="NVH33" s="1230"/>
      <c r="NVI33" s="1230"/>
      <c r="NVJ33" s="1230"/>
      <c r="NVK33" s="1230"/>
      <c r="NVL33" s="1230"/>
      <c r="NVM33" s="1230"/>
      <c r="NVN33" s="1230"/>
      <c r="NVO33" s="1230"/>
      <c r="NVP33" s="1230"/>
      <c r="NVQ33" s="1230"/>
      <c r="NVR33" s="1230"/>
      <c r="NVS33" s="1230"/>
      <c r="NVT33" s="1230"/>
      <c r="NVU33" s="1230"/>
      <c r="NVV33" s="1230"/>
      <c r="NVW33" s="1230"/>
      <c r="NVX33" s="1230"/>
      <c r="NVY33" s="1230"/>
      <c r="NVZ33" s="1230"/>
      <c r="NWA33" s="1230"/>
      <c r="NWB33" s="1230"/>
      <c r="NWC33" s="1230"/>
      <c r="NWD33" s="1230"/>
      <c r="NWE33" s="1230"/>
      <c r="NWF33" s="1230"/>
      <c r="NWG33" s="1230"/>
      <c r="NWH33" s="1230"/>
      <c r="NWI33" s="1230"/>
      <c r="NWJ33" s="1230"/>
      <c r="NWK33" s="1230"/>
      <c r="NWL33" s="1230"/>
      <c r="NWM33" s="1230"/>
      <c r="NWN33" s="1230"/>
      <c r="NWO33" s="1230"/>
      <c r="NWP33" s="1230"/>
      <c r="NWQ33" s="1230"/>
      <c r="NWR33" s="1230"/>
      <c r="NWS33" s="1230"/>
      <c r="NWT33" s="1230"/>
      <c r="NWU33" s="1230"/>
      <c r="NWV33" s="1230"/>
      <c r="NWW33" s="1230"/>
      <c r="NWX33" s="1230"/>
      <c r="NWY33" s="1230"/>
      <c r="NWZ33" s="1230"/>
      <c r="NXA33" s="1230"/>
      <c r="NXB33" s="1230"/>
      <c r="NXC33" s="1230"/>
      <c r="NXD33" s="1230"/>
      <c r="NXE33" s="1230"/>
      <c r="NXF33" s="1230"/>
      <c r="NXG33" s="1230"/>
      <c r="NXH33" s="1230"/>
      <c r="NXI33" s="1230"/>
      <c r="NXJ33" s="1230"/>
      <c r="NXK33" s="1230"/>
      <c r="NXL33" s="1230"/>
      <c r="NXM33" s="1230"/>
      <c r="NXN33" s="1230"/>
      <c r="NXO33" s="1230"/>
      <c r="NXP33" s="1230"/>
      <c r="NXQ33" s="1230"/>
      <c r="NXR33" s="1230"/>
      <c r="NXS33" s="1230"/>
      <c r="NXT33" s="1230"/>
      <c r="NXU33" s="1230"/>
      <c r="NXV33" s="1230"/>
      <c r="NXW33" s="1230"/>
      <c r="NXX33" s="1230"/>
      <c r="NXY33" s="1230"/>
      <c r="NXZ33" s="1230"/>
      <c r="NYA33" s="1230"/>
      <c r="NYB33" s="1230"/>
      <c r="NYC33" s="1230"/>
      <c r="NYD33" s="1230"/>
      <c r="NYE33" s="1230"/>
      <c r="NYF33" s="1230"/>
      <c r="NYG33" s="1230"/>
      <c r="NYH33" s="1230"/>
      <c r="NYI33" s="1230"/>
      <c r="NYJ33" s="1230"/>
      <c r="NYK33" s="1230"/>
      <c r="NYL33" s="1230"/>
      <c r="NYM33" s="1230"/>
      <c r="NYN33" s="1230"/>
      <c r="NYO33" s="1230"/>
      <c r="NYP33" s="1230"/>
      <c r="NYQ33" s="1230"/>
      <c r="NYR33" s="1230"/>
      <c r="NYS33" s="1230"/>
      <c r="NYT33" s="1230"/>
      <c r="NYU33" s="1230"/>
      <c r="NYV33" s="1230"/>
      <c r="NYW33" s="1230"/>
      <c r="NYX33" s="1230"/>
      <c r="NYY33" s="1230"/>
      <c r="NYZ33" s="1230"/>
      <c r="NZA33" s="1230"/>
      <c r="NZB33" s="1230"/>
      <c r="NZC33" s="1230"/>
      <c r="NZD33" s="1230"/>
      <c r="NZE33" s="1230"/>
      <c r="NZF33" s="1230"/>
      <c r="NZG33" s="1230"/>
      <c r="NZH33" s="1230"/>
      <c r="NZI33" s="1230"/>
      <c r="NZJ33" s="1230"/>
      <c r="NZK33" s="1230"/>
      <c r="NZL33" s="1230"/>
      <c r="NZM33" s="1230"/>
      <c r="NZN33" s="1230"/>
      <c r="NZO33" s="1230"/>
      <c r="NZP33" s="1230"/>
      <c r="NZQ33" s="1230"/>
      <c r="NZR33" s="1230"/>
      <c r="NZS33" s="1230"/>
      <c r="NZT33" s="1230"/>
      <c r="NZU33" s="1230"/>
      <c r="NZV33" s="1230"/>
      <c r="NZW33" s="1230"/>
      <c r="NZX33" s="1230"/>
      <c r="NZY33" s="1230"/>
      <c r="NZZ33" s="1230"/>
      <c r="OAA33" s="1230"/>
      <c r="OAB33" s="1230"/>
      <c r="OAC33" s="1230"/>
      <c r="OAD33" s="1230"/>
      <c r="OAE33" s="1230"/>
      <c r="OAF33" s="1230"/>
      <c r="OAG33" s="1230"/>
      <c r="OAH33" s="1230"/>
      <c r="OAI33" s="1230"/>
      <c r="OAJ33" s="1230"/>
      <c r="OAK33" s="1230"/>
      <c r="OAL33" s="1230"/>
      <c r="OAM33" s="1230"/>
      <c r="OAN33" s="1230"/>
      <c r="OAO33" s="1230"/>
      <c r="OAP33" s="1230"/>
      <c r="OAQ33" s="1230"/>
      <c r="OAR33" s="1230"/>
      <c r="OAS33" s="1230"/>
      <c r="OAT33" s="1230"/>
      <c r="OAU33" s="1230"/>
      <c r="OAV33" s="1230"/>
      <c r="OAW33" s="1230"/>
      <c r="OAX33" s="1230"/>
      <c r="OAY33" s="1230"/>
      <c r="OAZ33" s="1230"/>
      <c r="OBA33" s="1230"/>
      <c r="OBB33" s="1230"/>
      <c r="OBC33" s="1230"/>
      <c r="OBD33" s="1230"/>
      <c r="OBE33" s="1230"/>
      <c r="OBF33" s="1230"/>
      <c r="OBG33" s="1230"/>
      <c r="OBH33" s="1230"/>
      <c r="OBI33" s="1230"/>
      <c r="OBJ33" s="1230"/>
      <c r="OBK33" s="1230"/>
      <c r="OBL33" s="1230"/>
      <c r="OBM33" s="1230"/>
      <c r="OBN33" s="1230"/>
      <c r="OBO33" s="1230"/>
      <c r="OBP33" s="1230"/>
      <c r="OBQ33" s="1230"/>
      <c r="OBR33" s="1230"/>
      <c r="OBS33" s="1230"/>
      <c r="OBT33" s="1230"/>
      <c r="OBU33" s="1230"/>
      <c r="OBV33" s="1230"/>
      <c r="OBW33" s="1230"/>
      <c r="OBX33" s="1230"/>
      <c r="OBY33" s="1230"/>
      <c r="OBZ33" s="1230"/>
      <c r="OCA33" s="1230"/>
      <c r="OCB33" s="1230"/>
      <c r="OCC33" s="1230"/>
      <c r="OCD33" s="1230"/>
      <c r="OCE33" s="1230"/>
      <c r="OCF33" s="1230"/>
      <c r="OCG33" s="1230"/>
      <c r="OCH33" s="1230"/>
      <c r="OCI33" s="1230"/>
      <c r="OCJ33" s="1230"/>
      <c r="OCK33" s="1230"/>
      <c r="OCL33" s="1230"/>
      <c r="OCM33" s="1230"/>
      <c r="OCN33" s="1230"/>
      <c r="OCO33" s="1230"/>
      <c r="OCP33" s="1230"/>
      <c r="OCQ33" s="1230"/>
      <c r="OCR33" s="1230"/>
      <c r="OCS33" s="1230"/>
      <c r="OCT33" s="1230"/>
      <c r="OCU33" s="1230"/>
      <c r="OCV33" s="1230"/>
      <c r="OCW33" s="1230"/>
      <c r="OCX33" s="1230"/>
      <c r="OCY33" s="1230"/>
      <c r="OCZ33" s="1230"/>
      <c r="ODA33" s="1230"/>
      <c r="ODB33" s="1230"/>
      <c r="ODC33" s="1230"/>
      <c r="ODD33" s="1230"/>
      <c r="ODE33" s="1230"/>
      <c r="ODF33" s="1230"/>
      <c r="ODG33" s="1230"/>
      <c r="ODH33" s="1230"/>
      <c r="ODI33" s="1230"/>
      <c r="ODJ33" s="1230"/>
      <c r="ODK33" s="1230"/>
      <c r="ODL33" s="1230"/>
      <c r="ODM33" s="1230"/>
      <c r="ODN33" s="1230"/>
      <c r="ODO33" s="1230"/>
      <c r="ODP33" s="1230"/>
      <c r="ODQ33" s="1230"/>
      <c r="ODR33" s="1230"/>
      <c r="ODS33" s="1230"/>
      <c r="ODT33" s="1230"/>
      <c r="ODU33" s="1230"/>
      <c r="ODV33" s="1230"/>
      <c r="ODW33" s="1230"/>
      <c r="ODX33" s="1230"/>
      <c r="ODY33" s="1230"/>
      <c r="ODZ33" s="1230"/>
      <c r="OEA33" s="1230"/>
      <c r="OEB33" s="1230"/>
      <c r="OEC33" s="1230"/>
      <c r="OED33" s="1230"/>
      <c r="OEE33" s="1230"/>
      <c r="OEF33" s="1230"/>
      <c r="OEG33" s="1230"/>
      <c r="OEH33" s="1230"/>
      <c r="OEI33" s="1230"/>
      <c r="OEJ33" s="1230"/>
      <c r="OEK33" s="1230"/>
      <c r="OEL33" s="1230"/>
      <c r="OEM33" s="1230"/>
      <c r="OEN33" s="1230"/>
      <c r="OEO33" s="1230"/>
      <c r="OEP33" s="1230"/>
      <c r="OEQ33" s="1230"/>
      <c r="OER33" s="1230"/>
      <c r="OES33" s="1230"/>
      <c r="OET33" s="1230"/>
      <c r="OEU33" s="1230"/>
      <c r="OEV33" s="1230"/>
      <c r="OEW33" s="1230"/>
      <c r="OEX33" s="1230"/>
      <c r="OEY33" s="1230"/>
      <c r="OEZ33" s="1230"/>
      <c r="OFA33" s="1230"/>
      <c r="OFB33" s="1230"/>
      <c r="OFC33" s="1230"/>
      <c r="OFD33" s="1230"/>
      <c r="OFE33" s="1230"/>
      <c r="OFF33" s="1230"/>
      <c r="OFG33" s="1230"/>
      <c r="OFH33" s="1230"/>
      <c r="OFI33" s="1230"/>
      <c r="OFJ33" s="1230"/>
      <c r="OFK33" s="1230"/>
      <c r="OFL33" s="1230"/>
      <c r="OFM33" s="1230"/>
      <c r="OFN33" s="1230"/>
      <c r="OFO33" s="1230"/>
      <c r="OFP33" s="1230"/>
      <c r="OFQ33" s="1230"/>
      <c r="OFR33" s="1230"/>
      <c r="OFS33" s="1230"/>
      <c r="OFT33" s="1230"/>
      <c r="OFU33" s="1230"/>
      <c r="OFV33" s="1230"/>
      <c r="OFW33" s="1230"/>
      <c r="OFX33" s="1230"/>
      <c r="OFY33" s="1230"/>
      <c r="OFZ33" s="1230"/>
      <c r="OGA33" s="1230"/>
      <c r="OGB33" s="1230"/>
      <c r="OGC33" s="1230"/>
      <c r="OGD33" s="1230"/>
      <c r="OGE33" s="1230"/>
      <c r="OGF33" s="1230"/>
      <c r="OGG33" s="1230"/>
      <c r="OGH33" s="1230"/>
      <c r="OGI33" s="1230"/>
      <c r="OGJ33" s="1230"/>
      <c r="OGK33" s="1230"/>
      <c r="OGL33" s="1230"/>
      <c r="OGM33" s="1230"/>
      <c r="OGN33" s="1230"/>
      <c r="OGO33" s="1230"/>
      <c r="OGP33" s="1230"/>
      <c r="OGQ33" s="1230"/>
      <c r="OGR33" s="1230"/>
      <c r="OGS33" s="1230"/>
      <c r="OGT33" s="1230"/>
      <c r="OGU33" s="1230"/>
      <c r="OGV33" s="1230"/>
      <c r="OGW33" s="1230"/>
      <c r="OGX33" s="1230"/>
      <c r="OGY33" s="1230"/>
      <c r="OGZ33" s="1230"/>
      <c r="OHA33" s="1230"/>
      <c r="OHB33" s="1230"/>
      <c r="OHC33" s="1230"/>
      <c r="OHD33" s="1230"/>
      <c r="OHE33" s="1230"/>
      <c r="OHF33" s="1230"/>
      <c r="OHG33" s="1230"/>
      <c r="OHH33" s="1230"/>
      <c r="OHI33" s="1230"/>
      <c r="OHJ33" s="1230"/>
      <c r="OHK33" s="1230"/>
      <c r="OHL33" s="1230"/>
      <c r="OHM33" s="1230"/>
      <c r="OHN33" s="1230"/>
      <c r="OHO33" s="1230"/>
      <c r="OHP33" s="1230"/>
      <c r="OHQ33" s="1230"/>
      <c r="OHR33" s="1230"/>
      <c r="OHS33" s="1230"/>
      <c r="OHT33" s="1230"/>
      <c r="OHU33" s="1230"/>
      <c r="OHV33" s="1230"/>
      <c r="OHW33" s="1230"/>
      <c r="OHX33" s="1230"/>
      <c r="OHY33" s="1230"/>
      <c r="OHZ33" s="1230"/>
      <c r="OIA33" s="1230"/>
      <c r="OIB33" s="1230"/>
      <c r="OIC33" s="1230"/>
      <c r="OID33" s="1230"/>
      <c r="OIE33" s="1230"/>
      <c r="OIF33" s="1230"/>
      <c r="OIG33" s="1230"/>
      <c r="OIH33" s="1230"/>
      <c r="OII33" s="1230"/>
      <c r="OIJ33" s="1230"/>
      <c r="OIK33" s="1230"/>
      <c r="OIL33" s="1230"/>
      <c r="OIM33" s="1230"/>
      <c r="OIN33" s="1230"/>
      <c r="OIO33" s="1230"/>
      <c r="OIP33" s="1230"/>
      <c r="OIQ33" s="1230"/>
      <c r="OIR33" s="1230"/>
      <c r="OIS33" s="1230"/>
      <c r="OIT33" s="1230"/>
      <c r="OIU33" s="1230"/>
      <c r="OIV33" s="1230"/>
      <c r="OIW33" s="1230"/>
      <c r="OIX33" s="1230"/>
      <c r="OIY33" s="1230"/>
      <c r="OIZ33" s="1230"/>
      <c r="OJA33" s="1230"/>
      <c r="OJB33" s="1230"/>
      <c r="OJC33" s="1230"/>
      <c r="OJD33" s="1230"/>
      <c r="OJE33" s="1230"/>
      <c r="OJF33" s="1230"/>
      <c r="OJG33" s="1230"/>
      <c r="OJH33" s="1230"/>
      <c r="OJI33" s="1230"/>
      <c r="OJJ33" s="1230"/>
      <c r="OJK33" s="1230"/>
      <c r="OJL33" s="1230"/>
      <c r="OJM33" s="1230"/>
      <c r="OJN33" s="1230"/>
      <c r="OJO33" s="1230"/>
      <c r="OJP33" s="1230"/>
      <c r="OJQ33" s="1230"/>
      <c r="OJR33" s="1230"/>
      <c r="OJS33" s="1230"/>
      <c r="OJT33" s="1230"/>
      <c r="OJU33" s="1230"/>
      <c r="OJV33" s="1230"/>
      <c r="OJW33" s="1230"/>
      <c r="OJX33" s="1230"/>
      <c r="OJY33" s="1230"/>
      <c r="OJZ33" s="1230"/>
      <c r="OKA33" s="1230"/>
      <c r="OKB33" s="1230"/>
      <c r="OKC33" s="1230"/>
      <c r="OKD33" s="1230"/>
      <c r="OKE33" s="1230"/>
      <c r="OKF33" s="1230"/>
      <c r="OKG33" s="1230"/>
      <c r="OKH33" s="1230"/>
      <c r="OKI33" s="1230"/>
      <c r="OKJ33" s="1230"/>
      <c r="OKK33" s="1230"/>
      <c r="OKL33" s="1230"/>
      <c r="OKM33" s="1230"/>
      <c r="OKN33" s="1230"/>
      <c r="OKO33" s="1230"/>
      <c r="OKP33" s="1230"/>
      <c r="OKQ33" s="1230"/>
      <c r="OKR33" s="1230"/>
      <c r="OKS33" s="1230"/>
      <c r="OKT33" s="1230"/>
      <c r="OKU33" s="1230"/>
      <c r="OKV33" s="1230"/>
      <c r="OKW33" s="1230"/>
      <c r="OKX33" s="1230"/>
      <c r="OKY33" s="1230"/>
      <c r="OKZ33" s="1230"/>
      <c r="OLA33" s="1230"/>
      <c r="OLB33" s="1230"/>
      <c r="OLC33" s="1230"/>
      <c r="OLD33" s="1230"/>
      <c r="OLE33" s="1230"/>
      <c r="OLF33" s="1230"/>
      <c r="OLG33" s="1230"/>
      <c r="OLH33" s="1230"/>
      <c r="OLI33" s="1230"/>
      <c r="OLJ33" s="1230"/>
      <c r="OLK33" s="1230"/>
      <c r="OLL33" s="1230"/>
      <c r="OLM33" s="1230"/>
      <c r="OLN33" s="1230"/>
      <c r="OLO33" s="1230"/>
      <c r="OLP33" s="1230"/>
      <c r="OLQ33" s="1230"/>
      <c r="OLR33" s="1230"/>
      <c r="OLS33" s="1230"/>
      <c r="OLT33" s="1230"/>
      <c r="OLU33" s="1230"/>
      <c r="OLV33" s="1230"/>
      <c r="OLW33" s="1230"/>
      <c r="OLX33" s="1230"/>
      <c r="OLY33" s="1230"/>
      <c r="OLZ33" s="1230"/>
      <c r="OMA33" s="1230"/>
      <c r="OMB33" s="1230"/>
      <c r="OMC33" s="1230"/>
      <c r="OMD33" s="1230"/>
      <c r="OME33" s="1230"/>
      <c r="OMF33" s="1230"/>
      <c r="OMG33" s="1230"/>
      <c r="OMH33" s="1230"/>
      <c r="OMI33" s="1230"/>
      <c r="OMJ33" s="1230"/>
      <c r="OMK33" s="1230"/>
      <c r="OML33" s="1230"/>
      <c r="OMM33" s="1230"/>
      <c r="OMN33" s="1230"/>
      <c r="OMO33" s="1230"/>
      <c r="OMP33" s="1230"/>
      <c r="OMQ33" s="1230"/>
      <c r="OMR33" s="1230"/>
      <c r="OMS33" s="1230"/>
      <c r="OMT33" s="1230"/>
      <c r="OMU33" s="1230"/>
      <c r="OMV33" s="1230"/>
      <c r="OMW33" s="1230"/>
      <c r="OMX33" s="1230"/>
      <c r="OMY33" s="1230"/>
      <c r="OMZ33" s="1230"/>
      <c r="ONA33" s="1230"/>
      <c r="ONB33" s="1230"/>
      <c r="ONC33" s="1230"/>
      <c r="OND33" s="1230"/>
      <c r="ONE33" s="1230"/>
      <c r="ONF33" s="1230"/>
      <c r="ONG33" s="1230"/>
      <c r="ONH33" s="1230"/>
      <c r="ONI33" s="1230"/>
      <c r="ONJ33" s="1230"/>
      <c r="ONK33" s="1230"/>
      <c r="ONL33" s="1230"/>
      <c r="ONM33" s="1230"/>
      <c r="ONN33" s="1230"/>
      <c r="ONO33" s="1230"/>
      <c r="ONP33" s="1230"/>
      <c r="ONQ33" s="1230"/>
      <c r="ONR33" s="1230"/>
      <c r="ONS33" s="1230"/>
      <c r="ONT33" s="1230"/>
      <c r="ONU33" s="1230"/>
      <c r="ONV33" s="1230"/>
      <c r="ONW33" s="1230"/>
      <c r="ONX33" s="1230"/>
      <c r="ONY33" s="1230"/>
      <c r="ONZ33" s="1230"/>
      <c r="OOA33" s="1230"/>
      <c r="OOB33" s="1230"/>
      <c r="OOC33" s="1230"/>
      <c r="OOD33" s="1230"/>
      <c r="OOE33" s="1230"/>
      <c r="OOF33" s="1230"/>
      <c r="OOG33" s="1230"/>
      <c r="OOH33" s="1230"/>
      <c r="OOI33" s="1230"/>
      <c r="OOJ33" s="1230"/>
      <c r="OOK33" s="1230"/>
      <c r="OOL33" s="1230"/>
      <c r="OOM33" s="1230"/>
      <c r="OON33" s="1230"/>
      <c r="OOO33" s="1230"/>
      <c r="OOP33" s="1230"/>
      <c r="OOQ33" s="1230"/>
      <c r="OOR33" s="1230"/>
      <c r="OOS33" s="1230"/>
      <c r="OOT33" s="1230"/>
      <c r="OOU33" s="1230"/>
      <c r="OOV33" s="1230"/>
      <c r="OOW33" s="1230"/>
      <c r="OOX33" s="1230"/>
      <c r="OOY33" s="1230"/>
      <c r="OOZ33" s="1230"/>
      <c r="OPA33" s="1230"/>
      <c r="OPB33" s="1230"/>
      <c r="OPC33" s="1230"/>
      <c r="OPD33" s="1230"/>
      <c r="OPE33" s="1230"/>
      <c r="OPF33" s="1230"/>
      <c r="OPG33" s="1230"/>
      <c r="OPH33" s="1230"/>
      <c r="OPI33" s="1230"/>
      <c r="OPJ33" s="1230"/>
      <c r="OPK33" s="1230"/>
      <c r="OPL33" s="1230"/>
      <c r="OPM33" s="1230"/>
      <c r="OPN33" s="1230"/>
      <c r="OPO33" s="1230"/>
      <c r="OPP33" s="1230"/>
      <c r="OPQ33" s="1230"/>
      <c r="OPR33" s="1230"/>
      <c r="OPS33" s="1230"/>
      <c r="OPT33" s="1230"/>
      <c r="OPU33" s="1230"/>
      <c r="OPV33" s="1230"/>
      <c r="OPW33" s="1230"/>
      <c r="OPX33" s="1230"/>
      <c r="OPY33" s="1230"/>
      <c r="OPZ33" s="1230"/>
      <c r="OQA33" s="1230"/>
      <c r="OQB33" s="1230"/>
      <c r="OQC33" s="1230"/>
      <c r="OQD33" s="1230"/>
      <c r="OQE33" s="1230"/>
      <c r="OQF33" s="1230"/>
      <c r="OQG33" s="1230"/>
      <c r="OQH33" s="1230"/>
      <c r="OQI33" s="1230"/>
      <c r="OQJ33" s="1230"/>
      <c r="OQK33" s="1230"/>
      <c r="OQL33" s="1230"/>
      <c r="OQM33" s="1230"/>
      <c r="OQN33" s="1230"/>
      <c r="OQO33" s="1230"/>
      <c r="OQP33" s="1230"/>
      <c r="OQQ33" s="1230"/>
      <c r="OQR33" s="1230"/>
      <c r="OQS33" s="1230"/>
      <c r="OQT33" s="1230"/>
      <c r="OQU33" s="1230"/>
      <c r="OQV33" s="1230"/>
      <c r="OQW33" s="1230"/>
      <c r="OQX33" s="1230"/>
      <c r="OQY33" s="1230"/>
      <c r="OQZ33" s="1230"/>
      <c r="ORA33" s="1230"/>
      <c r="ORB33" s="1230"/>
      <c r="ORC33" s="1230"/>
      <c r="ORD33" s="1230"/>
      <c r="ORE33" s="1230"/>
      <c r="ORF33" s="1230"/>
      <c r="ORG33" s="1230"/>
      <c r="ORH33" s="1230"/>
      <c r="ORI33" s="1230"/>
      <c r="ORJ33" s="1230"/>
      <c r="ORK33" s="1230"/>
      <c r="ORL33" s="1230"/>
      <c r="ORM33" s="1230"/>
      <c r="ORN33" s="1230"/>
      <c r="ORO33" s="1230"/>
      <c r="ORP33" s="1230"/>
      <c r="ORQ33" s="1230"/>
      <c r="ORR33" s="1230"/>
      <c r="ORS33" s="1230"/>
      <c r="ORT33" s="1230"/>
      <c r="ORU33" s="1230"/>
      <c r="ORV33" s="1230"/>
      <c r="ORW33" s="1230"/>
      <c r="ORX33" s="1230"/>
      <c r="ORY33" s="1230"/>
      <c r="ORZ33" s="1230"/>
      <c r="OSA33" s="1230"/>
      <c r="OSB33" s="1230"/>
      <c r="OSC33" s="1230"/>
      <c r="OSD33" s="1230"/>
      <c r="OSE33" s="1230"/>
      <c r="OSF33" s="1230"/>
      <c r="OSG33" s="1230"/>
      <c r="OSH33" s="1230"/>
      <c r="OSI33" s="1230"/>
      <c r="OSJ33" s="1230"/>
      <c r="OSK33" s="1230"/>
      <c r="OSL33" s="1230"/>
      <c r="OSM33" s="1230"/>
      <c r="OSN33" s="1230"/>
      <c r="OSO33" s="1230"/>
      <c r="OSP33" s="1230"/>
      <c r="OSQ33" s="1230"/>
      <c r="OSR33" s="1230"/>
      <c r="OSS33" s="1230"/>
      <c r="OST33" s="1230"/>
      <c r="OSU33" s="1230"/>
      <c r="OSV33" s="1230"/>
      <c r="OSW33" s="1230"/>
      <c r="OSX33" s="1230"/>
      <c r="OSY33" s="1230"/>
      <c r="OSZ33" s="1230"/>
      <c r="OTA33" s="1230"/>
      <c r="OTB33" s="1230"/>
      <c r="OTC33" s="1230"/>
      <c r="OTD33" s="1230"/>
      <c r="OTE33" s="1230"/>
      <c r="OTF33" s="1230"/>
      <c r="OTG33" s="1230"/>
      <c r="OTH33" s="1230"/>
      <c r="OTI33" s="1230"/>
      <c r="OTJ33" s="1230"/>
      <c r="OTK33" s="1230"/>
      <c r="OTL33" s="1230"/>
      <c r="OTM33" s="1230"/>
      <c r="OTN33" s="1230"/>
      <c r="OTO33" s="1230"/>
      <c r="OTP33" s="1230"/>
      <c r="OTQ33" s="1230"/>
      <c r="OTR33" s="1230"/>
      <c r="OTS33" s="1230"/>
      <c r="OTT33" s="1230"/>
      <c r="OTU33" s="1230"/>
      <c r="OTV33" s="1230"/>
      <c r="OTW33" s="1230"/>
      <c r="OTX33" s="1230"/>
      <c r="OTY33" s="1230"/>
      <c r="OTZ33" s="1230"/>
      <c r="OUA33" s="1230"/>
      <c r="OUB33" s="1230"/>
      <c r="OUC33" s="1230"/>
      <c r="OUD33" s="1230"/>
      <c r="OUE33" s="1230"/>
      <c r="OUF33" s="1230"/>
      <c r="OUG33" s="1230"/>
      <c r="OUH33" s="1230"/>
      <c r="OUI33" s="1230"/>
      <c r="OUJ33" s="1230"/>
      <c r="OUK33" s="1230"/>
      <c r="OUL33" s="1230"/>
      <c r="OUM33" s="1230"/>
      <c r="OUN33" s="1230"/>
      <c r="OUO33" s="1230"/>
      <c r="OUP33" s="1230"/>
      <c r="OUQ33" s="1230"/>
      <c r="OUR33" s="1230"/>
      <c r="OUS33" s="1230"/>
      <c r="OUT33" s="1230"/>
      <c r="OUU33" s="1230"/>
      <c r="OUV33" s="1230"/>
      <c r="OUW33" s="1230"/>
      <c r="OUX33" s="1230"/>
      <c r="OUY33" s="1230"/>
      <c r="OUZ33" s="1230"/>
      <c r="OVA33" s="1230"/>
      <c r="OVB33" s="1230"/>
      <c r="OVC33" s="1230"/>
      <c r="OVD33" s="1230"/>
      <c r="OVE33" s="1230"/>
      <c r="OVF33" s="1230"/>
      <c r="OVG33" s="1230"/>
      <c r="OVH33" s="1230"/>
      <c r="OVI33" s="1230"/>
      <c r="OVJ33" s="1230"/>
      <c r="OVK33" s="1230"/>
      <c r="OVL33" s="1230"/>
      <c r="OVM33" s="1230"/>
      <c r="OVN33" s="1230"/>
      <c r="OVO33" s="1230"/>
      <c r="OVP33" s="1230"/>
      <c r="OVQ33" s="1230"/>
      <c r="OVR33" s="1230"/>
      <c r="OVS33" s="1230"/>
      <c r="OVT33" s="1230"/>
      <c r="OVU33" s="1230"/>
      <c r="OVV33" s="1230"/>
      <c r="OVW33" s="1230"/>
      <c r="OVX33" s="1230"/>
      <c r="OVY33" s="1230"/>
      <c r="OVZ33" s="1230"/>
      <c r="OWA33" s="1230"/>
      <c r="OWB33" s="1230"/>
      <c r="OWC33" s="1230"/>
      <c r="OWD33" s="1230"/>
      <c r="OWE33" s="1230"/>
      <c r="OWF33" s="1230"/>
      <c r="OWG33" s="1230"/>
      <c r="OWH33" s="1230"/>
      <c r="OWI33" s="1230"/>
      <c r="OWJ33" s="1230"/>
      <c r="OWK33" s="1230"/>
      <c r="OWL33" s="1230"/>
      <c r="OWM33" s="1230"/>
      <c r="OWN33" s="1230"/>
      <c r="OWO33" s="1230"/>
      <c r="OWP33" s="1230"/>
      <c r="OWQ33" s="1230"/>
      <c r="OWR33" s="1230"/>
      <c r="OWS33" s="1230"/>
      <c r="OWT33" s="1230"/>
      <c r="OWU33" s="1230"/>
      <c r="OWV33" s="1230"/>
      <c r="OWW33" s="1230"/>
      <c r="OWX33" s="1230"/>
      <c r="OWY33" s="1230"/>
      <c r="OWZ33" s="1230"/>
      <c r="OXA33" s="1230"/>
      <c r="OXB33" s="1230"/>
      <c r="OXC33" s="1230"/>
      <c r="OXD33" s="1230"/>
      <c r="OXE33" s="1230"/>
      <c r="OXF33" s="1230"/>
      <c r="OXG33" s="1230"/>
      <c r="OXH33" s="1230"/>
      <c r="OXI33" s="1230"/>
      <c r="OXJ33" s="1230"/>
      <c r="OXK33" s="1230"/>
      <c r="OXL33" s="1230"/>
      <c r="OXM33" s="1230"/>
      <c r="OXN33" s="1230"/>
      <c r="OXO33" s="1230"/>
      <c r="OXP33" s="1230"/>
      <c r="OXQ33" s="1230"/>
      <c r="OXR33" s="1230"/>
      <c r="OXS33" s="1230"/>
      <c r="OXT33" s="1230"/>
      <c r="OXU33" s="1230"/>
      <c r="OXV33" s="1230"/>
      <c r="OXW33" s="1230"/>
      <c r="OXX33" s="1230"/>
      <c r="OXY33" s="1230"/>
      <c r="OXZ33" s="1230"/>
      <c r="OYA33" s="1230"/>
      <c r="OYB33" s="1230"/>
      <c r="OYC33" s="1230"/>
      <c r="OYD33" s="1230"/>
      <c r="OYE33" s="1230"/>
      <c r="OYF33" s="1230"/>
      <c r="OYG33" s="1230"/>
      <c r="OYH33" s="1230"/>
      <c r="OYI33" s="1230"/>
      <c r="OYJ33" s="1230"/>
      <c r="OYK33" s="1230"/>
      <c r="OYL33" s="1230"/>
      <c r="OYM33" s="1230"/>
      <c r="OYN33" s="1230"/>
      <c r="OYO33" s="1230"/>
      <c r="OYP33" s="1230"/>
      <c r="OYQ33" s="1230"/>
      <c r="OYR33" s="1230"/>
      <c r="OYS33" s="1230"/>
      <c r="OYT33" s="1230"/>
      <c r="OYU33" s="1230"/>
      <c r="OYV33" s="1230"/>
      <c r="OYW33" s="1230"/>
      <c r="OYX33" s="1230"/>
      <c r="OYY33" s="1230"/>
      <c r="OYZ33" s="1230"/>
      <c r="OZA33" s="1230"/>
      <c r="OZB33" s="1230"/>
      <c r="OZC33" s="1230"/>
      <c r="OZD33" s="1230"/>
      <c r="OZE33" s="1230"/>
      <c r="OZF33" s="1230"/>
      <c r="OZG33" s="1230"/>
      <c r="OZH33" s="1230"/>
      <c r="OZI33" s="1230"/>
      <c r="OZJ33" s="1230"/>
      <c r="OZK33" s="1230"/>
      <c r="OZL33" s="1230"/>
      <c r="OZM33" s="1230"/>
      <c r="OZN33" s="1230"/>
      <c r="OZO33" s="1230"/>
      <c r="OZP33" s="1230"/>
      <c r="OZQ33" s="1230"/>
      <c r="OZR33" s="1230"/>
      <c r="OZS33" s="1230"/>
      <c r="OZT33" s="1230"/>
      <c r="OZU33" s="1230"/>
      <c r="OZV33" s="1230"/>
      <c r="OZW33" s="1230"/>
      <c r="OZX33" s="1230"/>
      <c r="OZY33" s="1230"/>
      <c r="OZZ33" s="1230"/>
      <c r="PAA33" s="1230"/>
      <c r="PAB33" s="1230"/>
      <c r="PAC33" s="1230"/>
      <c r="PAD33" s="1230"/>
      <c r="PAE33" s="1230"/>
      <c r="PAF33" s="1230"/>
      <c r="PAG33" s="1230"/>
      <c r="PAH33" s="1230"/>
      <c r="PAI33" s="1230"/>
      <c r="PAJ33" s="1230"/>
      <c r="PAK33" s="1230"/>
      <c r="PAL33" s="1230"/>
      <c r="PAM33" s="1230"/>
      <c r="PAN33" s="1230"/>
      <c r="PAO33" s="1230"/>
      <c r="PAP33" s="1230"/>
      <c r="PAQ33" s="1230"/>
      <c r="PAR33" s="1230"/>
      <c r="PAS33" s="1230"/>
      <c r="PAT33" s="1230"/>
      <c r="PAU33" s="1230"/>
      <c r="PAV33" s="1230"/>
      <c r="PAW33" s="1230"/>
      <c r="PAX33" s="1230"/>
      <c r="PAY33" s="1230"/>
      <c r="PAZ33" s="1230"/>
      <c r="PBA33" s="1230"/>
      <c r="PBB33" s="1230"/>
      <c r="PBC33" s="1230"/>
      <c r="PBD33" s="1230"/>
      <c r="PBE33" s="1230"/>
      <c r="PBF33" s="1230"/>
      <c r="PBG33" s="1230"/>
      <c r="PBH33" s="1230"/>
      <c r="PBI33" s="1230"/>
      <c r="PBJ33" s="1230"/>
      <c r="PBK33" s="1230"/>
      <c r="PBL33" s="1230"/>
      <c r="PBM33" s="1230"/>
      <c r="PBN33" s="1230"/>
      <c r="PBO33" s="1230"/>
      <c r="PBP33" s="1230"/>
      <c r="PBQ33" s="1230"/>
      <c r="PBR33" s="1230"/>
      <c r="PBS33" s="1230"/>
      <c r="PBT33" s="1230"/>
      <c r="PBU33" s="1230"/>
      <c r="PBV33" s="1230"/>
      <c r="PBW33" s="1230"/>
      <c r="PBX33" s="1230"/>
      <c r="PBY33" s="1230"/>
      <c r="PBZ33" s="1230"/>
      <c r="PCA33" s="1230"/>
      <c r="PCB33" s="1230"/>
      <c r="PCC33" s="1230"/>
      <c r="PCD33" s="1230"/>
      <c r="PCE33" s="1230"/>
      <c r="PCF33" s="1230"/>
      <c r="PCG33" s="1230"/>
      <c r="PCH33" s="1230"/>
      <c r="PCI33" s="1230"/>
      <c r="PCJ33" s="1230"/>
      <c r="PCK33" s="1230"/>
      <c r="PCL33" s="1230"/>
      <c r="PCM33" s="1230"/>
      <c r="PCN33" s="1230"/>
      <c r="PCO33" s="1230"/>
      <c r="PCP33" s="1230"/>
      <c r="PCQ33" s="1230"/>
      <c r="PCR33" s="1230"/>
      <c r="PCS33" s="1230"/>
      <c r="PCT33" s="1230"/>
      <c r="PCU33" s="1230"/>
      <c r="PCV33" s="1230"/>
      <c r="PCW33" s="1230"/>
      <c r="PCX33" s="1230"/>
      <c r="PCY33" s="1230"/>
      <c r="PCZ33" s="1230"/>
      <c r="PDA33" s="1230"/>
      <c r="PDB33" s="1230"/>
      <c r="PDC33" s="1230"/>
      <c r="PDD33" s="1230"/>
      <c r="PDE33" s="1230"/>
      <c r="PDF33" s="1230"/>
      <c r="PDG33" s="1230"/>
      <c r="PDH33" s="1230"/>
      <c r="PDI33" s="1230"/>
      <c r="PDJ33" s="1230"/>
      <c r="PDK33" s="1230"/>
      <c r="PDL33" s="1230"/>
      <c r="PDM33" s="1230"/>
      <c r="PDN33" s="1230"/>
      <c r="PDO33" s="1230"/>
      <c r="PDP33" s="1230"/>
      <c r="PDQ33" s="1230"/>
      <c r="PDR33" s="1230"/>
      <c r="PDS33" s="1230"/>
      <c r="PDT33" s="1230"/>
      <c r="PDU33" s="1230"/>
      <c r="PDV33" s="1230"/>
      <c r="PDW33" s="1230"/>
      <c r="PDX33" s="1230"/>
      <c r="PDY33" s="1230"/>
      <c r="PDZ33" s="1230"/>
      <c r="PEA33" s="1230"/>
      <c r="PEB33" s="1230"/>
      <c r="PEC33" s="1230"/>
      <c r="PED33" s="1230"/>
      <c r="PEE33" s="1230"/>
      <c r="PEF33" s="1230"/>
      <c r="PEG33" s="1230"/>
      <c r="PEH33" s="1230"/>
      <c r="PEI33" s="1230"/>
      <c r="PEJ33" s="1230"/>
      <c r="PEK33" s="1230"/>
      <c r="PEL33" s="1230"/>
      <c r="PEM33" s="1230"/>
      <c r="PEN33" s="1230"/>
      <c r="PEO33" s="1230"/>
      <c r="PEP33" s="1230"/>
      <c r="PEQ33" s="1230"/>
      <c r="PER33" s="1230"/>
      <c r="PES33" s="1230"/>
      <c r="PET33" s="1230"/>
      <c r="PEU33" s="1230"/>
      <c r="PEV33" s="1230"/>
      <c r="PEW33" s="1230"/>
      <c r="PEX33" s="1230"/>
      <c r="PEY33" s="1230"/>
      <c r="PEZ33" s="1230"/>
      <c r="PFA33" s="1230"/>
      <c r="PFB33" s="1230"/>
      <c r="PFC33" s="1230"/>
      <c r="PFD33" s="1230"/>
      <c r="PFE33" s="1230"/>
      <c r="PFF33" s="1230"/>
      <c r="PFG33" s="1230"/>
      <c r="PFH33" s="1230"/>
      <c r="PFI33" s="1230"/>
      <c r="PFJ33" s="1230"/>
      <c r="PFK33" s="1230"/>
      <c r="PFL33" s="1230"/>
      <c r="PFM33" s="1230"/>
      <c r="PFN33" s="1230"/>
      <c r="PFO33" s="1230"/>
      <c r="PFP33" s="1230"/>
      <c r="PFQ33" s="1230"/>
      <c r="PFR33" s="1230"/>
      <c r="PFS33" s="1230"/>
      <c r="PFT33" s="1230"/>
      <c r="PFU33" s="1230"/>
      <c r="PFV33" s="1230"/>
      <c r="PFW33" s="1230"/>
      <c r="PFX33" s="1230"/>
      <c r="PFY33" s="1230"/>
      <c r="PFZ33" s="1230"/>
      <c r="PGA33" s="1230"/>
      <c r="PGB33" s="1230"/>
      <c r="PGC33" s="1230"/>
      <c r="PGD33" s="1230"/>
      <c r="PGE33" s="1230"/>
      <c r="PGF33" s="1230"/>
      <c r="PGG33" s="1230"/>
      <c r="PGH33" s="1230"/>
      <c r="PGI33" s="1230"/>
      <c r="PGJ33" s="1230"/>
      <c r="PGK33" s="1230"/>
      <c r="PGL33" s="1230"/>
      <c r="PGM33" s="1230"/>
      <c r="PGN33" s="1230"/>
      <c r="PGO33" s="1230"/>
      <c r="PGP33" s="1230"/>
      <c r="PGQ33" s="1230"/>
      <c r="PGR33" s="1230"/>
      <c r="PGS33" s="1230"/>
      <c r="PGT33" s="1230"/>
      <c r="PGU33" s="1230"/>
      <c r="PGV33" s="1230"/>
      <c r="PGW33" s="1230"/>
      <c r="PGX33" s="1230"/>
      <c r="PGY33" s="1230"/>
      <c r="PGZ33" s="1230"/>
      <c r="PHA33" s="1230"/>
      <c r="PHB33" s="1230"/>
      <c r="PHC33" s="1230"/>
      <c r="PHD33" s="1230"/>
      <c r="PHE33" s="1230"/>
      <c r="PHF33" s="1230"/>
      <c r="PHG33" s="1230"/>
      <c r="PHH33" s="1230"/>
      <c r="PHI33" s="1230"/>
      <c r="PHJ33" s="1230"/>
      <c r="PHK33" s="1230"/>
      <c r="PHL33" s="1230"/>
      <c r="PHM33" s="1230"/>
      <c r="PHN33" s="1230"/>
      <c r="PHO33" s="1230"/>
      <c r="PHP33" s="1230"/>
      <c r="PHQ33" s="1230"/>
      <c r="PHR33" s="1230"/>
      <c r="PHS33" s="1230"/>
      <c r="PHT33" s="1230"/>
      <c r="PHU33" s="1230"/>
      <c r="PHV33" s="1230"/>
      <c r="PHW33" s="1230"/>
      <c r="PHX33" s="1230"/>
      <c r="PHY33" s="1230"/>
      <c r="PHZ33" s="1230"/>
      <c r="PIA33" s="1230"/>
      <c r="PIB33" s="1230"/>
      <c r="PIC33" s="1230"/>
      <c r="PID33" s="1230"/>
      <c r="PIE33" s="1230"/>
      <c r="PIF33" s="1230"/>
      <c r="PIG33" s="1230"/>
      <c r="PIH33" s="1230"/>
      <c r="PII33" s="1230"/>
      <c r="PIJ33" s="1230"/>
      <c r="PIK33" s="1230"/>
      <c r="PIL33" s="1230"/>
      <c r="PIM33" s="1230"/>
      <c r="PIN33" s="1230"/>
      <c r="PIO33" s="1230"/>
      <c r="PIP33" s="1230"/>
      <c r="PIQ33" s="1230"/>
      <c r="PIR33" s="1230"/>
      <c r="PIS33" s="1230"/>
      <c r="PIT33" s="1230"/>
      <c r="PIU33" s="1230"/>
      <c r="PIV33" s="1230"/>
      <c r="PIW33" s="1230"/>
      <c r="PIX33" s="1230"/>
      <c r="PIY33" s="1230"/>
      <c r="PIZ33" s="1230"/>
      <c r="PJA33" s="1230"/>
      <c r="PJB33" s="1230"/>
      <c r="PJC33" s="1230"/>
      <c r="PJD33" s="1230"/>
      <c r="PJE33" s="1230"/>
      <c r="PJF33" s="1230"/>
      <c r="PJG33" s="1230"/>
      <c r="PJH33" s="1230"/>
      <c r="PJI33" s="1230"/>
      <c r="PJJ33" s="1230"/>
      <c r="PJK33" s="1230"/>
      <c r="PJL33" s="1230"/>
      <c r="PJM33" s="1230"/>
      <c r="PJN33" s="1230"/>
      <c r="PJO33" s="1230"/>
      <c r="PJP33" s="1230"/>
      <c r="PJQ33" s="1230"/>
      <c r="PJR33" s="1230"/>
      <c r="PJS33" s="1230"/>
      <c r="PJT33" s="1230"/>
      <c r="PJU33" s="1230"/>
      <c r="PJV33" s="1230"/>
      <c r="PJW33" s="1230"/>
      <c r="PJX33" s="1230"/>
      <c r="PJY33" s="1230"/>
      <c r="PJZ33" s="1230"/>
      <c r="PKA33" s="1230"/>
      <c r="PKB33" s="1230"/>
      <c r="PKC33" s="1230"/>
      <c r="PKD33" s="1230"/>
      <c r="PKE33" s="1230"/>
      <c r="PKF33" s="1230"/>
      <c r="PKG33" s="1230"/>
      <c r="PKH33" s="1230"/>
      <c r="PKI33" s="1230"/>
      <c r="PKJ33" s="1230"/>
      <c r="PKK33" s="1230"/>
      <c r="PKL33" s="1230"/>
      <c r="PKM33" s="1230"/>
      <c r="PKN33" s="1230"/>
      <c r="PKO33" s="1230"/>
      <c r="PKP33" s="1230"/>
      <c r="PKQ33" s="1230"/>
      <c r="PKR33" s="1230"/>
      <c r="PKS33" s="1230"/>
      <c r="PKT33" s="1230"/>
      <c r="PKU33" s="1230"/>
      <c r="PKV33" s="1230"/>
      <c r="PKW33" s="1230"/>
      <c r="PKX33" s="1230"/>
      <c r="PKY33" s="1230"/>
      <c r="PKZ33" s="1230"/>
      <c r="PLA33" s="1230"/>
      <c r="PLB33" s="1230"/>
      <c r="PLC33" s="1230"/>
      <c r="PLD33" s="1230"/>
      <c r="PLE33" s="1230"/>
      <c r="PLF33" s="1230"/>
      <c r="PLG33" s="1230"/>
      <c r="PLH33" s="1230"/>
      <c r="PLI33" s="1230"/>
      <c r="PLJ33" s="1230"/>
      <c r="PLK33" s="1230"/>
      <c r="PLL33" s="1230"/>
      <c r="PLM33" s="1230"/>
      <c r="PLN33" s="1230"/>
      <c r="PLO33" s="1230"/>
      <c r="PLP33" s="1230"/>
      <c r="PLQ33" s="1230"/>
      <c r="PLR33" s="1230"/>
      <c r="PLS33" s="1230"/>
      <c r="PLT33" s="1230"/>
      <c r="PLU33" s="1230"/>
      <c r="PLV33" s="1230"/>
      <c r="PLW33" s="1230"/>
      <c r="PLX33" s="1230"/>
      <c r="PLY33" s="1230"/>
      <c r="PLZ33" s="1230"/>
      <c r="PMA33" s="1230"/>
      <c r="PMB33" s="1230"/>
      <c r="PMC33" s="1230"/>
      <c r="PMD33" s="1230"/>
      <c r="PME33" s="1230"/>
      <c r="PMF33" s="1230"/>
      <c r="PMG33" s="1230"/>
      <c r="PMH33" s="1230"/>
      <c r="PMI33" s="1230"/>
      <c r="PMJ33" s="1230"/>
      <c r="PMK33" s="1230"/>
      <c r="PML33" s="1230"/>
      <c r="PMM33" s="1230"/>
      <c r="PMN33" s="1230"/>
      <c r="PMO33" s="1230"/>
      <c r="PMP33" s="1230"/>
      <c r="PMQ33" s="1230"/>
      <c r="PMR33" s="1230"/>
      <c r="PMS33" s="1230"/>
      <c r="PMT33" s="1230"/>
      <c r="PMU33" s="1230"/>
      <c r="PMV33" s="1230"/>
      <c r="PMW33" s="1230"/>
      <c r="PMX33" s="1230"/>
      <c r="PMY33" s="1230"/>
      <c r="PMZ33" s="1230"/>
      <c r="PNA33" s="1230"/>
      <c r="PNB33" s="1230"/>
      <c r="PNC33" s="1230"/>
      <c r="PND33" s="1230"/>
      <c r="PNE33" s="1230"/>
      <c r="PNF33" s="1230"/>
      <c r="PNG33" s="1230"/>
      <c r="PNH33" s="1230"/>
      <c r="PNI33" s="1230"/>
      <c r="PNJ33" s="1230"/>
      <c r="PNK33" s="1230"/>
      <c r="PNL33" s="1230"/>
      <c r="PNM33" s="1230"/>
      <c r="PNN33" s="1230"/>
      <c r="PNO33" s="1230"/>
      <c r="PNP33" s="1230"/>
      <c r="PNQ33" s="1230"/>
      <c r="PNR33" s="1230"/>
      <c r="PNS33" s="1230"/>
      <c r="PNT33" s="1230"/>
      <c r="PNU33" s="1230"/>
      <c r="PNV33" s="1230"/>
      <c r="PNW33" s="1230"/>
      <c r="PNX33" s="1230"/>
      <c r="PNY33" s="1230"/>
      <c r="PNZ33" s="1230"/>
      <c r="POA33" s="1230"/>
      <c r="POB33" s="1230"/>
      <c r="POC33" s="1230"/>
      <c r="POD33" s="1230"/>
      <c r="POE33" s="1230"/>
      <c r="POF33" s="1230"/>
      <c r="POG33" s="1230"/>
      <c r="POH33" s="1230"/>
      <c r="POI33" s="1230"/>
      <c r="POJ33" s="1230"/>
      <c r="POK33" s="1230"/>
      <c r="POL33" s="1230"/>
      <c r="POM33" s="1230"/>
      <c r="PON33" s="1230"/>
      <c r="POO33" s="1230"/>
      <c r="POP33" s="1230"/>
      <c r="POQ33" s="1230"/>
      <c r="POR33" s="1230"/>
      <c r="POS33" s="1230"/>
      <c r="POT33" s="1230"/>
      <c r="POU33" s="1230"/>
      <c r="POV33" s="1230"/>
      <c r="POW33" s="1230"/>
      <c r="POX33" s="1230"/>
      <c r="POY33" s="1230"/>
      <c r="POZ33" s="1230"/>
      <c r="PPA33" s="1230"/>
      <c r="PPB33" s="1230"/>
      <c r="PPC33" s="1230"/>
      <c r="PPD33" s="1230"/>
      <c r="PPE33" s="1230"/>
      <c r="PPF33" s="1230"/>
      <c r="PPG33" s="1230"/>
      <c r="PPH33" s="1230"/>
      <c r="PPI33" s="1230"/>
      <c r="PPJ33" s="1230"/>
      <c r="PPK33" s="1230"/>
      <c r="PPL33" s="1230"/>
      <c r="PPM33" s="1230"/>
      <c r="PPN33" s="1230"/>
      <c r="PPO33" s="1230"/>
      <c r="PPP33" s="1230"/>
      <c r="PPQ33" s="1230"/>
      <c r="PPR33" s="1230"/>
      <c r="PPS33" s="1230"/>
      <c r="PPT33" s="1230"/>
      <c r="PPU33" s="1230"/>
      <c r="PPV33" s="1230"/>
      <c r="PPW33" s="1230"/>
      <c r="PPX33" s="1230"/>
      <c r="PPY33" s="1230"/>
      <c r="PPZ33" s="1230"/>
      <c r="PQA33" s="1230"/>
      <c r="PQB33" s="1230"/>
      <c r="PQC33" s="1230"/>
      <c r="PQD33" s="1230"/>
      <c r="PQE33" s="1230"/>
      <c r="PQF33" s="1230"/>
      <c r="PQG33" s="1230"/>
      <c r="PQH33" s="1230"/>
      <c r="PQI33" s="1230"/>
      <c r="PQJ33" s="1230"/>
      <c r="PQK33" s="1230"/>
      <c r="PQL33" s="1230"/>
      <c r="PQM33" s="1230"/>
      <c r="PQN33" s="1230"/>
      <c r="PQO33" s="1230"/>
      <c r="PQP33" s="1230"/>
      <c r="PQQ33" s="1230"/>
      <c r="PQR33" s="1230"/>
      <c r="PQS33" s="1230"/>
      <c r="PQT33" s="1230"/>
      <c r="PQU33" s="1230"/>
      <c r="PQV33" s="1230"/>
      <c r="PQW33" s="1230"/>
      <c r="PQX33" s="1230"/>
      <c r="PQY33" s="1230"/>
      <c r="PQZ33" s="1230"/>
      <c r="PRA33" s="1230"/>
      <c r="PRB33" s="1230"/>
      <c r="PRC33" s="1230"/>
      <c r="PRD33" s="1230"/>
      <c r="PRE33" s="1230"/>
      <c r="PRF33" s="1230"/>
      <c r="PRG33" s="1230"/>
      <c r="PRH33" s="1230"/>
      <c r="PRI33" s="1230"/>
      <c r="PRJ33" s="1230"/>
      <c r="PRK33" s="1230"/>
      <c r="PRL33" s="1230"/>
      <c r="PRM33" s="1230"/>
      <c r="PRN33" s="1230"/>
      <c r="PRO33" s="1230"/>
      <c r="PRP33" s="1230"/>
      <c r="PRQ33" s="1230"/>
      <c r="PRR33" s="1230"/>
      <c r="PRS33" s="1230"/>
      <c r="PRT33" s="1230"/>
      <c r="PRU33" s="1230"/>
      <c r="PRV33" s="1230"/>
      <c r="PRW33" s="1230"/>
      <c r="PRX33" s="1230"/>
      <c r="PRY33" s="1230"/>
      <c r="PRZ33" s="1230"/>
      <c r="PSA33" s="1230"/>
      <c r="PSB33" s="1230"/>
      <c r="PSC33" s="1230"/>
      <c r="PSD33" s="1230"/>
      <c r="PSE33" s="1230"/>
      <c r="PSF33" s="1230"/>
      <c r="PSG33" s="1230"/>
      <c r="PSH33" s="1230"/>
      <c r="PSI33" s="1230"/>
      <c r="PSJ33" s="1230"/>
      <c r="PSK33" s="1230"/>
      <c r="PSL33" s="1230"/>
      <c r="PSM33" s="1230"/>
      <c r="PSN33" s="1230"/>
      <c r="PSO33" s="1230"/>
      <c r="PSP33" s="1230"/>
      <c r="PSQ33" s="1230"/>
      <c r="PSR33" s="1230"/>
      <c r="PSS33" s="1230"/>
      <c r="PST33" s="1230"/>
      <c r="PSU33" s="1230"/>
      <c r="PSV33" s="1230"/>
      <c r="PSW33" s="1230"/>
      <c r="PSX33" s="1230"/>
      <c r="PSY33" s="1230"/>
      <c r="PSZ33" s="1230"/>
      <c r="PTA33" s="1230"/>
      <c r="PTB33" s="1230"/>
      <c r="PTC33" s="1230"/>
      <c r="PTD33" s="1230"/>
      <c r="PTE33" s="1230"/>
      <c r="PTF33" s="1230"/>
      <c r="PTG33" s="1230"/>
      <c r="PTH33" s="1230"/>
      <c r="PTI33" s="1230"/>
      <c r="PTJ33" s="1230"/>
      <c r="PTK33" s="1230"/>
      <c r="PTL33" s="1230"/>
      <c r="PTM33" s="1230"/>
      <c r="PTN33" s="1230"/>
      <c r="PTO33" s="1230"/>
      <c r="PTP33" s="1230"/>
      <c r="PTQ33" s="1230"/>
      <c r="PTR33" s="1230"/>
      <c r="PTS33" s="1230"/>
      <c r="PTT33" s="1230"/>
      <c r="PTU33" s="1230"/>
      <c r="PTV33" s="1230"/>
      <c r="PTW33" s="1230"/>
      <c r="PTX33" s="1230"/>
      <c r="PTY33" s="1230"/>
      <c r="PTZ33" s="1230"/>
      <c r="PUA33" s="1230"/>
      <c r="PUB33" s="1230"/>
      <c r="PUC33" s="1230"/>
      <c r="PUD33" s="1230"/>
      <c r="PUE33" s="1230"/>
      <c r="PUF33" s="1230"/>
      <c r="PUG33" s="1230"/>
      <c r="PUH33" s="1230"/>
      <c r="PUI33" s="1230"/>
      <c r="PUJ33" s="1230"/>
      <c r="PUK33" s="1230"/>
      <c r="PUL33" s="1230"/>
      <c r="PUM33" s="1230"/>
      <c r="PUN33" s="1230"/>
      <c r="PUO33" s="1230"/>
      <c r="PUP33" s="1230"/>
      <c r="PUQ33" s="1230"/>
      <c r="PUR33" s="1230"/>
      <c r="PUS33" s="1230"/>
      <c r="PUT33" s="1230"/>
      <c r="PUU33" s="1230"/>
      <c r="PUV33" s="1230"/>
      <c r="PUW33" s="1230"/>
      <c r="PUX33" s="1230"/>
      <c r="PUY33" s="1230"/>
      <c r="PUZ33" s="1230"/>
      <c r="PVA33" s="1230"/>
      <c r="PVB33" s="1230"/>
      <c r="PVC33" s="1230"/>
      <c r="PVD33" s="1230"/>
      <c r="PVE33" s="1230"/>
      <c r="PVF33" s="1230"/>
      <c r="PVG33" s="1230"/>
      <c r="PVH33" s="1230"/>
      <c r="PVI33" s="1230"/>
      <c r="PVJ33" s="1230"/>
      <c r="PVK33" s="1230"/>
      <c r="PVL33" s="1230"/>
      <c r="PVM33" s="1230"/>
      <c r="PVN33" s="1230"/>
      <c r="PVO33" s="1230"/>
      <c r="PVP33" s="1230"/>
      <c r="PVQ33" s="1230"/>
      <c r="PVR33" s="1230"/>
      <c r="PVS33" s="1230"/>
      <c r="PVT33" s="1230"/>
      <c r="PVU33" s="1230"/>
      <c r="PVV33" s="1230"/>
      <c r="PVW33" s="1230"/>
      <c r="PVX33" s="1230"/>
      <c r="PVY33" s="1230"/>
      <c r="PVZ33" s="1230"/>
      <c r="PWA33" s="1230"/>
      <c r="PWB33" s="1230"/>
      <c r="PWC33" s="1230"/>
      <c r="PWD33" s="1230"/>
      <c r="PWE33" s="1230"/>
      <c r="PWF33" s="1230"/>
      <c r="PWG33" s="1230"/>
      <c r="PWH33" s="1230"/>
      <c r="PWI33" s="1230"/>
      <c r="PWJ33" s="1230"/>
      <c r="PWK33" s="1230"/>
      <c r="PWL33" s="1230"/>
      <c r="PWM33" s="1230"/>
      <c r="PWN33" s="1230"/>
      <c r="PWO33" s="1230"/>
      <c r="PWP33" s="1230"/>
      <c r="PWQ33" s="1230"/>
      <c r="PWR33" s="1230"/>
      <c r="PWS33" s="1230"/>
      <c r="PWT33" s="1230"/>
      <c r="PWU33" s="1230"/>
      <c r="PWV33" s="1230"/>
      <c r="PWW33" s="1230"/>
      <c r="PWX33" s="1230"/>
      <c r="PWY33" s="1230"/>
      <c r="PWZ33" s="1230"/>
      <c r="PXA33" s="1230"/>
      <c r="PXB33" s="1230"/>
      <c r="PXC33" s="1230"/>
      <c r="PXD33" s="1230"/>
      <c r="PXE33" s="1230"/>
      <c r="PXF33" s="1230"/>
      <c r="PXG33" s="1230"/>
      <c r="PXH33" s="1230"/>
      <c r="PXI33" s="1230"/>
      <c r="PXJ33" s="1230"/>
      <c r="PXK33" s="1230"/>
      <c r="PXL33" s="1230"/>
      <c r="PXM33" s="1230"/>
      <c r="PXN33" s="1230"/>
      <c r="PXO33" s="1230"/>
      <c r="PXP33" s="1230"/>
      <c r="PXQ33" s="1230"/>
      <c r="PXR33" s="1230"/>
      <c r="PXS33" s="1230"/>
      <c r="PXT33" s="1230"/>
      <c r="PXU33" s="1230"/>
      <c r="PXV33" s="1230"/>
      <c r="PXW33" s="1230"/>
      <c r="PXX33" s="1230"/>
      <c r="PXY33" s="1230"/>
      <c r="PXZ33" s="1230"/>
      <c r="PYA33" s="1230"/>
      <c r="PYB33" s="1230"/>
      <c r="PYC33" s="1230"/>
      <c r="PYD33" s="1230"/>
      <c r="PYE33" s="1230"/>
      <c r="PYF33" s="1230"/>
      <c r="PYG33" s="1230"/>
      <c r="PYH33" s="1230"/>
      <c r="PYI33" s="1230"/>
      <c r="PYJ33" s="1230"/>
      <c r="PYK33" s="1230"/>
      <c r="PYL33" s="1230"/>
      <c r="PYM33" s="1230"/>
      <c r="PYN33" s="1230"/>
      <c r="PYO33" s="1230"/>
      <c r="PYP33" s="1230"/>
      <c r="PYQ33" s="1230"/>
      <c r="PYR33" s="1230"/>
      <c r="PYS33" s="1230"/>
      <c r="PYT33" s="1230"/>
      <c r="PYU33" s="1230"/>
      <c r="PYV33" s="1230"/>
      <c r="PYW33" s="1230"/>
      <c r="PYX33" s="1230"/>
      <c r="PYY33" s="1230"/>
      <c r="PYZ33" s="1230"/>
      <c r="PZA33" s="1230"/>
      <c r="PZB33" s="1230"/>
      <c r="PZC33" s="1230"/>
      <c r="PZD33" s="1230"/>
      <c r="PZE33" s="1230"/>
      <c r="PZF33" s="1230"/>
      <c r="PZG33" s="1230"/>
      <c r="PZH33" s="1230"/>
      <c r="PZI33" s="1230"/>
      <c r="PZJ33" s="1230"/>
      <c r="PZK33" s="1230"/>
      <c r="PZL33" s="1230"/>
      <c r="PZM33" s="1230"/>
      <c r="PZN33" s="1230"/>
      <c r="PZO33" s="1230"/>
      <c r="PZP33" s="1230"/>
      <c r="PZQ33" s="1230"/>
      <c r="PZR33" s="1230"/>
      <c r="PZS33" s="1230"/>
      <c r="PZT33" s="1230"/>
      <c r="PZU33" s="1230"/>
      <c r="PZV33" s="1230"/>
      <c r="PZW33" s="1230"/>
      <c r="PZX33" s="1230"/>
      <c r="PZY33" s="1230"/>
      <c r="PZZ33" s="1230"/>
      <c r="QAA33" s="1230"/>
      <c r="QAB33" s="1230"/>
      <c r="QAC33" s="1230"/>
      <c r="QAD33" s="1230"/>
      <c r="QAE33" s="1230"/>
      <c r="QAF33" s="1230"/>
      <c r="QAG33" s="1230"/>
      <c r="QAH33" s="1230"/>
      <c r="QAI33" s="1230"/>
      <c r="QAJ33" s="1230"/>
      <c r="QAK33" s="1230"/>
      <c r="QAL33" s="1230"/>
      <c r="QAM33" s="1230"/>
      <c r="QAN33" s="1230"/>
      <c r="QAO33" s="1230"/>
      <c r="QAP33" s="1230"/>
      <c r="QAQ33" s="1230"/>
      <c r="QAR33" s="1230"/>
      <c r="QAS33" s="1230"/>
      <c r="QAT33" s="1230"/>
      <c r="QAU33" s="1230"/>
      <c r="QAV33" s="1230"/>
      <c r="QAW33" s="1230"/>
      <c r="QAX33" s="1230"/>
      <c r="QAY33" s="1230"/>
      <c r="QAZ33" s="1230"/>
      <c r="QBA33" s="1230"/>
      <c r="QBB33" s="1230"/>
      <c r="QBC33" s="1230"/>
      <c r="QBD33" s="1230"/>
      <c r="QBE33" s="1230"/>
      <c r="QBF33" s="1230"/>
      <c r="QBG33" s="1230"/>
      <c r="QBH33" s="1230"/>
      <c r="QBI33" s="1230"/>
      <c r="QBJ33" s="1230"/>
      <c r="QBK33" s="1230"/>
      <c r="QBL33" s="1230"/>
      <c r="QBM33" s="1230"/>
      <c r="QBN33" s="1230"/>
      <c r="QBO33" s="1230"/>
      <c r="QBP33" s="1230"/>
      <c r="QBQ33" s="1230"/>
      <c r="QBR33" s="1230"/>
      <c r="QBS33" s="1230"/>
      <c r="QBT33" s="1230"/>
      <c r="QBU33" s="1230"/>
      <c r="QBV33" s="1230"/>
      <c r="QBW33" s="1230"/>
      <c r="QBX33" s="1230"/>
      <c r="QBY33" s="1230"/>
      <c r="QBZ33" s="1230"/>
      <c r="QCA33" s="1230"/>
      <c r="QCB33" s="1230"/>
      <c r="QCC33" s="1230"/>
      <c r="QCD33" s="1230"/>
      <c r="QCE33" s="1230"/>
      <c r="QCF33" s="1230"/>
      <c r="QCG33" s="1230"/>
      <c r="QCH33" s="1230"/>
      <c r="QCI33" s="1230"/>
      <c r="QCJ33" s="1230"/>
      <c r="QCK33" s="1230"/>
      <c r="QCL33" s="1230"/>
      <c r="QCM33" s="1230"/>
      <c r="QCN33" s="1230"/>
      <c r="QCO33" s="1230"/>
      <c r="QCP33" s="1230"/>
      <c r="QCQ33" s="1230"/>
      <c r="QCR33" s="1230"/>
      <c r="QCS33" s="1230"/>
      <c r="QCT33" s="1230"/>
      <c r="QCU33" s="1230"/>
      <c r="QCV33" s="1230"/>
      <c r="QCW33" s="1230"/>
      <c r="QCX33" s="1230"/>
      <c r="QCY33" s="1230"/>
      <c r="QCZ33" s="1230"/>
      <c r="QDA33" s="1230"/>
      <c r="QDB33" s="1230"/>
      <c r="QDC33" s="1230"/>
      <c r="QDD33" s="1230"/>
      <c r="QDE33" s="1230"/>
      <c r="QDF33" s="1230"/>
      <c r="QDG33" s="1230"/>
      <c r="QDH33" s="1230"/>
      <c r="QDI33" s="1230"/>
      <c r="QDJ33" s="1230"/>
      <c r="QDK33" s="1230"/>
      <c r="QDL33" s="1230"/>
      <c r="QDM33" s="1230"/>
      <c r="QDN33" s="1230"/>
      <c r="QDO33" s="1230"/>
      <c r="QDP33" s="1230"/>
      <c r="QDQ33" s="1230"/>
      <c r="QDR33" s="1230"/>
      <c r="QDS33" s="1230"/>
      <c r="QDT33" s="1230"/>
      <c r="QDU33" s="1230"/>
      <c r="QDV33" s="1230"/>
      <c r="QDW33" s="1230"/>
      <c r="QDX33" s="1230"/>
      <c r="QDY33" s="1230"/>
      <c r="QDZ33" s="1230"/>
      <c r="QEA33" s="1230"/>
      <c r="QEB33" s="1230"/>
      <c r="QEC33" s="1230"/>
      <c r="QED33" s="1230"/>
      <c r="QEE33" s="1230"/>
      <c r="QEF33" s="1230"/>
      <c r="QEG33" s="1230"/>
      <c r="QEH33" s="1230"/>
      <c r="QEI33" s="1230"/>
      <c r="QEJ33" s="1230"/>
      <c r="QEK33" s="1230"/>
      <c r="QEL33" s="1230"/>
      <c r="QEM33" s="1230"/>
      <c r="QEN33" s="1230"/>
      <c r="QEO33" s="1230"/>
      <c r="QEP33" s="1230"/>
      <c r="QEQ33" s="1230"/>
      <c r="QER33" s="1230"/>
      <c r="QES33" s="1230"/>
      <c r="QET33" s="1230"/>
      <c r="QEU33" s="1230"/>
      <c r="QEV33" s="1230"/>
      <c r="QEW33" s="1230"/>
      <c r="QEX33" s="1230"/>
      <c r="QEY33" s="1230"/>
      <c r="QEZ33" s="1230"/>
      <c r="QFA33" s="1230"/>
      <c r="QFB33" s="1230"/>
      <c r="QFC33" s="1230"/>
      <c r="QFD33" s="1230"/>
      <c r="QFE33" s="1230"/>
      <c r="QFF33" s="1230"/>
      <c r="QFG33" s="1230"/>
      <c r="QFH33" s="1230"/>
      <c r="QFI33" s="1230"/>
      <c r="QFJ33" s="1230"/>
      <c r="QFK33" s="1230"/>
      <c r="QFL33" s="1230"/>
      <c r="QFM33" s="1230"/>
      <c r="QFN33" s="1230"/>
      <c r="QFO33" s="1230"/>
      <c r="QFP33" s="1230"/>
      <c r="QFQ33" s="1230"/>
      <c r="QFR33" s="1230"/>
      <c r="QFS33" s="1230"/>
      <c r="QFT33" s="1230"/>
      <c r="QFU33" s="1230"/>
      <c r="QFV33" s="1230"/>
      <c r="QFW33" s="1230"/>
      <c r="QFX33" s="1230"/>
      <c r="QFY33" s="1230"/>
      <c r="QFZ33" s="1230"/>
      <c r="QGA33" s="1230"/>
      <c r="QGB33" s="1230"/>
      <c r="QGC33" s="1230"/>
      <c r="QGD33" s="1230"/>
      <c r="QGE33" s="1230"/>
      <c r="QGF33" s="1230"/>
      <c r="QGG33" s="1230"/>
      <c r="QGH33" s="1230"/>
      <c r="QGI33" s="1230"/>
      <c r="QGJ33" s="1230"/>
      <c r="QGK33" s="1230"/>
      <c r="QGL33" s="1230"/>
      <c r="QGM33" s="1230"/>
      <c r="QGN33" s="1230"/>
      <c r="QGO33" s="1230"/>
      <c r="QGP33" s="1230"/>
      <c r="QGQ33" s="1230"/>
      <c r="QGR33" s="1230"/>
      <c r="QGS33" s="1230"/>
      <c r="QGT33" s="1230"/>
      <c r="QGU33" s="1230"/>
      <c r="QGV33" s="1230"/>
      <c r="QGW33" s="1230"/>
      <c r="QGX33" s="1230"/>
      <c r="QGY33" s="1230"/>
      <c r="QGZ33" s="1230"/>
      <c r="QHA33" s="1230"/>
      <c r="QHB33" s="1230"/>
      <c r="QHC33" s="1230"/>
      <c r="QHD33" s="1230"/>
      <c r="QHE33" s="1230"/>
      <c r="QHF33" s="1230"/>
      <c r="QHG33" s="1230"/>
      <c r="QHH33" s="1230"/>
      <c r="QHI33" s="1230"/>
      <c r="QHJ33" s="1230"/>
      <c r="QHK33" s="1230"/>
      <c r="QHL33" s="1230"/>
      <c r="QHM33" s="1230"/>
      <c r="QHN33" s="1230"/>
      <c r="QHO33" s="1230"/>
      <c r="QHP33" s="1230"/>
      <c r="QHQ33" s="1230"/>
      <c r="QHR33" s="1230"/>
      <c r="QHS33" s="1230"/>
      <c r="QHT33" s="1230"/>
      <c r="QHU33" s="1230"/>
      <c r="QHV33" s="1230"/>
      <c r="QHW33" s="1230"/>
      <c r="QHX33" s="1230"/>
      <c r="QHY33" s="1230"/>
      <c r="QHZ33" s="1230"/>
      <c r="QIA33" s="1230"/>
      <c r="QIB33" s="1230"/>
      <c r="QIC33" s="1230"/>
      <c r="QID33" s="1230"/>
      <c r="QIE33" s="1230"/>
      <c r="QIF33" s="1230"/>
      <c r="QIG33" s="1230"/>
      <c r="QIH33" s="1230"/>
      <c r="QII33" s="1230"/>
      <c r="QIJ33" s="1230"/>
      <c r="QIK33" s="1230"/>
      <c r="QIL33" s="1230"/>
      <c r="QIM33" s="1230"/>
      <c r="QIN33" s="1230"/>
      <c r="QIO33" s="1230"/>
      <c r="QIP33" s="1230"/>
      <c r="QIQ33" s="1230"/>
      <c r="QIR33" s="1230"/>
      <c r="QIS33" s="1230"/>
      <c r="QIT33" s="1230"/>
      <c r="QIU33" s="1230"/>
      <c r="QIV33" s="1230"/>
      <c r="QIW33" s="1230"/>
      <c r="QIX33" s="1230"/>
      <c r="QIY33" s="1230"/>
      <c r="QIZ33" s="1230"/>
      <c r="QJA33" s="1230"/>
      <c r="QJB33" s="1230"/>
      <c r="QJC33" s="1230"/>
      <c r="QJD33" s="1230"/>
      <c r="QJE33" s="1230"/>
      <c r="QJF33" s="1230"/>
      <c r="QJG33" s="1230"/>
      <c r="QJH33" s="1230"/>
      <c r="QJI33" s="1230"/>
      <c r="QJJ33" s="1230"/>
      <c r="QJK33" s="1230"/>
      <c r="QJL33" s="1230"/>
      <c r="QJM33" s="1230"/>
      <c r="QJN33" s="1230"/>
      <c r="QJO33" s="1230"/>
      <c r="QJP33" s="1230"/>
      <c r="QJQ33" s="1230"/>
      <c r="QJR33" s="1230"/>
      <c r="QJS33" s="1230"/>
      <c r="QJT33" s="1230"/>
      <c r="QJU33" s="1230"/>
      <c r="QJV33" s="1230"/>
      <c r="QJW33" s="1230"/>
      <c r="QJX33" s="1230"/>
      <c r="QJY33" s="1230"/>
      <c r="QJZ33" s="1230"/>
      <c r="QKA33" s="1230"/>
      <c r="QKB33" s="1230"/>
      <c r="QKC33" s="1230"/>
      <c r="QKD33" s="1230"/>
      <c r="QKE33" s="1230"/>
      <c r="QKF33" s="1230"/>
      <c r="QKG33" s="1230"/>
      <c r="QKH33" s="1230"/>
      <c r="QKI33" s="1230"/>
      <c r="QKJ33" s="1230"/>
      <c r="QKK33" s="1230"/>
      <c r="QKL33" s="1230"/>
      <c r="QKM33" s="1230"/>
      <c r="QKN33" s="1230"/>
      <c r="QKO33" s="1230"/>
      <c r="QKP33" s="1230"/>
      <c r="QKQ33" s="1230"/>
      <c r="QKR33" s="1230"/>
      <c r="QKS33" s="1230"/>
      <c r="QKT33" s="1230"/>
      <c r="QKU33" s="1230"/>
      <c r="QKV33" s="1230"/>
      <c r="QKW33" s="1230"/>
      <c r="QKX33" s="1230"/>
      <c r="QKY33" s="1230"/>
      <c r="QKZ33" s="1230"/>
      <c r="QLA33" s="1230"/>
      <c r="QLB33" s="1230"/>
      <c r="QLC33" s="1230"/>
      <c r="QLD33" s="1230"/>
      <c r="QLE33" s="1230"/>
      <c r="QLF33" s="1230"/>
      <c r="QLG33" s="1230"/>
      <c r="QLH33" s="1230"/>
      <c r="QLI33" s="1230"/>
      <c r="QLJ33" s="1230"/>
      <c r="QLK33" s="1230"/>
      <c r="QLL33" s="1230"/>
      <c r="QLM33" s="1230"/>
      <c r="QLN33" s="1230"/>
      <c r="QLO33" s="1230"/>
      <c r="QLP33" s="1230"/>
      <c r="QLQ33" s="1230"/>
      <c r="QLR33" s="1230"/>
      <c r="QLS33" s="1230"/>
      <c r="QLT33" s="1230"/>
      <c r="QLU33" s="1230"/>
      <c r="QLV33" s="1230"/>
      <c r="QLW33" s="1230"/>
      <c r="QLX33" s="1230"/>
      <c r="QLY33" s="1230"/>
      <c r="QLZ33" s="1230"/>
      <c r="QMA33" s="1230"/>
      <c r="QMB33" s="1230"/>
      <c r="QMC33" s="1230"/>
      <c r="QMD33" s="1230"/>
      <c r="QME33" s="1230"/>
      <c r="QMF33" s="1230"/>
      <c r="QMG33" s="1230"/>
      <c r="QMH33" s="1230"/>
      <c r="QMI33" s="1230"/>
      <c r="QMJ33" s="1230"/>
      <c r="QMK33" s="1230"/>
      <c r="QML33" s="1230"/>
      <c r="QMM33" s="1230"/>
      <c r="QMN33" s="1230"/>
      <c r="QMO33" s="1230"/>
      <c r="QMP33" s="1230"/>
      <c r="QMQ33" s="1230"/>
      <c r="QMR33" s="1230"/>
      <c r="QMS33" s="1230"/>
      <c r="QMT33" s="1230"/>
      <c r="QMU33" s="1230"/>
      <c r="QMV33" s="1230"/>
      <c r="QMW33" s="1230"/>
      <c r="QMX33" s="1230"/>
      <c r="QMY33" s="1230"/>
      <c r="QMZ33" s="1230"/>
      <c r="QNA33" s="1230"/>
      <c r="QNB33" s="1230"/>
      <c r="QNC33" s="1230"/>
      <c r="QND33" s="1230"/>
      <c r="QNE33" s="1230"/>
      <c r="QNF33" s="1230"/>
      <c r="QNG33" s="1230"/>
      <c r="QNH33" s="1230"/>
      <c r="QNI33" s="1230"/>
      <c r="QNJ33" s="1230"/>
      <c r="QNK33" s="1230"/>
      <c r="QNL33" s="1230"/>
      <c r="QNM33" s="1230"/>
      <c r="QNN33" s="1230"/>
      <c r="QNO33" s="1230"/>
      <c r="QNP33" s="1230"/>
      <c r="QNQ33" s="1230"/>
      <c r="QNR33" s="1230"/>
      <c r="QNS33" s="1230"/>
      <c r="QNT33" s="1230"/>
      <c r="QNU33" s="1230"/>
      <c r="QNV33" s="1230"/>
      <c r="QNW33" s="1230"/>
      <c r="QNX33" s="1230"/>
      <c r="QNY33" s="1230"/>
      <c r="QNZ33" s="1230"/>
      <c r="QOA33" s="1230"/>
      <c r="QOB33" s="1230"/>
      <c r="QOC33" s="1230"/>
      <c r="QOD33" s="1230"/>
      <c r="QOE33" s="1230"/>
      <c r="QOF33" s="1230"/>
      <c r="QOG33" s="1230"/>
      <c r="QOH33" s="1230"/>
      <c r="QOI33" s="1230"/>
      <c r="QOJ33" s="1230"/>
      <c r="QOK33" s="1230"/>
      <c r="QOL33" s="1230"/>
      <c r="QOM33" s="1230"/>
      <c r="QON33" s="1230"/>
      <c r="QOO33" s="1230"/>
      <c r="QOP33" s="1230"/>
      <c r="QOQ33" s="1230"/>
      <c r="QOR33" s="1230"/>
      <c r="QOS33" s="1230"/>
      <c r="QOT33" s="1230"/>
      <c r="QOU33" s="1230"/>
      <c r="QOV33" s="1230"/>
      <c r="QOW33" s="1230"/>
      <c r="QOX33" s="1230"/>
      <c r="QOY33" s="1230"/>
      <c r="QOZ33" s="1230"/>
      <c r="QPA33" s="1230"/>
      <c r="QPB33" s="1230"/>
      <c r="QPC33" s="1230"/>
      <c r="QPD33" s="1230"/>
      <c r="QPE33" s="1230"/>
      <c r="QPF33" s="1230"/>
      <c r="QPG33" s="1230"/>
      <c r="QPH33" s="1230"/>
      <c r="QPI33" s="1230"/>
      <c r="QPJ33" s="1230"/>
      <c r="QPK33" s="1230"/>
      <c r="QPL33" s="1230"/>
      <c r="QPM33" s="1230"/>
      <c r="QPN33" s="1230"/>
      <c r="QPO33" s="1230"/>
      <c r="QPP33" s="1230"/>
      <c r="QPQ33" s="1230"/>
      <c r="QPR33" s="1230"/>
      <c r="QPS33" s="1230"/>
      <c r="QPT33" s="1230"/>
      <c r="QPU33" s="1230"/>
      <c r="QPV33" s="1230"/>
      <c r="QPW33" s="1230"/>
      <c r="QPX33" s="1230"/>
      <c r="QPY33" s="1230"/>
      <c r="QPZ33" s="1230"/>
      <c r="QQA33" s="1230"/>
      <c r="QQB33" s="1230"/>
      <c r="QQC33" s="1230"/>
      <c r="QQD33" s="1230"/>
      <c r="QQE33" s="1230"/>
      <c r="QQF33" s="1230"/>
      <c r="QQG33" s="1230"/>
      <c r="QQH33" s="1230"/>
      <c r="QQI33" s="1230"/>
      <c r="QQJ33" s="1230"/>
      <c r="QQK33" s="1230"/>
      <c r="QQL33" s="1230"/>
      <c r="QQM33" s="1230"/>
      <c r="QQN33" s="1230"/>
      <c r="QQO33" s="1230"/>
      <c r="QQP33" s="1230"/>
      <c r="QQQ33" s="1230"/>
      <c r="QQR33" s="1230"/>
      <c r="QQS33" s="1230"/>
      <c r="QQT33" s="1230"/>
      <c r="QQU33" s="1230"/>
      <c r="QQV33" s="1230"/>
      <c r="QQW33" s="1230"/>
      <c r="QQX33" s="1230"/>
      <c r="QQY33" s="1230"/>
      <c r="QQZ33" s="1230"/>
      <c r="QRA33" s="1230"/>
      <c r="QRB33" s="1230"/>
      <c r="QRC33" s="1230"/>
      <c r="QRD33" s="1230"/>
      <c r="QRE33" s="1230"/>
      <c r="QRF33" s="1230"/>
      <c r="QRG33" s="1230"/>
      <c r="QRH33" s="1230"/>
      <c r="QRI33" s="1230"/>
      <c r="QRJ33" s="1230"/>
      <c r="QRK33" s="1230"/>
      <c r="QRL33" s="1230"/>
      <c r="QRM33" s="1230"/>
      <c r="QRN33" s="1230"/>
      <c r="QRO33" s="1230"/>
      <c r="QRP33" s="1230"/>
      <c r="QRQ33" s="1230"/>
      <c r="QRR33" s="1230"/>
      <c r="QRS33" s="1230"/>
      <c r="QRT33" s="1230"/>
      <c r="QRU33" s="1230"/>
      <c r="QRV33" s="1230"/>
      <c r="QRW33" s="1230"/>
      <c r="QRX33" s="1230"/>
      <c r="QRY33" s="1230"/>
      <c r="QRZ33" s="1230"/>
      <c r="QSA33" s="1230"/>
      <c r="QSB33" s="1230"/>
      <c r="QSC33" s="1230"/>
      <c r="QSD33" s="1230"/>
      <c r="QSE33" s="1230"/>
      <c r="QSF33" s="1230"/>
      <c r="QSG33" s="1230"/>
      <c r="QSH33" s="1230"/>
      <c r="QSI33" s="1230"/>
      <c r="QSJ33" s="1230"/>
      <c r="QSK33" s="1230"/>
      <c r="QSL33" s="1230"/>
      <c r="QSM33" s="1230"/>
      <c r="QSN33" s="1230"/>
      <c r="QSO33" s="1230"/>
      <c r="QSP33" s="1230"/>
      <c r="QSQ33" s="1230"/>
      <c r="QSR33" s="1230"/>
      <c r="QSS33" s="1230"/>
      <c r="QST33" s="1230"/>
      <c r="QSU33" s="1230"/>
      <c r="QSV33" s="1230"/>
      <c r="QSW33" s="1230"/>
      <c r="QSX33" s="1230"/>
      <c r="QSY33" s="1230"/>
      <c r="QSZ33" s="1230"/>
      <c r="QTA33" s="1230"/>
      <c r="QTB33" s="1230"/>
      <c r="QTC33" s="1230"/>
      <c r="QTD33" s="1230"/>
      <c r="QTE33" s="1230"/>
      <c r="QTF33" s="1230"/>
      <c r="QTG33" s="1230"/>
      <c r="QTH33" s="1230"/>
      <c r="QTI33" s="1230"/>
      <c r="QTJ33" s="1230"/>
      <c r="QTK33" s="1230"/>
      <c r="QTL33" s="1230"/>
      <c r="QTM33" s="1230"/>
      <c r="QTN33" s="1230"/>
      <c r="QTO33" s="1230"/>
      <c r="QTP33" s="1230"/>
      <c r="QTQ33" s="1230"/>
      <c r="QTR33" s="1230"/>
      <c r="QTS33" s="1230"/>
      <c r="QTT33" s="1230"/>
      <c r="QTU33" s="1230"/>
      <c r="QTV33" s="1230"/>
      <c r="QTW33" s="1230"/>
      <c r="QTX33" s="1230"/>
      <c r="QTY33" s="1230"/>
      <c r="QTZ33" s="1230"/>
      <c r="QUA33" s="1230"/>
      <c r="QUB33" s="1230"/>
      <c r="QUC33" s="1230"/>
      <c r="QUD33" s="1230"/>
      <c r="QUE33" s="1230"/>
      <c r="QUF33" s="1230"/>
      <c r="QUG33" s="1230"/>
      <c r="QUH33" s="1230"/>
      <c r="QUI33" s="1230"/>
      <c r="QUJ33" s="1230"/>
      <c r="QUK33" s="1230"/>
      <c r="QUL33" s="1230"/>
      <c r="QUM33" s="1230"/>
      <c r="QUN33" s="1230"/>
      <c r="QUO33" s="1230"/>
      <c r="QUP33" s="1230"/>
      <c r="QUQ33" s="1230"/>
      <c r="QUR33" s="1230"/>
      <c r="QUS33" s="1230"/>
      <c r="QUT33" s="1230"/>
      <c r="QUU33" s="1230"/>
      <c r="QUV33" s="1230"/>
      <c r="QUW33" s="1230"/>
      <c r="QUX33" s="1230"/>
      <c r="QUY33" s="1230"/>
      <c r="QUZ33" s="1230"/>
      <c r="QVA33" s="1230"/>
      <c r="QVB33" s="1230"/>
      <c r="QVC33" s="1230"/>
      <c r="QVD33" s="1230"/>
      <c r="QVE33" s="1230"/>
      <c r="QVF33" s="1230"/>
      <c r="QVG33" s="1230"/>
      <c r="QVH33" s="1230"/>
      <c r="QVI33" s="1230"/>
      <c r="QVJ33" s="1230"/>
      <c r="QVK33" s="1230"/>
      <c r="QVL33" s="1230"/>
      <c r="QVM33" s="1230"/>
      <c r="QVN33" s="1230"/>
      <c r="QVO33" s="1230"/>
      <c r="QVP33" s="1230"/>
      <c r="QVQ33" s="1230"/>
      <c r="QVR33" s="1230"/>
      <c r="QVS33" s="1230"/>
      <c r="QVT33" s="1230"/>
      <c r="QVU33" s="1230"/>
      <c r="QVV33" s="1230"/>
      <c r="QVW33" s="1230"/>
      <c r="QVX33" s="1230"/>
      <c r="QVY33" s="1230"/>
      <c r="QVZ33" s="1230"/>
      <c r="QWA33" s="1230"/>
      <c r="QWB33" s="1230"/>
      <c r="QWC33" s="1230"/>
      <c r="QWD33" s="1230"/>
      <c r="QWE33" s="1230"/>
      <c r="QWF33" s="1230"/>
      <c r="QWG33" s="1230"/>
      <c r="QWH33" s="1230"/>
      <c r="QWI33" s="1230"/>
      <c r="QWJ33" s="1230"/>
      <c r="QWK33" s="1230"/>
      <c r="QWL33" s="1230"/>
      <c r="QWM33" s="1230"/>
      <c r="QWN33" s="1230"/>
      <c r="QWO33" s="1230"/>
      <c r="QWP33" s="1230"/>
      <c r="QWQ33" s="1230"/>
      <c r="QWR33" s="1230"/>
      <c r="QWS33" s="1230"/>
      <c r="QWT33" s="1230"/>
      <c r="QWU33" s="1230"/>
      <c r="QWV33" s="1230"/>
      <c r="QWW33" s="1230"/>
      <c r="QWX33" s="1230"/>
      <c r="QWY33" s="1230"/>
      <c r="QWZ33" s="1230"/>
      <c r="QXA33" s="1230"/>
      <c r="QXB33" s="1230"/>
      <c r="QXC33" s="1230"/>
      <c r="QXD33" s="1230"/>
      <c r="QXE33" s="1230"/>
      <c r="QXF33" s="1230"/>
      <c r="QXG33" s="1230"/>
      <c r="QXH33" s="1230"/>
      <c r="QXI33" s="1230"/>
      <c r="QXJ33" s="1230"/>
      <c r="QXK33" s="1230"/>
      <c r="QXL33" s="1230"/>
      <c r="QXM33" s="1230"/>
      <c r="QXN33" s="1230"/>
      <c r="QXO33" s="1230"/>
      <c r="QXP33" s="1230"/>
      <c r="QXQ33" s="1230"/>
      <c r="QXR33" s="1230"/>
      <c r="QXS33" s="1230"/>
      <c r="QXT33" s="1230"/>
      <c r="QXU33" s="1230"/>
      <c r="QXV33" s="1230"/>
      <c r="QXW33" s="1230"/>
      <c r="QXX33" s="1230"/>
      <c r="QXY33" s="1230"/>
      <c r="QXZ33" s="1230"/>
      <c r="QYA33" s="1230"/>
      <c r="QYB33" s="1230"/>
      <c r="QYC33" s="1230"/>
      <c r="QYD33" s="1230"/>
      <c r="QYE33" s="1230"/>
      <c r="QYF33" s="1230"/>
      <c r="QYG33" s="1230"/>
      <c r="QYH33" s="1230"/>
      <c r="QYI33" s="1230"/>
      <c r="QYJ33" s="1230"/>
      <c r="QYK33" s="1230"/>
      <c r="QYL33" s="1230"/>
      <c r="QYM33" s="1230"/>
      <c r="QYN33" s="1230"/>
      <c r="QYO33" s="1230"/>
      <c r="QYP33" s="1230"/>
      <c r="QYQ33" s="1230"/>
      <c r="QYR33" s="1230"/>
      <c r="QYS33" s="1230"/>
      <c r="QYT33" s="1230"/>
      <c r="QYU33" s="1230"/>
      <c r="QYV33" s="1230"/>
      <c r="QYW33" s="1230"/>
      <c r="QYX33" s="1230"/>
      <c r="QYY33" s="1230"/>
      <c r="QYZ33" s="1230"/>
      <c r="QZA33" s="1230"/>
      <c r="QZB33" s="1230"/>
      <c r="QZC33" s="1230"/>
      <c r="QZD33" s="1230"/>
      <c r="QZE33" s="1230"/>
      <c r="QZF33" s="1230"/>
      <c r="QZG33" s="1230"/>
      <c r="QZH33" s="1230"/>
      <c r="QZI33" s="1230"/>
      <c r="QZJ33" s="1230"/>
      <c r="QZK33" s="1230"/>
      <c r="QZL33" s="1230"/>
      <c r="QZM33" s="1230"/>
      <c r="QZN33" s="1230"/>
      <c r="QZO33" s="1230"/>
      <c r="QZP33" s="1230"/>
      <c r="QZQ33" s="1230"/>
      <c r="QZR33" s="1230"/>
      <c r="QZS33" s="1230"/>
      <c r="QZT33" s="1230"/>
      <c r="QZU33" s="1230"/>
      <c r="QZV33" s="1230"/>
      <c r="QZW33" s="1230"/>
      <c r="QZX33" s="1230"/>
      <c r="QZY33" s="1230"/>
      <c r="QZZ33" s="1230"/>
      <c r="RAA33" s="1230"/>
      <c r="RAB33" s="1230"/>
      <c r="RAC33" s="1230"/>
      <c r="RAD33" s="1230"/>
      <c r="RAE33" s="1230"/>
      <c r="RAF33" s="1230"/>
      <c r="RAG33" s="1230"/>
      <c r="RAH33" s="1230"/>
      <c r="RAI33" s="1230"/>
      <c r="RAJ33" s="1230"/>
      <c r="RAK33" s="1230"/>
      <c r="RAL33" s="1230"/>
      <c r="RAM33" s="1230"/>
      <c r="RAN33" s="1230"/>
      <c r="RAO33" s="1230"/>
      <c r="RAP33" s="1230"/>
      <c r="RAQ33" s="1230"/>
      <c r="RAR33" s="1230"/>
      <c r="RAS33" s="1230"/>
      <c r="RAT33" s="1230"/>
      <c r="RAU33" s="1230"/>
      <c r="RAV33" s="1230"/>
      <c r="RAW33" s="1230"/>
      <c r="RAX33" s="1230"/>
      <c r="RAY33" s="1230"/>
      <c r="RAZ33" s="1230"/>
      <c r="RBA33" s="1230"/>
      <c r="RBB33" s="1230"/>
      <c r="RBC33" s="1230"/>
      <c r="RBD33" s="1230"/>
      <c r="RBE33" s="1230"/>
      <c r="RBF33" s="1230"/>
      <c r="RBG33" s="1230"/>
      <c r="RBH33" s="1230"/>
      <c r="RBI33" s="1230"/>
      <c r="RBJ33" s="1230"/>
      <c r="RBK33" s="1230"/>
      <c r="RBL33" s="1230"/>
      <c r="RBM33" s="1230"/>
      <c r="RBN33" s="1230"/>
      <c r="RBO33" s="1230"/>
      <c r="RBP33" s="1230"/>
      <c r="RBQ33" s="1230"/>
      <c r="RBR33" s="1230"/>
      <c r="RBS33" s="1230"/>
      <c r="RBT33" s="1230"/>
      <c r="RBU33" s="1230"/>
      <c r="RBV33" s="1230"/>
      <c r="RBW33" s="1230"/>
      <c r="RBX33" s="1230"/>
      <c r="RBY33" s="1230"/>
      <c r="RBZ33" s="1230"/>
      <c r="RCA33" s="1230"/>
      <c r="RCB33" s="1230"/>
      <c r="RCC33" s="1230"/>
      <c r="RCD33" s="1230"/>
      <c r="RCE33" s="1230"/>
      <c r="RCF33" s="1230"/>
      <c r="RCG33" s="1230"/>
      <c r="RCH33" s="1230"/>
      <c r="RCI33" s="1230"/>
      <c r="RCJ33" s="1230"/>
      <c r="RCK33" s="1230"/>
      <c r="RCL33" s="1230"/>
      <c r="RCM33" s="1230"/>
      <c r="RCN33" s="1230"/>
      <c r="RCO33" s="1230"/>
      <c r="RCP33" s="1230"/>
      <c r="RCQ33" s="1230"/>
      <c r="RCR33" s="1230"/>
      <c r="RCS33" s="1230"/>
      <c r="RCT33" s="1230"/>
      <c r="RCU33" s="1230"/>
      <c r="RCV33" s="1230"/>
      <c r="RCW33" s="1230"/>
      <c r="RCX33" s="1230"/>
      <c r="RCY33" s="1230"/>
      <c r="RCZ33" s="1230"/>
      <c r="RDA33" s="1230"/>
      <c r="RDB33" s="1230"/>
      <c r="RDC33" s="1230"/>
      <c r="RDD33" s="1230"/>
      <c r="RDE33" s="1230"/>
      <c r="RDF33" s="1230"/>
      <c r="RDG33" s="1230"/>
      <c r="RDH33" s="1230"/>
      <c r="RDI33" s="1230"/>
      <c r="RDJ33" s="1230"/>
      <c r="RDK33" s="1230"/>
      <c r="RDL33" s="1230"/>
      <c r="RDM33" s="1230"/>
      <c r="RDN33" s="1230"/>
      <c r="RDO33" s="1230"/>
      <c r="RDP33" s="1230"/>
      <c r="RDQ33" s="1230"/>
      <c r="RDR33" s="1230"/>
      <c r="RDS33" s="1230"/>
      <c r="RDT33" s="1230"/>
      <c r="RDU33" s="1230"/>
      <c r="RDV33" s="1230"/>
      <c r="RDW33" s="1230"/>
      <c r="RDX33" s="1230"/>
      <c r="RDY33" s="1230"/>
      <c r="RDZ33" s="1230"/>
      <c r="REA33" s="1230"/>
      <c r="REB33" s="1230"/>
      <c r="REC33" s="1230"/>
      <c r="RED33" s="1230"/>
      <c r="REE33" s="1230"/>
      <c r="REF33" s="1230"/>
      <c r="REG33" s="1230"/>
      <c r="REH33" s="1230"/>
      <c r="REI33" s="1230"/>
      <c r="REJ33" s="1230"/>
      <c r="REK33" s="1230"/>
      <c r="REL33" s="1230"/>
      <c r="REM33" s="1230"/>
      <c r="REN33" s="1230"/>
      <c r="REO33" s="1230"/>
      <c r="REP33" s="1230"/>
      <c r="REQ33" s="1230"/>
      <c r="RER33" s="1230"/>
      <c r="RES33" s="1230"/>
      <c r="RET33" s="1230"/>
      <c r="REU33" s="1230"/>
      <c r="REV33" s="1230"/>
      <c r="REW33" s="1230"/>
      <c r="REX33" s="1230"/>
      <c r="REY33" s="1230"/>
      <c r="REZ33" s="1230"/>
      <c r="RFA33" s="1230"/>
      <c r="RFB33" s="1230"/>
      <c r="RFC33" s="1230"/>
      <c r="RFD33" s="1230"/>
      <c r="RFE33" s="1230"/>
      <c r="RFF33" s="1230"/>
      <c r="RFG33" s="1230"/>
      <c r="RFH33" s="1230"/>
      <c r="RFI33" s="1230"/>
      <c r="RFJ33" s="1230"/>
      <c r="RFK33" s="1230"/>
      <c r="RFL33" s="1230"/>
      <c r="RFM33" s="1230"/>
      <c r="RFN33" s="1230"/>
      <c r="RFO33" s="1230"/>
      <c r="RFP33" s="1230"/>
      <c r="RFQ33" s="1230"/>
      <c r="RFR33" s="1230"/>
      <c r="RFS33" s="1230"/>
      <c r="RFT33" s="1230"/>
      <c r="RFU33" s="1230"/>
      <c r="RFV33" s="1230"/>
      <c r="RFW33" s="1230"/>
      <c r="RFX33" s="1230"/>
      <c r="RFY33" s="1230"/>
      <c r="RFZ33" s="1230"/>
      <c r="RGA33" s="1230"/>
      <c r="RGB33" s="1230"/>
      <c r="RGC33" s="1230"/>
      <c r="RGD33" s="1230"/>
      <c r="RGE33" s="1230"/>
      <c r="RGF33" s="1230"/>
      <c r="RGG33" s="1230"/>
      <c r="RGH33" s="1230"/>
      <c r="RGI33" s="1230"/>
      <c r="RGJ33" s="1230"/>
      <c r="RGK33" s="1230"/>
      <c r="RGL33" s="1230"/>
      <c r="RGM33" s="1230"/>
      <c r="RGN33" s="1230"/>
      <c r="RGO33" s="1230"/>
      <c r="RGP33" s="1230"/>
      <c r="RGQ33" s="1230"/>
      <c r="RGR33" s="1230"/>
      <c r="RGS33" s="1230"/>
      <c r="RGT33" s="1230"/>
      <c r="RGU33" s="1230"/>
      <c r="RGV33" s="1230"/>
      <c r="RGW33" s="1230"/>
      <c r="RGX33" s="1230"/>
      <c r="RGY33" s="1230"/>
      <c r="RGZ33" s="1230"/>
      <c r="RHA33" s="1230"/>
      <c r="RHB33" s="1230"/>
      <c r="RHC33" s="1230"/>
      <c r="RHD33" s="1230"/>
      <c r="RHE33" s="1230"/>
      <c r="RHF33" s="1230"/>
      <c r="RHG33" s="1230"/>
      <c r="RHH33" s="1230"/>
      <c r="RHI33" s="1230"/>
      <c r="RHJ33" s="1230"/>
      <c r="RHK33" s="1230"/>
      <c r="RHL33" s="1230"/>
      <c r="RHM33" s="1230"/>
      <c r="RHN33" s="1230"/>
      <c r="RHO33" s="1230"/>
      <c r="RHP33" s="1230"/>
      <c r="RHQ33" s="1230"/>
      <c r="RHR33" s="1230"/>
      <c r="RHS33" s="1230"/>
      <c r="RHT33" s="1230"/>
      <c r="RHU33" s="1230"/>
      <c r="RHV33" s="1230"/>
      <c r="RHW33" s="1230"/>
      <c r="RHX33" s="1230"/>
      <c r="RHY33" s="1230"/>
      <c r="RHZ33" s="1230"/>
      <c r="RIA33" s="1230"/>
      <c r="RIB33" s="1230"/>
      <c r="RIC33" s="1230"/>
      <c r="RID33" s="1230"/>
      <c r="RIE33" s="1230"/>
      <c r="RIF33" s="1230"/>
      <c r="RIG33" s="1230"/>
      <c r="RIH33" s="1230"/>
      <c r="RII33" s="1230"/>
      <c r="RIJ33" s="1230"/>
      <c r="RIK33" s="1230"/>
      <c r="RIL33" s="1230"/>
      <c r="RIM33" s="1230"/>
      <c r="RIN33" s="1230"/>
      <c r="RIO33" s="1230"/>
      <c r="RIP33" s="1230"/>
      <c r="RIQ33" s="1230"/>
      <c r="RIR33" s="1230"/>
      <c r="RIS33" s="1230"/>
      <c r="RIT33" s="1230"/>
      <c r="RIU33" s="1230"/>
      <c r="RIV33" s="1230"/>
      <c r="RIW33" s="1230"/>
      <c r="RIX33" s="1230"/>
      <c r="RIY33" s="1230"/>
      <c r="RIZ33" s="1230"/>
      <c r="RJA33" s="1230"/>
      <c r="RJB33" s="1230"/>
      <c r="RJC33" s="1230"/>
      <c r="RJD33" s="1230"/>
      <c r="RJE33" s="1230"/>
      <c r="RJF33" s="1230"/>
      <c r="RJG33" s="1230"/>
      <c r="RJH33" s="1230"/>
      <c r="RJI33" s="1230"/>
      <c r="RJJ33" s="1230"/>
      <c r="RJK33" s="1230"/>
      <c r="RJL33" s="1230"/>
      <c r="RJM33" s="1230"/>
      <c r="RJN33" s="1230"/>
      <c r="RJO33" s="1230"/>
      <c r="RJP33" s="1230"/>
      <c r="RJQ33" s="1230"/>
      <c r="RJR33" s="1230"/>
      <c r="RJS33" s="1230"/>
      <c r="RJT33" s="1230"/>
      <c r="RJU33" s="1230"/>
      <c r="RJV33" s="1230"/>
      <c r="RJW33" s="1230"/>
      <c r="RJX33" s="1230"/>
      <c r="RJY33" s="1230"/>
      <c r="RJZ33" s="1230"/>
      <c r="RKA33" s="1230"/>
      <c r="RKB33" s="1230"/>
      <c r="RKC33" s="1230"/>
      <c r="RKD33" s="1230"/>
      <c r="RKE33" s="1230"/>
      <c r="RKF33" s="1230"/>
      <c r="RKG33" s="1230"/>
      <c r="RKH33" s="1230"/>
      <c r="RKI33" s="1230"/>
      <c r="RKJ33" s="1230"/>
      <c r="RKK33" s="1230"/>
      <c r="RKL33" s="1230"/>
      <c r="RKM33" s="1230"/>
      <c r="RKN33" s="1230"/>
      <c r="RKO33" s="1230"/>
      <c r="RKP33" s="1230"/>
      <c r="RKQ33" s="1230"/>
      <c r="RKR33" s="1230"/>
      <c r="RKS33" s="1230"/>
      <c r="RKT33" s="1230"/>
      <c r="RKU33" s="1230"/>
      <c r="RKV33" s="1230"/>
      <c r="RKW33" s="1230"/>
      <c r="RKX33" s="1230"/>
      <c r="RKY33" s="1230"/>
      <c r="RKZ33" s="1230"/>
      <c r="RLA33" s="1230"/>
      <c r="RLB33" s="1230"/>
      <c r="RLC33" s="1230"/>
      <c r="RLD33" s="1230"/>
      <c r="RLE33" s="1230"/>
      <c r="RLF33" s="1230"/>
      <c r="RLG33" s="1230"/>
      <c r="RLH33" s="1230"/>
      <c r="RLI33" s="1230"/>
      <c r="RLJ33" s="1230"/>
      <c r="RLK33" s="1230"/>
      <c r="RLL33" s="1230"/>
      <c r="RLM33" s="1230"/>
      <c r="RLN33" s="1230"/>
      <c r="RLO33" s="1230"/>
      <c r="RLP33" s="1230"/>
      <c r="RLQ33" s="1230"/>
      <c r="RLR33" s="1230"/>
      <c r="RLS33" s="1230"/>
      <c r="RLT33" s="1230"/>
      <c r="RLU33" s="1230"/>
      <c r="RLV33" s="1230"/>
      <c r="RLW33" s="1230"/>
      <c r="RLX33" s="1230"/>
      <c r="RLY33" s="1230"/>
      <c r="RLZ33" s="1230"/>
      <c r="RMA33" s="1230"/>
      <c r="RMB33" s="1230"/>
      <c r="RMC33" s="1230"/>
      <c r="RMD33" s="1230"/>
      <c r="RME33" s="1230"/>
      <c r="RMF33" s="1230"/>
      <c r="RMG33" s="1230"/>
      <c r="RMH33" s="1230"/>
      <c r="RMI33" s="1230"/>
      <c r="RMJ33" s="1230"/>
      <c r="RMK33" s="1230"/>
      <c r="RML33" s="1230"/>
      <c r="RMM33" s="1230"/>
      <c r="RMN33" s="1230"/>
      <c r="RMO33" s="1230"/>
      <c r="RMP33" s="1230"/>
      <c r="RMQ33" s="1230"/>
      <c r="RMR33" s="1230"/>
      <c r="RMS33" s="1230"/>
      <c r="RMT33" s="1230"/>
      <c r="RMU33" s="1230"/>
      <c r="RMV33" s="1230"/>
      <c r="RMW33" s="1230"/>
      <c r="RMX33" s="1230"/>
      <c r="RMY33" s="1230"/>
      <c r="RMZ33" s="1230"/>
      <c r="RNA33" s="1230"/>
      <c r="RNB33" s="1230"/>
      <c r="RNC33" s="1230"/>
      <c r="RND33" s="1230"/>
      <c r="RNE33" s="1230"/>
      <c r="RNF33" s="1230"/>
      <c r="RNG33" s="1230"/>
      <c r="RNH33" s="1230"/>
      <c r="RNI33" s="1230"/>
      <c r="RNJ33" s="1230"/>
      <c r="RNK33" s="1230"/>
      <c r="RNL33" s="1230"/>
      <c r="RNM33" s="1230"/>
      <c r="RNN33" s="1230"/>
      <c r="RNO33" s="1230"/>
      <c r="RNP33" s="1230"/>
      <c r="RNQ33" s="1230"/>
      <c r="RNR33" s="1230"/>
      <c r="RNS33" s="1230"/>
      <c r="RNT33" s="1230"/>
      <c r="RNU33" s="1230"/>
      <c r="RNV33" s="1230"/>
      <c r="RNW33" s="1230"/>
      <c r="RNX33" s="1230"/>
      <c r="RNY33" s="1230"/>
      <c r="RNZ33" s="1230"/>
      <c r="ROA33" s="1230"/>
      <c r="ROB33" s="1230"/>
      <c r="ROC33" s="1230"/>
      <c r="ROD33" s="1230"/>
      <c r="ROE33" s="1230"/>
      <c r="ROF33" s="1230"/>
      <c r="ROG33" s="1230"/>
      <c r="ROH33" s="1230"/>
      <c r="ROI33" s="1230"/>
      <c r="ROJ33" s="1230"/>
      <c r="ROK33" s="1230"/>
      <c r="ROL33" s="1230"/>
      <c r="ROM33" s="1230"/>
      <c r="RON33" s="1230"/>
      <c r="ROO33" s="1230"/>
      <c r="ROP33" s="1230"/>
      <c r="ROQ33" s="1230"/>
      <c r="ROR33" s="1230"/>
      <c r="ROS33" s="1230"/>
      <c r="ROT33" s="1230"/>
      <c r="ROU33" s="1230"/>
      <c r="ROV33" s="1230"/>
      <c r="ROW33" s="1230"/>
      <c r="ROX33" s="1230"/>
      <c r="ROY33" s="1230"/>
      <c r="ROZ33" s="1230"/>
      <c r="RPA33" s="1230"/>
      <c r="RPB33" s="1230"/>
      <c r="RPC33" s="1230"/>
      <c r="RPD33" s="1230"/>
      <c r="RPE33" s="1230"/>
      <c r="RPF33" s="1230"/>
      <c r="RPG33" s="1230"/>
      <c r="RPH33" s="1230"/>
      <c r="RPI33" s="1230"/>
      <c r="RPJ33" s="1230"/>
      <c r="RPK33" s="1230"/>
      <c r="RPL33" s="1230"/>
      <c r="RPM33" s="1230"/>
      <c r="RPN33" s="1230"/>
      <c r="RPO33" s="1230"/>
      <c r="RPP33" s="1230"/>
      <c r="RPQ33" s="1230"/>
      <c r="RPR33" s="1230"/>
      <c r="RPS33" s="1230"/>
      <c r="RPT33" s="1230"/>
      <c r="RPU33" s="1230"/>
      <c r="RPV33" s="1230"/>
      <c r="RPW33" s="1230"/>
      <c r="RPX33" s="1230"/>
      <c r="RPY33" s="1230"/>
      <c r="RPZ33" s="1230"/>
      <c r="RQA33" s="1230"/>
      <c r="RQB33" s="1230"/>
      <c r="RQC33" s="1230"/>
      <c r="RQD33" s="1230"/>
      <c r="RQE33" s="1230"/>
      <c r="RQF33" s="1230"/>
      <c r="RQG33" s="1230"/>
      <c r="RQH33" s="1230"/>
      <c r="RQI33" s="1230"/>
      <c r="RQJ33" s="1230"/>
      <c r="RQK33" s="1230"/>
      <c r="RQL33" s="1230"/>
      <c r="RQM33" s="1230"/>
      <c r="RQN33" s="1230"/>
      <c r="RQO33" s="1230"/>
      <c r="RQP33" s="1230"/>
      <c r="RQQ33" s="1230"/>
      <c r="RQR33" s="1230"/>
      <c r="RQS33" s="1230"/>
      <c r="RQT33" s="1230"/>
      <c r="RQU33" s="1230"/>
      <c r="RQV33" s="1230"/>
      <c r="RQW33" s="1230"/>
      <c r="RQX33" s="1230"/>
      <c r="RQY33" s="1230"/>
      <c r="RQZ33" s="1230"/>
      <c r="RRA33" s="1230"/>
      <c r="RRB33" s="1230"/>
      <c r="RRC33" s="1230"/>
      <c r="RRD33" s="1230"/>
      <c r="RRE33" s="1230"/>
      <c r="RRF33" s="1230"/>
      <c r="RRG33" s="1230"/>
      <c r="RRH33" s="1230"/>
      <c r="RRI33" s="1230"/>
      <c r="RRJ33" s="1230"/>
      <c r="RRK33" s="1230"/>
      <c r="RRL33" s="1230"/>
      <c r="RRM33" s="1230"/>
      <c r="RRN33" s="1230"/>
      <c r="RRO33" s="1230"/>
      <c r="RRP33" s="1230"/>
      <c r="RRQ33" s="1230"/>
      <c r="RRR33" s="1230"/>
      <c r="RRS33" s="1230"/>
      <c r="RRT33" s="1230"/>
      <c r="RRU33" s="1230"/>
      <c r="RRV33" s="1230"/>
      <c r="RRW33" s="1230"/>
      <c r="RRX33" s="1230"/>
      <c r="RRY33" s="1230"/>
      <c r="RRZ33" s="1230"/>
      <c r="RSA33" s="1230"/>
      <c r="RSB33" s="1230"/>
      <c r="RSC33" s="1230"/>
      <c r="RSD33" s="1230"/>
      <c r="RSE33" s="1230"/>
      <c r="RSF33" s="1230"/>
      <c r="RSG33" s="1230"/>
      <c r="RSH33" s="1230"/>
      <c r="RSI33" s="1230"/>
      <c r="RSJ33" s="1230"/>
      <c r="RSK33" s="1230"/>
      <c r="RSL33" s="1230"/>
      <c r="RSM33" s="1230"/>
      <c r="RSN33" s="1230"/>
      <c r="RSO33" s="1230"/>
      <c r="RSP33" s="1230"/>
      <c r="RSQ33" s="1230"/>
      <c r="RSR33" s="1230"/>
      <c r="RSS33" s="1230"/>
      <c r="RST33" s="1230"/>
      <c r="RSU33" s="1230"/>
      <c r="RSV33" s="1230"/>
      <c r="RSW33" s="1230"/>
      <c r="RSX33" s="1230"/>
      <c r="RSY33" s="1230"/>
      <c r="RSZ33" s="1230"/>
      <c r="RTA33" s="1230"/>
      <c r="RTB33" s="1230"/>
      <c r="RTC33" s="1230"/>
      <c r="RTD33" s="1230"/>
      <c r="RTE33" s="1230"/>
      <c r="RTF33" s="1230"/>
      <c r="RTG33" s="1230"/>
      <c r="RTH33" s="1230"/>
      <c r="RTI33" s="1230"/>
      <c r="RTJ33" s="1230"/>
      <c r="RTK33" s="1230"/>
      <c r="RTL33" s="1230"/>
      <c r="RTM33" s="1230"/>
      <c r="RTN33" s="1230"/>
      <c r="RTO33" s="1230"/>
      <c r="RTP33" s="1230"/>
      <c r="RTQ33" s="1230"/>
      <c r="RTR33" s="1230"/>
      <c r="RTS33" s="1230"/>
      <c r="RTT33" s="1230"/>
      <c r="RTU33" s="1230"/>
      <c r="RTV33" s="1230"/>
      <c r="RTW33" s="1230"/>
      <c r="RTX33" s="1230"/>
      <c r="RTY33" s="1230"/>
      <c r="RTZ33" s="1230"/>
      <c r="RUA33" s="1230"/>
      <c r="RUB33" s="1230"/>
      <c r="RUC33" s="1230"/>
      <c r="RUD33" s="1230"/>
      <c r="RUE33" s="1230"/>
      <c r="RUF33" s="1230"/>
      <c r="RUG33" s="1230"/>
      <c r="RUH33" s="1230"/>
      <c r="RUI33" s="1230"/>
      <c r="RUJ33" s="1230"/>
      <c r="RUK33" s="1230"/>
      <c r="RUL33" s="1230"/>
      <c r="RUM33" s="1230"/>
      <c r="RUN33" s="1230"/>
      <c r="RUO33" s="1230"/>
      <c r="RUP33" s="1230"/>
      <c r="RUQ33" s="1230"/>
      <c r="RUR33" s="1230"/>
      <c r="RUS33" s="1230"/>
      <c r="RUT33" s="1230"/>
      <c r="RUU33" s="1230"/>
      <c r="RUV33" s="1230"/>
      <c r="RUW33" s="1230"/>
      <c r="RUX33" s="1230"/>
      <c r="RUY33" s="1230"/>
      <c r="RUZ33" s="1230"/>
      <c r="RVA33" s="1230"/>
      <c r="RVB33" s="1230"/>
      <c r="RVC33" s="1230"/>
      <c r="RVD33" s="1230"/>
      <c r="RVE33" s="1230"/>
      <c r="RVF33" s="1230"/>
      <c r="RVG33" s="1230"/>
      <c r="RVH33" s="1230"/>
      <c r="RVI33" s="1230"/>
      <c r="RVJ33" s="1230"/>
      <c r="RVK33" s="1230"/>
      <c r="RVL33" s="1230"/>
      <c r="RVM33" s="1230"/>
      <c r="RVN33" s="1230"/>
      <c r="RVO33" s="1230"/>
      <c r="RVP33" s="1230"/>
      <c r="RVQ33" s="1230"/>
      <c r="RVR33" s="1230"/>
      <c r="RVS33" s="1230"/>
      <c r="RVT33" s="1230"/>
      <c r="RVU33" s="1230"/>
      <c r="RVV33" s="1230"/>
      <c r="RVW33" s="1230"/>
      <c r="RVX33" s="1230"/>
      <c r="RVY33" s="1230"/>
      <c r="RVZ33" s="1230"/>
      <c r="RWA33" s="1230"/>
      <c r="RWB33" s="1230"/>
      <c r="RWC33" s="1230"/>
      <c r="RWD33" s="1230"/>
      <c r="RWE33" s="1230"/>
      <c r="RWF33" s="1230"/>
      <c r="RWG33" s="1230"/>
      <c r="RWH33" s="1230"/>
      <c r="RWI33" s="1230"/>
      <c r="RWJ33" s="1230"/>
      <c r="RWK33" s="1230"/>
      <c r="RWL33" s="1230"/>
      <c r="RWM33" s="1230"/>
      <c r="RWN33" s="1230"/>
      <c r="RWO33" s="1230"/>
      <c r="RWP33" s="1230"/>
      <c r="RWQ33" s="1230"/>
      <c r="RWR33" s="1230"/>
      <c r="RWS33" s="1230"/>
      <c r="RWT33" s="1230"/>
      <c r="RWU33" s="1230"/>
      <c r="RWV33" s="1230"/>
      <c r="RWW33" s="1230"/>
      <c r="RWX33" s="1230"/>
      <c r="RWY33" s="1230"/>
      <c r="RWZ33" s="1230"/>
      <c r="RXA33" s="1230"/>
      <c r="RXB33" s="1230"/>
      <c r="RXC33" s="1230"/>
      <c r="RXD33" s="1230"/>
      <c r="RXE33" s="1230"/>
      <c r="RXF33" s="1230"/>
      <c r="RXG33" s="1230"/>
      <c r="RXH33" s="1230"/>
      <c r="RXI33" s="1230"/>
      <c r="RXJ33" s="1230"/>
      <c r="RXK33" s="1230"/>
      <c r="RXL33" s="1230"/>
      <c r="RXM33" s="1230"/>
      <c r="RXN33" s="1230"/>
      <c r="RXO33" s="1230"/>
      <c r="RXP33" s="1230"/>
      <c r="RXQ33" s="1230"/>
      <c r="RXR33" s="1230"/>
      <c r="RXS33" s="1230"/>
      <c r="RXT33" s="1230"/>
      <c r="RXU33" s="1230"/>
      <c r="RXV33" s="1230"/>
      <c r="RXW33" s="1230"/>
      <c r="RXX33" s="1230"/>
      <c r="RXY33" s="1230"/>
      <c r="RXZ33" s="1230"/>
      <c r="RYA33" s="1230"/>
      <c r="RYB33" s="1230"/>
      <c r="RYC33" s="1230"/>
      <c r="RYD33" s="1230"/>
      <c r="RYE33" s="1230"/>
      <c r="RYF33" s="1230"/>
      <c r="RYG33" s="1230"/>
      <c r="RYH33" s="1230"/>
      <c r="RYI33" s="1230"/>
      <c r="RYJ33" s="1230"/>
      <c r="RYK33" s="1230"/>
      <c r="RYL33" s="1230"/>
      <c r="RYM33" s="1230"/>
      <c r="RYN33" s="1230"/>
      <c r="RYO33" s="1230"/>
      <c r="RYP33" s="1230"/>
      <c r="RYQ33" s="1230"/>
      <c r="RYR33" s="1230"/>
      <c r="RYS33" s="1230"/>
      <c r="RYT33" s="1230"/>
      <c r="RYU33" s="1230"/>
      <c r="RYV33" s="1230"/>
      <c r="RYW33" s="1230"/>
      <c r="RYX33" s="1230"/>
      <c r="RYY33" s="1230"/>
      <c r="RYZ33" s="1230"/>
      <c r="RZA33" s="1230"/>
      <c r="RZB33" s="1230"/>
      <c r="RZC33" s="1230"/>
      <c r="RZD33" s="1230"/>
      <c r="RZE33" s="1230"/>
      <c r="RZF33" s="1230"/>
      <c r="RZG33" s="1230"/>
      <c r="RZH33" s="1230"/>
      <c r="RZI33" s="1230"/>
      <c r="RZJ33" s="1230"/>
      <c r="RZK33" s="1230"/>
      <c r="RZL33" s="1230"/>
      <c r="RZM33" s="1230"/>
      <c r="RZN33" s="1230"/>
      <c r="RZO33" s="1230"/>
      <c r="RZP33" s="1230"/>
      <c r="RZQ33" s="1230"/>
      <c r="RZR33" s="1230"/>
      <c r="RZS33" s="1230"/>
      <c r="RZT33" s="1230"/>
      <c r="RZU33" s="1230"/>
      <c r="RZV33" s="1230"/>
      <c r="RZW33" s="1230"/>
      <c r="RZX33" s="1230"/>
      <c r="RZY33" s="1230"/>
      <c r="RZZ33" s="1230"/>
      <c r="SAA33" s="1230"/>
      <c r="SAB33" s="1230"/>
      <c r="SAC33" s="1230"/>
      <c r="SAD33" s="1230"/>
      <c r="SAE33" s="1230"/>
      <c r="SAF33" s="1230"/>
      <c r="SAG33" s="1230"/>
      <c r="SAH33" s="1230"/>
      <c r="SAI33" s="1230"/>
      <c r="SAJ33" s="1230"/>
      <c r="SAK33" s="1230"/>
      <c r="SAL33" s="1230"/>
      <c r="SAM33" s="1230"/>
      <c r="SAN33" s="1230"/>
      <c r="SAO33" s="1230"/>
      <c r="SAP33" s="1230"/>
      <c r="SAQ33" s="1230"/>
      <c r="SAR33" s="1230"/>
      <c r="SAS33" s="1230"/>
      <c r="SAT33" s="1230"/>
      <c r="SAU33" s="1230"/>
      <c r="SAV33" s="1230"/>
      <c r="SAW33" s="1230"/>
      <c r="SAX33" s="1230"/>
      <c r="SAY33" s="1230"/>
      <c r="SAZ33" s="1230"/>
      <c r="SBA33" s="1230"/>
      <c r="SBB33" s="1230"/>
      <c r="SBC33" s="1230"/>
      <c r="SBD33" s="1230"/>
      <c r="SBE33" s="1230"/>
      <c r="SBF33" s="1230"/>
      <c r="SBG33" s="1230"/>
      <c r="SBH33" s="1230"/>
      <c r="SBI33" s="1230"/>
      <c r="SBJ33" s="1230"/>
      <c r="SBK33" s="1230"/>
      <c r="SBL33" s="1230"/>
      <c r="SBM33" s="1230"/>
      <c r="SBN33" s="1230"/>
      <c r="SBO33" s="1230"/>
      <c r="SBP33" s="1230"/>
      <c r="SBQ33" s="1230"/>
      <c r="SBR33" s="1230"/>
      <c r="SBS33" s="1230"/>
      <c r="SBT33" s="1230"/>
      <c r="SBU33" s="1230"/>
      <c r="SBV33" s="1230"/>
      <c r="SBW33" s="1230"/>
      <c r="SBX33" s="1230"/>
      <c r="SBY33" s="1230"/>
      <c r="SBZ33" s="1230"/>
      <c r="SCA33" s="1230"/>
      <c r="SCB33" s="1230"/>
      <c r="SCC33" s="1230"/>
      <c r="SCD33" s="1230"/>
      <c r="SCE33" s="1230"/>
      <c r="SCF33" s="1230"/>
      <c r="SCG33" s="1230"/>
      <c r="SCH33" s="1230"/>
      <c r="SCI33" s="1230"/>
      <c r="SCJ33" s="1230"/>
      <c r="SCK33" s="1230"/>
      <c r="SCL33" s="1230"/>
      <c r="SCM33" s="1230"/>
      <c r="SCN33" s="1230"/>
      <c r="SCO33" s="1230"/>
      <c r="SCP33" s="1230"/>
      <c r="SCQ33" s="1230"/>
      <c r="SCR33" s="1230"/>
      <c r="SCS33" s="1230"/>
      <c r="SCT33" s="1230"/>
      <c r="SCU33" s="1230"/>
      <c r="SCV33" s="1230"/>
      <c r="SCW33" s="1230"/>
      <c r="SCX33" s="1230"/>
      <c r="SCY33" s="1230"/>
      <c r="SCZ33" s="1230"/>
      <c r="SDA33" s="1230"/>
      <c r="SDB33" s="1230"/>
      <c r="SDC33" s="1230"/>
      <c r="SDD33" s="1230"/>
      <c r="SDE33" s="1230"/>
      <c r="SDF33" s="1230"/>
      <c r="SDG33" s="1230"/>
      <c r="SDH33" s="1230"/>
      <c r="SDI33" s="1230"/>
      <c r="SDJ33" s="1230"/>
      <c r="SDK33" s="1230"/>
      <c r="SDL33" s="1230"/>
      <c r="SDM33" s="1230"/>
      <c r="SDN33" s="1230"/>
      <c r="SDO33" s="1230"/>
      <c r="SDP33" s="1230"/>
      <c r="SDQ33" s="1230"/>
      <c r="SDR33" s="1230"/>
      <c r="SDS33" s="1230"/>
      <c r="SDT33" s="1230"/>
      <c r="SDU33" s="1230"/>
      <c r="SDV33" s="1230"/>
      <c r="SDW33" s="1230"/>
      <c r="SDX33" s="1230"/>
      <c r="SDY33" s="1230"/>
      <c r="SDZ33" s="1230"/>
      <c r="SEA33" s="1230"/>
      <c r="SEB33" s="1230"/>
      <c r="SEC33" s="1230"/>
      <c r="SED33" s="1230"/>
      <c r="SEE33" s="1230"/>
      <c r="SEF33" s="1230"/>
      <c r="SEG33" s="1230"/>
      <c r="SEH33" s="1230"/>
      <c r="SEI33" s="1230"/>
      <c r="SEJ33" s="1230"/>
      <c r="SEK33" s="1230"/>
      <c r="SEL33" s="1230"/>
      <c r="SEM33" s="1230"/>
      <c r="SEN33" s="1230"/>
      <c r="SEO33" s="1230"/>
      <c r="SEP33" s="1230"/>
      <c r="SEQ33" s="1230"/>
      <c r="SER33" s="1230"/>
      <c r="SES33" s="1230"/>
      <c r="SET33" s="1230"/>
      <c r="SEU33" s="1230"/>
      <c r="SEV33" s="1230"/>
      <c r="SEW33" s="1230"/>
      <c r="SEX33" s="1230"/>
      <c r="SEY33" s="1230"/>
      <c r="SEZ33" s="1230"/>
      <c r="SFA33" s="1230"/>
      <c r="SFB33" s="1230"/>
      <c r="SFC33" s="1230"/>
      <c r="SFD33" s="1230"/>
      <c r="SFE33" s="1230"/>
      <c r="SFF33" s="1230"/>
      <c r="SFG33" s="1230"/>
      <c r="SFH33" s="1230"/>
      <c r="SFI33" s="1230"/>
      <c r="SFJ33" s="1230"/>
      <c r="SFK33" s="1230"/>
      <c r="SFL33" s="1230"/>
      <c r="SFM33" s="1230"/>
      <c r="SFN33" s="1230"/>
      <c r="SFO33" s="1230"/>
      <c r="SFP33" s="1230"/>
      <c r="SFQ33" s="1230"/>
      <c r="SFR33" s="1230"/>
      <c r="SFS33" s="1230"/>
      <c r="SFT33" s="1230"/>
      <c r="SFU33" s="1230"/>
      <c r="SFV33" s="1230"/>
      <c r="SFW33" s="1230"/>
      <c r="SFX33" s="1230"/>
      <c r="SFY33" s="1230"/>
      <c r="SFZ33" s="1230"/>
      <c r="SGA33" s="1230"/>
      <c r="SGB33" s="1230"/>
      <c r="SGC33" s="1230"/>
      <c r="SGD33" s="1230"/>
      <c r="SGE33" s="1230"/>
      <c r="SGF33" s="1230"/>
      <c r="SGG33" s="1230"/>
      <c r="SGH33" s="1230"/>
      <c r="SGI33" s="1230"/>
      <c r="SGJ33" s="1230"/>
      <c r="SGK33" s="1230"/>
      <c r="SGL33" s="1230"/>
      <c r="SGM33" s="1230"/>
      <c r="SGN33" s="1230"/>
      <c r="SGO33" s="1230"/>
      <c r="SGP33" s="1230"/>
      <c r="SGQ33" s="1230"/>
      <c r="SGR33" s="1230"/>
      <c r="SGS33" s="1230"/>
      <c r="SGT33" s="1230"/>
      <c r="SGU33" s="1230"/>
      <c r="SGV33" s="1230"/>
      <c r="SGW33" s="1230"/>
      <c r="SGX33" s="1230"/>
      <c r="SGY33" s="1230"/>
      <c r="SGZ33" s="1230"/>
      <c r="SHA33" s="1230"/>
      <c r="SHB33" s="1230"/>
      <c r="SHC33" s="1230"/>
      <c r="SHD33" s="1230"/>
      <c r="SHE33" s="1230"/>
      <c r="SHF33" s="1230"/>
      <c r="SHG33" s="1230"/>
      <c r="SHH33" s="1230"/>
      <c r="SHI33" s="1230"/>
      <c r="SHJ33" s="1230"/>
      <c r="SHK33" s="1230"/>
      <c r="SHL33" s="1230"/>
      <c r="SHM33" s="1230"/>
      <c r="SHN33" s="1230"/>
      <c r="SHO33" s="1230"/>
      <c r="SHP33" s="1230"/>
      <c r="SHQ33" s="1230"/>
      <c r="SHR33" s="1230"/>
      <c r="SHS33" s="1230"/>
      <c r="SHT33" s="1230"/>
      <c r="SHU33" s="1230"/>
      <c r="SHV33" s="1230"/>
      <c r="SHW33" s="1230"/>
      <c r="SHX33" s="1230"/>
      <c r="SHY33" s="1230"/>
      <c r="SHZ33" s="1230"/>
      <c r="SIA33" s="1230"/>
      <c r="SIB33" s="1230"/>
      <c r="SIC33" s="1230"/>
      <c r="SID33" s="1230"/>
      <c r="SIE33" s="1230"/>
      <c r="SIF33" s="1230"/>
      <c r="SIG33" s="1230"/>
      <c r="SIH33" s="1230"/>
      <c r="SII33" s="1230"/>
      <c r="SIJ33" s="1230"/>
      <c r="SIK33" s="1230"/>
      <c r="SIL33" s="1230"/>
      <c r="SIM33" s="1230"/>
      <c r="SIN33" s="1230"/>
      <c r="SIO33" s="1230"/>
      <c r="SIP33" s="1230"/>
      <c r="SIQ33" s="1230"/>
      <c r="SIR33" s="1230"/>
      <c r="SIS33" s="1230"/>
      <c r="SIT33" s="1230"/>
      <c r="SIU33" s="1230"/>
      <c r="SIV33" s="1230"/>
      <c r="SIW33" s="1230"/>
      <c r="SIX33" s="1230"/>
      <c r="SIY33" s="1230"/>
      <c r="SIZ33" s="1230"/>
      <c r="SJA33" s="1230"/>
      <c r="SJB33" s="1230"/>
      <c r="SJC33" s="1230"/>
      <c r="SJD33" s="1230"/>
      <c r="SJE33" s="1230"/>
      <c r="SJF33" s="1230"/>
      <c r="SJG33" s="1230"/>
      <c r="SJH33" s="1230"/>
      <c r="SJI33" s="1230"/>
      <c r="SJJ33" s="1230"/>
      <c r="SJK33" s="1230"/>
      <c r="SJL33" s="1230"/>
      <c r="SJM33" s="1230"/>
      <c r="SJN33" s="1230"/>
      <c r="SJO33" s="1230"/>
      <c r="SJP33" s="1230"/>
      <c r="SJQ33" s="1230"/>
      <c r="SJR33" s="1230"/>
      <c r="SJS33" s="1230"/>
      <c r="SJT33" s="1230"/>
      <c r="SJU33" s="1230"/>
      <c r="SJV33" s="1230"/>
      <c r="SJW33" s="1230"/>
      <c r="SJX33" s="1230"/>
      <c r="SJY33" s="1230"/>
      <c r="SJZ33" s="1230"/>
      <c r="SKA33" s="1230"/>
      <c r="SKB33" s="1230"/>
      <c r="SKC33" s="1230"/>
      <c r="SKD33" s="1230"/>
      <c r="SKE33" s="1230"/>
      <c r="SKF33" s="1230"/>
      <c r="SKG33" s="1230"/>
      <c r="SKH33" s="1230"/>
      <c r="SKI33" s="1230"/>
      <c r="SKJ33" s="1230"/>
      <c r="SKK33" s="1230"/>
      <c r="SKL33" s="1230"/>
      <c r="SKM33" s="1230"/>
      <c r="SKN33" s="1230"/>
      <c r="SKO33" s="1230"/>
      <c r="SKP33" s="1230"/>
      <c r="SKQ33" s="1230"/>
      <c r="SKR33" s="1230"/>
      <c r="SKS33" s="1230"/>
      <c r="SKT33" s="1230"/>
      <c r="SKU33" s="1230"/>
      <c r="SKV33" s="1230"/>
      <c r="SKW33" s="1230"/>
      <c r="SKX33" s="1230"/>
      <c r="SKY33" s="1230"/>
      <c r="SKZ33" s="1230"/>
      <c r="SLA33" s="1230"/>
      <c r="SLB33" s="1230"/>
      <c r="SLC33" s="1230"/>
      <c r="SLD33" s="1230"/>
      <c r="SLE33" s="1230"/>
      <c r="SLF33" s="1230"/>
      <c r="SLG33" s="1230"/>
      <c r="SLH33" s="1230"/>
      <c r="SLI33" s="1230"/>
      <c r="SLJ33" s="1230"/>
      <c r="SLK33" s="1230"/>
      <c r="SLL33" s="1230"/>
      <c r="SLM33" s="1230"/>
      <c r="SLN33" s="1230"/>
      <c r="SLO33" s="1230"/>
      <c r="SLP33" s="1230"/>
      <c r="SLQ33" s="1230"/>
      <c r="SLR33" s="1230"/>
      <c r="SLS33" s="1230"/>
      <c r="SLT33" s="1230"/>
      <c r="SLU33" s="1230"/>
      <c r="SLV33" s="1230"/>
      <c r="SLW33" s="1230"/>
      <c r="SLX33" s="1230"/>
      <c r="SLY33" s="1230"/>
      <c r="SLZ33" s="1230"/>
      <c r="SMA33" s="1230"/>
      <c r="SMB33" s="1230"/>
      <c r="SMC33" s="1230"/>
      <c r="SMD33" s="1230"/>
      <c r="SME33" s="1230"/>
      <c r="SMF33" s="1230"/>
      <c r="SMG33" s="1230"/>
      <c r="SMH33" s="1230"/>
      <c r="SMI33" s="1230"/>
      <c r="SMJ33" s="1230"/>
      <c r="SMK33" s="1230"/>
      <c r="SML33" s="1230"/>
      <c r="SMM33" s="1230"/>
      <c r="SMN33" s="1230"/>
      <c r="SMO33" s="1230"/>
      <c r="SMP33" s="1230"/>
      <c r="SMQ33" s="1230"/>
      <c r="SMR33" s="1230"/>
      <c r="SMS33" s="1230"/>
      <c r="SMT33" s="1230"/>
      <c r="SMU33" s="1230"/>
      <c r="SMV33" s="1230"/>
      <c r="SMW33" s="1230"/>
      <c r="SMX33" s="1230"/>
      <c r="SMY33" s="1230"/>
      <c r="SMZ33" s="1230"/>
      <c r="SNA33" s="1230"/>
      <c r="SNB33" s="1230"/>
      <c r="SNC33" s="1230"/>
      <c r="SND33" s="1230"/>
      <c r="SNE33" s="1230"/>
      <c r="SNF33" s="1230"/>
      <c r="SNG33" s="1230"/>
      <c r="SNH33" s="1230"/>
      <c r="SNI33" s="1230"/>
      <c r="SNJ33" s="1230"/>
      <c r="SNK33" s="1230"/>
      <c r="SNL33" s="1230"/>
      <c r="SNM33" s="1230"/>
      <c r="SNN33" s="1230"/>
      <c r="SNO33" s="1230"/>
      <c r="SNP33" s="1230"/>
      <c r="SNQ33" s="1230"/>
      <c r="SNR33" s="1230"/>
      <c r="SNS33" s="1230"/>
      <c r="SNT33" s="1230"/>
      <c r="SNU33" s="1230"/>
      <c r="SNV33" s="1230"/>
      <c r="SNW33" s="1230"/>
      <c r="SNX33" s="1230"/>
      <c r="SNY33" s="1230"/>
      <c r="SNZ33" s="1230"/>
      <c r="SOA33" s="1230"/>
      <c r="SOB33" s="1230"/>
      <c r="SOC33" s="1230"/>
      <c r="SOD33" s="1230"/>
      <c r="SOE33" s="1230"/>
      <c r="SOF33" s="1230"/>
      <c r="SOG33" s="1230"/>
      <c r="SOH33" s="1230"/>
      <c r="SOI33" s="1230"/>
      <c r="SOJ33" s="1230"/>
      <c r="SOK33" s="1230"/>
      <c r="SOL33" s="1230"/>
      <c r="SOM33" s="1230"/>
      <c r="SON33" s="1230"/>
      <c r="SOO33" s="1230"/>
      <c r="SOP33" s="1230"/>
      <c r="SOQ33" s="1230"/>
      <c r="SOR33" s="1230"/>
      <c r="SOS33" s="1230"/>
      <c r="SOT33" s="1230"/>
      <c r="SOU33" s="1230"/>
      <c r="SOV33" s="1230"/>
      <c r="SOW33" s="1230"/>
      <c r="SOX33" s="1230"/>
      <c r="SOY33" s="1230"/>
      <c r="SOZ33" s="1230"/>
      <c r="SPA33" s="1230"/>
      <c r="SPB33" s="1230"/>
      <c r="SPC33" s="1230"/>
      <c r="SPD33" s="1230"/>
      <c r="SPE33" s="1230"/>
      <c r="SPF33" s="1230"/>
      <c r="SPG33" s="1230"/>
      <c r="SPH33" s="1230"/>
      <c r="SPI33" s="1230"/>
      <c r="SPJ33" s="1230"/>
      <c r="SPK33" s="1230"/>
      <c r="SPL33" s="1230"/>
      <c r="SPM33" s="1230"/>
      <c r="SPN33" s="1230"/>
      <c r="SPO33" s="1230"/>
      <c r="SPP33" s="1230"/>
      <c r="SPQ33" s="1230"/>
      <c r="SPR33" s="1230"/>
      <c r="SPS33" s="1230"/>
      <c r="SPT33" s="1230"/>
      <c r="SPU33" s="1230"/>
      <c r="SPV33" s="1230"/>
      <c r="SPW33" s="1230"/>
      <c r="SPX33" s="1230"/>
      <c r="SPY33" s="1230"/>
      <c r="SPZ33" s="1230"/>
      <c r="SQA33" s="1230"/>
      <c r="SQB33" s="1230"/>
      <c r="SQC33" s="1230"/>
      <c r="SQD33" s="1230"/>
      <c r="SQE33" s="1230"/>
      <c r="SQF33" s="1230"/>
      <c r="SQG33" s="1230"/>
      <c r="SQH33" s="1230"/>
      <c r="SQI33" s="1230"/>
      <c r="SQJ33" s="1230"/>
      <c r="SQK33" s="1230"/>
      <c r="SQL33" s="1230"/>
      <c r="SQM33" s="1230"/>
      <c r="SQN33" s="1230"/>
      <c r="SQO33" s="1230"/>
      <c r="SQP33" s="1230"/>
      <c r="SQQ33" s="1230"/>
      <c r="SQR33" s="1230"/>
      <c r="SQS33" s="1230"/>
      <c r="SQT33" s="1230"/>
      <c r="SQU33" s="1230"/>
      <c r="SQV33" s="1230"/>
      <c r="SQW33" s="1230"/>
      <c r="SQX33" s="1230"/>
      <c r="SQY33" s="1230"/>
      <c r="SQZ33" s="1230"/>
      <c r="SRA33" s="1230"/>
      <c r="SRB33" s="1230"/>
      <c r="SRC33" s="1230"/>
      <c r="SRD33" s="1230"/>
      <c r="SRE33" s="1230"/>
      <c r="SRF33" s="1230"/>
      <c r="SRG33" s="1230"/>
      <c r="SRH33" s="1230"/>
      <c r="SRI33" s="1230"/>
      <c r="SRJ33" s="1230"/>
      <c r="SRK33" s="1230"/>
      <c r="SRL33" s="1230"/>
      <c r="SRM33" s="1230"/>
      <c r="SRN33" s="1230"/>
      <c r="SRO33" s="1230"/>
      <c r="SRP33" s="1230"/>
      <c r="SRQ33" s="1230"/>
      <c r="SRR33" s="1230"/>
      <c r="SRS33" s="1230"/>
      <c r="SRT33" s="1230"/>
      <c r="SRU33" s="1230"/>
      <c r="SRV33" s="1230"/>
      <c r="SRW33" s="1230"/>
      <c r="SRX33" s="1230"/>
      <c r="SRY33" s="1230"/>
      <c r="SRZ33" s="1230"/>
      <c r="SSA33" s="1230"/>
      <c r="SSB33" s="1230"/>
      <c r="SSC33" s="1230"/>
      <c r="SSD33" s="1230"/>
      <c r="SSE33" s="1230"/>
      <c r="SSF33" s="1230"/>
      <c r="SSG33" s="1230"/>
      <c r="SSH33" s="1230"/>
      <c r="SSI33" s="1230"/>
      <c r="SSJ33" s="1230"/>
      <c r="SSK33" s="1230"/>
      <c r="SSL33" s="1230"/>
      <c r="SSM33" s="1230"/>
      <c r="SSN33" s="1230"/>
      <c r="SSO33" s="1230"/>
      <c r="SSP33" s="1230"/>
      <c r="SSQ33" s="1230"/>
      <c r="SSR33" s="1230"/>
      <c r="SSS33" s="1230"/>
      <c r="SST33" s="1230"/>
      <c r="SSU33" s="1230"/>
      <c r="SSV33" s="1230"/>
      <c r="SSW33" s="1230"/>
      <c r="SSX33" s="1230"/>
      <c r="SSY33" s="1230"/>
      <c r="SSZ33" s="1230"/>
      <c r="STA33" s="1230"/>
      <c r="STB33" s="1230"/>
      <c r="STC33" s="1230"/>
      <c r="STD33" s="1230"/>
      <c r="STE33" s="1230"/>
      <c r="STF33" s="1230"/>
      <c r="STG33" s="1230"/>
      <c r="STH33" s="1230"/>
      <c r="STI33" s="1230"/>
      <c r="STJ33" s="1230"/>
      <c r="STK33" s="1230"/>
      <c r="STL33" s="1230"/>
      <c r="STM33" s="1230"/>
      <c r="STN33" s="1230"/>
      <c r="STO33" s="1230"/>
      <c r="STP33" s="1230"/>
      <c r="STQ33" s="1230"/>
      <c r="STR33" s="1230"/>
      <c r="STS33" s="1230"/>
      <c r="STT33" s="1230"/>
      <c r="STU33" s="1230"/>
      <c r="STV33" s="1230"/>
      <c r="STW33" s="1230"/>
      <c r="STX33" s="1230"/>
      <c r="STY33" s="1230"/>
      <c r="STZ33" s="1230"/>
      <c r="SUA33" s="1230"/>
      <c r="SUB33" s="1230"/>
      <c r="SUC33" s="1230"/>
      <c r="SUD33" s="1230"/>
      <c r="SUE33" s="1230"/>
      <c r="SUF33" s="1230"/>
      <c r="SUG33" s="1230"/>
      <c r="SUH33" s="1230"/>
      <c r="SUI33" s="1230"/>
      <c r="SUJ33" s="1230"/>
      <c r="SUK33" s="1230"/>
      <c r="SUL33" s="1230"/>
      <c r="SUM33" s="1230"/>
      <c r="SUN33" s="1230"/>
      <c r="SUO33" s="1230"/>
      <c r="SUP33" s="1230"/>
      <c r="SUQ33" s="1230"/>
      <c r="SUR33" s="1230"/>
      <c r="SUS33" s="1230"/>
      <c r="SUT33" s="1230"/>
      <c r="SUU33" s="1230"/>
      <c r="SUV33" s="1230"/>
      <c r="SUW33" s="1230"/>
      <c r="SUX33" s="1230"/>
      <c r="SUY33" s="1230"/>
      <c r="SUZ33" s="1230"/>
      <c r="SVA33" s="1230"/>
      <c r="SVB33" s="1230"/>
      <c r="SVC33" s="1230"/>
      <c r="SVD33" s="1230"/>
      <c r="SVE33" s="1230"/>
      <c r="SVF33" s="1230"/>
      <c r="SVG33" s="1230"/>
      <c r="SVH33" s="1230"/>
      <c r="SVI33" s="1230"/>
      <c r="SVJ33" s="1230"/>
      <c r="SVK33" s="1230"/>
      <c r="SVL33" s="1230"/>
      <c r="SVM33" s="1230"/>
      <c r="SVN33" s="1230"/>
      <c r="SVO33" s="1230"/>
      <c r="SVP33" s="1230"/>
      <c r="SVQ33" s="1230"/>
      <c r="SVR33" s="1230"/>
      <c r="SVS33" s="1230"/>
      <c r="SVT33" s="1230"/>
      <c r="SVU33" s="1230"/>
      <c r="SVV33" s="1230"/>
      <c r="SVW33" s="1230"/>
      <c r="SVX33" s="1230"/>
      <c r="SVY33" s="1230"/>
      <c r="SVZ33" s="1230"/>
      <c r="SWA33" s="1230"/>
      <c r="SWB33" s="1230"/>
      <c r="SWC33" s="1230"/>
      <c r="SWD33" s="1230"/>
      <c r="SWE33" s="1230"/>
      <c r="SWF33" s="1230"/>
      <c r="SWG33" s="1230"/>
      <c r="SWH33" s="1230"/>
      <c r="SWI33" s="1230"/>
      <c r="SWJ33" s="1230"/>
      <c r="SWK33" s="1230"/>
      <c r="SWL33" s="1230"/>
      <c r="SWM33" s="1230"/>
      <c r="SWN33" s="1230"/>
      <c r="SWO33" s="1230"/>
      <c r="SWP33" s="1230"/>
      <c r="SWQ33" s="1230"/>
      <c r="SWR33" s="1230"/>
      <c r="SWS33" s="1230"/>
      <c r="SWT33" s="1230"/>
      <c r="SWU33" s="1230"/>
      <c r="SWV33" s="1230"/>
      <c r="SWW33" s="1230"/>
      <c r="SWX33" s="1230"/>
      <c r="SWY33" s="1230"/>
      <c r="SWZ33" s="1230"/>
      <c r="SXA33" s="1230"/>
      <c r="SXB33" s="1230"/>
      <c r="SXC33" s="1230"/>
      <c r="SXD33" s="1230"/>
      <c r="SXE33" s="1230"/>
      <c r="SXF33" s="1230"/>
      <c r="SXG33" s="1230"/>
      <c r="SXH33" s="1230"/>
      <c r="SXI33" s="1230"/>
      <c r="SXJ33" s="1230"/>
      <c r="SXK33" s="1230"/>
      <c r="SXL33" s="1230"/>
      <c r="SXM33" s="1230"/>
      <c r="SXN33" s="1230"/>
      <c r="SXO33" s="1230"/>
      <c r="SXP33" s="1230"/>
      <c r="SXQ33" s="1230"/>
      <c r="SXR33" s="1230"/>
      <c r="SXS33" s="1230"/>
      <c r="SXT33" s="1230"/>
      <c r="SXU33" s="1230"/>
      <c r="SXV33" s="1230"/>
      <c r="SXW33" s="1230"/>
      <c r="SXX33" s="1230"/>
      <c r="SXY33" s="1230"/>
      <c r="SXZ33" s="1230"/>
      <c r="SYA33" s="1230"/>
      <c r="SYB33" s="1230"/>
      <c r="SYC33" s="1230"/>
      <c r="SYD33" s="1230"/>
      <c r="SYE33" s="1230"/>
      <c r="SYF33" s="1230"/>
      <c r="SYG33" s="1230"/>
      <c r="SYH33" s="1230"/>
      <c r="SYI33" s="1230"/>
      <c r="SYJ33" s="1230"/>
      <c r="SYK33" s="1230"/>
      <c r="SYL33" s="1230"/>
      <c r="SYM33" s="1230"/>
      <c r="SYN33" s="1230"/>
      <c r="SYO33" s="1230"/>
      <c r="SYP33" s="1230"/>
      <c r="SYQ33" s="1230"/>
      <c r="SYR33" s="1230"/>
      <c r="SYS33" s="1230"/>
      <c r="SYT33" s="1230"/>
      <c r="SYU33" s="1230"/>
      <c r="SYV33" s="1230"/>
      <c r="SYW33" s="1230"/>
      <c r="SYX33" s="1230"/>
      <c r="SYY33" s="1230"/>
      <c r="SYZ33" s="1230"/>
      <c r="SZA33" s="1230"/>
      <c r="SZB33" s="1230"/>
      <c r="SZC33" s="1230"/>
      <c r="SZD33" s="1230"/>
      <c r="SZE33" s="1230"/>
      <c r="SZF33" s="1230"/>
      <c r="SZG33" s="1230"/>
      <c r="SZH33" s="1230"/>
      <c r="SZI33" s="1230"/>
      <c r="SZJ33" s="1230"/>
      <c r="SZK33" s="1230"/>
      <c r="SZL33" s="1230"/>
      <c r="SZM33" s="1230"/>
      <c r="SZN33" s="1230"/>
      <c r="SZO33" s="1230"/>
      <c r="SZP33" s="1230"/>
      <c r="SZQ33" s="1230"/>
      <c r="SZR33" s="1230"/>
      <c r="SZS33" s="1230"/>
      <c r="SZT33" s="1230"/>
      <c r="SZU33" s="1230"/>
      <c r="SZV33" s="1230"/>
      <c r="SZW33" s="1230"/>
      <c r="SZX33" s="1230"/>
      <c r="SZY33" s="1230"/>
      <c r="SZZ33" s="1230"/>
      <c r="TAA33" s="1230"/>
      <c r="TAB33" s="1230"/>
      <c r="TAC33" s="1230"/>
      <c r="TAD33" s="1230"/>
      <c r="TAE33" s="1230"/>
      <c r="TAF33" s="1230"/>
      <c r="TAG33" s="1230"/>
      <c r="TAH33" s="1230"/>
      <c r="TAI33" s="1230"/>
      <c r="TAJ33" s="1230"/>
      <c r="TAK33" s="1230"/>
      <c r="TAL33" s="1230"/>
      <c r="TAM33" s="1230"/>
      <c r="TAN33" s="1230"/>
      <c r="TAO33" s="1230"/>
      <c r="TAP33" s="1230"/>
      <c r="TAQ33" s="1230"/>
      <c r="TAR33" s="1230"/>
      <c r="TAS33" s="1230"/>
      <c r="TAT33" s="1230"/>
      <c r="TAU33" s="1230"/>
      <c r="TAV33" s="1230"/>
      <c r="TAW33" s="1230"/>
      <c r="TAX33" s="1230"/>
      <c r="TAY33" s="1230"/>
      <c r="TAZ33" s="1230"/>
      <c r="TBA33" s="1230"/>
      <c r="TBB33" s="1230"/>
      <c r="TBC33" s="1230"/>
      <c r="TBD33" s="1230"/>
      <c r="TBE33" s="1230"/>
      <c r="TBF33" s="1230"/>
      <c r="TBG33" s="1230"/>
      <c r="TBH33" s="1230"/>
      <c r="TBI33" s="1230"/>
      <c r="TBJ33" s="1230"/>
      <c r="TBK33" s="1230"/>
      <c r="TBL33" s="1230"/>
      <c r="TBM33" s="1230"/>
      <c r="TBN33" s="1230"/>
      <c r="TBO33" s="1230"/>
      <c r="TBP33" s="1230"/>
      <c r="TBQ33" s="1230"/>
      <c r="TBR33" s="1230"/>
      <c r="TBS33" s="1230"/>
      <c r="TBT33" s="1230"/>
      <c r="TBU33" s="1230"/>
      <c r="TBV33" s="1230"/>
      <c r="TBW33" s="1230"/>
      <c r="TBX33" s="1230"/>
      <c r="TBY33" s="1230"/>
      <c r="TBZ33" s="1230"/>
      <c r="TCA33" s="1230"/>
      <c r="TCB33" s="1230"/>
      <c r="TCC33" s="1230"/>
      <c r="TCD33" s="1230"/>
      <c r="TCE33" s="1230"/>
      <c r="TCF33" s="1230"/>
      <c r="TCG33" s="1230"/>
      <c r="TCH33" s="1230"/>
      <c r="TCI33" s="1230"/>
      <c r="TCJ33" s="1230"/>
      <c r="TCK33" s="1230"/>
      <c r="TCL33" s="1230"/>
      <c r="TCM33" s="1230"/>
      <c r="TCN33" s="1230"/>
      <c r="TCO33" s="1230"/>
      <c r="TCP33" s="1230"/>
      <c r="TCQ33" s="1230"/>
      <c r="TCR33" s="1230"/>
      <c r="TCS33" s="1230"/>
      <c r="TCT33" s="1230"/>
      <c r="TCU33" s="1230"/>
      <c r="TCV33" s="1230"/>
      <c r="TCW33" s="1230"/>
      <c r="TCX33" s="1230"/>
      <c r="TCY33" s="1230"/>
      <c r="TCZ33" s="1230"/>
      <c r="TDA33" s="1230"/>
      <c r="TDB33" s="1230"/>
      <c r="TDC33" s="1230"/>
      <c r="TDD33" s="1230"/>
      <c r="TDE33" s="1230"/>
      <c r="TDF33" s="1230"/>
      <c r="TDG33" s="1230"/>
      <c r="TDH33" s="1230"/>
      <c r="TDI33" s="1230"/>
      <c r="TDJ33" s="1230"/>
      <c r="TDK33" s="1230"/>
      <c r="TDL33" s="1230"/>
      <c r="TDM33" s="1230"/>
      <c r="TDN33" s="1230"/>
      <c r="TDO33" s="1230"/>
      <c r="TDP33" s="1230"/>
      <c r="TDQ33" s="1230"/>
      <c r="TDR33" s="1230"/>
      <c r="TDS33" s="1230"/>
      <c r="TDT33" s="1230"/>
      <c r="TDU33" s="1230"/>
      <c r="TDV33" s="1230"/>
      <c r="TDW33" s="1230"/>
      <c r="TDX33" s="1230"/>
      <c r="TDY33" s="1230"/>
      <c r="TDZ33" s="1230"/>
      <c r="TEA33" s="1230"/>
      <c r="TEB33" s="1230"/>
      <c r="TEC33" s="1230"/>
      <c r="TED33" s="1230"/>
      <c r="TEE33" s="1230"/>
      <c r="TEF33" s="1230"/>
      <c r="TEG33" s="1230"/>
      <c r="TEH33" s="1230"/>
      <c r="TEI33" s="1230"/>
      <c r="TEJ33" s="1230"/>
      <c r="TEK33" s="1230"/>
      <c r="TEL33" s="1230"/>
      <c r="TEM33" s="1230"/>
      <c r="TEN33" s="1230"/>
      <c r="TEO33" s="1230"/>
      <c r="TEP33" s="1230"/>
      <c r="TEQ33" s="1230"/>
      <c r="TER33" s="1230"/>
      <c r="TES33" s="1230"/>
      <c r="TET33" s="1230"/>
      <c r="TEU33" s="1230"/>
      <c r="TEV33" s="1230"/>
      <c r="TEW33" s="1230"/>
      <c r="TEX33" s="1230"/>
      <c r="TEY33" s="1230"/>
      <c r="TEZ33" s="1230"/>
      <c r="TFA33" s="1230"/>
      <c r="TFB33" s="1230"/>
      <c r="TFC33" s="1230"/>
      <c r="TFD33" s="1230"/>
      <c r="TFE33" s="1230"/>
      <c r="TFF33" s="1230"/>
      <c r="TFG33" s="1230"/>
      <c r="TFH33" s="1230"/>
      <c r="TFI33" s="1230"/>
      <c r="TFJ33" s="1230"/>
      <c r="TFK33" s="1230"/>
      <c r="TFL33" s="1230"/>
      <c r="TFM33" s="1230"/>
      <c r="TFN33" s="1230"/>
      <c r="TFO33" s="1230"/>
      <c r="TFP33" s="1230"/>
      <c r="TFQ33" s="1230"/>
      <c r="TFR33" s="1230"/>
      <c r="TFS33" s="1230"/>
      <c r="TFT33" s="1230"/>
      <c r="TFU33" s="1230"/>
      <c r="TFV33" s="1230"/>
      <c r="TFW33" s="1230"/>
      <c r="TFX33" s="1230"/>
      <c r="TFY33" s="1230"/>
      <c r="TFZ33" s="1230"/>
      <c r="TGA33" s="1230"/>
      <c r="TGB33" s="1230"/>
      <c r="TGC33" s="1230"/>
      <c r="TGD33" s="1230"/>
      <c r="TGE33" s="1230"/>
      <c r="TGF33" s="1230"/>
      <c r="TGG33" s="1230"/>
      <c r="TGH33" s="1230"/>
      <c r="TGI33" s="1230"/>
      <c r="TGJ33" s="1230"/>
      <c r="TGK33" s="1230"/>
      <c r="TGL33" s="1230"/>
      <c r="TGM33" s="1230"/>
      <c r="TGN33" s="1230"/>
      <c r="TGO33" s="1230"/>
      <c r="TGP33" s="1230"/>
      <c r="TGQ33" s="1230"/>
      <c r="TGR33" s="1230"/>
      <c r="TGS33" s="1230"/>
      <c r="TGT33" s="1230"/>
      <c r="TGU33" s="1230"/>
      <c r="TGV33" s="1230"/>
      <c r="TGW33" s="1230"/>
      <c r="TGX33" s="1230"/>
      <c r="TGY33" s="1230"/>
      <c r="TGZ33" s="1230"/>
      <c r="THA33" s="1230"/>
      <c r="THB33" s="1230"/>
      <c r="THC33" s="1230"/>
      <c r="THD33" s="1230"/>
      <c r="THE33" s="1230"/>
      <c r="THF33" s="1230"/>
      <c r="THG33" s="1230"/>
      <c r="THH33" s="1230"/>
      <c r="THI33" s="1230"/>
      <c r="THJ33" s="1230"/>
      <c r="THK33" s="1230"/>
      <c r="THL33" s="1230"/>
      <c r="THM33" s="1230"/>
      <c r="THN33" s="1230"/>
      <c r="THO33" s="1230"/>
      <c r="THP33" s="1230"/>
      <c r="THQ33" s="1230"/>
      <c r="THR33" s="1230"/>
      <c r="THS33" s="1230"/>
      <c r="THT33" s="1230"/>
      <c r="THU33" s="1230"/>
      <c r="THV33" s="1230"/>
      <c r="THW33" s="1230"/>
      <c r="THX33" s="1230"/>
      <c r="THY33" s="1230"/>
      <c r="THZ33" s="1230"/>
      <c r="TIA33" s="1230"/>
      <c r="TIB33" s="1230"/>
      <c r="TIC33" s="1230"/>
      <c r="TID33" s="1230"/>
      <c r="TIE33" s="1230"/>
      <c r="TIF33" s="1230"/>
      <c r="TIG33" s="1230"/>
      <c r="TIH33" s="1230"/>
      <c r="TII33" s="1230"/>
      <c r="TIJ33" s="1230"/>
      <c r="TIK33" s="1230"/>
      <c r="TIL33" s="1230"/>
      <c r="TIM33" s="1230"/>
      <c r="TIN33" s="1230"/>
      <c r="TIO33" s="1230"/>
      <c r="TIP33" s="1230"/>
      <c r="TIQ33" s="1230"/>
      <c r="TIR33" s="1230"/>
      <c r="TIS33" s="1230"/>
      <c r="TIT33" s="1230"/>
      <c r="TIU33" s="1230"/>
      <c r="TIV33" s="1230"/>
      <c r="TIW33" s="1230"/>
      <c r="TIX33" s="1230"/>
      <c r="TIY33" s="1230"/>
      <c r="TIZ33" s="1230"/>
      <c r="TJA33" s="1230"/>
      <c r="TJB33" s="1230"/>
      <c r="TJC33" s="1230"/>
      <c r="TJD33" s="1230"/>
      <c r="TJE33" s="1230"/>
      <c r="TJF33" s="1230"/>
      <c r="TJG33" s="1230"/>
      <c r="TJH33" s="1230"/>
      <c r="TJI33" s="1230"/>
      <c r="TJJ33" s="1230"/>
      <c r="TJK33" s="1230"/>
      <c r="TJL33" s="1230"/>
      <c r="TJM33" s="1230"/>
      <c r="TJN33" s="1230"/>
      <c r="TJO33" s="1230"/>
      <c r="TJP33" s="1230"/>
      <c r="TJQ33" s="1230"/>
      <c r="TJR33" s="1230"/>
      <c r="TJS33" s="1230"/>
      <c r="TJT33" s="1230"/>
      <c r="TJU33" s="1230"/>
      <c r="TJV33" s="1230"/>
      <c r="TJW33" s="1230"/>
      <c r="TJX33" s="1230"/>
      <c r="TJY33" s="1230"/>
      <c r="TJZ33" s="1230"/>
      <c r="TKA33" s="1230"/>
      <c r="TKB33" s="1230"/>
      <c r="TKC33" s="1230"/>
      <c r="TKD33" s="1230"/>
      <c r="TKE33" s="1230"/>
      <c r="TKF33" s="1230"/>
      <c r="TKG33" s="1230"/>
      <c r="TKH33" s="1230"/>
      <c r="TKI33" s="1230"/>
      <c r="TKJ33" s="1230"/>
      <c r="TKK33" s="1230"/>
      <c r="TKL33" s="1230"/>
      <c r="TKM33" s="1230"/>
      <c r="TKN33" s="1230"/>
      <c r="TKO33" s="1230"/>
      <c r="TKP33" s="1230"/>
      <c r="TKQ33" s="1230"/>
      <c r="TKR33" s="1230"/>
      <c r="TKS33" s="1230"/>
      <c r="TKT33" s="1230"/>
      <c r="TKU33" s="1230"/>
      <c r="TKV33" s="1230"/>
      <c r="TKW33" s="1230"/>
      <c r="TKX33" s="1230"/>
      <c r="TKY33" s="1230"/>
      <c r="TKZ33" s="1230"/>
      <c r="TLA33" s="1230"/>
      <c r="TLB33" s="1230"/>
      <c r="TLC33" s="1230"/>
      <c r="TLD33" s="1230"/>
      <c r="TLE33" s="1230"/>
      <c r="TLF33" s="1230"/>
      <c r="TLG33" s="1230"/>
      <c r="TLH33" s="1230"/>
      <c r="TLI33" s="1230"/>
      <c r="TLJ33" s="1230"/>
      <c r="TLK33" s="1230"/>
      <c r="TLL33" s="1230"/>
      <c r="TLM33" s="1230"/>
      <c r="TLN33" s="1230"/>
      <c r="TLO33" s="1230"/>
      <c r="TLP33" s="1230"/>
      <c r="TLQ33" s="1230"/>
      <c r="TLR33" s="1230"/>
      <c r="TLS33" s="1230"/>
      <c r="TLT33" s="1230"/>
      <c r="TLU33" s="1230"/>
      <c r="TLV33" s="1230"/>
      <c r="TLW33" s="1230"/>
      <c r="TLX33" s="1230"/>
      <c r="TLY33" s="1230"/>
      <c r="TLZ33" s="1230"/>
      <c r="TMA33" s="1230"/>
      <c r="TMB33" s="1230"/>
      <c r="TMC33" s="1230"/>
      <c r="TMD33" s="1230"/>
      <c r="TME33" s="1230"/>
      <c r="TMF33" s="1230"/>
      <c r="TMG33" s="1230"/>
      <c r="TMH33" s="1230"/>
      <c r="TMI33" s="1230"/>
      <c r="TMJ33" s="1230"/>
      <c r="TMK33" s="1230"/>
      <c r="TML33" s="1230"/>
      <c r="TMM33" s="1230"/>
      <c r="TMN33" s="1230"/>
      <c r="TMO33" s="1230"/>
      <c r="TMP33" s="1230"/>
      <c r="TMQ33" s="1230"/>
      <c r="TMR33" s="1230"/>
      <c r="TMS33" s="1230"/>
      <c r="TMT33" s="1230"/>
      <c r="TMU33" s="1230"/>
      <c r="TMV33" s="1230"/>
      <c r="TMW33" s="1230"/>
      <c r="TMX33" s="1230"/>
      <c r="TMY33" s="1230"/>
      <c r="TMZ33" s="1230"/>
      <c r="TNA33" s="1230"/>
      <c r="TNB33" s="1230"/>
      <c r="TNC33" s="1230"/>
      <c r="TND33" s="1230"/>
      <c r="TNE33" s="1230"/>
      <c r="TNF33" s="1230"/>
      <c r="TNG33" s="1230"/>
      <c r="TNH33" s="1230"/>
      <c r="TNI33" s="1230"/>
      <c r="TNJ33" s="1230"/>
      <c r="TNK33" s="1230"/>
      <c r="TNL33" s="1230"/>
      <c r="TNM33" s="1230"/>
      <c r="TNN33" s="1230"/>
      <c r="TNO33" s="1230"/>
      <c r="TNP33" s="1230"/>
      <c r="TNQ33" s="1230"/>
      <c r="TNR33" s="1230"/>
      <c r="TNS33" s="1230"/>
      <c r="TNT33" s="1230"/>
      <c r="TNU33" s="1230"/>
      <c r="TNV33" s="1230"/>
      <c r="TNW33" s="1230"/>
      <c r="TNX33" s="1230"/>
      <c r="TNY33" s="1230"/>
      <c r="TNZ33" s="1230"/>
      <c r="TOA33" s="1230"/>
      <c r="TOB33" s="1230"/>
      <c r="TOC33" s="1230"/>
      <c r="TOD33" s="1230"/>
      <c r="TOE33" s="1230"/>
      <c r="TOF33" s="1230"/>
      <c r="TOG33" s="1230"/>
      <c r="TOH33" s="1230"/>
      <c r="TOI33" s="1230"/>
      <c r="TOJ33" s="1230"/>
      <c r="TOK33" s="1230"/>
      <c r="TOL33" s="1230"/>
      <c r="TOM33" s="1230"/>
      <c r="TON33" s="1230"/>
      <c r="TOO33" s="1230"/>
      <c r="TOP33" s="1230"/>
      <c r="TOQ33" s="1230"/>
      <c r="TOR33" s="1230"/>
      <c r="TOS33" s="1230"/>
      <c r="TOT33" s="1230"/>
      <c r="TOU33" s="1230"/>
      <c r="TOV33" s="1230"/>
      <c r="TOW33" s="1230"/>
      <c r="TOX33" s="1230"/>
      <c r="TOY33" s="1230"/>
      <c r="TOZ33" s="1230"/>
      <c r="TPA33" s="1230"/>
      <c r="TPB33" s="1230"/>
      <c r="TPC33" s="1230"/>
      <c r="TPD33" s="1230"/>
      <c r="TPE33" s="1230"/>
      <c r="TPF33" s="1230"/>
      <c r="TPG33" s="1230"/>
      <c r="TPH33" s="1230"/>
      <c r="TPI33" s="1230"/>
      <c r="TPJ33" s="1230"/>
      <c r="TPK33" s="1230"/>
      <c r="TPL33" s="1230"/>
      <c r="TPM33" s="1230"/>
      <c r="TPN33" s="1230"/>
      <c r="TPO33" s="1230"/>
      <c r="TPP33" s="1230"/>
      <c r="TPQ33" s="1230"/>
      <c r="TPR33" s="1230"/>
      <c r="TPS33" s="1230"/>
      <c r="TPT33" s="1230"/>
      <c r="TPU33" s="1230"/>
      <c r="TPV33" s="1230"/>
      <c r="TPW33" s="1230"/>
      <c r="TPX33" s="1230"/>
      <c r="TPY33" s="1230"/>
      <c r="TPZ33" s="1230"/>
      <c r="TQA33" s="1230"/>
      <c r="TQB33" s="1230"/>
      <c r="TQC33" s="1230"/>
      <c r="TQD33" s="1230"/>
      <c r="TQE33" s="1230"/>
      <c r="TQF33" s="1230"/>
      <c r="TQG33" s="1230"/>
      <c r="TQH33" s="1230"/>
      <c r="TQI33" s="1230"/>
      <c r="TQJ33" s="1230"/>
      <c r="TQK33" s="1230"/>
      <c r="TQL33" s="1230"/>
      <c r="TQM33" s="1230"/>
      <c r="TQN33" s="1230"/>
      <c r="TQO33" s="1230"/>
      <c r="TQP33" s="1230"/>
      <c r="TQQ33" s="1230"/>
      <c r="TQR33" s="1230"/>
      <c r="TQS33" s="1230"/>
      <c r="TQT33" s="1230"/>
      <c r="TQU33" s="1230"/>
      <c r="TQV33" s="1230"/>
      <c r="TQW33" s="1230"/>
      <c r="TQX33" s="1230"/>
      <c r="TQY33" s="1230"/>
      <c r="TQZ33" s="1230"/>
      <c r="TRA33" s="1230"/>
      <c r="TRB33" s="1230"/>
      <c r="TRC33" s="1230"/>
      <c r="TRD33" s="1230"/>
      <c r="TRE33" s="1230"/>
      <c r="TRF33" s="1230"/>
      <c r="TRG33" s="1230"/>
      <c r="TRH33" s="1230"/>
      <c r="TRI33" s="1230"/>
      <c r="TRJ33" s="1230"/>
      <c r="TRK33" s="1230"/>
      <c r="TRL33" s="1230"/>
      <c r="TRM33" s="1230"/>
      <c r="TRN33" s="1230"/>
      <c r="TRO33" s="1230"/>
      <c r="TRP33" s="1230"/>
      <c r="TRQ33" s="1230"/>
      <c r="TRR33" s="1230"/>
      <c r="TRS33" s="1230"/>
      <c r="TRT33" s="1230"/>
      <c r="TRU33" s="1230"/>
      <c r="TRV33" s="1230"/>
      <c r="TRW33" s="1230"/>
      <c r="TRX33" s="1230"/>
      <c r="TRY33" s="1230"/>
      <c r="TRZ33" s="1230"/>
      <c r="TSA33" s="1230"/>
      <c r="TSB33" s="1230"/>
      <c r="TSC33" s="1230"/>
      <c r="TSD33" s="1230"/>
      <c r="TSE33" s="1230"/>
      <c r="TSF33" s="1230"/>
      <c r="TSG33" s="1230"/>
      <c r="TSH33" s="1230"/>
      <c r="TSI33" s="1230"/>
      <c r="TSJ33" s="1230"/>
      <c r="TSK33" s="1230"/>
      <c r="TSL33" s="1230"/>
      <c r="TSM33" s="1230"/>
      <c r="TSN33" s="1230"/>
      <c r="TSO33" s="1230"/>
      <c r="TSP33" s="1230"/>
      <c r="TSQ33" s="1230"/>
      <c r="TSR33" s="1230"/>
      <c r="TSS33" s="1230"/>
      <c r="TST33" s="1230"/>
      <c r="TSU33" s="1230"/>
      <c r="TSV33" s="1230"/>
      <c r="TSW33" s="1230"/>
      <c r="TSX33" s="1230"/>
      <c r="TSY33" s="1230"/>
      <c r="TSZ33" s="1230"/>
      <c r="TTA33" s="1230"/>
      <c r="TTB33" s="1230"/>
      <c r="TTC33" s="1230"/>
      <c r="TTD33" s="1230"/>
      <c r="TTE33" s="1230"/>
      <c r="TTF33" s="1230"/>
      <c r="TTG33" s="1230"/>
      <c r="TTH33" s="1230"/>
      <c r="TTI33" s="1230"/>
      <c r="TTJ33" s="1230"/>
      <c r="TTK33" s="1230"/>
      <c r="TTL33" s="1230"/>
      <c r="TTM33" s="1230"/>
      <c r="TTN33" s="1230"/>
      <c r="TTO33" s="1230"/>
      <c r="TTP33" s="1230"/>
      <c r="TTQ33" s="1230"/>
      <c r="TTR33" s="1230"/>
      <c r="TTS33" s="1230"/>
      <c r="TTT33" s="1230"/>
      <c r="TTU33" s="1230"/>
      <c r="TTV33" s="1230"/>
      <c r="TTW33" s="1230"/>
      <c r="TTX33" s="1230"/>
      <c r="TTY33" s="1230"/>
      <c r="TTZ33" s="1230"/>
      <c r="TUA33" s="1230"/>
      <c r="TUB33" s="1230"/>
      <c r="TUC33" s="1230"/>
      <c r="TUD33" s="1230"/>
      <c r="TUE33" s="1230"/>
      <c r="TUF33" s="1230"/>
      <c r="TUG33" s="1230"/>
      <c r="TUH33" s="1230"/>
      <c r="TUI33" s="1230"/>
      <c r="TUJ33" s="1230"/>
      <c r="TUK33" s="1230"/>
      <c r="TUL33" s="1230"/>
      <c r="TUM33" s="1230"/>
      <c r="TUN33" s="1230"/>
      <c r="TUO33" s="1230"/>
      <c r="TUP33" s="1230"/>
      <c r="TUQ33" s="1230"/>
      <c r="TUR33" s="1230"/>
      <c r="TUS33" s="1230"/>
      <c r="TUT33" s="1230"/>
      <c r="TUU33" s="1230"/>
      <c r="TUV33" s="1230"/>
      <c r="TUW33" s="1230"/>
      <c r="TUX33" s="1230"/>
      <c r="TUY33" s="1230"/>
      <c r="TUZ33" s="1230"/>
      <c r="TVA33" s="1230"/>
      <c r="TVB33" s="1230"/>
      <c r="TVC33" s="1230"/>
      <c r="TVD33" s="1230"/>
      <c r="TVE33" s="1230"/>
      <c r="TVF33" s="1230"/>
      <c r="TVG33" s="1230"/>
      <c r="TVH33" s="1230"/>
      <c r="TVI33" s="1230"/>
      <c r="TVJ33" s="1230"/>
      <c r="TVK33" s="1230"/>
      <c r="TVL33" s="1230"/>
      <c r="TVM33" s="1230"/>
      <c r="TVN33" s="1230"/>
      <c r="TVO33" s="1230"/>
      <c r="TVP33" s="1230"/>
      <c r="TVQ33" s="1230"/>
      <c r="TVR33" s="1230"/>
      <c r="TVS33" s="1230"/>
      <c r="TVT33" s="1230"/>
      <c r="TVU33" s="1230"/>
      <c r="TVV33" s="1230"/>
      <c r="TVW33" s="1230"/>
      <c r="TVX33" s="1230"/>
      <c r="TVY33" s="1230"/>
      <c r="TVZ33" s="1230"/>
      <c r="TWA33" s="1230"/>
      <c r="TWB33" s="1230"/>
      <c r="TWC33" s="1230"/>
      <c r="TWD33" s="1230"/>
      <c r="TWE33" s="1230"/>
      <c r="TWF33" s="1230"/>
      <c r="TWG33" s="1230"/>
      <c r="TWH33" s="1230"/>
      <c r="TWI33" s="1230"/>
      <c r="TWJ33" s="1230"/>
      <c r="TWK33" s="1230"/>
      <c r="TWL33" s="1230"/>
      <c r="TWM33" s="1230"/>
      <c r="TWN33" s="1230"/>
      <c r="TWO33" s="1230"/>
      <c r="TWP33" s="1230"/>
      <c r="TWQ33" s="1230"/>
      <c r="TWR33" s="1230"/>
      <c r="TWS33" s="1230"/>
      <c r="TWT33" s="1230"/>
      <c r="TWU33" s="1230"/>
      <c r="TWV33" s="1230"/>
      <c r="TWW33" s="1230"/>
      <c r="TWX33" s="1230"/>
      <c r="TWY33" s="1230"/>
      <c r="TWZ33" s="1230"/>
      <c r="TXA33" s="1230"/>
      <c r="TXB33" s="1230"/>
      <c r="TXC33" s="1230"/>
      <c r="TXD33" s="1230"/>
      <c r="TXE33" s="1230"/>
      <c r="TXF33" s="1230"/>
      <c r="TXG33" s="1230"/>
      <c r="TXH33" s="1230"/>
      <c r="TXI33" s="1230"/>
      <c r="TXJ33" s="1230"/>
      <c r="TXK33" s="1230"/>
      <c r="TXL33" s="1230"/>
      <c r="TXM33" s="1230"/>
      <c r="TXN33" s="1230"/>
      <c r="TXO33" s="1230"/>
      <c r="TXP33" s="1230"/>
      <c r="TXQ33" s="1230"/>
      <c r="TXR33" s="1230"/>
      <c r="TXS33" s="1230"/>
      <c r="TXT33" s="1230"/>
      <c r="TXU33" s="1230"/>
      <c r="TXV33" s="1230"/>
      <c r="TXW33" s="1230"/>
      <c r="TXX33" s="1230"/>
      <c r="TXY33" s="1230"/>
      <c r="TXZ33" s="1230"/>
      <c r="TYA33" s="1230"/>
      <c r="TYB33" s="1230"/>
      <c r="TYC33" s="1230"/>
      <c r="TYD33" s="1230"/>
      <c r="TYE33" s="1230"/>
      <c r="TYF33" s="1230"/>
      <c r="TYG33" s="1230"/>
      <c r="TYH33" s="1230"/>
      <c r="TYI33" s="1230"/>
      <c r="TYJ33" s="1230"/>
      <c r="TYK33" s="1230"/>
      <c r="TYL33" s="1230"/>
      <c r="TYM33" s="1230"/>
      <c r="TYN33" s="1230"/>
      <c r="TYO33" s="1230"/>
      <c r="TYP33" s="1230"/>
      <c r="TYQ33" s="1230"/>
      <c r="TYR33" s="1230"/>
      <c r="TYS33" s="1230"/>
      <c r="TYT33" s="1230"/>
      <c r="TYU33" s="1230"/>
      <c r="TYV33" s="1230"/>
      <c r="TYW33" s="1230"/>
      <c r="TYX33" s="1230"/>
      <c r="TYY33" s="1230"/>
      <c r="TYZ33" s="1230"/>
      <c r="TZA33" s="1230"/>
      <c r="TZB33" s="1230"/>
      <c r="TZC33" s="1230"/>
      <c r="TZD33" s="1230"/>
      <c r="TZE33" s="1230"/>
      <c r="TZF33" s="1230"/>
      <c r="TZG33" s="1230"/>
      <c r="TZH33" s="1230"/>
      <c r="TZI33" s="1230"/>
      <c r="TZJ33" s="1230"/>
      <c r="TZK33" s="1230"/>
      <c r="TZL33" s="1230"/>
      <c r="TZM33" s="1230"/>
      <c r="TZN33" s="1230"/>
      <c r="TZO33" s="1230"/>
      <c r="TZP33" s="1230"/>
      <c r="TZQ33" s="1230"/>
      <c r="TZR33" s="1230"/>
      <c r="TZS33" s="1230"/>
      <c r="TZT33" s="1230"/>
      <c r="TZU33" s="1230"/>
      <c r="TZV33" s="1230"/>
      <c r="TZW33" s="1230"/>
      <c r="TZX33" s="1230"/>
      <c r="TZY33" s="1230"/>
      <c r="TZZ33" s="1230"/>
      <c r="UAA33" s="1230"/>
      <c r="UAB33" s="1230"/>
      <c r="UAC33" s="1230"/>
      <c r="UAD33" s="1230"/>
      <c r="UAE33" s="1230"/>
      <c r="UAF33" s="1230"/>
      <c r="UAG33" s="1230"/>
      <c r="UAH33" s="1230"/>
      <c r="UAI33" s="1230"/>
      <c r="UAJ33" s="1230"/>
      <c r="UAK33" s="1230"/>
      <c r="UAL33" s="1230"/>
      <c r="UAM33" s="1230"/>
      <c r="UAN33" s="1230"/>
      <c r="UAO33" s="1230"/>
      <c r="UAP33" s="1230"/>
      <c r="UAQ33" s="1230"/>
      <c r="UAR33" s="1230"/>
      <c r="UAS33" s="1230"/>
      <c r="UAT33" s="1230"/>
      <c r="UAU33" s="1230"/>
      <c r="UAV33" s="1230"/>
      <c r="UAW33" s="1230"/>
      <c r="UAX33" s="1230"/>
      <c r="UAY33" s="1230"/>
      <c r="UAZ33" s="1230"/>
      <c r="UBA33" s="1230"/>
      <c r="UBB33" s="1230"/>
      <c r="UBC33" s="1230"/>
      <c r="UBD33" s="1230"/>
      <c r="UBE33" s="1230"/>
      <c r="UBF33" s="1230"/>
      <c r="UBG33" s="1230"/>
      <c r="UBH33" s="1230"/>
      <c r="UBI33" s="1230"/>
      <c r="UBJ33" s="1230"/>
      <c r="UBK33" s="1230"/>
      <c r="UBL33" s="1230"/>
      <c r="UBM33" s="1230"/>
      <c r="UBN33" s="1230"/>
      <c r="UBO33" s="1230"/>
      <c r="UBP33" s="1230"/>
      <c r="UBQ33" s="1230"/>
      <c r="UBR33" s="1230"/>
      <c r="UBS33" s="1230"/>
      <c r="UBT33" s="1230"/>
      <c r="UBU33" s="1230"/>
      <c r="UBV33" s="1230"/>
      <c r="UBW33" s="1230"/>
      <c r="UBX33" s="1230"/>
      <c r="UBY33" s="1230"/>
      <c r="UBZ33" s="1230"/>
      <c r="UCA33" s="1230"/>
      <c r="UCB33" s="1230"/>
      <c r="UCC33" s="1230"/>
      <c r="UCD33" s="1230"/>
      <c r="UCE33" s="1230"/>
      <c r="UCF33" s="1230"/>
      <c r="UCG33" s="1230"/>
      <c r="UCH33" s="1230"/>
      <c r="UCI33" s="1230"/>
      <c r="UCJ33" s="1230"/>
      <c r="UCK33" s="1230"/>
      <c r="UCL33" s="1230"/>
      <c r="UCM33" s="1230"/>
      <c r="UCN33" s="1230"/>
      <c r="UCO33" s="1230"/>
      <c r="UCP33" s="1230"/>
      <c r="UCQ33" s="1230"/>
      <c r="UCR33" s="1230"/>
      <c r="UCS33" s="1230"/>
      <c r="UCT33" s="1230"/>
      <c r="UCU33" s="1230"/>
      <c r="UCV33" s="1230"/>
      <c r="UCW33" s="1230"/>
      <c r="UCX33" s="1230"/>
      <c r="UCY33" s="1230"/>
      <c r="UCZ33" s="1230"/>
      <c r="UDA33" s="1230"/>
      <c r="UDB33" s="1230"/>
      <c r="UDC33" s="1230"/>
      <c r="UDD33" s="1230"/>
      <c r="UDE33" s="1230"/>
      <c r="UDF33" s="1230"/>
      <c r="UDG33" s="1230"/>
      <c r="UDH33" s="1230"/>
      <c r="UDI33" s="1230"/>
      <c r="UDJ33" s="1230"/>
      <c r="UDK33" s="1230"/>
      <c r="UDL33" s="1230"/>
      <c r="UDM33" s="1230"/>
      <c r="UDN33" s="1230"/>
      <c r="UDO33" s="1230"/>
      <c r="UDP33" s="1230"/>
      <c r="UDQ33" s="1230"/>
      <c r="UDR33" s="1230"/>
      <c r="UDS33" s="1230"/>
      <c r="UDT33" s="1230"/>
      <c r="UDU33" s="1230"/>
      <c r="UDV33" s="1230"/>
      <c r="UDW33" s="1230"/>
      <c r="UDX33" s="1230"/>
      <c r="UDY33" s="1230"/>
      <c r="UDZ33" s="1230"/>
      <c r="UEA33" s="1230"/>
      <c r="UEB33" s="1230"/>
      <c r="UEC33" s="1230"/>
      <c r="UED33" s="1230"/>
      <c r="UEE33" s="1230"/>
      <c r="UEF33" s="1230"/>
      <c r="UEG33" s="1230"/>
      <c r="UEH33" s="1230"/>
      <c r="UEI33" s="1230"/>
      <c r="UEJ33" s="1230"/>
      <c r="UEK33" s="1230"/>
      <c r="UEL33" s="1230"/>
      <c r="UEM33" s="1230"/>
      <c r="UEN33" s="1230"/>
      <c r="UEO33" s="1230"/>
      <c r="UEP33" s="1230"/>
      <c r="UEQ33" s="1230"/>
      <c r="UER33" s="1230"/>
      <c r="UES33" s="1230"/>
      <c r="UET33" s="1230"/>
      <c r="UEU33" s="1230"/>
      <c r="UEV33" s="1230"/>
      <c r="UEW33" s="1230"/>
      <c r="UEX33" s="1230"/>
      <c r="UEY33" s="1230"/>
      <c r="UEZ33" s="1230"/>
      <c r="UFA33" s="1230"/>
      <c r="UFB33" s="1230"/>
      <c r="UFC33" s="1230"/>
      <c r="UFD33" s="1230"/>
      <c r="UFE33" s="1230"/>
      <c r="UFF33" s="1230"/>
      <c r="UFG33" s="1230"/>
      <c r="UFH33" s="1230"/>
      <c r="UFI33" s="1230"/>
      <c r="UFJ33" s="1230"/>
      <c r="UFK33" s="1230"/>
      <c r="UFL33" s="1230"/>
      <c r="UFM33" s="1230"/>
      <c r="UFN33" s="1230"/>
      <c r="UFO33" s="1230"/>
      <c r="UFP33" s="1230"/>
      <c r="UFQ33" s="1230"/>
      <c r="UFR33" s="1230"/>
      <c r="UFS33" s="1230"/>
      <c r="UFT33" s="1230"/>
      <c r="UFU33" s="1230"/>
      <c r="UFV33" s="1230"/>
      <c r="UFW33" s="1230"/>
      <c r="UFX33" s="1230"/>
      <c r="UFY33" s="1230"/>
      <c r="UFZ33" s="1230"/>
      <c r="UGA33" s="1230"/>
      <c r="UGB33" s="1230"/>
      <c r="UGC33" s="1230"/>
      <c r="UGD33" s="1230"/>
      <c r="UGE33" s="1230"/>
      <c r="UGF33" s="1230"/>
      <c r="UGG33" s="1230"/>
      <c r="UGH33" s="1230"/>
      <c r="UGI33" s="1230"/>
      <c r="UGJ33" s="1230"/>
      <c r="UGK33" s="1230"/>
      <c r="UGL33" s="1230"/>
      <c r="UGM33" s="1230"/>
      <c r="UGN33" s="1230"/>
      <c r="UGO33" s="1230"/>
      <c r="UGP33" s="1230"/>
      <c r="UGQ33" s="1230"/>
      <c r="UGR33" s="1230"/>
      <c r="UGS33" s="1230"/>
      <c r="UGT33" s="1230"/>
      <c r="UGU33" s="1230"/>
      <c r="UGV33" s="1230"/>
      <c r="UGW33" s="1230"/>
      <c r="UGX33" s="1230"/>
      <c r="UGY33" s="1230"/>
      <c r="UGZ33" s="1230"/>
      <c r="UHA33" s="1230"/>
      <c r="UHB33" s="1230"/>
      <c r="UHC33" s="1230"/>
      <c r="UHD33" s="1230"/>
      <c r="UHE33" s="1230"/>
      <c r="UHF33" s="1230"/>
      <c r="UHG33" s="1230"/>
      <c r="UHH33" s="1230"/>
      <c r="UHI33" s="1230"/>
      <c r="UHJ33" s="1230"/>
      <c r="UHK33" s="1230"/>
      <c r="UHL33" s="1230"/>
      <c r="UHM33" s="1230"/>
      <c r="UHN33" s="1230"/>
      <c r="UHO33" s="1230"/>
      <c r="UHP33" s="1230"/>
      <c r="UHQ33" s="1230"/>
      <c r="UHR33" s="1230"/>
      <c r="UHS33" s="1230"/>
      <c r="UHT33" s="1230"/>
      <c r="UHU33" s="1230"/>
      <c r="UHV33" s="1230"/>
      <c r="UHW33" s="1230"/>
      <c r="UHX33" s="1230"/>
      <c r="UHY33" s="1230"/>
      <c r="UHZ33" s="1230"/>
      <c r="UIA33" s="1230"/>
      <c r="UIB33" s="1230"/>
      <c r="UIC33" s="1230"/>
      <c r="UID33" s="1230"/>
      <c r="UIE33" s="1230"/>
      <c r="UIF33" s="1230"/>
      <c r="UIG33" s="1230"/>
      <c r="UIH33" s="1230"/>
      <c r="UII33" s="1230"/>
      <c r="UIJ33" s="1230"/>
      <c r="UIK33" s="1230"/>
      <c r="UIL33" s="1230"/>
      <c r="UIM33" s="1230"/>
      <c r="UIN33" s="1230"/>
      <c r="UIO33" s="1230"/>
      <c r="UIP33" s="1230"/>
      <c r="UIQ33" s="1230"/>
      <c r="UIR33" s="1230"/>
      <c r="UIS33" s="1230"/>
      <c r="UIT33" s="1230"/>
      <c r="UIU33" s="1230"/>
      <c r="UIV33" s="1230"/>
      <c r="UIW33" s="1230"/>
      <c r="UIX33" s="1230"/>
      <c r="UIY33" s="1230"/>
      <c r="UIZ33" s="1230"/>
      <c r="UJA33" s="1230"/>
      <c r="UJB33" s="1230"/>
      <c r="UJC33" s="1230"/>
      <c r="UJD33" s="1230"/>
      <c r="UJE33" s="1230"/>
      <c r="UJF33" s="1230"/>
      <c r="UJG33" s="1230"/>
      <c r="UJH33" s="1230"/>
      <c r="UJI33" s="1230"/>
      <c r="UJJ33" s="1230"/>
      <c r="UJK33" s="1230"/>
      <c r="UJL33" s="1230"/>
      <c r="UJM33" s="1230"/>
      <c r="UJN33" s="1230"/>
      <c r="UJO33" s="1230"/>
      <c r="UJP33" s="1230"/>
      <c r="UJQ33" s="1230"/>
      <c r="UJR33" s="1230"/>
      <c r="UJS33" s="1230"/>
      <c r="UJT33" s="1230"/>
      <c r="UJU33" s="1230"/>
      <c r="UJV33" s="1230"/>
      <c r="UJW33" s="1230"/>
      <c r="UJX33" s="1230"/>
      <c r="UJY33" s="1230"/>
      <c r="UJZ33" s="1230"/>
      <c r="UKA33" s="1230"/>
      <c r="UKB33" s="1230"/>
      <c r="UKC33" s="1230"/>
      <c r="UKD33" s="1230"/>
      <c r="UKE33" s="1230"/>
      <c r="UKF33" s="1230"/>
      <c r="UKG33" s="1230"/>
      <c r="UKH33" s="1230"/>
      <c r="UKI33" s="1230"/>
      <c r="UKJ33" s="1230"/>
      <c r="UKK33" s="1230"/>
      <c r="UKL33" s="1230"/>
      <c r="UKM33" s="1230"/>
      <c r="UKN33" s="1230"/>
      <c r="UKO33" s="1230"/>
      <c r="UKP33" s="1230"/>
      <c r="UKQ33" s="1230"/>
      <c r="UKR33" s="1230"/>
      <c r="UKS33" s="1230"/>
      <c r="UKT33" s="1230"/>
      <c r="UKU33" s="1230"/>
      <c r="UKV33" s="1230"/>
      <c r="UKW33" s="1230"/>
      <c r="UKX33" s="1230"/>
      <c r="UKY33" s="1230"/>
      <c r="UKZ33" s="1230"/>
      <c r="ULA33" s="1230"/>
      <c r="ULB33" s="1230"/>
      <c r="ULC33" s="1230"/>
      <c r="ULD33" s="1230"/>
      <c r="ULE33" s="1230"/>
      <c r="ULF33" s="1230"/>
      <c r="ULG33" s="1230"/>
      <c r="ULH33" s="1230"/>
      <c r="ULI33" s="1230"/>
      <c r="ULJ33" s="1230"/>
      <c r="ULK33" s="1230"/>
      <c r="ULL33" s="1230"/>
      <c r="ULM33" s="1230"/>
      <c r="ULN33" s="1230"/>
      <c r="ULO33" s="1230"/>
      <c r="ULP33" s="1230"/>
      <c r="ULQ33" s="1230"/>
      <c r="ULR33" s="1230"/>
      <c r="ULS33" s="1230"/>
      <c r="ULT33" s="1230"/>
      <c r="ULU33" s="1230"/>
      <c r="ULV33" s="1230"/>
      <c r="ULW33" s="1230"/>
      <c r="ULX33" s="1230"/>
      <c r="ULY33" s="1230"/>
      <c r="ULZ33" s="1230"/>
      <c r="UMA33" s="1230"/>
      <c r="UMB33" s="1230"/>
      <c r="UMC33" s="1230"/>
      <c r="UMD33" s="1230"/>
      <c r="UME33" s="1230"/>
      <c r="UMF33" s="1230"/>
      <c r="UMG33" s="1230"/>
      <c r="UMH33" s="1230"/>
      <c r="UMI33" s="1230"/>
      <c r="UMJ33" s="1230"/>
      <c r="UMK33" s="1230"/>
      <c r="UML33" s="1230"/>
      <c r="UMM33" s="1230"/>
      <c r="UMN33" s="1230"/>
      <c r="UMO33" s="1230"/>
      <c r="UMP33" s="1230"/>
      <c r="UMQ33" s="1230"/>
      <c r="UMR33" s="1230"/>
      <c r="UMS33" s="1230"/>
      <c r="UMT33" s="1230"/>
      <c r="UMU33" s="1230"/>
      <c r="UMV33" s="1230"/>
      <c r="UMW33" s="1230"/>
      <c r="UMX33" s="1230"/>
      <c r="UMY33" s="1230"/>
      <c r="UMZ33" s="1230"/>
      <c r="UNA33" s="1230"/>
      <c r="UNB33" s="1230"/>
      <c r="UNC33" s="1230"/>
      <c r="UND33" s="1230"/>
      <c r="UNE33" s="1230"/>
      <c r="UNF33" s="1230"/>
      <c r="UNG33" s="1230"/>
      <c r="UNH33" s="1230"/>
      <c r="UNI33" s="1230"/>
      <c r="UNJ33" s="1230"/>
      <c r="UNK33" s="1230"/>
      <c r="UNL33" s="1230"/>
      <c r="UNM33" s="1230"/>
      <c r="UNN33" s="1230"/>
      <c r="UNO33" s="1230"/>
      <c r="UNP33" s="1230"/>
      <c r="UNQ33" s="1230"/>
      <c r="UNR33" s="1230"/>
      <c r="UNS33" s="1230"/>
      <c r="UNT33" s="1230"/>
      <c r="UNU33" s="1230"/>
      <c r="UNV33" s="1230"/>
      <c r="UNW33" s="1230"/>
      <c r="UNX33" s="1230"/>
      <c r="UNY33" s="1230"/>
      <c r="UNZ33" s="1230"/>
      <c r="UOA33" s="1230"/>
      <c r="UOB33" s="1230"/>
      <c r="UOC33" s="1230"/>
      <c r="UOD33" s="1230"/>
      <c r="UOE33" s="1230"/>
      <c r="UOF33" s="1230"/>
      <c r="UOG33" s="1230"/>
      <c r="UOH33" s="1230"/>
      <c r="UOI33" s="1230"/>
      <c r="UOJ33" s="1230"/>
      <c r="UOK33" s="1230"/>
      <c r="UOL33" s="1230"/>
      <c r="UOM33" s="1230"/>
      <c r="UON33" s="1230"/>
      <c r="UOO33" s="1230"/>
      <c r="UOP33" s="1230"/>
      <c r="UOQ33" s="1230"/>
      <c r="UOR33" s="1230"/>
      <c r="UOS33" s="1230"/>
      <c r="UOT33" s="1230"/>
      <c r="UOU33" s="1230"/>
      <c r="UOV33" s="1230"/>
      <c r="UOW33" s="1230"/>
      <c r="UOX33" s="1230"/>
      <c r="UOY33" s="1230"/>
      <c r="UOZ33" s="1230"/>
      <c r="UPA33" s="1230"/>
      <c r="UPB33" s="1230"/>
      <c r="UPC33" s="1230"/>
      <c r="UPD33" s="1230"/>
      <c r="UPE33" s="1230"/>
      <c r="UPF33" s="1230"/>
      <c r="UPG33" s="1230"/>
      <c r="UPH33" s="1230"/>
      <c r="UPI33" s="1230"/>
      <c r="UPJ33" s="1230"/>
      <c r="UPK33" s="1230"/>
      <c r="UPL33" s="1230"/>
      <c r="UPM33" s="1230"/>
      <c r="UPN33" s="1230"/>
      <c r="UPO33" s="1230"/>
      <c r="UPP33" s="1230"/>
      <c r="UPQ33" s="1230"/>
      <c r="UPR33" s="1230"/>
      <c r="UPS33" s="1230"/>
      <c r="UPT33" s="1230"/>
      <c r="UPU33" s="1230"/>
      <c r="UPV33" s="1230"/>
      <c r="UPW33" s="1230"/>
      <c r="UPX33" s="1230"/>
      <c r="UPY33" s="1230"/>
      <c r="UPZ33" s="1230"/>
      <c r="UQA33" s="1230"/>
      <c r="UQB33" s="1230"/>
      <c r="UQC33" s="1230"/>
      <c r="UQD33" s="1230"/>
      <c r="UQE33" s="1230"/>
      <c r="UQF33" s="1230"/>
      <c r="UQG33" s="1230"/>
      <c r="UQH33" s="1230"/>
      <c r="UQI33" s="1230"/>
      <c r="UQJ33" s="1230"/>
      <c r="UQK33" s="1230"/>
      <c r="UQL33" s="1230"/>
      <c r="UQM33" s="1230"/>
      <c r="UQN33" s="1230"/>
      <c r="UQO33" s="1230"/>
      <c r="UQP33" s="1230"/>
      <c r="UQQ33" s="1230"/>
      <c r="UQR33" s="1230"/>
      <c r="UQS33" s="1230"/>
      <c r="UQT33" s="1230"/>
      <c r="UQU33" s="1230"/>
      <c r="UQV33" s="1230"/>
      <c r="UQW33" s="1230"/>
      <c r="UQX33" s="1230"/>
      <c r="UQY33" s="1230"/>
      <c r="UQZ33" s="1230"/>
      <c r="URA33" s="1230"/>
      <c r="URB33" s="1230"/>
      <c r="URC33" s="1230"/>
      <c r="URD33" s="1230"/>
      <c r="URE33" s="1230"/>
      <c r="URF33" s="1230"/>
      <c r="URG33" s="1230"/>
      <c r="URH33" s="1230"/>
      <c r="URI33" s="1230"/>
      <c r="URJ33" s="1230"/>
      <c r="URK33" s="1230"/>
      <c r="URL33" s="1230"/>
      <c r="URM33" s="1230"/>
      <c r="URN33" s="1230"/>
      <c r="URO33" s="1230"/>
      <c r="URP33" s="1230"/>
      <c r="URQ33" s="1230"/>
      <c r="URR33" s="1230"/>
      <c r="URS33" s="1230"/>
      <c r="URT33" s="1230"/>
      <c r="URU33" s="1230"/>
      <c r="URV33" s="1230"/>
      <c r="URW33" s="1230"/>
      <c r="URX33" s="1230"/>
      <c r="URY33" s="1230"/>
      <c r="URZ33" s="1230"/>
      <c r="USA33" s="1230"/>
      <c r="USB33" s="1230"/>
      <c r="USC33" s="1230"/>
      <c r="USD33" s="1230"/>
      <c r="USE33" s="1230"/>
      <c r="USF33" s="1230"/>
      <c r="USG33" s="1230"/>
      <c r="USH33" s="1230"/>
      <c r="USI33" s="1230"/>
      <c r="USJ33" s="1230"/>
      <c r="USK33" s="1230"/>
      <c r="USL33" s="1230"/>
      <c r="USM33" s="1230"/>
      <c r="USN33" s="1230"/>
      <c r="USO33" s="1230"/>
      <c r="USP33" s="1230"/>
      <c r="USQ33" s="1230"/>
      <c r="USR33" s="1230"/>
      <c r="USS33" s="1230"/>
      <c r="UST33" s="1230"/>
      <c r="USU33" s="1230"/>
      <c r="USV33" s="1230"/>
      <c r="USW33" s="1230"/>
      <c r="USX33" s="1230"/>
      <c r="USY33" s="1230"/>
      <c r="USZ33" s="1230"/>
      <c r="UTA33" s="1230"/>
      <c r="UTB33" s="1230"/>
      <c r="UTC33" s="1230"/>
      <c r="UTD33" s="1230"/>
      <c r="UTE33" s="1230"/>
      <c r="UTF33" s="1230"/>
      <c r="UTG33" s="1230"/>
      <c r="UTH33" s="1230"/>
      <c r="UTI33" s="1230"/>
      <c r="UTJ33" s="1230"/>
      <c r="UTK33" s="1230"/>
      <c r="UTL33" s="1230"/>
      <c r="UTM33" s="1230"/>
      <c r="UTN33" s="1230"/>
      <c r="UTO33" s="1230"/>
      <c r="UTP33" s="1230"/>
      <c r="UTQ33" s="1230"/>
      <c r="UTR33" s="1230"/>
      <c r="UTS33" s="1230"/>
      <c r="UTT33" s="1230"/>
      <c r="UTU33" s="1230"/>
      <c r="UTV33" s="1230"/>
      <c r="UTW33" s="1230"/>
      <c r="UTX33" s="1230"/>
      <c r="UTY33" s="1230"/>
      <c r="UTZ33" s="1230"/>
      <c r="UUA33" s="1230"/>
      <c r="UUB33" s="1230"/>
      <c r="UUC33" s="1230"/>
      <c r="UUD33" s="1230"/>
      <c r="UUE33" s="1230"/>
      <c r="UUF33" s="1230"/>
      <c r="UUG33" s="1230"/>
      <c r="UUH33" s="1230"/>
      <c r="UUI33" s="1230"/>
      <c r="UUJ33" s="1230"/>
      <c r="UUK33" s="1230"/>
      <c r="UUL33" s="1230"/>
      <c r="UUM33" s="1230"/>
      <c r="UUN33" s="1230"/>
      <c r="UUO33" s="1230"/>
      <c r="UUP33" s="1230"/>
      <c r="UUQ33" s="1230"/>
      <c r="UUR33" s="1230"/>
      <c r="UUS33" s="1230"/>
      <c r="UUT33" s="1230"/>
      <c r="UUU33" s="1230"/>
      <c r="UUV33" s="1230"/>
      <c r="UUW33" s="1230"/>
      <c r="UUX33" s="1230"/>
      <c r="UUY33" s="1230"/>
      <c r="UUZ33" s="1230"/>
      <c r="UVA33" s="1230"/>
      <c r="UVB33" s="1230"/>
      <c r="UVC33" s="1230"/>
      <c r="UVD33" s="1230"/>
      <c r="UVE33" s="1230"/>
      <c r="UVF33" s="1230"/>
      <c r="UVG33" s="1230"/>
      <c r="UVH33" s="1230"/>
      <c r="UVI33" s="1230"/>
      <c r="UVJ33" s="1230"/>
      <c r="UVK33" s="1230"/>
      <c r="UVL33" s="1230"/>
      <c r="UVM33" s="1230"/>
      <c r="UVN33" s="1230"/>
      <c r="UVO33" s="1230"/>
      <c r="UVP33" s="1230"/>
      <c r="UVQ33" s="1230"/>
      <c r="UVR33" s="1230"/>
      <c r="UVS33" s="1230"/>
      <c r="UVT33" s="1230"/>
      <c r="UVU33" s="1230"/>
      <c r="UVV33" s="1230"/>
      <c r="UVW33" s="1230"/>
      <c r="UVX33" s="1230"/>
      <c r="UVY33" s="1230"/>
      <c r="UVZ33" s="1230"/>
      <c r="UWA33" s="1230"/>
      <c r="UWB33" s="1230"/>
      <c r="UWC33" s="1230"/>
      <c r="UWD33" s="1230"/>
      <c r="UWE33" s="1230"/>
      <c r="UWF33" s="1230"/>
      <c r="UWG33" s="1230"/>
      <c r="UWH33" s="1230"/>
      <c r="UWI33" s="1230"/>
      <c r="UWJ33" s="1230"/>
      <c r="UWK33" s="1230"/>
      <c r="UWL33" s="1230"/>
      <c r="UWM33" s="1230"/>
      <c r="UWN33" s="1230"/>
      <c r="UWO33" s="1230"/>
      <c r="UWP33" s="1230"/>
      <c r="UWQ33" s="1230"/>
      <c r="UWR33" s="1230"/>
      <c r="UWS33" s="1230"/>
      <c r="UWT33" s="1230"/>
      <c r="UWU33" s="1230"/>
      <c r="UWV33" s="1230"/>
      <c r="UWW33" s="1230"/>
      <c r="UWX33" s="1230"/>
      <c r="UWY33" s="1230"/>
      <c r="UWZ33" s="1230"/>
      <c r="UXA33" s="1230"/>
      <c r="UXB33" s="1230"/>
      <c r="UXC33" s="1230"/>
      <c r="UXD33" s="1230"/>
      <c r="UXE33" s="1230"/>
      <c r="UXF33" s="1230"/>
      <c r="UXG33" s="1230"/>
      <c r="UXH33" s="1230"/>
      <c r="UXI33" s="1230"/>
      <c r="UXJ33" s="1230"/>
      <c r="UXK33" s="1230"/>
      <c r="UXL33" s="1230"/>
      <c r="UXM33" s="1230"/>
      <c r="UXN33" s="1230"/>
      <c r="UXO33" s="1230"/>
      <c r="UXP33" s="1230"/>
      <c r="UXQ33" s="1230"/>
      <c r="UXR33" s="1230"/>
      <c r="UXS33" s="1230"/>
      <c r="UXT33" s="1230"/>
      <c r="UXU33" s="1230"/>
      <c r="UXV33" s="1230"/>
      <c r="UXW33" s="1230"/>
      <c r="UXX33" s="1230"/>
      <c r="UXY33" s="1230"/>
      <c r="UXZ33" s="1230"/>
      <c r="UYA33" s="1230"/>
      <c r="UYB33" s="1230"/>
      <c r="UYC33" s="1230"/>
      <c r="UYD33" s="1230"/>
      <c r="UYE33" s="1230"/>
      <c r="UYF33" s="1230"/>
      <c r="UYG33" s="1230"/>
      <c r="UYH33" s="1230"/>
      <c r="UYI33" s="1230"/>
      <c r="UYJ33" s="1230"/>
      <c r="UYK33" s="1230"/>
      <c r="UYL33" s="1230"/>
      <c r="UYM33" s="1230"/>
      <c r="UYN33" s="1230"/>
      <c r="UYO33" s="1230"/>
      <c r="UYP33" s="1230"/>
      <c r="UYQ33" s="1230"/>
      <c r="UYR33" s="1230"/>
      <c r="UYS33" s="1230"/>
      <c r="UYT33" s="1230"/>
      <c r="UYU33" s="1230"/>
      <c r="UYV33" s="1230"/>
      <c r="UYW33" s="1230"/>
      <c r="UYX33" s="1230"/>
      <c r="UYY33" s="1230"/>
      <c r="UYZ33" s="1230"/>
      <c r="UZA33" s="1230"/>
      <c r="UZB33" s="1230"/>
      <c r="UZC33" s="1230"/>
      <c r="UZD33" s="1230"/>
      <c r="UZE33" s="1230"/>
      <c r="UZF33" s="1230"/>
      <c r="UZG33" s="1230"/>
      <c r="UZH33" s="1230"/>
      <c r="UZI33" s="1230"/>
      <c r="UZJ33" s="1230"/>
      <c r="UZK33" s="1230"/>
      <c r="UZL33" s="1230"/>
      <c r="UZM33" s="1230"/>
      <c r="UZN33" s="1230"/>
      <c r="UZO33" s="1230"/>
      <c r="UZP33" s="1230"/>
      <c r="UZQ33" s="1230"/>
      <c r="UZR33" s="1230"/>
      <c r="UZS33" s="1230"/>
      <c r="UZT33" s="1230"/>
      <c r="UZU33" s="1230"/>
      <c r="UZV33" s="1230"/>
      <c r="UZW33" s="1230"/>
      <c r="UZX33" s="1230"/>
      <c r="UZY33" s="1230"/>
      <c r="UZZ33" s="1230"/>
      <c r="VAA33" s="1230"/>
      <c r="VAB33" s="1230"/>
      <c r="VAC33" s="1230"/>
      <c r="VAD33" s="1230"/>
      <c r="VAE33" s="1230"/>
      <c r="VAF33" s="1230"/>
      <c r="VAG33" s="1230"/>
      <c r="VAH33" s="1230"/>
      <c r="VAI33" s="1230"/>
      <c r="VAJ33" s="1230"/>
      <c r="VAK33" s="1230"/>
      <c r="VAL33" s="1230"/>
      <c r="VAM33" s="1230"/>
      <c r="VAN33" s="1230"/>
      <c r="VAO33" s="1230"/>
      <c r="VAP33" s="1230"/>
      <c r="VAQ33" s="1230"/>
      <c r="VAR33" s="1230"/>
      <c r="VAS33" s="1230"/>
      <c r="VAT33" s="1230"/>
      <c r="VAU33" s="1230"/>
      <c r="VAV33" s="1230"/>
      <c r="VAW33" s="1230"/>
      <c r="VAX33" s="1230"/>
      <c r="VAY33" s="1230"/>
      <c r="VAZ33" s="1230"/>
      <c r="VBA33" s="1230"/>
      <c r="VBB33" s="1230"/>
      <c r="VBC33" s="1230"/>
      <c r="VBD33" s="1230"/>
      <c r="VBE33" s="1230"/>
      <c r="VBF33" s="1230"/>
      <c r="VBG33" s="1230"/>
      <c r="VBH33" s="1230"/>
      <c r="VBI33" s="1230"/>
      <c r="VBJ33" s="1230"/>
      <c r="VBK33" s="1230"/>
      <c r="VBL33" s="1230"/>
      <c r="VBM33" s="1230"/>
      <c r="VBN33" s="1230"/>
      <c r="VBO33" s="1230"/>
      <c r="VBP33" s="1230"/>
      <c r="VBQ33" s="1230"/>
      <c r="VBR33" s="1230"/>
      <c r="VBS33" s="1230"/>
      <c r="VBT33" s="1230"/>
      <c r="VBU33" s="1230"/>
      <c r="VBV33" s="1230"/>
      <c r="VBW33" s="1230"/>
      <c r="VBX33" s="1230"/>
      <c r="VBY33" s="1230"/>
      <c r="VBZ33" s="1230"/>
      <c r="VCA33" s="1230"/>
      <c r="VCB33" s="1230"/>
      <c r="VCC33" s="1230"/>
      <c r="VCD33" s="1230"/>
      <c r="VCE33" s="1230"/>
      <c r="VCF33" s="1230"/>
      <c r="VCG33" s="1230"/>
      <c r="VCH33" s="1230"/>
      <c r="VCI33" s="1230"/>
      <c r="VCJ33" s="1230"/>
      <c r="VCK33" s="1230"/>
      <c r="VCL33" s="1230"/>
      <c r="VCM33" s="1230"/>
      <c r="VCN33" s="1230"/>
      <c r="VCO33" s="1230"/>
      <c r="VCP33" s="1230"/>
      <c r="VCQ33" s="1230"/>
      <c r="VCR33" s="1230"/>
      <c r="VCS33" s="1230"/>
      <c r="VCT33" s="1230"/>
      <c r="VCU33" s="1230"/>
      <c r="VCV33" s="1230"/>
      <c r="VCW33" s="1230"/>
      <c r="VCX33" s="1230"/>
      <c r="VCY33" s="1230"/>
      <c r="VCZ33" s="1230"/>
      <c r="VDA33" s="1230"/>
      <c r="VDB33" s="1230"/>
      <c r="VDC33" s="1230"/>
      <c r="VDD33" s="1230"/>
      <c r="VDE33" s="1230"/>
      <c r="VDF33" s="1230"/>
      <c r="VDG33" s="1230"/>
      <c r="VDH33" s="1230"/>
      <c r="VDI33" s="1230"/>
      <c r="VDJ33" s="1230"/>
      <c r="VDK33" s="1230"/>
      <c r="VDL33" s="1230"/>
      <c r="VDM33" s="1230"/>
      <c r="VDN33" s="1230"/>
      <c r="VDO33" s="1230"/>
      <c r="VDP33" s="1230"/>
      <c r="VDQ33" s="1230"/>
      <c r="VDR33" s="1230"/>
      <c r="VDS33" s="1230"/>
      <c r="VDT33" s="1230"/>
      <c r="VDU33" s="1230"/>
      <c r="VDV33" s="1230"/>
      <c r="VDW33" s="1230"/>
      <c r="VDX33" s="1230"/>
      <c r="VDY33" s="1230"/>
      <c r="VDZ33" s="1230"/>
      <c r="VEA33" s="1230"/>
      <c r="VEB33" s="1230"/>
      <c r="VEC33" s="1230"/>
      <c r="VED33" s="1230"/>
      <c r="VEE33" s="1230"/>
      <c r="VEF33" s="1230"/>
      <c r="VEG33" s="1230"/>
      <c r="VEH33" s="1230"/>
      <c r="VEI33" s="1230"/>
      <c r="VEJ33" s="1230"/>
      <c r="VEK33" s="1230"/>
      <c r="VEL33" s="1230"/>
      <c r="VEM33" s="1230"/>
      <c r="VEN33" s="1230"/>
      <c r="VEO33" s="1230"/>
      <c r="VEP33" s="1230"/>
      <c r="VEQ33" s="1230"/>
      <c r="VER33" s="1230"/>
      <c r="VES33" s="1230"/>
      <c r="VET33" s="1230"/>
      <c r="VEU33" s="1230"/>
      <c r="VEV33" s="1230"/>
      <c r="VEW33" s="1230"/>
      <c r="VEX33" s="1230"/>
      <c r="VEY33" s="1230"/>
      <c r="VEZ33" s="1230"/>
      <c r="VFA33" s="1230"/>
      <c r="VFB33" s="1230"/>
      <c r="VFC33" s="1230"/>
      <c r="VFD33" s="1230"/>
      <c r="VFE33" s="1230"/>
      <c r="VFF33" s="1230"/>
      <c r="VFG33" s="1230"/>
      <c r="VFH33" s="1230"/>
      <c r="VFI33" s="1230"/>
      <c r="VFJ33" s="1230"/>
      <c r="VFK33" s="1230"/>
      <c r="VFL33" s="1230"/>
      <c r="VFM33" s="1230"/>
      <c r="VFN33" s="1230"/>
      <c r="VFO33" s="1230"/>
      <c r="VFP33" s="1230"/>
      <c r="VFQ33" s="1230"/>
      <c r="VFR33" s="1230"/>
      <c r="VFS33" s="1230"/>
      <c r="VFT33" s="1230"/>
      <c r="VFU33" s="1230"/>
      <c r="VFV33" s="1230"/>
      <c r="VFW33" s="1230"/>
      <c r="VFX33" s="1230"/>
      <c r="VFY33" s="1230"/>
      <c r="VFZ33" s="1230"/>
      <c r="VGA33" s="1230"/>
      <c r="VGB33" s="1230"/>
      <c r="VGC33" s="1230"/>
      <c r="VGD33" s="1230"/>
      <c r="VGE33" s="1230"/>
      <c r="VGF33" s="1230"/>
      <c r="VGG33" s="1230"/>
      <c r="VGH33" s="1230"/>
      <c r="VGI33" s="1230"/>
      <c r="VGJ33" s="1230"/>
      <c r="VGK33" s="1230"/>
      <c r="VGL33" s="1230"/>
      <c r="VGM33" s="1230"/>
      <c r="VGN33" s="1230"/>
      <c r="VGO33" s="1230"/>
      <c r="VGP33" s="1230"/>
      <c r="VGQ33" s="1230"/>
      <c r="VGR33" s="1230"/>
      <c r="VGS33" s="1230"/>
      <c r="VGT33" s="1230"/>
      <c r="VGU33" s="1230"/>
      <c r="VGV33" s="1230"/>
      <c r="VGW33" s="1230"/>
      <c r="VGX33" s="1230"/>
      <c r="VGY33" s="1230"/>
      <c r="VGZ33" s="1230"/>
      <c r="VHA33" s="1230"/>
      <c r="VHB33" s="1230"/>
      <c r="VHC33" s="1230"/>
      <c r="VHD33" s="1230"/>
      <c r="VHE33" s="1230"/>
      <c r="VHF33" s="1230"/>
      <c r="VHG33" s="1230"/>
      <c r="VHH33" s="1230"/>
      <c r="VHI33" s="1230"/>
      <c r="VHJ33" s="1230"/>
      <c r="VHK33" s="1230"/>
      <c r="VHL33" s="1230"/>
      <c r="VHM33" s="1230"/>
      <c r="VHN33" s="1230"/>
      <c r="VHO33" s="1230"/>
      <c r="VHP33" s="1230"/>
      <c r="VHQ33" s="1230"/>
      <c r="VHR33" s="1230"/>
      <c r="VHS33" s="1230"/>
      <c r="VHT33" s="1230"/>
      <c r="VHU33" s="1230"/>
      <c r="VHV33" s="1230"/>
      <c r="VHW33" s="1230"/>
      <c r="VHX33" s="1230"/>
      <c r="VHY33" s="1230"/>
      <c r="VHZ33" s="1230"/>
      <c r="VIA33" s="1230"/>
      <c r="VIB33" s="1230"/>
      <c r="VIC33" s="1230"/>
      <c r="VID33" s="1230"/>
      <c r="VIE33" s="1230"/>
      <c r="VIF33" s="1230"/>
      <c r="VIG33" s="1230"/>
      <c r="VIH33" s="1230"/>
      <c r="VII33" s="1230"/>
      <c r="VIJ33" s="1230"/>
      <c r="VIK33" s="1230"/>
      <c r="VIL33" s="1230"/>
      <c r="VIM33" s="1230"/>
      <c r="VIN33" s="1230"/>
      <c r="VIO33" s="1230"/>
      <c r="VIP33" s="1230"/>
      <c r="VIQ33" s="1230"/>
      <c r="VIR33" s="1230"/>
      <c r="VIS33" s="1230"/>
      <c r="VIT33" s="1230"/>
      <c r="VIU33" s="1230"/>
      <c r="VIV33" s="1230"/>
      <c r="VIW33" s="1230"/>
      <c r="VIX33" s="1230"/>
      <c r="VIY33" s="1230"/>
      <c r="VIZ33" s="1230"/>
      <c r="VJA33" s="1230"/>
      <c r="VJB33" s="1230"/>
      <c r="VJC33" s="1230"/>
      <c r="VJD33" s="1230"/>
      <c r="VJE33" s="1230"/>
      <c r="VJF33" s="1230"/>
      <c r="VJG33" s="1230"/>
      <c r="VJH33" s="1230"/>
      <c r="VJI33" s="1230"/>
      <c r="VJJ33" s="1230"/>
      <c r="VJK33" s="1230"/>
      <c r="VJL33" s="1230"/>
      <c r="VJM33" s="1230"/>
      <c r="VJN33" s="1230"/>
      <c r="VJO33" s="1230"/>
      <c r="VJP33" s="1230"/>
      <c r="VJQ33" s="1230"/>
      <c r="VJR33" s="1230"/>
      <c r="VJS33" s="1230"/>
      <c r="VJT33" s="1230"/>
      <c r="VJU33" s="1230"/>
      <c r="VJV33" s="1230"/>
      <c r="VJW33" s="1230"/>
      <c r="VJX33" s="1230"/>
      <c r="VJY33" s="1230"/>
      <c r="VJZ33" s="1230"/>
      <c r="VKA33" s="1230"/>
      <c r="VKB33" s="1230"/>
      <c r="VKC33" s="1230"/>
      <c r="VKD33" s="1230"/>
      <c r="VKE33" s="1230"/>
      <c r="VKF33" s="1230"/>
      <c r="VKG33" s="1230"/>
      <c r="VKH33" s="1230"/>
      <c r="VKI33" s="1230"/>
      <c r="VKJ33" s="1230"/>
      <c r="VKK33" s="1230"/>
      <c r="VKL33" s="1230"/>
      <c r="VKM33" s="1230"/>
      <c r="VKN33" s="1230"/>
      <c r="VKO33" s="1230"/>
      <c r="VKP33" s="1230"/>
      <c r="VKQ33" s="1230"/>
      <c r="VKR33" s="1230"/>
      <c r="VKS33" s="1230"/>
      <c r="VKT33" s="1230"/>
      <c r="VKU33" s="1230"/>
      <c r="VKV33" s="1230"/>
      <c r="VKW33" s="1230"/>
      <c r="VKX33" s="1230"/>
      <c r="VKY33" s="1230"/>
      <c r="VKZ33" s="1230"/>
      <c r="VLA33" s="1230"/>
      <c r="VLB33" s="1230"/>
      <c r="VLC33" s="1230"/>
      <c r="VLD33" s="1230"/>
      <c r="VLE33" s="1230"/>
      <c r="VLF33" s="1230"/>
      <c r="VLG33" s="1230"/>
      <c r="VLH33" s="1230"/>
      <c r="VLI33" s="1230"/>
      <c r="VLJ33" s="1230"/>
      <c r="VLK33" s="1230"/>
      <c r="VLL33" s="1230"/>
      <c r="VLM33" s="1230"/>
      <c r="VLN33" s="1230"/>
      <c r="VLO33" s="1230"/>
      <c r="VLP33" s="1230"/>
      <c r="VLQ33" s="1230"/>
      <c r="VLR33" s="1230"/>
      <c r="VLS33" s="1230"/>
      <c r="VLT33" s="1230"/>
      <c r="VLU33" s="1230"/>
      <c r="VLV33" s="1230"/>
      <c r="VLW33" s="1230"/>
      <c r="VLX33" s="1230"/>
      <c r="VLY33" s="1230"/>
      <c r="VLZ33" s="1230"/>
      <c r="VMA33" s="1230"/>
      <c r="VMB33" s="1230"/>
      <c r="VMC33" s="1230"/>
      <c r="VMD33" s="1230"/>
      <c r="VME33" s="1230"/>
      <c r="VMF33" s="1230"/>
      <c r="VMG33" s="1230"/>
      <c r="VMH33" s="1230"/>
      <c r="VMI33" s="1230"/>
      <c r="VMJ33" s="1230"/>
      <c r="VMK33" s="1230"/>
      <c r="VML33" s="1230"/>
      <c r="VMM33" s="1230"/>
      <c r="VMN33" s="1230"/>
      <c r="VMO33" s="1230"/>
      <c r="VMP33" s="1230"/>
      <c r="VMQ33" s="1230"/>
      <c r="VMR33" s="1230"/>
      <c r="VMS33" s="1230"/>
      <c r="VMT33" s="1230"/>
      <c r="VMU33" s="1230"/>
      <c r="VMV33" s="1230"/>
      <c r="VMW33" s="1230"/>
      <c r="VMX33" s="1230"/>
      <c r="VMY33" s="1230"/>
      <c r="VMZ33" s="1230"/>
      <c r="VNA33" s="1230"/>
      <c r="VNB33" s="1230"/>
      <c r="VNC33" s="1230"/>
      <c r="VND33" s="1230"/>
      <c r="VNE33" s="1230"/>
      <c r="VNF33" s="1230"/>
      <c r="VNG33" s="1230"/>
      <c r="VNH33" s="1230"/>
      <c r="VNI33" s="1230"/>
      <c r="VNJ33" s="1230"/>
      <c r="VNK33" s="1230"/>
      <c r="VNL33" s="1230"/>
      <c r="VNM33" s="1230"/>
      <c r="VNN33" s="1230"/>
      <c r="VNO33" s="1230"/>
      <c r="VNP33" s="1230"/>
      <c r="VNQ33" s="1230"/>
      <c r="VNR33" s="1230"/>
      <c r="VNS33" s="1230"/>
      <c r="VNT33" s="1230"/>
      <c r="VNU33" s="1230"/>
      <c r="VNV33" s="1230"/>
      <c r="VNW33" s="1230"/>
      <c r="VNX33" s="1230"/>
      <c r="VNY33" s="1230"/>
      <c r="VNZ33" s="1230"/>
      <c r="VOA33" s="1230"/>
      <c r="VOB33" s="1230"/>
      <c r="VOC33" s="1230"/>
      <c r="VOD33" s="1230"/>
      <c r="VOE33" s="1230"/>
      <c r="VOF33" s="1230"/>
      <c r="VOG33" s="1230"/>
      <c r="VOH33" s="1230"/>
      <c r="VOI33" s="1230"/>
      <c r="VOJ33" s="1230"/>
      <c r="VOK33" s="1230"/>
      <c r="VOL33" s="1230"/>
      <c r="VOM33" s="1230"/>
      <c r="VON33" s="1230"/>
      <c r="VOO33" s="1230"/>
      <c r="VOP33" s="1230"/>
      <c r="VOQ33" s="1230"/>
      <c r="VOR33" s="1230"/>
      <c r="VOS33" s="1230"/>
      <c r="VOT33" s="1230"/>
      <c r="VOU33" s="1230"/>
      <c r="VOV33" s="1230"/>
      <c r="VOW33" s="1230"/>
      <c r="VOX33" s="1230"/>
      <c r="VOY33" s="1230"/>
      <c r="VOZ33" s="1230"/>
      <c r="VPA33" s="1230"/>
      <c r="VPB33" s="1230"/>
      <c r="VPC33" s="1230"/>
      <c r="VPD33" s="1230"/>
      <c r="VPE33" s="1230"/>
      <c r="VPF33" s="1230"/>
      <c r="VPG33" s="1230"/>
      <c r="VPH33" s="1230"/>
      <c r="VPI33" s="1230"/>
      <c r="VPJ33" s="1230"/>
      <c r="VPK33" s="1230"/>
      <c r="VPL33" s="1230"/>
      <c r="VPM33" s="1230"/>
      <c r="VPN33" s="1230"/>
      <c r="VPO33" s="1230"/>
      <c r="VPP33" s="1230"/>
      <c r="VPQ33" s="1230"/>
      <c r="VPR33" s="1230"/>
      <c r="VPS33" s="1230"/>
      <c r="VPT33" s="1230"/>
      <c r="VPU33" s="1230"/>
      <c r="VPV33" s="1230"/>
      <c r="VPW33" s="1230"/>
      <c r="VPX33" s="1230"/>
      <c r="VPY33" s="1230"/>
      <c r="VPZ33" s="1230"/>
      <c r="VQA33" s="1230"/>
      <c r="VQB33" s="1230"/>
      <c r="VQC33" s="1230"/>
      <c r="VQD33" s="1230"/>
      <c r="VQE33" s="1230"/>
      <c r="VQF33" s="1230"/>
      <c r="VQG33" s="1230"/>
      <c r="VQH33" s="1230"/>
      <c r="VQI33" s="1230"/>
      <c r="VQJ33" s="1230"/>
      <c r="VQK33" s="1230"/>
      <c r="VQL33" s="1230"/>
      <c r="VQM33" s="1230"/>
      <c r="VQN33" s="1230"/>
      <c r="VQO33" s="1230"/>
      <c r="VQP33" s="1230"/>
      <c r="VQQ33" s="1230"/>
      <c r="VQR33" s="1230"/>
      <c r="VQS33" s="1230"/>
      <c r="VQT33" s="1230"/>
      <c r="VQU33" s="1230"/>
      <c r="VQV33" s="1230"/>
      <c r="VQW33" s="1230"/>
      <c r="VQX33" s="1230"/>
      <c r="VQY33" s="1230"/>
      <c r="VQZ33" s="1230"/>
      <c r="VRA33" s="1230"/>
      <c r="VRB33" s="1230"/>
      <c r="VRC33" s="1230"/>
      <c r="VRD33" s="1230"/>
      <c r="VRE33" s="1230"/>
      <c r="VRF33" s="1230"/>
      <c r="VRG33" s="1230"/>
      <c r="VRH33" s="1230"/>
      <c r="VRI33" s="1230"/>
      <c r="VRJ33" s="1230"/>
      <c r="VRK33" s="1230"/>
      <c r="VRL33" s="1230"/>
      <c r="VRM33" s="1230"/>
      <c r="VRN33" s="1230"/>
      <c r="VRO33" s="1230"/>
      <c r="VRP33" s="1230"/>
      <c r="VRQ33" s="1230"/>
      <c r="VRR33" s="1230"/>
      <c r="VRS33" s="1230"/>
      <c r="VRT33" s="1230"/>
      <c r="VRU33" s="1230"/>
      <c r="VRV33" s="1230"/>
      <c r="VRW33" s="1230"/>
      <c r="VRX33" s="1230"/>
      <c r="VRY33" s="1230"/>
      <c r="VRZ33" s="1230"/>
      <c r="VSA33" s="1230"/>
      <c r="VSB33" s="1230"/>
      <c r="VSC33" s="1230"/>
      <c r="VSD33" s="1230"/>
      <c r="VSE33" s="1230"/>
      <c r="VSF33" s="1230"/>
      <c r="VSG33" s="1230"/>
      <c r="VSH33" s="1230"/>
      <c r="VSI33" s="1230"/>
      <c r="VSJ33" s="1230"/>
      <c r="VSK33" s="1230"/>
      <c r="VSL33" s="1230"/>
      <c r="VSM33" s="1230"/>
      <c r="VSN33" s="1230"/>
      <c r="VSO33" s="1230"/>
      <c r="VSP33" s="1230"/>
      <c r="VSQ33" s="1230"/>
      <c r="VSR33" s="1230"/>
      <c r="VSS33" s="1230"/>
      <c r="VST33" s="1230"/>
      <c r="VSU33" s="1230"/>
      <c r="VSV33" s="1230"/>
      <c r="VSW33" s="1230"/>
      <c r="VSX33" s="1230"/>
      <c r="VSY33" s="1230"/>
      <c r="VSZ33" s="1230"/>
      <c r="VTA33" s="1230"/>
      <c r="VTB33" s="1230"/>
      <c r="VTC33" s="1230"/>
      <c r="VTD33" s="1230"/>
      <c r="VTE33" s="1230"/>
      <c r="VTF33" s="1230"/>
      <c r="VTG33" s="1230"/>
      <c r="VTH33" s="1230"/>
      <c r="VTI33" s="1230"/>
      <c r="VTJ33" s="1230"/>
      <c r="VTK33" s="1230"/>
      <c r="VTL33" s="1230"/>
      <c r="VTM33" s="1230"/>
      <c r="VTN33" s="1230"/>
      <c r="VTO33" s="1230"/>
      <c r="VTP33" s="1230"/>
      <c r="VTQ33" s="1230"/>
      <c r="VTR33" s="1230"/>
      <c r="VTS33" s="1230"/>
      <c r="VTT33" s="1230"/>
      <c r="VTU33" s="1230"/>
      <c r="VTV33" s="1230"/>
      <c r="VTW33" s="1230"/>
      <c r="VTX33" s="1230"/>
      <c r="VTY33" s="1230"/>
      <c r="VTZ33" s="1230"/>
      <c r="VUA33" s="1230"/>
      <c r="VUB33" s="1230"/>
      <c r="VUC33" s="1230"/>
      <c r="VUD33" s="1230"/>
      <c r="VUE33" s="1230"/>
      <c r="VUF33" s="1230"/>
      <c r="VUG33" s="1230"/>
      <c r="VUH33" s="1230"/>
      <c r="VUI33" s="1230"/>
      <c r="VUJ33" s="1230"/>
      <c r="VUK33" s="1230"/>
      <c r="VUL33" s="1230"/>
      <c r="VUM33" s="1230"/>
      <c r="VUN33" s="1230"/>
      <c r="VUO33" s="1230"/>
      <c r="VUP33" s="1230"/>
      <c r="VUQ33" s="1230"/>
      <c r="VUR33" s="1230"/>
      <c r="VUS33" s="1230"/>
      <c r="VUT33" s="1230"/>
      <c r="VUU33" s="1230"/>
      <c r="VUV33" s="1230"/>
      <c r="VUW33" s="1230"/>
      <c r="VUX33" s="1230"/>
      <c r="VUY33" s="1230"/>
      <c r="VUZ33" s="1230"/>
      <c r="VVA33" s="1230"/>
      <c r="VVB33" s="1230"/>
      <c r="VVC33" s="1230"/>
      <c r="VVD33" s="1230"/>
      <c r="VVE33" s="1230"/>
      <c r="VVF33" s="1230"/>
      <c r="VVG33" s="1230"/>
      <c r="VVH33" s="1230"/>
      <c r="VVI33" s="1230"/>
      <c r="VVJ33" s="1230"/>
      <c r="VVK33" s="1230"/>
      <c r="VVL33" s="1230"/>
      <c r="VVM33" s="1230"/>
      <c r="VVN33" s="1230"/>
      <c r="VVO33" s="1230"/>
      <c r="VVP33" s="1230"/>
      <c r="VVQ33" s="1230"/>
      <c r="VVR33" s="1230"/>
      <c r="VVS33" s="1230"/>
      <c r="VVT33" s="1230"/>
      <c r="VVU33" s="1230"/>
      <c r="VVV33" s="1230"/>
      <c r="VVW33" s="1230"/>
      <c r="VVX33" s="1230"/>
      <c r="VVY33" s="1230"/>
      <c r="VVZ33" s="1230"/>
      <c r="VWA33" s="1230"/>
      <c r="VWB33" s="1230"/>
      <c r="VWC33" s="1230"/>
      <c r="VWD33" s="1230"/>
      <c r="VWE33" s="1230"/>
      <c r="VWF33" s="1230"/>
      <c r="VWG33" s="1230"/>
      <c r="VWH33" s="1230"/>
      <c r="VWI33" s="1230"/>
      <c r="VWJ33" s="1230"/>
      <c r="VWK33" s="1230"/>
      <c r="VWL33" s="1230"/>
      <c r="VWM33" s="1230"/>
      <c r="VWN33" s="1230"/>
      <c r="VWO33" s="1230"/>
      <c r="VWP33" s="1230"/>
      <c r="VWQ33" s="1230"/>
      <c r="VWR33" s="1230"/>
      <c r="VWS33" s="1230"/>
      <c r="VWT33" s="1230"/>
      <c r="VWU33" s="1230"/>
      <c r="VWV33" s="1230"/>
      <c r="VWW33" s="1230"/>
      <c r="VWX33" s="1230"/>
      <c r="VWY33" s="1230"/>
      <c r="VWZ33" s="1230"/>
      <c r="VXA33" s="1230"/>
      <c r="VXB33" s="1230"/>
      <c r="VXC33" s="1230"/>
      <c r="VXD33" s="1230"/>
      <c r="VXE33" s="1230"/>
      <c r="VXF33" s="1230"/>
      <c r="VXG33" s="1230"/>
      <c r="VXH33" s="1230"/>
      <c r="VXI33" s="1230"/>
      <c r="VXJ33" s="1230"/>
      <c r="VXK33" s="1230"/>
      <c r="VXL33" s="1230"/>
      <c r="VXM33" s="1230"/>
      <c r="VXN33" s="1230"/>
      <c r="VXO33" s="1230"/>
      <c r="VXP33" s="1230"/>
      <c r="VXQ33" s="1230"/>
      <c r="VXR33" s="1230"/>
      <c r="VXS33" s="1230"/>
      <c r="VXT33" s="1230"/>
      <c r="VXU33" s="1230"/>
      <c r="VXV33" s="1230"/>
      <c r="VXW33" s="1230"/>
      <c r="VXX33" s="1230"/>
      <c r="VXY33" s="1230"/>
      <c r="VXZ33" s="1230"/>
      <c r="VYA33" s="1230"/>
      <c r="VYB33" s="1230"/>
      <c r="VYC33" s="1230"/>
      <c r="VYD33" s="1230"/>
      <c r="VYE33" s="1230"/>
      <c r="VYF33" s="1230"/>
      <c r="VYG33" s="1230"/>
      <c r="VYH33" s="1230"/>
      <c r="VYI33" s="1230"/>
      <c r="VYJ33" s="1230"/>
      <c r="VYK33" s="1230"/>
      <c r="VYL33" s="1230"/>
      <c r="VYM33" s="1230"/>
      <c r="VYN33" s="1230"/>
      <c r="VYO33" s="1230"/>
      <c r="VYP33" s="1230"/>
      <c r="VYQ33" s="1230"/>
      <c r="VYR33" s="1230"/>
      <c r="VYS33" s="1230"/>
      <c r="VYT33" s="1230"/>
      <c r="VYU33" s="1230"/>
      <c r="VYV33" s="1230"/>
      <c r="VYW33" s="1230"/>
      <c r="VYX33" s="1230"/>
      <c r="VYY33" s="1230"/>
      <c r="VYZ33" s="1230"/>
      <c r="VZA33" s="1230"/>
      <c r="VZB33" s="1230"/>
      <c r="VZC33" s="1230"/>
      <c r="VZD33" s="1230"/>
      <c r="VZE33" s="1230"/>
      <c r="VZF33" s="1230"/>
      <c r="VZG33" s="1230"/>
      <c r="VZH33" s="1230"/>
      <c r="VZI33" s="1230"/>
      <c r="VZJ33" s="1230"/>
      <c r="VZK33" s="1230"/>
      <c r="VZL33" s="1230"/>
      <c r="VZM33" s="1230"/>
      <c r="VZN33" s="1230"/>
      <c r="VZO33" s="1230"/>
      <c r="VZP33" s="1230"/>
      <c r="VZQ33" s="1230"/>
      <c r="VZR33" s="1230"/>
      <c r="VZS33" s="1230"/>
      <c r="VZT33" s="1230"/>
      <c r="VZU33" s="1230"/>
      <c r="VZV33" s="1230"/>
      <c r="VZW33" s="1230"/>
      <c r="VZX33" s="1230"/>
      <c r="VZY33" s="1230"/>
      <c r="VZZ33" s="1230"/>
      <c r="WAA33" s="1230"/>
      <c r="WAB33" s="1230"/>
      <c r="WAC33" s="1230"/>
      <c r="WAD33" s="1230"/>
      <c r="WAE33" s="1230"/>
      <c r="WAF33" s="1230"/>
      <c r="WAG33" s="1230"/>
      <c r="WAH33" s="1230"/>
      <c r="WAI33" s="1230"/>
      <c r="WAJ33" s="1230"/>
      <c r="WAK33" s="1230"/>
      <c r="WAL33" s="1230"/>
      <c r="WAM33" s="1230"/>
      <c r="WAN33" s="1230"/>
      <c r="WAO33" s="1230"/>
      <c r="WAP33" s="1230"/>
      <c r="WAQ33" s="1230"/>
      <c r="WAR33" s="1230"/>
      <c r="WAS33" s="1230"/>
      <c r="WAT33" s="1230"/>
      <c r="WAU33" s="1230"/>
      <c r="WAV33" s="1230"/>
      <c r="WAW33" s="1230"/>
      <c r="WAX33" s="1230"/>
      <c r="WAY33" s="1230"/>
      <c r="WAZ33" s="1230"/>
      <c r="WBA33" s="1230"/>
      <c r="WBB33" s="1230"/>
      <c r="WBC33" s="1230"/>
      <c r="WBD33" s="1230"/>
      <c r="WBE33" s="1230"/>
      <c r="WBF33" s="1230"/>
      <c r="WBG33" s="1230"/>
      <c r="WBH33" s="1230"/>
      <c r="WBI33" s="1230"/>
      <c r="WBJ33" s="1230"/>
      <c r="WBK33" s="1230"/>
      <c r="WBL33" s="1230"/>
      <c r="WBM33" s="1230"/>
      <c r="WBN33" s="1230"/>
      <c r="WBO33" s="1230"/>
      <c r="WBP33" s="1230"/>
      <c r="WBQ33" s="1230"/>
      <c r="WBR33" s="1230"/>
      <c r="WBS33" s="1230"/>
      <c r="WBT33" s="1230"/>
      <c r="WBU33" s="1230"/>
      <c r="WBV33" s="1230"/>
      <c r="WBW33" s="1230"/>
      <c r="WBX33" s="1230"/>
      <c r="WBY33" s="1230"/>
      <c r="WBZ33" s="1230"/>
      <c r="WCA33" s="1230"/>
      <c r="WCB33" s="1230"/>
      <c r="WCC33" s="1230"/>
      <c r="WCD33" s="1230"/>
      <c r="WCE33" s="1230"/>
      <c r="WCF33" s="1230"/>
      <c r="WCG33" s="1230"/>
      <c r="WCH33" s="1230"/>
      <c r="WCI33" s="1230"/>
      <c r="WCJ33" s="1230"/>
      <c r="WCK33" s="1230"/>
      <c r="WCL33" s="1230"/>
      <c r="WCM33" s="1230"/>
      <c r="WCN33" s="1230"/>
      <c r="WCO33" s="1230"/>
      <c r="WCP33" s="1230"/>
      <c r="WCQ33" s="1230"/>
      <c r="WCR33" s="1230"/>
      <c r="WCS33" s="1230"/>
      <c r="WCT33" s="1230"/>
      <c r="WCU33" s="1230"/>
      <c r="WCV33" s="1230"/>
      <c r="WCW33" s="1230"/>
      <c r="WCX33" s="1230"/>
      <c r="WCY33" s="1230"/>
      <c r="WCZ33" s="1230"/>
      <c r="WDA33" s="1230"/>
      <c r="WDB33" s="1230"/>
      <c r="WDC33" s="1230"/>
      <c r="WDD33" s="1230"/>
      <c r="WDE33" s="1230"/>
      <c r="WDF33" s="1230"/>
      <c r="WDG33" s="1230"/>
      <c r="WDH33" s="1230"/>
      <c r="WDI33" s="1230"/>
      <c r="WDJ33" s="1230"/>
      <c r="WDK33" s="1230"/>
      <c r="WDL33" s="1230"/>
      <c r="WDM33" s="1230"/>
      <c r="WDN33" s="1230"/>
      <c r="WDO33" s="1230"/>
      <c r="WDP33" s="1230"/>
      <c r="WDQ33" s="1230"/>
      <c r="WDR33" s="1230"/>
      <c r="WDS33" s="1230"/>
      <c r="WDT33" s="1230"/>
      <c r="WDU33" s="1230"/>
      <c r="WDV33" s="1230"/>
      <c r="WDW33" s="1230"/>
      <c r="WDX33" s="1230"/>
      <c r="WDY33" s="1230"/>
      <c r="WDZ33" s="1230"/>
      <c r="WEA33" s="1230"/>
      <c r="WEB33" s="1230"/>
      <c r="WEC33" s="1230"/>
      <c r="WED33" s="1230"/>
      <c r="WEE33" s="1230"/>
      <c r="WEF33" s="1230"/>
      <c r="WEG33" s="1230"/>
      <c r="WEH33" s="1230"/>
      <c r="WEI33" s="1230"/>
      <c r="WEJ33" s="1230"/>
      <c r="WEK33" s="1230"/>
      <c r="WEL33" s="1230"/>
      <c r="WEM33" s="1230"/>
      <c r="WEN33" s="1230"/>
      <c r="WEO33" s="1230"/>
      <c r="WEP33" s="1230"/>
      <c r="WEQ33" s="1230"/>
      <c r="WER33" s="1230"/>
      <c r="WES33" s="1230"/>
      <c r="WET33" s="1230"/>
      <c r="WEU33" s="1230"/>
      <c r="WEV33" s="1230"/>
      <c r="WEW33" s="1230"/>
      <c r="WEX33" s="1230"/>
      <c r="WEY33" s="1230"/>
      <c r="WEZ33" s="1230"/>
      <c r="WFA33" s="1230"/>
      <c r="WFB33" s="1230"/>
      <c r="WFC33" s="1230"/>
      <c r="WFD33" s="1230"/>
      <c r="WFE33" s="1230"/>
      <c r="WFF33" s="1230"/>
      <c r="WFG33" s="1230"/>
      <c r="WFH33" s="1230"/>
      <c r="WFI33" s="1230"/>
      <c r="WFJ33" s="1230"/>
      <c r="WFK33" s="1230"/>
      <c r="WFL33" s="1230"/>
      <c r="WFM33" s="1230"/>
      <c r="WFN33" s="1230"/>
      <c r="WFO33" s="1230"/>
      <c r="WFP33" s="1230"/>
      <c r="WFQ33" s="1230"/>
      <c r="WFR33" s="1230"/>
      <c r="WFS33" s="1230"/>
      <c r="WFT33" s="1230"/>
      <c r="WFU33" s="1230"/>
      <c r="WFV33" s="1230"/>
      <c r="WFW33" s="1230"/>
      <c r="WFX33" s="1230"/>
      <c r="WFY33" s="1230"/>
      <c r="WFZ33" s="1230"/>
      <c r="WGA33" s="1230"/>
      <c r="WGB33" s="1230"/>
      <c r="WGC33" s="1230"/>
      <c r="WGD33" s="1230"/>
      <c r="WGE33" s="1230"/>
      <c r="WGF33" s="1230"/>
      <c r="WGG33" s="1230"/>
      <c r="WGH33" s="1230"/>
      <c r="WGI33" s="1230"/>
      <c r="WGJ33" s="1230"/>
      <c r="WGK33" s="1230"/>
      <c r="WGL33" s="1230"/>
      <c r="WGM33" s="1230"/>
      <c r="WGN33" s="1230"/>
      <c r="WGO33" s="1230"/>
      <c r="WGP33" s="1230"/>
      <c r="WGQ33" s="1230"/>
      <c r="WGR33" s="1230"/>
      <c r="WGS33" s="1230"/>
      <c r="WGT33" s="1230"/>
      <c r="WGU33" s="1230"/>
      <c r="WGV33" s="1230"/>
      <c r="WGW33" s="1230"/>
      <c r="WGX33" s="1230"/>
      <c r="WGY33" s="1230"/>
      <c r="WGZ33" s="1230"/>
      <c r="WHA33" s="1230"/>
      <c r="WHB33" s="1230"/>
      <c r="WHC33" s="1230"/>
      <c r="WHD33" s="1230"/>
      <c r="WHE33" s="1230"/>
      <c r="WHF33" s="1230"/>
      <c r="WHG33" s="1230"/>
      <c r="WHH33" s="1230"/>
      <c r="WHI33" s="1230"/>
      <c r="WHJ33" s="1230"/>
      <c r="WHK33" s="1230"/>
      <c r="WHL33" s="1230"/>
      <c r="WHM33" s="1230"/>
      <c r="WHN33" s="1230"/>
      <c r="WHO33" s="1230"/>
      <c r="WHP33" s="1230"/>
      <c r="WHQ33" s="1230"/>
      <c r="WHR33" s="1230"/>
      <c r="WHS33" s="1230"/>
      <c r="WHT33" s="1230"/>
      <c r="WHU33" s="1230"/>
      <c r="WHV33" s="1230"/>
      <c r="WHW33" s="1230"/>
      <c r="WHX33" s="1230"/>
      <c r="WHY33" s="1230"/>
      <c r="WHZ33" s="1230"/>
      <c r="WIA33" s="1230"/>
      <c r="WIB33" s="1230"/>
      <c r="WIC33" s="1230"/>
      <c r="WID33" s="1230"/>
      <c r="WIE33" s="1230"/>
      <c r="WIF33" s="1230"/>
      <c r="WIG33" s="1230"/>
      <c r="WIH33" s="1230"/>
      <c r="WII33" s="1230"/>
      <c r="WIJ33" s="1230"/>
      <c r="WIK33" s="1230"/>
      <c r="WIL33" s="1230"/>
      <c r="WIM33" s="1230"/>
      <c r="WIN33" s="1230"/>
      <c r="WIO33" s="1230"/>
      <c r="WIP33" s="1230"/>
      <c r="WIQ33" s="1230"/>
      <c r="WIR33" s="1230"/>
      <c r="WIS33" s="1230"/>
      <c r="WIT33" s="1230"/>
      <c r="WIU33" s="1230"/>
      <c r="WIV33" s="1230"/>
      <c r="WIW33" s="1230"/>
      <c r="WIX33" s="1230"/>
      <c r="WIY33" s="1230"/>
      <c r="WIZ33" s="1230"/>
      <c r="WJA33" s="1230"/>
      <c r="WJB33" s="1230"/>
      <c r="WJC33" s="1230"/>
      <c r="WJD33" s="1230"/>
      <c r="WJE33" s="1230"/>
      <c r="WJF33" s="1230"/>
      <c r="WJG33" s="1230"/>
      <c r="WJH33" s="1230"/>
      <c r="WJI33" s="1230"/>
      <c r="WJJ33" s="1230"/>
      <c r="WJK33" s="1230"/>
      <c r="WJL33" s="1230"/>
      <c r="WJM33" s="1230"/>
      <c r="WJN33" s="1230"/>
      <c r="WJO33" s="1230"/>
      <c r="WJP33" s="1230"/>
      <c r="WJQ33" s="1230"/>
      <c r="WJR33" s="1230"/>
      <c r="WJS33" s="1230"/>
      <c r="WJT33" s="1230"/>
      <c r="WJU33" s="1230"/>
      <c r="WJV33" s="1230"/>
      <c r="WJW33" s="1230"/>
      <c r="WJX33" s="1230"/>
      <c r="WJY33" s="1230"/>
      <c r="WJZ33" s="1230"/>
      <c r="WKA33" s="1230"/>
      <c r="WKB33" s="1230"/>
      <c r="WKC33" s="1230"/>
      <c r="WKD33" s="1230"/>
      <c r="WKE33" s="1230"/>
      <c r="WKF33" s="1230"/>
      <c r="WKG33" s="1230"/>
      <c r="WKH33" s="1230"/>
      <c r="WKI33" s="1230"/>
      <c r="WKJ33" s="1230"/>
      <c r="WKK33" s="1230"/>
      <c r="WKL33" s="1230"/>
      <c r="WKM33" s="1230"/>
      <c r="WKN33" s="1230"/>
      <c r="WKO33" s="1230"/>
      <c r="WKP33" s="1230"/>
      <c r="WKQ33" s="1230"/>
      <c r="WKR33" s="1230"/>
      <c r="WKS33" s="1230"/>
      <c r="WKT33" s="1230"/>
      <c r="WKU33" s="1230"/>
      <c r="WKV33" s="1230"/>
      <c r="WKW33" s="1230"/>
      <c r="WKX33" s="1230"/>
      <c r="WKY33" s="1230"/>
      <c r="WKZ33" s="1230"/>
      <c r="WLA33" s="1230"/>
      <c r="WLB33" s="1230"/>
      <c r="WLC33" s="1230"/>
      <c r="WLD33" s="1230"/>
      <c r="WLE33" s="1230"/>
      <c r="WLF33" s="1230"/>
      <c r="WLG33" s="1230"/>
      <c r="WLH33" s="1230"/>
      <c r="WLI33" s="1230"/>
      <c r="WLJ33" s="1230"/>
      <c r="WLK33" s="1230"/>
      <c r="WLL33" s="1230"/>
      <c r="WLM33" s="1230"/>
      <c r="WLN33" s="1230"/>
      <c r="WLO33" s="1230"/>
      <c r="WLP33" s="1230"/>
      <c r="WLQ33" s="1230"/>
      <c r="WLR33" s="1230"/>
      <c r="WLS33" s="1230"/>
      <c r="WLT33" s="1230"/>
      <c r="WLU33" s="1230"/>
      <c r="WLV33" s="1230"/>
      <c r="WLW33" s="1230"/>
      <c r="WLX33" s="1230"/>
      <c r="WLY33" s="1230"/>
      <c r="WLZ33" s="1230"/>
      <c r="WMA33" s="1230"/>
      <c r="WMB33" s="1230"/>
      <c r="WMC33" s="1230"/>
      <c r="WMD33" s="1230"/>
      <c r="WME33" s="1230"/>
      <c r="WMF33" s="1230"/>
      <c r="WMG33" s="1230"/>
      <c r="WMH33" s="1230"/>
      <c r="WMI33" s="1230"/>
      <c r="WMJ33" s="1230"/>
      <c r="WMK33" s="1230"/>
      <c r="WML33" s="1230"/>
      <c r="WMM33" s="1230"/>
      <c r="WMN33" s="1230"/>
      <c r="WMO33" s="1230"/>
      <c r="WMP33" s="1230"/>
      <c r="WMQ33" s="1230"/>
      <c r="WMR33" s="1230"/>
      <c r="WMS33" s="1230"/>
      <c r="WMT33" s="1230"/>
      <c r="WMU33" s="1230"/>
      <c r="WMV33" s="1230"/>
      <c r="WMW33" s="1230"/>
      <c r="WMX33" s="1230"/>
      <c r="WMY33" s="1230"/>
      <c r="WMZ33" s="1230"/>
      <c r="WNA33" s="1230"/>
      <c r="WNB33" s="1230"/>
      <c r="WNC33" s="1230"/>
      <c r="WND33" s="1230"/>
      <c r="WNE33" s="1230"/>
      <c r="WNF33" s="1230"/>
      <c r="WNG33" s="1230"/>
      <c r="WNH33" s="1230"/>
      <c r="WNI33" s="1230"/>
      <c r="WNJ33" s="1230"/>
      <c r="WNK33" s="1230"/>
      <c r="WNL33" s="1230"/>
      <c r="WNM33" s="1230"/>
      <c r="WNN33" s="1230"/>
      <c r="WNO33" s="1230"/>
      <c r="WNP33" s="1230"/>
      <c r="WNQ33" s="1230"/>
      <c r="WNR33" s="1230"/>
      <c r="WNS33" s="1230"/>
      <c r="WNT33" s="1230"/>
      <c r="WNU33" s="1230"/>
      <c r="WNV33" s="1230"/>
      <c r="WNW33" s="1230"/>
      <c r="WNX33" s="1230"/>
      <c r="WNY33" s="1230"/>
      <c r="WNZ33" s="1230"/>
      <c r="WOA33" s="1230"/>
      <c r="WOB33" s="1230"/>
      <c r="WOC33" s="1230"/>
      <c r="WOD33" s="1230"/>
      <c r="WOE33" s="1230"/>
      <c r="WOF33" s="1230"/>
      <c r="WOG33" s="1230"/>
      <c r="WOH33" s="1230"/>
      <c r="WOI33" s="1230"/>
      <c r="WOJ33" s="1230"/>
      <c r="WOK33" s="1230"/>
      <c r="WOL33" s="1230"/>
      <c r="WOM33" s="1230"/>
      <c r="WON33" s="1230"/>
      <c r="WOO33" s="1230"/>
      <c r="WOP33" s="1230"/>
      <c r="WOQ33" s="1230"/>
      <c r="WOR33" s="1230"/>
      <c r="WOS33" s="1230"/>
      <c r="WOT33" s="1230"/>
      <c r="WOU33" s="1230"/>
      <c r="WOV33" s="1230"/>
      <c r="WOW33" s="1230"/>
      <c r="WOX33" s="1230"/>
      <c r="WOY33" s="1230"/>
      <c r="WOZ33" s="1230"/>
      <c r="WPA33" s="1230"/>
      <c r="WPB33" s="1230"/>
      <c r="WPC33" s="1230"/>
      <c r="WPD33" s="1230"/>
      <c r="WPE33" s="1230"/>
      <c r="WPF33" s="1230"/>
      <c r="WPG33" s="1230"/>
      <c r="WPH33" s="1230"/>
      <c r="WPI33" s="1230"/>
      <c r="WPJ33" s="1230"/>
      <c r="WPK33" s="1230"/>
      <c r="WPL33" s="1230"/>
      <c r="WPM33" s="1230"/>
      <c r="WPN33" s="1230"/>
      <c r="WPO33" s="1230"/>
      <c r="WPP33" s="1230"/>
      <c r="WPQ33" s="1230"/>
      <c r="WPR33" s="1230"/>
      <c r="WPS33" s="1230"/>
      <c r="WPT33" s="1230"/>
      <c r="WPU33" s="1230"/>
      <c r="WPV33" s="1230"/>
      <c r="WPW33" s="1230"/>
      <c r="WPX33" s="1230"/>
      <c r="WPY33" s="1230"/>
      <c r="WPZ33" s="1230"/>
      <c r="WQA33" s="1230"/>
      <c r="WQB33" s="1230"/>
      <c r="WQC33" s="1230"/>
      <c r="WQD33" s="1230"/>
      <c r="WQE33" s="1230"/>
      <c r="WQF33" s="1230"/>
      <c r="WQG33" s="1230"/>
      <c r="WQH33" s="1230"/>
      <c r="WQI33" s="1230"/>
      <c r="WQJ33" s="1230"/>
      <c r="WQK33" s="1230"/>
      <c r="WQL33" s="1230"/>
      <c r="WQM33" s="1230"/>
      <c r="WQN33" s="1230"/>
      <c r="WQO33" s="1230"/>
      <c r="WQP33" s="1230"/>
      <c r="WQQ33" s="1230"/>
      <c r="WQR33" s="1230"/>
      <c r="WQS33" s="1230"/>
      <c r="WQT33" s="1230"/>
      <c r="WQU33" s="1230"/>
      <c r="WQV33" s="1230"/>
      <c r="WQW33" s="1230"/>
      <c r="WQX33" s="1230"/>
      <c r="WQY33" s="1230"/>
      <c r="WQZ33" s="1230"/>
      <c r="WRA33" s="1230"/>
      <c r="WRB33" s="1230"/>
      <c r="WRC33" s="1230"/>
      <c r="WRD33" s="1230"/>
      <c r="WRE33" s="1230"/>
      <c r="WRF33" s="1230"/>
      <c r="WRG33" s="1230"/>
      <c r="WRH33" s="1230"/>
      <c r="WRI33" s="1230"/>
      <c r="WRJ33" s="1230"/>
      <c r="WRK33" s="1230"/>
      <c r="WRL33" s="1230"/>
      <c r="WRM33" s="1230"/>
      <c r="WRN33" s="1230"/>
      <c r="WRO33" s="1230"/>
      <c r="WRP33" s="1230"/>
      <c r="WRQ33" s="1230"/>
      <c r="WRR33" s="1230"/>
      <c r="WRS33" s="1230"/>
      <c r="WRT33" s="1230"/>
      <c r="WRU33" s="1230"/>
      <c r="WRV33" s="1230"/>
      <c r="WRW33" s="1230"/>
      <c r="WRX33" s="1230"/>
      <c r="WRY33" s="1230"/>
      <c r="WRZ33" s="1230"/>
      <c r="WSA33" s="1230"/>
      <c r="WSB33" s="1230"/>
      <c r="WSC33" s="1230"/>
      <c r="WSD33" s="1230"/>
      <c r="WSE33" s="1230"/>
      <c r="WSF33" s="1230"/>
      <c r="WSG33" s="1230"/>
      <c r="WSH33" s="1230"/>
      <c r="WSI33" s="1230"/>
      <c r="WSJ33" s="1230"/>
      <c r="WSK33" s="1230"/>
      <c r="WSL33" s="1230"/>
      <c r="WSM33" s="1230"/>
      <c r="WSN33" s="1230"/>
      <c r="WSO33" s="1230"/>
      <c r="WSP33" s="1230"/>
      <c r="WSQ33" s="1230"/>
      <c r="WSR33" s="1230"/>
      <c r="WSS33" s="1230"/>
      <c r="WST33" s="1230"/>
      <c r="WSU33" s="1230"/>
      <c r="WSV33" s="1230"/>
      <c r="WSW33" s="1230"/>
      <c r="WSX33" s="1230"/>
      <c r="WSY33" s="1230"/>
      <c r="WSZ33" s="1230"/>
      <c r="WTA33" s="1230"/>
      <c r="WTB33" s="1230"/>
      <c r="WTC33" s="1230"/>
      <c r="WTD33" s="1230"/>
      <c r="WTE33" s="1230"/>
      <c r="WTF33" s="1230"/>
      <c r="WTG33" s="1230"/>
      <c r="WTH33" s="1230"/>
      <c r="WTI33" s="1230"/>
      <c r="WTJ33" s="1230"/>
      <c r="WTK33" s="1230"/>
      <c r="WTL33" s="1230"/>
      <c r="WTM33" s="1230"/>
      <c r="WTN33" s="1230"/>
      <c r="WTO33" s="1230"/>
      <c r="WTP33" s="1230"/>
      <c r="WTQ33" s="1230"/>
      <c r="WTR33" s="1230"/>
      <c r="WTS33" s="1230"/>
      <c r="WTT33" s="1230"/>
      <c r="WTU33" s="1230"/>
      <c r="WTV33" s="1230"/>
      <c r="WTW33" s="1230"/>
      <c r="WTX33" s="1230"/>
      <c r="WTY33" s="1230"/>
      <c r="WTZ33" s="1230"/>
      <c r="WUA33" s="1230"/>
      <c r="WUB33" s="1230"/>
      <c r="WUC33" s="1230"/>
      <c r="WUD33" s="1230"/>
      <c r="WUE33" s="1230"/>
      <c r="WUF33" s="1230"/>
      <c r="WUG33" s="1230"/>
      <c r="WUH33" s="1230"/>
      <c r="WUI33" s="1230"/>
      <c r="WUJ33" s="1230"/>
      <c r="WUK33" s="1230"/>
      <c r="WUL33" s="1230"/>
      <c r="WUM33" s="1230"/>
      <c r="WUN33" s="1230"/>
      <c r="WUO33" s="1230"/>
      <c r="WUP33" s="1230"/>
      <c r="WUQ33" s="1230"/>
      <c r="WUR33" s="1230"/>
      <c r="WUS33" s="1230"/>
      <c r="WUT33" s="1230"/>
      <c r="WUU33" s="1230"/>
      <c r="WUV33" s="1230"/>
      <c r="WUW33" s="1230"/>
      <c r="WUX33" s="1230"/>
      <c r="WUY33" s="1230"/>
      <c r="WUZ33" s="1230"/>
      <c r="WVA33" s="1230"/>
      <c r="WVB33" s="1230"/>
      <c r="WVC33" s="1230"/>
      <c r="WVD33" s="1230"/>
      <c r="WVE33" s="1230"/>
      <c r="WVF33" s="1230"/>
      <c r="WVG33" s="1230"/>
      <c r="WVH33" s="1230"/>
      <c r="WVI33" s="1230"/>
      <c r="WVJ33" s="1230"/>
    </row>
    <row r="34" spans="1:16130" x14ac:dyDescent="0.2">
      <c r="A34" s="1325" t="s">
        <v>1253</v>
      </c>
      <c r="B34" s="1327"/>
      <c r="C34" s="1327"/>
      <c r="D34" s="1327"/>
      <c r="E34" s="1326"/>
    </row>
    <row r="35" spans="1:16130" x14ac:dyDescent="0.2">
      <c r="A35" s="1327" t="s">
        <v>1254</v>
      </c>
      <c r="B35" s="1327" t="s">
        <v>271</v>
      </c>
      <c r="C35" s="1327" t="s">
        <v>1248</v>
      </c>
      <c r="D35" s="1327" t="s">
        <v>1233</v>
      </c>
      <c r="E35" s="1326" t="s">
        <v>1234</v>
      </c>
      <c r="F35" s="1230" t="s">
        <v>1252</v>
      </c>
    </row>
    <row r="36" spans="1:16130" s="863" customFormat="1" x14ac:dyDescent="0.2">
      <c r="A36" s="1327" t="s">
        <v>1255</v>
      </c>
      <c r="B36" s="1327" t="s">
        <v>271</v>
      </c>
      <c r="C36" s="1327" t="s">
        <v>1248</v>
      </c>
      <c r="D36" s="1327" t="s">
        <v>1233</v>
      </c>
      <c r="E36" s="1326" t="s">
        <v>1234</v>
      </c>
      <c r="F36" s="1230" t="s">
        <v>1252</v>
      </c>
    </row>
    <row r="37" spans="1:16130" x14ac:dyDescent="0.2">
      <c r="A37" s="1335" t="s">
        <v>1256</v>
      </c>
      <c r="B37" s="1335" t="s">
        <v>129</v>
      </c>
      <c r="C37" s="1335" t="s">
        <v>1232</v>
      </c>
      <c r="D37" s="1335" t="s">
        <v>1233</v>
      </c>
      <c r="E37" s="1326" t="s">
        <v>1234</v>
      </c>
      <c r="F37" s="1230" t="s">
        <v>1241</v>
      </c>
    </row>
    <row r="38" spans="1:16130" x14ac:dyDescent="0.2">
      <c r="A38" s="1335" t="s">
        <v>1257</v>
      </c>
      <c r="B38" s="1335" t="s">
        <v>129</v>
      </c>
      <c r="C38" s="1335" t="s">
        <v>1232</v>
      </c>
      <c r="D38" s="1335" t="s">
        <v>1233</v>
      </c>
      <c r="E38" s="1326" t="s">
        <v>1234</v>
      </c>
      <c r="F38" s="1230" t="s">
        <v>1241</v>
      </c>
    </row>
    <row r="39" spans="1:16130" x14ac:dyDescent="0.2">
      <c r="A39" s="1336"/>
      <c r="B39" s="1336"/>
      <c r="C39" s="1336"/>
      <c r="D39" s="1336"/>
      <c r="E39" s="1334"/>
    </row>
    <row r="40" spans="1:16130" x14ac:dyDescent="0.2">
      <c r="A40" s="1337" t="s">
        <v>1258</v>
      </c>
      <c r="B40" s="1338" t="s">
        <v>129</v>
      </c>
      <c r="C40" s="1338" t="s">
        <v>1232</v>
      </c>
      <c r="D40" s="1338" t="s">
        <v>1259</v>
      </c>
      <c r="E40" s="1281" t="s">
        <v>1234</v>
      </c>
      <c r="F40" s="1282" t="s">
        <v>1260</v>
      </c>
    </row>
    <row r="41" spans="1:16130" s="863" customFormat="1" x14ac:dyDescent="0.2">
      <c r="A41" s="1322"/>
      <c r="B41" s="1322"/>
      <c r="C41" s="1322"/>
      <c r="D41" s="1322"/>
      <c r="E41" s="1322"/>
      <c r="F41" s="1230"/>
    </row>
    <row r="42" spans="1:16130" s="863" customFormat="1" x14ac:dyDescent="0.2">
      <c r="A42" s="1321" t="s">
        <v>1261</v>
      </c>
      <c r="B42" s="1322"/>
      <c r="C42" s="1322"/>
      <c r="D42" s="1322"/>
      <c r="E42" s="1322"/>
      <c r="F42" s="1230"/>
    </row>
    <row r="43" spans="1:16130" x14ac:dyDescent="0.2">
      <c r="A43" s="1331" t="s">
        <v>1262</v>
      </c>
      <c r="B43" s="1330" t="s">
        <v>129</v>
      </c>
      <c r="C43" s="1327" t="s">
        <v>1248</v>
      </c>
      <c r="D43" s="1327" t="s">
        <v>1233</v>
      </c>
      <c r="E43" s="1326" t="s">
        <v>1234</v>
      </c>
      <c r="F43" s="1230" t="s">
        <v>1263</v>
      </c>
    </row>
    <row r="44" spans="1:16130" x14ac:dyDescent="0.2">
      <c r="A44" s="1331" t="s">
        <v>1264</v>
      </c>
      <c r="B44" s="1330" t="s">
        <v>129</v>
      </c>
      <c r="C44" s="1327" t="s">
        <v>1248</v>
      </c>
      <c r="D44" s="1327" t="s">
        <v>1233</v>
      </c>
      <c r="E44" s="1326" t="s">
        <v>1234</v>
      </c>
      <c r="F44" s="1230" t="s">
        <v>1263</v>
      </c>
    </row>
    <row r="45" spans="1:16130" x14ac:dyDescent="0.2">
      <c r="A45" s="1331" t="s">
        <v>1265</v>
      </c>
      <c r="B45" s="1330" t="s">
        <v>129</v>
      </c>
      <c r="C45" s="1327" t="s">
        <v>1248</v>
      </c>
      <c r="D45" s="1327" t="s">
        <v>1233</v>
      </c>
      <c r="E45" s="1326" t="s">
        <v>1234</v>
      </c>
      <c r="F45" s="1230" t="s">
        <v>1263</v>
      </c>
    </row>
    <row r="46" spans="1:16130" x14ac:dyDescent="0.2">
      <c r="A46" s="1331" t="s">
        <v>1266</v>
      </c>
      <c r="B46" s="1330" t="s">
        <v>129</v>
      </c>
      <c r="C46" s="1327" t="s">
        <v>1232</v>
      </c>
      <c r="D46" s="1327" t="s">
        <v>1233</v>
      </c>
      <c r="E46" s="1326" t="s">
        <v>1267</v>
      </c>
      <c r="F46" s="1230" t="s">
        <v>1268</v>
      </c>
    </row>
    <row r="47" spans="1:16130" x14ac:dyDescent="0.2">
      <c r="A47" s="1331" t="s">
        <v>1269</v>
      </c>
      <c r="B47" s="1330" t="s">
        <v>129</v>
      </c>
      <c r="C47" s="1327" t="s">
        <v>1232</v>
      </c>
      <c r="D47" s="1327" t="s">
        <v>1233</v>
      </c>
      <c r="E47" s="1326" t="s">
        <v>1267</v>
      </c>
      <c r="F47" s="1230" t="s">
        <v>1268</v>
      </c>
    </row>
    <row r="48" spans="1:16130" x14ac:dyDescent="0.2">
      <c r="A48" s="1331" t="s">
        <v>1270</v>
      </c>
      <c r="B48" s="1330" t="s">
        <v>129</v>
      </c>
      <c r="C48" s="1327" t="s">
        <v>1232</v>
      </c>
      <c r="D48" s="1327" t="s">
        <v>1233</v>
      </c>
      <c r="E48" s="1326" t="s">
        <v>1267</v>
      </c>
      <c r="F48" s="1230" t="s">
        <v>1271</v>
      </c>
    </row>
    <row r="49" spans="1:6" x14ac:dyDescent="0.2">
      <c r="A49" s="1331" t="s">
        <v>1272</v>
      </c>
      <c r="B49" s="1330" t="s">
        <v>129</v>
      </c>
      <c r="C49" s="1327" t="s">
        <v>1232</v>
      </c>
      <c r="D49" s="1327" t="s">
        <v>1233</v>
      </c>
      <c r="E49" s="1326" t="s">
        <v>1267</v>
      </c>
      <c r="F49" s="1230" t="s">
        <v>1273</v>
      </c>
    </row>
    <row r="50" spans="1:6" x14ac:dyDescent="0.2">
      <c r="A50" s="1331" t="s">
        <v>337</v>
      </c>
      <c r="B50" s="1330" t="s">
        <v>129</v>
      </c>
      <c r="C50" s="1327" t="s">
        <v>1232</v>
      </c>
      <c r="D50" s="1327" t="s">
        <v>1233</v>
      </c>
      <c r="E50" s="1326" t="s">
        <v>1234</v>
      </c>
      <c r="F50" s="1230" t="s">
        <v>1274</v>
      </c>
    </row>
    <row r="51" spans="1:6" x14ac:dyDescent="0.2">
      <c r="A51" s="1331" t="s">
        <v>1275</v>
      </c>
      <c r="B51" s="1330" t="s">
        <v>129</v>
      </c>
      <c r="C51" s="1327" t="s">
        <v>1232</v>
      </c>
      <c r="D51" s="1331" t="s">
        <v>590</v>
      </c>
      <c r="E51" s="1326" t="s">
        <v>1267</v>
      </c>
      <c r="F51" s="1230" t="s">
        <v>1276</v>
      </c>
    </row>
    <row r="52" spans="1:6" x14ac:dyDescent="0.2">
      <c r="A52" s="1331" t="s">
        <v>1277</v>
      </c>
      <c r="B52" s="1330" t="s">
        <v>129</v>
      </c>
      <c r="C52" s="1327" t="s">
        <v>1248</v>
      </c>
      <c r="D52" s="1331" t="s">
        <v>590</v>
      </c>
      <c r="E52" s="1326" t="s">
        <v>1267</v>
      </c>
      <c r="F52" s="1230" t="s">
        <v>1278</v>
      </c>
    </row>
    <row r="53" spans="1:6" x14ac:dyDescent="0.2">
      <c r="A53" s="1331" t="s">
        <v>1279</v>
      </c>
      <c r="B53" s="1330" t="s">
        <v>129</v>
      </c>
      <c r="C53" s="1331" t="s">
        <v>1232</v>
      </c>
      <c r="D53" s="1331" t="s">
        <v>590</v>
      </c>
      <c r="E53" s="1326" t="s">
        <v>1267</v>
      </c>
      <c r="F53" s="1230" t="s">
        <v>1280</v>
      </c>
    </row>
    <row r="54" spans="1:6" x14ac:dyDescent="0.2">
      <c r="A54" s="1331" t="s">
        <v>1281</v>
      </c>
      <c r="B54" s="1330" t="s">
        <v>129</v>
      </c>
      <c r="C54" s="1331" t="s">
        <v>1248</v>
      </c>
      <c r="D54" s="1331" t="s">
        <v>590</v>
      </c>
      <c r="E54" s="1326" t="s">
        <v>1267</v>
      </c>
      <c r="F54" s="1230" t="s">
        <v>1276</v>
      </c>
    </row>
    <row r="55" spans="1:6" x14ac:dyDescent="0.2">
      <c r="A55" s="1230"/>
      <c r="B55" s="1333"/>
      <c r="C55" s="1230"/>
      <c r="D55" s="1230"/>
      <c r="E55" s="1334"/>
    </row>
    <row r="56" spans="1:6" x14ac:dyDescent="0.2">
      <c r="A56" s="1230"/>
      <c r="B56" s="1333"/>
      <c r="C56" s="1230"/>
      <c r="D56" s="1230"/>
      <c r="E56" s="1334"/>
    </row>
    <row r="57" spans="1:6" x14ac:dyDescent="0.2">
      <c r="A57" s="1230"/>
      <c r="B57" s="1333"/>
      <c r="C57" s="1230"/>
      <c r="D57" s="1230"/>
      <c r="E57" s="1334"/>
    </row>
    <row r="58" spans="1:6" x14ac:dyDescent="0.2">
      <c r="A58" s="1230"/>
      <c r="B58" s="1333"/>
      <c r="C58" s="1230"/>
      <c r="D58" s="1230"/>
      <c r="E58" s="1334"/>
    </row>
    <row r="59" spans="1:6" x14ac:dyDescent="0.2">
      <c r="A59" s="1230"/>
      <c r="B59" s="1333"/>
      <c r="C59" s="1230"/>
      <c r="D59" s="1230"/>
      <c r="E59" s="1334"/>
    </row>
    <row r="60" spans="1:6" x14ac:dyDescent="0.2">
      <c r="A60" s="1230"/>
      <c r="B60" s="1333"/>
      <c r="C60" s="1230"/>
      <c r="D60" s="1230"/>
      <c r="E60" s="1334"/>
    </row>
    <row r="61" spans="1:6" x14ac:dyDescent="0.2">
      <c r="A61" s="1230"/>
      <c r="B61" s="1333"/>
      <c r="C61" s="1230"/>
      <c r="D61" s="1230"/>
      <c r="E61" s="1334"/>
    </row>
  </sheetData>
  <mergeCells count="1">
    <mergeCell ref="A4:F4"/>
  </mergeCells>
  <hyperlinks>
    <hyperlink ref="F17" r:id="rId1" xr:uid="{73B9BAE7-F673-4AE9-85F4-55504C659910}"/>
  </hyperlinks>
  <pageMargins left="0.7" right="0.7" top="0.75" bottom="0.75" header="0.3" footer="0.3"/>
  <pageSetup paperSize="8"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00FF"/>
  </sheetPr>
  <dimension ref="A1"/>
  <sheetViews>
    <sheetView showGridLines="0" workbookViewId="0">
      <selection activeCell="H29" sqref="H29"/>
    </sheetView>
  </sheetViews>
  <sheetFormatPr defaultColWidth="9.140625" defaultRowHeight="12.75" x14ac:dyDescent="0.2"/>
  <cols>
    <col min="1" max="16384" width="9.140625" style="269"/>
  </cols>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dimension ref="B2:P199"/>
  <sheetViews>
    <sheetView zoomScale="90" zoomScaleNormal="90" workbookViewId="0">
      <selection activeCell="N17" sqref="N17"/>
    </sheetView>
  </sheetViews>
  <sheetFormatPr defaultColWidth="9.140625" defaultRowHeight="12.75" outlineLevelRow="1" x14ac:dyDescent="0.2"/>
  <cols>
    <col min="1" max="1" width="3.85546875" style="444" customWidth="1"/>
    <col min="2" max="2" width="37.28515625" style="444" customWidth="1"/>
    <col min="3" max="3" width="13.85546875" style="444" bestFit="1" customWidth="1"/>
    <col min="4" max="4" width="12.28515625" style="444" bestFit="1" customWidth="1"/>
    <col min="5" max="5" width="13.7109375" style="444" bestFit="1" customWidth="1"/>
    <col min="6" max="6" width="10.85546875" style="444" bestFit="1" customWidth="1"/>
    <col min="7" max="7" width="21.7109375" style="444" bestFit="1" customWidth="1"/>
    <col min="8" max="8" width="9.28515625" style="444" bestFit="1" customWidth="1"/>
    <col min="9" max="9" width="16.85546875" style="444" customWidth="1"/>
    <col min="10" max="14" width="9.140625" style="444"/>
    <col min="15" max="15" width="10.85546875" style="444" bestFit="1" customWidth="1"/>
    <col min="16" max="16384" width="9.140625" style="444"/>
  </cols>
  <sheetData>
    <row r="2" spans="2:16" ht="15" x14ac:dyDescent="0.2">
      <c r="B2" s="494" t="s">
        <v>1282</v>
      </c>
      <c r="C2" s="1517"/>
      <c r="D2" s="1517"/>
      <c r="E2" s="1517"/>
      <c r="F2" s="1517"/>
      <c r="G2" s="1517"/>
      <c r="H2" s="1517"/>
      <c r="I2" s="1517"/>
      <c r="J2" s="1517"/>
      <c r="K2" s="1517"/>
      <c r="L2" s="1517"/>
      <c r="M2" s="1517"/>
      <c r="N2" s="1517"/>
      <c r="O2" s="1517"/>
      <c r="P2" s="1517"/>
    </row>
    <row r="3" spans="2:16" ht="56.25" customHeight="1" x14ac:dyDescent="0.2">
      <c r="B3" s="1517"/>
      <c r="C3" s="1857" t="s">
        <v>1283</v>
      </c>
      <c r="D3" s="1858"/>
      <c r="E3" s="1858"/>
      <c r="F3" s="1858"/>
      <c r="G3" s="1858"/>
      <c r="H3" s="1858"/>
      <c r="I3" s="1858"/>
      <c r="J3" s="1858"/>
      <c r="K3" s="1859"/>
      <c r="L3" s="1517"/>
      <c r="M3" s="1517"/>
      <c r="N3" s="1517"/>
      <c r="O3" s="1517"/>
      <c r="P3" s="1517"/>
    </row>
    <row r="4" spans="2:16" ht="15.75" x14ac:dyDescent="0.25">
      <c r="B4" s="463" t="s">
        <v>1284</v>
      </c>
      <c r="C4" s="464"/>
      <c r="D4" s="464"/>
      <c r="E4" s="464"/>
      <c r="F4" s="464"/>
      <c r="G4" s="464"/>
      <c r="H4" s="464"/>
      <c r="I4" s="464"/>
      <c r="J4" s="464"/>
      <c r="K4" s="465"/>
    </row>
    <row r="5" spans="2:16" ht="51" outlineLevel="1" x14ac:dyDescent="0.2">
      <c r="B5" s="466" t="s">
        <v>1285</v>
      </c>
      <c r="C5" s="467" t="s">
        <v>1286</v>
      </c>
      <c r="D5" s="467" t="s">
        <v>1287</v>
      </c>
      <c r="E5" s="467" t="s">
        <v>1288</v>
      </c>
      <c r="F5" s="467" t="s">
        <v>1289</v>
      </c>
      <c r="G5" s="467" t="s">
        <v>1290</v>
      </c>
      <c r="H5" s="467" t="s">
        <v>1291</v>
      </c>
      <c r="I5" s="467" t="s">
        <v>1292</v>
      </c>
      <c r="J5" s="467" t="s">
        <v>1293</v>
      </c>
      <c r="K5" s="468" t="s">
        <v>994</v>
      </c>
    </row>
    <row r="6" spans="2:16" ht="15" outlineLevel="1" x14ac:dyDescent="0.25">
      <c r="B6" s="1306" t="s">
        <v>385</v>
      </c>
      <c r="C6" s="442">
        <v>6</v>
      </c>
      <c r="D6" s="442">
        <v>4</v>
      </c>
      <c r="E6" s="442">
        <v>2</v>
      </c>
      <c r="F6" s="442">
        <v>3</v>
      </c>
      <c r="G6" s="442">
        <v>2</v>
      </c>
      <c r="H6" s="442"/>
      <c r="I6" s="442">
        <v>1</v>
      </c>
      <c r="J6" s="442">
        <v>2</v>
      </c>
      <c r="K6" s="470">
        <f>SUM(C6:J6)</f>
        <v>20</v>
      </c>
    </row>
    <row r="7" spans="2:16" ht="15" outlineLevel="1" x14ac:dyDescent="0.25">
      <c r="B7" s="469" t="s">
        <v>1294</v>
      </c>
      <c r="C7" s="442">
        <v>6</v>
      </c>
      <c r="D7" s="442">
        <v>2</v>
      </c>
      <c r="E7" s="442"/>
      <c r="F7" s="442">
        <v>2</v>
      </c>
      <c r="G7" s="442">
        <v>2</v>
      </c>
      <c r="H7" s="442">
        <v>1.75</v>
      </c>
      <c r="I7" s="442"/>
      <c r="J7" s="442">
        <v>2</v>
      </c>
      <c r="K7" s="470">
        <f t="shared" ref="K7:K18" si="0">SUM(C7:J7)</f>
        <v>15.75</v>
      </c>
    </row>
    <row r="8" spans="2:16" ht="15" outlineLevel="1" x14ac:dyDescent="0.25">
      <c r="B8" s="469" t="s">
        <v>1295</v>
      </c>
      <c r="C8" s="442">
        <v>5</v>
      </c>
      <c r="D8" s="442">
        <v>2</v>
      </c>
      <c r="E8" s="442"/>
      <c r="F8" s="442"/>
      <c r="G8" s="442"/>
      <c r="H8" s="442"/>
      <c r="I8" s="442"/>
      <c r="J8" s="442"/>
      <c r="K8" s="470">
        <f t="shared" si="0"/>
        <v>7</v>
      </c>
    </row>
    <row r="9" spans="2:16" ht="15" outlineLevel="1" x14ac:dyDescent="0.25">
      <c r="B9" s="469" t="s">
        <v>1296</v>
      </c>
      <c r="C9" s="442">
        <v>4.5</v>
      </c>
      <c r="D9" s="442">
        <v>2</v>
      </c>
      <c r="E9" s="442"/>
      <c r="F9" s="1462">
        <v>1.5</v>
      </c>
      <c r="G9" s="1462"/>
      <c r="H9" s="1462">
        <v>2.25</v>
      </c>
      <c r="I9" s="1462"/>
      <c r="J9" s="442"/>
      <c r="K9" s="470">
        <f t="shared" si="0"/>
        <v>10.25</v>
      </c>
    </row>
    <row r="10" spans="2:16" ht="15" outlineLevel="1" x14ac:dyDescent="0.25">
      <c r="B10" s="469" t="s">
        <v>1296</v>
      </c>
      <c r="C10" s="442">
        <v>3.5</v>
      </c>
      <c r="D10" s="442">
        <v>2</v>
      </c>
      <c r="E10" s="442"/>
      <c r="F10" s="442">
        <v>1.5</v>
      </c>
      <c r="G10" s="442"/>
      <c r="H10" s="442"/>
      <c r="I10" s="442"/>
      <c r="J10" s="442"/>
      <c r="K10" s="470">
        <f t="shared" si="0"/>
        <v>7</v>
      </c>
    </row>
    <row r="11" spans="2:16" ht="15" outlineLevel="1" x14ac:dyDescent="0.25">
      <c r="B11" s="469" t="s">
        <v>1296</v>
      </c>
      <c r="C11" s="442">
        <v>3</v>
      </c>
      <c r="D11" s="442">
        <v>1.5</v>
      </c>
      <c r="E11" s="442"/>
      <c r="F11" s="442"/>
      <c r="G11" s="442"/>
      <c r="H11" s="442"/>
      <c r="I11" s="442"/>
      <c r="J11" s="442"/>
      <c r="K11" s="470">
        <f t="shared" si="0"/>
        <v>4.5</v>
      </c>
    </row>
    <row r="12" spans="2:16" ht="15" outlineLevel="1" x14ac:dyDescent="0.25">
      <c r="B12" s="469" t="s">
        <v>1296</v>
      </c>
      <c r="C12" s="442">
        <v>2</v>
      </c>
      <c r="D12" s="442">
        <v>2.5</v>
      </c>
      <c r="E12" s="442"/>
      <c r="F12" s="1462"/>
      <c r="G12" s="1462"/>
      <c r="H12" s="1462"/>
      <c r="I12" s="1462"/>
      <c r="J12" s="1462"/>
      <c r="K12" s="470">
        <f t="shared" si="0"/>
        <v>4.5</v>
      </c>
    </row>
    <row r="13" spans="2:16" ht="15" outlineLevel="1" x14ac:dyDescent="0.25">
      <c r="B13" s="469" t="s">
        <v>1296</v>
      </c>
      <c r="C13" s="442">
        <v>2</v>
      </c>
      <c r="D13" s="442"/>
      <c r="E13" s="442"/>
      <c r="F13" s="1462"/>
      <c r="G13" s="1462"/>
      <c r="H13" s="1462"/>
      <c r="I13" s="1462"/>
      <c r="J13" s="1462"/>
      <c r="K13" s="470">
        <f t="shared" si="0"/>
        <v>2</v>
      </c>
    </row>
    <row r="14" spans="2:16" ht="15" outlineLevel="1" x14ac:dyDescent="0.25">
      <c r="B14" s="471" t="s">
        <v>1297</v>
      </c>
      <c r="C14" s="442"/>
      <c r="D14" s="442"/>
      <c r="E14" s="442"/>
      <c r="F14" s="1463"/>
      <c r="G14" s="1463"/>
      <c r="H14" s="1463"/>
      <c r="I14" s="1463"/>
      <c r="J14" s="1463"/>
      <c r="K14" s="470">
        <f t="shared" si="0"/>
        <v>0</v>
      </c>
    </row>
    <row r="15" spans="2:16" ht="15" outlineLevel="1" x14ac:dyDescent="0.25">
      <c r="B15" s="471" t="s">
        <v>1297</v>
      </c>
      <c r="C15" s="442"/>
      <c r="D15" s="442"/>
      <c r="E15" s="442"/>
      <c r="F15" s="443"/>
      <c r="G15" s="1463"/>
      <c r="H15" s="1463"/>
      <c r="I15" s="1463"/>
      <c r="J15" s="1463"/>
      <c r="K15" s="470">
        <f t="shared" si="0"/>
        <v>0</v>
      </c>
    </row>
    <row r="16" spans="2:16" ht="15" outlineLevel="1" x14ac:dyDescent="0.25">
      <c r="B16" s="471" t="s">
        <v>1297</v>
      </c>
      <c r="C16" s="442"/>
      <c r="D16" s="442"/>
      <c r="E16" s="442"/>
      <c r="F16" s="1463"/>
      <c r="G16" s="1463"/>
      <c r="H16" s="1463"/>
      <c r="I16" s="1463"/>
      <c r="J16" s="1463"/>
      <c r="K16" s="470">
        <f t="shared" si="0"/>
        <v>0</v>
      </c>
    </row>
    <row r="17" spans="2:11" ht="15" outlineLevel="1" x14ac:dyDescent="0.25">
      <c r="B17" s="471" t="s">
        <v>1297</v>
      </c>
      <c r="C17" s="442"/>
      <c r="D17" s="442"/>
      <c r="E17" s="442"/>
      <c r="F17" s="1463"/>
      <c r="G17" s="1463"/>
      <c r="H17" s="1463"/>
      <c r="I17" s="1463"/>
      <c r="J17" s="1463"/>
      <c r="K17" s="470">
        <f t="shared" si="0"/>
        <v>0</v>
      </c>
    </row>
    <row r="18" spans="2:11" ht="15" outlineLevel="1" x14ac:dyDescent="0.25">
      <c r="B18" s="472" t="s">
        <v>1298</v>
      </c>
      <c r="C18" s="473">
        <f>SUM(C6:C17)</f>
        <v>32</v>
      </c>
      <c r="D18" s="473">
        <f t="shared" ref="D18:J18" si="1">SUM(D6:D17)</f>
        <v>16</v>
      </c>
      <c r="E18" s="473">
        <f t="shared" si="1"/>
        <v>2</v>
      </c>
      <c r="F18" s="473">
        <f t="shared" si="1"/>
        <v>8</v>
      </c>
      <c r="G18" s="473">
        <f t="shared" si="1"/>
        <v>4</v>
      </c>
      <c r="H18" s="473">
        <f t="shared" si="1"/>
        <v>4</v>
      </c>
      <c r="I18" s="473">
        <f t="shared" si="1"/>
        <v>1</v>
      </c>
      <c r="J18" s="473">
        <f t="shared" si="1"/>
        <v>4</v>
      </c>
      <c r="K18" s="474">
        <f t="shared" si="0"/>
        <v>71</v>
      </c>
    </row>
    <row r="19" spans="2:11" ht="15.75" x14ac:dyDescent="0.25">
      <c r="B19" s="463" t="s">
        <v>1299</v>
      </c>
      <c r="C19" s="464"/>
      <c r="D19" s="464"/>
      <c r="E19" s="464"/>
      <c r="F19" s="464"/>
      <c r="G19" s="464"/>
      <c r="H19" s="464"/>
      <c r="I19" s="464"/>
      <c r="J19" s="464"/>
      <c r="K19" s="465"/>
    </row>
    <row r="20" spans="2:11" ht="51" outlineLevel="1" x14ac:dyDescent="0.2">
      <c r="B20" s="466" t="s">
        <v>1285</v>
      </c>
      <c r="C20" s="467" t="s">
        <v>1300</v>
      </c>
      <c r="D20" s="467" t="s">
        <v>1301</v>
      </c>
      <c r="E20" s="467" t="s">
        <v>1302</v>
      </c>
      <c r="F20" s="467" t="s">
        <v>1303</v>
      </c>
      <c r="G20" s="467" t="s">
        <v>1304</v>
      </c>
      <c r="H20" s="467" t="s">
        <v>1305</v>
      </c>
      <c r="I20" s="467" t="s">
        <v>1306</v>
      </c>
      <c r="J20" s="467" t="s">
        <v>1293</v>
      </c>
      <c r="K20" s="468" t="s">
        <v>994</v>
      </c>
    </row>
    <row r="21" spans="2:11" ht="15" outlineLevel="1" x14ac:dyDescent="0.25">
      <c r="B21" s="469" t="s">
        <v>1307</v>
      </c>
      <c r="C21" s="442">
        <v>6</v>
      </c>
      <c r="D21" s="442">
        <v>4</v>
      </c>
      <c r="E21" s="442">
        <v>2</v>
      </c>
      <c r="F21" s="442">
        <v>3</v>
      </c>
      <c r="G21" s="442">
        <v>2</v>
      </c>
      <c r="H21" s="442"/>
      <c r="I21" s="442">
        <v>1</v>
      </c>
      <c r="J21" s="442">
        <v>2</v>
      </c>
      <c r="K21" s="470">
        <f>SUM(C21:J21)</f>
        <v>20</v>
      </c>
    </row>
    <row r="22" spans="2:11" ht="15" outlineLevel="1" x14ac:dyDescent="0.25">
      <c r="B22" s="469" t="s">
        <v>1294</v>
      </c>
      <c r="C22" s="442">
        <v>6</v>
      </c>
      <c r="D22" s="442">
        <v>2</v>
      </c>
      <c r="E22" s="442"/>
      <c r="F22" s="442">
        <v>2</v>
      </c>
      <c r="G22" s="442">
        <v>2</v>
      </c>
      <c r="H22" s="442">
        <v>1.75</v>
      </c>
      <c r="I22" s="442"/>
      <c r="J22" s="442">
        <v>2</v>
      </c>
      <c r="K22" s="470">
        <f t="shared" ref="K22:K33" si="2">SUM(C22:J22)</f>
        <v>15.75</v>
      </c>
    </row>
    <row r="23" spans="2:11" ht="15" outlineLevel="1" x14ac:dyDescent="0.25">
      <c r="B23" s="469" t="s">
        <v>1295</v>
      </c>
      <c r="C23" s="442">
        <v>5</v>
      </c>
      <c r="D23" s="442">
        <v>2</v>
      </c>
      <c r="E23" s="442"/>
      <c r="F23" s="442"/>
      <c r="G23" s="442"/>
      <c r="H23" s="442"/>
      <c r="I23" s="442"/>
      <c r="J23" s="442"/>
      <c r="K23" s="470">
        <f t="shared" si="2"/>
        <v>7</v>
      </c>
    </row>
    <row r="24" spans="2:11" ht="15" outlineLevel="1" x14ac:dyDescent="0.25">
      <c r="B24" s="469" t="s">
        <v>1296</v>
      </c>
      <c r="C24" s="442">
        <v>4.5</v>
      </c>
      <c r="D24" s="442">
        <v>2</v>
      </c>
      <c r="E24" s="442"/>
      <c r="F24" s="1462">
        <v>1.5</v>
      </c>
      <c r="G24" s="1462"/>
      <c r="H24" s="1462">
        <v>2.25</v>
      </c>
      <c r="I24" s="1462"/>
      <c r="J24" s="442"/>
      <c r="K24" s="470">
        <f t="shared" si="2"/>
        <v>10.25</v>
      </c>
    </row>
    <row r="25" spans="2:11" ht="15" outlineLevel="1" x14ac:dyDescent="0.25">
      <c r="B25" s="469" t="s">
        <v>1296</v>
      </c>
      <c r="C25" s="442">
        <v>3.5</v>
      </c>
      <c r="D25" s="442">
        <v>2</v>
      </c>
      <c r="E25" s="442"/>
      <c r="F25" s="442">
        <v>1.5</v>
      </c>
      <c r="G25" s="442"/>
      <c r="H25" s="442"/>
      <c r="I25" s="442"/>
      <c r="J25" s="442"/>
      <c r="K25" s="470">
        <f t="shared" si="2"/>
        <v>7</v>
      </c>
    </row>
    <row r="26" spans="2:11" ht="15" outlineLevel="1" x14ac:dyDescent="0.25">
      <c r="B26" s="469" t="s">
        <v>1296</v>
      </c>
      <c r="C26" s="442">
        <v>3</v>
      </c>
      <c r="D26" s="442">
        <v>1.5</v>
      </c>
      <c r="E26" s="442"/>
      <c r="F26" s="442"/>
      <c r="G26" s="442"/>
      <c r="H26" s="442"/>
      <c r="I26" s="442"/>
      <c r="J26" s="442"/>
      <c r="K26" s="470">
        <f t="shared" si="2"/>
        <v>4.5</v>
      </c>
    </row>
    <row r="27" spans="2:11" ht="15" outlineLevel="1" x14ac:dyDescent="0.25">
      <c r="B27" s="469" t="s">
        <v>1296</v>
      </c>
      <c r="C27" s="442">
        <v>2</v>
      </c>
      <c r="D27" s="442">
        <v>2.5</v>
      </c>
      <c r="E27" s="442"/>
      <c r="F27" s="1462"/>
      <c r="G27" s="1462"/>
      <c r="H27" s="1462"/>
      <c r="I27" s="1462"/>
      <c r="J27" s="1462"/>
      <c r="K27" s="470">
        <f t="shared" si="2"/>
        <v>4.5</v>
      </c>
    </row>
    <row r="28" spans="2:11" ht="15" outlineLevel="1" x14ac:dyDescent="0.25">
      <c r="B28" s="469" t="s">
        <v>1296</v>
      </c>
      <c r="C28" s="442">
        <v>2</v>
      </c>
      <c r="D28" s="442"/>
      <c r="E28" s="442"/>
      <c r="F28" s="1462"/>
      <c r="G28" s="1462"/>
      <c r="H28" s="1462"/>
      <c r="I28" s="1462"/>
      <c r="J28" s="1462"/>
      <c r="K28" s="470">
        <f t="shared" si="2"/>
        <v>2</v>
      </c>
    </row>
    <row r="29" spans="2:11" ht="15" outlineLevel="1" x14ac:dyDescent="0.25">
      <c r="B29" s="471" t="s">
        <v>1297</v>
      </c>
      <c r="C29" s="442"/>
      <c r="D29" s="442"/>
      <c r="E29" s="442"/>
      <c r="F29" s="1463"/>
      <c r="G29" s="1463"/>
      <c r="H29" s="1463"/>
      <c r="I29" s="1463"/>
      <c r="J29" s="1463"/>
      <c r="K29" s="470">
        <f t="shared" si="2"/>
        <v>0</v>
      </c>
    </row>
    <row r="30" spans="2:11" ht="15" outlineLevel="1" x14ac:dyDescent="0.25">
      <c r="B30" s="471" t="s">
        <v>1297</v>
      </c>
      <c r="C30" s="442"/>
      <c r="D30" s="442"/>
      <c r="E30" s="442"/>
      <c r="F30" s="443"/>
      <c r="G30" s="1463"/>
      <c r="H30" s="1463"/>
      <c r="I30" s="1463"/>
      <c r="J30" s="1463"/>
      <c r="K30" s="470">
        <f t="shared" si="2"/>
        <v>0</v>
      </c>
    </row>
    <row r="31" spans="2:11" ht="15" outlineLevel="1" x14ac:dyDescent="0.25">
      <c r="B31" s="471" t="s">
        <v>1297</v>
      </c>
      <c r="C31" s="442"/>
      <c r="D31" s="442"/>
      <c r="E31" s="442"/>
      <c r="F31" s="1463"/>
      <c r="G31" s="1463"/>
      <c r="H31" s="1463"/>
      <c r="I31" s="1463"/>
      <c r="J31" s="1463"/>
      <c r="K31" s="470">
        <f t="shared" si="2"/>
        <v>0</v>
      </c>
    </row>
    <row r="32" spans="2:11" ht="15" outlineLevel="1" x14ac:dyDescent="0.25">
      <c r="B32" s="471" t="s">
        <v>1297</v>
      </c>
      <c r="C32" s="442"/>
      <c r="D32" s="442"/>
      <c r="E32" s="442"/>
      <c r="F32" s="1463"/>
      <c r="G32" s="1463"/>
      <c r="H32" s="1463"/>
      <c r="I32" s="1463"/>
      <c r="J32" s="1463"/>
      <c r="K32" s="470">
        <f t="shared" si="2"/>
        <v>0</v>
      </c>
    </row>
    <row r="33" spans="2:11" ht="15" outlineLevel="1" x14ac:dyDescent="0.25">
      <c r="B33" s="472" t="s">
        <v>1298</v>
      </c>
      <c r="C33" s="473">
        <f>SUM(C21:C32)</f>
        <v>32</v>
      </c>
      <c r="D33" s="473">
        <f t="shared" ref="D33:J33" si="3">SUM(D21:D32)</f>
        <v>16</v>
      </c>
      <c r="E33" s="473">
        <f t="shared" si="3"/>
        <v>2</v>
      </c>
      <c r="F33" s="473">
        <f t="shared" si="3"/>
        <v>8</v>
      </c>
      <c r="G33" s="473">
        <f t="shared" si="3"/>
        <v>4</v>
      </c>
      <c r="H33" s="473">
        <f t="shared" si="3"/>
        <v>4</v>
      </c>
      <c r="I33" s="473">
        <f t="shared" si="3"/>
        <v>1</v>
      </c>
      <c r="J33" s="473">
        <f t="shared" si="3"/>
        <v>4</v>
      </c>
      <c r="K33" s="474">
        <f t="shared" si="2"/>
        <v>71</v>
      </c>
    </row>
    <row r="34" spans="2:11" ht="15.75" x14ac:dyDescent="0.25">
      <c r="B34" s="463" t="s">
        <v>1308</v>
      </c>
      <c r="C34" s="464"/>
      <c r="D34" s="464"/>
      <c r="E34" s="464"/>
      <c r="F34" s="464"/>
      <c r="G34" s="464"/>
      <c r="H34" s="464"/>
      <c r="I34" s="464"/>
      <c r="J34" s="464"/>
      <c r="K34" s="465"/>
    </row>
    <row r="35" spans="2:11" ht="51" outlineLevel="1" x14ac:dyDescent="0.2">
      <c r="B35" s="466" t="s">
        <v>1285</v>
      </c>
      <c r="C35" s="467" t="s">
        <v>1300</v>
      </c>
      <c r="D35" s="467" t="s">
        <v>1301</v>
      </c>
      <c r="E35" s="467" t="s">
        <v>1302</v>
      </c>
      <c r="F35" s="467" t="s">
        <v>1303</v>
      </c>
      <c r="G35" s="467" t="s">
        <v>1304</v>
      </c>
      <c r="H35" s="467" t="s">
        <v>1305</v>
      </c>
      <c r="I35" s="467" t="s">
        <v>1306</v>
      </c>
      <c r="J35" s="467" t="s">
        <v>1293</v>
      </c>
      <c r="K35" s="468" t="s">
        <v>994</v>
      </c>
    </row>
    <row r="36" spans="2:11" ht="15" outlineLevel="1" x14ac:dyDescent="0.25">
      <c r="B36" s="469" t="s">
        <v>1307</v>
      </c>
      <c r="C36" s="442">
        <v>6</v>
      </c>
      <c r="D36" s="442">
        <v>4</v>
      </c>
      <c r="E36" s="442">
        <v>2</v>
      </c>
      <c r="F36" s="442">
        <v>3</v>
      </c>
      <c r="G36" s="442">
        <v>2</v>
      </c>
      <c r="H36" s="442"/>
      <c r="I36" s="442">
        <v>1</v>
      </c>
      <c r="J36" s="442">
        <v>2</v>
      </c>
      <c r="K36" s="470">
        <f>SUM(C36:J36)</f>
        <v>20</v>
      </c>
    </row>
    <row r="37" spans="2:11" ht="15" outlineLevel="1" x14ac:dyDescent="0.25">
      <c r="B37" s="469" t="s">
        <v>1294</v>
      </c>
      <c r="C37" s="442">
        <v>6</v>
      </c>
      <c r="D37" s="442">
        <v>2</v>
      </c>
      <c r="E37" s="442"/>
      <c r="F37" s="442">
        <v>2</v>
      </c>
      <c r="G37" s="442">
        <v>2</v>
      </c>
      <c r="H37" s="442">
        <v>1.75</v>
      </c>
      <c r="I37" s="442"/>
      <c r="J37" s="442">
        <v>2</v>
      </c>
      <c r="K37" s="470">
        <f t="shared" ref="K37:K48" si="4">SUM(C37:J37)</f>
        <v>15.75</v>
      </c>
    </row>
    <row r="38" spans="2:11" ht="15" outlineLevel="1" x14ac:dyDescent="0.25">
      <c r="B38" s="469" t="s">
        <v>1295</v>
      </c>
      <c r="C38" s="442">
        <v>5</v>
      </c>
      <c r="D38" s="442">
        <v>2</v>
      </c>
      <c r="E38" s="442"/>
      <c r="F38" s="442"/>
      <c r="G38" s="442"/>
      <c r="H38" s="442"/>
      <c r="I38" s="442"/>
      <c r="J38" s="442"/>
      <c r="K38" s="470">
        <f t="shared" si="4"/>
        <v>7</v>
      </c>
    </row>
    <row r="39" spans="2:11" ht="15" outlineLevel="1" x14ac:dyDescent="0.25">
      <c r="B39" s="469" t="s">
        <v>1296</v>
      </c>
      <c r="C39" s="442">
        <v>4.5</v>
      </c>
      <c r="D39" s="442">
        <v>2</v>
      </c>
      <c r="E39" s="442"/>
      <c r="F39" s="1462">
        <v>1.5</v>
      </c>
      <c r="G39" s="1462"/>
      <c r="H39" s="1462">
        <v>2.25</v>
      </c>
      <c r="I39" s="1462"/>
      <c r="J39" s="442"/>
      <c r="K39" s="470">
        <f t="shared" si="4"/>
        <v>10.25</v>
      </c>
    </row>
    <row r="40" spans="2:11" ht="15" outlineLevel="1" x14ac:dyDescent="0.25">
      <c r="B40" s="469" t="s">
        <v>1296</v>
      </c>
      <c r="C40" s="442">
        <v>3.5</v>
      </c>
      <c r="D40" s="442">
        <v>2</v>
      </c>
      <c r="E40" s="442"/>
      <c r="F40" s="442">
        <v>1.5</v>
      </c>
      <c r="G40" s="442"/>
      <c r="H40" s="442"/>
      <c r="I40" s="442"/>
      <c r="J40" s="442"/>
      <c r="K40" s="470">
        <f t="shared" si="4"/>
        <v>7</v>
      </c>
    </row>
    <row r="41" spans="2:11" ht="15" outlineLevel="1" x14ac:dyDescent="0.25">
      <c r="B41" s="469" t="s">
        <v>1296</v>
      </c>
      <c r="C41" s="442">
        <v>3</v>
      </c>
      <c r="D41" s="442">
        <v>1.5</v>
      </c>
      <c r="E41" s="442"/>
      <c r="F41" s="442"/>
      <c r="G41" s="442"/>
      <c r="H41" s="442"/>
      <c r="I41" s="442"/>
      <c r="J41" s="442"/>
      <c r="K41" s="470">
        <f t="shared" si="4"/>
        <v>4.5</v>
      </c>
    </row>
    <row r="42" spans="2:11" ht="15" outlineLevel="1" x14ac:dyDescent="0.25">
      <c r="B42" s="469" t="s">
        <v>1296</v>
      </c>
      <c r="C42" s="442">
        <v>2</v>
      </c>
      <c r="D42" s="442">
        <v>2.5</v>
      </c>
      <c r="E42" s="442"/>
      <c r="F42" s="1462"/>
      <c r="G42" s="1462"/>
      <c r="H42" s="1462"/>
      <c r="I42" s="1462"/>
      <c r="J42" s="1462"/>
      <c r="K42" s="470">
        <f t="shared" si="4"/>
        <v>4.5</v>
      </c>
    </row>
    <row r="43" spans="2:11" ht="15" outlineLevel="1" x14ac:dyDescent="0.25">
      <c r="B43" s="469" t="s">
        <v>1296</v>
      </c>
      <c r="C43" s="442">
        <v>2</v>
      </c>
      <c r="D43" s="442"/>
      <c r="E43" s="442"/>
      <c r="F43" s="1462"/>
      <c r="G43" s="1462"/>
      <c r="H43" s="1462"/>
      <c r="I43" s="1462"/>
      <c r="J43" s="1462"/>
      <c r="K43" s="470">
        <f t="shared" si="4"/>
        <v>2</v>
      </c>
    </row>
    <row r="44" spans="2:11" ht="15" outlineLevel="1" x14ac:dyDescent="0.25">
      <c r="B44" s="471" t="s">
        <v>1297</v>
      </c>
      <c r="C44" s="442"/>
      <c r="D44" s="442"/>
      <c r="E44" s="442"/>
      <c r="F44" s="1463"/>
      <c r="G44" s="1463"/>
      <c r="H44" s="1463"/>
      <c r="I44" s="1463"/>
      <c r="J44" s="1463"/>
      <c r="K44" s="470">
        <f t="shared" si="4"/>
        <v>0</v>
      </c>
    </row>
    <row r="45" spans="2:11" ht="15" outlineLevel="1" x14ac:dyDescent="0.25">
      <c r="B45" s="471" t="s">
        <v>1297</v>
      </c>
      <c r="C45" s="442"/>
      <c r="D45" s="442"/>
      <c r="E45" s="442"/>
      <c r="F45" s="443"/>
      <c r="G45" s="1463"/>
      <c r="H45" s="1463"/>
      <c r="I45" s="1463"/>
      <c r="J45" s="1463"/>
      <c r="K45" s="470">
        <f t="shared" si="4"/>
        <v>0</v>
      </c>
    </row>
    <row r="46" spans="2:11" ht="15" outlineLevel="1" x14ac:dyDescent="0.25">
      <c r="B46" s="471" t="s">
        <v>1297</v>
      </c>
      <c r="C46" s="442"/>
      <c r="D46" s="442"/>
      <c r="E46" s="442"/>
      <c r="F46" s="1463"/>
      <c r="G46" s="1463"/>
      <c r="H46" s="1463"/>
      <c r="I46" s="1463"/>
      <c r="J46" s="1463"/>
      <c r="K46" s="470">
        <f t="shared" si="4"/>
        <v>0</v>
      </c>
    </row>
    <row r="47" spans="2:11" ht="15" outlineLevel="1" x14ac:dyDescent="0.25">
      <c r="B47" s="471" t="s">
        <v>1297</v>
      </c>
      <c r="C47" s="442"/>
      <c r="D47" s="442"/>
      <c r="E47" s="442"/>
      <c r="F47" s="1463"/>
      <c r="G47" s="1463"/>
      <c r="H47" s="1463"/>
      <c r="I47" s="1463"/>
      <c r="J47" s="1463"/>
      <c r="K47" s="470">
        <f t="shared" si="4"/>
        <v>0</v>
      </c>
    </row>
    <row r="48" spans="2:11" ht="15" outlineLevel="1" x14ac:dyDescent="0.25">
      <c r="B48" s="472" t="s">
        <v>1298</v>
      </c>
      <c r="C48" s="473">
        <f>SUM(C36:C47)</f>
        <v>32</v>
      </c>
      <c r="D48" s="473">
        <f t="shared" ref="D48:J48" si="5">SUM(D36:D47)</f>
        <v>16</v>
      </c>
      <c r="E48" s="473">
        <f t="shared" si="5"/>
        <v>2</v>
      </c>
      <c r="F48" s="473">
        <f t="shared" si="5"/>
        <v>8</v>
      </c>
      <c r="G48" s="473">
        <f t="shared" si="5"/>
        <v>4</v>
      </c>
      <c r="H48" s="473">
        <f t="shared" si="5"/>
        <v>4</v>
      </c>
      <c r="I48" s="473">
        <f t="shared" si="5"/>
        <v>1</v>
      </c>
      <c r="J48" s="473">
        <f t="shared" si="5"/>
        <v>4</v>
      </c>
      <c r="K48" s="474">
        <f t="shared" si="4"/>
        <v>71</v>
      </c>
    </row>
    <row r="49" spans="2:11" ht="15.75" x14ac:dyDescent="0.25">
      <c r="B49" s="463" t="s">
        <v>1309</v>
      </c>
      <c r="C49" s="464"/>
      <c r="D49" s="464"/>
      <c r="E49" s="464"/>
      <c r="F49" s="464"/>
      <c r="G49" s="464"/>
      <c r="H49" s="464"/>
      <c r="I49" s="464"/>
      <c r="J49" s="464"/>
      <c r="K49" s="465"/>
    </row>
    <row r="50" spans="2:11" ht="51" outlineLevel="1" x14ac:dyDescent="0.2">
      <c r="B50" s="466" t="s">
        <v>1285</v>
      </c>
      <c r="C50" s="467" t="s">
        <v>1300</v>
      </c>
      <c r="D50" s="467" t="s">
        <v>1301</v>
      </c>
      <c r="E50" s="467" t="s">
        <v>1302</v>
      </c>
      <c r="F50" s="467" t="s">
        <v>1303</v>
      </c>
      <c r="G50" s="467" t="s">
        <v>1304</v>
      </c>
      <c r="H50" s="467" t="s">
        <v>1305</v>
      </c>
      <c r="I50" s="467" t="s">
        <v>1306</v>
      </c>
      <c r="J50" s="467" t="s">
        <v>1293</v>
      </c>
      <c r="K50" s="468" t="s">
        <v>994</v>
      </c>
    </row>
    <row r="51" spans="2:11" ht="15" outlineLevel="1" x14ac:dyDescent="0.25">
      <c r="B51" s="469" t="s">
        <v>1307</v>
      </c>
      <c r="C51" s="442">
        <v>6</v>
      </c>
      <c r="D51" s="442">
        <v>4</v>
      </c>
      <c r="E51" s="442">
        <v>2</v>
      </c>
      <c r="F51" s="442">
        <v>3</v>
      </c>
      <c r="G51" s="442">
        <v>2</v>
      </c>
      <c r="H51" s="442"/>
      <c r="I51" s="442">
        <v>1</v>
      </c>
      <c r="J51" s="442">
        <v>2</v>
      </c>
      <c r="K51" s="470">
        <f>SUM(C51:J51)</f>
        <v>20</v>
      </c>
    </row>
    <row r="52" spans="2:11" ht="15" outlineLevel="1" x14ac:dyDescent="0.25">
      <c r="B52" s="469" t="s">
        <v>1294</v>
      </c>
      <c r="C52" s="442">
        <v>6</v>
      </c>
      <c r="D52" s="442">
        <v>2</v>
      </c>
      <c r="E52" s="442"/>
      <c r="F52" s="442">
        <v>2</v>
      </c>
      <c r="G52" s="442">
        <v>2</v>
      </c>
      <c r="H52" s="442">
        <v>1.75</v>
      </c>
      <c r="I52" s="442"/>
      <c r="J52" s="442">
        <v>2</v>
      </c>
      <c r="K52" s="470">
        <f t="shared" ref="K52:K63" si="6">SUM(C52:J52)</f>
        <v>15.75</v>
      </c>
    </row>
    <row r="53" spans="2:11" ht="15" outlineLevel="1" x14ac:dyDescent="0.25">
      <c r="B53" s="469" t="s">
        <v>1295</v>
      </c>
      <c r="C53" s="442">
        <v>5</v>
      </c>
      <c r="D53" s="442">
        <v>2</v>
      </c>
      <c r="E53" s="442"/>
      <c r="F53" s="442"/>
      <c r="G53" s="442"/>
      <c r="H53" s="442"/>
      <c r="I53" s="442"/>
      <c r="J53" s="442"/>
      <c r="K53" s="470">
        <f t="shared" si="6"/>
        <v>7</v>
      </c>
    </row>
    <row r="54" spans="2:11" ht="15" outlineLevel="1" x14ac:dyDescent="0.25">
      <c r="B54" s="469" t="s">
        <v>1296</v>
      </c>
      <c r="C54" s="442">
        <v>4.5</v>
      </c>
      <c r="D54" s="442">
        <v>2</v>
      </c>
      <c r="E54" s="442"/>
      <c r="F54" s="1462">
        <v>1.5</v>
      </c>
      <c r="G54" s="1462"/>
      <c r="H54" s="1462">
        <v>2.25</v>
      </c>
      <c r="I54" s="1462"/>
      <c r="J54" s="442"/>
      <c r="K54" s="470">
        <f t="shared" si="6"/>
        <v>10.25</v>
      </c>
    </row>
    <row r="55" spans="2:11" ht="15" outlineLevel="1" x14ac:dyDescent="0.25">
      <c r="B55" s="469" t="s">
        <v>1296</v>
      </c>
      <c r="C55" s="442">
        <v>3.5</v>
      </c>
      <c r="D55" s="442">
        <v>2</v>
      </c>
      <c r="E55" s="442"/>
      <c r="F55" s="442">
        <v>1.5</v>
      </c>
      <c r="G55" s="442"/>
      <c r="H55" s="442"/>
      <c r="I55" s="442"/>
      <c r="J55" s="442"/>
      <c r="K55" s="470">
        <f t="shared" si="6"/>
        <v>7</v>
      </c>
    </row>
    <row r="56" spans="2:11" ht="15" outlineLevel="1" x14ac:dyDescent="0.25">
      <c r="B56" s="469" t="s">
        <v>1296</v>
      </c>
      <c r="C56" s="442">
        <v>3</v>
      </c>
      <c r="D56" s="442">
        <v>1.5</v>
      </c>
      <c r="E56" s="442"/>
      <c r="F56" s="442"/>
      <c r="G56" s="442"/>
      <c r="H56" s="442"/>
      <c r="I56" s="442"/>
      <c r="J56" s="442"/>
      <c r="K56" s="470">
        <f t="shared" si="6"/>
        <v>4.5</v>
      </c>
    </row>
    <row r="57" spans="2:11" ht="15" outlineLevel="1" x14ac:dyDescent="0.25">
      <c r="B57" s="469" t="s">
        <v>1296</v>
      </c>
      <c r="C57" s="442">
        <v>2</v>
      </c>
      <c r="D57" s="442">
        <v>2.5</v>
      </c>
      <c r="E57" s="442"/>
      <c r="F57" s="1462"/>
      <c r="G57" s="1462"/>
      <c r="H57" s="1462"/>
      <c r="I57" s="1462"/>
      <c r="J57" s="1462"/>
      <c r="K57" s="470">
        <f t="shared" si="6"/>
        <v>4.5</v>
      </c>
    </row>
    <row r="58" spans="2:11" ht="15" outlineLevel="1" x14ac:dyDescent="0.25">
      <c r="B58" s="469" t="s">
        <v>1296</v>
      </c>
      <c r="C58" s="442">
        <v>2</v>
      </c>
      <c r="D58" s="442"/>
      <c r="E58" s="442"/>
      <c r="F58" s="1462"/>
      <c r="G58" s="1462"/>
      <c r="H58" s="1462"/>
      <c r="I58" s="1462"/>
      <c r="J58" s="1462"/>
      <c r="K58" s="470">
        <f t="shared" si="6"/>
        <v>2</v>
      </c>
    </row>
    <row r="59" spans="2:11" ht="15" outlineLevel="1" x14ac:dyDescent="0.25">
      <c r="B59" s="471" t="s">
        <v>1297</v>
      </c>
      <c r="C59" s="442"/>
      <c r="D59" s="442"/>
      <c r="E59" s="442"/>
      <c r="F59" s="1463"/>
      <c r="G59" s="1463"/>
      <c r="H59" s="1463"/>
      <c r="I59" s="1463"/>
      <c r="J59" s="1463"/>
      <c r="K59" s="470">
        <f t="shared" si="6"/>
        <v>0</v>
      </c>
    </row>
    <row r="60" spans="2:11" ht="15" outlineLevel="1" x14ac:dyDescent="0.25">
      <c r="B60" s="471" t="s">
        <v>1297</v>
      </c>
      <c r="C60" s="442"/>
      <c r="D60" s="442"/>
      <c r="E60" s="442"/>
      <c r="F60" s="443"/>
      <c r="G60" s="1463"/>
      <c r="H60" s="1463"/>
      <c r="I60" s="1463"/>
      <c r="J60" s="1463"/>
      <c r="K60" s="470">
        <f t="shared" si="6"/>
        <v>0</v>
      </c>
    </row>
    <row r="61" spans="2:11" ht="15" outlineLevel="1" x14ac:dyDescent="0.25">
      <c r="B61" s="471" t="s">
        <v>1297</v>
      </c>
      <c r="C61" s="442"/>
      <c r="D61" s="442"/>
      <c r="E61" s="442"/>
      <c r="F61" s="1463"/>
      <c r="G61" s="1463"/>
      <c r="H61" s="1463"/>
      <c r="I61" s="1463"/>
      <c r="J61" s="1463"/>
      <c r="K61" s="470">
        <f t="shared" si="6"/>
        <v>0</v>
      </c>
    </row>
    <row r="62" spans="2:11" ht="15" outlineLevel="1" x14ac:dyDescent="0.25">
      <c r="B62" s="471" t="s">
        <v>1297</v>
      </c>
      <c r="C62" s="442"/>
      <c r="D62" s="442"/>
      <c r="E62" s="442"/>
      <c r="F62" s="1463"/>
      <c r="G62" s="1463"/>
      <c r="H62" s="1463"/>
      <c r="I62" s="1463"/>
      <c r="J62" s="1463"/>
      <c r="K62" s="470">
        <f t="shared" si="6"/>
        <v>0</v>
      </c>
    </row>
    <row r="63" spans="2:11" ht="15" outlineLevel="1" x14ac:dyDescent="0.25">
      <c r="B63" s="472" t="s">
        <v>1298</v>
      </c>
      <c r="C63" s="473">
        <f>SUM(C51:C62)</f>
        <v>32</v>
      </c>
      <c r="D63" s="473">
        <f t="shared" ref="D63:J63" si="7">SUM(D51:D62)</f>
        <v>16</v>
      </c>
      <c r="E63" s="473">
        <f t="shared" si="7"/>
        <v>2</v>
      </c>
      <c r="F63" s="473">
        <f t="shared" si="7"/>
        <v>8</v>
      </c>
      <c r="G63" s="473">
        <f t="shared" si="7"/>
        <v>4</v>
      </c>
      <c r="H63" s="473">
        <f t="shared" si="7"/>
        <v>4</v>
      </c>
      <c r="I63" s="473">
        <f t="shared" si="7"/>
        <v>1</v>
      </c>
      <c r="J63" s="473">
        <f t="shared" si="7"/>
        <v>4</v>
      </c>
      <c r="K63" s="474">
        <f t="shared" si="6"/>
        <v>71</v>
      </c>
    </row>
    <row r="64" spans="2:11" ht="15.75" x14ac:dyDescent="0.25">
      <c r="B64" s="463" t="s">
        <v>1310</v>
      </c>
      <c r="C64" s="464"/>
      <c r="D64" s="464"/>
      <c r="E64" s="464"/>
      <c r="F64" s="464"/>
      <c r="G64" s="464"/>
      <c r="H64" s="464"/>
      <c r="I64" s="464"/>
      <c r="J64" s="464"/>
      <c r="K64" s="465"/>
    </row>
    <row r="65" spans="2:11" ht="51" outlineLevel="1" x14ac:dyDescent="0.2">
      <c r="B65" s="466" t="s">
        <v>1285</v>
      </c>
      <c r="C65" s="467" t="s">
        <v>1300</v>
      </c>
      <c r="D65" s="467" t="s">
        <v>1301</v>
      </c>
      <c r="E65" s="467" t="s">
        <v>1302</v>
      </c>
      <c r="F65" s="467" t="s">
        <v>1303</v>
      </c>
      <c r="G65" s="467" t="s">
        <v>1304</v>
      </c>
      <c r="H65" s="467" t="s">
        <v>1305</v>
      </c>
      <c r="I65" s="467" t="s">
        <v>1306</v>
      </c>
      <c r="J65" s="467" t="s">
        <v>1293</v>
      </c>
      <c r="K65" s="468" t="s">
        <v>994</v>
      </c>
    </row>
    <row r="66" spans="2:11" ht="15" outlineLevel="1" x14ac:dyDescent="0.25">
      <c r="B66" s="469" t="s">
        <v>1307</v>
      </c>
      <c r="C66" s="442">
        <v>6</v>
      </c>
      <c r="D66" s="442">
        <v>4</v>
      </c>
      <c r="E66" s="442">
        <v>2</v>
      </c>
      <c r="F66" s="442">
        <v>3</v>
      </c>
      <c r="G66" s="442">
        <v>2</v>
      </c>
      <c r="H66" s="442"/>
      <c r="I66" s="442">
        <v>1</v>
      </c>
      <c r="J66" s="442">
        <v>2</v>
      </c>
      <c r="K66" s="470">
        <f>SUM(C66:J66)</f>
        <v>20</v>
      </c>
    </row>
    <row r="67" spans="2:11" ht="15" outlineLevel="1" x14ac:dyDescent="0.25">
      <c r="B67" s="469" t="s">
        <v>1294</v>
      </c>
      <c r="C67" s="442">
        <v>6</v>
      </c>
      <c r="D67" s="442">
        <v>2</v>
      </c>
      <c r="E67" s="442"/>
      <c r="F67" s="442">
        <v>2</v>
      </c>
      <c r="G67" s="442">
        <v>2</v>
      </c>
      <c r="H67" s="442">
        <v>1.75</v>
      </c>
      <c r="I67" s="442"/>
      <c r="J67" s="442">
        <v>2</v>
      </c>
      <c r="K67" s="470">
        <f t="shared" ref="K67:K78" si="8">SUM(C67:J67)</f>
        <v>15.75</v>
      </c>
    </row>
    <row r="68" spans="2:11" ht="15" outlineLevel="1" x14ac:dyDescent="0.25">
      <c r="B68" s="469" t="s">
        <v>1295</v>
      </c>
      <c r="C68" s="442">
        <v>5</v>
      </c>
      <c r="D68" s="442">
        <v>2</v>
      </c>
      <c r="E68" s="442"/>
      <c r="F68" s="442"/>
      <c r="G68" s="442"/>
      <c r="H68" s="442"/>
      <c r="I68" s="442"/>
      <c r="J68" s="442"/>
      <c r="K68" s="470">
        <f t="shared" si="8"/>
        <v>7</v>
      </c>
    </row>
    <row r="69" spans="2:11" ht="15" outlineLevel="1" x14ac:dyDescent="0.25">
      <c r="B69" s="469" t="s">
        <v>1296</v>
      </c>
      <c r="C69" s="442">
        <v>4.5</v>
      </c>
      <c r="D69" s="442">
        <v>2</v>
      </c>
      <c r="E69" s="442"/>
      <c r="F69" s="1462">
        <v>1.5</v>
      </c>
      <c r="G69" s="1462"/>
      <c r="H69" s="1462">
        <v>2.25</v>
      </c>
      <c r="I69" s="1462"/>
      <c r="J69" s="442"/>
      <c r="K69" s="470">
        <f t="shared" si="8"/>
        <v>10.25</v>
      </c>
    </row>
    <row r="70" spans="2:11" ht="15" outlineLevel="1" x14ac:dyDescent="0.25">
      <c r="B70" s="469" t="s">
        <v>1296</v>
      </c>
      <c r="C70" s="442">
        <v>3.5</v>
      </c>
      <c r="D70" s="442">
        <v>2</v>
      </c>
      <c r="E70" s="442"/>
      <c r="F70" s="442">
        <v>1.5</v>
      </c>
      <c r="G70" s="442"/>
      <c r="H70" s="442"/>
      <c r="I70" s="442"/>
      <c r="J70" s="442"/>
      <c r="K70" s="470">
        <f t="shared" si="8"/>
        <v>7</v>
      </c>
    </row>
    <row r="71" spans="2:11" ht="15" outlineLevel="1" x14ac:dyDescent="0.25">
      <c r="B71" s="469" t="s">
        <v>1296</v>
      </c>
      <c r="C71" s="442">
        <v>3</v>
      </c>
      <c r="D71" s="442">
        <v>1.5</v>
      </c>
      <c r="E71" s="442"/>
      <c r="F71" s="442"/>
      <c r="G71" s="442"/>
      <c r="H71" s="442"/>
      <c r="I71" s="442"/>
      <c r="J71" s="442"/>
      <c r="K71" s="470">
        <f t="shared" si="8"/>
        <v>4.5</v>
      </c>
    </row>
    <row r="72" spans="2:11" ht="15" outlineLevel="1" x14ac:dyDescent="0.25">
      <c r="B72" s="469" t="s">
        <v>1296</v>
      </c>
      <c r="C72" s="442">
        <v>2</v>
      </c>
      <c r="D72" s="442">
        <v>2.5</v>
      </c>
      <c r="E72" s="442"/>
      <c r="F72" s="1462"/>
      <c r="G72" s="1462"/>
      <c r="H72" s="1462"/>
      <c r="I72" s="1462"/>
      <c r="J72" s="1462"/>
      <c r="K72" s="470">
        <f t="shared" si="8"/>
        <v>4.5</v>
      </c>
    </row>
    <row r="73" spans="2:11" ht="15" outlineLevel="1" x14ac:dyDescent="0.25">
      <c r="B73" s="469" t="s">
        <v>1296</v>
      </c>
      <c r="C73" s="442">
        <v>2</v>
      </c>
      <c r="D73" s="442"/>
      <c r="E73" s="442"/>
      <c r="F73" s="1462"/>
      <c r="G73" s="1462"/>
      <c r="H73" s="1462"/>
      <c r="I73" s="1462"/>
      <c r="J73" s="1462"/>
      <c r="K73" s="470">
        <f t="shared" si="8"/>
        <v>2</v>
      </c>
    </row>
    <row r="74" spans="2:11" ht="15" outlineLevel="1" x14ac:dyDescent="0.25">
      <c r="B74" s="471" t="s">
        <v>1297</v>
      </c>
      <c r="C74" s="442"/>
      <c r="D74" s="442"/>
      <c r="E74" s="442"/>
      <c r="F74" s="1463"/>
      <c r="G74" s="1463"/>
      <c r="H74" s="1463"/>
      <c r="I74" s="1463"/>
      <c r="J74" s="1463"/>
      <c r="K74" s="470">
        <f t="shared" si="8"/>
        <v>0</v>
      </c>
    </row>
    <row r="75" spans="2:11" ht="15" outlineLevel="1" x14ac:dyDescent="0.25">
      <c r="B75" s="471" t="s">
        <v>1297</v>
      </c>
      <c r="C75" s="442"/>
      <c r="D75" s="442"/>
      <c r="E75" s="442"/>
      <c r="F75" s="443"/>
      <c r="G75" s="1463"/>
      <c r="H75" s="1463"/>
      <c r="I75" s="1463"/>
      <c r="J75" s="1463"/>
      <c r="K75" s="470">
        <f t="shared" si="8"/>
        <v>0</v>
      </c>
    </row>
    <row r="76" spans="2:11" ht="15" outlineLevel="1" x14ac:dyDescent="0.25">
      <c r="B76" s="471" t="s">
        <v>1297</v>
      </c>
      <c r="C76" s="442"/>
      <c r="D76" s="442"/>
      <c r="E76" s="442"/>
      <c r="F76" s="1463"/>
      <c r="G76" s="1463"/>
      <c r="H76" s="1463"/>
      <c r="I76" s="1463"/>
      <c r="J76" s="1463"/>
      <c r="K76" s="470">
        <f t="shared" si="8"/>
        <v>0</v>
      </c>
    </row>
    <row r="77" spans="2:11" ht="15" outlineLevel="1" x14ac:dyDescent="0.25">
      <c r="B77" s="471" t="s">
        <v>1297</v>
      </c>
      <c r="C77" s="442"/>
      <c r="D77" s="442"/>
      <c r="E77" s="442"/>
      <c r="F77" s="1463"/>
      <c r="G77" s="1463"/>
      <c r="H77" s="1463"/>
      <c r="I77" s="1463"/>
      <c r="J77" s="1463"/>
      <c r="K77" s="470">
        <f t="shared" si="8"/>
        <v>0</v>
      </c>
    </row>
    <row r="78" spans="2:11" ht="15" outlineLevel="1" x14ac:dyDescent="0.25">
      <c r="B78" s="472" t="s">
        <v>1298</v>
      </c>
      <c r="C78" s="473">
        <f>SUM(C66:C77)</f>
        <v>32</v>
      </c>
      <c r="D78" s="473">
        <f t="shared" ref="D78:J78" si="9">SUM(D66:D77)</f>
        <v>16</v>
      </c>
      <c r="E78" s="473">
        <f t="shared" si="9"/>
        <v>2</v>
      </c>
      <c r="F78" s="473">
        <f t="shared" si="9"/>
        <v>8</v>
      </c>
      <c r="G78" s="473">
        <f t="shared" si="9"/>
        <v>4</v>
      </c>
      <c r="H78" s="473">
        <f t="shared" si="9"/>
        <v>4</v>
      </c>
      <c r="I78" s="473">
        <f t="shared" si="9"/>
        <v>1</v>
      </c>
      <c r="J78" s="473">
        <f t="shared" si="9"/>
        <v>4</v>
      </c>
      <c r="K78" s="474">
        <f t="shared" si="8"/>
        <v>71</v>
      </c>
    </row>
    <row r="79" spans="2:11" ht="15.75" x14ac:dyDescent="0.25">
      <c r="B79" s="463" t="s">
        <v>1311</v>
      </c>
      <c r="C79" s="464"/>
      <c r="D79" s="464"/>
      <c r="E79" s="464"/>
      <c r="F79" s="464"/>
      <c r="G79" s="464"/>
      <c r="H79" s="464"/>
      <c r="I79" s="464"/>
      <c r="J79" s="464"/>
      <c r="K79" s="465"/>
    </row>
    <row r="80" spans="2:11" ht="51" outlineLevel="1" x14ac:dyDescent="0.2">
      <c r="B80" s="466" t="s">
        <v>1285</v>
      </c>
      <c r="C80" s="467" t="s">
        <v>1300</v>
      </c>
      <c r="D80" s="467" t="s">
        <v>1301</v>
      </c>
      <c r="E80" s="467" t="s">
        <v>1302</v>
      </c>
      <c r="F80" s="467" t="s">
        <v>1303</v>
      </c>
      <c r="G80" s="467" t="s">
        <v>1304</v>
      </c>
      <c r="H80" s="467" t="s">
        <v>1305</v>
      </c>
      <c r="I80" s="467" t="s">
        <v>1306</v>
      </c>
      <c r="J80" s="467" t="s">
        <v>1293</v>
      </c>
      <c r="K80" s="468" t="s">
        <v>994</v>
      </c>
    </row>
    <row r="81" spans="2:11" ht="15" outlineLevel="1" x14ac:dyDescent="0.25">
      <c r="B81" s="469" t="s">
        <v>1307</v>
      </c>
      <c r="C81" s="442">
        <v>6</v>
      </c>
      <c r="D81" s="442">
        <v>4</v>
      </c>
      <c r="E81" s="442">
        <v>2</v>
      </c>
      <c r="F81" s="442">
        <v>3</v>
      </c>
      <c r="G81" s="442">
        <v>2</v>
      </c>
      <c r="H81" s="442"/>
      <c r="I81" s="442">
        <v>1</v>
      </c>
      <c r="J81" s="442">
        <v>2</v>
      </c>
      <c r="K81" s="470">
        <f>SUM(C81:J81)</f>
        <v>20</v>
      </c>
    </row>
    <row r="82" spans="2:11" ht="15" outlineLevel="1" x14ac:dyDescent="0.25">
      <c r="B82" s="469" t="s">
        <v>1294</v>
      </c>
      <c r="C82" s="442">
        <v>6</v>
      </c>
      <c r="D82" s="442">
        <v>2</v>
      </c>
      <c r="E82" s="442"/>
      <c r="F82" s="442">
        <v>2</v>
      </c>
      <c r="G82" s="442">
        <v>2</v>
      </c>
      <c r="H82" s="442">
        <v>1.75</v>
      </c>
      <c r="I82" s="442"/>
      <c r="J82" s="442">
        <v>2</v>
      </c>
      <c r="K82" s="470">
        <f t="shared" ref="K82:K93" si="10">SUM(C82:J82)</f>
        <v>15.75</v>
      </c>
    </row>
    <row r="83" spans="2:11" ht="15" outlineLevel="1" x14ac:dyDescent="0.25">
      <c r="B83" s="469" t="s">
        <v>1295</v>
      </c>
      <c r="C83" s="442">
        <v>5</v>
      </c>
      <c r="D83" s="442">
        <v>2</v>
      </c>
      <c r="E83" s="442"/>
      <c r="F83" s="442"/>
      <c r="G83" s="442"/>
      <c r="H83" s="442"/>
      <c r="I83" s="442"/>
      <c r="J83" s="442"/>
      <c r="K83" s="470">
        <f t="shared" si="10"/>
        <v>7</v>
      </c>
    </row>
    <row r="84" spans="2:11" ht="15" outlineLevel="1" x14ac:dyDescent="0.25">
      <c r="B84" s="469" t="s">
        <v>1296</v>
      </c>
      <c r="C84" s="442">
        <v>4.5</v>
      </c>
      <c r="D84" s="442">
        <v>2</v>
      </c>
      <c r="E84" s="442"/>
      <c r="F84" s="1462">
        <v>1.5</v>
      </c>
      <c r="G84" s="1462"/>
      <c r="H84" s="1462">
        <v>2.25</v>
      </c>
      <c r="I84" s="1462"/>
      <c r="J84" s="442"/>
      <c r="K84" s="470">
        <f t="shared" si="10"/>
        <v>10.25</v>
      </c>
    </row>
    <row r="85" spans="2:11" ht="15" outlineLevel="1" x14ac:dyDescent="0.25">
      <c r="B85" s="469" t="s">
        <v>1296</v>
      </c>
      <c r="C85" s="442">
        <v>3.5</v>
      </c>
      <c r="D85" s="442">
        <v>2</v>
      </c>
      <c r="E85" s="442"/>
      <c r="F85" s="442">
        <v>1.5</v>
      </c>
      <c r="G85" s="442"/>
      <c r="H85" s="442"/>
      <c r="I85" s="442"/>
      <c r="J85" s="442"/>
      <c r="K85" s="470">
        <f t="shared" si="10"/>
        <v>7</v>
      </c>
    </row>
    <row r="86" spans="2:11" ht="15" outlineLevel="1" x14ac:dyDescent="0.25">
      <c r="B86" s="469" t="s">
        <v>1296</v>
      </c>
      <c r="C86" s="442">
        <v>3</v>
      </c>
      <c r="D86" s="442">
        <v>1.5</v>
      </c>
      <c r="E86" s="442"/>
      <c r="F86" s="442"/>
      <c r="G86" s="442"/>
      <c r="H86" s="442"/>
      <c r="I86" s="442"/>
      <c r="J86" s="442"/>
      <c r="K86" s="470">
        <f t="shared" si="10"/>
        <v>4.5</v>
      </c>
    </row>
    <row r="87" spans="2:11" ht="15" outlineLevel="1" x14ac:dyDescent="0.25">
      <c r="B87" s="469" t="s">
        <v>1296</v>
      </c>
      <c r="C87" s="442">
        <v>2</v>
      </c>
      <c r="D87" s="442">
        <v>2.5</v>
      </c>
      <c r="E87" s="442"/>
      <c r="F87" s="1462"/>
      <c r="G87" s="1462"/>
      <c r="H87" s="1462"/>
      <c r="I87" s="1462"/>
      <c r="J87" s="1462"/>
      <c r="K87" s="470">
        <f t="shared" si="10"/>
        <v>4.5</v>
      </c>
    </row>
    <row r="88" spans="2:11" ht="15" outlineLevel="1" x14ac:dyDescent="0.25">
      <c r="B88" s="469" t="s">
        <v>1296</v>
      </c>
      <c r="C88" s="442">
        <v>2</v>
      </c>
      <c r="D88" s="442"/>
      <c r="E88" s="442"/>
      <c r="F88" s="1462"/>
      <c r="G88" s="1462"/>
      <c r="H88" s="1462"/>
      <c r="I88" s="1462"/>
      <c r="J88" s="1462"/>
      <c r="K88" s="470">
        <f t="shared" si="10"/>
        <v>2</v>
      </c>
    </row>
    <row r="89" spans="2:11" ht="15" outlineLevel="1" x14ac:dyDescent="0.25">
      <c r="B89" s="471" t="s">
        <v>1297</v>
      </c>
      <c r="C89" s="442"/>
      <c r="D89" s="442"/>
      <c r="E89" s="442"/>
      <c r="F89" s="1463"/>
      <c r="G89" s="1463"/>
      <c r="H89" s="1463"/>
      <c r="I89" s="1463"/>
      <c r="J89" s="1463"/>
      <c r="K89" s="470">
        <f t="shared" si="10"/>
        <v>0</v>
      </c>
    </row>
    <row r="90" spans="2:11" ht="15" outlineLevel="1" x14ac:dyDescent="0.25">
      <c r="B90" s="471" t="s">
        <v>1297</v>
      </c>
      <c r="C90" s="442"/>
      <c r="D90" s="442"/>
      <c r="E90" s="442"/>
      <c r="F90" s="443"/>
      <c r="G90" s="1463"/>
      <c r="H90" s="1463"/>
      <c r="I90" s="1463"/>
      <c r="J90" s="1463"/>
      <c r="K90" s="470">
        <f t="shared" si="10"/>
        <v>0</v>
      </c>
    </row>
    <row r="91" spans="2:11" ht="15" outlineLevel="1" x14ac:dyDescent="0.25">
      <c r="B91" s="471" t="s">
        <v>1297</v>
      </c>
      <c r="C91" s="442"/>
      <c r="D91" s="442"/>
      <c r="E91" s="442"/>
      <c r="F91" s="1463"/>
      <c r="G91" s="1463"/>
      <c r="H91" s="1463"/>
      <c r="I91" s="1463"/>
      <c r="J91" s="1463"/>
      <c r="K91" s="470">
        <f t="shared" si="10"/>
        <v>0</v>
      </c>
    </row>
    <row r="92" spans="2:11" ht="15" outlineLevel="1" x14ac:dyDescent="0.25">
      <c r="B92" s="471" t="s">
        <v>1297</v>
      </c>
      <c r="C92" s="442"/>
      <c r="D92" s="442"/>
      <c r="E92" s="442"/>
      <c r="F92" s="1463"/>
      <c r="G92" s="1463"/>
      <c r="H92" s="1463"/>
      <c r="I92" s="1463"/>
      <c r="J92" s="1463"/>
      <c r="K92" s="470">
        <f t="shared" si="10"/>
        <v>0</v>
      </c>
    </row>
    <row r="93" spans="2:11" ht="15" outlineLevel="1" x14ac:dyDescent="0.25">
      <c r="B93" s="472" t="s">
        <v>1298</v>
      </c>
      <c r="C93" s="473">
        <f>SUM(C81:C92)</f>
        <v>32</v>
      </c>
      <c r="D93" s="473">
        <f t="shared" ref="D93:J93" si="11">SUM(D81:D92)</f>
        <v>16</v>
      </c>
      <c r="E93" s="473">
        <f t="shared" si="11"/>
        <v>2</v>
      </c>
      <c r="F93" s="473">
        <f t="shared" si="11"/>
        <v>8</v>
      </c>
      <c r="G93" s="473">
        <f t="shared" si="11"/>
        <v>4</v>
      </c>
      <c r="H93" s="473">
        <f t="shared" si="11"/>
        <v>4</v>
      </c>
      <c r="I93" s="473">
        <f t="shared" si="11"/>
        <v>1</v>
      </c>
      <c r="J93" s="473">
        <f t="shared" si="11"/>
        <v>4</v>
      </c>
      <c r="K93" s="474">
        <f t="shared" si="10"/>
        <v>71</v>
      </c>
    </row>
    <row r="94" spans="2:11" ht="15.75" x14ac:dyDescent="0.25">
      <c r="B94" s="463" t="s">
        <v>1312</v>
      </c>
      <c r="C94" s="464"/>
      <c r="D94" s="464"/>
      <c r="E94" s="464"/>
      <c r="F94" s="464"/>
      <c r="G94" s="464"/>
      <c r="H94" s="464"/>
      <c r="I94" s="464"/>
      <c r="J94" s="464"/>
      <c r="K94" s="465"/>
    </row>
    <row r="95" spans="2:11" ht="51" outlineLevel="1" x14ac:dyDescent="0.2">
      <c r="B95" s="466" t="s">
        <v>1285</v>
      </c>
      <c r="C95" s="467" t="s">
        <v>1300</v>
      </c>
      <c r="D95" s="467" t="s">
        <v>1301</v>
      </c>
      <c r="E95" s="467" t="s">
        <v>1302</v>
      </c>
      <c r="F95" s="467" t="s">
        <v>1303</v>
      </c>
      <c r="G95" s="467" t="s">
        <v>1304</v>
      </c>
      <c r="H95" s="467" t="s">
        <v>1305</v>
      </c>
      <c r="I95" s="467" t="s">
        <v>1306</v>
      </c>
      <c r="J95" s="467" t="s">
        <v>1293</v>
      </c>
      <c r="K95" s="468" t="s">
        <v>994</v>
      </c>
    </row>
    <row r="96" spans="2:11" ht="15" outlineLevel="1" x14ac:dyDescent="0.25">
      <c r="B96" s="469" t="s">
        <v>1307</v>
      </c>
      <c r="C96" s="442">
        <v>6</v>
      </c>
      <c r="D96" s="442">
        <v>4</v>
      </c>
      <c r="E96" s="442">
        <v>2</v>
      </c>
      <c r="F96" s="442">
        <v>3</v>
      </c>
      <c r="G96" s="442">
        <v>2</v>
      </c>
      <c r="H96" s="442"/>
      <c r="I96" s="442">
        <v>1</v>
      </c>
      <c r="J96" s="442">
        <v>2</v>
      </c>
      <c r="K96" s="470">
        <f>SUM(C96:J96)</f>
        <v>20</v>
      </c>
    </row>
    <row r="97" spans="2:11" ht="15" outlineLevel="1" x14ac:dyDescent="0.25">
      <c r="B97" s="469" t="s">
        <v>1294</v>
      </c>
      <c r="C97" s="442">
        <v>6</v>
      </c>
      <c r="D97" s="442">
        <v>2</v>
      </c>
      <c r="E97" s="442"/>
      <c r="F97" s="442">
        <v>2</v>
      </c>
      <c r="G97" s="442">
        <v>2</v>
      </c>
      <c r="H97" s="442">
        <v>1.75</v>
      </c>
      <c r="I97" s="442"/>
      <c r="J97" s="442">
        <v>2</v>
      </c>
      <c r="K97" s="470">
        <f t="shared" ref="K97:K108" si="12">SUM(C97:J97)</f>
        <v>15.75</v>
      </c>
    </row>
    <row r="98" spans="2:11" ht="15" outlineLevel="1" x14ac:dyDescent="0.25">
      <c r="B98" s="469" t="s">
        <v>1295</v>
      </c>
      <c r="C98" s="442">
        <v>5</v>
      </c>
      <c r="D98" s="442">
        <v>2</v>
      </c>
      <c r="E98" s="442"/>
      <c r="F98" s="442"/>
      <c r="G98" s="442"/>
      <c r="H98" s="442"/>
      <c r="I98" s="442"/>
      <c r="J98" s="442"/>
      <c r="K98" s="470">
        <f t="shared" si="12"/>
        <v>7</v>
      </c>
    </row>
    <row r="99" spans="2:11" ht="15" outlineLevel="1" x14ac:dyDescent="0.25">
      <c r="B99" s="469" t="s">
        <v>1296</v>
      </c>
      <c r="C99" s="442">
        <v>4.5</v>
      </c>
      <c r="D99" s="442">
        <v>2</v>
      </c>
      <c r="E99" s="442"/>
      <c r="F99" s="1462">
        <v>1.5</v>
      </c>
      <c r="G99" s="1462"/>
      <c r="H99" s="1462">
        <v>2.25</v>
      </c>
      <c r="I99" s="1462"/>
      <c r="J99" s="442"/>
      <c r="K99" s="470">
        <f t="shared" si="12"/>
        <v>10.25</v>
      </c>
    </row>
    <row r="100" spans="2:11" ht="15" outlineLevel="1" x14ac:dyDescent="0.25">
      <c r="B100" s="469" t="s">
        <v>1296</v>
      </c>
      <c r="C100" s="442">
        <v>3.5</v>
      </c>
      <c r="D100" s="442">
        <v>2</v>
      </c>
      <c r="E100" s="442"/>
      <c r="F100" s="442">
        <v>1.5</v>
      </c>
      <c r="G100" s="442"/>
      <c r="H100" s="442"/>
      <c r="I100" s="442"/>
      <c r="J100" s="442"/>
      <c r="K100" s="470">
        <f t="shared" si="12"/>
        <v>7</v>
      </c>
    </row>
    <row r="101" spans="2:11" ht="15" outlineLevel="1" x14ac:dyDescent="0.25">
      <c r="B101" s="469" t="s">
        <v>1296</v>
      </c>
      <c r="C101" s="442">
        <v>3</v>
      </c>
      <c r="D101" s="442">
        <v>1.5</v>
      </c>
      <c r="E101" s="442"/>
      <c r="F101" s="442"/>
      <c r="G101" s="442"/>
      <c r="H101" s="442"/>
      <c r="I101" s="442"/>
      <c r="J101" s="442"/>
      <c r="K101" s="470">
        <f t="shared" si="12"/>
        <v>4.5</v>
      </c>
    </row>
    <row r="102" spans="2:11" ht="15" outlineLevel="1" x14ac:dyDescent="0.25">
      <c r="B102" s="469" t="s">
        <v>1296</v>
      </c>
      <c r="C102" s="442">
        <v>2</v>
      </c>
      <c r="D102" s="442">
        <v>2.5</v>
      </c>
      <c r="E102" s="442"/>
      <c r="F102" s="1462"/>
      <c r="G102" s="1462"/>
      <c r="H102" s="1462"/>
      <c r="I102" s="1462"/>
      <c r="J102" s="1462"/>
      <c r="K102" s="470">
        <f t="shared" si="12"/>
        <v>4.5</v>
      </c>
    </row>
    <row r="103" spans="2:11" ht="15" outlineLevel="1" x14ac:dyDescent="0.25">
      <c r="B103" s="469" t="s">
        <v>1296</v>
      </c>
      <c r="C103" s="442">
        <v>2</v>
      </c>
      <c r="D103" s="442"/>
      <c r="E103" s="442"/>
      <c r="F103" s="1462"/>
      <c r="G103" s="1462"/>
      <c r="H103" s="1462"/>
      <c r="I103" s="1462"/>
      <c r="J103" s="1462"/>
      <c r="K103" s="470">
        <f t="shared" si="12"/>
        <v>2</v>
      </c>
    </row>
    <row r="104" spans="2:11" ht="15" outlineLevel="1" x14ac:dyDescent="0.25">
      <c r="B104" s="471" t="s">
        <v>1297</v>
      </c>
      <c r="C104" s="442"/>
      <c r="D104" s="442"/>
      <c r="E104" s="442"/>
      <c r="F104" s="1463"/>
      <c r="G104" s="1463"/>
      <c r="H104" s="1463"/>
      <c r="I104" s="1463"/>
      <c r="J104" s="1463"/>
      <c r="K104" s="470">
        <f t="shared" si="12"/>
        <v>0</v>
      </c>
    </row>
    <row r="105" spans="2:11" ht="15" outlineLevel="1" x14ac:dyDescent="0.25">
      <c r="B105" s="471" t="s">
        <v>1297</v>
      </c>
      <c r="C105" s="442"/>
      <c r="D105" s="442"/>
      <c r="E105" s="442"/>
      <c r="F105" s="443"/>
      <c r="G105" s="1463"/>
      <c r="H105" s="1463"/>
      <c r="I105" s="1463"/>
      <c r="J105" s="1463"/>
      <c r="K105" s="470">
        <f t="shared" si="12"/>
        <v>0</v>
      </c>
    </row>
    <row r="106" spans="2:11" ht="15" outlineLevel="1" x14ac:dyDescent="0.25">
      <c r="B106" s="471" t="s">
        <v>1297</v>
      </c>
      <c r="C106" s="442"/>
      <c r="D106" s="442"/>
      <c r="E106" s="442"/>
      <c r="F106" s="1463"/>
      <c r="G106" s="1463"/>
      <c r="H106" s="1463"/>
      <c r="I106" s="1463"/>
      <c r="J106" s="1463"/>
      <c r="K106" s="470">
        <f t="shared" si="12"/>
        <v>0</v>
      </c>
    </row>
    <row r="107" spans="2:11" ht="15" outlineLevel="1" x14ac:dyDescent="0.25">
      <c r="B107" s="471" t="s">
        <v>1297</v>
      </c>
      <c r="C107" s="442"/>
      <c r="D107" s="442"/>
      <c r="E107" s="442"/>
      <c r="F107" s="1463"/>
      <c r="G107" s="1463"/>
      <c r="H107" s="1463"/>
      <c r="I107" s="1463"/>
      <c r="J107" s="1463"/>
      <c r="K107" s="470">
        <f t="shared" si="12"/>
        <v>0</v>
      </c>
    </row>
    <row r="108" spans="2:11" ht="15" outlineLevel="1" x14ac:dyDescent="0.25">
      <c r="B108" s="472" t="s">
        <v>1298</v>
      </c>
      <c r="C108" s="473">
        <f>SUM(C96:C107)</f>
        <v>32</v>
      </c>
      <c r="D108" s="473">
        <f t="shared" ref="D108:J108" si="13">SUM(D96:D107)</f>
        <v>16</v>
      </c>
      <c r="E108" s="473">
        <f t="shared" si="13"/>
        <v>2</v>
      </c>
      <c r="F108" s="473">
        <f t="shared" si="13"/>
        <v>8</v>
      </c>
      <c r="G108" s="473">
        <f t="shared" si="13"/>
        <v>4</v>
      </c>
      <c r="H108" s="473">
        <f t="shared" si="13"/>
        <v>4</v>
      </c>
      <c r="I108" s="473">
        <f t="shared" si="13"/>
        <v>1</v>
      </c>
      <c r="J108" s="473">
        <f t="shared" si="13"/>
        <v>4</v>
      </c>
      <c r="K108" s="474">
        <f t="shared" si="12"/>
        <v>71</v>
      </c>
    </row>
    <row r="109" spans="2:11" ht="15.75" x14ac:dyDescent="0.25">
      <c r="B109" s="463" t="s">
        <v>1313</v>
      </c>
      <c r="C109" s="464"/>
      <c r="D109" s="464"/>
      <c r="E109" s="464"/>
      <c r="F109" s="464"/>
      <c r="G109" s="464"/>
      <c r="H109" s="464"/>
      <c r="I109" s="464"/>
      <c r="J109" s="464"/>
      <c r="K109" s="465"/>
    </row>
    <row r="110" spans="2:11" ht="51" outlineLevel="1" x14ac:dyDescent="0.2">
      <c r="B110" s="466" t="s">
        <v>1285</v>
      </c>
      <c r="C110" s="467" t="s">
        <v>1300</v>
      </c>
      <c r="D110" s="467" t="s">
        <v>1301</v>
      </c>
      <c r="E110" s="467" t="s">
        <v>1302</v>
      </c>
      <c r="F110" s="467" t="s">
        <v>1303</v>
      </c>
      <c r="G110" s="467" t="s">
        <v>1304</v>
      </c>
      <c r="H110" s="467" t="s">
        <v>1305</v>
      </c>
      <c r="I110" s="467" t="s">
        <v>1306</v>
      </c>
      <c r="J110" s="467" t="s">
        <v>1293</v>
      </c>
      <c r="K110" s="468" t="s">
        <v>994</v>
      </c>
    </row>
    <row r="111" spans="2:11" ht="15" outlineLevel="1" x14ac:dyDescent="0.25">
      <c r="B111" s="469" t="s">
        <v>1307</v>
      </c>
      <c r="C111" s="442">
        <v>6</v>
      </c>
      <c r="D111" s="442">
        <v>4</v>
      </c>
      <c r="E111" s="442">
        <v>2</v>
      </c>
      <c r="F111" s="442">
        <v>3</v>
      </c>
      <c r="G111" s="442">
        <v>2</v>
      </c>
      <c r="H111" s="442"/>
      <c r="I111" s="442">
        <v>1</v>
      </c>
      <c r="J111" s="442">
        <v>2</v>
      </c>
      <c r="K111" s="470">
        <f>SUM(C111:J111)</f>
        <v>20</v>
      </c>
    </row>
    <row r="112" spans="2:11" ht="15" outlineLevel="1" x14ac:dyDescent="0.25">
      <c r="B112" s="469" t="s">
        <v>1294</v>
      </c>
      <c r="C112" s="442">
        <v>6</v>
      </c>
      <c r="D112" s="442">
        <v>2</v>
      </c>
      <c r="E112" s="442"/>
      <c r="F112" s="442">
        <v>2</v>
      </c>
      <c r="G112" s="442">
        <v>2</v>
      </c>
      <c r="H112" s="442">
        <v>1.75</v>
      </c>
      <c r="I112" s="442"/>
      <c r="J112" s="442">
        <v>2</v>
      </c>
      <c r="K112" s="470">
        <f t="shared" ref="K112:K123" si="14">SUM(C112:J112)</f>
        <v>15.75</v>
      </c>
    </row>
    <row r="113" spans="2:11" ht="15" outlineLevel="1" x14ac:dyDescent="0.25">
      <c r="B113" s="469" t="s">
        <v>1295</v>
      </c>
      <c r="C113" s="442">
        <v>5</v>
      </c>
      <c r="D113" s="442">
        <v>2</v>
      </c>
      <c r="E113" s="442"/>
      <c r="F113" s="442"/>
      <c r="G113" s="442"/>
      <c r="H113" s="442"/>
      <c r="I113" s="442"/>
      <c r="J113" s="442"/>
      <c r="K113" s="470">
        <f t="shared" si="14"/>
        <v>7</v>
      </c>
    </row>
    <row r="114" spans="2:11" ht="15" outlineLevel="1" x14ac:dyDescent="0.25">
      <c r="B114" s="469" t="s">
        <v>1296</v>
      </c>
      <c r="C114" s="442">
        <v>4.5</v>
      </c>
      <c r="D114" s="442">
        <v>2</v>
      </c>
      <c r="E114" s="442"/>
      <c r="F114" s="1462">
        <v>1.5</v>
      </c>
      <c r="G114" s="1462"/>
      <c r="H114" s="1462">
        <v>2.25</v>
      </c>
      <c r="I114" s="1462"/>
      <c r="J114" s="442"/>
      <c r="K114" s="470">
        <f t="shared" si="14"/>
        <v>10.25</v>
      </c>
    </row>
    <row r="115" spans="2:11" ht="15" outlineLevel="1" x14ac:dyDescent="0.25">
      <c r="B115" s="469" t="s">
        <v>1296</v>
      </c>
      <c r="C115" s="442">
        <v>3.5</v>
      </c>
      <c r="D115" s="442">
        <v>2</v>
      </c>
      <c r="E115" s="442"/>
      <c r="F115" s="442">
        <v>1.5</v>
      </c>
      <c r="G115" s="442"/>
      <c r="H115" s="442"/>
      <c r="I115" s="442"/>
      <c r="J115" s="442"/>
      <c r="K115" s="470">
        <f t="shared" si="14"/>
        <v>7</v>
      </c>
    </row>
    <row r="116" spans="2:11" ht="15" outlineLevel="1" x14ac:dyDescent="0.25">
      <c r="B116" s="469" t="s">
        <v>1296</v>
      </c>
      <c r="C116" s="442">
        <v>3</v>
      </c>
      <c r="D116" s="442">
        <v>1.5</v>
      </c>
      <c r="E116" s="442"/>
      <c r="F116" s="442"/>
      <c r="G116" s="442"/>
      <c r="H116" s="442"/>
      <c r="I116" s="442"/>
      <c r="J116" s="442"/>
      <c r="K116" s="470">
        <f t="shared" si="14"/>
        <v>4.5</v>
      </c>
    </row>
    <row r="117" spans="2:11" ht="15" outlineLevel="1" x14ac:dyDescent="0.25">
      <c r="B117" s="469" t="s">
        <v>1296</v>
      </c>
      <c r="C117" s="442">
        <v>2</v>
      </c>
      <c r="D117" s="442">
        <v>2.5</v>
      </c>
      <c r="E117" s="442"/>
      <c r="F117" s="1462"/>
      <c r="G117" s="1462"/>
      <c r="H117" s="1462"/>
      <c r="I117" s="1462"/>
      <c r="J117" s="1462"/>
      <c r="K117" s="470">
        <f t="shared" si="14"/>
        <v>4.5</v>
      </c>
    </row>
    <row r="118" spans="2:11" ht="15" outlineLevel="1" x14ac:dyDescent="0.25">
      <c r="B118" s="469" t="s">
        <v>1296</v>
      </c>
      <c r="C118" s="442">
        <v>2</v>
      </c>
      <c r="D118" s="442"/>
      <c r="E118" s="442"/>
      <c r="F118" s="1462"/>
      <c r="G118" s="1462"/>
      <c r="H118" s="1462"/>
      <c r="I118" s="1462"/>
      <c r="J118" s="1462"/>
      <c r="K118" s="470">
        <f t="shared" si="14"/>
        <v>2</v>
      </c>
    </row>
    <row r="119" spans="2:11" ht="15" outlineLevel="1" x14ac:dyDescent="0.25">
      <c r="B119" s="471" t="s">
        <v>1297</v>
      </c>
      <c r="C119" s="442"/>
      <c r="D119" s="442"/>
      <c r="E119" s="442"/>
      <c r="F119" s="1463"/>
      <c r="G119" s="1463"/>
      <c r="H119" s="1463"/>
      <c r="I119" s="1463"/>
      <c r="J119" s="1463"/>
      <c r="K119" s="470">
        <f t="shared" si="14"/>
        <v>0</v>
      </c>
    </row>
    <row r="120" spans="2:11" ht="15" outlineLevel="1" x14ac:dyDescent="0.25">
      <c r="B120" s="471" t="s">
        <v>1297</v>
      </c>
      <c r="C120" s="442"/>
      <c r="D120" s="442"/>
      <c r="E120" s="442"/>
      <c r="F120" s="443"/>
      <c r="G120" s="1463"/>
      <c r="H120" s="1463"/>
      <c r="I120" s="1463"/>
      <c r="J120" s="1463"/>
      <c r="K120" s="470">
        <f t="shared" si="14"/>
        <v>0</v>
      </c>
    </row>
    <row r="121" spans="2:11" ht="15" outlineLevel="1" x14ac:dyDescent="0.25">
      <c r="B121" s="471" t="s">
        <v>1297</v>
      </c>
      <c r="C121" s="442"/>
      <c r="D121" s="442"/>
      <c r="E121" s="442"/>
      <c r="F121" s="1463"/>
      <c r="G121" s="1463"/>
      <c r="H121" s="1463"/>
      <c r="I121" s="1463"/>
      <c r="J121" s="1463"/>
      <c r="K121" s="470">
        <f t="shared" si="14"/>
        <v>0</v>
      </c>
    </row>
    <row r="122" spans="2:11" ht="15" outlineLevel="1" x14ac:dyDescent="0.25">
      <c r="B122" s="471" t="s">
        <v>1297</v>
      </c>
      <c r="C122" s="442"/>
      <c r="D122" s="442"/>
      <c r="E122" s="442"/>
      <c r="F122" s="1463"/>
      <c r="G122" s="1463"/>
      <c r="H122" s="1463"/>
      <c r="I122" s="1463"/>
      <c r="J122" s="1463"/>
      <c r="K122" s="470">
        <f t="shared" si="14"/>
        <v>0</v>
      </c>
    </row>
    <row r="123" spans="2:11" ht="15" outlineLevel="1" x14ac:dyDescent="0.25">
      <c r="B123" s="472" t="s">
        <v>1298</v>
      </c>
      <c r="C123" s="473">
        <f>SUM(C111:C122)</f>
        <v>32</v>
      </c>
      <c r="D123" s="473">
        <f t="shared" ref="D123:J123" si="15">SUM(D111:D122)</f>
        <v>16</v>
      </c>
      <c r="E123" s="473">
        <f t="shared" si="15"/>
        <v>2</v>
      </c>
      <c r="F123" s="473">
        <f t="shared" si="15"/>
        <v>8</v>
      </c>
      <c r="G123" s="473">
        <f t="shared" si="15"/>
        <v>4</v>
      </c>
      <c r="H123" s="473">
        <f t="shared" si="15"/>
        <v>4</v>
      </c>
      <c r="I123" s="473">
        <f t="shared" si="15"/>
        <v>1</v>
      </c>
      <c r="J123" s="473">
        <f t="shared" si="15"/>
        <v>4</v>
      </c>
      <c r="K123" s="474">
        <f t="shared" si="14"/>
        <v>71</v>
      </c>
    </row>
    <row r="124" spans="2:11" ht="15.75" x14ac:dyDescent="0.25">
      <c r="B124" s="463" t="s">
        <v>1314</v>
      </c>
      <c r="C124" s="464"/>
      <c r="D124" s="464"/>
      <c r="E124" s="464"/>
      <c r="F124" s="464"/>
      <c r="G124" s="464"/>
      <c r="H124" s="464"/>
      <c r="I124" s="464"/>
      <c r="J124" s="464"/>
      <c r="K124" s="465"/>
    </row>
    <row r="125" spans="2:11" ht="51" outlineLevel="1" x14ac:dyDescent="0.2">
      <c r="B125" s="466" t="s">
        <v>1285</v>
      </c>
      <c r="C125" s="467" t="s">
        <v>1300</v>
      </c>
      <c r="D125" s="467" t="s">
        <v>1301</v>
      </c>
      <c r="E125" s="467" t="s">
        <v>1302</v>
      </c>
      <c r="F125" s="467" t="s">
        <v>1303</v>
      </c>
      <c r="G125" s="467" t="s">
        <v>1304</v>
      </c>
      <c r="H125" s="467" t="s">
        <v>1305</v>
      </c>
      <c r="I125" s="467" t="s">
        <v>1306</v>
      </c>
      <c r="J125" s="467" t="s">
        <v>1293</v>
      </c>
      <c r="K125" s="468" t="s">
        <v>994</v>
      </c>
    </row>
    <row r="126" spans="2:11" ht="15" outlineLevel="1" x14ac:dyDescent="0.25">
      <c r="B126" s="469" t="s">
        <v>1307</v>
      </c>
      <c r="C126" s="442">
        <v>6</v>
      </c>
      <c r="D126" s="442">
        <v>4</v>
      </c>
      <c r="E126" s="442">
        <v>2</v>
      </c>
      <c r="F126" s="442">
        <v>3</v>
      </c>
      <c r="G126" s="442">
        <v>2</v>
      </c>
      <c r="H126" s="442"/>
      <c r="I126" s="442">
        <v>1</v>
      </c>
      <c r="J126" s="442">
        <v>2</v>
      </c>
      <c r="K126" s="470">
        <f>SUM(C126:J126)</f>
        <v>20</v>
      </c>
    </row>
    <row r="127" spans="2:11" ht="15" outlineLevel="1" x14ac:dyDescent="0.25">
      <c r="B127" s="469" t="s">
        <v>1294</v>
      </c>
      <c r="C127" s="442">
        <v>6</v>
      </c>
      <c r="D127" s="442">
        <v>2</v>
      </c>
      <c r="E127" s="442"/>
      <c r="F127" s="442">
        <v>2</v>
      </c>
      <c r="G127" s="442">
        <v>2</v>
      </c>
      <c r="H127" s="442">
        <v>1.75</v>
      </c>
      <c r="I127" s="442"/>
      <c r="J127" s="442">
        <v>2</v>
      </c>
      <c r="K127" s="470">
        <f t="shared" ref="K127:K138" si="16">SUM(C127:J127)</f>
        <v>15.75</v>
      </c>
    </row>
    <row r="128" spans="2:11" ht="15" outlineLevel="1" x14ac:dyDescent="0.25">
      <c r="B128" s="469" t="s">
        <v>1295</v>
      </c>
      <c r="C128" s="442">
        <v>5</v>
      </c>
      <c r="D128" s="442">
        <v>2</v>
      </c>
      <c r="E128" s="442"/>
      <c r="F128" s="442"/>
      <c r="G128" s="442"/>
      <c r="H128" s="442"/>
      <c r="I128" s="442"/>
      <c r="J128" s="442"/>
      <c r="K128" s="470">
        <f t="shared" si="16"/>
        <v>7</v>
      </c>
    </row>
    <row r="129" spans="2:11" ht="15" outlineLevel="1" x14ac:dyDescent="0.25">
      <c r="B129" s="469" t="s">
        <v>1296</v>
      </c>
      <c r="C129" s="442">
        <v>4.5</v>
      </c>
      <c r="D129" s="442">
        <v>2</v>
      </c>
      <c r="E129" s="442"/>
      <c r="F129" s="1462">
        <v>1.5</v>
      </c>
      <c r="G129" s="1462"/>
      <c r="H129" s="1462">
        <v>2.25</v>
      </c>
      <c r="I129" s="1462"/>
      <c r="J129" s="442"/>
      <c r="K129" s="470">
        <f t="shared" si="16"/>
        <v>10.25</v>
      </c>
    </row>
    <row r="130" spans="2:11" ht="15" outlineLevel="1" x14ac:dyDescent="0.25">
      <c r="B130" s="469" t="s">
        <v>1296</v>
      </c>
      <c r="C130" s="442">
        <v>3.5</v>
      </c>
      <c r="D130" s="442">
        <v>2</v>
      </c>
      <c r="E130" s="442"/>
      <c r="F130" s="442">
        <v>1.5</v>
      </c>
      <c r="G130" s="442"/>
      <c r="H130" s="442"/>
      <c r="I130" s="442"/>
      <c r="J130" s="442"/>
      <c r="K130" s="470">
        <f t="shared" si="16"/>
        <v>7</v>
      </c>
    </row>
    <row r="131" spans="2:11" ht="15" outlineLevel="1" x14ac:dyDescent="0.25">
      <c r="B131" s="469" t="s">
        <v>1296</v>
      </c>
      <c r="C131" s="442">
        <v>3</v>
      </c>
      <c r="D131" s="442">
        <v>1.5</v>
      </c>
      <c r="E131" s="442"/>
      <c r="F131" s="442"/>
      <c r="G131" s="442"/>
      <c r="H131" s="442"/>
      <c r="I131" s="442"/>
      <c r="J131" s="442"/>
      <c r="K131" s="470">
        <f t="shared" si="16"/>
        <v>4.5</v>
      </c>
    </row>
    <row r="132" spans="2:11" ht="15" outlineLevel="1" x14ac:dyDescent="0.25">
      <c r="B132" s="469" t="s">
        <v>1296</v>
      </c>
      <c r="C132" s="442">
        <v>2</v>
      </c>
      <c r="D132" s="442">
        <v>2.5</v>
      </c>
      <c r="E132" s="442"/>
      <c r="F132" s="1462"/>
      <c r="G132" s="1462"/>
      <c r="H132" s="1462"/>
      <c r="I132" s="1462"/>
      <c r="J132" s="1462"/>
      <c r="K132" s="470">
        <f t="shared" si="16"/>
        <v>4.5</v>
      </c>
    </row>
    <row r="133" spans="2:11" ht="15" outlineLevel="1" x14ac:dyDescent="0.25">
      <c r="B133" s="469" t="s">
        <v>1296</v>
      </c>
      <c r="C133" s="442">
        <v>2</v>
      </c>
      <c r="D133" s="442"/>
      <c r="E133" s="442"/>
      <c r="F133" s="1462"/>
      <c r="G133" s="1462"/>
      <c r="H133" s="1462"/>
      <c r="I133" s="1462"/>
      <c r="J133" s="1462"/>
      <c r="K133" s="470">
        <f t="shared" si="16"/>
        <v>2</v>
      </c>
    </row>
    <row r="134" spans="2:11" ht="15" outlineLevel="1" x14ac:dyDescent="0.25">
      <c r="B134" s="471" t="s">
        <v>1297</v>
      </c>
      <c r="C134" s="442"/>
      <c r="D134" s="442"/>
      <c r="E134" s="442"/>
      <c r="F134" s="1463"/>
      <c r="G134" s="1463"/>
      <c r="H134" s="1463"/>
      <c r="I134" s="1463"/>
      <c r="J134" s="1463"/>
      <c r="K134" s="470">
        <f t="shared" si="16"/>
        <v>0</v>
      </c>
    </row>
    <row r="135" spans="2:11" ht="15" outlineLevel="1" x14ac:dyDescent="0.25">
      <c r="B135" s="471" t="s">
        <v>1297</v>
      </c>
      <c r="C135" s="442"/>
      <c r="D135" s="442"/>
      <c r="E135" s="442"/>
      <c r="F135" s="443"/>
      <c r="G135" s="1463"/>
      <c r="H135" s="1463"/>
      <c r="I135" s="1463"/>
      <c r="J135" s="1463"/>
      <c r="K135" s="470">
        <f t="shared" si="16"/>
        <v>0</v>
      </c>
    </row>
    <row r="136" spans="2:11" ht="15" outlineLevel="1" x14ac:dyDescent="0.25">
      <c r="B136" s="471" t="s">
        <v>1297</v>
      </c>
      <c r="C136" s="442"/>
      <c r="D136" s="442"/>
      <c r="E136" s="442"/>
      <c r="F136" s="1463"/>
      <c r="G136" s="1463"/>
      <c r="H136" s="1463"/>
      <c r="I136" s="1463"/>
      <c r="J136" s="1463"/>
      <c r="K136" s="470">
        <f t="shared" si="16"/>
        <v>0</v>
      </c>
    </row>
    <row r="137" spans="2:11" ht="15" outlineLevel="1" x14ac:dyDescent="0.25">
      <c r="B137" s="471" t="s">
        <v>1297</v>
      </c>
      <c r="C137" s="442"/>
      <c r="D137" s="442"/>
      <c r="E137" s="442"/>
      <c r="F137" s="1463"/>
      <c r="G137" s="1463"/>
      <c r="H137" s="1463"/>
      <c r="I137" s="1463"/>
      <c r="J137" s="1463"/>
      <c r="K137" s="470">
        <f t="shared" si="16"/>
        <v>0</v>
      </c>
    </row>
    <row r="138" spans="2:11" ht="15" outlineLevel="1" x14ac:dyDescent="0.25">
      <c r="B138" s="472" t="s">
        <v>1298</v>
      </c>
      <c r="C138" s="473">
        <f>SUM(C126:C137)</f>
        <v>32</v>
      </c>
      <c r="D138" s="473">
        <f t="shared" ref="D138:J138" si="17">SUM(D126:D137)</f>
        <v>16</v>
      </c>
      <c r="E138" s="473">
        <f t="shared" si="17"/>
        <v>2</v>
      </c>
      <c r="F138" s="473">
        <f t="shared" si="17"/>
        <v>8</v>
      </c>
      <c r="G138" s="473">
        <f t="shared" si="17"/>
        <v>4</v>
      </c>
      <c r="H138" s="473">
        <f t="shared" si="17"/>
        <v>4</v>
      </c>
      <c r="I138" s="473">
        <f t="shared" si="17"/>
        <v>1</v>
      </c>
      <c r="J138" s="473">
        <f t="shared" si="17"/>
        <v>4</v>
      </c>
      <c r="K138" s="474">
        <f t="shared" si="16"/>
        <v>71</v>
      </c>
    </row>
    <row r="139" spans="2:11" ht="15.75" x14ac:dyDescent="0.25">
      <c r="B139" s="463" t="s">
        <v>1315</v>
      </c>
      <c r="C139" s="464"/>
      <c r="D139" s="464"/>
      <c r="E139" s="464"/>
      <c r="F139" s="464"/>
      <c r="G139" s="464"/>
      <c r="H139" s="464"/>
      <c r="I139" s="464"/>
      <c r="J139" s="464"/>
      <c r="K139" s="465"/>
    </row>
    <row r="140" spans="2:11" ht="51" outlineLevel="1" x14ac:dyDescent="0.2">
      <c r="B140" s="466" t="s">
        <v>1285</v>
      </c>
      <c r="C140" s="467" t="s">
        <v>1300</v>
      </c>
      <c r="D140" s="467" t="s">
        <v>1301</v>
      </c>
      <c r="E140" s="467" t="s">
        <v>1302</v>
      </c>
      <c r="F140" s="467" t="s">
        <v>1303</v>
      </c>
      <c r="G140" s="467" t="s">
        <v>1304</v>
      </c>
      <c r="H140" s="467" t="s">
        <v>1305</v>
      </c>
      <c r="I140" s="467" t="s">
        <v>1306</v>
      </c>
      <c r="J140" s="467" t="s">
        <v>1293</v>
      </c>
      <c r="K140" s="468" t="s">
        <v>994</v>
      </c>
    </row>
    <row r="141" spans="2:11" ht="15" outlineLevel="1" x14ac:dyDescent="0.25">
      <c r="B141" s="469" t="s">
        <v>1307</v>
      </c>
      <c r="C141" s="442">
        <v>6</v>
      </c>
      <c r="D141" s="442">
        <v>4</v>
      </c>
      <c r="E141" s="442">
        <v>2</v>
      </c>
      <c r="F141" s="442">
        <v>3</v>
      </c>
      <c r="G141" s="442">
        <v>2</v>
      </c>
      <c r="H141" s="442"/>
      <c r="I141" s="442">
        <v>1</v>
      </c>
      <c r="J141" s="442">
        <v>2</v>
      </c>
      <c r="K141" s="470">
        <f>SUM(C141:J141)</f>
        <v>20</v>
      </c>
    </row>
    <row r="142" spans="2:11" ht="15" outlineLevel="1" x14ac:dyDescent="0.25">
      <c r="B142" s="469" t="s">
        <v>1294</v>
      </c>
      <c r="C142" s="442">
        <v>6</v>
      </c>
      <c r="D142" s="442">
        <v>2</v>
      </c>
      <c r="E142" s="442"/>
      <c r="F142" s="442">
        <v>2</v>
      </c>
      <c r="G142" s="442">
        <v>2</v>
      </c>
      <c r="H142" s="442">
        <v>1.75</v>
      </c>
      <c r="I142" s="442"/>
      <c r="J142" s="442">
        <v>2</v>
      </c>
      <c r="K142" s="470">
        <f t="shared" ref="K142:K153" si="18">SUM(C142:J142)</f>
        <v>15.75</v>
      </c>
    </row>
    <row r="143" spans="2:11" ht="15" outlineLevel="1" x14ac:dyDescent="0.25">
      <c r="B143" s="469" t="s">
        <v>1295</v>
      </c>
      <c r="C143" s="442">
        <v>5</v>
      </c>
      <c r="D143" s="442">
        <v>2</v>
      </c>
      <c r="E143" s="442"/>
      <c r="F143" s="442"/>
      <c r="G143" s="442"/>
      <c r="H143" s="442"/>
      <c r="I143" s="442"/>
      <c r="J143" s="442"/>
      <c r="K143" s="470">
        <f t="shared" si="18"/>
        <v>7</v>
      </c>
    </row>
    <row r="144" spans="2:11" ht="15" outlineLevel="1" x14ac:dyDescent="0.25">
      <c r="B144" s="469" t="s">
        <v>1296</v>
      </c>
      <c r="C144" s="442">
        <v>4.5</v>
      </c>
      <c r="D144" s="442">
        <v>2</v>
      </c>
      <c r="E144" s="442"/>
      <c r="F144" s="1462">
        <v>1.5</v>
      </c>
      <c r="G144" s="1462"/>
      <c r="H144" s="1462">
        <v>2.25</v>
      </c>
      <c r="I144" s="1462"/>
      <c r="J144" s="442"/>
      <c r="K144" s="470">
        <f t="shared" si="18"/>
        <v>10.25</v>
      </c>
    </row>
    <row r="145" spans="2:11" ht="15" outlineLevel="1" x14ac:dyDescent="0.25">
      <c r="B145" s="469" t="s">
        <v>1296</v>
      </c>
      <c r="C145" s="442">
        <v>3.5</v>
      </c>
      <c r="D145" s="442">
        <v>2</v>
      </c>
      <c r="E145" s="442"/>
      <c r="F145" s="442">
        <v>1.5</v>
      </c>
      <c r="G145" s="442"/>
      <c r="H145" s="442"/>
      <c r="I145" s="442"/>
      <c r="J145" s="442"/>
      <c r="K145" s="470">
        <f t="shared" si="18"/>
        <v>7</v>
      </c>
    </row>
    <row r="146" spans="2:11" ht="15" outlineLevel="1" x14ac:dyDescent="0.25">
      <c r="B146" s="469" t="s">
        <v>1296</v>
      </c>
      <c r="C146" s="442">
        <v>3</v>
      </c>
      <c r="D146" s="442">
        <v>1.5</v>
      </c>
      <c r="E146" s="442"/>
      <c r="F146" s="442"/>
      <c r="G146" s="442"/>
      <c r="H146" s="442"/>
      <c r="I146" s="442"/>
      <c r="J146" s="442"/>
      <c r="K146" s="470">
        <f t="shared" si="18"/>
        <v>4.5</v>
      </c>
    </row>
    <row r="147" spans="2:11" ht="15" outlineLevel="1" x14ac:dyDescent="0.25">
      <c r="B147" s="469" t="s">
        <v>1296</v>
      </c>
      <c r="C147" s="442">
        <v>2</v>
      </c>
      <c r="D147" s="442">
        <v>2.5</v>
      </c>
      <c r="E147" s="442"/>
      <c r="F147" s="1462"/>
      <c r="G147" s="1462"/>
      <c r="H147" s="1462"/>
      <c r="I147" s="1462"/>
      <c r="J147" s="1462"/>
      <c r="K147" s="470">
        <f t="shared" si="18"/>
        <v>4.5</v>
      </c>
    </row>
    <row r="148" spans="2:11" ht="15" outlineLevel="1" x14ac:dyDescent="0.25">
      <c r="B148" s="469" t="s">
        <v>1296</v>
      </c>
      <c r="C148" s="442">
        <v>2</v>
      </c>
      <c r="D148" s="442"/>
      <c r="E148" s="442"/>
      <c r="F148" s="1462"/>
      <c r="G148" s="1462"/>
      <c r="H148" s="1462"/>
      <c r="I148" s="1462"/>
      <c r="J148" s="1462"/>
      <c r="K148" s="470">
        <f t="shared" si="18"/>
        <v>2</v>
      </c>
    </row>
    <row r="149" spans="2:11" ht="15" outlineLevel="1" x14ac:dyDescent="0.25">
      <c r="B149" s="471" t="s">
        <v>1297</v>
      </c>
      <c r="C149" s="442"/>
      <c r="D149" s="442"/>
      <c r="E149" s="442"/>
      <c r="F149" s="1463"/>
      <c r="G149" s="1463"/>
      <c r="H149" s="1463"/>
      <c r="I149" s="1463"/>
      <c r="J149" s="1463"/>
      <c r="K149" s="470">
        <f t="shared" si="18"/>
        <v>0</v>
      </c>
    </row>
    <row r="150" spans="2:11" ht="15" outlineLevel="1" x14ac:dyDescent="0.25">
      <c r="B150" s="471" t="s">
        <v>1297</v>
      </c>
      <c r="C150" s="442"/>
      <c r="D150" s="442"/>
      <c r="E150" s="442"/>
      <c r="F150" s="443"/>
      <c r="G150" s="1463"/>
      <c r="H150" s="1463"/>
      <c r="I150" s="1463"/>
      <c r="J150" s="1463"/>
      <c r="K150" s="470">
        <f t="shared" si="18"/>
        <v>0</v>
      </c>
    </row>
    <row r="151" spans="2:11" ht="15" outlineLevel="1" x14ac:dyDescent="0.25">
      <c r="B151" s="471" t="s">
        <v>1297</v>
      </c>
      <c r="C151" s="442"/>
      <c r="D151" s="442"/>
      <c r="E151" s="442"/>
      <c r="F151" s="1463"/>
      <c r="G151" s="1463"/>
      <c r="H151" s="1463"/>
      <c r="I151" s="1463"/>
      <c r="J151" s="1463"/>
      <c r="K151" s="470">
        <f t="shared" si="18"/>
        <v>0</v>
      </c>
    </row>
    <row r="152" spans="2:11" ht="15" outlineLevel="1" x14ac:dyDescent="0.25">
      <c r="B152" s="471" t="s">
        <v>1297</v>
      </c>
      <c r="C152" s="442"/>
      <c r="D152" s="442"/>
      <c r="E152" s="442"/>
      <c r="F152" s="1463"/>
      <c r="G152" s="1463"/>
      <c r="H152" s="1463"/>
      <c r="I152" s="1463"/>
      <c r="J152" s="1463"/>
      <c r="K152" s="470">
        <f t="shared" si="18"/>
        <v>0</v>
      </c>
    </row>
    <row r="153" spans="2:11" ht="15" outlineLevel="1" x14ac:dyDescent="0.25">
      <c r="B153" s="472" t="s">
        <v>1298</v>
      </c>
      <c r="C153" s="473">
        <f>SUM(C141:C152)</f>
        <v>32</v>
      </c>
      <c r="D153" s="473">
        <f t="shared" ref="D153:J153" si="19">SUM(D141:D152)</f>
        <v>16</v>
      </c>
      <c r="E153" s="473">
        <f t="shared" si="19"/>
        <v>2</v>
      </c>
      <c r="F153" s="473">
        <f t="shared" si="19"/>
        <v>8</v>
      </c>
      <c r="G153" s="473">
        <f t="shared" si="19"/>
        <v>4</v>
      </c>
      <c r="H153" s="473">
        <f t="shared" si="19"/>
        <v>4</v>
      </c>
      <c r="I153" s="473">
        <f t="shared" si="19"/>
        <v>1</v>
      </c>
      <c r="J153" s="473">
        <f t="shared" si="19"/>
        <v>4</v>
      </c>
      <c r="K153" s="474">
        <f t="shared" si="18"/>
        <v>71</v>
      </c>
    </row>
    <row r="154" spans="2:11" ht="15.75" x14ac:dyDescent="0.25">
      <c r="B154" s="463" t="s">
        <v>1316</v>
      </c>
      <c r="C154" s="464"/>
      <c r="D154" s="464"/>
      <c r="E154" s="464"/>
      <c r="F154" s="464"/>
      <c r="G154" s="464"/>
      <c r="H154" s="464"/>
      <c r="I154" s="464"/>
      <c r="J154" s="464"/>
      <c r="K154" s="465"/>
    </row>
    <row r="155" spans="2:11" ht="51" outlineLevel="1" x14ac:dyDescent="0.2">
      <c r="B155" s="466" t="s">
        <v>1285</v>
      </c>
      <c r="C155" s="467" t="s">
        <v>1300</v>
      </c>
      <c r="D155" s="467" t="s">
        <v>1301</v>
      </c>
      <c r="E155" s="467" t="s">
        <v>1302</v>
      </c>
      <c r="F155" s="467" t="s">
        <v>1303</v>
      </c>
      <c r="G155" s="467" t="s">
        <v>1304</v>
      </c>
      <c r="H155" s="467" t="s">
        <v>1305</v>
      </c>
      <c r="I155" s="467" t="s">
        <v>1306</v>
      </c>
      <c r="J155" s="467" t="s">
        <v>1293</v>
      </c>
      <c r="K155" s="468" t="s">
        <v>994</v>
      </c>
    </row>
    <row r="156" spans="2:11" ht="15" outlineLevel="1" x14ac:dyDescent="0.25">
      <c r="B156" s="469" t="s">
        <v>1307</v>
      </c>
      <c r="C156" s="442">
        <v>6</v>
      </c>
      <c r="D156" s="442">
        <v>4</v>
      </c>
      <c r="E156" s="442">
        <v>2</v>
      </c>
      <c r="F156" s="442">
        <v>3</v>
      </c>
      <c r="G156" s="442">
        <v>2</v>
      </c>
      <c r="H156" s="442"/>
      <c r="I156" s="442">
        <v>1</v>
      </c>
      <c r="J156" s="442">
        <v>2</v>
      </c>
      <c r="K156" s="470">
        <f>SUM(C156:J156)</f>
        <v>20</v>
      </c>
    </row>
    <row r="157" spans="2:11" ht="15" outlineLevel="1" x14ac:dyDescent="0.25">
      <c r="B157" s="469" t="s">
        <v>1294</v>
      </c>
      <c r="C157" s="442">
        <v>6</v>
      </c>
      <c r="D157" s="442">
        <v>2</v>
      </c>
      <c r="E157" s="442"/>
      <c r="F157" s="442">
        <v>2</v>
      </c>
      <c r="G157" s="442">
        <v>2</v>
      </c>
      <c r="H157" s="442">
        <v>1.75</v>
      </c>
      <c r="I157" s="442"/>
      <c r="J157" s="442">
        <v>2</v>
      </c>
      <c r="K157" s="470">
        <f t="shared" ref="K157:K168" si="20">SUM(C157:J157)</f>
        <v>15.75</v>
      </c>
    </row>
    <row r="158" spans="2:11" ht="15" outlineLevel="1" x14ac:dyDescent="0.25">
      <c r="B158" s="469" t="s">
        <v>1295</v>
      </c>
      <c r="C158" s="442">
        <v>5</v>
      </c>
      <c r="D158" s="442">
        <v>2</v>
      </c>
      <c r="E158" s="442"/>
      <c r="F158" s="442"/>
      <c r="G158" s="442"/>
      <c r="H158" s="442"/>
      <c r="I158" s="442"/>
      <c r="J158" s="442"/>
      <c r="K158" s="470">
        <f t="shared" si="20"/>
        <v>7</v>
      </c>
    </row>
    <row r="159" spans="2:11" ht="15" outlineLevel="1" x14ac:dyDescent="0.25">
      <c r="B159" s="469" t="s">
        <v>1296</v>
      </c>
      <c r="C159" s="442">
        <v>4.5</v>
      </c>
      <c r="D159" s="442">
        <v>2</v>
      </c>
      <c r="E159" s="442"/>
      <c r="F159" s="1462">
        <v>1.5</v>
      </c>
      <c r="G159" s="1462"/>
      <c r="H159" s="1462">
        <v>2.25</v>
      </c>
      <c r="I159" s="1462"/>
      <c r="J159" s="442"/>
      <c r="K159" s="470">
        <f t="shared" si="20"/>
        <v>10.25</v>
      </c>
    </row>
    <row r="160" spans="2:11" ht="15" outlineLevel="1" x14ac:dyDescent="0.25">
      <c r="B160" s="469" t="s">
        <v>1296</v>
      </c>
      <c r="C160" s="442">
        <v>3.5</v>
      </c>
      <c r="D160" s="442">
        <v>2</v>
      </c>
      <c r="E160" s="442"/>
      <c r="F160" s="442">
        <v>1.5</v>
      </c>
      <c r="G160" s="442"/>
      <c r="H160" s="442"/>
      <c r="I160" s="442"/>
      <c r="J160" s="442"/>
      <c r="K160" s="470">
        <f t="shared" si="20"/>
        <v>7</v>
      </c>
    </row>
    <row r="161" spans="2:11" ht="15" outlineLevel="1" x14ac:dyDescent="0.25">
      <c r="B161" s="469" t="s">
        <v>1296</v>
      </c>
      <c r="C161" s="442">
        <v>3</v>
      </c>
      <c r="D161" s="442">
        <v>1.5</v>
      </c>
      <c r="E161" s="442"/>
      <c r="F161" s="442"/>
      <c r="G161" s="442"/>
      <c r="H161" s="442"/>
      <c r="I161" s="442"/>
      <c r="J161" s="442"/>
      <c r="K161" s="470">
        <f t="shared" si="20"/>
        <v>4.5</v>
      </c>
    </row>
    <row r="162" spans="2:11" ht="15" outlineLevel="1" x14ac:dyDescent="0.25">
      <c r="B162" s="469" t="s">
        <v>1296</v>
      </c>
      <c r="C162" s="442">
        <v>2</v>
      </c>
      <c r="D162" s="442">
        <v>2.5</v>
      </c>
      <c r="E162" s="442"/>
      <c r="F162" s="1462"/>
      <c r="G162" s="1462"/>
      <c r="H162" s="1462"/>
      <c r="I162" s="1462"/>
      <c r="J162" s="1462"/>
      <c r="K162" s="470">
        <f t="shared" si="20"/>
        <v>4.5</v>
      </c>
    </row>
    <row r="163" spans="2:11" ht="15" outlineLevel="1" x14ac:dyDescent="0.25">
      <c r="B163" s="469" t="s">
        <v>1296</v>
      </c>
      <c r="C163" s="442">
        <v>2</v>
      </c>
      <c r="D163" s="442"/>
      <c r="E163" s="442"/>
      <c r="F163" s="1462"/>
      <c r="G163" s="1462"/>
      <c r="H163" s="1462"/>
      <c r="I163" s="1462"/>
      <c r="J163" s="1462"/>
      <c r="K163" s="470">
        <f t="shared" si="20"/>
        <v>2</v>
      </c>
    </row>
    <row r="164" spans="2:11" ht="15" outlineLevel="1" x14ac:dyDescent="0.25">
      <c r="B164" s="471" t="s">
        <v>1297</v>
      </c>
      <c r="C164" s="442"/>
      <c r="D164" s="442"/>
      <c r="E164" s="442"/>
      <c r="F164" s="1463"/>
      <c r="G164" s="1463"/>
      <c r="H164" s="1463"/>
      <c r="I164" s="1463"/>
      <c r="J164" s="1463"/>
      <c r="K164" s="470">
        <f t="shared" si="20"/>
        <v>0</v>
      </c>
    </row>
    <row r="165" spans="2:11" ht="15" outlineLevel="1" x14ac:dyDescent="0.25">
      <c r="B165" s="471" t="s">
        <v>1297</v>
      </c>
      <c r="C165" s="442"/>
      <c r="D165" s="442"/>
      <c r="E165" s="442"/>
      <c r="F165" s="443"/>
      <c r="G165" s="1463"/>
      <c r="H165" s="1463"/>
      <c r="I165" s="1463"/>
      <c r="J165" s="1463"/>
      <c r="K165" s="470">
        <f t="shared" si="20"/>
        <v>0</v>
      </c>
    </row>
    <row r="166" spans="2:11" ht="15" outlineLevel="1" x14ac:dyDescent="0.25">
      <c r="B166" s="471" t="s">
        <v>1297</v>
      </c>
      <c r="C166" s="442"/>
      <c r="D166" s="442"/>
      <c r="E166" s="442"/>
      <c r="F166" s="1463"/>
      <c r="G166" s="1463"/>
      <c r="H166" s="1463"/>
      <c r="I166" s="1463"/>
      <c r="J166" s="1463"/>
      <c r="K166" s="470">
        <f t="shared" si="20"/>
        <v>0</v>
      </c>
    </row>
    <row r="167" spans="2:11" ht="15" outlineLevel="1" x14ac:dyDescent="0.25">
      <c r="B167" s="471" t="s">
        <v>1297</v>
      </c>
      <c r="C167" s="442"/>
      <c r="D167" s="442"/>
      <c r="E167" s="442"/>
      <c r="F167" s="1463"/>
      <c r="G167" s="1463"/>
      <c r="H167" s="1463"/>
      <c r="I167" s="1463"/>
      <c r="J167" s="1463"/>
      <c r="K167" s="470">
        <f t="shared" si="20"/>
        <v>0</v>
      </c>
    </row>
    <row r="168" spans="2:11" ht="15" outlineLevel="1" x14ac:dyDescent="0.25">
      <c r="B168" s="472" t="s">
        <v>1298</v>
      </c>
      <c r="C168" s="473">
        <f>SUM(C156:C167)</f>
        <v>32</v>
      </c>
      <c r="D168" s="473">
        <f t="shared" ref="D168:J168" si="21">SUM(D156:D167)</f>
        <v>16</v>
      </c>
      <c r="E168" s="473">
        <f t="shared" si="21"/>
        <v>2</v>
      </c>
      <c r="F168" s="473">
        <f t="shared" si="21"/>
        <v>8</v>
      </c>
      <c r="G168" s="473">
        <f t="shared" si="21"/>
        <v>4</v>
      </c>
      <c r="H168" s="473">
        <f t="shared" si="21"/>
        <v>4</v>
      </c>
      <c r="I168" s="473">
        <f t="shared" si="21"/>
        <v>1</v>
      </c>
      <c r="J168" s="473">
        <f t="shared" si="21"/>
        <v>4</v>
      </c>
      <c r="K168" s="474">
        <f t="shared" si="20"/>
        <v>71</v>
      </c>
    </row>
    <row r="169" spans="2:11" ht="15.75" x14ac:dyDescent="0.25">
      <c r="B169" s="463" t="s">
        <v>1317</v>
      </c>
      <c r="C169" s="464"/>
      <c r="D169" s="464"/>
      <c r="E169" s="464"/>
      <c r="F169" s="464"/>
      <c r="G169" s="464"/>
      <c r="H169" s="464"/>
      <c r="I169" s="464"/>
      <c r="J169" s="464"/>
      <c r="K169" s="465"/>
    </row>
    <row r="170" spans="2:11" ht="51" outlineLevel="1" x14ac:dyDescent="0.2">
      <c r="B170" s="466" t="s">
        <v>1285</v>
      </c>
      <c r="C170" s="467" t="s">
        <v>1300</v>
      </c>
      <c r="D170" s="467" t="s">
        <v>1301</v>
      </c>
      <c r="E170" s="467" t="s">
        <v>1302</v>
      </c>
      <c r="F170" s="467" t="s">
        <v>1303</v>
      </c>
      <c r="G170" s="467" t="s">
        <v>1304</v>
      </c>
      <c r="H170" s="467" t="s">
        <v>1305</v>
      </c>
      <c r="I170" s="467" t="s">
        <v>1306</v>
      </c>
      <c r="J170" s="467" t="s">
        <v>1293</v>
      </c>
      <c r="K170" s="468" t="s">
        <v>994</v>
      </c>
    </row>
    <row r="171" spans="2:11" ht="15" outlineLevel="1" x14ac:dyDescent="0.25">
      <c r="B171" s="469" t="s">
        <v>1307</v>
      </c>
      <c r="C171" s="442">
        <v>6</v>
      </c>
      <c r="D171" s="442">
        <v>4</v>
      </c>
      <c r="E171" s="442">
        <v>2</v>
      </c>
      <c r="F171" s="442">
        <v>3</v>
      </c>
      <c r="G171" s="442">
        <v>2</v>
      </c>
      <c r="H171" s="442"/>
      <c r="I171" s="442">
        <v>1</v>
      </c>
      <c r="J171" s="442">
        <v>2</v>
      </c>
      <c r="K171" s="470">
        <f>SUM(C171:J171)</f>
        <v>20</v>
      </c>
    </row>
    <row r="172" spans="2:11" ht="15" outlineLevel="1" x14ac:dyDescent="0.25">
      <c r="B172" s="469" t="s">
        <v>1294</v>
      </c>
      <c r="C172" s="442">
        <v>6</v>
      </c>
      <c r="D172" s="442">
        <v>2</v>
      </c>
      <c r="E172" s="442"/>
      <c r="F172" s="442">
        <v>2</v>
      </c>
      <c r="G172" s="442">
        <v>2</v>
      </c>
      <c r="H172" s="442">
        <v>1.75</v>
      </c>
      <c r="I172" s="442"/>
      <c r="J172" s="442">
        <v>2</v>
      </c>
      <c r="K172" s="470">
        <f t="shared" ref="K172:K183" si="22">SUM(C172:J172)</f>
        <v>15.75</v>
      </c>
    </row>
    <row r="173" spans="2:11" ht="15" outlineLevel="1" x14ac:dyDescent="0.25">
      <c r="B173" s="469" t="s">
        <v>1295</v>
      </c>
      <c r="C173" s="442">
        <v>5</v>
      </c>
      <c r="D173" s="442">
        <v>2</v>
      </c>
      <c r="E173" s="442"/>
      <c r="F173" s="442"/>
      <c r="G173" s="442"/>
      <c r="H173" s="442"/>
      <c r="I173" s="442"/>
      <c r="J173" s="442"/>
      <c r="K173" s="470">
        <f t="shared" si="22"/>
        <v>7</v>
      </c>
    </row>
    <row r="174" spans="2:11" ht="15" outlineLevel="1" x14ac:dyDescent="0.25">
      <c r="B174" s="469" t="s">
        <v>1296</v>
      </c>
      <c r="C174" s="442">
        <v>4.5</v>
      </c>
      <c r="D174" s="442">
        <v>2</v>
      </c>
      <c r="E174" s="442"/>
      <c r="F174" s="1462">
        <v>1.5</v>
      </c>
      <c r="G174" s="1462"/>
      <c r="H174" s="1462">
        <v>2.25</v>
      </c>
      <c r="I174" s="1462"/>
      <c r="J174" s="442"/>
      <c r="K174" s="470">
        <f t="shared" si="22"/>
        <v>10.25</v>
      </c>
    </row>
    <row r="175" spans="2:11" ht="15" outlineLevel="1" x14ac:dyDescent="0.25">
      <c r="B175" s="469" t="s">
        <v>1296</v>
      </c>
      <c r="C175" s="442">
        <v>3.5</v>
      </c>
      <c r="D175" s="442">
        <v>2</v>
      </c>
      <c r="E175" s="442"/>
      <c r="F175" s="442">
        <v>1.5</v>
      </c>
      <c r="G175" s="442"/>
      <c r="H175" s="442"/>
      <c r="I175" s="442"/>
      <c r="J175" s="442"/>
      <c r="K175" s="470">
        <f t="shared" si="22"/>
        <v>7</v>
      </c>
    </row>
    <row r="176" spans="2:11" ht="15" outlineLevel="1" x14ac:dyDescent="0.25">
      <c r="B176" s="469" t="s">
        <v>1296</v>
      </c>
      <c r="C176" s="442">
        <v>3</v>
      </c>
      <c r="D176" s="442">
        <v>1.5</v>
      </c>
      <c r="E176" s="442"/>
      <c r="F176" s="442"/>
      <c r="G176" s="442"/>
      <c r="H176" s="442"/>
      <c r="I176" s="442"/>
      <c r="J176" s="442"/>
      <c r="K176" s="470">
        <f t="shared" si="22"/>
        <v>4.5</v>
      </c>
    </row>
    <row r="177" spans="2:16" ht="15" outlineLevel="1" x14ac:dyDescent="0.25">
      <c r="B177" s="469" t="s">
        <v>1296</v>
      </c>
      <c r="C177" s="442">
        <v>2</v>
      </c>
      <c r="D177" s="442">
        <v>2.5</v>
      </c>
      <c r="E177" s="442"/>
      <c r="F177" s="1462"/>
      <c r="G177" s="1462"/>
      <c r="H177" s="1462"/>
      <c r="I177" s="1462"/>
      <c r="J177" s="1462"/>
      <c r="K177" s="470">
        <f t="shared" si="22"/>
        <v>4.5</v>
      </c>
    </row>
    <row r="178" spans="2:16" ht="15" outlineLevel="1" x14ac:dyDescent="0.25">
      <c r="B178" s="469" t="s">
        <v>1296</v>
      </c>
      <c r="C178" s="442">
        <v>2</v>
      </c>
      <c r="D178" s="442"/>
      <c r="E178" s="442"/>
      <c r="F178" s="1462"/>
      <c r="G178" s="1462"/>
      <c r="H178" s="1462"/>
      <c r="I178" s="1462"/>
      <c r="J178" s="1462"/>
      <c r="K178" s="470">
        <f t="shared" si="22"/>
        <v>2</v>
      </c>
    </row>
    <row r="179" spans="2:16" ht="15" outlineLevel="1" x14ac:dyDescent="0.25">
      <c r="B179" s="471" t="s">
        <v>1297</v>
      </c>
      <c r="C179" s="442"/>
      <c r="D179" s="442"/>
      <c r="E179" s="442"/>
      <c r="F179" s="1463"/>
      <c r="G179" s="1463"/>
      <c r="H179" s="1463"/>
      <c r="I179" s="1463"/>
      <c r="J179" s="1463"/>
      <c r="K179" s="470">
        <f t="shared" si="22"/>
        <v>0</v>
      </c>
    </row>
    <row r="180" spans="2:16" ht="15" outlineLevel="1" x14ac:dyDescent="0.25">
      <c r="B180" s="471" t="s">
        <v>1297</v>
      </c>
      <c r="C180" s="442"/>
      <c r="D180" s="442"/>
      <c r="E180" s="442"/>
      <c r="F180" s="443"/>
      <c r="G180" s="1463"/>
      <c r="H180" s="1463"/>
      <c r="I180" s="1463"/>
      <c r="J180" s="1463"/>
      <c r="K180" s="470">
        <f t="shared" si="22"/>
        <v>0</v>
      </c>
    </row>
    <row r="181" spans="2:16" ht="15" outlineLevel="1" x14ac:dyDescent="0.25">
      <c r="B181" s="471" t="s">
        <v>1297</v>
      </c>
      <c r="C181" s="442"/>
      <c r="D181" s="442"/>
      <c r="E181" s="442"/>
      <c r="F181" s="1463"/>
      <c r="G181" s="1463"/>
      <c r="H181" s="1463"/>
      <c r="I181" s="1463"/>
      <c r="J181" s="1463"/>
      <c r="K181" s="470">
        <f t="shared" si="22"/>
        <v>0</v>
      </c>
    </row>
    <row r="182" spans="2:16" ht="15" outlineLevel="1" x14ac:dyDescent="0.25">
      <c r="B182" s="471" t="s">
        <v>1297</v>
      </c>
      <c r="C182" s="442"/>
      <c r="D182" s="442"/>
      <c r="E182" s="442"/>
      <c r="F182" s="1463"/>
      <c r="G182" s="1463"/>
      <c r="H182" s="1463"/>
      <c r="I182" s="1463"/>
      <c r="J182" s="1463"/>
      <c r="K182" s="470">
        <f t="shared" si="22"/>
        <v>0</v>
      </c>
    </row>
    <row r="183" spans="2:16" ht="15" outlineLevel="1" x14ac:dyDescent="0.25">
      <c r="B183" s="472" t="s">
        <v>1298</v>
      </c>
      <c r="C183" s="473">
        <f>SUM(C171:C182)</f>
        <v>32</v>
      </c>
      <c r="D183" s="473">
        <f t="shared" ref="D183:J183" si="23">SUM(D171:D182)</f>
        <v>16</v>
      </c>
      <c r="E183" s="473">
        <f t="shared" si="23"/>
        <v>2</v>
      </c>
      <c r="F183" s="473">
        <f t="shared" si="23"/>
        <v>8</v>
      </c>
      <c r="G183" s="473">
        <f t="shared" si="23"/>
        <v>4</v>
      </c>
      <c r="H183" s="473">
        <f t="shared" si="23"/>
        <v>4</v>
      </c>
      <c r="I183" s="473">
        <f t="shared" si="23"/>
        <v>1</v>
      </c>
      <c r="J183" s="473">
        <f t="shared" si="23"/>
        <v>4</v>
      </c>
      <c r="K183" s="474">
        <f t="shared" si="22"/>
        <v>71</v>
      </c>
    </row>
    <row r="186" spans="2:16" ht="15.75" x14ac:dyDescent="0.2">
      <c r="B186" s="445" t="str">
        <f>"Summary of length of Board meetings by month, and FTE (excluding principal) for the year "&amp;FY</f>
        <v>Summary of length of Board meetings by month, and FTE (excluding principal) for the year 2021</v>
      </c>
      <c r="C186" s="446"/>
      <c r="D186" s="446"/>
      <c r="E186" s="446"/>
      <c r="F186" s="446"/>
      <c r="G186" s="446"/>
      <c r="H186" s="446"/>
      <c r="I186" s="446"/>
      <c r="J186" s="446"/>
      <c r="K186" s="446"/>
      <c r="L186" s="446"/>
      <c r="M186" s="446"/>
      <c r="N186" s="446"/>
      <c r="O186" s="446"/>
      <c r="P186" s="446"/>
    </row>
    <row r="187" spans="2:16" ht="15.75" x14ac:dyDescent="0.2">
      <c r="B187" s="445"/>
      <c r="C187" s="447">
        <v>14</v>
      </c>
      <c r="D187" s="447">
        <f>C187+15</f>
        <v>29</v>
      </c>
      <c r="E187" s="447">
        <f t="shared" ref="E187:N187" si="24">D187+15</f>
        <v>44</v>
      </c>
      <c r="F187" s="447">
        <f t="shared" si="24"/>
        <v>59</v>
      </c>
      <c r="G187" s="447">
        <f t="shared" si="24"/>
        <v>74</v>
      </c>
      <c r="H187" s="447">
        <f t="shared" si="24"/>
        <v>89</v>
      </c>
      <c r="I187" s="447">
        <f t="shared" si="24"/>
        <v>104</v>
      </c>
      <c r="J187" s="447">
        <f t="shared" si="24"/>
        <v>119</v>
      </c>
      <c r="K187" s="447">
        <f t="shared" si="24"/>
        <v>134</v>
      </c>
      <c r="L187" s="447">
        <f t="shared" si="24"/>
        <v>149</v>
      </c>
      <c r="M187" s="447">
        <f t="shared" si="24"/>
        <v>164</v>
      </c>
      <c r="N187" s="447">
        <f t="shared" si="24"/>
        <v>179</v>
      </c>
      <c r="O187" s="1860" t="str">
        <f>FY&amp;" Total"</f>
        <v>2021 Total</v>
      </c>
      <c r="P187" s="1860"/>
    </row>
    <row r="188" spans="2:16" ht="15" x14ac:dyDescent="0.25">
      <c r="B188" s="448" t="s">
        <v>1318</v>
      </c>
      <c r="C188" s="449" t="s">
        <v>1319</v>
      </c>
      <c r="D188" s="449" t="s">
        <v>1320</v>
      </c>
      <c r="E188" s="449" t="s">
        <v>1321</v>
      </c>
      <c r="F188" s="449" t="s">
        <v>1322</v>
      </c>
      <c r="G188" s="449" t="s">
        <v>1323</v>
      </c>
      <c r="H188" s="449" t="s">
        <v>1324</v>
      </c>
      <c r="I188" s="449" t="s">
        <v>1325</v>
      </c>
      <c r="J188" s="449" t="s">
        <v>1326</v>
      </c>
      <c r="K188" s="449" t="s">
        <v>1327</v>
      </c>
      <c r="L188" s="449" t="s">
        <v>1328</v>
      </c>
      <c r="M188" s="449" t="s">
        <v>1329</v>
      </c>
      <c r="N188" s="449" t="s">
        <v>1330</v>
      </c>
      <c r="O188" s="449" t="s">
        <v>1331</v>
      </c>
      <c r="P188" s="450" t="s">
        <v>1332</v>
      </c>
    </row>
    <row r="189" spans="2:16" x14ac:dyDescent="0.2">
      <c r="B189" s="451" t="s">
        <v>1286</v>
      </c>
      <c r="C189" s="452">
        <f t="shared" ref="C189:N196" si="25">HLOOKUP($B189,$B$5:$K$183,C$187,FALSE)</f>
        <v>32</v>
      </c>
      <c r="D189" s="452">
        <f t="shared" si="25"/>
        <v>32</v>
      </c>
      <c r="E189" s="452">
        <f t="shared" si="25"/>
        <v>32</v>
      </c>
      <c r="F189" s="452">
        <f t="shared" si="25"/>
        <v>32</v>
      </c>
      <c r="G189" s="452">
        <f t="shared" si="25"/>
        <v>32</v>
      </c>
      <c r="H189" s="452">
        <f t="shared" si="25"/>
        <v>32</v>
      </c>
      <c r="I189" s="452">
        <f t="shared" si="25"/>
        <v>32</v>
      </c>
      <c r="J189" s="452">
        <f t="shared" si="25"/>
        <v>32</v>
      </c>
      <c r="K189" s="452">
        <f t="shared" si="25"/>
        <v>32</v>
      </c>
      <c r="L189" s="452">
        <f t="shared" si="25"/>
        <v>32</v>
      </c>
      <c r="M189" s="452">
        <f t="shared" si="25"/>
        <v>32</v>
      </c>
      <c r="N189" s="452">
        <f t="shared" si="25"/>
        <v>32</v>
      </c>
      <c r="O189" s="452">
        <f>SUM(C189:N189)</f>
        <v>384</v>
      </c>
      <c r="P189" s="453">
        <f t="shared" ref="P189:P197" si="26">IF(O189=0,0,O189/1840)</f>
        <v>0.20869565217391303</v>
      </c>
    </row>
    <row r="190" spans="2:16" x14ac:dyDescent="0.2">
      <c r="B190" s="454" t="s">
        <v>1287</v>
      </c>
      <c r="C190" s="455">
        <f t="shared" si="25"/>
        <v>16</v>
      </c>
      <c r="D190" s="455">
        <f t="shared" si="25"/>
        <v>16</v>
      </c>
      <c r="E190" s="455">
        <f t="shared" si="25"/>
        <v>16</v>
      </c>
      <c r="F190" s="455">
        <f t="shared" si="25"/>
        <v>16</v>
      </c>
      <c r="G190" s="455">
        <f t="shared" si="25"/>
        <v>16</v>
      </c>
      <c r="H190" s="455">
        <f t="shared" si="25"/>
        <v>16</v>
      </c>
      <c r="I190" s="455">
        <f t="shared" si="25"/>
        <v>16</v>
      </c>
      <c r="J190" s="455">
        <f t="shared" si="25"/>
        <v>16</v>
      </c>
      <c r="K190" s="455">
        <f t="shared" si="25"/>
        <v>16</v>
      </c>
      <c r="L190" s="455">
        <f t="shared" si="25"/>
        <v>16</v>
      </c>
      <c r="M190" s="455">
        <f t="shared" si="25"/>
        <v>16</v>
      </c>
      <c r="N190" s="455">
        <f t="shared" si="25"/>
        <v>16</v>
      </c>
      <c r="O190" s="456">
        <f t="shared" ref="O190:O196" si="27">SUM(C190:N190)</f>
        <v>192</v>
      </c>
      <c r="P190" s="457">
        <f t="shared" si="26"/>
        <v>0.10434782608695652</v>
      </c>
    </row>
    <row r="191" spans="2:16" ht="25.5" x14ac:dyDescent="0.2">
      <c r="B191" s="458" t="s">
        <v>1288</v>
      </c>
      <c r="C191" s="452">
        <f t="shared" si="25"/>
        <v>2</v>
      </c>
      <c r="D191" s="452">
        <f t="shared" si="25"/>
        <v>2</v>
      </c>
      <c r="E191" s="452">
        <f t="shared" si="25"/>
        <v>2</v>
      </c>
      <c r="F191" s="452">
        <f t="shared" si="25"/>
        <v>2</v>
      </c>
      <c r="G191" s="452">
        <f t="shared" si="25"/>
        <v>2</v>
      </c>
      <c r="H191" s="452">
        <f t="shared" si="25"/>
        <v>2</v>
      </c>
      <c r="I191" s="452">
        <f t="shared" si="25"/>
        <v>2</v>
      </c>
      <c r="J191" s="452">
        <f t="shared" si="25"/>
        <v>2</v>
      </c>
      <c r="K191" s="452">
        <f t="shared" si="25"/>
        <v>2</v>
      </c>
      <c r="L191" s="452">
        <f t="shared" si="25"/>
        <v>2</v>
      </c>
      <c r="M191" s="452">
        <f t="shared" si="25"/>
        <v>2</v>
      </c>
      <c r="N191" s="452">
        <f t="shared" si="25"/>
        <v>2</v>
      </c>
      <c r="O191" s="452">
        <f t="shared" si="27"/>
        <v>24</v>
      </c>
      <c r="P191" s="453">
        <f t="shared" si="26"/>
        <v>1.3043478260869565E-2</v>
      </c>
    </row>
    <row r="192" spans="2:16" x14ac:dyDescent="0.2">
      <c r="B192" s="454" t="s">
        <v>1289</v>
      </c>
      <c r="C192" s="455">
        <f t="shared" si="25"/>
        <v>8</v>
      </c>
      <c r="D192" s="455">
        <f t="shared" si="25"/>
        <v>8</v>
      </c>
      <c r="E192" s="455">
        <f t="shared" si="25"/>
        <v>8</v>
      </c>
      <c r="F192" s="455">
        <f t="shared" si="25"/>
        <v>8</v>
      </c>
      <c r="G192" s="455">
        <f t="shared" si="25"/>
        <v>8</v>
      </c>
      <c r="H192" s="455">
        <f t="shared" si="25"/>
        <v>8</v>
      </c>
      <c r="I192" s="455">
        <f t="shared" si="25"/>
        <v>8</v>
      </c>
      <c r="J192" s="455">
        <f t="shared" si="25"/>
        <v>8</v>
      </c>
      <c r="K192" s="455">
        <f t="shared" si="25"/>
        <v>8</v>
      </c>
      <c r="L192" s="455">
        <f t="shared" si="25"/>
        <v>8</v>
      </c>
      <c r="M192" s="455">
        <f t="shared" si="25"/>
        <v>8</v>
      </c>
      <c r="N192" s="455">
        <f t="shared" si="25"/>
        <v>8</v>
      </c>
      <c r="O192" s="456">
        <f t="shared" si="27"/>
        <v>96</v>
      </c>
      <c r="P192" s="457">
        <f t="shared" si="26"/>
        <v>5.2173913043478258E-2</v>
      </c>
    </row>
    <row r="193" spans="2:16" x14ac:dyDescent="0.2">
      <c r="B193" s="451" t="s">
        <v>1290</v>
      </c>
      <c r="C193" s="452">
        <f t="shared" si="25"/>
        <v>4</v>
      </c>
      <c r="D193" s="452">
        <f t="shared" si="25"/>
        <v>4</v>
      </c>
      <c r="E193" s="452">
        <f t="shared" si="25"/>
        <v>4</v>
      </c>
      <c r="F193" s="452">
        <f t="shared" si="25"/>
        <v>4</v>
      </c>
      <c r="G193" s="452">
        <f t="shared" si="25"/>
        <v>4</v>
      </c>
      <c r="H193" s="452">
        <f t="shared" si="25"/>
        <v>4</v>
      </c>
      <c r="I193" s="452">
        <f t="shared" si="25"/>
        <v>4</v>
      </c>
      <c r="J193" s="452">
        <f t="shared" si="25"/>
        <v>4</v>
      </c>
      <c r="K193" s="452">
        <f t="shared" si="25"/>
        <v>4</v>
      </c>
      <c r="L193" s="452">
        <f t="shared" si="25"/>
        <v>4</v>
      </c>
      <c r="M193" s="452">
        <f t="shared" si="25"/>
        <v>4</v>
      </c>
      <c r="N193" s="452">
        <f t="shared" si="25"/>
        <v>4</v>
      </c>
      <c r="O193" s="452">
        <f t="shared" si="27"/>
        <v>48</v>
      </c>
      <c r="P193" s="453">
        <f t="shared" si="26"/>
        <v>2.6086956521739129E-2</v>
      </c>
    </row>
    <row r="194" spans="2:16" x14ac:dyDescent="0.2">
      <c r="B194" s="459" t="s">
        <v>1291</v>
      </c>
      <c r="C194" s="455">
        <f t="shared" si="25"/>
        <v>4</v>
      </c>
      <c r="D194" s="455">
        <f t="shared" si="25"/>
        <v>4</v>
      </c>
      <c r="E194" s="455">
        <f t="shared" si="25"/>
        <v>4</v>
      </c>
      <c r="F194" s="455">
        <f t="shared" si="25"/>
        <v>4</v>
      </c>
      <c r="G194" s="455">
        <f t="shared" si="25"/>
        <v>4</v>
      </c>
      <c r="H194" s="455">
        <f t="shared" si="25"/>
        <v>4</v>
      </c>
      <c r="I194" s="455">
        <f t="shared" si="25"/>
        <v>4</v>
      </c>
      <c r="J194" s="455">
        <f t="shared" si="25"/>
        <v>4</v>
      </c>
      <c r="K194" s="455">
        <f t="shared" si="25"/>
        <v>4</v>
      </c>
      <c r="L194" s="455">
        <f t="shared" si="25"/>
        <v>4</v>
      </c>
      <c r="M194" s="455">
        <f t="shared" si="25"/>
        <v>4</v>
      </c>
      <c r="N194" s="455">
        <f t="shared" si="25"/>
        <v>4</v>
      </c>
      <c r="O194" s="456">
        <f t="shared" si="27"/>
        <v>48</v>
      </c>
      <c r="P194" s="457">
        <f t="shared" si="26"/>
        <v>2.6086956521739129E-2</v>
      </c>
    </row>
    <row r="195" spans="2:16" x14ac:dyDescent="0.2">
      <c r="B195" s="451" t="s">
        <v>1292</v>
      </c>
      <c r="C195" s="452">
        <f t="shared" si="25"/>
        <v>1</v>
      </c>
      <c r="D195" s="452">
        <f t="shared" si="25"/>
        <v>1</v>
      </c>
      <c r="E195" s="452">
        <f t="shared" si="25"/>
        <v>1</v>
      </c>
      <c r="F195" s="452">
        <f t="shared" si="25"/>
        <v>1</v>
      </c>
      <c r="G195" s="452">
        <f t="shared" si="25"/>
        <v>1</v>
      </c>
      <c r="H195" s="452">
        <f t="shared" si="25"/>
        <v>1</v>
      </c>
      <c r="I195" s="452">
        <f t="shared" si="25"/>
        <v>1</v>
      </c>
      <c r="J195" s="452">
        <f t="shared" si="25"/>
        <v>1</v>
      </c>
      <c r="K195" s="452">
        <f t="shared" si="25"/>
        <v>1</v>
      </c>
      <c r="L195" s="452">
        <f t="shared" si="25"/>
        <v>1</v>
      </c>
      <c r="M195" s="452">
        <f t="shared" si="25"/>
        <v>1</v>
      </c>
      <c r="N195" s="452">
        <f t="shared" si="25"/>
        <v>1</v>
      </c>
      <c r="O195" s="452">
        <f t="shared" si="27"/>
        <v>12</v>
      </c>
      <c r="P195" s="453">
        <f t="shared" si="26"/>
        <v>6.5217391304347823E-3</v>
      </c>
    </row>
    <row r="196" spans="2:16" x14ac:dyDescent="0.2">
      <c r="B196" s="459" t="s">
        <v>1293</v>
      </c>
      <c r="C196" s="455">
        <f t="shared" si="25"/>
        <v>4</v>
      </c>
      <c r="D196" s="455">
        <f t="shared" si="25"/>
        <v>4</v>
      </c>
      <c r="E196" s="455">
        <f t="shared" si="25"/>
        <v>4</v>
      </c>
      <c r="F196" s="455">
        <f t="shared" si="25"/>
        <v>4</v>
      </c>
      <c r="G196" s="455">
        <f t="shared" si="25"/>
        <v>4</v>
      </c>
      <c r="H196" s="455">
        <f t="shared" si="25"/>
        <v>4</v>
      </c>
      <c r="I196" s="455">
        <f t="shared" si="25"/>
        <v>4</v>
      </c>
      <c r="J196" s="455">
        <f t="shared" si="25"/>
        <v>4</v>
      </c>
      <c r="K196" s="455">
        <f t="shared" si="25"/>
        <v>4</v>
      </c>
      <c r="L196" s="455">
        <f t="shared" si="25"/>
        <v>4</v>
      </c>
      <c r="M196" s="455">
        <f t="shared" si="25"/>
        <v>4</v>
      </c>
      <c r="N196" s="455">
        <f t="shared" si="25"/>
        <v>4</v>
      </c>
      <c r="O196" s="456">
        <f t="shared" si="27"/>
        <v>48</v>
      </c>
      <c r="P196" s="457">
        <f t="shared" si="26"/>
        <v>2.6086956521739129E-2</v>
      </c>
    </row>
    <row r="197" spans="2:16" ht="15" customHeight="1" x14ac:dyDescent="0.25">
      <c r="B197" s="460" t="s">
        <v>994</v>
      </c>
      <c r="C197" s="461">
        <f>SUM(C189:C196)</f>
        <v>71</v>
      </c>
      <c r="D197" s="461">
        <f t="shared" ref="D197:O197" si="28">SUM(D189:D196)</f>
        <v>71</v>
      </c>
      <c r="E197" s="461">
        <f t="shared" si="28"/>
        <v>71</v>
      </c>
      <c r="F197" s="461">
        <f t="shared" si="28"/>
        <v>71</v>
      </c>
      <c r="G197" s="461">
        <f t="shared" si="28"/>
        <v>71</v>
      </c>
      <c r="H197" s="461">
        <f t="shared" si="28"/>
        <v>71</v>
      </c>
      <c r="I197" s="461">
        <f t="shared" si="28"/>
        <v>71</v>
      </c>
      <c r="J197" s="461">
        <f t="shared" si="28"/>
        <v>71</v>
      </c>
      <c r="K197" s="461">
        <f t="shared" si="28"/>
        <v>71</v>
      </c>
      <c r="L197" s="461">
        <f t="shared" si="28"/>
        <v>71</v>
      </c>
      <c r="M197" s="461">
        <f t="shared" si="28"/>
        <v>71</v>
      </c>
      <c r="N197" s="461">
        <f t="shared" si="28"/>
        <v>71</v>
      </c>
      <c r="O197" s="461">
        <f t="shared" si="28"/>
        <v>852</v>
      </c>
      <c r="P197" s="462">
        <f t="shared" si="26"/>
        <v>0.46304347826086956</v>
      </c>
    </row>
    <row r="198" spans="2:16" x14ac:dyDescent="0.2">
      <c r="B198" s="1861" t="s">
        <v>1333</v>
      </c>
      <c r="C198" s="1861"/>
      <c r="D198" s="1861"/>
      <c r="E198" s="1861"/>
      <c r="F198" s="1861"/>
      <c r="G198" s="1861"/>
      <c r="H198" s="1861"/>
      <c r="I198" s="1861"/>
      <c r="J198" s="1861"/>
      <c r="K198" s="1861"/>
      <c r="L198" s="1861"/>
      <c r="M198" s="1861"/>
      <c r="N198" s="1861"/>
      <c r="O198" s="1861"/>
      <c r="P198" s="1861"/>
    </row>
    <row r="199" spans="2:16" x14ac:dyDescent="0.2">
      <c r="B199" s="1861"/>
      <c r="C199" s="1861"/>
      <c r="D199" s="1861"/>
      <c r="E199" s="1861"/>
      <c r="F199" s="1861"/>
      <c r="G199" s="1861"/>
      <c r="H199" s="1861"/>
      <c r="I199" s="1861"/>
      <c r="J199" s="1861"/>
      <c r="K199" s="1861"/>
      <c r="L199" s="1861"/>
      <c r="M199" s="1861"/>
      <c r="N199" s="1861"/>
      <c r="O199" s="1861"/>
      <c r="P199" s="1861"/>
    </row>
  </sheetData>
  <mergeCells count="3">
    <mergeCell ref="C3:K3"/>
    <mergeCell ref="O187:P187"/>
    <mergeCell ref="B198:P199"/>
  </mergeCells>
  <dataValidations count="1">
    <dataValidation allowBlank="1" showInputMessage="1" showErrorMessage="1" promptTitle="Length of time in hours." sqref="C6:J17 C21:J32 C36:J47 C51:J62 C66:J77 C81:J92 C96:J107 C111:J122 C126:J137 C141:J152 C156:J167 C171:J182" xr:uid="{00000000-0002-0000-1900-000000000000}"/>
  </dataValidations>
  <pageMargins left="0.75" right="0.75" top="1" bottom="1" header="0.5" footer="0.5"/>
  <pageSetup paperSize="9" orientation="portrait" r:id="rId1"/>
  <headerFooter alignWithMargins="0"/>
  <drawing r:id="rId2"/>
  <tableParts count="13">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dimension ref="B1:N114"/>
  <sheetViews>
    <sheetView showGridLines="0" showZeros="0" topLeftCell="A43" zoomScale="85" zoomScaleNormal="85" zoomScaleSheetLayoutView="85" workbookViewId="0">
      <selection activeCell="B38" sqref="B38:I49"/>
    </sheetView>
  </sheetViews>
  <sheetFormatPr defaultColWidth="11.42578125" defaultRowHeight="12.75" customHeight="1" x14ac:dyDescent="0.2"/>
  <cols>
    <col min="1" max="1" width="11.42578125" style="832"/>
    <col min="2" max="2" width="38.5703125" style="832" customWidth="1"/>
    <col min="3" max="5" width="11.42578125" style="832"/>
    <col min="6" max="6" width="22.5703125" style="832" customWidth="1"/>
    <col min="7" max="16384" width="11.42578125" style="832"/>
  </cols>
  <sheetData>
    <row r="1" spans="2:14" s="828" customFormat="1" ht="12.75" customHeight="1" thickBot="1" x14ac:dyDescent="0.25">
      <c r="B1" s="1864"/>
      <c r="C1" s="1864"/>
      <c r="D1" s="1864"/>
      <c r="E1" s="1864"/>
      <c r="F1" s="1864"/>
      <c r="G1" s="1864"/>
      <c r="H1" s="1864"/>
      <c r="I1" s="1864"/>
    </row>
    <row r="2" spans="2:14" s="828" customFormat="1" ht="12.75" customHeight="1" x14ac:dyDescent="0.2">
      <c r="B2" s="1865" t="s">
        <v>58</v>
      </c>
      <c r="C2" s="1866"/>
      <c r="D2" s="1866"/>
      <c r="E2" s="1866"/>
      <c r="F2" s="1866"/>
      <c r="G2" s="1866"/>
      <c r="H2" s="1866"/>
      <c r="I2" s="1867"/>
    </row>
    <row r="3" spans="2:14" s="828" customFormat="1" ht="12.75" customHeight="1" x14ac:dyDescent="0.2">
      <c r="B3" s="1868"/>
      <c r="C3" s="1869"/>
      <c r="D3" s="1869"/>
      <c r="E3" s="1869"/>
      <c r="F3" s="1869"/>
      <c r="G3" s="1869"/>
      <c r="H3" s="1869"/>
      <c r="I3" s="1870"/>
      <c r="K3" s="829" t="str">
        <f>'Guidance - Specific Disclosures'!E109</f>
        <v>Cyclical Maintenance Provision Instructions</v>
      </c>
      <c r="L3" s="830"/>
      <c r="M3" s="831"/>
      <c r="N3" s="831"/>
    </row>
    <row r="4" spans="2:14" ht="12.75" customHeight="1" x14ac:dyDescent="0.2">
      <c r="B4" s="1871" t="s">
        <v>1689</v>
      </c>
      <c r="C4" s="1872"/>
      <c r="D4" s="1872"/>
      <c r="E4" s="1872"/>
      <c r="F4" s="1872"/>
      <c r="G4" s="1872"/>
      <c r="H4" s="1872"/>
      <c r="I4" s="1873"/>
    </row>
    <row r="5" spans="2:14" ht="12.75" customHeight="1" x14ac:dyDescent="0.2">
      <c r="B5" s="1874"/>
      <c r="C5" s="1875"/>
      <c r="D5" s="1875"/>
      <c r="E5" s="1875"/>
      <c r="F5" s="1875"/>
      <c r="G5" s="1875"/>
      <c r="H5" s="1875"/>
      <c r="I5" s="1876"/>
    </row>
    <row r="6" spans="2:14" ht="12.75" customHeight="1" x14ac:dyDescent="0.2">
      <c r="B6" s="1874"/>
      <c r="C6" s="1875"/>
      <c r="D6" s="1875"/>
      <c r="E6" s="1875"/>
      <c r="F6" s="1875"/>
      <c r="G6" s="1875"/>
      <c r="H6" s="1875"/>
      <c r="I6" s="1876"/>
    </row>
    <row r="7" spans="2:14" ht="12.75" customHeight="1" x14ac:dyDescent="0.2">
      <c r="B7" s="1874"/>
      <c r="C7" s="1875"/>
      <c r="D7" s="1875"/>
      <c r="E7" s="1875"/>
      <c r="F7" s="1875"/>
      <c r="G7" s="1875"/>
      <c r="H7" s="1875"/>
      <c r="I7" s="1876"/>
    </row>
    <row r="8" spans="2:14" ht="12.75" customHeight="1" x14ac:dyDescent="0.2">
      <c r="B8" s="1874"/>
      <c r="C8" s="1875"/>
      <c r="D8" s="1875"/>
      <c r="E8" s="1875"/>
      <c r="F8" s="1875"/>
      <c r="G8" s="1875"/>
      <c r="H8" s="1875"/>
      <c r="I8" s="1876"/>
    </row>
    <row r="9" spans="2:14" ht="12.75" customHeight="1" x14ac:dyDescent="0.2">
      <c r="B9" s="1874"/>
      <c r="C9" s="1875"/>
      <c r="D9" s="1875"/>
      <c r="E9" s="1875"/>
      <c r="F9" s="1875"/>
      <c r="G9" s="1875"/>
      <c r="H9" s="1875"/>
      <c r="I9" s="1876"/>
    </row>
    <row r="10" spans="2:14" ht="12.75" customHeight="1" x14ac:dyDescent="0.2">
      <c r="B10" s="1874"/>
      <c r="C10" s="1875"/>
      <c r="D10" s="1875"/>
      <c r="E10" s="1875"/>
      <c r="F10" s="1875"/>
      <c r="G10" s="1875"/>
      <c r="H10" s="1875"/>
      <c r="I10" s="1876"/>
    </row>
    <row r="11" spans="2:14" ht="12.75" customHeight="1" x14ac:dyDescent="0.2">
      <c r="B11" s="1874"/>
      <c r="C11" s="1875"/>
      <c r="D11" s="1875"/>
      <c r="E11" s="1875"/>
      <c r="F11" s="1875"/>
      <c r="G11" s="1875"/>
      <c r="H11" s="1875"/>
      <c r="I11" s="1876"/>
    </row>
    <row r="12" spans="2:14" ht="12.75" customHeight="1" x14ac:dyDescent="0.2">
      <c r="B12" s="1874"/>
      <c r="C12" s="1875"/>
      <c r="D12" s="1875"/>
      <c r="E12" s="1875"/>
      <c r="F12" s="1875"/>
      <c r="G12" s="1875"/>
      <c r="H12" s="1875"/>
      <c r="I12" s="1876"/>
    </row>
    <row r="13" spans="2:14" ht="12.75" customHeight="1" x14ac:dyDescent="0.2">
      <c r="B13" s="1874"/>
      <c r="C13" s="1875"/>
      <c r="D13" s="1875"/>
      <c r="E13" s="1875"/>
      <c r="F13" s="1875"/>
      <c r="G13" s="1875"/>
      <c r="H13" s="1875"/>
      <c r="I13" s="1876"/>
    </row>
    <row r="14" spans="2:14" ht="12.75" customHeight="1" x14ac:dyDescent="0.2">
      <c r="B14" s="1874"/>
      <c r="C14" s="1875"/>
      <c r="D14" s="1875"/>
      <c r="E14" s="1875"/>
      <c r="F14" s="1875"/>
      <c r="G14" s="1875"/>
      <c r="H14" s="1875"/>
      <c r="I14" s="1876"/>
    </row>
    <row r="15" spans="2:14" ht="12.75" customHeight="1" x14ac:dyDescent="0.2">
      <c r="B15" s="1874"/>
      <c r="C15" s="1875"/>
      <c r="D15" s="1875"/>
      <c r="E15" s="1875"/>
      <c r="F15" s="1875"/>
      <c r="G15" s="1875"/>
      <c r="H15" s="1875"/>
      <c r="I15" s="1876"/>
    </row>
    <row r="16" spans="2:14" ht="12.75" customHeight="1" x14ac:dyDescent="0.2">
      <c r="B16" s="1874"/>
      <c r="C16" s="1875"/>
      <c r="D16" s="1875"/>
      <c r="E16" s="1875"/>
      <c r="F16" s="1875"/>
      <c r="G16" s="1875"/>
      <c r="H16" s="1875"/>
      <c r="I16" s="1876"/>
    </row>
    <row r="17" spans="2:9" ht="12.75" customHeight="1" x14ac:dyDescent="0.2">
      <c r="B17" s="1874"/>
      <c r="C17" s="1875"/>
      <c r="D17" s="1875"/>
      <c r="E17" s="1875"/>
      <c r="F17" s="1875"/>
      <c r="G17" s="1875"/>
      <c r="H17" s="1875"/>
      <c r="I17" s="1876"/>
    </row>
    <row r="18" spans="2:9" ht="12.75" customHeight="1" x14ac:dyDescent="0.2">
      <c r="B18" s="1874"/>
      <c r="C18" s="1875"/>
      <c r="D18" s="1875"/>
      <c r="E18" s="1875"/>
      <c r="F18" s="1875"/>
      <c r="G18" s="1875"/>
      <c r="H18" s="1875"/>
      <c r="I18" s="1876"/>
    </row>
    <row r="19" spans="2:9" ht="12.75" customHeight="1" x14ac:dyDescent="0.2">
      <c r="B19" s="1874"/>
      <c r="C19" s="1875"/>
      <c r="D19" s="1875"/>
      <c r="E19" s="1875"/>
      <c r="F19" s="1875"/>
      <c r="G19" s="1875"/>
      <c r="H19" s="1875"/>
      <c r="I19" s="1876"/>
    </row>
    <row r="20" spans="2:9" ht="12.75" customHeight="1" x14ac:dyDescent="0.2">
      <c r="B20" s="1874"/>
      <c r="C20" s="1875"/>
      <c r="D20" s="1875"/>
      <c r="E20" s="1875"/>
      <c r="F20" s="1875"/>
      <c r="G20" s="1875"/>
      <c r="H20" s="1875"/>
      <c r="I20" s="1876"/>
    </row>
    <row r="21" spans="2:9" ht="12.75" customHeight="1" x14ac:dyDescent="0.2">
      <c r="B21" s="1874"/>
      <c r="C21" s="1875"/>
      <c r="D21" s="1875"/>
      <c r="E21" s="1875"/>
      <c r="F21" s="1875"/>
      <c r="G21" s="1875"/>
      <c r="H21" s="1875"/>
      <c r="I21" s="1876"/>
    </row>
    <row r="22" spans="2:9" ht="12.75" customHeight="1" x14ac:dyDescent="0.2">
      <c r="B22" s="1874"/>
      <c r="C22" s="1875"/>
      <c r="D22" s="1875"/>
      <c r="E22" s="1875"/>
      <c r="F22" s="1875"/>
      <c r="G22" s="1875"/>
      <c r="H22" s="1875"/>
      <c r="I22" s="1876"/>
    </row>
    <row r="23" spans="2:9" ht="12.75" customHeight="1" x14ac:dyDescent="0.2">
      <c r="B23" s="1874"/>
      <c r="C23" s="1875"/>
      <c r="D23" s="1875"/>
      <c r="E23" s="1875"/>
      <c r="F23" s="1875"/>
      <c r="G23" s="1875"/>
      <c r="H23" s="1875"/>
      <c r="I23" s="1876"/>
    </row>
    <row r="24" spans="2:9" ht="12.75" customHeight="1" x14ac:dyDescent="0.2">
      <c r="B24" s="1874"/>
      <c r="C24" s="1875"/>
      <c r="D24" s="1875"/>
      <c r="E24" s="1875"/>
      <c r="F24" s="1875"/>
      <c r="G24" s="1875"/>
      <c r="H24" s="1875"/>
      <c r="I24" s="1876"/>
    </row>
    <row r="25" spans="2:9" ht="12.75" customHeight="1" x14ac:dyDescent="0.2">
      <c r="B25" s="1874"/>
      <c r="C25" s="1875"/>
      <c r="D25" s="1875"/>
      <c r="E25" s="1875"/>
      <c r="F25" s="1875"/>
      <c r="G25" s="1875"/>
      <c r="H25" s="1875"/>
      <c r="I25" s="1876"/>
    </row>
    <row r="26" spans="2:9" ht="12.75" customHeight="1" x14ac:dyDescent="0.2">
      <c r="B26" s="1874"/>
      <c r="C26" s="1875"/>
      <c r="D26" s="1875"/>
      <c r="E26" s="1875"/>
      <c r="F26" s="1875"/>
      <c r="G26" s="1875"/>
      <c r="H26" s="1875"/>
      <c r="I26" s="1876"/>
    </row>
    <row r="27" spans="2:9" ht="12.75" customHeight="1" x14ac:dyDescent="0.2">
      <c r="B27" s="1874"/>
      <c r="C27" s="1875"/>
      <c r="D27" s="1875"/>
      <c r="E27" s="1875"/>
      <c r="F27" s="1875"/>
      <c r="G27" s="1875"/>
      <c r="H27" s="1875"/>
      <c r="I27" s="1876"/>
    </row>
    <row r="28" spans="2:9" ht="12.75" customHeight="1" x14ac:dyDescent="0.2">
      <c r="B28" s="1874"/>
      <c r="C28" s="1875"/>
      <c r="D28" s="1875"/>
      <c r="E28" s="1875"/>
      <c r="F28" s="1875"/>
      <c r="G28" s="1875"/>
      <c r="H28" s="1875"/>
      <c r="I28" s="1876"/>
    </row>
    <row r="29" spans="2:9" ht="36" customHeight="1" x14ac:dyDescent="0.2">
      <c r="B29" s="1877"/>
      <c r="C29" s="1878"/>
      <c r="D29" s="1878"/>
      <c r="E29" s="1878"/>
      <c r="F29" s="1878"/>
      <c r="G29" s="1878"/>
      <c r="H29" s="1878"/>
      <c r="I29" s="1879"/>
    </row>
    <row r="30" spans="2:9" ht="12.75" customHeight="1" thickBot="1" x14ac:dyDescent="0.25">
      <c r="B30" s="1518"/>
      <c r="C30" s="1518"/>
      <c r="D30" s="1518"/>
      <c r="E30" s="1518"/>
      <c r="F30" s="1518"/>
      <c r="G30" s="1518"/>
      <c r="H30" s="1518"/>
      <c r="I30" s="1518"/>
    </row>
    <row r="31" spans="2:9" ht="12.75" customHeight="1" x14ac:dyDescent="0.2">
      <c r="B31" s="1880" t="str">
        <f>"Annual provision of cyclical maintenance calculation 
(31 December "&amp;IF(C35="","2007",C35)&amp;")"</f>
        <v>Annual provision of cyclical maintenance calculation 
(31 December 2021)</v>
      </c>
      <c r="C31" s="1881"/>
      <c r="D31" s="1881"/>
      <c r="E31" s="1881"/>
      <c r="F31" s="1881"/>
      <c r="G31" s="1881"/>
      <c r="H31" s="1881"/>
      <c r="I31" s="1882"/>
    </row>
    <row r="32" spans="2:9" ht="12.75" customHeight="1" x14ac:dyDescent="0.2">
      <c r="B32" s="1883"/>
      <c r="C32" s="1884"/>
      <c r="D32" s="1884"/>
      <c r="E32" s="1884"/>
      <c r="F32" s="1884"/>
      <c r="G32" s="1884"/>
      <c r="H32" s="1884"/>
      <c r="I32" s="1885"/>
    </row>
    <row r="33" spans="2:9" ht="12.75" customHeight="1" thickBot="1" x14ac:dyDescent="0.25">
      <c r="B33" s="1886"/>
      <c r="C33" s="1887"/>
      <c r="D33" s="1887"/>
      <c r="E33" s="1887"/>
      <c r="F33" s="1887"/>
      <c r="G33" s="1887"/>
      <c r="H33" s="1887"/>
      <c r="I33" s="1888"/>
    </row>
    <row r="34" spans="2:9" ht="12.75" customHeight="1" x14ac:dyDescent="0.2">
      <c r="B34" s="1889"/>
      <c r="C34" s="1889"/>
      <c r="D34" s="1889"/>
      <c r="E34" s="1889"/>
      <c r="F34" s="1889"/>
      <c r="G34" s="1889"/>
      <c r="H34" s="1889"/>
      <c r="I34" s="1889"/>
    </row>
    <row r="35" spans="2:9" ht="12.75" customHeight="1" x14ac:dyDescent="0.2">
      <c r="B35" s="833" t="s">
        <v>1334</v>
      </c>
      <c r="C35" s="834">
        <f>FY</f>
        <v>2021</v>
      </c>
      <c r="D35" s="1862"/>
      <c r="E35" s="1863"/>
      <c r="F35" s="1863"/>
      <c r="G35" s="1863"/>
      <c r="H35" s="1863"/>
      <c r="I35" s="1863"/>
    </row>
    <row r="36" spans="2:9" ht="12.75" customHeight="1" x14ac:dyDescent="0.2">
      <c r="B36" s="1890"/>
      <c r="C36" s="1890"/>
      <c r="D36" s="1890"/>
      <c r="E36" s="1890"/>
      <c r="F36" s="1890"/>
      <c r="G36" s="1890"/>
      <c r="H36" s="1890"/>
      <c r="I36" s="1890"/>
    </row>
    <row r="37" spans="2:9" ht="25.5" customHeight="1" x14ac:dyDescent="0.2">
      <c r="B37" s="1519" t="s">
        <v>1335</v>
      </c>
      <c r="C37" s="1519" t="s">
        <v>1336</v>
      </c>
      <c r="D37" s="1519" t="s">
        <v>1337</v>
      </c>
      <c r="E37" s="1519" t="s">
        <v>1338</v>
      </c>
      <c r="F37" s="1519" t="s">
        <v>1339</v>
      </c>
      <c r="G37" s="1519" t="s">
        <v>1340</v>
      </c>
      <c r="H37" s="1519" t="s">
        <v>1341</v>
      </c>
      <c r="I37" s="1519" t="str">
        <f>"Provision at "&amp;IF(C35="","2007",C35)&amp;" $"</f>
        <v>Provision at 2021 $</v>
      </c>
    </row>
    <row r="38" spans="2:9" ht="12.75" customHeight="1" x14ac:dyDescent="0.2">
      <c r="B38" s="835"/>
      <c r="C38" s="836"/>
      <c r="D38" s="836"/>
      <c r="E38" s="837"/>
      <c r="F38" s="837"/>
      <c r="G38" s="838"/>
      <c r="H38" s="839"/>
      <c r="I38" s="839"/>
    </row>
    <row r="39" spans="2:9" ht="12.75" customHeight="1" x14ac:dyDescent="0.2">
      <c r="B39" s="835"/>
      <c r="C39" s="836"/>
      <c r="D39" s="836"/>
      <c r="E39" s="837"/>
      <c r="F39" s="837"/>
      <c r="G39" s="838"/>
      <c r="H39" s="839"/>
      <c r="I39" s="839"/>
    </row>
    <row r="40" spans="2:9" ht="12.75" customHeight="1" x14ac:dyDescent="0.2">
      <c r="B40" s="835"/>
      <c r="C40" s="836"/>
      <c r="D40" s="836"/>
      <c r="E40" s="837"/>
      <c r="F40" s="837"/>
      <c r="G40" s="838"/>
      <c r="H40" s="839"/>
      <c r="I40" s="839"/>
    </row>
    <row r="41" spans="2:9" ht="12.75" customHeight="1" x14ac:dyDescent="0.2">
      <c r="B41" s="835"/>
      <c r="C41" s="836"/>
      <c r="D41" s="836"/>
      <c r="E41" s="837"/>
      <c r="F41" s="837"/>
      <c r="G41" s="838"/>
      <c r="H41" s="839"/>
      <c r="I41" s="839"/>
    </row>
    <row r="42" spans="2:9" ht="12.75" customHeight="1" x14ac:dyDescent="0.2">
      <c r="B42" s="835"/>
      <c r="C42" s="836"/>
      <c r="D42" s="836"/>
      <c r="E42" s="837"/>
      <c r="F42" s="837"/>
      <c r="G42" s="838"/>
      <c r="H42" s="839"/>
      <c r="I42" s="839"/>
    </row>
    <row r="43" spans="2:9" ht="12.75" customHeight="1" x14ac:dyDescent="0.2">
      <c r="B43" s="835"/>
      <c r="C43" s="836"/>
      <c r="D43" s="836"/>
      <c r="E43" s="837"/>
      <c r="F43" s="837"/>
      <c r="G43" s="838"/>
      <c r="H43" s="839"/>
      <c r="I43" s="839"/>
    </row>
    <row r="44" spans="2:9" ht="12.75" customHeight="1" x14ac:dyDescent="0.2">
      <c r="B44" s="835"/>
      <c r="C44" s="836"/>
      <c r="D44" s="836"/>
      <c r="E44" s="837"/>
      <c r="F44" s="837"/>
      <c r="G44" s="838"/>
      <c r="H44" s="839"/>
      <c r="I44" s="839"/>
    </row>
    <row r="45" spans="2:9" ht="12.75" customHeight="1" x14ac:dyDescent="0.2">
      <c r="B45" s="835"/>
      <c r="C45" s="836"/>
      <c r="D45" s="836"/>
      <c r="E45" s="837"/>
      <c r="F45" s="837"/>
      <c r="G45" s="838"/>
      <c r="H45" s="839"/>
      <c r="I45" s="839"/>
    </row>
    <row r="46" spans="2:9" ht="12.75" customHeight="1" x14ac:dyDescent="0.2">
      <c r="B46" s="835"/>
      <c r="C46" s="836"/>
      <c r="D46" s="836"/>
      <c r="E46" s="837"/>
      <c r="F46" s="837"/>
      <c r="G46" s="838"/>
      <c r="H46" s="839"/>
      <c r="I46" s="839"/>
    </row>
    <row r="47" spans="2:9" x14ac:dyDescent="0.2">
      <c r="B47" s="835"/>
      <c r="C47" s="836"/>
      <c r="D47" s="836"/>
      <c r="E47" s="837"/>
      <c r="F47" s="837"/>
      <c r="G47" s="838"/>
      <c r="H47" s="839"/>
      <c r="I47" s="839"/>
    </row>
    <row r="48" spans="2:9" x14ac:dyDescent="0.2">
      <c r="B48" s="835"/>
      <c r="C48" s="836"/>
      <c r="D48" s="836"/>
      <c r="E48" s="837"/>
      <c r="F48" s="837"/>
      <c r="G48" s="838"/>
      <c r="H48" s="839"/>
      <c r="I48" s="839"/>
    </row>
    <row r="49" spans="2:9" x14ac:dyDescent="0.2">
      <c r="B49" s="835"/>
      <c r="C49" s="836"/>
      <c r="D49" s="836"/>
      <c r="E49" s="837"/>
      <c r="F49" s="837"/>
      <c r="G49" s="838"/>
      <c r="H49" s="839"/>
      <c r="I49" s="839"/>
    </row>
    <row r="50" spans="2:9" x14ac:dyDescent="0.2">
      <c r="B50" s="835"/>
      <c r="C50" s="836"/>
      <c r="D50" s="836"/>
      <c r="E50" s="837" t="str">
        <f t="shared" ref="E50:E57" si="0">IF(D50="","",D50-C50)</f>
        <v/>
      </c>
      <c r="F50" s="837" t="str">
        <f t="shared" ref="F50:F57" si="1">IF(OR($C$35="",C50=""),"",$C$35-C50)</f>
        <v/>
      </c>
      <c r="G50" s="838"/>
      <c r="H50" s="839" t="str">
        <f t="shared" ref="H50:H57" si="2">IF(E50="","",G50/E50)</f>
        <v/>
      </c>
      <c r="I50" s="839" t="str">
        <f t="shared" ref="I50:I57" si="3">IF(ISERROR(ROUND((F50/E50)*G50,0)),"",ROUND((F50/E50)*G50,0))</f>
        <v/>
      </c>
    </row>
    <row r="51" spans="2:9" x14ac:dyDescent="0.2">
      <c r="B51" s="835"/>
      <c r="C51" s="836"/>
      <c r="D51" s="836"/>
      <c r="E51" s="837" t="str">
        <f t="shared" si="0"/>
        <v/>
      </c>
      <c r="F51" s="837" t="str">
        <f t="shared" si="1"/>
        <v/>
      </c>
      <c r="G51" s="838"/>
      <c r="H51" s="839" t="str">
        <f t="shared" si="2"/>
        <v/>
      </c>
      <c r="I51" s="839" t="str">
        <f t="shared" si="3"/>
        <v/>
      </c>
    </row>
    <row r="52" spans="2:9" x14ac:dyDescent="0.2">
      <c r="B52" s="835"/>
      <c r="C52" s="836"/>
      <c r="D52" s="836"/>
      <c r="E52" s="837" t="str">
        <f t="shared" si="0"/>
        <v/>
      </c>
      <c r="F52" s="837" t="str">
        <f t="shared" si="1"/>
        <v/>
      </c>
      <c r="G52" s="838"/>
      <c r="H52" s="839" t="str">
        <f t="shared" si="2"/>
        <v/>
      </c>
      <c r="I52" s="839" t="str">
        <f t="shared" si="3"/>
        <v/>
      </c>
    </row>
    <row r="53" spans="2:9" x14ac:dyDescent="0.2">
      <c r="B53" s="835"/>
      <c r="C53" s="836"/>
      <c r="D53" s="836"/>
      <c r="E53" s="837" t="str">
        <f t="shared" si="0"/>
        <v/>
      </c>
      <c r="F53" s="837" t="str">
        <f t="shared" si="1"/>
        <v/>
      </c>
      <c r="G53" s="838"/>
      <c r="H53" s="839" t="str">
        <f t="shared" si="2"/>
        <v/>
      </c>
      <c r="I53" s="839" t="str">
        <f t="shared" si="3"/>
        <v/>
      </c>
    </row>
    <row r="54" spans="2:9" x14ac:dyDescent="0.2">
      <c r="B54" s="835"/>
      <c r="C54" s="836"/>
      <c r="D54" s="836"/>
      <c r="E54" s="837" t="str">
        <f t="shared" si="0"/>
        <v/>
      </c>
      <c r="F54" s="837" t="str">
        <f t="shared" si="1"/>
        <v/>
      </c>
      <c r="G54" s="838"/>
      <c r="H54" s="839" t="str">
        <f t="shared" si="2"/>
        <v/>
      </c>
      <c r="I54" s="839" t="str">
        <f t="shared" si="3"/>
        <v/>
      </c>
    </row>
    <row r="55" spans="2:9" x14ac:dyDescent="0.2">
      <c r="B55" s="835"/>
      <c r="C55" s="836"/>
      <c r="D55" s="836"/>
      <c r="E55" s="837" t="str">
        <f t="shared" si="0"/>
        <v/>
      </c>
      <c r="F55" s="837" t="str">
        <f t="shared" si="1"/>
        <v/>
      </c>
      <c r="G55" s="838"/>
      <c r="H55" s="839" t="str">
        <f t="shared" si="2"/>
        <v/>
      </c>
      <c r="I55" s="839" t="str">
        <f t="shared" si="3"/>
        <v/>
      </c>
    </row>
    <row r="56" spans="2:9" x14ac:dyDescent="0.2">
      <c r="B56" s="835"/>
      <c r="C56" s="836"/>
      <c r="D56" s="836"/>
      <c r="E56" s="837" t="str">
        <f t="shared" si="0"/>
        <v/>
      </c>
      <c r="F56" s="837" t="str">
        <f t="shared" si="1"/>
        <v/>
      </c>
      <c r="G56" s="838"/>
      <c r="H56" s="839" t="str">
        <f t="shared" si="2"/>
        <v/>
      </c>
      <c r="I56" s="839" t="str">
        <f t="shared" si="3"/>
        <v/>
      </c>
    </row>
    <row r="57" spans="2:9" x14ac:dyDescent="0.2">
      <c r="B57" s="835"/>
      <c r="C57" s="836"/>
      <c r="D57" s="836"/>
      <c r="E57" s="837" t="str">
        <f t="shared" si="0"/>
        <v/>
      </c>
      <c r="F57" s="837" t="str">
        <f t="shared" si="1"/>
        <v/>
      </c>
      <c r="G57" s="838"/>
      <c r="H57" s="839" t="str">
        <f t="shared" si="2"/>
        <v/>
      </c>
      <c r="I57" s="839" t="str">
        <f t="shared" si="3"/>
        <v/>
      </c>
    </row>
    <row r="58" spans="2:9" x14ac:dyDescent="0.2">
      <c r="B58" s="840" t="s">
        <v>994</v>
      </c>
      <c r="C58" s="1891"/>
      <c r="D58" s="1891"/>
      <c r="E58" s="1891"/>
      <c r="F58" s="1891"/>
      <c r="G58" s="841">
        <f>ROUND(SUM(G38:G57),0)</f>
        <v>0</v>
      </c>
      <c r="H58" s="841">
        <f>ROUND(SUM(H38:H57),0)</f>
        <v>0</v>
      </c>
      <c r="I58" s="841">
        <f>ROUND(SUM(I38:I57),0)</f>
        <v>0</v>
      </c>
    </row>
    <row r="59" spans="2:9" ht="12.75" customHeight="1" x14ac:dyDescent="0.2">
      <c r="B59" s="1892"/>
      <c r="C59" s="1892"/>
      <c r="D59" s="1892"/>
      <c r="E59" s="1892"/>
      <c r="F59" s="1892"/>
      <c r="G59" s="1892"/>
      <c r="H59" s="1892"/>
      <c r="I59" s="1892"/>
    </row>
    <row r="60" spans="2:9" ht="25.5" customHeight="1" x14ac:dyDescent="0.2">
      <c r="B60" s="1519" t="s">
        <v>1335</v>
      </c>
      <c r="C60" s="1893" t="s">
        <v>1342</v>
      </c>
      <c r="D60" s="1893"/>
      <c r="E60" s="1893" t="s">
        <v>1343</v>
      </c>
      <c r="F60" s="1893"/>
      <c r="G60" s="1894"/>
      <c r="H60" s="1895"/>
      <c r="I60" s="1896"/>
    </row>
    <row r="61" spans="2:9" ht="12.75" customHeight="1" x14ac:dyDescent="0.2">
      <c r="B61" s="842">
        <f>B38</f>
        <v>0</v>
      </c>
      <c r="C61" s="1897" t="str">
        <f>IF(D38=($C$35+1),I38,"-")</f>
        <v>-</v>
      </c>
      <c r="D61" s="1898"/>
      <c r="E61" s="1897" t="str">
        <f>IF(D38&gt;=($C$35+2),I38,"-")</f>
        <v>-</v>
      </c>
      <c r="F61" s="1898"/>
      <c r="G61" s="1894"/>
      <c r="H61" s="1895"/>
      <c r="I61" s="1896"/>
    </row>
    <row r="62" spans="2:9" ht="12.75" customHeight="1" x14ac:dyDescent="0.2">
      <c r="B62" s="842">
        <f t="shared" ref="B62:B69" si="4">B39</f>
        <v>0</v>
      </c>
      <c r="C62" s="1897" t="str">
        <f>IF(D39=($C$35+1),I39,"-")</f>
        <v>-</v>
      </c>
      <c r="D62" s="1898"/>
      <c r="E62" s="1897" t="str">
        <f t="shared" ref="E62:E70" si="5">IF(D39&gt;=($C$35+2),I39,"-")</f>
        <v>-</v>
      </c>
      <c r="F62" s="1898"/>
      <c r="G62" s="1894"/>
      <c r="H62" s="1895"/>
      <c r="I62" s="1896"/>
    </row>
    <row r="63" spans="2:9" ht="12.75" customHeight="1" x14ac:dyDescent="0.2">
      <c r="B63" s="842">
        <f t="shared" si="4"/>
        <v>0</v>
      </c>
      <c r="C63" s="1897" t="str">
        <f>IF(D40=($C$35+1),I40,"-")</f>
        <v>-</v>
      </c>
      <c r="D63" s="1898"/>
      <c r="E63" s="1897" t="str">
        <f t="shared" si="5"/>
        <v>-</v>
      </c>
      <c r="F63" s="1898"/>
      <c r="G63" s="1894"/>
      <c r="H63" s="1895"/>
      <c r="I63" s="1896"/>
    </row>
    <row r="64" spans="2:9" ht="12.75" customHeight="1" x14ac:dyDescent="0.2">
      <c r="B64" s="842">
        <f t="shared" si="4"/>
        <v>0</v>
      </c>
      <c r="C64" s="1897" t="str">
        <f t="shared" ref="C64:C69" si="6">IF(D41=($C$35+1),I41,"-")</f>
        <v>-</v>
      </c>
      <c r="D64" s="1898"/>
      <c r="E64" s="1897" t="str">
        <f t="shared" si="5"/>
        <v>-</v>
      </c>
      <c r="F64" s="1898"/>
      <c r="G64" s="1894"/>
      <c r="H64" s="1895"/>
      <c r="I64" s="1896"/>
    </row>
    <row r="65" spans="2:9" ht="12.75" customHeight="1" x14ac:dyDescent="0.2">
      <c r="B65" s="842">
        <f t="shared" si="4"/>
        <v>0</v>
      </c>
      <c r="C65" s="1897" t="str">
        <f t="shared" si="6"/>
        <v>-</v>
      </c>
      <c r="D65" s="1898"/>
      <c r="E65" s="1897" t="str">
        <f t="shared" si="5"/>
        <v>-</v>
      </c>
      <c r="F65" s="1898"/>
      <c r="G65" s="1894"/>
      <c r="H65" s="1895"/>
      <c r="I65" s="1896"/>
    </row>
    <row r="66" spans="2:9" ht="12.75" customHeight="1" x14ac:dyDescent="0.2">
      <c r="B66" s="842">
        <f t="shared" si="4"/>
        <v>0</v>
      </c>
      <c r="C66" s="1897" t="str">
        <f t="shared" si="6"/>
        <v>-</v>
      </c>
      <c r="D66" s="1898"/>
      <c r="E66" s="1897" t="str">
        <f t="shared" si="5"/>
        <v>-</v>
      </c>
      <c r="F66" s="1898"/>
      <c r="G66" s="1894"/>
      <c r="H66" s="1895"/>
      <c r="I66" s="1896"/>
    </row>
    <row r="67" spans="2:9" ht="12.75" customHeight="1" x14ac:dyDescent="0.2">
      <c r="B67" s="842">
        <f t="shared" si="4"/>
        <v>0</v>
      </c>
      <c r="C67" s="1897" t="str">
        <f t="shared" si="6"/>
        <v>-</v>
      </c>
      <c r="D67" s="1898"/>
      <c r="E67" s="1897" t="str">
        <f>IF(D44&gt;=($C$35+2),I44,"-")</f>
        <v>-</v>
      </c>
      <c r="F67" s="1898"/>
      <c r="G67" s="1894"/>
      <c r="H67" s="1895"/>
      <c r="I67" s="1896"/>
    </row>
    <row r="68" spans="2:9" ht="12.75" customHeight="1" x14ac:dyDescent="0.2">
      <c r="B68" s="842">
        <f t="shared" si="4"/>
        <v>0</v>
      </c>
      <c r="C68" s="1897" t="str">
        <f t="shared" si="6"/>
        <v>-</v>
      </c>
      <c r="D68" s="1898"/>
      <c r="E68" s="1897" t="str">
        <f t="shared" si="5"/>
        <v>-</v>
      </c>
      <c r="F68" s="1898"/>
      <c r="G68" s="1894"/>
      <c r="H68" s="1895"/>
      <c r="I68" s="1896"/>
    </row>
    <row r="69" spans="2:9" ht="12.75" customHeight="1" x14ac:dyDescent="0.2">
      <c r="B69" s="842">
        <f t="shared" si="4"/>
        <v>0</v>
      </c>
      <c r="C69" s="1897" t="str">
        <f t="shared" si="6"/>
        <v>-</v>
      </c>
      <c r="D69" s="1898"/>
      <c r="E69" s="1897" t="str">
        <f t="shared" si="5"/>
        <v>-</v>
      </c>
      <c r="F69" s="1898"/>
      <c r="G69" s="1894"/>
      <c r="H69" s="1895"/>
      <c r="I69" s="1896"/>
    </row>
    <row r="70" spans="2:9" ht="12.75" customHeight="1" x14ac:dyDescent="0.2">
      <c r="B70" s="842">
        <f>B47</f>
        <v>0</v>
      </c>
      <c r="C70" s="1897" t="str">
        <f>IF(D47=($C$35+1),I47,"-")</f>
        <v>-</v>
      </c>
      <c r="D70" s="1898"/>
      <c r="E70" s="1897" t="str">
        <f t="shared" si="5"/>
        <v>-</v>
      </c>
      <c r="F70" s="1898"/>
      <c r="G70" s="1894"/>
      <c r="H70" s="1895"/>
      <c r="I70" s="1896"/>
    </row>
    <row r="71" spans="2:9" ht="12.75" customHeight="1" x14ac:dyDescent="0.2">
      <c r="B71" s="842">
        <f t="shared" ref="B71:B80" si="7">B48</f>
        <v>0</v>
      </c>
      <c r="C71" s="1897" t="str">
        <f>IF(D48=($C$35+1),I48,"-")</f>
        <v>-</v>
      </c>
      <c r="D71" s="1898"/>
      <c r="E71" s="1897" t="str">
        <f>IF(D48&gt;=($C$35+2),I48,"-")</f>
        <v>-</v>
      </c>
      <c r="F71" s="1898"/>
      <c r="G71" s="1894"/>
      <c r="H71" s="1895"/>
      <c r="I71" s="1896"/>
    </row>
    <row r="72" spans="2:9" ht="12.75" customHeight="1" x14ac:dyDescent="0.2">
      <c r="B72" s="842">
        <f t="shared" si="7"/>
        <v>0</v>
      </c>
      <c r="C72" s="1897" t="str">
        <f t="shared" ref="C72:C80" si="8">IF(D49=($C$35+1),I49,"-")</f>
        <v>-</v>
      </c>
      <c r="D72" s="1898"/>
      <c r="E72" s="1897" t="str">
        <f>IF(D49&gt;=($C$35+2),I49,"-")</f>
        <v>-</v>
      </c>
      <c r="F72" s="1898"/>
      <c r="G72" s="1894"/>
      <c r="H72" s="1895"/>
      <c r="I72" s="1896"/>
    </row>
    <row r="73" spans="2:9" ht="12.75" customHeight="1" x14ac:dyDescent="0.2">
      <c r="B73" s="842">
        <f t="shared" si="7"/>
        <v>0</v>
      </c>
      <c r="C73" s="1897" t="str">
        <f t="shared" si="8"/>
        <v>-</v>
      </c>
      <c r="D73" s="1898"/>
      <c r="E73" s="1897" t="str">
        <f t="shared" ref="E73:E80" si="9">IF(D50&gt;=($C$35+2),I50,"-")</f>
        <v>-</v>
      </c>
      <c r="F73" s="1898"/>
      <c r="G73" s="1894"/>
      <c r="H73" s="1895"/>
      <c r="I73" s="1896"/>
    </row>
    <row r="74" spans="2:9" ht="12.75" customHeight="1" x14ac:dyDescent="0.2">
      <c r="B74" s="842">
        <f t="shared" si="7"/>
        <v>0</v>
      </c>
      <c r="C74" s="1897" t="str">
        <f t="shared" si="8"/>
        <v>-</v>
      </c>
      <c r="D74" s="1898"/>
      <c r="E74" s="1897" t="str">
        <f t="shared" si="9"/>
        <v>-</v>
      </c>
      <c r="F74" s="1898"/>
      <c r="G74" s="1894"/>
      <c r="H74" s="1895"/>
      <c r="I74" s="1896"/>
    </row>
    <row r="75" spans="2:9" ht="12.75" customHeight="1" x14ac:dyDescent="0.2">
      <c r="B75" s="842">
        <f t="shared" si="7"/>
        <v>0</v>
      </c>
      <c r="C75" s="1897" t="str">
        <f t="shared" si="8"/>
        <v>-</v>
      </c>
      <c r="D75" s="1898"/>
      <c r="E75" s="1897" t="str">
        <f t="shared" si="9"/>
        <v>-</v>
      </c>
      <c r="F75" s="1898"/>
      <c r="G75" s="1894"/>
      <c r="H75" s="1895"/>
      <c r="I75" s="1896"/>
    </row>
    <row r="76" spans="2:9" ht="12.75" customHeight="1" x14ac:dyDescent="0.2">
      <c r="B76" s="842">
        <f t="shared" si="7"/>
        <v>0</v>
      </c>
      <c r="C76" s="1897" t="str">
        <f t="shared" si="8"/>
        <v>-</v>
      </c>
      <c r="D76" s="1898"/>
      <c r="E76" s="1897" t="str">
        <f t="shared" si="9"/>
        <v>-</v>
      </c>
      <c r="F76" s="1898"/>
      <c r="G76" s="1894"/>
      <c r="H76" s="1895"/>
      <c r="I76" s="1896"/>
    </row>
    <row r="77" spans="2:9" ht="12.75" customHeight="1" x14ac:dyDescent="0.2">
      <c r="B77" s="842">
        <f t="shared" si="7"/>
        <v>0</v>
      </c>
      <c r="C77" s="1897" t="str">
        <f t="shared" si="8"/>
        <v>-</v>
      </c>
      <c r="D77" s="1898"/>
      <c r="E77" s="1897" t="str">
        <f t="shared" si="9"/>
        <v>-</v>
      </c>
      <c r="F77" s="1898"/>
      <c r="G77" s="1894"/>
      <c r="H77" s="1895"/>
      <c r="I77" s="1896"/>
    </row>
    <row r="78" spans="2:9" ht="12.75" customHeight="1" x14ac:dyDescent="0.2">
      <c r="B78" s="842">
        <f t="shared" si="7"/>
        <v>0</v>
      </c>
      <c r="C78" s="1897" t="str">
        <f t="shared" si="8"/>
        <v>-</v>
      </c>
      <c r="D78" s="1898"/>
      <c r="E78" s="1897" t="str">
        <f t="shared" si="9"/>
        <v>-</v>
      </c>
      <c r="F78" s="1898"/>
      <c r="G78" s="1894"/>
      <c r="H78" s="1895"/>
      <c r="I78" s="1896"/>
    </row>
    <row r="79" spans="2:9" ht="12.75" customHeight="1" x14ac:dyDescent="0.2">
      <c r="B79" s="842">
        <f t="shared" si="7"/>
        <v>0</v>
      </c>
      <c r="C79" s="1897" t="str">
        <f t="shared" si="8"/>
        <v>-</v>
      </c>
      <c r="D79" s="1898"/>
      <c r="E79" s="1897" t="str">
        <f t="shared" si="9"/>
        <v>-</v>
      </c>
      <c r="F79" s="1898"/>
      <c r="G79" s="1894"/>
      <c r="H79" s="1895"/>
      <c r="I79" s="1896"/>
    </row>
    <row r="80" spans="2:9" ht="12.75" customHeight="1" x14ac:dyDescent="0.2">
      <c r="B80" s="842">
        <f t="shared" si="7"/>
        <v>0</v>
      </c>
      <c r="C80" s="1897" t="str">
        <f t="shared" si="8"/>
        <v>-</v>
      </c>
      <c r="D80" s="1898"/>
      <c r="E80" s="1897" t="str">
        <f t="shared" si="9"/>
        <v>-</v>
      </c>
      <c r="F80" s="1898"/>
      <c r="G80" s="1894"/>
      <c r="H80" s="1895"/>
      <c r="I80" s="1896"/>
    </row>
    <row r="81" spans="2:9" ht="12.75" customHeight="1" x14ac:dyDescent="0.2">
      <c r="B81" s="843" t="str">
        <f>B58</f>
        <v>Total</v>
      </c>
      <c r="C81" s="1899">
        <f>SUM(C61:D80)</f>
        <v>0</v>
      </c>
      <c r="D81" s="1899"/>
      <c r="E81" s="1899">
        <f>SUM(E61:F80)</f>
        <v>0</v>
      </c>
      <c r="F81" s="1899"/>
      <c r="G81" s="1894"/>
      <c r="H81" s="1895"/>
      <c r="I81" s="1896"/>
    </row>
    <row r="83" spans="2:9" ht="12.75" customHeight="1" x14ac:dyDescent="0.2">
      <c r="B83" s="844" t="s">
        <v>1344</v>
      </c>
    </row>
    <row r="84" spans="2:9" ht="12.75" customHeight="1" x14ac:dyDescent="0.2">
      <c r="B84" s="52" t="s">
        <v>249</v>
      </c>
      <c r="C84" s="845">
        <f>'GROUP Inputs'!H216</f>
        <v>0</v>
      </c>
      <c r="D84" s="846">
        <f>C84-C81</f>
        <v>0</v>
      </c>
      <c r="E84" s="847" t="s">
        <v>1345</v>
      </c>
    </row>
    <row r="85" spans="2:9" ht="12.75" customHeight="1" x14ac:dyDescent="0.2">
      <c r="B85" s="52" t="s">
        <v>250</v>
      </c>
      <c r="C85" s="845">
        <f>'GROUP Inputs'!H217</f>
        <v>0</v>
      </c>
      <c r="D85" s="846">
        <f>C85-E81</f>
        <v>0</v>
      </c>
      <c r="E85" s="847" t="s">
        <v>1345</v>
      </c>
      <c r="H85" s="846"/>
    </row>
    <row r="87" spans="2:9" ht="12.75" customHeight="1" x14ac:dyDescent="0.2">
      <c r="B87" s="848" t="s">
        <v>1346</v>
      </c>
      <c r="C87" s="849"/>
      <c r="D87" s="849"/>
      <c r="E87" s="849"/>
      <c r="F87" s="849"/>
      <c r="G87" s="849"/>
      <c r="H87" s="849"/>
      <c r="I87" s="849"/>
    </row>
    <row r="89" spans="2:9" ht="12.75" customHeight="1" x14ac:dyDescent="0.2">
      <c r="B89" s="832" t="s">
        <v>1347</v>
      </c>
    </row>
    <row r="91" spans="2:9" ht="12.75" customHeight="1" x14ac:dyDescent="0.2">
      <c r="B91" s="832" t="s">
        <v>1348</v>
      </c>
      <c r="C91" s="850">
        <f>'Notes &amp; Disclosures'!M452</f>
        <v>0</v>
      </c>
      <c r="D91" s="832" t="s">
        <v>1349</v>
      </c>
    </row>
    <row r="92" spans="2:9" ht="12.75" customHeight="1" x14ac:dyDescent="0.2">
      <c r="B92" s="832" t="s">
        <v>1350</v>
      </c>
      <c r="C92" s="850">
        <f>'Notes &amp; Disclosures'!M453</f>
        <v>0</v>
      </c>
      <c r="D92" s="832" t="s">
        <v>1349</v>
      </c>
    </row>
    <row r="93" spans="2:9" ht="12.75" customHeight="1" x14ac:dyDescent="0.2">
      <c r="B93" s="832" t="s">
        <v>1351</v>
      </c>
      <c r="C93" s="850">
        <f>SUM(C81:F81)</f>
        <v>0</v>
      </c>
      <c r="D93" s="832" t="s">
        <v>1352</v>
      </c>
    </row>
    <row r="95" spans="2:9" ht="12.75" customHeight="1" x14ac:dyDescent="0.2">
      <c r="B95" s="832" t="s">
        <v>1353</v>
      </c>
      <c r="C95" s="846">
        <f>C93-SUM(C91:C92)+SUM(C113:C121)</f>
        <v>0</v>
      </c>
      <c r="D95" s="847" t="s">
        <v>1354</v>
      </c>
    </row>
    <row r="97" spans="2:9" ht="12.75" customHeight="1" x14ac:dyDescent="0.2">
      <c r="B97" s="832" t="s">
        <v>1355</v>
      </c>
      <c r="C97" s="846">
        <f>'Notes &amp; Disclosures'!K447</f>
        <v>0</v>
      </c>
      <c r="D97" s="832" t="s">
        <v>1356</v>
      </c>
    </row>
    <row r="99" spans="2:9" ht="12.75" customHeight="1" x14ac:dyDescent="0.2">
      <c r="B99" s="832" t="s">
        <v>325</v>
      </c>
      <c r="C99" s="846">
        <f>C97-C95</f>
        <v>0</v>
      </c>
      <c r="D99" s="847" t="s">
        <v>1345</v>
      </c>
    </row>
    <row r="101" spans="2:9" ht="12.75" customHeight="1" x14ac:dyDescent="0.2">
      <c r="B101" s="848" t="s">
        <v>1357</v>
      </c>
      <c r="C101" s="849"/>
      <c r="D101" s="849"/>
      <c r="E101" s="849"/>
      <c r="F101" s="849"/>
      <c r="G101" s="849"/>
      <c r="H101" s="849"/>
      <c r="I101" s="849"/>
    </row>
    <row r="103" spans="2:9" ht="12.75" customHeight="1" x14ac:dyDescent="0.2">
      <c r="B103" s="832" t="s">
        <v>1358</v>
      </c>
    </row>
    <row r="105" spans="2:9" ht="12.75" customHeight="1" x14ac:dyDescent="0.2">
      <c r="B105" s="1900" t="s">
        <v>1359</v>
      </c>
      <c r="C105" s="1900"/>
      <c r="D105" s="1900"/>
      <c r="E105" s="1900"/>
      <c r="F105" s="1900"/>
      <c r="G105" s="1900"/>
      <c r="H105" s="1900"/>
      <c r="I105" s="1900"/>
    </row>
    <row r="106" spans="2:9" ht="12.75" customHeight="1" x14ac:dyDescent="0.2">
      <c r="B106" s="1900"/>
      <c r="C106" s="1900"/>
      <c r="D106" s="1900"/>
      <c r="E106" s="1900"/>
      <c r="F106" s="1900"/>
      <c r="G106" s="1900"/>
      <c r="H106" s="1900"/>
      <c r="I106" s="1900"/>
    </row>
    <row r="108" spans="2:9" ht="12.75" customHeight="1" x14ac:dyDescent="0.2">
      <c r="B108" s="848" t="s">
        <v>1360</v>
      </c>
      <c r="C108" s="849"/>
      <c r="D108" s="849"/>
      <c r="E108" s="849"/>
      <c r="F108" s="849"/>
      <c r="G108" s="849"/>
      <c r="H108" s="849"/>
      <c r="I108" s="849"/>
    </row>
    <row r="110" spans="2:9" ht="12.75" customHeight="1" x14ac:dyDescent="0.2">
      <c r="B110" s="1901" t="s">
        <v>1361</v>
      </c>
      <c r="C110" s="1901"/>
      <c r="D110" s="1901"/>
      <c r="E110" s="1901"/>
      <c r="F110" s="1901"/>
      <c r="G110" s="1901"/>
      <c r="H110" s="1901"/>
      <c r="I110" s="1901"/>
    </row>
    <row r="111" spans="2:9" ht="12.75" customHeight="1" x14ac:dyDescent="0.2">
      <c r="B111" s="1901"/>
      <c r="C111" s="1901"/>
      <c r="D111" s="1901"/>
      <c r="E111" s="1901"/>
      <c r="F111" s="1901"/>
      <c r="G111" s="1901"/>
      <c r="H111" s="1901"/>
      <c r="I111" s="1901"/>
    </row>
    <row r="113" spans="2:4" ht="12.75" customHeight="1" x14ac:dyDescent="0.2">
      <c r="B113" s="845" t="s">
        <v>1362</v>
      </c>
      <c r="C113" s="845">
        <f>'GROUP Actual CF Model CY'!AC252</f>
        <v>0</v>
      </c>
      <c r="D113" s="832" t="s">
        <v>1363</v>
      </c>
    </row>
    <row r="114" spans="2:4" ht="12.75" customHeight="1" x14ac:dyDescent="0.2">
      <c r="B114" s="845" t="s">
        <v>1364</v>
      </c>
      <c r="C114" s="845">
        <v>0</v>
      </c>
    </row>
  </sheetData>
  <sheetProtection formatCells="0" formatColumns="0" formatRows="0" insertColumns="0" insertRows="0" insertHyperlinks="0" deleteColumns="0" deleteRows="0" sort="0" autoFilter="0" pivotTables="0"/>
  <mergeCells count="77">
    <mergeCell ref="C81:D81"/>
    <mergeCell ref="E81:F81"/>
    <mergeCell ref="G81:I81"/>
    <mergeCell ref="B105:I106"/>
    <mergeCell ref="B110:I111"/>
    <mergeCell ref="C79:D79"/>
    <mergeCell ref="E79:F79"/>
    <mergeCell ref="G79:I79"/>
    <mergeCell ref="C80:D80"/>
    <mergeCell ref="E80:F80"/>
    <mergeCell ref="G80:I80"/>
    <mergeCell ref="C77:D77"/>
    <mergeCell ref="E77:F77"/>
    <mergeCell ref="G77:I77"/>
    <mergeCell ref="C78:D78"/>
    <mergeCell ref="E78:F78"/>
    <mergeCell ref="G78:I78"/>
    <mergeCell ref="C75:D75"/>
    <mergeCell ref="E75:F75"/>
    <mergeCell ref="G75:I75"/>
    <mergeCell ref="C76:D76"/>
    <mergeCell ref="E76:F76"/>
    <mergeCell ref="G76:I76"/>
    <mergeCell ref="C73:D73"/>
    <mergeCell ref="E73:F73"/>
    <mergeCell ref="G73:I73"/>
    <mergeCell ref="C74:D74"/>
    <mergeCell ref="E74:F74"/>
    <mergeCell ref="G74:I74"/>
    <mergeCell ref="C71:D71"/>
    <mergeCell ref="E71:F71"/>
    <mergeCell ref="G71:I71"/>
    <mergeCell ref="C72:D72"/>
    <mergeCell ref="E72:F72"/>
    <mergeCell ref="G72:I72"/>
    <mergeCell ref="C69:D69"/>
    <mergeCell ref="E69:F69"/>
    <mergeCell ref="G69:I69"/>
    <mergeCell ref="C70:D70"/>
    <mergeCell ref="E70:F70"/>
    <mergeCell ref="G70:I70"/>
    <mergeCell ref="C67:D67"/>
    <mergeCell ref="E67:F67"/>
    <mergeCell ref="G67:I67"/>
    <mergeCell ref="C68:D68"/>
    <mergeCell ref="E68:F68"/>
    <mergeCell ref="G68:I68"/>
    <mergeCell ref="C65:D65"/>
    <mergeCell ref="E65:F65"/>
    <mergeCell ref="G65:I65"/>
    <mergeCell ref="C66:D66"/>
    <mergeCell ref="E66:F66"/>
    <mergeCell ref="G66:I66"/>
    <mergeCell ref="C63:D63"/>
    <mergeCell ref="E63:F63"/>
    <mergeCell ref="G63:I63"/>
    <mergeCell ref="C64:D64"/>
    <mergeCell ref="E64:F64"/>
    <mergeCell ref="G64:I64"/>
    <mergeCell ref="C61:D61"/>
    <mergeCell ref="E61:F61"/>
    <mergeCell ref="G61:I61"/>
    <mergeCell ref="C62:D62"/>
    <mergeCell ref="E62:F62"/>
    <mergeCell ref="G62:I62"/>
    <mergeCell ref="B36:I36"/>
    <mergeCell ref="C58:F58"/>
    <mergeCell ref="B59:I59"/>
    <mergeCell ref="C60:D60"/>
    <mergeCell ref="E60:F60"/>
    <mergeCell ref="G60:I60"/>
    <mergeCell ref="D35:I35"/>
    <mergeCell ref="B1:I1"/>
    <mergeCell ref="B2:I3"/>
    <mergeCell ref="B4:I29"/>
    <mergeCell ref="B31:I33"/>
    <mergeCell ref="B34:I34"/>
  </mergeCells>
  <pageMargins left="0.55118110236220474" right="0.35433070866141736" top="0.98425196850393704" bottom="0.98425196850393704" header="0.51181102362204722" footer="0.51181102362204722"/>
  <pageSetup paperSize="9" scale="80" orientation="landscape"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00B050"/>
    <pageSetUpPr fitToPage="1"/>
  </sheetPr>
  <dimension ref="A1:AR260"/>
  <sheetViews>
    <sheetView zoomScale="90" zoomScaleNormal="90" workbookViewId="0">
      <pane xSplit="6" ySplit="2" topLeftCell="K228" activePane="bottomRight" state="frozen"/>
      <selection pane="topRight" activeCell="AC265" sqref="AC265"/>
      <selection pane="bottomLeft" activeCell="AC265" sqref="AC265"/>
      <selection pane="bottomRight" activeCell="S172" sqref="S172"/>
    </sheetView>
  </sheetViews>
  <sheetFormatPr defaultColWidth="9.140625" defaultRowHeight="12.75" outlineLevelCol="1" x14ac:dyDescent="0.2"/>
  <cols>
    <col min="1" max="1" width="1.42578125" style="382" customWidth="1"/>
    <col min="2" max="2" width="1.42578125" style="399" customWidth="1"/>
    <col min="3" max="3" width="63.85546875" style="382" customWidth="1"/>
    <col min="4" max="4" width="14.7109375" style="432" customWidth="1" outlineLevel="1"/>
    <col min="5" max="5" width="14.85546875" style="432" customWidth="1" outlineLevel="1"/>
    <col min="6" max="6" width="14.5703125" style="432" bestFit="1" customWidth="1"/>
    <col min="7" max="7" width="13.7109375" style="432" bestFit="1" customWidth="1"/>
    <col min="8" max="8" width="13.7109375" style="432" customWidth="1"/>
    <col min="9" max="9" width="12.140625" style="432" customWidth="1"/>
    <col min="10" max="10" width="13.28515625" style="432" customWidth="1"/>
    <col min="11" max="11" width="9.5703125" style="432" customWidth="1"/>
    <col min="12" max="12" width="10.42578125" style="432" bestFit="1" customWidth="1"/>
    <col min="13" max="13" width="11.85546875" style="432" customWidth="1"/>
    <col min="14" max="16" width="16.42578125" style="432" customWidth="1"/>
    <col min="17" max="17" width="11.5703125" style="432" customWidth="1"/>
    <col min="18" max="18" width="8.85546875" style="432" customWidth="1"/>
    <col min="19" max="19" width="16.5703125" style="432" customWidth="1"/>
    <col min="20" max="20" width="16" style="432" bestFit="1" customWidth="1"/>
    <col min="21" max="21" width="1" style="382" customWidth="1"/>
    <col min="22" max="22" width="1.85546875" style="382" customWidth="1"/>
    <col min="23" max="23" width="13.7109375" style="382" bestFit="1" customWidth="1"/>
    <col min="24" max="24" width="11.85546875" style="382" bestFit="1" customWidth="1"/>
    <col min="25" max="25" width="11.7109375" style="382" bestFit="1" customWidth="1"/>
    <col min="26" max="26" width="12.28515625" style="382" customWidth="1"/>
    <col min="27" max="27" width="10.42578125" style="382" bestFit="1" customWidth="1"/>
    <col min="28" max="29" width="13" style="382" bestFit="1" customWidth="1"/>
    <col min="30" max="30" width="13" style="382" customWidth="1"/>
    <col min="31" max="31" width="11" style="382" bestFit="1" customWidth="1"/>
    <col min="32" max="32" width="10.5703125" style="382" bestFit="1" customWidth="1"/>
    <col min="33" max="33" width="11.7109375" style="382" bestFit="1" customWidth="1"/>
    <col min="34" max="34" width="10.5703125" style="382" bestFit="1" customWidth="1"/>
    <col min="35" max="35" width="11.7109375" style="382" bestFit="1" customWidth="1"/>
    <col min="36" max="36" width="11.5703125" style="382" customWidth="1"/>
    <col min="37" max="37" width="10.85546875" style="382" customWidth="1"/>
    <col min="38" max="38" width="12.140625" style="382" bestFit="1" customWidth="1"/>
    <col min="39" max="39" width="11.140625" style="382" customWidth="1"/>
    <col min="40" max="41" width="9.5703125" style="382" bestFit="1" customWidth="1"/>
    <col min="42" max="42" width="11.85546875" style="382" bestFit="1" customWidth="1"/>
    <col min="43" max="43" width="11.7109375" style="382" bestFit="1" customWidth="1"/>
    <col min="44" max="44" width="15.140625" style="382" customWidth="1"/>
    <col min="45" max="16384" width="9.140625" style="382"/>
  </cols>
  <sheetData>
    <row r="1" spans="1:44" x14ac:dyDescent="0.2">
      <c r="B1" s="382"/>
      <c r="C1" s="383"/>
      <c r="D1" s="384"/>
      <c r="E1" s="384"/>
      <c r="F1" s="385"/>
      <c r="G1" s="385"/>
      <c r="H1" s="385" t="s">
        <v>1365</v>
      </c>
      <c r="I1" s="386" t="s">
        <v>1366</v>
      </c>
      <c r="J1" s="386" t="s">
        <v>1366</v>
      </c>
      <c r="K1" s="386" t="s">
        <v>1366</v>
      </c>
      <c r="L1" s="386" t="s">
        <v>1366</v>
      </c>
      <c r="M1" s="386" t="s">
        <v>1366</v>
      </c>
      <c r="N1" s="386" t="s">
        <v>1366</v>
      </c>
      <c r="O1" s="386" t="s">
        <v>1366</v>
      </c>
      <c r="P1" s="386" t="s">
        <v>1366</v>
      </c>
      <c r="Q1" s="386" t="s">
        <v>1366</v>
      </c>
      <c r="R1" s="386" t="s">
        <v>1366</v>
      </c>
      <c r="S1" s="386" t="s">
        <v>1366</v>
      </c>
      <c r="T1" s="387" t="s">
        <v>1367</v>
      </c>
      <c r="W1" s="388"/>
      <c r="X1" s="388"/>
      <c r="Y1" s="388"/>
      <c r="Z1" s="388"/>
      <c r="AA1" s="388"/>
      <c r="AB1" s="388"/>
      <c r="AC1" s="388"/>
      <c r="AD1" s="388"/>
      <c r="AE1" s="388"/>
      <c r="AF1" s="388"/>
      <c r="AG1" s="388"/>
      <c r="AH1" s="388"/>
      <c r="AI1" s="388"/>
      <c r="AJ1" s="388"/>
      <c r="AK1" s="388"/>
      <c r="AL1" s="388"/>
      <c r="AM1" s="388"/>
      <c r="AN1" s="388"/>
      <c r="AO1" s="388"/>
      <c r="AP1" s="389"/>
    </row>
    <row r="2" spans="1:44" ht="76.5" x14ac:dyDescent="0.2">
      <c r="B2" s="382"/>
      <c r="C2" s="390"/>
      <c r="D2" s="391" t="s">
        <v>285</v>
      </c>
      <c r="E2" s="391" t="s">
        <v>285</v>
      </c>
      <c r="F2" s="392" t="s">
        <v>1368</v>
      </c>
      <c r="G2" s="393" t="s">
        <v>1369</v>
      </c>
      <c r="H2" s="393" t="s">
        <v>1370</v>
      </c>
      <c r="I2" s="394" t="s">
        <v>129</v>
      </c>
      <c r="J2" s="394" t="s">
        <v>1371</v>
      </c>
      <c r="K2" s="394" t="s">
        <v>102</v>
      </c>
      <c r="L2" s="394" t="s">
        <v>1372</v>
      </c>
      <c r="M2" s="394" t="s">
        <v>1373</v>
      </c>
      <c r="N2" s="394" t="s">
        <v>1374</v>
      </c>
      <c r="O2" s="394" t="s">
        <v>1375</v>
      </c>
      <c r="P2" s="394" t="s">
        <v>1376</v>
      </c>
      <c r="Q2" s="394" t="s">
        <v>1377</v>
      </c>
      <c r="R2" s="394" t="s">
        <v>1378</v>
      </c>
      <c r="S2" s="394" t="s">
        <v>1379</v>
      </c>
      <c r="T2" s="395" t="s">
        <v>1380</v>
      </c>
      <c r="W2" s="396" t="s">
        <v>1381</v>
      </c>
      <c r="X2" s="396" t="s">
        <v>435</v>
      </c>
      <c r="Y2" s="396" t="s">
        <v>1382</v>
      </c>
      <c r="Z2" s="396" t="s">
        <v>1383</v>
      </c>
      <c r="AA2" s="396" t="s">
        <v>1384</v>
      </c>
      <c r="AB2" s="396" t="s">
        <v>1385</v>
      </c>
      <c r="AC2" s="396" t="s">
        <v>1386</v>
      </c>
      <c r="AD2" s="396" t="s">
        <v>1387</v>
      </c>
      <c r="AE2" s="396" t="s">
        <v>1388</v>
      </c>
      <c r="AF2" s="396" t="s">
        <v>1389</v>
      </c>
      <c r="AG2" s="705" t="s">
        <v>1390</v>
      </c>
      <c r="AH2" s="396" t="s">
        <v>1391</v>
      </c>
      <c r="AI2" s="396" t="s">
        <v>1392</v>
      </c>
      <c r="AJ2" s="397" t="s">
        <v>1393</v>
      </c>
      <c r="AK2" s="397" t="s">
        <v>1394</v>
      </c>
      <c r="AL2" s="396" t="s">
        <v>1395</v>
      </c>
      <c r="AM2" s="396" t="s">
        <v>1396</v>
      </c>
      <c r="AN2" s="396" t="s">
        <v>1397</v>
      </c>
      <c r="AO2" s="396" t="s">
        <v>1398</v>
      </c>
      <c r="AP2" s="398" t="s">
        <v>1399</v>
      </c>
      <c r="AR2" s="398" t="s">
        <v>1400</v>
      </c>
    </row>
    <row r="3" spans="1:44" x14ac:dyDescent="0.2">
      <c r="C3" s="435" t="s">
        <v>127</v>
      </c>
      <c r="D3" s="400">
        <f>FY</f>
        <v>2021</v>
      </c>
      <c r="E3" s="400">
        <f>FY-1</f>
        <v>2020</v>
      </c>
      <c r="F3" s="400"/>
      <c r="G3" s="400"/>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0"/>
      <c r="AI3" s="400"/>
      <c r="AJ3" s="400"/>
      <c r="AK3" s="400"/>
      <c r="AL3" s="400"/>
      <c r="AM3" s="400"/>
      <c r="AN3" s="400"/>
      <c r="AO3" s="400"/>
      <c r="AP3" s="401"/>
    </row>
    <row r="4" spans="1:44" x14ac:dyDescent="0.2">
      <c r="C4" s="436" t="str">
        <f>'GROUP Inputs'!C10</f>
        <v>1. Government Grants</v>
      </c>
      <c r="D4" s="402"/>
      <c r="E4" s="402"/>
      <c r="F4" s="402"/>
      <c r="G4" s="402"/>
      <c r="H4" s="402"/>
      <c r="I4" s="402"/>
      <c r="J4" s="402"/>
      <c r="K4" s="402"/>
      <c r="L4" s="402"/>
      <c r="M4" s="402"/>
      <c r="N4" s="402"/>
      <c r="O4" s="402"/>
      <c r="P4" s="402"/>
      <c r="Q4" s="402"/>
      <c r="R4" s="402"/>
      <c r="S4" s="402"/>
      <c r="T4" s="402"/>
      <c r="U4" s="402"/>
      <c r="V4" s="402"/>
      <c r="W4" s="403"/>
      <c r="X4" s="403"/>
      <c r="Y4" s="403"/>
      <c r="Z4" s="403"/>
      <c r="AA4" s="403"/>
      <c r="AB4" s="403"/>
      <c r="AC4" s="403"/>
      <c r="AD4" s="403"/>
      <c r="AE4" s="403"/>
      <c r="AF4" s="403"/>
      <c r="AG4" s="403"/>
      <c r="AH4" s="403"/>
      <c r="AI4" s="403"/>
      <c r="AJ4" s="403"/>
      <c r="AK4" s="403"/>
      <c r="AL4" s="403"/>
      <c r="AM4" s="403"/>
      <c r="AN4" s="403"/>
      <c r="AO4" s="403"/>
      <c r="AP4" s="404"/>
    </row>
    <row r="5" spans="1:44" x14ac:dyDescent="0.2">
      <c r="C5" s="437" t="str">
        <f>'GROUP Inputs'!C11</f>
        <v>Revenue</v>
      </c>
      <c r="D5" s="405"/>
      <c r="E5" s="405"/>
      <c r="F5" s="405"/>
      <c r="G5" s="405"/>
      <c r="H5" s="405"/>
      <c r="I5" s="405"/>
      <c r="J5" s="405"/>
      <c r="K5" s="405"/>
      <c r="L5" s="405"/>
      <c r="M5" s="405"/>
      <c r="N5" s="405"/>
      <c r="O5" s="405"/>
      <c r="P5" s="405"/>
      <c r="Q5" s="405"/>
      <c r="R5" s="405"/>
      <c r="S5" s="406"/>
      <c r="T5" s="407"/>
      <c r="U5" s="408"/>
      <c r="V5" s="408"/>
      <c r="W5" s="409"/>
      <c r="X5" s="409"/>
      <c r="Y5" s="409"/>
      <c r="Z5" s="409"/>
      <c r="AA5" s="409"/>
      <c r="AB5" s="409"/>
      <c r="AC5" s="409"/>
      <c r="AD5" s="409"/>
      <c r="AE5" s="409"/>
      <c r="AF5" s="409"/>
      <c r="AG5" s="409"/>
      <c r="AH5" s="409"/>
      <c r="AI5" s="409"/>
      <c r="AJ5" s="1275"/>
      <c r="AK5" s="1275"/>
      <c r="AL5" s="409"/>
      <c r="AM5" s="409"/>
      <c r="AN5" s="409"/>
      <c r="AO5" s="409"/>
      <c r="AP5" s="410"/>
    </row>
    <row r="6" spans="1:44" s="416" customFormat="1" x14ac:dyDescent="0.2">
      <c r="B6" s="399"/>
      <c r="C6" s="438" t="str">
        <f>'GROUP Inputs'!C12</f>
        <v>Operational Grants</v>
      </c>
      <c r="D6" s="411">
        <f>IFERROR('Sch PARENT Inputs'!D12,0)</f>
        <v>0</v>
      </c>
      <c r="E6" s="411"/>
      <c r="F6" s="411">
        <f>D6-E6</f>
        <v>0</v>
      </c>
      <c r="G6" s="411"/>
      <c r="H6" s="411"/>
      <c r="I6" s="411"/>
      <c r="J6" s="411">
        <f>SUM(-J130-J201-J202)</f>
        <v>0</v>
      </c>
      <c r="K6" s="411"/>
      <c r="L6" s="411">
        <f>-E191</f>
        <v>0</v>
      </c>
      <c r="M6" s="411"/>
      <c r="N6" s="411"/>
      <c r="O6" s="411"/>
      <c r="P6" s="411"/>
      <c r="Q6" s="411"/>
      <c r="R6" s="411"/>
      <c r="S6" s="412"/>
      <c r="T6" s="407">
        <f t="shared" ref="T6:T12" si="0">SUM(F6:S6)</f>
        <v>0</v>
      </c>
      <c r="U6" s="413"/>
      <c r="V6" s="413"/>
      <c r="W6" s="414">
        <f>+T6</f>
        <v>0</v>
      </c>
      <c r="X6" s="414"/>
      <c r="Y6" s="414"/>
      <c r="Z6" s="414"/>
      <c r="AA6" s="414"/>
      <c r="AB6" s="414"/>
      <c r="AC6" s="414"/>
      <c r="AD6" s="414"/>
      <c r="AE6" s="414"/>
      <c r="AF6" s="414"/>
      <c r="AG6" s="414"/>
      <c r="AH6" s="414"/>
      <c r="AI6" s="414"/>
      <c r="AJ6" s="1276"/>
      <c r="AK6" s="1276"/>
      <c r="AL6" s="414"/>
      <c r="AM6" s="414"/>
      <c r="AN6" s="414"/>
      <c r="AO6" s="414"/>
      <c r="AP6" s="415"/>
      <c r="AQ6" s="408">
        <f>T6-SUM(W6:AP6)</f>
        <v>0</v>
      </c>
    </row>
    <row r="7" spans="1:44" s="416" customFormat="1" x14ac:dyDescent="0.2">
      <c r="B7" s="399"/>
      <c r="C7" s="438" t="str">
        <f>'GROUP Inputs'!C13</f>
        <v>Teachers' Salaries Grants</v>
      </c>
      <c r="D7" s="411">
        <f>IFERROR('Sch PARENT Inputs'!D13,0)</f>
        <v>0</v>
      </c>
      <c r="E7" s="411"/>
      <c r="F7" s="411">
        <f t="shared" ref="F7:F12" si="1">D7-E7</f>
        <v>0</v>
      </c>
      <c r="G7" s="411">
        <f>-F7</f>
        <v>0</v>
      </c>
      <c r="H7" s="862">
        <v>0</v>
      </c>
      <c r="I7" s="411"/>
      <c r="J7" s="411"/>
      <c r="K7" s="411"/>
      <c r="L7" s="411"/>
      <c r="M7" s="411"/>
      <c r="N7" s="411"/>
      <c r="O7" s="411"/>
      <c r="P7" s="411"/>
      <c r="Q7" s="411"/>
      <c r="R7" s="411"/>
      <c r="S7" s="412"/>
      <c r="T7" s="417">
        <f t="shared" si="0"/>
        <v>0</v>
      </c>
      <c r="U7" s="413"/>
      <c r="V7" s="413"/>
      <c r="W7" s="414"/>
      <c r="X7" s="414"/>
      <c r="Y7" s="414"/>
      <c r="Z7" s="414"/>
      <c r="AA7" s="414"/>
      <c r="AB7" s="414"/>
      <c r="AC7" s="414"/>
      <c r="AD7" s="414"/>
      <c r="AE7" s="414"/>
      <c r="AF7" s="414"/>
      <c r="AG7" s="414"/>
      <c r="AH7" s="414"/>
      <c r="AI7" s="414"/>
      <c r="AJ7" s="1276"/>
      <c r="AK7" s="1276"/>
      <c r="AL7" s="414"/>
      <c r="AM7" s="414"/>
      <c r="AN7" s="414"/>
      <c r="AO7" s="414"/>
      <c r="AP7" s="415"/>
      <c r="AQ7" s="408">
        <f>T7-SUM(W7:AP7)</f>
        <v>0</v>
      </c>
    </row>
    <row r="8" spans="1:44" s="416" customFormat="1" x14ac:dyDescent="0.2">
      <c r="B8" s="399"/>
      <c r="C8" s="438" t="str">
        <f>'GROUP Inputs'!C14</f>
        <v>Use of Land and Buildings Grants</v>
      </c>
      <c r="D8" s="411">
        <f>IFERROR('Sch PARENT Inputs'!D14,0)</f>
        <v>0</v>
      </c>
      <c r="E8" s="411"/>
      <c r="F8" s="411">
        <f t="shared" si="1"/>
        <v>0</v>
      </c>
      <c r="G8" s="411">
        <f>-F8</f>
        <v>0</v>
      </c>
      <c r="H8" s="411"/>
      <c r="I8" s="411"/>
      <c r="J8" s="411"/>
      <c r="K8" s="411"/>
      <c r="L8" s="411"/>
      <c r="M8" s="411"/>
      <c r="N8" s="411"/>
      <c r="O8" s="411"/>
      <c r="P8" s="411"/>
      <c r="Q8" s="411"/>
      <c r="R8" s="411"/>
      <c r="S8" s="412"/>
      <c r="T8" s="417">
        <f t="shared" si="0"/>
        <v>0</v>
      </c>
      <c r="U8" s="413"/>
      <c r="V8" s="413"/>
      <c r="W8" s="414"/>
      <c r="X8" s="414"/>
      <c r="Y8" s="414"/>
      <c r="Z8" s="414"/>
      <c r="AA8" s="414"/>
      <c r="AB8" s="414"/>
      <c r="AC8" s="414"/>
      <c r="AD8" s="414"/>
      <c r="AE8" s="414"/>
      <c r="AF8" s="414"/>
      <c r="AG8" s="414"/>
      <c r="AH8" s="414"/>
      <c r="AI8" s="414"/>
      <c r="AJ8" s="1276"/>
      <c r="AK8" s="1276"/>
      <c r="AL8" s="414"/>
      <c r="AM8" s="414"/>
      <c r="AN8" s="414"/>
      <c r="AO8" s="414"/>
      <c r="AP8" s="415"/>
      <c r="AQ8" s="408">
        <f>T8-SUM(W8:AP8)</f>
        <v>0</v>
      </c>
    </row>
    <row r="9" spans="1:44" s="416" customFormat="1" x14ac:dyDescent="0.2">
      <c r="B9" s="399"/>
      <c r="C9" s="438" t="str">
        <f>'GROUP Inputs'!C15</f>
        <v>Other MoE Grants</v>
      </c>
      <c r="D9" s="411">
        <f>IFERROR('Sch PARENT Inputs'!D15,0)</f>
        <v>0</v>
      </c>
      <c r="E9" s="411"/>
      <c r="F9" s="411">
        <f t="shared" si="1"/>
        <v>0</v>
      </c>
      <c r="G9" s="411"/>
      <c r="H9" s="411"/>
      <c r="I9" s="411"/>
      <c r="J9" s="411"/>
      <c r="K9" s="411"/>
      <c r="L9" s="411"/>
      <c r="M9" s="411"/>
      <c r="N9" s="411"/>
      <c r="O9" s="411"/>
      <c r="P9" s="411"/>
      <c r="Q9" s="411"/>
      <c r="R9" s="411"/>
      <c r="S9" s="412"/>
      <c r="T9" s="407">
        <f t="shared" si="0"/>
        <v>0</v>
      </c>
      <c r="U9" s="413"/>
      <c r="V9" s="413"/>
      <c r="W9" s="414">
        <f>+T9</f>
        <v>0</v>
      </c>
      <c r="X9" s="414"/>
      <c r="Y9" s="414"/>
      <c r="Z9" s="414"/>
      <c r="AA9" s="414"/>
      <c r="AB9" s="414"/>
      <c r="AC9" s="414"/>
      <c r="AD9" s="414"/>
      <c r="AE9" s="414"/>
      <c r="AF9" s="414"/>
      <c r="AG9" s="414"/>
      <c r="AH9" s="414"/>
      <c r="AI9" s="414"/>
      <c r="AJ9" s="1276"/>
      <c r="AK9" s="1276"/>
      <c r="AL9" s="414"/>
      <c r="AM9" s="414"/>
      <c r="AN9" s="414"/>
      <c r="AO9" s="414"/>
      <c r="AP9" s="415"/>
      <c r="AQ9" s="408">
        <f>T9-SUM(W9:AP9)</f>
        <v>0</v>
      </c>
    </row>
    <row r="10" spans="1:44" s="416" customFormat="1" x14ac:dyDescent="0.2">
      <c r="B10" s="399"/>
      <c r="C10" s="438" t="str">
        <f>'GROUP Inputs'!C16</f>
        <v>Establishment Grant</v>
      </c>
      <c r="D10" s="411">
        <f>IFERROR('Sch PARENT Inputs'!D16,0)</f>
        <v>0</v>
      </c>
      <c r="E10" s="411"/>
      <c r="F10" s="411">
        <f>D10-E10</f>
        <v>0</v>
      </c>
      <c r="G10" s="411"/>
      <c r="H10" s="411"/>
      <c r="I10" s="411"/>
      <c r="J10" s="411"/>
      <c r="K10" s="411"/>
      <c r="L10" s="411"/>
      <c r="M10" s="411"/>
      <c r="N10" s="411"/>
      <c r="O10" s="411"/>
      <c r="P10" s="411"/>
      <c r="Q10" s="411"/>
      <c r="R10" s="411"/>
      <c r="S10" s="412"/>
      <c r="T10" s="407">
        <f>SUM(F10:S10)</f>
        <v>0</v>
      </c>
      <c r="U10" s="413"/>
      <c r="V10" s="413"/>
      <c r="W10" s="414">
        <f>+T10</f>
        <v>0</v>
      </c>
      <c r="X10" s="414"/>
      <c r="Y10" s="414"/>
      <c r="Z10" s="414"/>
      <c r="AA10" s="414"/>
      <c r="AB10" s="414"/>
      <c r="AC10" s="414"/>
      <c r="AD10" s="414"/>
      <c r="AE10" s="414"/>
      <c r="AF10" s="414"/>
      <c r="AG10" s="414"/>
      <c r="AH10" s="414"/>
      <c r="AI10" s="414"/>
      <c r="AJ10" s="1276"/>
      <c r="AK10" s="1276"/>
      <c r="AL10" s="414"/>
      <c r="AM10" s="414"/>
      <c r="AN10" s="414"/>
      <c r="AO10" s="414"/>
      <c r="AP10" s="415"/>
      <c r="AQ10" s="408"/>
    </row>
    <row r="11" spans="1:44" s="416" customFormat="1" x14ac:dyDescent="0.2">
      <c r="B11" s="399"/>
      <c r="C11" s="438" t="str">
        <f>'GROUP Inputs'!C17</f>
        <v>Transport Grants</v>
      </c>
      <c r="D11" s="411">
        <f>IFERROR('Sch PARENT Inputs'!D17,0)</f>
        <v>0</v>
      </c>
      <c r="E11" s="411"/>
      <c r="F11" s="411">
        <f t="shared" si="1"/>
        <v>0</v>
      </c>
      <c r="G11" s="411"/>
      <c r="H11" s="411"/>
      <c r="I11" s="411"/>
      <c r="J11" s="411"/>
      <c r="K11" s="411"/>
      <c r="L11" s="411"/>
      <c r="M11" s="411"/>
      <c r="N11" s="411"/>
      <c r="O11" s="411"/>
      <c r="P11" s="411"/>
      <c r="Q11" s="411"/>
      <c r="R11" s="411"/>
      <c r="S11" s="412"/>
      <c r="T11" s="407">
        <f t="shared" si="0"/>
        <v>0</v>
      </c>
      <c r="U11" s="413"/>
      <c r="V11" s="413"/>
      <c r="W11" s="414">
        <f>+T11</f>
        <v>0</v>
      </c>
      <c r="X11" s="414"/>
      <c r="Y11" s="414"/>
      <c r="Z11" s="414"/>
      <c r="AA11" s="414"/>
      <c r="AB11" s="414"/>
      <c r="AC11" s="414"/>
      <c r="AD11" s="414"/>
      <c r="AE11" s="414"/>
      <c r="AF11" s="414"/>
      <c r="AG11" s="414"/>
      <c r="AH11" s="414"/>
      <c r="AI11" s="414"/>
      <c r="AJ11" s="1276"/>
      <c r="AK11" s="1276"/>
      <c r="AL11" s="414"/>
      <c r="AM11" s="414"/>
      <c r="AN11" s="414"/>
      <c r="AO11" s="414"/>
      <c r="AP11" s="415"/>
      <c r="AQ11" s="408">
        <f>T11-SUM(W11:AP11)</f>
        <v>0</v>
      </c>
    </row>
    <row r="12" spans="1:44" s="416" customFormat="1" x14ac:dyDescent="0.2">
      <c r="B12" s="399"/>
      <c r="C12" s="438" t="s">
        <v>135</v>
      </c>
      <c r="D12" s="411">
        <f>IFERROR('Sch PARENT Inputs'!D18,0)</f>
        <v>0</v>
      </c>
      <c r="E12" s="411"/>
      <c r="F12" s="411">
        <f t="shared" si="1"/>
        <v>0</v>
      </c>
      <c r="G12" s="411"/>
      <c r="H12" s="411"/>
      <c r="I12" s="411"/>
      <c r="J12" s="411"/>
      <c r="K12" s="411"/>
      <c r="L12" s="411"/>
      <c r="M12" s="411"/>
      <c r="N12" s="411"/>
      <c r="O12" s="411"/>
      <c r="P12" s="411"/>
      <c r="Q12" s="411"/>
      <c r="R12" s="411"/>
      <c r="S12" s="412"/>
      <c r="T12" s="407">
        <f t="shared" si="0"/>
        <v>0</v>
      </c>
      <c r="U12" s="413"/>
      <c r="V12" s="413"/>
      <c r="W12" s="414">
        <f>+T12</f>
        <v>0</v>
      </c>
      <c r="X12" s="414"/>
      <c r="Y12" s="414"/>
      <c r="Z12" s="414"/>
      <c r="AA12" s="414"/>
      <c r="AB12" s="414"/>
      <c r="AC12" s="414"/>
      <c r="AD12" s="414"/>
      <c r="AE12" s="414"/>
      <c r="AF12" s="414"/>
      <c r="AG12" s="414"/>
      <c r="AH12" s="414"/>
      <c r="AI12" s="414"/>
      <c r="AJ12" s="1276"/>
      <c r="AK12" s="1276"/>
      <c r="AL12" s="414"/>
      <c r="AM12" s="414"/>
      <c r="AN12" s="414"/>
      <c r="AO12" s="414"/>
      <c r="AP12" s="415"/>
      <c r="AQ12" s="408">
        <f>T12-SUM(W12:AP12)</f>
        <v>0</v>
      </c>
    </row>
    <row r="13" spans="1:44" s="416" customFormat="1" x14ac:dyDescent="0.2">
      <c r="B13" s="399"/>
      <c r="C13" s="439"/>
      <c r="D13" s="411"/>
      <c r="E13" s="411"/>
      <c r="F13" s="411"/>
      <c r="G13" s="411"/>
      <c r="H13" s="411"/>
      <c r="I13" s="411"/>
      <c r="J13" s="411"/>
      <c r="K13" s="411"/>
      <c r="L13" s="411"/>
      <c r="M13" s="411"/>
      <c r="N13" s="411"/>
      <c r="O13" s="411"/>
      <c r="P13" s="411"/>
      <c r="Q13" s="411"/>
      <c r="R13" s="411"/>
      <c r="S13" s="412"/>
      <c r="T13" s="407"/>
      <c r="U13" s="413"/>
      <c r="V13" s="413"/>
      <c r="W13" s="414"/>
      <c r="X13" s="414"/>
      <c r="Y13" s="414"/>
      <c r="Z13" s="414"/>
      <c r="AA13" s="414"/>
      <c r="AB13" s="414"/>
      <c r="AC13" s="414"/>
      <c r="AD13" s="414"/>
      <c r="AE13" s="414"/>
      <c r="AF13" s="414"/>
      <c r="AG13" s="414"/>
      <c r="AH13" s="414"/>
      <c r="AI13" s="414"/>
      <c r="AJ13" s="1276"/>
      <c r="AK13" s="1276"/>
      <c r="AL13" s="414"/>
      <c r="AM13" s="414"/>
      <c r="AN13" s="414"/>
      <c r="AO13" s="414"/>
      <c r="AP13" s="415"/>
    </row>
    <row r="14" spans="1:44" x14ac:dyDescent="0.2">
      <c r="A14" s="416"/>
      <c r="C14" s="436" t="str">
        <f>'GROUP Inputs'!C20</f>
        <v>2. Local Funds</v>
      </c>
      <c r="D14" s="402"/>
      <c r="E14" s="402"/>
      <c r="F14" s="402"/>
      <c r="G14" s="402"/>
      <c r="H14" s="402"/>
      <c r="I14" s="402"/>
      <c r="J14" s="402"/>
      <c r="K14" s="402"/>
      <c r="L14" s="402"/>
      <c r="M14" s="402"/>
      <c r="N14" s="402"/>
      <c r="O14" s="402"/>
      <c r="P14" s="402"/>
      <c r="Q14" s="402"/>
      <c r="R14" s="402"/>
      <c r="S14" s="402"/>
      <c r="T14" s="402"/>
      <c r="U14" s="402"/>
      <c r="V14" s="402"/>
      <c r="W14" s="403"/>
      <c r="X14" s="403"/>
      <c r="Y14" s="403"/>
      <c r="Z14" s="403"/>
      <c r="AA14" s="403"/>
      <c r="AB14" s="403"/>
      <c r="AC14" s="403"/>
      <c r="AD14" s="403"/>
      <c r="AE14" s="403"/>
      <c r="AF14" s="403"/>
      <c r="AG14" s="403"/>
      <c r="AH14" s="403"/>
      <c r="AI14" s="403"/>
      <c r="AJ14" s="403"/>
      <c r="AK14" s="403"/>
      <c r="AL14" s="403"/>
      <c r="AM14" s="403"/>
      <c r="AN14" s="403"/>
      <c r="AO14" s="403"/>
      <c r="AP14" s="404"/>
    </row>
    <row r="15" spans="1:44" x14ac:dyDescent="0.2">
      <c r="A15" s="416"/>
      <c r="C15" s="437" t="s">
        <v>129</v>
      </c>
      <c r="D15" s="405"/>
      <c r="E15" s="405"/>
      <c r="F15" s="405"/>
      <c r="G15" s="405"/>
      <c r="H15" s="405"/>
      <c r="I15" s="405"/>
      <c r="J15" s="405"/>
      <c r="K15" s="405"/>
      <c r="L15" s="405"/>
      <c r="M15" s="405"/>
      <c r="N15" s="405"/>
      <c r="O15" s="405"/>
      <c r="P15" s="405"/>
      <c r="Q15" s="405"/>
      <c r="R15" s="405"/>
      <c r="S15" s="406"/>
      <c r="T15" s="407"/>
      <c r="U15" s="408"/>
      <c r="V15" s="408"/>
      <c r="W15" s="409"/>
      <c r="X15" s="409"/>
      <c r="Y15" s="409"/>
      <c r="Z15" s="409"/>
      <c r="AA15" s="409"/>
      <c r="AB15" s="409"/>
      <c r="AC15" s="409"/>
      <c r="AD15" s="409"/>
      <c r="AE15" s="409"/>
      <c r="AF15" s="409"/>
      <c r="AG15" s="409"/>
      <c r="AH15" s="409"/>
      <c r="AI15" s="409"/>
      <c r="AJ15" s="1275"/>
      <c r="AK15" s="1275"/>
      <c r="AL15" s="409"/>
      <c r="AM15" s="409"/>
      <c r="AN15" s="409"/>
      <c r="AO15" s="409"/>
      <c r="AP15" s="410"/>
    </row>
    <row r="16" spans="1:44" s="416" customFormat="1" x14ac:dyDescent="0.2">
      <c r="B16" s="399"/>
      <c r="C16" s="1443" t="s">
        <v>137</v>
      </c>
      <c r="D16" s="411">
        <f>IFERROR('Sch PARENT Inputs'!D23,0)</f>
        <v>0</v>
      </c>
      <c r="E16" s="411"/>
      <c r="F16" s="411">
        <f t="shared" ref="F16:F22" si="2">D16-E16</f>
        <v>0</v>
      </c>
      <c r="G16" s="411"/>
      <c r="H16" s="411"/>
      <c r="I16" s="411"/>
      <c r="J16" s="411"/>
      <c r="K16" s="411"/>
      <c r="L16" s="411"/>
      <c r="M16" s="411"/>
      <c r="N16" s="411"/>
      <c r="O16" s="411"/>
      <c r="P16" s="411"/>
      <c r="Q16" s="411"/>
      <c r="R16" s="411"/>
      <c r="S16" s="412"/>
      <c r="T16" s="407">
        <f t="shared" ref="T16:T22" si="3">SUM(F16:S16)</f>
        <v>0</v>
      </c>
      <c r="U16" s="413"/>
      <c r="V16" s="413"/>
      <c r="W16" s="414"/>
      <c r="X16" s="414">
        <f t="shared" ref="X16:X22" si="4">+T16</f>
        <v>0</v>
      </c>
      <c r="Y16" s="414"/>
      <c r="Z16" s="414"/>
      <c r="AA16" s="414"/>
      <c r="AB16" s="414"/>
      <c r="AC16" s="414"/>
      <c r="AD16" s="414"/>
      <c r="AE16" s="414"/>
      <c r="AF16" s="414"/>
      <c r="AG16" s="414"/>
      <c r="AH16" s="414"/>
      <c r="AI16" s="414"/>
      <c r="AJ16" s="1276"/>
      <c r="AK16" s="1276"/>
      <c r="AL16" s="414"/>
      <c r="AM16" s="414"/>
      <c r="AN16" s="414"/>
      <c r="AO16" s="414"/>
      <c r="AP16" s="415"/>
      <c r="AQ16" s="408">
        <f t="shared" ref="AQ16:AQ22" si="5">T16-SUM(W16:AP16)</f>
        <v>0</v>
      </c>
    </row>
    <row r="17" spans="1:43" s="416" customFormat="1" x14ac:dyDescent="0.2">
      <c r="B17" s="399"/>
      <c r="C17" s="1411" t="s">
        <v>138</v>
      </c>
      <c r="D17" s="411">
        <f>IFERROR('Sch PARENT Inputs'!D24,0)</f>
        <v>0</v>
      </c>
      <c r="E17" s="411"/>
      <c r="F17" s="411">
        <f t="shared" si="2"/>
        <v>0</v>
      </c>
      <c r="G17" s="411"/>
      <c r="H17" s="411"/>
      <c r="I17" s="411"/>
      <c r="J17" s="411"/>
      <c r="K17" s="411"/>
      <c r="L17" s="411"/>
      <c r="M17" s="411"/>
      <c r="N17" s="411"/>
      <c r="O17" s="411"/>
      <c r="P17" s="411"/>
      <c r="Q17" s="411"/>
      <c r="R17" s="411"/>
      <c r="S17" s="412"/>
      <c r="T17" s="407">
        <f t="shared" si="3"/>
        <v>0</v>
      </c>
      <c r="U17" s="413"/>
      <c r="V17" s="413"/>
      <c r="W17" s="414"/>
      <c r="X17" s="414">
        <f t="shared" si="4"/>
        <v>0</v>
      </c>
      <c r="Y17" s="414"/>
      <c r="Z17" s="414"/>
      <c r="AA17" s="414"/>
      <c r="AB17" s="414"/>
      <c r="AC17" s="414"/>
      <c r="AD17" s="414"/>
      <c r="AE17" s="414"/>
      <c r="AF17" s="414"/>
      <c r="AG17" s="414"/>
      <c r="AH17" s="414"/>
      <c r="AI17" s="414"/>
      <c r="AJ17" s="1276"/>
      <c r="AK17" s="1276"/>
      <c r="AL17" s="414"/>
      <c r="AM17" s="414"/>
      <c r="AN17" s="414"/>
      <c r="AO17" s="414"/>
      <c r="AP17" s="415"/>
      <c r="AQ17" s="408">
        <f t="shared" si="5"/>
        <v>0</v>
      </c>
    </row>
    <row r="18" spans="1:43" s="416" customFormat="1" x14ac:dyDescent="0.2">
      <c r="B18" s="399"/>
      <c r="C18" s="1411" t="s">
        <v>1458</v>
      </c>
      <c r="D18" s="411">
        <f>IFERROR('Sch PARENT Inputs'!D25,0)</f>
        <v>0</v>
      </c>
      <c r="E18" s="411"/>
      <c r="F18" s="411">
        <f t="shared" si="2"/>
        <v>0</v>
      </c>
      <c r="G18" s="411"/>
      <c r="H18" s="411"/>
      <c r="I18" s="411"/>
      <c r="J18" s="411"/>
      <c r="K18" s="411"/>
      <c r="L18" s="411"/>
      <c r="M18" s="411"/>
      <c r="N18" s="411"/>
      <c r="O18" s="411"/>
      <c r="P18" s="411"/>
      <c r="Q18" s="411"/>
      <c r="R18" s="411"/>
      <c r="S18" s="412"/>
      <c r="T18" s="407">
        <f t="shared" si="3"/>
        <v>0</v>
      </c>
      <c r="U18" s="413"/>
      <c r="V18" s="413"/>
      <c r="W18" s="414"/>
      <c r="X18" s="414">
        <f t="shared" si="4"/>
        <v>0</v>
      </c>
      <c r="Y18" s="414"/>
      <c r="Z18" s="414"/>
      <c r="AA18" s="414"/>
      <c r="AB18" s="414"/>
      <c r="AC18" s="414"/>
      <c r="AD18" s="414"/>
      <c r="AE18" s="414"/>
      <c r="AF18" s="414"/>
      <c r="AG18" s="414"/>
      <c r="AH18" s="414"/>
      <c r="AI18" s="414"/>
      <c r="AJ18" s="1276"/>
      <c r="AK18" s="1276"/>
      <c r="AL18" s="414"/>
      <c r="AM18" s="414"/>
      <c r="AN18" s="414"/>
      <c r="AO18" s="414"/>
      <c r="AP18" s="415"/>
      <c r="AQ18" s="408">
        <f t="shared" si="5"/>
        <v>0</v>
      </c>
    </row>
    <row r="19" spans="1:43" s="416" customFormat="1" x14ac:dyDescent="0.2">
      <c r="B19" s="399"/>
      <c r="C19" s="438" t="s">
        <v>140</v>
      </c>
      <c r="D19" s="411">
        <f>IFERROR('Sch PARENT Inputs'!D26,0)</f>
        <v>0</v>
      </c>
      <c r="E19" s="411"/>
      <c r="F19" s="411">
        <f t="shared" si="2"/>
        <v>0</v>
      </c>
      <c r="G19" s="411"/>
      <c r="H19" s="411"/>
      <c r="I19" s="411">
        <f>-I129-I205-I131</f>
        <v>0</v>
      </c>
      <c r="J19" s="411"/>
      <c r="K19" s="411"/>
      <c r="L19" s="411"/>
      <c r="M19" s="411"/>
      <c r="N19" s="411"/>
      <c r="O19" s="411"/>
      <c r="P19" s="411"/>
      <c r="Q19" s="411"/>
      <c r="R19" s="411"/>
      <c r="S19" s="412"/>
      <c r="T19" s="407">
        <f t="shared" si="3"/>
        <v>0</v>
      </c>
      <c r="U19" s="413"/>
      <c r="V19" s="413"/>
      <c r="W19" s="414"/>
      <c r="X19" s="414">
        <f>+T19</f>
        <v>0</v>
      </c>
      <c r="Y19" s="414"/>
      <c r="Z19" s="414"/>
      <c r="AA19" s="414"/>
      <c r="AB19" s="414"/>
      <c r="AC19" s="414"/>
      <c r="AD19" s="414"/>
      <c r="AE19" s="414"/>
      <c r="AF19" s="414"/>
      <c r="AG19" s="414"/>
      <c r="AH19" s="414"/>
      <c r="AI19" s="414"/>
      <c r="AJ19" s="1276"/>
      <c r="AK19" s="1276"/>
      <c r="AL19" s="414"/>
      <c r="AM19" s="414"/>
      <c r="AN19" s="414"/>
      <c r="AO19" s="414"/>
      <c r="AP19" s="415"/>
      <c r="AQ19" s="408">
        <f t="shared" si="5"/>
        <v>0</v>
      </c>
    </row>
    <row r="20" spans="1:43" s="416" customFormat="1" x14ac:dyDescent="0.2">
      <c r="B20" s="399"/>
      <c r="C20" s="438" t="s">
        <v>1401</v>
      </c>
      <c r="D20" s="411"/>
      <c r="E20" s="411"/>
      <c r="F20" s="411">
        <f t="shared" si="2"/>
        <v>0</v>
      </c>
      <c r="G20" s="411"/>
      <c r="H20" s="411"/>
      <c r="I20" s="411"/>
      <c r="J20" s="411"/>
      <c r="K20" s="411"/>
      <c r="L20" s="411"/>
      <c r="M20" s="411"/>
      <c r="N20" s="411"/>
      <c r="O20" s="411"/>
      <c r="P20" s="411"/>
      <c r="Q20" s="411"/>
      <c r="R20" s="411"/>
      <c r="S20" s="412"/>
      <c r="T20" s="407">
        <f t="shared" si="3"/>
        <v>0</v>
      </c>
      <c r="U20" s="413"/>
      <c r="V20" s="413"/>
      <c r="W20" s="414"/>
      <c r="X20" s="414">
        <f>+T20</f>
        <v>0</v>
      </c>
      <c r="Y20" s="414"/>
      <c r="Z20" s="414"/>
      <c r="AA20" s="414"/>
      <c r="AB20" s="414"/>
      <c r="AC20" s="414"/>
      <c r="AD20" s="414"/>
      <c r="AE20" s="414"/>
      <c r="AF20" s="414"/>
      <c r="AG20" s="414"/>
      <c r="AH20" s="414"/>
      <c r="AI20" s="414"/>
      <c r="AJ20" s="1276"/>
      <c r="AK20" s="1276"/>
      <c r="AL20" s="414"/>
      <c r="AM20" s="414"/>
      <c r="AN20" s="414"/>
      <c r="AO20" s="414"/>
      <c r="AP20" s="415"/>
      <c r="AQ20" s="413">
        <f t="shared" si="5"/>
        <v>0</v>
      </c>
    </row>
    <row r="21" spans="1:43" s="416" customFormat="1" x14ac:dyDescent="0.2">
      <c r="B21" s="399"/>
      <c r="C21" s="438" t="s">
        <v>141</v>
      </c>
      <c r="D21" s="411">
        <f>IFERROR('Sch PARENT Inputs'!D27,0)</f>
        <v>0</v>
      </c>
      <c r="E21" s="411"/>
      <c r="F21" s="411">
        <f t="shared" si="2"/>
        <v>0</v>
      </c>
      <c r="G21" s="411"/>
      <c r="H21" s="411"/>
      <c r="I21" s="411"/>
      <c r="J21" s="411"/>
      <c r="K21" s="411"/>
      <c r="L21" s="411"/>
      <c r="M21" s="411"/>
      <c r="N21" s="411"/>
      <c r="O21" s="411"/>
      <c r="P21" s="411"/>
      <c r="Q21" s="411"/>
      <c r="R21" s="411"/>
      <c r="S21" s="412"/>
      <c r="T21" s="407">
        <f t="shared" si="3"/>
        <v>0</v>
      </c>
      <c r="U21" s="413"/>
      <c r="V21" s="413"/>
      <c r="W21" s="414"/>
      <c r="X21" s="414">
        <f t="shared" si="4"/>
        <v>0</v>
      </c>
      <c r="Y21" s="414"/>
      <c r="Z21" s="414"/>
      <c r="AA21" s="414"/>
      <c r="AB21" s="414"/>
      <c r="AC21" s="414"/>
      <c r="AD21" s="414"/>
      <c r="AE21" s="414"/>
      <c r="AF21" s="414"/>
      <c r="AG21" s="414"/>
      <c r="AH21" s="414"/>
      <c r="AI21" s="414"/>
      <c r="AJ21" s="1276"/>
      <c r="AK21" s="1276"/>
      <c r="AL21" s="414"/>
      <c r="AM21" s="414"/>
      <c r="AN21" s="414"/>
      <c r="AO21" s="414"/>
      <c r="AP21" s="415"/>
      <c r="AQ21" s="408">
        <f t="shared" si="5"/>
        <v>0</v>
      </c>
    </row>
    <row r="22" spans="1:43" s="416" customFormat="1" x14ac:dyDescent="0.2">
      <c r="B22" s="399"/>
      <c r="C22" s="1411" t="s">
        <v>142</v>
      </c>
      <c r="D22" s="411">
        <f>IFERROR('Sch PARENT Inputs'!D28,0)</f>
        <v>0</v>
      </c>
      <c r="E22" s="411"/>
      <c r="F22" s="411">
        <f t="shared" si="2"/>
        <v>0</v>
      </c>
      <c r="G22" s="411"/>
      <c r="H22" s="411"/>
      <c r="I22" s="411"/>
      <c r="J22" s="411"/>
      <c r="K22" s="411"/>
      <c r="L22" s="411"/>
      <c r="M22" s="411"/>
      <c r="N22" s="411"/>
      <c r="O22" s="411"/>
      <c r="P22" s="411"/>
      <c r="Q22" s="411"/>
      <c r="R22" s="411"/>
      <c r="S22" s="412"/>
      <c r="T22" s="407">
        <f t="shared" si="3"/>
        <v>0</v>
      </c>
      <c r="U22" s="413"/>
      <c r="V22" s="413"/>
      <c r="W22" s="414"/>
      <c r="X22" s="414">
        <f t="shared" si="4"/>
        <v>0</v>
      </c>
      <c r="Y22" s="414"/>
      <c r="Z22" s="414"/>
      <c r="AA22" s="414"/>
      <c r="AB22" s="414"/>
      <c r="AC22" s="414"/>
      <c r="AD22" s="414"/>
      <c r="AE22" s="414"/>
      <c r="AF22" s="414"/>
      <c r="AG22" s="414"/>
      <c r="AH22" s="414"/>
      <c r="AI22" s="414"/>
      <c r="AJ22" s="1276"/>
      <c r="AK22" s="1276"/>
      <c r="AL22" s="414"/>
      <c r="AM22" s="414"/>
      <c r="AN22" s="414"/>
      <c r="AO22" s="414"/>
      <c r="AP22" s="415"/>
      <c r="AQ22" s="408">
        <f t="shared" si="5"/>
        <v>0</v>
      </c>
    </row>
    <row r="23" spans="1:43" s="416" customFormat="1" x14ac:dyDescent="0.2">
      <c r="B23" s="399"/>
      <c r="C23" s="438"/>
      <c r="D23" s="411"/>
      <c r="E23" s="411"/>
      <c r="F23" s="411"/>
      <c r="G23" s="411"/>
      <c r="H23" s="411"/>
      <c r="I23" s="411"/>
      <c r="J23" s="411"/>
      <c r="K23" s="411"/>
      <c r="L23" s="411"/>
      <c r="M23" s="411"/>
      <c r="N23" s="411"/>
      <c r="O23" s="411"/>
      <c r="P23" s="411"/>
      <c r="Q23" s="411"/>
      <c r="R23" s="411"/>
      <c r="S23" s="412"/>
      <c r="T23" s="407"/>
      <c r="U23" s="413"/>
      <c r="V23" s="413"/>
      <c r="W23" s="414"/>
      <c r="X23" s="414"/>
      <c r="Y23" s="414"/>
      <c r="Z23" s="414"/>
      <c r="AA23" s="414"/>
      <c r="AB23" s="414"/>
      <c r="AC23" s="414"/>
      <c r="AD23" s="414"/>
      <c r="AE23" s="414"/>
      <c r="AF23" s="414"/>
      <c r="AG23" s="414"/>
      <c r="AH23" s="414"/>
      <c r="AI23" s="414"/>
      <c r="AJ23" s="1276"/>
      <c r="AK23" s="1276"/>
      <c r="AL23" s="414"/>
      <c r="AM23" s="414"/>
      <c r="AN23" s="414"/>
      <c r="AO23" s="414"/>
      <c r="AP23" s="415"/>
    </row>
    <row r="24" spans="1:43" s="416" customFormat="1" x14ac:dyDescent="0.2">
      <c r="B24" s="399"/>
      <c r="C24" s="437" t="s">
        <v>143</v>
      </c>
      <c r="D24" s="405"/>
      <c r="E24" s="405"/>
      <c r="F24" s="405"/>
      <c r="G24" s="405"/>
      <c r="H24" s="405"/>
      <c r="I24" s="405"/>
      <c r="J24" s="405"/>
      <c r="K24" s="405"/>
      <c r="L24" s="405"/>
      <c r="M24" s="405"/>
      <c r="N24" s="405"/>
      <c r="O24" s="405"/>
      <c r="P24" s="405"/>
      <c r="Q24" s="405"/>
      <c r="R24" s="405"/>
      <c r="S24" s="406"/>
      <c r="T24" s="407"/>
      <c r="U24" s="408"/>
      <c r="V24" s="408"/>
      <c r="W24" s="409"/>
      <c r="X24" s="409"/>
      <c r="Y24" s="409"/>
      <c r="Z24" s="409"/>
      <c r="AA24" s="409"/>
      <c r="AB24" s="409"/>
      <c r="AC24" s="409"/>
      <c r="AD24" s="409"/>
      <c r="AE24" s="409"/>
      <c r="AF24" s="409"/>
      <c r="AG24" s="409"/>
      <c r="AH24" s="409"/>
      <c r="AI24" s="409"/>
      <c r="AJ24" s="1275"/>
      <c r="AK24" s="1275"/>
      <c r="AL24" s="409"/>
      <c r="AM24" s="409"/>
      <c r="AN24" s="409"/>
      <c r="AO24" s="409"/>
      <c r="AP24" s="410"/>
      <c r="AQ24" s="382"/>
    </row>
    <row r="25" spans="1:43" x14ac:dyDescent="0.2">
      <c r="A25" s="416"/>
      <c r="C25" s="1446" t="s">
        <v>289</v>
      </c>
      <c r="D25" s="411">
        <f>IFERROR('Sch PARENT Inputs'!D32,0)</f>
        <v>0</v>
      </c>
      <c r="E25" s="411"/>
      <c r="F25" s="411">
        <f>D25-E25</f>
        <v>0</v>
      </c>
      <c r="G25" s="411"/>
      <c r="H25" s="411"/>
      <c r="I25" s="411"/>
      <c r="J25" s="411"/>
      <c r="K25" s="411"/>
      <c r="L25" s="411"/>
      <c r="M25" s="411"/>
      <c r="N25" s="411"/>
      <c r="O25" s="411"/>
      <c r="P25" s="411"/>
      <c r="Q25" s="411"/>
      <c r="R25" s="411"/>
      <c r="S25" s="412"/>
      <c r="T25" s="407">
        <f>SUM(F25:S25)</f>
        <v>0</v>
      </c>
      <c r="U25" s="413"/>
      <c r="V25" s="413"/>
      <c r="W25" s="414"/>
      <c r="X25" s="414"/>
      <c r="Y25" s="414"/>
      <c r="Z25" s="414"/>
      <c r="AA25" s="414"/>
      <c r="AB25" s="414"/>
      <c r="AC25" s="414">
        <f>+T25</f>
        <v>0</v>
      </c>
      <c r="AD25" s="414"/>
      <c r="AE25" s="414"/>
      <c r="AF25" s="414"/>
      <c r="AG25" s="414"/>
      <c r="AH25" s="414"/>
      <c r="AI25" s="414"/>
      <c r="AJ25" s="1276"/>
      <c r="AK25" s="1276"/>
      <c r="AL25" s="414"/>
      <c r="AM25" s="414"/>
      <c r="AN25" s="414"/>
      <c r="AO25" s="414"/>
      <c r="AP25" s="415"/>
      <c r="AQ25" s="408">
        <f>T25-SUM(W25:AP25)</f>
        <v>0</v>
      </c>
    </row>
    <row r="26" spans="1:43" s="416" customFormat="1" x14ac:dyDescent="0.2">
      <c r="B26" s="399"/>
      <c r="C26" s="1447" t="s">
        <v>141</v>
      </c>
      <c r="D26" s="411">
        <f>IFERROR('Sch PARENT Inputs'!D33,0)</f>
        <v>0</v>
      </c>
      <c r="E26" s="411"/>
      <c r="F26" s="411">
        <f>D26-E26</f>
        <v>0</v>
      </c>
      <c r="G26" s="411"/>
      <c r="H26" s="411"/>
      <c r="I26" s="411"/>
      <c r="J26" s="411"/>
      <c r="K26" s="411"/>
      <c r="L26" s="411"/>
      <c r="M26" s="411"/>
      <c r="N26" s="411">
        <f>-N144-N145-N143</f>
        <v>0</v>
      </c>
      <c r="O26" s="411"/>
      <c r="P26" s="411"/>
      <c r="Q26" s="411"/>
      <c r="R26" s="411"/>
      <c r="S26" s="412"/>
      <c r="T26" s="407">
        <f>SUM(F26:S26)</f>
        <v>0</v>
      </c>
      <c r="U26" s="413"/>
      <c r="V26" s="413"/>
      <c r="W26" s="414"/>
      <c r="X26" s="414"/>
      <c r="Y26" s="414"/>
      <c r="Z26" s="414"/>
      <c r="AA26" s="414"/>
      <c r="AB26" s="414"/>
      <c r="AC26" s="414">
        <f>+T26</f>
        <v>0</v>
      </c>
      <c r="AD26" s="414"/>
      <c r="AE26" s="414"/>
      <c r="AF26" s="414"/>
      <c r="AG26" s="414"/>
      <c r="AH26" s="414"/>
      <c r="AI26" s="414"/>
      <c r="AJ26" s="1276"/>
      <c r="AK26" s="1276"/>
      <c r="AL26" s="414"/>
      <c r="AM26" s="414"/>
      <c r="AN26" s="414"/>
      <c r="AO26" s="414"/>
      <c r="AP26" s="415"/>
      <c r="AQ26" s="408">
        <f>T26-SUM(W26:AP26)</f>
        <v>0</v>
      </c>
    </row>
    <row r="27" spans="1:43" s="416" customFormat="1" x14ac:dyDescent="0.2">
      <c r="B27" s="399"/>
      <c r="C27" s="1446" t="s">
        <v>145</v>
      </c>
      <c r="D27" s="411">
        <f>IFERROR('Sch PARENT Inputs'!D34,0)</f>
        <v>0</v>
      </c>
      <c r="E27" s="411"/>
      <c r="F27" s="411">
        <f>D27-E27</f>
        <v>0</v>
      </c>
      <c r="G27" s="411"/>
      <c r="H27" s="411"/>
      <c r="I27" s="411"/>
      <c r="J27" s="411"/>
      <c r="K27" s="411"/>
      <c r="L27" s="411"/>
      <c r="M27" s="411"/>
      <c r="N27" s="411"/>
      <c r="O27" s="411"/>
      <c r="P27" s="411"/>
      <c r="Q27" s="411"/>
      <c r="R27" s="411"/>
      <c r="S27" s="412"/>
      <c r="T27" s="407">
        <f>SUM(F27:S27)</f>
        <v>0</v>
      </c>
      <c r="U27" s="413"/>
      <c r="V27" s="413"/>
      <c r="W27" s="414"/>
      <c r="X27" s="414"/>
      <c r="Y27" s="414"/>
      <c r="Z27" s="414"/>
      <c r="AA27" s="414"/>
      <c r="AB27" s="414"/>
      <c r="AC27" s="414">
        <f>+T27</f>
        <v>0</v>
      </c>
      <c r="AD27" s="414"/>
      <c r="AE27" s="414"/>
      <c r="AF27" s="414"/>
      <c r="AG27" s="414"/>
      <c r="AH27" s="414"/>
      <c r="AI27" s="414"/>
      <c r="AJ27" s="1276"/>
      <c r="AK27" s="1276"/>
      <c r="AL27" s="414"/>
      <c r="AM27" s="414"/>
      <c r="AN27" s="414"/>
      <c r="AO27" s="414"/>
      <c r="AP27" s="415"/>
      <c r="AQ27" s="408">
        <f>T27-SUM(W27:AP27)</f>
        <v>0</v>
      </c>
    </row>
    <row r="28" spans="1:43" s="416" customFormat="1" x14ac:dyDescent="0.2">
      <c r="B28" s="399"/>
      <c r="C28" s="1447" t="s">
        <v>146</v>
      </c>
      <c r="D28" s="411">
        <f>IFERROR('Sch PARENT Inputs'!D35,0)</f>
        <v>0</v>
      </c>
      <c r="E28" s="411"/>
      <c r="F28" s="411">
        <f>D28-E28</f>
        <v>0</v>
      </c>
      <c r="G28" s="411"/>
      <c r="H28" s="411"/>
      <c r="I28" s="411"/>
      <c r="J28" s="411"/>
      <c r="K28" s="411"/>
      <c r="L28" s="411"/>
      <c r="M28" s="411"/>
      <c r="N28" s="411"/>
      <c r="O28" s="411"/>
      <c r="P28" s="411"/>
      <c r="Q28" s="411"/>
      <c r="R28" s="411"/>
      <c r="S28" s="412"/>
      <c r="T28" s="407">
        <f>SUM(F28:S28)</f>
        <v>0</v>
      </c>
      <c r="U28" s="413"/>
      <c r="V28" s="413"/>
      <c r="W28" s="414"/>
      <c r="X28" s="414"/>
      <c r="Y28" s="414"/>
      <c r="Z28" s="414"/>
      <c r="AA28" s="414"/>
      <c r="AB28" s="414"/>
      <c r="AC28" s="414">
        <f>+T28</f>
        <v>0</v>
      </c>
      <c r="AD28" s="414"/>
      <c r="AE28" s="414"/>
      <c r="AF28" s="414"/>
      <c r="AG28" s="414"/>
      <c r="AH28" s="414"/>
      <c r="AI28" s="414"/>
      <c r="AJ28" s="1276"/>
      <c r="AK28" s="1276"/>
      <c r="AL28" s="414"/>
      <c r="AM28" s="414"/>
      <c r="AN28" s="414"/>
      <c r="AO28" s="414"/>
      <c r="AP28" s="415"/>
      <c r="AQ28" s="408">
        <f>T28-SUM(W28:AP28)</f>
        <v>0</v>
      </c>
    </row>
    <row r="29" spans="1:43" s="416" customFormat="1" x14ac:dyDescent="0.2">
      <c r="B29" s="399"/>
      <c r="C29" s="438"/>
      <c r="D29" s="411"/>
      <c r="E29" s="411"/>
      <c r="F29" s="411"/>
      <c r="G29" s="411"/>
      <c r="H29" s="411"/>
      <c r="I29" s="411"/>
      <c r="J29" s="411"/>
      <c r="K29" s="411"/>
      <c r="L29" s="411"/>
      <c r="M29" s="411"/>
      <c r="N29" s="411"/>
      <c r="O29" s="411"/>
      <c r="P29" s="411"/>
      <c r="Q29" s="411"/>
      <c r="R29" s="411"/>
      <c r="S29" s="412"/>
      <c r="T29" s="407"/>
      <c r="U29" s="413"/>
      <c r="V29" s="413"/>
      <c r="W29" s="414"/>
      <c r="X29" s="414"/>
      <c r="Y29" s="414"/>
      <c r="Z29" s="414"/>
      <c r="AA29" s="414"/>
      <c r="AB29" s="414"/>
      <c r="AC29" s="414"/>
      <c r="AD29" s="414"/>
      <c r="AE29" s="414"/>
      <c r="AF29" s="414"/>
      <c r="AG29" s="414"/>
      <c r="AH29" s="414"/>
      <c r="AI29" s="414"/>
      <c r="AJ29" s="1276"/>
      <c r="AK29" s="1276"/>
      <c r="AL29" s="414"/>
      <c r="AM29" s="414"/>
      <c r="AN29" s="414"/>
      <c r="AO29" s="414"/>
      <c r="AP29" s="415"/>
    </row>
    <row r="30" spans="1:43" s="416" customFormat="1" x14ac:dyDescent="0.2">
      <c r="B30" s="399"/>
      <c r="C30" s="436" t="str">
        <f>'GROUP Inputs'!C35</f>
        <v>3. Hostel</v>
      </c>
      <c r="D30" s="402"/>
      <c r="E30" s="402"/>
      <c r="F30" s="402"/>
      <c r="G30" s="402"/>
      <c r="H30" s="402"/>
      <c r="I30" s="402"/>
      <c r="J30" s="402"/>
      <c r="K30" s="402"/>
      <c r="L30" s="402"/>
      <c r="M30" s="402"/>
      <c r="N30" s="402"/>
      <c r="O30" s="402"/>
      <c r="P30" s="402"/>
      <c r="Q30" s="402"/>
      <c r="R30" s="402"/>
      <c r="S30" s="402"/>
      <c r="T30" s="402"/>
      <c r="U30" s="402"/>
      <c r="V30" s="402"/>
      <c r="W30" s="403"/>
      <c r="X30" s="403"/>
      <c r="Y30" s="403"/>
      <c r="Z30" s="403"/>
      <c r="AA30" s="403"/>
      <c r="AB30" s="403"/>
      <c r="AC30" s="403"/>
      <c r="AD30" s="403"/>
      <c r="AE30" s="403"/>
      <c r="AF30" s="403"/>
      <c r="AG30" s="403"/>
      <c r="AH30" s="403"/>
      <c r="AI30" s="403"/>
      <c r="AJ30" s="403"/>
      <c r="AK30" s="403"/>
      <c r="AL30" s="403"/>
      <c r="AM30" s="403"/>
      <c r="AN30" s="403"/>
      <c r="AO30" s="403"/>
      <c r="AP30" s="404"/>
      <c r="AQ30" s="382"/>
    </row>
    <row r="31" spans="1:43" x14ac:dyDescent="0.2">
      <c r="A31" s="416"/>
      <c r="C31" s="437" t="s">
        <v>129</v>
      </c>
      <c r="D31" s="405"/>
      <c r="E31" s="405"/>
      <c r="F31" s="405"/>
      <c r="G31" s="405"/>
      <c r="H31" s="405"/>
      <c r="I31" s="405"/>
      <c r="J31" s="405"/>
      <c r="K31" s="405"/>
      <c r="L31" s="405"/>
      <c r="M31" s="405"/>
      <c r="N31" s="405"/>
      <c r="O31" s="405"/>
      <c r="P31" s="405"/>
      <c r="Q31" s="405"/>
      <c r="R31" s="405"/>
      <c r="S31" s="406"/>
      <c r="T31" s="407">
        <f>SUM(F31:S31)</f>
        <v>0</v>
      </c>
      <c r="U31" s="408"/>
      <c r="V31" s="408"/>
      <c r="W31" s="409"/>
      <c r="X31" s="409"/>
      <c r="Y31" s="409"/>
      <c r="Z31" s="409"/>
      <c r="AA31" s="409"/>
      <c r="AB31" s="409"/>
      <c r="AC31" s="409"/>
      <c r="AD31" s="409"/>
      <c r="AE31" s="409"/>
      <c r="AF31" s="409"/>
      <c r="AG31" s="409"/>
      <c r="AH31" s="409"/>
      <c r="AI31" s="409"/>
      <c r="AJ31" s="1275"/>
      <c r="AK31" s="1275"/>
      <c r="AL31" s="409"/>
      <c r="AM31" s="409"/>
      <c r="AN31" s="409"/>
      <c r="AO31" s="409"/>
      <c r="AP31" s="410"/>
    </row>
    <row r="32" spans="1:43" x14ac:dyDescent="0.2">
      <c r="A32" s="416"/>
      <c r="C32" s="438" t="s">
        <v>148</v>
      </c>
      <c r="D32" s="411">
        <f>IFERROR('Sch PARENT Inputs'!D40,0)</f>
        <v>0</v>
      </c>
      <c r="E32" s="411"/>
      <c r="F32" s="411">
        <f>D32-E32</f>
        <v>0</v>
      </c>
      <c r="G32" s="411"/>
      <c r="H32" s="411"/>
      <c r="I32" s="411">
        <f>-I204</f>
        <v>0</v>
      </c>
      <c r="J32" s="411"/>
      <c r="K32" s="411"/>
      <c r="L32" s="411"/>
      <c r="M32" s="411"/>
      <c r="N32" s="411"/>
      <c r="O32" s="411"/>
      <c r="P32" s="411"/>
      <c r="Q32" s="411"/>
      <c r="R32" s="411"/>
      <c r="S32" s="412"/>
      <c r="T32" s="407">
        <f>SUM(F32:S32)</f>
        <v>0</v>
      </c>
      <c r="U32" s="413"/>
      <c r="V32" s="413"/>
      <c r="W32" s="414"/>
      <c r="X32" s="414"/>
      <c r="Y32" s="414">
        <f>+T32</f>
        <v>0</v>
      </c>
      <c r="Z32" s="414"/>
      <c r="AA32" s="414"/>
      <c r="AB32" s="414"/>
      <c r="AC32" s="414"/>
      <c r="AD32" s="414"/>
      <c r="AE32" s="414"/>
      <c r="AF32" s="414"/>
      <c r="AG32" s="414"/>
      <c r="AH32" s="414"/>
      <c r="AI32" s="414"/>
      <c r="AJ32" s="1276"/>
      <c r="AK32" s="1276"/>
      <c r="AL32" s="414"/>
      <c r="AM32" s="414"/>
      <c r="AN32" s="414"/>
      <c r="AO32" s="414"/>
      <c r="AP32" s="415"/>
      <c r="AQ32" s="408">
        <f>T32-SUM(W32:AP32)</f>
        <v>0</v>
      </c>
    </row>
    <row r="33" spans="1:43" s="416" customFormat="1" x14ac:dyDescent="0.2">
      <c r="B33" s="399"/>
      <c r="C33" s="438" t="s">
        <v>140</v>
      </c>
      <c r="D33" s="411">
        <f>IFERROR('Sch PARENT Inputs'!D41,0)</f>
        <v>0</v>
      </c>
      <c r="E33" s="411"/>
      <c r="F33" s="411">
        <f>D33-E33</f>
        <v>0</v>
      </c>
      <c r="G33" s="411"/>
      <c r="H33" s="411"/>
      <c r="I33" s="411"/>
      <c r="J33" s="411"/>
      <c r="K33" s="411"/>
      <c r="L33" s="411"/>
      <c r="M33" s="411"/>
      <c r="N33" s="411"/>
      <c r="O33" s="411"/>
      <c r="P33" s="411"/>
      <c r="Q33" s="411"/>
      <c r="R33" s="411"/>
      <c r="S33" s="412"/>
      <c r="T33" s="407">
        <f>SUM(F33:S33)</f>
        <v>0</v>
      </c>
      <c r="U33" s="413"/>
      <c r="V33" s="413"/>
      <c r="W33" s="414"/>
      <c r="Y33" s="414">
        <f>+T33</f>
        <v>0</v>
      </c>
      <c r="Z33" s="414"/>
      <c r="AA33" s="414"/>
      <c r="AB33" s="414"/>
      <c r="AC33" s="414"/>
      <c r="AD33" s="414"/>
      <c r="AE33" s="414"/>
      <c r="AF33" s="414"/>
      <c r="AG33" s="414"/>
      <c r="AH33" s="414"/>
      <c r="AI33" s="414"/>
      <c r="AJ33" s="1276"/>
      <c r="AK33" s="1276"/>
      <c r="AL33" s="414"/>
      <c r="AM33" s="414"/>
      <c r="AN33" s="414"/>
      <c r="AO33" s="414"/>
      <c r="AP33" s="415"/>
      <c r="AQ33" s="408">
        <f>T33-SUM(W33:AP33)</f>
        <v>0</v>
      </c>
    </row>
    <row r="34" spans="1:43" s="416" customFormat="1" x14ac:dyDescent="0.2">
      <c r="B34" s="399"/>
      <c r="C34" s="438" t="s">
        <v>1402</v>
      </c>
      <c r="D34" s="411">
        <f>IFERROR('Sch PARENT Inputs'!D42,0)</f>
        <v>0</v>
      </c>
      <c r="E34" s="411"/>
      <c r="F34" s="411">
        <f>D34-E34</f>
        <v>0</v>
      </c>
      <c r="G34" s="411"/>
      <c r="H34" s="411"/>
      <c r="I34" s="411"/>
      <c r="J34" s="411"/>
      <c r="K34" s="411"/>
      <c r="L34" s="411"/>
      <c r="M34" s="411"/>
      <c r="N34" s="411"/>
      <c r="O34" s="411"/>
      <c r="P34" s="411"/>
      <c r="Q34" s="411"/>
      <c r="R34" s="411"/>
      <c r="S34" s="412"/>
      <c r="T34" s="407">
        <f>SUM(F34:S34)</f>
        <v>0</v>
      </c>
      <c r="U34" s="413"/>
      <c r="V34" s="413"/>
      <c r="W34" s="414"/>
      <c r="X34" s="414"/>
      <c r="Y34" s="414">
        <f>+T34</f>
        <v>0</v>
      </c>
      <c r="Z34" s="414"/>
      <c r="AA34" s="414"/>
      <c r="AB34" s="414"/>
      <c r="AC34" s="414"/>
      <c r="AD34" s="414"/>
      <c r="AE34" s="414"/>
      <c r="AF34" s="414"/>
      <c r="AG34" s="414"/>
      <c r="AH34" s="414"/>
      <c r="AI34" s="414"/>
      <c r="AJ34" s="1276"/>
      <c r="AK34" s="1276"/>
      <c r="AL34" s="414"/>
      <c r="AM34" s="414"/>
      <c r="AN34" s="414"/>
      <c r="AO34" s="414"/>
      <c r="AP34" s="415"/>
      <c r="AQ34" s="408">
        <f>T34-SUM(W34:AP34)</f>
        <v>0</v>
      </c>
    </row>
    <row r="35" spans="1:43" s="416" customFormat="1" x14ac:dyDescent="0.2">
      <c r="B35" s="399"/>
      <c r="C35" s="438"/>
      <c r="D35" s="411"/>
      <c r="E35" s="411"/>
      <c r="F35" s="411"/>
      <c r="G35" s="411"/>
      <c r="H35" s="411"/>
      <c r="I35" s="411"/>
      <c r="J35" s="411"/>
      <c r="K35" s="411"/>
      <c r="L35" s="411"/>
      <c r="M35" s="411"/>
      <c r="N35" s="411"/>
      <c r="O35" s="411"/>
      <c r="P35" s="411"/>
      <c r="Q35" s="411"/>
      <c r="R35" s="411"/>
      <c r="S35" s="412"/>
      <c r="T35" s="407"/>
      <c r="U35" s="413"/>
      <c r="V35" s="413"/>
      <c r="W35" s="414"/>
      <c r="X35" s="414"/>
      <c r="Y35" s="414"/>
      <c r="Z35" s="414"/>
      <c r="AA35" s="414"/>
      <c r="AB35" s="414"/>
      <c r="AC35" s="414"/>
      <c r="AD35" s="414"/>
      <c r="AE35" s="414"/>
      <c r="AF35" s="414"/>
      <c r="AG35" s="414"/>
      <c r="AH35" s="414"/>
      <c r="AI35" s="414"/>
      <c r="AJ35" s="1276"/>
      <c r="AK35" s="1276"/>
      <c r="AL35" s="414"/>
      <c r="AM35" s="414"/>
      <c r="AN35" s="414"/>
      <c r="AO35" s="414"/>
      <c r="AP35" s="415"/>
    </row>
    <row r="36" spans="1:43" s="416" customFormat="1" x14ac:dyDescent="0.2">
      <c r="B36" s="399"/>
      <c r="C36" s="437" t="s">
        <v>150</v>
      </c>
      <c r="D36" s="405"/>
      <c r="E36" s="405"/>
      <c r="F36" s="405"/>
      <c r="G36" s="405"/>
      <c r="H36" s="405"/>
      <c r="I36" s="405"/>
      <c r="J36" s="405"/>
      <c r="K36" s="405"/>
      <c r="L36" s="405"/>
      <c r="M36" s="405"/>
      <c r="N36" s="405"/>
      <c r="O36" s="405"/>
      <c r="P36" s="405"/>
      <c r="Q36" s="405"/>
      <c r="R36" s="405"/>
      <c r="S36" s="406"/>
      <c r="T36" s="407"/>
      <c r="U36" s="408"/>
      <c r="V36" s="408"/>
      <c r="W36" s="409"/>
      <c r="X36" s="409"/>
      <c r="Y36" s="409"/>
      <c r="Z36" s="409"/>
      <c r="AA36" s="409"/>
      <c r="AB36" s="409"/>
      <c r="AC36" s="409"/>
      <c r="AD36" s="409"/>
      <c r="AE36" s="409"/>
      <c r="AF36" s="409"/>
      <c r="AG36" s="409"/>
      <c r="AH36" s="409"/>
      <c r="AI36" s="409"/>
      <c r="AJ36" s="1275"/>
      <c r="AK36" s="1275"/>
      <c r="AL36" s="409"/>
      <c r="AM36" s="409"/>
      <c r="AN36" s="409"/>
      <c r="AO36" s="409"/>
      <c r="AP36" s="410"/>
      <c r="AQ36" s="382"/>
    </row>
    <row r="37" spans="1:43" s="416" customFormat="1" x14ac:dyDescent="0.2">
      <c r="B37" s="399"/>
      <c r="C37" s="1446" t="s">
        <v>151</v>
      </c>
      <c r="D37" s="411">
        <f>IFERROR('Sch PARENT Inputs'!D46,0)</f>
        <v>0</v>
      </c>
      <c r="E37" s="411"/>
      <c r="F37" s="411">
        <f t="shared" ref="F37:F58" si="6">D37-E37</f>
        <v>0</v>
      </c>
      <c r="G37" s="411"/>
      <c r="H37" s="411"/>
      <c r="I37" s="411"/>
      <c r="J37" s="411"/>
      <c r="K37" s="411"/>
      <c r="L37" s="411"/>
      <c r="M37" s="411"/>
      <c r="N37" s="411"/>
      <c r="O37" s="411"/>
      <c r="P37" s="411"/>
      <c r="Q37" s="411"/>
      <c r="R37" s="411"/>
      <c r="S37" s="412"/>
      <c r="T37" s="407">
        <f t="shared" ref="T37:T40" si="7">SUM(F37:S37)</f>
        <v>0</v>
      </c>
      <c r="U37" s="413"/>
      <c r="V37" s="413"/>
      <c r="W37" s="414"/>
      <c r="X37" s="414"/>
      <c r="Y37" s="414"/>
      <c r="Z37" s="414"/>
      <c r="AA37" s="414"/>
      <c r="AB37" s="414"/>
      <c r="AC37" s="414">
        <f t="shared" ref="AC37:AC39" si="8">+T37</f>
        <v>0</v>
      </c>
      <c r="AD37" s="414"/>
      <c r="AE37" s="414"/>
      <c r="AF37" s="414"/>
      <c r="AG37" s="414"/>
      <c r="AH37" s="414"/>
      <c r="AI37" s="414"/>
      <c r="AJ37" s="1276"/>
      <c r="AK37" s="1276"/>
      <c r="AL37" s="414"/>
      <c r="AM37" s="414"/>
      <c r="AN37" s="414"/>
      <c r="AO37" s="414"/>
      <c r="AP37" s="415"/>
      <c r="AQ37" s="408">
        <f t="shared" ref="AQ37:AQ40" si="9">T37-SUM(W37:AP37)</f>
        <v>0</v>
      </c>
    </row>
    <row r="38" spans="1:43" s="416" customFormat="1" x14ac:dyDescent="0.2">
      <c r="B38" s="399"/>
      <c r="C38" s="438" t="s">
        <v>152</v>
      </c>
      <c r="D38" s="411">
        <f>IFERROR('Sch PARENT Inputs'!D47,0)</f>
        <v>0</v>
      </c>
      <c r="E38" s="411"/>
      <c r="F38" s="411">
        <f t="shared" si="6"/>
        <v>0</v>
      </c>
      <c r="G38" s="411"/>
      <c r="H38" s="411"/>
      <c r="I38" s="411"/>
      <c r="J38" s="411"/>
      <c r="K38" s="411"/>
      <c r="L38" s="411"/>
      <c r="M38" s="411"/>
      <c r="N38" s="411"/>
      <c r="O38" s="411"/>
      <c r="P38" s="411"/>
      <c r="Q38" s="411"/>
      <c r="R38" s="411"/>
      <c r="S38" s="412"/>
      <c r="T38" s="407">
        <f t="shared" si="7"/>
        <v>0</v>
      </c>
      <c r="U38" s="413"/>
      <c r="V38" s="413"/>
      <c r="W38" s="414"/>
      <c r="X38" s="414"/>
      <c r="Y38" s="414"/>
      <c r="Z38" s="414"/>
      <c r="AA38" s="414"/>
      <c r="AB38" s="414"/>
      <c r="AC38" s="414">
        <f t="shared" si="8"/>
        <v>0</v>
      </c>
      <c r="AD38" s="414"/>
      <c r="AE38" s="414"/>
      <c r="AF38" s="414"/>
      <c r="AG38" s="414"/>
      <c r="AH38" s="414"/>
      <c r="AI38" s="414"/>
      <c r="AJ38" s="1276"/>
      <c r="AK38" s="1276"/>
      <c r="AL38" s="414"/>
      <c r="AM38" s="414"/>
      <c r="AN38" s="414"/>
      <c r="AO38" s="414"/>
      <c r="AP38" s="415"/>
      <c r="AQ38" s="408">
        <f t="shared" si="9"/>
        <v>0</v>
      </c>
    </row>
    <row r="39" spans="1:43" s="416" customFormat="1" x14ac:dyDescent="0.2">
      <c r="B39" s="399"/>
      <c r="C39" s="438" t="s">
        <v>153</v>
      </c>
      <c r="D39" s="411">
        <f>IFERROR('Sch PARENT Inputs'!D48,0)</f>
        <v>0</v>
      </c>
      <c r="E39" s="411"/>
      <c r="F39" s="411">
        <f t="shared" si="6"/>
        <v>0</v>
      </c>
      <c r="G39" s="411"/>
      <c r="H39" s="411"/>
      <c r="I39" s="411"/>
      <c r="J39" s="411"/>
      <c r="K39" s="411"/>
      <c r="L39" s="411"/>
      <c r="M39" s="411"/>
      <c r="N39" s="411"/>
      <c r="O39" s="411"/>
      <c r="P39" s="411"/>
      <c r="Q39" s="411"/>
      <c r="R39" s="411"/>
      <c r="S39" s="412"/>
      <c r="T39" s="407">
        <f t="shared" si="7"/>
        <v>0</v>
      </c>
      <c r="U39" s="413"/>
      <c r="V39" s="413"/>
      <c r="W39" s="414"/>
      <c r="X39" s="414"/>
      <c r="Y39" s="414"/>
      <c r="Z39" s="414"/>
      <c r="AA39" s="414"/>
      <c r="AB39" s="414"/>
      <c r="AC39" s="414">
        <f t="shared" si="8"/>
        <v>0</v>
      </c>
      <c r="AD39" s="414"/>
      <c r="AE39" s="414"/>
      <c r="AF39" s="414"/>
      <c r="AG39" s="414"/>
      <c r="AH39" s="414"/>
      <c r="AI39" s="414"/>
      <c r="AJ39" s="1276"/>
      <c r="AK39" s="1276"/>
      <c r="AL39" s="414"/>
      <c r="AM39" s="414"/>
      <c r="AN39" s="414"/>
      <c r="AO39" s="414"/>
      <c r="AP39" s="415"/>
      <c r="AQ39" s="408">
        <f t="shared" si="9"/>
        <v>0</v>
      </c>
    </row>
    <row r="40" spans="1:43" s="416" customFormat="1" x14ac:dyDescent="0.2">
      <c r="B40" s="399"/>
      <c r="C40" s="438" t="s">
        <v>154</v>
      </c>
      <c r="D40" s="411">
        <f>IFERROR('Sch PARENT Inputs'!D49,0)</f>
        <v>0</v>
      </c>
      <c r="E40" s="411"/>
      <c r="F40" s="411">
        <f t="shared" si="6"/>
        <v>0</v>
      </c>
      <c r="G40" s="411"/>
      <c r="H40" s="411"/>
      <c r="I40" s="411"/>
      <c r="J40" s="411"/>
      <c r="K40" s="411"/>
      <c r="L40" s="411"/>
      <c r="M40" s="411"/>
      <c r="N40" s="411"/>
      <c r="O40" s="411"/>
      <c r="P40" s="411"/>
      <c r="Q40" s="411"/>
      <c r="R40" s="411"/>
      <c r="S40" s="412"/>
      <c r="T40" s="407">
        <f t="shared" si="7"/>
        <v>0</v>
      </c>
      <c r="U40" s="413"/>
      <c r="V40" s="413"/>
      <c r="W40" s="414"/>
      <c r="X40" s="414"/>
      <c r="Y40" s="414"/>
      <c r="Z40" s="414"/>
      <c r="AA40" s="414"/>
      <c r="AB40" s="414">
        <f>+T40</f>
        <v>0</v>
      </c>
      <c r="AC40" s="414"/>
      <c r="AD40" s="414"/>
      <c r="AE40" s="414"/>
      <c r="AF40" s="414"/>
      <c r="AG40" s="414"/>
      <c r="AH40" s="414"/>
      <c r="AI40" s="414"/>
      <c r="AJ40" s="1276"/>
      <c r="AK40" s="1276"/>
      <c r="AL40" s="414"/>
      <c r="AM40" s="414"/>
      <c r="AN40" s="414"/>
      <c r="AO40" s="414"/>
      <c r="AP40" s="415"/>
      <c r="AQ40" s="408">
        <f t="shared" si="9"/>
        <v>0</v>
      </c>
    </row>
    <row r="41" spans="1:43" s="416" customFormat="1" x14ac:dyDescent="0.2">
      <c r="B41" s="399"/>
      <c r="C41" s="438"/>
      <c r="D41" s="411"/>
      <c r="E41" s="411"/>
      <c r="F41" s="411"/>
      <c r="G41" s="411"/>
      <c r="H41" s="411"/>
      <c r="I41" s="411"/>
      <c r="J41" s="411"/>
      <c r="K41" s="411"/>
      <c r="L41" s="411"/>
      <c r="M41" s="411"/>
      <c r="N41" s="411"/>
      <c r="O41" s="411"/>
      <c r="P41" s="411"/>
      <c r="Q41" s="411"/>
      <c r="R41" s="411"/>
      <c r="S41" s="412"/>
      <c r="T41" s="407"/>
      <c r="U41" s="413"/>
      <c r="V41" s="413"/>
      <c r="W41" s="414"/>
      <c r="X41" s="414"/>
      <c r="Y41" s="414"/>
      <c r="Z41" s="414"/>
      <c r="AA41" s="414"/>
      <c r="AB41" s="414"/>
      <c r="AC41" s="414"/>
      <c r="AD41" s="414"/>
      <c r="AE41" s="414"/>
      <c r="AF41" s="414"/>
      <c r="AG41" s="414"/>
      <c r="AH41" s="414"/>
      <c r="AI41" s="414"/>
      <c r="AJ41" s="1276"/>
      <c r="AK41" s="1276"/>
      <c r="AL41" s="414"/>
      <c r="AM41" s="414"/>
      <c r="AN41" s="414"/>
      <c r="AO41" s="414"/>
      <c r="AP41" s="415"/>
    </row>
    <row r="42" spans="1:43" s="416" customFormat="1" x14ac:dyDescent="0.2">
      <c r="B42" s="399"/>
      <c r="C42" s="436" t="str">
        <f>'GROUP Inputs'!C47</f>
        <v>4. International Students</v>
      </c>
      <c r="D42" s="402"/>
      <c r="E42" s="402"/>
      <c r="F42" s="402"/>
      <c r="G42" s="402"/>
      <c r="H42" s="402"/>
      <c r="I42" s="402"/>
      <c r="J42" s="402"/>
      <c r="K42" s="402"/>
      <c r="L42" s="402"/>
      <c r="M42" s="402"/>
      <c r="N42" s="402"/>
      <c r="O42" s="402"/>
      <c r="P42" s="402"/>
      <c r="Q42" s="402"/>
      <c r="R42" s="402"/>
      <c r="S42" s="402"/>
      <c r="T42" s="402"/>
      <c r="U42" s="402"/>
      <c r="V42" s="402"/>
      <c r="W42" s="403"/>
      <c r="X42" s="403"/>
      <c r="Y42" s="403"/>
      <c r="Z42" s="403"/>
      <c r="AA42" s="403"/>
      <c r="AB42" s="403"/>
      <c r="AC42" s="403"/>
      <c r="AD42" s="403"/>
      <c r="AE42" s="403"/>
      <c r="AF42" s="403"/>
      <c r="AG42" s="403"/>
      <c r="AH42" s="403"/>
      <c r="AI42" s="403"/>
      <c r="AJ42" s="403"/>
      <c r="AK42" s="403"/>
      <c r="AL42" s="403"/>
      <c r="AM42" s="403"/>
      <c r="AN42" s="403"/>
      <c r="AO42" s="403"/>
      <c r="AP42" s="404"/>
      <c r="AQ42" s="382"/>
    </row>
    <row r="43" spans="1:43" x14ac:dyDescent="0.2">
      <c r="A43" s="416"/>
      <c r="C43" s="437" t="s">
        <v>129</v>
      </c>
      <c r="D43" s="405"/>
      <c r="E43" s="405"/>
      <c r="F43" s="405"/>
      <c r="G43" s="405"/>
      <c r="H43" s="405"/>
      <c r="I43" s="405"/>
      <c r="J43" s="405"/>
      <c r="K43" s="405"/>
      <c r="L43" s="405"/>
      <c r="M43" s="405"/>
      <c r="N43" s="405"/>
      <c r="O43" s="405"/>
      <c r="P43" s="405"/>
      <c r="Q43" s="405"/>
      <c r="R43" s="405"/>
      <c r="S43" s="406"/>
      <c r="T43" s="407"/>
      <c r="U43" s="408"/>
      <c r="V43" s="408"/>
      <c r="W43" s="409"/>
      <c r="X43" s="409"/>
      <c r="Y43" s="409"/>
      <c r="Z43" s="409"/>
      <c r="AA43" s="409"/>
      <c r="AB43" s="409"/>
      <c r="AC43" s="409"/>
      <c r="AD43" s="409"/>
      <c r="AE43" s="409"/>
      <c r="AF43" s="409"/>
      <c r="AG43" s="409"/>
      <c r="AH43" s="409"/>
      <c r="AI43" s="409"/>
      <c r="AJ43" s="1275"/>
      <c r="AK43" s="1275"/>
      <c r="AL43" s="409"/>
      <c r="AM43" s="409"/>
      <c r="AN43" s="409"/>
      <c r="AO43" s="409"/>
      <c r="AP43" s="410"/>
    </row>
    <row r="44" spans="1:43" x14ac:dyDescent="0.2">
      <c r="A44" s="416"/>
      <c r="C44" s="438" t="s">
        <v>104</v>
      </c>
      <c r="D44" s="411">
        <f>IFERROR('Sch PARENT Inputs'!D54,0)</f>
        <v>0</v>
      </c>
      <c r="E44" s="411"/>
      <c r="F44" s="411">
        <f t="shared" si="6"/>
        <v>0</v>
      </c>
      <c r="G44" s="411"/>
      <c r="H44" s="411"/>
      <c r="I44" s="411">
        <f>-I203</f>
        <v>0</v>
      </c>
      <c r="J44" s="411"/>
      <c r="K44" s="411"/>
      <c r="L44" s="411"/>
      <c r="M44" s="411"/>
      <c r="N44" s="411"/>
      <c r="O44" s="411"/>
      <c r="P44" s="411"/>
      <c r="Q44" s="411"/>
      <c r="R44" s="411"/>
      <c r="S44" s="412"/>
      <c r="T44" s="407">
        <f>SUM(F44:S44)</f>
        <v>0</v>
      </c>
      <c r="U44" s="413"/>
      <c r="V44" s="413"/>
      <c r="W44" s="414"/>
      <c r="X44" s="414"/>
      <c r="Y44" s="414"/>
      <c r="Z44" s="414">
        <f>+T44</f>
        <v>0</v>
      </c>
      <c r="AA44" s="414"/>
      <c r="AB44" s="414"/>
      <c r="AC44" s="414"/>
      <c r="AD44" s="414"/>
      <c r="AE44" s="414"/>
      <c r="AF44" s="414"/>
      <c r="AG44" s="414"/>
      <c r="AH44" s="414"/>
      <c r="AI44" s="414"/>
      <c r="AJ44" s="1276"/>
      <c r="AK44" s="1276"/>
      <c r="AL44" s="414"/>
      <c r="AM44" s="414"/>
      <c r="AN44" s="414"/>
      <c r="AO44" s="414"/>
      <c r="AP44" s="415"/>
      <c r="AQ44" s="408">
        <f>T44-SUM(W44:AP44)</f>
        <v>0</v>
      </c>
    </row>
    <row r="45" spans="1:43" s="416" customFormat="1" x14ac:dyDescent="0.2">
      <c r="B45" s="399"/>
      <c r="C45" s="438"/>
      <c r="D45" s="411"/>
      <c r="E45" s="411"/>
      <c r="F45" s="411"/>
      <c r="G45" s="411"/>
      <c r="H45" s="411"/>
      <c r="I45" s="411"/>
      <c r="J45" s="411"/>
      <c r="K45" s="411"/>
      <c r="L45" s="411"/>
      <c r="M45" s="411"/>
      <c r="N45" s="411"/>
      <c r="O45" s="411"/>
      <c r="P45" s="411"/>
      <c r="Q45" s="411"/>
      <c r="R45" s="411"/>
      <c r="S45" s="412"/>
      <c r="T45" s="407"/>
      <c r="U45" s="413"/>
      <c r="V45" s="413"/>
      <c r="W45" s="414"/>
      <c r="X45" s="414"/>
      <c r="Y45" s="414"/>
      <c r="Z45" s="414"/>
      <c r="AA45" s="414"/>
      <c r="AB45" s="414"/>
      <c r="AC45" s="414"/>
      <c r="AD45" s="414"/>
      <c r="AE45" s="414"/>
      <c r="AF45" s="414"/>
      <c r="AG45" s="414"/>
      <c r="AH45" s="414"/>
      <c r="AI45" s="414"/>
      <c r="AJ45" s="1276"/>
      <c r="AK45" s="1276"/>
      <c r="AL45" s="414"/>
      <c r="AM45" s="414"/>
      <c r="AN45" s="414"/>
      <c r="AO45" s="414"/>
      <c r="AP45" s="415"/>
    </row>
    <row r="46" spans="1:43" s="416" customFormat="1" x14ac:dyDescent="0.2">
      <c r="B46" s="399"/>
      <c r="C46" s="437" t="s">
        <v>143</v>
      </c>
      <c r="D46" s="405"/>
      <c r="E46" s="405"/>
      <c r="F46" s="405"/>
      <c r="G46" s="405"/>
      <c r="H46" s="405"/>
      <c r="I46" s="405"/>
      <c r="J46" s="405"/>
      <c r="K46" s="405"/>
      <c r="L46" s="405"/>
      <c r="M46" s="405"/>
      <c r="N46" s="405"/>
      <c r="O46" s="405"/>
      <c r="P46" s="405"/>
      <c r="Q46" s="405"/>
      <c r="R46" s="405"/>
      <c r="S46" s="406"/>
      <c r="T46" s="407"/>
      <c r="U46" s="408"/>
      <c r="V46" s="408"/>
      <c r="W46" s="409"/>
      <c r="X46" s="409"/>
      <c r="Y46" s="409"/>
      <c r="Z46" s="409"/>
      <c r="AA46" s="409"/>
      <c r="AB46" s="409"/>
      <c r="AC46" s="409"/>
      <c r="AD46" s="409"/>
      <c r="AE46" s="409"/>
      <c r="AF46" s="409"/>
      <c r="AG46" s="409"/>
      <c r="AH46" s="409"/>
      <c r="AI46" s="409"/>
      <c r="AJ46" s="1275"/>
      <c r="AK46" s="1275"/>
      <c r="AL46" s="409"/>
      <c r="AM46" s="409"/>
      <c r="AN46" s="409"/>
      <c r="AO46" s="409"/>
      <c r="AP46" s="410"/>
      <c r="AQ46" s="382"/>
    </row>
    <row r="47" spans="1:43" x14ac:dyDescent="0.2">
      <c r="A47" s="416"/>
      <c r="C47" s="1446" t="s">
        <v>1690</v>
      </c>
      <c r="D47" s="411">
        <f>IFERROR('Sch PARENT Inputs'!D58,0)</f>
        <v>0</v>
      </c>
      <c r="E47" s="411"/>
      <c r="F47" s="411">
        <f t="shared" si="6"/>
        <v>0</v>
      </c>
      <c r="G47" s="411"/>
      <c r="H47" s="411"/>
      <c r="I47" s="411"/>
      <c r="J47" s="411"/>
      <c r="K47" s="411"/>
      <c r="L47" s="411"/>
      <c r="M47" s="411"/>
      <c r="N47" s="411"/>
      <c r="O47" s="411"/>
      <c r="P47" s="411"/>
      <c r="Q47" s="411"/>
      <c r="R47" s="411"/>
      <c r="S47" s="412"/>
      <c r="T47" s="407">
        <f t="shared" ref="T47:T49" si="10">SUM(F47:S47)</f>
        <v>0</v>
      </c>
      <c r="U47" s="413"/>
      <c r="V47" s="413"/>
      <c r="W47" s="414"/>
      <c r="X47" s="414"/>
      <c r="Y47" s="414"/>
      <c r="Z47" s="414"/>
      <c r="AA47" s="414"/>
      <c r="AB47" s="414"/>
      <c r="AC47" s="414">
        <f>+T47</f>
        <v>0</v>
      </c>
      <c r="AD47" s="414"/>
      <c r="AE47" s="414"/>
      <c r="AF47" s="414"/>
      <c r="AG47" s="414"/>
      <c r="AH47" s="414"/>
      <c r="AI47" s="414"/>
      <c r="AJ47" s="1276"/>
      <c r="AK47" s="1276"/>
      <c r="AL47" s="414"/>
      <c r="AM47" s="414"/>
      <c r="AN47" s="414"/>
      <c r="AO47" s="414"/>
      <c r="AP47" s="415"/>
      <c r="AQ47" s="408">
        <f t="shared" ref="AQ47:AQ49" si="11">T47-SUM(W47:AP47)</f>
        <v>0</v>
      </c>
    </row>
    <row r="48" spans="1:43" s="416" customFormat="1" x14ac:dyDescent="0.2">
      <c r="B48" s="399"/>
      <c r="C48" s="438" t="s">
        <v>154</v>
      </c>
      <c r="D48" s="411">
        <f>IFERROR('Sch PARENT Inputs'!D59,0)</f>
        <v>0</v>
      </c>
      <c r="E48" s="411"/>
      <c r="F48" s="411">
        <f t="shared" si="6"/>
        <v>0</v>
      </c>
      <c r="G48" s="411"/>
      <c r="H48" s="411"/>
      <c r="I48" s="411"/>
      <c r="J48" s="411"/>
      <c r="K48" s="411"/>
      <c r="L48" s="411"/>
      <c r="M48" s="411"/>
      <c r="N48" s="411"/>
      <c r="O48" s="411"/>
      <c r="P48" s="411"/>
      <c r="Q48" s="411"/>
      <c r="R48" s="411"/>
      <c r="S48" s="412"/>
      <c r="T48" s="407">
        <f t="shared" si="10"/>
        <v>0</v>
      </c>
      <c r="U48" s="413"/>
      <c r="V48" s="413"/>
      <c r="W48" s="414"/>
      <c r="X48" s="414"/>
      <c r="Y48" s="414"/>
      <c r="Z48" s="414"/>
      <c r="AA48" s="414"/>
      <c r="AB48" s="414">
        <f>+T48</f>
        <v>0</v>
      </c>
      <c r="AC48" s="414"/>
      <c r="AD48" s="414"/>
      <c r="AE48" s="414"/>
      <c r="AF48" s="414"/>
      <c r="AG48" s="414"/>
      <c r="AH48" s="414"/>
      <c r="AI48" s="414"/>
      <c r="AJ48" s="1276"/>
      <c r="AK48" s="1276"/>
      <c r="AL48" s="414"/>
      <c r="AM48" s="414"/>
      <c r="AN48" s="414"/>
      <c r="AO48" s="414"/>
      <c r="AP48" s="415"/>
      <c r="AQ48" s="408">
        <f t="shared" si="11"/>
        <v>0</v>
      </c>
    </row>
    <row r="49" spans="1:43" s="416" customFormat="1" x14ac:dyDescent="0.2">
      <c r="B49" s="399"/>
      <c r="C49" s="438" t="s">
        <v>158</v>
      </c>
      <c r="D49" s="411">
        <f>IFERROR('Sch PARENT Inputs'!D60,0)</f>
        <v>0</v>
      </c>
      <c r="E49" s="411"/>
      <c r="F49" s="411">
        <f t="shared" si="6"/>
        <v>0</v>
      </c>
      <c r="G49" s="411"/>
      <c r="H49" s="411"/>
      <c r="I49" s="411"/>
      <c r="J49" s="411"/>
      <c r="K49" s="411"/>
      <c r="L49" s="411"/>
      <c r="M49" s="411"/>
      <c r="N49" s="411"/>
      <c r="O49" s="411"/>
      <c r="P49" s="411"/>
      <c r="Q49" s="411"/>
      <c r="R49" s="411"/>
      <c r="S49" s="412"/>
      <c r="T49" s="407">
        <f t="shared" si="10"/>
        <v>0</v>
      </c>
      <c r="U49" s="413"/>
      <c r="V49" s="413"/>
      <c r="W49" s="414"/>
      <c r="X49" s="414"/>
      <c r="Y49" s="414"/>
      <c r="Z49" s="414"/>
      <c r="AA49" s="414"/>
      <c r="AB49" s="414"/>
      <c r="AC49" s="414">
        <f>+T49</f>
        <v>0</v>
      </c>
      <c r="AD49" s="414"/>
      <c r="AE49" s="414"/>
      <c r="AF49" s="414"/>
      <c r="AG49" s="414"/>
      <c r="AH49" s="414"/>
      <c r="AI49" s="414"/>
      <c r="AJ49" s="1276"/>
      <c r="AK49" s="1276"/>
      <c r="AL49" s="414"/>
      <c r="AM49" s="414"/>
      <c r="AN49" s="414"/>
      <c r="AO49" s="414"/>
      <c r="AP49" s="415"/>
      <c r="AQ49" s="408">
        <f t="shared" si="11"/>
        <v>0</v>
      </c>
    </row>
    <row r="50" spans="1:43" s="416" customFormat="1" x14ac:dyDescent="0.2">
      <c r="B50" s="399"/>
      <c r="C50" s="438"/>
      <c r="D50" s="411"/>
      <c r="E50" s="411"/>
      <c r="F50" s="411"/>
      <c r="G50" s="411"/>
      <c r="H50" s="411"/>
      <c r="I50" s="411"/>
      <c r="J50" s="411"/>
      <c r="K50" s="411"/>
      <c r="L50" s="411"/>
      <c r="M50" s="411"/>
      <c r="N50" s="411"/>
      <c r="O50" s="411"/>
      <c r="P50" s="411"/>
      <c r="Q50" s="411"/>
      <c r="R50" s="411"/>
      <c r="S50" s="412"/>
      <c r="T50" s="407"/>
      <c r="U50" s="413"/>
      <c r="V50" s="413"/>
      <c r="W50" s="414"/>
      <c r="X50" s="414"/>
      <c r="Y50" s="414"/>
      <c r="Z50" s="414"/>
      <c r="AA50" s="414"/>
      <c r="AB50" s="414"/>
      <c r="AC50" s="414"/>
      <c r="AD50" s="414"/>
      <c r="AE50" s="414"/>
      <c r="AF50" s="414"/>
      <c r="AG50" s="414"/>
      <c r="AH50" s="414"/>
      <c r="AI50" s="414"/>
      <c r="AJ50" s="1276"/>
      <c r="AK50" s="1276"/>
      <c r="AL50" s="414"/>
      <c r="AM50" s="414"/>
      <c r="AN50" s="414"/>
      <c r="AO50" s="414"/>
      <c r="AP50" s="415"/>
    </row>
    <row r="51" spans="1:43" s="416" customFormat="1" x14ac:dyDescent="0.2">
      <c r="B51" s="399"/>
      <c r="C51" s="436" t="str">
        <f>'GROUP Inputs'!C56</f>
        <v>5. Learning Resources</v>
      </c>
      <c r="D51" s="402"/>
      <c r="E51" s="402"/>
      <c r="F51" s="402"/>
      <c r="G51" s="402"/>
      <c r="H51" s="402"/>
      <c r="I51" s="402"/>
      <c r="J51" s="402"/>
      <c r="K51" s="402"/>
      <c r="L51" s="402"/>
      <c r="M51" s="402"/>
      <c r="N51" s="402"/>
      <c r="O51" s="402"/>
      <c r="P51" s="402"/>
      <c r="Q51" s="402"/>
      <c r="R51" s="402"/>
      <c r="S51" s="402"/>
      <c r="T51" s="402"/>
      <c r="U51" s="402"/>
      <c r="V51" s="402"/>
      <c r="W51" s="403"/>
      <c r="X51" s="403"/>
      <c r="Y51" s="403"/>
      <c r="Z51" s="403"/>
      <c r="AA51" s="403"/>
      <c r="AB51" s="403"/>
      <c r="AC51" s="403"/>
      <c r="AD51" s="403"/>
      <c r="AE51" s="403"/>
      <c r="AF51" s="403"/>
      <c r="AG51" s="403"/>
      <c r="AH51" s="403"/>
      <c r="AI51" s="403"/>
      <c r="AJ51" s="403"/>
      <c r="AK51" s="403"/>
      <c r="AL51" s="403"/>
      <c r="AM51" s="403"/>
      <c r="AN51" s="403"/>
      <c r="AO51" s="403"/>
      <c r="AP51" s="404"/>
      <c r="AQ51" s="382"/>
    </row>
    <row r="52" spans="1:43" x14ac:dyDescent="0.2">
      <c r="A52" s="416"/>
      <c r="C52" s="437" t="s">
        <v>143</v>
      </c>
      <c r="D52" s="405"/>
      <c r="E52" s="405"/>
      <c r="F52" s="405"/>
      <c r="G52" s="405"/>
      <c r="H52" s="405"/>
      <c r="I52" s="405"/>
      <c r="J52" s="405"/>
      <c r="K52" s="405"/>
      <c r="L52" s="405"/>
      <c r="M52" s="405"/>
      <c r="N52" s="405"/>
      <c r="O52" s="405"/>
      <c r="P52" s="405"/>
      <c r="Q52" s="405"/>
      <c r="R52" s="405"/>
      <c r="S52" s="406"/>
      <c r="T52" s="407"/>
      <c r="U52" s="408"/>
      <c r="V52" s="408"/>
      <c r="W52" s="409"/>
      <c r="X52" s="409"/>
      <c r="Y52" s="409"/>
      <c r="Z52" s="409"/>
      <c r="AA52" s="409"/>
      <c r="AB52" s="409"/>
      <c r="AC52" s="409"/>
      <c r="AD52" s="409"/>
      <c r="AE52" s="409"/>
      <c r="AF52" s="409"/>
      <c r="AG52" s="409"/>
      <c r="AH52" s="409"/>
      <c r="AI52" s="409"/>
      <c r="AJ52" s="1275"/>
      <c r="AK52" s="1275"/>
      <c r="AL52" s="409"/>
      <c r="AM52" s="409"/>
      <c r="AN52" s="409"/>
      <c r="AO52" s="409"/>
      <c r="AP52" s="410"/>
    </row>
    <row r="53" spans="1:43" x14ac:dyDescent="0.2">
      <c r="A53" s="416"/>
      <c r="C53" s="438" t="s">
        <v>160</v>
      </c>
      <c r="D53" s="411">
        <f>IFERROR('Sch PARENT Inputs'!D65,0)</f>
        <v>0</v>
      </c>
      <c r="E53" s="411"/>
      <c r="F53" s="411">
        <f t="shared" si="6"/>
        <v>0</v>
      </c>
      <c r="G53" s="411"/>
      <c r="H53" s="411"/>
      <c r="I53" s="411"/>
      <c r="J53" s="411"/>
      <c r="K53" s="411"/>
      <c r="L53" s="411"/>
      <c r="M53" s="411"/>
      <c r="N53" s="411"/>
      <c r="O53" s="411"/>
      <c r="P53" s="411"/>
      <c r="Q53" s="411"/>
      <c r="R53" s="411"/>
      <c r="S53" s="412"/>
      <c r="T53" s="407">
        <f t="shared" ref="T53:T58" si="12">SUM(F53:S53)</f>
        <v>0</v>
      </c>
      <c r="U53" s="413"/>
      <c r="V53" s="413"/>
      <c r="W53" s="414"/>
      <c r="X53" s="414"/>
      <c r="Y53" s="414"/>
      <c r="Z53" s="414"/>
      <c r="AA53" s="414"/>
      <c r="AB53" s="414"/>
      <c r="AC53" s="414">
        <f>+T53</f>
        <v>0</v>
      </c>
      <c r="AD53" s="414"/>
      <c r="AE53" s="414"/>
      <c r="AF53" s="414"/>
      <c r="AG53" s="414"/>
      <c r="AH53" s="414"/>
      <c r="AI53" s="414"/>
      <c r="AJ53" s="1276"/>
      <c r="AK53" s="1276"/>
      <c r="AL53" s="414"/>
      <c r="AM53" s="414"/>
      <c r="AN53" s="414"/>
      <c r="AO53" s="414"/>
      <c r="AP53" s="415"/>
      <c r="AQ53" s="408">
        <f t="shared" ref="AQ53:AQ58" si="13">T53-SUM(W53:AP53)</f>
        <v>0</v>
      </c>
    </row>
    <row r="54" spans="1:43" s="416" customFormat="1" x14ac:dyDescent="0.2">
      <c r="B54" s="399"/>
      <c r="C54" s="438" t="s">
        <v>1403</v>
      </c>
      <c r="D54" s="411">
        <f>IFERROR('Sch PARENT Inputs'!D66,0)</f>
        <v>0</v>
      </c>
      <c r="E54" s="411"/>
      <c r="F54" s="411">
        <f t="shared" si="6"/>
        <v>0</v>
      </c>
      <c r="G54" s="411"/>
      <c r="H54" s="411"/>
      <c r="I54" s="411"/>
      <c r="J54" s="411"/>
      <c r="K54" s="411"/>
      <c r="L54" s="411"/>
      <c r="M54" s="411"/>
      <c r="N54" s="411"/>
      <c r="O54" s="411"/>
      <c r="P54" s="411"/>
      <c r="Q54" s="411"/>
      <c r="R54" s="411"/>
      <c r="S54" s="412"/>
      <c r="T54" s="407">
        <f t="shared" si="12"/>
        <v>0</v>
      </c>
      <c r="U54" s="413"/>
      <c r="V54" s="413"/>
      <c r="W54" s="414"/>
      <c r="X54" s="414"/>
      <c r="Y54" s="414"/>
      <c r="Z54" s="414"/>
      <c r="AA54" s="414"/>
      <c r="AB54" s="414"/>
      <c r="AC54" s="414">
        <f>+T54</f>
        <v>0</v>
      </c>
      <c r="AD54" s="414"/>
      <c r="AE54" s="414"/>
      <c r="AF54" s="414"/>
      <c r="AG54" s="414"/>
      <c r="AH54" s="414"/>
      <c r="AI54" s="414"/>
      <c r="AJ54" s="1276"/>
      <c r="AK54" s="1276"/>
      <c r="AL54" s="414"/>
      <c r="AM54" s="414"/>
      <c r="AN54" s="414"/>
      <c r="AO54" s="414"/>
      <c r="AP54" s="415"/>
      <c r="AQ54" s="408">
        <f t="shared" si="13"/>
        <v>0</v>
      </c>
    </row>
    <row r="55" spans="1:43" s="416" customFormat="1" x14ac:dyDescent="0.2">
      <c r="B55" s="399"/>
      <c r="C55" s="438" t="s">
        <v>1404</v>
      </c>
      <c r="D55" s="411">
        <f>IFERROR('Sch PARENT Inputs'!D67,0)</f>
        <v>0</v>
      </c>
      <c r="E55" s="411"/>
      <c r="F55" s="411">
        <f t="shared" si="6"/>
        <v>0</v>
      </c>
      <c r="G55" s="411"/>
      <c r="H55" s="411"/>
      <c r="I55" s="411"/>
      <c r="J55" s="411"/>
      <c r="K55" s="411"/>
      <c r="L55" s="411"/>
      <c r="M55" s="411"/>
      <c r="N55" s="411"/>
      <c r="O55" s="411"/>
      <c r="P55" s="411"/>
      <c r="Q55" s="411"/>
      <c r="R55" s="411"/>
      <c r="S55" s="412"/>
      <c r="T55" s="407">
        <f t="shared" si="12"/>
        <v>0</v>
      </c>
      <c r="U55" s="413"/>
      <c r="V55" s="413"/>
      <c r="W55" s="414"/>
      <c r="X55" s="414"/>
      <c r="Y55" s="414"/>
      <c r="Z55" s="414"/>
      <c r="AA55" s="414"/>
      <c r="AB55" s="414"/>
      <c r="AC55" s="414">
        <f>+T55</f>
        <v>0</v>
      </c>
      <c r="AD55" s="414"/>
      <c r="AE55" s="414"/>
      <c r="AF55" s="414"/>
      <c r="AG55" s="414"/>
      <c r="AH55" s="414"/>
      <c r="AI55" s="414"/>
      <c r="AJ55" s="1276"/>
      <c r="AK55" s="1276"/>
      <c r="AL55" s="414"/>
      <c r="AM55" s="414"/>
      <c r="AN55" s="414"/>
      <c r="AO55" s="414"/>
      <c r="AP55" s="415"/>
      <c r="AQ55" s="408">
        <f t="shared" si="13"/>
        <v>0</v>
      </c>
    </row>
    <row r="56" spans="1:43" s="416" customFormat="1" x14ac:dyDescent="0.2">
      <c r="B56" s="399"/>
      <c r="C56" s="438" t="s">
        <v>1405</v>
      </c>
      <c r="D56" s="411">
        <f>IFERROR('Sch PARENT Inputs'!D68,0)</f>
        <v>0</v>
      </c>
      <c r="E56" s="411"/>
      <c r="F56" s="411">
        <f t="shared" si="6"/>
        <v>0</v>
      </c>
      <c r="G56" s="411"/>
      <c r="H56" s="411"/>
      <c r="I56" s="411"/>
      <c r="J56" s="411"/>
      <c r="K56" s="411"/>
      <c r="L56" s="411"/>
      <c r="M56" s="411"/>
      <c r="N56" s="411"/>
      <c r="O56" s="411"/>
      <c r="P56" s="411"/>
      <c r="Q56" s="411"/>
      <c r="R56" s="411"/>
      <c r="S56" s="412"/>
      <c r="T56" s="407">
        <f t="shared" si="12"/>
        <v>0</v>
      </c>
      <c r="U56" s="413"/>
      <c r="V56" s="413"/>
      <c r="W56" s="414"/>
      <c r="X56" s="414"/>
      <c r="Y56" s="414"/>
      <c r="Z56" s="414"/>
      <c r="AA56" s="414"/>
      <c r="AB56" s="414"/>
      <c r="AC56" s="414">
        <f>+T56</f>
        <v>0</v>
      </c>
      <c r="AD56" s="414"/>
      <c r="AE56" s="414"/>
      <c r="AF56" s="414"/>
      <c r="AG56" s="414"/>
      <c r="AH56" s="414"/>
      <c r="AI56" s="414"/>
      <c r="AJ56" s="1276"/>
      <c r="AK56" s="1276"/>
      <c r="AL56" s="414"/>
      <c r="AM56" s="414"/>
      <c r="AN56" s="414"/>
      <c r="AO56" s="414"/>
      <c r="AP56" s="415"/>
      <c r="AQ56" s="408">
        <f t="shared" si="13"/>
        <v>0</v>
      </c>
    </row>
    <row r="57" spans="1:43" s="416" customFormat="1" x14ac:dyDescent="0.2">
      <c r="B57" s="399"/>
      <c r="C57" s="438" t="s">
        <v>1406</v>
      </c>
      <c r="D57" s="411">
        <f>IFERROR('Sch PARENT Inputs'!D69,0)</f>
        <v>0</v>
      </c>
      <c r="E57" s="411"/>
      <c r="F57" s="411">
        <f t="shared" si="6"/>
        <v>0</v>
      </c>
      <c r="G57" s="411">
        <f>-G7-H7</f>
        <v>0</v>
      </c>
      <c r="H57" s="411"/>
      <c r="I57" s="411"/>
      <c r="J57" s="411"/>
      <c r="K57" s="411"/>
      <c r="L57" s="411">
        <f>+D191</f>
        <v>0</v>
      </c>
      <c r="M57" s="411">
        <f>-M193-M192</f>
        <v>0</v>
      </c>
      <c r="N57" s="411"/>
      <c r="O57" s="411"/>
      <c r="P57" s="411"/>
      <c r="Q57" s="411"/>
      <c r="R57" s="411"/>
      <c r="S57" s="412"/>
      <c r="T57" s="407">
        <f t="shared" si="12"/>
        <v>0</v>
      </c>
      <c r="U57" s="413"/>
      <c r="V57" s="413"/>
      <c r="W57" s="414"/>
      <c r="X57" s="414"/>
      <c r="Y57" s="414"/>
      <c r="Z57" s="414"/>
      <c r="AA57" s="414"/>
      <c r="AB57" s="414">
        <f>+T57</f>
        <v>0</v>
      </c>
      <c r="AC57" s="414"/>
      <c r="AD57" s="414"/>
      <c r="AE57" s="414"/>
      <c r="AF57" s="414"/>
      <c r="AG57" s="414"/>
      <c r="AH57" s="414"/>
      <c r="AI57" s="414"/>
      <c r="AJ57" s="1276"/>
      <c r="AK57" s="1276"/>
      <c r="AL57" s="414"/>
      <c r="AM57" s="414"/>
      <c r="AN57" s="414"/>
      <c r="AO57" s="414"/>
      <c r="AP57" s="415"/>
      <c r="AQ57" s="408">
        <f t="shared" si="13"/>
        <v>0</v>
      </c>
    </row>
    <row r="58" spans="1:43" s="416" customFormat="1" x14ac:dyDescent="0.2">
      <c r="B58" s="399"/>
      <c r="C58" s="438" t="s">
        <v>1407</v>
      </c>
      <c r="D58" s="411">
        <f>IFERROR('Sch PARENT Inputs'!D70,0)</f>
        <v>0</v>
      </c>
      <c r="E58" s="411"/>
      <c r="F58" s="411">
        <f t="shared" si="6"/>
        <v>0</v>
      </c>
      <c r="G58" s="411"/>
      <c r="H58" s="411"/>
      <c r="I58" s="411"/>
      <c r="J58" s="411"/>
      <c r="K58" s="411"/>
      <c r="L58" s="411"/>
      <c r="M58" s="411"/>
      <c r="N58" s="411"/>
      <c r="O58" s="411"/>
      <c r="P58" s="411"/>
      <c r="Q58" s="411"/>
      <c r="R58" s="411"/>
      <c r="S58" s="412"/>
      <c r="T58" s="407">
        <f t="shared" si="12"/>
        <v>0</v>
      </c>
      <c r="U58" s="413"/>
      <c r="V58" s="413"/>
      <c r="W58" s="414"/>
      <c r="X58" s="414"/>
      <c r="Y58" s="414"/>
      <c r="Z58" s="414"/>
      <c r="AA58" s="414"/>
      <c r="AB58" s="414"/>
      <c r="AC58" s="414">
        <f t="shared" ref="AC58:AC71" si="14">+T58</f>
        <v>0</v>
      </c>
      <c r="AD58" s="414"/>
      <c r="AE58" s="414"/>
      <c r="AF58" s="414"/>
      <c r="AG58" s="414"/>
      <c r="AH58" s="414"/>
      <c r="AI58" s="414"/>
      <c r="AJ58" s="1276"/>
      <c r="AK58" s="1276"/>
      <c r="AL58" s="414"/>
      <c r="AM58" s="414"/>
      <c r="AN58" s="414"/>
      <c r="AO58" s="414"/>
      <c r="AP58" s="415"/>
      <c r="AQ58" s="408">
        <f t="shared" si="13"/>
        <v>0</v>
      </c>
    </row>
    <row r="59" spans="1:43" s="416" customFormat="1" x14ac:dyDescent="0.2">
      <c r="B59" s="399"/>
      <c r="C59" s="438"/>
      <c r="D59" s="411"/>
      <c r="E59" s="411"/>
      <c r="F59" s="411"/>
      <c r="G59" s="411"/>
      <c r="H59" s="411"/>
      <c r="I59" s="411"/>
      <c r="J59" s="411"/>
      <c r="K59" s="411"/>
      <c r="L59" s="411"/>
      <c r="M59" s="411"/>
      <c r="N59" s="411"/>
      <c r="O59" s="411"/>
      <c r="P59" s="411"/>
      <c r="Q59" s="411"/>
      <c r="R59" s="411"/>
      <c r="S59" s="412"/>
      <c r="T59" s="407"/>
      <c r="U59" s="413"/>
      <c r="V59" s="413"/>
      <c r="W59" s="414"/>
      <c r="X59" s="414"/>
      <c r="Y59" s="414"/>
      <c r="Z59" s="414"/>
      <c r="AA59" s="414"/>
      <c r="AB59" s="414"/>
      <c r="AC59" s="414"/>
      <c r="AD59" s="414"/>
      <c r="AE59" s="414"/>
      <c r="AF59" s="414"/>
      <c r="AG59" s="414"/>
      <c r="AH59" s="414"/>
      <c r="AI59" s="414"/>
      <c r="AJ59" s="1276"/>
      <c r="AK59" s="1276"/>
      <c r="AL59" s="414"/>
      <c r="AM59" s="414"/>
      <c r="AN59" s="414"/>
      <c r="AO59" s="414"/>
      <c r="AP59" s="415"/>
    </row>
    <row r="60" spans="1:43" s="416" customFormat="1" x14ac:dyDescent="0.2">
      <c r="B60" s="399"/>
      <c r="C60" s="436" t="str">
        <f>'GROUP Inputs'!C65</f>
        <v>6. Administration</v>
      </c>
      <c r="D60" s="402"/>
      <c r="E60" s="402"/>
      <c r="F60" s="402"/>
      <c r="G60" s="402"/>
      <c r="H60" s="402"/>
      <c r="I60" s="402"/>
      <c r="J60" s="402"/>
      <c r="K60" s="402"/>
      <c r="L60" s="402"/>
      <c r="M60" s="402"/>
      <c r="N60" s="402"/>
      <c r="O60" s="402"/>
      <c r="P60" s="402"/>
      <c r="Q60" s="402"/>
      <c r="R60" s="402"/>
      <c r="S60" s="402"/>
      <c r="T60" s="402"/>
      <c r="U60" s="402"/>
      <c r="V60" s="402"/>
      <c r="W60" s="403"/>
      <c r="X60" s="403"/>
      <c r="Y60" s="403"/>
      <c r="Z60" s="403"/>
      <c r="AA60" s="403"/>
      <c r="AB60" s="403"/>
      <c r="AC60" s="403"/>
      <c r="AD60" s="403"/>
      <c r="AE60" s="403"/>
      <c r="AF60" s="403"/>
      <c r="AG60" s="403"/>
      <c r="AH60" s="403"/>
      <c r="AI60" s="403"/>
      <c r="AJ60" s="403"/>
      <c r="AK60" s="403"/>
      <c r="AL60" s="403"/>
      <c r="AM60" s="403"/>
      <c r="AN60" s="403"/>
      <c r="AO60" s="403"/>
      <c r="AP60" s="404"/>
      <c r="AQ60" s="382"/>
    </row>
    <row r="61" spans="1:43" x14ac:dyDescent="0.2">
      <c r="A61" s="416"/>
      <c r="C61" s="437" t="s">
        <v>143</v>
      </c>
      <c r="D61" s="405"/>
      <c r="E61" s="405"/>
      <c r="F61" s="405"/>
      <c r="G61" s="405"/>
      <c r="H61" s="405"/>
      <c r="I61" s="405"/>
      <c r="J61" s="405"/>
      <c r="K61" s="405"/>
      <c r="L61" s="405"/>
      <c r="M61" s="405"/>
      <c r="N61" s="405"/>
      <c r="O61" s="405"/>
      <c r="P61" s="405"/>
      <c r="Q61" s="405"/>
      <c r="R61" s="405"/>
      <c r="S61" s="406"/>
      <c r="T61" s="407"/>
      <c r="U61" s="408"/>
      <c r="V61" s="408"/>
      <c r="W61" s="409"/>
      <c r="X61" s="409"/>
      <c r="Y61" s="409"/>
      <c r="Z61" s="409"/>
      <c r="AA61" s="409"/>
      <c r="AB61" s="409"/>
      <c r="AC61" s="409"/>
      <c r="AD61" s="409"/>
      <c r="AE61" s="409"/>
      <c r="AF61" s="409"/>
      <c r="AG61" s="409"/>
      <c r="AH61" s="409"/>
      <c r="AI61" s="409"/>
      <c r="AJ61" s="1275"/>
      <c r="AK61" s="1275"/>
      <c r="AL61" s="409"/>
      <c r="AM61" s="409"/>
      <c r="AN61" s="409"/>
      <c r="AO61" s="409"/>
      <c r="AP61" s="410"/>
    </row>
    <row r="62" spans="1:43" x14ac:dyDescent="0.2">
      <c r="A62" s="416"/>
      <c r="C62" s="438" t="s">
        <v>166</v>
      </c>
      <c r="D62" s="411">
        <f>IFERROR('Sch PARENT Inputs'!D75,0)</f>
        <v>0</v>
      </c>
      <c r="E62" s="411"/>
      <c r="F62" s="411">
        <f t="shared" ref="F62:F74" si="15">D62-E62</f>
        <v>0</v>
      </c>
      <c r="G62" s="411"/>
      <c r="H62" s="411"/>
      <c r="I62" s="411"/>
      <c r="J62" s="411"/>
      <c r="K62" s="411"/>
      <c r="L62" s="411"/>
      <c r="M62" s="411"/>
      <c r="N62" s="411"/>
      <c r="O62" s="411"/>
      <c r="P62" s="411"/>
      <c r="Q62" s="411"/>
      <c r="R62" s="411"/>
      <c r="S62" s="412"/>
      <c r="T62" s="407">
        <f t="shared" ref="T62:T74" si="16">SUM(F62:S62)</f>
        <v>0</v>
      </c>
      <c r="U62" s="413"/>
      <c r="V62" s="413"/>
      <c r="W62" s="414"/>
      <c r="X62" s="414"/>
      <c r="Y62" s="414"/>
      <c r="Z62" s="414"/>
      <c r="AA62" s="414"/>
      <c r="AB62" s="414"/>
      <c r="AC62" s="414">
        <f t="shared" si="14"/>
        <v>0</v>
      </c>
      <c r="AD62" s="414"/>
      <c r="AE62" s="414"/>
      <c r="AF62" s="414"/>
      <c r="AG62" s="414"/>
      <c r="AH62" s="414"/>
      <c r="AI62" s="414"/>
      <c r="AJ62" s="1276"/>
      <c r="AK62" s="1276"/>
      <c r="AL62" s="414"/>
      <c r="AM62" s="414"/>
      <c r="AN62" s="414"/>
      <c r="AO62" s="414"/>
      <c r="AP62" s="415"/>
      <c r="AQ62" s="408">
        <f t="shared" ref="AQ62:AQ74" si="17">T62-SUM(W62:AP62)</f>
        <v>0</v>
      </c>
    </row>
    <row r="63" spans="1:43" s="416" customFormat="1" x14ac:dyDescent="0.2">
      <c r="B63" s="399"/>
      <c r="C63" s="438" t="s">
        <v>167</v>
      </c>
      <c r="D63" s="411">
        <f>IFERROR('Sch PARENT Inputs'!D76,0)</f>
        <v>0</v>
      </c>
      <c r="E63" s="411"/>
      <c r="F63" s="411">
        <f t="shared" si="15"/>
        <v>0</v>
      </c>
      <c r="G63" s="411"/>
      <c r="H63" s="411"/>
      <c r="I63" s="411"/>
      <c r="J63" s="411"/>
      <c r="K63" s="411"/>
      <c r="L63" s="411"/>
      <c r="M63" s="411"/>
      <c r="N63" s="411"/>
      <c r="O63" s="411"/>
      <c r="P63" s="411"/>
      <c r="Q63" s="411"/>
      <c r="R63" s="411"/>
      <c r="S63" s="412"/>
      <c r="T63" s="407">
        <f t="shared" si="16"/>
        <v>0</v>
      </c>
      <c r="U63" s="413"/>
      <c r="V63" s="413"/>
      <c r="W63" s="414"/>
      <c r="X63" s="414"/>
      <c r="Y63" s="414"/>
      <c r="Z63" s="414"/>
      <c r="AA63" s="414"/>
      <c r="AB63" s="414"/>
      <c r="AC63" s="414">
        <f t="shared" si="14"/>
        <v>0</v>
      </c>
      <c r="AD63" s="414"/>
      <c r="AE63" s="414"/>
      <c r="AF63" s="414"/>
      <c r="AG63" s="414"/>
      <c r="AH63" s="414"/>
      <c r="AI63" s="414"/>
      <c r="AJ63" s="1276"/>
      <c r="AK63" s="1276"/>
      <c r="AL63" s="414"/>
      <c r="AM63" s="414"/>
      <c r="AN63" s="414"/>
      <c r="AO63" s="414"/>
      <c r="AP63" s="415"/>
      <c r="AQ63" s="408">
        <f t="shared" si="17"/>
        <v>0</v>
      </c>
    </row>
    <row r="64" spans="1:43" s="416" customFormat="1" x14ac:dyDescent="0.2">
      <c r="B64" s="399"/>
      <c r="C64" s="438" t="s">
        <v>168</v>
      </c>
      <c r="D64" s="411">
        <f>IFERROR('Sch PARENT Inputs'!D77,0)</f>
        <v>0</v>
      </c>
      <c r="E64" s="411"/>
      <c r="F64" s="411">
        <f t="shared" si="15"/>
        <v>0</v>
      </c>
      <c r="G64" s="411"/>
      <c r="H64" s="411"/>
      <c r="I64" s="411"/>
      <c r="J64" s="411"/>
      <c r="K64" s="411"/>
      <c r="L64" s="411"/>
      <c r="M64" s="411"/>
      <c r="N64" s="411"/>
      <c r="O64" s="411"/>
      <c r="P64" s="411"/>
      <c r="Q64" s="411"/>
      <c r="R64" s="411"/>
      <c r="S64" s="412"/>
      <c r="T64" s="407">
        <f t="shared" si="16"/>
        <v>0</v>
      </c>
      <c r="U64" s="413"/>
      <c r="V64" s="413"/>
      <c r="W64" s="414"/>
      <c r="X64" s="414"/>
      <c r="Y64" s="414"/>
      <c r="Z64" s="414"/>
      <c r="AA64" s="414"/>
      <c r="AB64" s="414"/>
      <c r="AC64" s="414">
        <f t="shared" si="14"/>
        <v>0</v>
      </c>
      <c r="AD64" s="414"/>
      <c r="AE64" s="414"/>
      <c r="AF64" s="414"/>
      <c r="AG64" s="414"/>
      <c r="AH64" s="414"/>
      <c r="AI64" s="414"/>
      <c r="AJ64" s="1276"/>
      <c r="AK64" s="1276"/>
      <c r="AL64" s="414"/>
      <c r="AM64" s="414"/>
      <c r="AN64" s="414"/>
      <c r="AO64" s="414"/>
      <c r="AP64" s="415"/>
      <c r="AQ64" s="408">
        <f t="shared" si="17"/>
        <v>0</v>
      </c>
    </row>
    <row r="65" spans="1:44" s="416" customFormat="1" x14ac:dyDescent="0.2">
      <c r="B65" s="399"/>
      <c r="C65" s="438" t="s">
        <v>108</v>
      </c>
      <c r="D65" s="411">
        <f>IFERROR('Sch PARENT Inputs'!D78,0)</f>
        <v>0</v>
      </c>
      <c r="E65" s="411"/>
      <c r="F65" s="411">
        <f t="shared" si="15"/>
        <v>0</v>
      </c>
      <c r="G65" s="411"/>
      <c r="H65" s="411"/>
      <c r="I65" s="411"/>
      <c r="J65" s="411"/>
      <c r="K65" s="411"/>
      <c r="L65" s="411"/>
      <c r="M65" s="411"/>
      <c r="N65" s="411"/>
      <c r="O65" s="411"/>
      <c r="P65" s="411"/>
      <c r="Q65" s="411"/>
      <c r="R65" s="411"/>
      <c r="S65" s="412"/>
      <c r="T65" s="407">
        <f t="shared" si="16"/>
        <v>0</v>
      </c>
      <c r="U65" s="413"/>
      <c r="V65" s="413"/>
      <c r="W65" s="414"/>
      <c r="X65" s="414"/>
      <c r="Y65" s="414"/>
      <c r="Z65" s="414"/>
      <c r="AA65" s="414"/>
      <c r="AB65" s="414"/>
      <c r="AC65" s="414">
        <f t="shared" si="14"/>
        <v>0</v>
      </c>
      <c r="AD65" s="414"/>
      <c r="AE65" s="414"/>
      <c r="AF65" s="414"/>
      <c r="AG65" s="414"/>
      <c r="AH65" s="414"/>
      <c r="AI65" s="414"/>
      <c r="AJ65" s="1276"/>
      <c r="AK65" s="1276"/>
      <c r="AL65" s="414"/>
      <c r="AM65" s="414"/>
      <c r="AN65" s="414"/>
      <c r="AO65" s="414"/>
      <c r="AP65" s="415"/>
      <c r="AQ65" s="408">
        <f t="shared" si="17"/>
        <v>0</v>
      </c>
    </row>
    <row r="66" spans="1:44" s="416" customFormat="1" x14ac:dyDescent="0.2">
      <c r="B66" s="399"/>
      <c r="C66" s="438" t="s">
        <v>169</v>
      </c>
      <c r="D66" s="411">
        <f>IFERROR('Sch PARENT Inputs'!D79,0)</f>
        <v>0</v>
      </c>
      <c r="E66" s="411"/>
      <c r="F66" s="411">
        <f t="shared" si="15"/>
        <v>0</v>
      </c>
      <c r="G66" s="411"/>
      <c r="H66" s="411"/>
      <c r="I66" s="411"/>
      <c r="J66" s="411"/>
      <c r="K66" s="411"/>
      <c r="L66" s="411"/>
      <c r="M66" s="411"/>
      <c r="N66" s="411"/>
      <c r="O66" s="411"/>
      <c r="P66" s="411"/>
      <c r="Q66" s="411"/>
      <c r="R66" s="411"/>
      <c r="S66" s="412"/>
      <c r="T66" s="407">
        <f t="shared" si="16"/>
        <v>0</v>
      </c>
      <c r="U66" s="413"/>
      <c r="V66" s="413"/>
      <c r="W66" s="414"/>
      <c r="X66" s="414"/>
      <c r="Y66" s="414"/>
      <c r="Z66" s="414"/>
      <c r="AA66" s="414"/>
      <c r="AB66" s="414"/>
      <c r="AC66" s="414">
        <f t="shared" si="14"/>
        <v>0</v>
      </c>
      <c r="AD66" s="414"/>
      <c r="AE66" s="414"/>
      <c r="AF66" s="414"/>
      <c r="AG66" s="414"/>
      <c r="AH66" s="414"/>
      <c r="AI66" s="414"/>
      <c r="AJ66" s="1276"/>
      <c r="AK66" s="1276"/>
      <c r="AL66" s="414"/>
      <c r="AM66" s="414"/>
      <c r="AN66" s="414"/>
      <c r="AO66" s="414"/>
      <c r="AP66" s="415"/>
      <c r="AQ66" s="408">
        <f t="shared" si="17"/>
        <v>0</v>
      </c>
    </row>
    <row r="67" spans="1:44" s="416" customFormat="1" x14ac:dyDescent="0.2">
      <c r="B67" s="399"/>
      <c r="C67" s="438" t="s">
        <v>170</v>
      </c>
      <c r="D67" s="411">
        <f>IFERROR('Sch PARENT Inputs'!D80,0)</f>
        <v>0</v>
      </c>
      <c r="E67" s="411"/>
      <c r="F67" s="411">
        <f t="shared" si="15"/>
        <v>0</v>
      </c>
      <c r="G67" s="411"/>
      <c r="H67" s="411"/>
      <c r="I67" s="411"/>
      <c r="J67" s="411"/>
      <c r="K67" s="411"/>
      <c r="L67" s="411"/>
      <c r="M67" s="411"/>
      <c r="N67" s="411"/>
      <c r="O67" s="411"/>
      <c r="P67" s="411"/>
      <c r="Q67" s="411"/>
      <c r="R67" s="411"/>
      <c r="S67" s="412"/>
      <c r="T67" s="407">
        <f t="shared" si="16"/>
        <v>0</v>
      </c>
      <c r="U67" s="413"/>
      <c r="V67" s="413"/>
      <c r="W67" s="414"/>
      <c r="X67" s="414"/>
      <c r="Y67" s="414"/>
      <c r="Z67" s="414"/>
      <c r="AA67" s="414"/>
      <c r="AB67" s="414"/>
      <c r="AC67" s="414">
        <f t="shared" si="14"/>
        <v>0</v>
      </c>
      <c r="AD67" s="414"/>
      <c r="AE67" s="414"/>
      <c r="AF67" s="414"/>
      <c r="AG67" s="414"/>
      <c r="AH67" s="414"/>
      <c r="AI67" s="414"/>
      <c r="AJ67" s="1276"/>
      <c r="AK67" s="1276"/>
      <c r="AL67" s="414"/>
      <c r="AM67" s="414"/>
      <c r="AN67" s="414"/>
      <c r="AO67" s="414"/>
      <c r="AP67" s="415"/>
      <c r="AQ67" s="408">
        <f t="shared" si="17"/>
        <v>0</v>
      </c>
    </row>
    <row r="68" spans="1:44" s="416" customFormat="1" x14ac:dyDescent="0.2">
      <c r="B68" s="399"/>
      <c r="C68" s="438" t="s">
        <v>171</v>
      </c>
      <c r="D68" s="411">
        <f>IFERROR('Sch PARENT Inputs'!D81,0)</f>
        <v>0</v>
      </c>
      <c r="E68" s="411"/>
      <c r="F68" s="411">
        <f t="shared" si="15"/>
        <v>0</v>
      </c>
      <c r="G68" s="411"/>
      <c r="H68" s="411"/>
      <c r="I68" s="411"/>
      <c r="J68" s="411"/>
      <c r="K68" s="411"/>
      <c r="L68" s="411"/>
      <c r="M68" s="411"/>
      <c r="N68" s="411"/>
      <c r="O68" s="411"/>
      <c r="P68" s="411"/>
      <c r="Q68" s="411"/>
      <c r="R68" s="411"/>
      <c r="S68" s="412"/>
      <c r="T68" s="407">
        <f t="shared" si="16"/>
        <v>0</v>
      </c>
      <c r="U68" s="413"/>
      <c r="V68" s="413"/>
      <c r="W68" s="414"/>
      <c r="X68" s="414"/>
      <c r="Y68" s="414"/>
      <c r="Z68" s="414"/>
      <c r="AA68" s="414"/>
      <c r="AB68" s="414"/>
      <c r="AC68" s="414">
        <f t="shared" si="14"/>
        <v>0</v>
      </c>
      <c r="AD68" s="414"/>
      <c r="AE68" s="414"/>
      <c r="AF68" s="414"/>
      <c r="AG68" s="414"/>
      <c r="AH68" s="414"/>
      <c r="AI68" s="414"/>
      <c r="AJ68" s="1276"/>
      <c r="AK68" s="1276"/>
      <c r="AL68" s="414"/>
      <c r="AM68" s="414"/>
      <c r="AN68" s="414"/>
      <c r="AO68" s="414"/>
      <c r="AP68" s="415"/>
      <c r="AQ68" s="408">
        <f t="shared" si="17"/>
        <v>0</v>
      </c>
    </row>
    <row r="69" spans="1:44" s="416" customFormat="1" x14ac:dyDescent="0.2">
      <c r="B69" s="399"/>
      <c r="C69" s="438" t="s">
        <v>172</v>
      </c>
      <c r="D69" s="411">
        <f>IFERROR('Sch PARENT Inputs'!D82,0)</f>
        <v>0</v>
      </c>
      <c r="E69" s="411"/>
      <c r="F69" s="411">
        <f t="shared" si="15"/>
        <v>0</v>
      </c>
      <c r="G69" s="411"/>
      <c r="H69" s="411"/>
      <c r="I69" s="411"/>
      <c r="J69" s="411"/>
      <c r="K69" s="411"/>
      <c r="L69" s="411"/>
      <c r="M69" s="411"/>
      <c r="N69" s="411"/>
      <c r="O69" s="411"/>
      <c r="P69" s="411"/>
      <c r="Q69" s="411"/>
      <c r="R69" s="411"/>
      <c r="S69" s="412"/>
      <c r="T69" s="407">
        <f t="shared" si="16"/>
        <v>0</v>
      </c>
      <c r="U69" s="413"/>
      <c r="V69" s="413"/>
      <c r="W69" s="414"/>
      <c r="X69" s="414"/>
      <c r="Y69" s="414"/>
      <c r="Z69" s="414"/>
      <c r="AA69" s="414"/>
      <c r="AB69" s="414"/>
      <c r="AC69" s="414">
        <f t="shared" si="14"/>
        <v>0</v>
      </c>
      <c r="AD69" s="414"/>
      <c r="AE69" s="414"/>
      <c r="AF69" s="414"/>
      <c r="AG69" s="414"/>
      <c r="AH69" s="414"/>
      <c r="AI69" s="414"/>
      <c r="AJ69" s="1276"/>
      <c r="AK69" s="1276"/>
      <c r="AL69" s="414"/>
      <c r="AM69" s="414"/>
      <c r="AN69" s="414"/>
      <c r="AO69" s="414"/>
      <c r="AP69" s="415"/>
      <c r="AQ69" s="408">
        <f t="shared" si="17"/>
        <v>0</v>
      </c>
    </row>
    <row r="70" spans="1:44" s="416" customFormat="1" x14ac:dyDescent="0.2">
      <c r="B70" s="399"/>
      <c r="C70" s="438" t="s">
        <v>106</v>
      </c>
      <c r="D70" s="411">
        <f>IFERROR('Sch PARENT Inputs'!#REF!,0)</f>
        <v>0</v>
      </c>
      <c r="E70" s="411"/>
      <c r="F70" s="411">
        <f t="shared" si="15"/>
        <v>0</v>
      </c>
      <c r="G70" s="411"/>
      <c r="H70" s="411"/>
      <c r="I70" s="411"/>
      <c r="J70" s="411"/>
      <c r="K70" s="411"/>
      <c r="L70" s="411"/>
      <c r="M70" s="411"/>
      <c r="N70" s="411"/>
      <c r="O70" s="411"/>
      <c r="P70" s="411"/>
      <c r="Q70" s="411"/>
      <c r="R70" s="411"/>
      <c r="S70" s="412"/>
      <c r="T70" s="407">
        <f t="shared" si="16"/>
        <v>0</v>
      </c>
      <c r="U70" s="413"/>
      <c r="V70" s="413"/>
      <c r="W70" s="414"/>
      <c r="X70" s="414"/>
      <c r="Y70" s="414"/>
      <c r="Z70" s="414"/>
      <c r="AA70" s="414"/>
      <c r="AB70" s="414"/>
      <c r="AC70" s="414">
        <f t="shared" si="14"/>
        <v>0</v>
      </c>
      <c r="AD70" s="414"/>
      <c r="AE70" s="414"/>
      <c r="AF70" s="414"/>
      <c r="AG70" s="414"/>
      <c r="AH70" s="414"/>
      <c r="AI70" s="414"/>
      <c r="AJ70" s="1276"/>
      <c r="AK70" s="1276"/>
      <c r="AL70" s="414"/>
      <c r="AM70" s="414"/>
      <c r="AN70" s="414"/>
      <c r="AO70" s="414"/>
      <c r="AP70" s="415"/>
      <c r="AQ70" s="408">
        <f t="shared" si="17"/>
        <v>0</v>
      </c>
    </row>
    <row r="71" spans="1:44" s="416" customFormat="1" x14ac:dyDescent="0.2">
      <c r="B71" s="399"/>
      <c r="C71" s="438" t="s">
        <v>173</v>
      </c>
      <c r="D71" s="411">
        <f>IFERROR('Sch PARENT Inputs'!D83,0)</f>
        <v>0</v>
      </c>
      <c r="E71" s="411"/>
      <c r="F71" s="411">
        <f t="shared" si="15"/>
        <v>0</v>
      </c>
      <c r="G71" s="411"/>
      <c r="H71" s="411"/>
      <c r="I71" s="411"/>
      <c r="J71" s="411"/>
      <c r="K71" s="411"/>
      <c r="L71" s="411"/>
      <c r="M71" s="411"/>
      <c r="N71" s="411">
        <f>-N138-N188-N189</f>
        <v>0</v>
      </c>
      <c r="O71" s="411"/>
      <c r="P71" s="411"/>
      <c r="Q71" s="411"/>
      <c r="R71" s="411"/>
      <c r="S71" s="412"/>
      <c r="T71" s="407">
        <f t="shared" si="16"/>
        <v>0</v>
      </c>
      <c r="U71" s="413"/>
      <c r="V71" s="413"/>
      <c r="W71" s="414"/>
      <c r="X71" s="414"/>
      <c r="Y71" s="414"/>
      <c r="Z71" s="414"/>
      <c r="AA71" s="414"/>
      <c r="AB71" s="414"/>
      <c r="AC71" s="414">
        <f t="shared" si="14"/>
        <v>0</v>
      </c>
      <c r="AD71" s="414"/>
      <c r="AE71" s="414"/>
      <c r="AF71" s="414"/>
      <c r="AG71" s="414"/>
      <c r="AH71" s="414"/>
      <c r="AI71" s="414"/>
      <c r="AJ71" s="1276"/>
      <c r="AK71" s="1276"/>
      <c r="AL71" s="414"/>
      <c r="AM71" s="414"/>
      <c r="AN71" s="414"/>
      <c r="AO71" s="414"/>
      <c r="AP71" s="415"/>
      <c r="AQ71" s="408">
        <f t="shared" si="17"/>
        <v>0</v>
      </c>
    </row>
    <row r="72" spans="1:44" s="416" customFormat="1" x14ac:dyDescent="0.2">
      <c r="B72" s="399"/>
      <c r="C72" s="438" t="s">
        <v>163</v>
      </c>
      <c r="D72" s="411">
        <f>IFERROR('Sch PARENT Inputs'!D84,0)</f>
        <v>0</v>
      </c>
      <c r="E72" s="411"/>
      <c r="F72" s="411">
        <f t="shared" si="15"/>
        <v>0</v>
      </c>
      <c r="G72" s="411"/>
      <c r="H72" s="411"/>
      <c r="I72" s="411"/>
      <c r="J72" s="411"/>
      <c r="K72" s="411"/>
      <c r="L72" s="411"/>
      <c r="M72" s="411"/>
      <c r="N72" s="411"/>
      <c r="O72" s="411"/>
      <c r="P72" s="411"/>
      <c r="Q72" s="411"/>
      <c r="R72" s="411"/>
      <c r="S72" s="412"/>
      <c r="T72" s="407">
        <f t="shared" si="16"/>
        <v>0</v>
      </c>
      <c r="U72" s="413"/>
      <c r="V72" s="413"/>
      <c r="W72" s="414"/>
      <c r="X72" s="414"/>
      <c r="Y72" s="414"/>
      <c r="Z72" s="414"/>
      <c r="AA72" s="414"/>
      <c r="AB72" s="414">
        <f>+T72</f>
        <v>0</v>
      </c>
      <c r="AC72" s="414"/>
      <c r="AD72" s="414"/>
      <c r="AE72" s="414"/>
      <c r="AF72" s="414"/>
      <c r="AG72" s="414"/>
      <c r="AH72" s="414"/>
      <c r="AI72" s="414"/>
      <c r="AJ72" s="1276"/>
      <c r="AK72" s="1276"/>
      <c r="AL72" s="414"/>
      <c r="AM72" s="414"/>
      <c r="AN72" s="414"/>
      <c r="AO72" s="414"/>
      <c r="AP72" s="415"/>
      <c r="AQ72" s="408">
        <f t="shared" si="17"/>
        <v>0</v>
      </c>
    </row>
    <row r="73" spans="1:44" s="416" customFormat="1" x14ac:dyDescent="0.2">
      <c r="B73" s="399"/>
      <c r="C73" s="438" t="s">
        <v>109</v>
      </c>
      <c r="D73" s="411">
        <f>IFERROR('Sch PARENT Inputs'!D85,0)</f>
        <v>0</v>
      </c>
      <c r="E73" s="411"/>
      <c r="F73" s="411">
        <f t="shared" si="15"/>
        <v>0</v>
      </c>
      <c r="G73" s="411"/>
      <c r="H73" s="411"/>
      <c r="I73" s="411"/>
      <c r="J73" s="411"/>
      <c r="K73" s="411"/>
      <c r="L73" s="411"/>
      <c r="M73" s="411"/>
      <c r="N73" s="411"/>
      <c r="O73" s="411"/>
      <c r="P73" s="411"/>
      <c r="Q73" s="411"/>
      <c r="R73" s="411"/>
      <c r="S73" s="412"/>
      <c r="T73" s="407">
        <f t="shared" si="16"/>
        <v>0</v>
      </c>
      <c r="U73" s="413"/>
      <c r="V73" s="413"/>
      <c r="W73" s="414"/>
      <c r="X73" s="414"/>
      <c r="Y73" s="414"/>
      <c r="Z73" s="414"/>
      <c r="AA73" s="414"/>
      <c r="AB73" s="414"/>
      <c r="AC73" s="414">
        <f>+T73</f>
        <v>0</v>
      </c>
      <c r="AD73" s="414"/>
      <c r="AE73" s="414"/>
      <c r="AF73" s="414"/>
      <c r="AG73" s="414"/>
      <c r="AH73" s="414"/>
      <c r="AI73" s="414"/>
      <c r="AJ73" s="1276"/>
      <c r="AK73" s="1276"/>
      <c r="AL73" s="414"/>
      <c r="AM73" s="414"/>
      <c r="AN73" s="414"/>
      <c r="AO73" s="414"/>
      <c r="AP73" s="415"/>
      <c r="AQ73" s="408">
        <f t="shared" si="17"/>
        <v>0</v>
      </c>
    </row>
    <row r="74" spans="1:44" s="416" customFormat="1" x14ac:dyDescent="0.2">
      <c r="B74" s="399"/>
      <c r="C74" s="438" t="s">
        <v>174</v>
      </c>
      <c r="D74" s="411">
        <f>IFERROR('Sch PARENT Inputs'!D86,0)</f>
        <v>0</v>
      </c>
      <c r="E74" s="411"/>
      <c r="F74" s="411">
        <f t="shared" si="15"/>
        <v>0</v>
      </c>
      <c r="G74" s="411"/>
      <c r="H74" s="411"/>
      <c r="I74" s="411"/>
      <c r="J74" s="411"/>
      <c r="K74" s="411"/>
      <c r="L74" s="411"/>
      <c r="M74" s="411"/>
      <c r="N74" s="411"/>
      <c r="O74" s="411"/>
      <c r="P74" s="411"/>
      <c r="Q74" s="411"/>
      <c r="R74" s="411"/>
      <c r="S74" s="412"/>
      <c r="T74" s="407">
        <f t="shared" si="16"/>
        <v>0</v>
      </c>
      <c r="U74" s="413"/>
      <c r="V74" s="413"/>
      <c r="W74" s="414"/>
      <c r="X74" s="414"/>
      <c r="Y74" s="414"/>
      <c r="Z74" s="414"/>
      <c r="AA74" s="414"/>
      <c r="AB74" s="414"/>
      <c r="AC74" s="414">
        <f>+T74</f>
        <v>0</v>
      </c>
      <c r="AD74" s="414"/>
      <c r="AE74" s="414"/>
      <c r="AF74" s="414"/>
      <c r="AG74" s="414"/>
      <c r="AH74" s="414"/>
      <c r="AI74" s="414"/>
      <c r="AJ74" s="1276"/>
      <c r="AK74" s="1276"/>
      <c r="AL74" s="414"/>
      <c r="AM74" s="414"/>
      <c r="AN74" s="414"/>
      <c r="AO74" s="414"/>
      <c r="AP74" s="415"/>
      <c r="AQ74" s="408">
        <f t="shared" si="17"/>
        <v>0</v>
      </c>
    </row>
    <row r="75" spans="1:44" s="416" customFormat="1" x14ac:dyDescent="0.2">
      <c r="B75" s="399"/>
      <c r="C75" s="438"/>
      <c r="D75" s="411"/>
      <c r="E75" s="411"/>
      <c r="F75" s="411"/>
      <c r="G75" s="411"/>
      <c r="H75" s="411"/>
      <c r="I75" s="411"/>
      <c r="J75" s="411"/>
      <c r="K75" s="411"/>
      <c r="L75" s="411"/>
      <c r="M75" s="411"/>
      <c r="N75" s="411"/>
      <c r="O75" s="411"/>
      <c r="P75" s="411"/>
      <c r="Q75" s="411"/>
      <c r="R75" s="411"/>
      <c r="S75" s="412"/>
      <c r="T75" s="407"/>
      <c r="U75" s="413"/>
      <c r="V75" s="413"/>
      <c r="W75" s="414"/>
      <c r="X75" s="414"/>
      <c r="Y75" s="414"/>
      <c r="Z75" s="414"/>
      <c r="AA75" s="414"/>
      <c r="AB75" s="414"/>
      <c r="AC75" s="414"/>
      <c r="AD75" s="414"/>
      <c r="AE75" s="414"/>
      <c r="AF75" s="414"/>
      <c r="AG75" s="414"/>
      <c r="AH75" s="414"/>
      <c r="AI75" s="414"/>
      <c r="AJ75" s="1276"/>
      <c r="AK75" s="1276"/>
      <c r="AL75" s="414"/>
      <c r="AM75" s="414"/>
      <c r="AN75" s="414"/>
      <c r="AO75" s="414"/>
      <c r="AP75" s="415"/>
    </row>
    <row r="76" spans="1:44" s="416" customFormat="1" x14ac:dyDescent="0.2">
      <c r="B76" s="399"/>
      <c r="C76" s="436" t="str">
        <f>'GROUP Inputs'!C80</f>
        <v>7. Other Revenue and Expenses</v>
      </c>
      <c r="D76" s="402"/>
      <c r="E76" s="402"/>
      <c r="F76" s="402"/>
      <c r="G76" s="402"/>
      <c r="H76" s="402"/>
      <c r="I76" s="402"/>
      <c r="J76" s="402"/>
      <c r="K76" s="402"/>
      <c r="L76" s="402"/>
      <c r="M76" s="402"/>
      <c r="N76" s="402"/>
      <c r="O76" s="402"/>
      <c r="P76" s="402"/>
      <c r="Q76" s="402"/>
      <c r="R76" s="402"/>
      <c r="S76" s="402"/>
      <c r="T76" s="402"/>
      <c r="U76" s="402"/>
      <c r="V76" s="402"/>
      <c r="W76" s="403"/>
      <c r="X76" s="403"/>
      <c r="Y76" s="403"/>
      <c r="Z76" s="403"/>
      <c r="AA76" s="403"/>
      <c r="AB76" s="403"/>
      <c r="AC76" s="403"/>
      <c r="AD76" s="403"/>
      <c r="AE76" s="403"/>
      <c r="AF76" s="403"/>
      <c r="AG76" s="403"/>
      <c r="AH76" s="403"/>
      <c r="AI76" s="403"/>
      <c r="AJ76" s="403"/>
      <c r="AK76" s="403"/>
      <c r="AL76" s="403"/>
      <c r="AM76" s="403"/>
      <c r="AN76" s="403"/>
      <c r="AO76" s="403"/>
      <c r="AP76" s="404"/>
      <c r="AQ76" s="382"/>
    </row>
    <row r="77" spans="1:44" x14ac:dyDescent="0.2">
      <c r="A77" s="416"/>
      <c r="C77" s="437" t="s">
        <v>129</v>
      </c>
      <c r="D77" s="405"/>
      <c r="E77" s="405"/>
      <c r="F77" s="405"/>
      <c r="G77" s="405"/>
      <c r="H77" s="405"/>
      <c r="I77" s="405"/>
      <c r="J77" s="405"/>
      <c r="K77" s="405"/>
      <c r="L77" s="405"/>
      <c r="M77" s="405"/>
      <c r="N77" s="405"/>
      <c r="O77" s="405"/>
      <c r="P77" s="405"/>
      <c r="Q77" s="405"/>
      <c r="R77" s="405"/>
      <c r="S77" s="406"/>
      <c r="T77" s="407"/>
      <c r="U77" s="408"/>
      <c r="V77" s="408"/>
      <c r="W77" s="409"/>
      <c r="X77" s="409"/>
      <c r="Y77" s="409"/>
      <c r="Z77" s="409"/>
      <c r="AA77" s="409"/>
      <c r="AB77" s="409"/>
      <c r="AC77" s="409"/>
      <c r="AD77" s="409"/>
      <c r="AE77" s="409"/>
      <c r="AF77" s="409"/>
      <c r="AG77" s="409"/>
      <c r="AH77" s="409"/>
      <c r="AI77" s="409"/>
      <c r="AJ77" s="1275"/>
      <c r="AK77" s="1275"/>
      <c r="AL77" s="409"/>
      <c r="AM77" s="409"/>
      <c r="AN77" s="409"/>
      <c r="AO77" s="409"/>
      <c r="AP77" s="410"/>
      <c r="AR77" s="416"/>
    </row>
    <row r="78" spans="1:44" x14ac:dyDescent="0.2">
      <c r="A78" s="416"/>
      <c r="C78" s="438" t="s">
        <v>354</v>
      </c>
      <c r="D78" s="411">
        <f>IFERROR('Sch PARENT Inputs'!D91,0)</f>
        <v>0</v>
      </c>
      <c r="E78" s="411"/>
      <c r="F78" s="411">
        <f t="shared" ref="F78:F117" si="18">D78-E78</f>
        <v>0</v>
      </c>
      <c r="G78" s="411"/>
      <c r="H78" s="411"/>
      <c r="I78" s="411"/>
      <c r="J78" s="411"/>
      <c r="K78" s="411"/>
      <c r="L78" s="411"/>
      <c r="M78" s="411"/>
      <c r="N78" s="411"/>
      <c r="O78" s="411"/>
      <c r="P78" s="411"/>
      <c r="Q78" s="411"/>
      <c r="R78" s="411"/>
      <c r="S78" s="412"/>
      <c r="T78" s="407">
        <f>SUM(F78:S78)</f>
        <v>0</v>
      </c>
      <c r="U78" s="413"/>
      <c r="V78" s="413"/>
      <c r="W78" s="414"/>
      <c r="X78" s="414"/>
      <c r="Y78" s="414"/>
      <c r="Z78" s="414"/>
      <c r="AA78" s="414"/>
      <c r="AB78" s="414"/>
      <c r="AC78" s="414"/>
      <c r="AD78" s="414"/>
      <c r="AE78" s="414"/>
      <c r="AF78" s="414"/>
      <c r="AG78" s="414"/>
      <c r="AH78" s="414">
        <f>+T78</f>
        <v>0</v>
      </c>
      <c r="AI78" s="414"/>
      <c r="AJ78" s="1276"/>
      <c r="AK78" s="1276"/>
      <c r="AL78" s="414"/>
      <c r="AM78" s="414"/>
      <c r="AN78" s="414"/>
      <c r="AO78" s="414"/>
      <c r="AP78" s="415"/>
      <c r="AQ78" s="408">
        <f>T78-SUM(W78:AP78)</f>
        <v>0</v>
      </c>
    </row>
    <row r="79" spans="1:44" s="416" customFormat="1" x14ac:dyDescent="0.2">
      <c r="B79" s="399"/>
      <c r="C79" s="438" t="s">
        <v>1408</v>
      </c>
      <c r="D79" s="411">
        <f>IFERROR('Sch PARENT Inputs'!D92,0)</f>
        <v>0</v>
      </c>
      <c r="E79" s="411"/>
      <c r="F79" s="411">
        <f t="shared" si="18"/>
        <v>0</v>
      </c>
      <c r="G79" s="411"/>
      <c r="H79" s="411"/>
      <c r="I79" s="411"/>
      <c r="J79" s="411"/>
      <c r="K79" s="411">
        <f>-K132</f>
        <v>0</v>
      </c>
      <c r="L79" s="411"/>
      <c r="M79" s="411"/>
      <c r="N79" s="411"/>
      <c r="O79" s="411"/>
      <c r="P79" s="411"/>
      <c r="Q79" s="411"/>
      <c r="R79" s="411"/>
      <c r="S79" s="412"/>
      <c r="T79" s="407">
        <f>SUM(F79:S79)</f>
        <v>0</v>
      </c>
      <c r="U79" s="413"/>
      <c r="V79" s="413"/>
      <c r="W79" s="414"/>
      <c r="X79" s="414"/>
      <c r="Y79" s="414"/>
      <c r="Z79" s="414"/>
      <c r="AA79" s="414"/>
      <c r="AB79" s="414"/>
      <c r="AC79" s="414"/>
      <c r="AD79" s="414"/>
      <c r="AE79" s="414"/>
      <c r="AF79" s="414">
        <f>+T79</f>
        <v>0</v>
      </c>
      <c r="AG79" s="414"/>
      <c r="AH79" s="414"/>
      <c r="AI79" s="414"/>
      <c r="AJ79" s="1276"/>
      <c r="AK79" s="1276"/>
      <c r="AL79" s="414"/>
      <c r="AM79" s="414"/>
      <c r="AN79" s="414"/>
      <c r="AO79" s="414"/>
      <c r="AP79" s="415"/>
      <c r="AQ79" s="408">
        <f>T79-SUM(W79:AP79)</f>
        <v>0</v>
      </c>
      <c r="AR79" s="382"/>
    </row>
    <row r="80" spans="1:44" s="416" customFormat="1" x14ac:dyDescent="0.2">
      <c r="B80" s="399"/>
      <c r="C80" s="438" t="s">
        <v>177</v>
      </c>
      <c r="D80" s="411">
        <f>IFERROR('Sch PARENT Inputs'!D93,0)</f>
        <v>0</v>
      </c>
      <c r="E80" s="411"/>
      <c r="F80" s="411">
        <f>D80-E80</f>
        <v>0</v>
      </c>
      <c r="G80" s="411"/>
      <c r="H80" s="411"/>
      <c r="I80" s="411"/>
      <c r="J80" s="411"/>
      <c r="K80" s="411">
        <f>-K134</f>
        <v>0</v>
      </c>
      <c r="L80" s="411"/>
      <c r="M80" s="411"/>
      <c r="N80" s="411"/>
      <c r="O80" s="411"/>
      <c r="P80" s="411"/>
      <c r="Q80" s="411"/>
      <c r="R80" s="411"/>
      <c r="S80" s="412"/>
      <c r="T80" s="407">
        <f>SUM(F80:S80)</f>
        <v>0</v>
      </c>
      <c r="U80" s="413"/>
      <c r="V80" s="413"/>
      <c r="W80" s="414"/>
      <c r="X80" s="414"/>
      <c r="Y80" s="414"/>
      <c r="Z80" s="414"/>
      <c r="AA80" s="414"/>
      <c r="AB80" s="414"/>
      <c r="AC80" s="414"/>
      <c r="AD80" s="414"/>
      <c r="AE80" s="414"/>
      <c r="AF80" s="414"/>
      <c r="AG80" s="414"/>
      <c r="AH80" s="414"/>
      <c r="AI80" s="414"/>
      <c r="AJ80" s="1276"/>
      <c r="AK80" s="1276"/>
      <c r="AL80" s="414"/>
      <c r="AM80" s="414"/>
      <c r="AN80" s="414"/>
      <c r="AO80" s="414"/>
      <c r="AP80" s="415"/>
      <c r="AQ80" s="408">
        <f>T80-SUM(W80:AP80)</f>
        <v>0</v>
      </c>
      <c r="AR80" s="382"/>
    </row>
    <row r="81" spans="1:44" s="416" customFormat="1" x14ac:dyDescent="0.2">
      <c r="B81" s="399"/>
      <c r="C81" s="438" t="s">
        <v>140</v>
      </c>
      <c r="D81" s="411">
        <f>IFERROR('Sch PARENT Inputs'!D94,0)</f>
        <v>0</v>
      </c>
      <c r="E81" s="411"/>
      <c r="F81" s="411">
        <f t="shared" si="18"/>
        <v>0</v>
      </c>
      <c r="G81" s="411"/>
      <c r="H81" s="411"/>
      <c r="I81" s="411"/>
      <c r="J81" s="411"/>
      <c r="K81" s="411">
        <f>-K135</f>
        <v>0</v>
      </c>
      <c r="L81" s="411"/>
      <c r="M81" s="411"/>
      <c r="N81" s="411"/>
      <c r="O81" s="411"/>
      <c r="P81" s="411"/>
      <c r="Q81" s="411"/>
      <c r="R81" s="411"/>
      <c r="S81" s="412"/>
      <c r="T81" s="407">
        <f>SUM(F81:S81)</f>
        <v>0</v>
      </c>
      <c r="U81" s="413"/>
      <c r="V81" s="413"/>
      <c r="W81" s="414"/>
      <c r="X81" s="414">
        <f>+T81</f>
        <v>0</v>
      </c>
      <c r="Y81" s="414"/>
      <c r="Z81" s="414"/>
      <c r="AA81" s="414"/>
      <c r="AB81" s="414"/>
      <c r="AC81" s="414"/>
      <c r="AD81" s="414"/>
      <c r="AE81" s="414"/>
      <c r="AF81" s="414"/>
      <c r="AG81" s="414"/>
      <c r="AH81" s="414"/>
      <c r="AI81" s="414"/>
      <c r="AJ81" s="1276"/>
      <c r="AK81" s="1276"/>
      <c r="AL81" s="414"/>
      <c r="AM81" s="414"/>
      <c r="AN81" s="414"/>
      <c r="AO81" s="414"/>
      <c r="AP81" s="415"/>
      <c r="AQ81" s="408">
        <f>T81-SUM(W81:AP81)</f>
        <v>0</v>
      </c>
    </row>
    <row r="82" spans="1:44" s="416" customFormat="1" x14ac:dyDescent="0.2">
      <c r="B82" s="399"/>
      <c r="C82" s="438" t="s">
        <v>178</v>
      </c>
      <c r="D82" s="411">
        <f>IFERROR('Sch PARENT Inputs'!D95,0)</f>
        <v>0</v>
      </c>
      <c r="E82" s="411"/>
      <c r="F82" s="411">
        <f>D82-E82</f>
        <v>0</v>
      </c>
      <c r="G82" s="411">
        <f>-F82</f>
        <v>0</v>
      </c>
      <c r="H82" s="411"/>
      <c r="I82" s="411"/>
      <c r="J82" s="411"/>
      <c r="K82" s="411"/>
      <c r="L82" s="411"/>
      <c r="M82" s="411"/>
      <c r="N82" s="411"/>
      <c r="O82" s="411"/>
      <c r="P82" s="411"/>
      <c r="Q82" s="411"/>
      <c r="R82" s="411"/>
      <c r="S82" s="412"/>
      <c r="T82" s="407">
        <f>SUM(F82:S82)</f>
        <v>0</v>
      </c>
      <c r="U82" s="413"/>
      <c r="V82" s="413"/>
      <c r="W82" s="414"/>
      <c r="X82" s="414"/>
      <c r="Y82" s="414"/>
      <c r="Z82" s="414"/>
      <c r="AA82" s="414"/>
      <c r="AB82" s="414"/>
      <c r="AC82" s="414"/>
      <c r="AD82" s="414"/>
      <c r="AE82" s="414"/>
      <c r="AF82" s="414"/>
      <c r="AG82" s="414"/>
      <c r="AH82" s="414"/>
      <c r="AI82" s="414"/>
      <c r="AJ82" s="1276"/>
      <c r="AK82" s="1276"/>
      <c r="AL82" s="414"/>
      <c r="AM82" s="414"/>
      <c r="AN82" s="414"/>
      <c r="AO82" s="414"/>
      <c r="AP82" s="415"/>
      <c r="AQ82" s="408">
        <f>T82-SUM(W82:AP82)</f>
        <v>0</v>
      </c>
    </row>
    <row r="83" spans="1:44" s="416" customFormat="1" x14ac:dyDescent="0.2">
      <c r="B83" s="399"/>
      <c r="C83" s="438"/>
      <c r="D83" s="411"/>
      <c r="E83" s="411"/>
      <c r="F83" s="411"/>
      <c r="G83" s="411"/>
      <c r="H83" s="411"/>
      <c r="I83" s="411"/>
      <c r="J83" s="411"/>
      <c r="K83" s="411"/>
      <c r="L83" s="411"/>
      <c r="M83" s="411"/>
      <c r="N83" s="411"/>
      <c r="O83" s="411"/>
      <c r="P83" s="411"/>
      <c r="Q83" s="411"/>
      <c r="R83" s="411"/>
      <c r="S83" s="412"/>
      <c r="T83" s="407"/>
      <c r="U83" s="413"/>
      <c r="V83" s="413"/>
      <c r="W83" s="414"/>
      <c r="X83" s="414"/>
      <c r="Y83" s="414"/>
      <c r="Z83" s="414"/>
      <c r="AA83" s="414"/>
      <c r="AB83" s="414"/>
      <c r="AC83" s="414"/>
      <c r="AD83" s="414"/>
      <c r="AE83" s="414"/>
      <c r="AF83" s="414"/>
      <c r="AG83" s="414"/>
      <c r="AH83" s="414"/>
      <c r="AI83" s="414"/>
      <c r="AJ83" s="1276"/>
      <c r="AK83" s="1276"/>
      <c r="AL83" s="414"/>
      <c r="AM83" s="414"/>
      <c r="AN83" s="414"/>
      <c r="AO83" s="414"/>
      <c r="AP83" s="415"/>
    </row>
    <row r="84" spans="1:44" s="416" customFormat="1" x14ac:dyDescent="0.2">
      <c r="B84" s="399"/>
      <c r="C84" s="437" t="s">
        <v>143</v>
      </c>
      <c r="D84" s="405"/>
      <c r="E84" s="405"/>
      <c r="F84" s="405"/>
      <c r="G84" s="405"/>
      <c r="H84" s="405"/>
      <c r="I84" s="405"/>
      <c r="J84" s="405"/>
      <c r="K84" s="405"/>
      <c r="L84" s="405"/>
      <c r="M84" s="405"/>
      <c r="N84" s="405"/>
      <c r="O84" s="405"/>
      <c r="P84" s="405"/>
      <c r="Q84" s="405"/>
      <c r="R84" s="405"/>
      <c r="S84" s="406"/>
      <c r="T84" s="407"/>
      <c r="U84" s="408"/>
      <c r="V84" s="408"/>
      <c r="W84" s="409"/>
      <c r="X84" s="409"/>
      <c r="Y84" s="409"/>
      <c r="Z84" s="409"/>
      <c r="AA84" s="409"/>
      <c r="AB84" s="409"/>
      <c r="AC84" s="409"/>
      <c r="AD84" s="409"/>
      <c r="AE84" s="409"/>
      <c r="AF84" s="409"/>
      <c r="AG84" s="409"/>
      <c r="AH84" s="409"/>
      <c r="AI84" s="409"/>
      <c r="AJ84" s="1275"/>
      <c r="AK84" s="1275"/>
      <c r="AL84" s="409"/>
      <c r="AM84" s="409"/>
      <c r="AN84" s="409"/>
      <c r="AO84" s="409"/>
      <c r="AP84" s="410"/>
      <c r="AQ84" s="382"/>
    </row>
    <row r="85" spans="1:44" x14ac:dyDescent="0.2">
      <c r="A85" s="416"/>
      <c r="C85" s="438" t="s">
        <v>179</v>
      </c>
      <c r="D85" s="411">
        <f>IFERROR('Sch PARENT Inputs'!D99,0)</f>
        <v>0</v>
      </c>
      <c r="E85" s="411"/>
      <c r="F85" s="411">
        <f t="shared" si="18"/>
        <v>0</v>
      </c>
      <c r="G85" s="411"/>
      <c r="H85" s="411"/>
      <c r="I85" s="411"/>
      <c r="J85" s="411"/>
      <c r="K85" s="411"/>
      <c r="L85" s="411"/>
      <c r="M85" s="411"/>
      <c r="N85" s="411"/>
      <c r="O85" s="411"/>
      <c r="P85" s="411"/>
      <c r="Q85" s="411"/>
      <c r="R85" s="411"/>
      <c r="S85" s="412"/>
      <c r="T85" s="407">
        <f t="shared" ref="T85:T91" si="19">SUM(F85:S85)</f>
        <v>0</v>
      </c>
      <c r="U85" s="413"/>
      <c r="V85" s="413"/>
      <c r="W85" s="414"/>
      <c r="X85" s="414"/>
      <c r="Y85" s="414"/>
      <c r="Z85" s="414"/>
      <c r="AA85" s="414"/>
      <c r="AB85" s="414"/>
      <c r="AC85" s="414"/>
      <c r="AD85" s="414"/>
      <c r="AE85" s="414">
        <f>+T85</f>
        <v>0</v>
      </c>
      <c r="AF85" s="414"/>
      <c r="AG85" s="414"/>
      <c r="AH85" s="414"/>
      <c r="AI85" s="414"/>
      <c r="AJ85" s="1276"/>
      <c r="AK85" s="1276"/>
      <c r="AL85" s="414"/>
      <c r="AM85" s="414"/>
      <c r="AN85" s="414"/>
      <c r="AO85" s="414"/>
      <c r="AP85" s="415"/>
      <c r="AQ85" s="408">
        <f t="shared" ref="AQ85:AQ91" si="20">T85-SUM(W85:AP85)</f>
        <v>0</v>
      </c>
      <c r="AR85" s="416"/>
    </row>
    <row r="86" spans="1:44" s="416" customFormat="1" x14ac:dyDescent="0.2">
      <c r="B86" s="399"/>
      <c r="C86" s="438" t="s">
        <v>180</v>
      </c>
      <c r="D86" s="411">
        <f>IFERROR('Sch PARENT Inputs'!D100,0)</f>
        <v>0</v>
      </c>
      <c r="E86" s="411"/>
      <c r="F86" s="411">
        <f t="shared" si="18"/>
        <v>0</v>
      </c>
      <c r="G86" s="411">
        <f>-F86</f>
        <v>0</v>
      </c>
      <c r="H86" s="411"/>
      <c r="I86" s="411"/>
      <c r="J86" s="411"/>
      <c r="K86" s="411"/>
      <c r="L86" s="411"/>
      <c r="M86" s="411"/>
      <c r="N86" s="411"/>
      <c r="O86" s="411"/>
      <c r="P86" s="411"/>
      <c r="Q86" s="411"/>
      <c r="R86" s="411"/>
      <c r="S86" s="412"/>
      <c r="T86" s="417">
        <f t="shared" si="19"/>
        <v>0</v>
      </c>
      <c r="U86" s="413"/>
      <c r="V86" s="413"/>
      <c r="W86" s="414"/>
      <c r="X86" s="414"/>
      <c r="Y86" s="414"/>
      <c r="Z86" s="414"/>
      <c r="AA86" s="414"/>
      <c r="AB86" s="414"/>
      <c r="AC86" s="414"/>
      <c r="AD86" s="414"/>
      <c r="AE86" s="414"/>
      <c r="AF86" s="414"/>
      <c r="AG86" s="414"/>
      <c r="AH86" s="414"/>
      <c r="AI86" s="414"/>
      <c r="AJ86" s="1276"/>
      <c r="AK86" s="1276"/>
      <c r="AL86" s="414"/>
      <c r="AM86" s="414"/>
      <c r="AN86" s="414"/>
      <c r="AO86" s="414"/>
      <c r="AP86" s="415"/>
      <c r="AQ86" s="408">
        <f t="shared" si="20"/>
        <v>0</v>
      </c>
      <c r="AR86" s="382"/>
    </row>
    <row r="87" spans="1:44" s="416" customFormat="1" x14ac:dyDescent="0.2">
      <c r="B87" s="399"/>
      <c r="C87" s="438" t="s">
        <v>181</v>
      </c>
      <c r="D87" s="411">
        <f>IFERROR('Sch PARENT Inputs'!D101,0)</f>
        <v>0</v>
      </c>
      <c r="E87" s="411"/>
      <c r="F87" s="411">
        <f t="shared" si="18"/>
        <v>0</v>
      </c>
      <c r="G87" s="411"/>
      <c r="H87" s="411"/>
      <c r="I87" s="411"/>
      <c r="J87" s="411"/>
      <c r="K87" s="411"/>
      <c r="L87" s="411"/>
      <c r="M87" s="411"/>
      <c r="N87" s="411"/>
      <c r="O87" s="411"/>
      <c r="P87" s="411"/>
      <c r="Q87" s="411"/>
      <c r="R87" s="411"/>
      <c r="S87" s="412"/>
      <c r="T87" s="407">
        <f t="shared" si="19"/>
        <v>0</v>
      </c>
      <c r="U87" s="413"/>
      <c r="V87" s="413"/>
      <c r="W87" s="414"/>
      <c r="X87" s="414"/>
      <c r="Y87" s="414"/>
      <c r="Z87" s="414"/>
      <c r="AA87" s="414"/>
      <c r="AB87" s="414"/>
      <c r="AC87" s="414"/>
      <c r="AD87" s="414"/>
      <c r="AE87" s="414"/>
      <c r="AF87" s="414"/>
      <c r="AG87" s="414"/>
      <c r="AH87" s="414">
        <f>+T87</f>
        <v>0</v>
      </c>
      <c r="AI87" s="414"/>
      <c r="AJ87" s="1276"/>
      <c r="AK87" s="1276"/>
      <c r="AL87" s="414"/>
      <c r="AM87" s="414"/>
      <c r="AN87" s="414"/>
      <c r="AO87" s="414"/>
      <c r="AP87" s="415"/>
      <c r="AQ87" s="408">
        <f t="shared" si="20"/>
        <v>0</v>
      </c>
    </row>
    <row r="88" spans="1:44" s="416" customFormat="1" x14ac:dyDescent="0.2">
      <c r="B88" s="399"/>
      <c r="C88" s="438" t="s">
        <v>182</v>
      </c>
      <c r="D88" s="411">
        <f>IFERROR('Sch PARENT Inputs'!D102,0)</f>
        <v>0</v>
      </c>
      <c r="E88" s="411"/>
      <c r="F88" s="411">
        <f>D88-E88</f>
        <v>0</v>
      </c>
      <c r="G88" s="411">
        <f>-F88</f>
        <v>0</v>
      </c>
      <c r="H88" s="411"/>
      <c r="I88" s="411"/>
      <c r="J88" s="411"/>
      <c r="K88" s="411"/>
      <c r="L88" s="411"/>
      <c r="M88" s="411"/>
      <c r="N88" s="411"/>
      <c r="O88" s="411"/>
      <c r="P88" s="411"/>
      <c r="Q88" s="411"/>
      <c r="R88" s="411"/>
      <c r="S88" s="412"/>
      <c r="T88" s="407">
        <f t="shared" si="19"/>
        <v>0</v>
      </c>
      <c r="U88" s="413"/>
      <c r="V88" s="413"/>
      <c r="W88" s="414"/>
      <c r="X88" s="414"/>
      <c r="Y88" s="414"/>
      <c r="Z88" s="414"/>
      <c r="AA88" s="414"/>
      <c r="AB88" s="414"/>
      <c r="AC88" s="414"/>
      <c r="AD88" s="414"/>
      <c r="AE88" s="414"/>
      <c r="AF88" s="414"/>
      <c r="AG88" s="414"/>
      <c r="AH88" s="414"/>
      <c r="AI88" s="414"/>
      <c r="AJ88" s="1276"/>
      <c r="AK88" s="1276"/>
      <c r="AL88" s="414"/>
      <c r="AM88" s="414"/>
      <c r="AN88" s="414"/>
      <c r="AO88" s="414"/>
      <c r="AP88" s="415"/>
      <c r="AQ88" s="408">
        <f t="shared" si="20"/>
        <v>0</v>
      </c>
    </row>
    <row r="89" spans="1:44" s="416" customFormat="1" x14ac:dyDescent="0.2">
      <c r="B89" s="399"/>
      <c r="C89" s="438" t="s">
        <v>183</v>
      </c>
      <c r="D89" s="411">
        <f>IFERROR('Sch PARENT Inputs'!D103,0)</f>
        <v>0</v>
      </c>
      <c r="E89" s="411"/>
      <c r="F89" s="411">
        <f t="shared" si="18"/>
        <v>0</v>
      </c>
      <c r="G89" s="411">
        <f>-F89</f>
        <v>0</v>
      </c>
      <c r="H89" s="411"/>
      <c r="I89" s="411"/>
      <c r="J89" s="411"/>
      <c r="K89" s="411"/>
      <c r="L89" s="411"/>
      <c r="M89" s="411"/>
      <c r="N89" s="411"/>
      <c r="O89" s="411"/>
      <c r="P89" s="411"/>
      <c r="Q89" s="411"/>
      <c r="R89" s="411"/>
      <c r="S89" s="558"/>
      <c r="T89" s="417">
        <f t="shared" si="19"/>
        <v>0</v>
      </c>
      <c r="U89" s="413"/>
      <c r="V89" s="413"/>
      <c r="W89" s="414"/>
      <c r="X89" s="414"/>
      <c r="Y89" s="414"/>
      <c r="Z89" s="414"/>
      <c r="AA89" s="414"/>
      <c r="AB89" s="414"/>
      <c r="AC89" s="414"/>
      <c r="AD89" s="414"/>
      <c r="AE89" s="414"/>
      <c r="AF89" s="414"/>
      <c r="AG89" s="414"/>
      <c r="AH89" s="414"/>
      <c r="AI89" s="414"/>
      <c r="AJ89" s="1276"/>
      <c r="AK89" s="1276"/>
      <c r="AL89" s="414"/>
      <c r="AM89" s="414"/>
      <c r="AN89" s="414"/>
      <c r="AO89" s="414"/>
      <c r="AP89" s="415"/>
      <c r="AQ89" s="408">
        <f t="shared" si="20"/>
        <v>0</v>
      </c>
    </row>
    <row r="90" spans="1:44" s="416" customFormat="1" x14ac:dyDescent="0.2">
      <c r="B90" s="399"/>
      <c r="C90" s="438" t="s">
        <v>1409</v>
      </c>
      <c r="D90" s="411">
        <f>IFERROR('Sch PARENT Inputs'!D104,0)</f>
        <v>0</v>
      </c>
      <c r="E90" s="411"/>
      <c r="F90" s="411">
        <f>D90-E90</f>
        <v>0</v>
      </c>
      <c r="G90" s="1027">
        <f>IF(SUM(G184:G186)&gt;0,SUM(G184:G186),0)</f>
        <v>0</v>
      </c>
      <c r="H90" s="1027"/>
      <c r="I90" s="411"/>
      <c r="J90" s="411"/>
      <c r="K90" s="411"/>
      <c r="L90" s="411"/>
      <c r="M90" s="411"/>
      <c r="N90" s="411"/>
      <c r="O90" s="411"/>
      <c r="P90" s="411"/>
      <c r="Q90" s="411"/>
      <c r="R90" s="411"/>
      <c r="S90" s="558"/>
      <c r="T90" s="417">
        <f t="shared" si="19"/>
        <v>0</v>
      </c>
      <c r="U90" s="413"/>
      <c r="V90" s="413"/>
      <c r="W90" s="414"/>
      <c r="X90" s="414"/>
      <c r="Y90" s="414"/>
      <c r="Z90" s="414"/>
      <c r="AA90" s="414"/>
      <c r="AB90" s="414"/>
      <c r="AC90" s="414"/>
      <c r="AD90" s="414"/>
      <c r="AE90" s="414"/>
      <c r="AF90" s="414"/>
      <c r="AG90" s="414"/>
      <c r="AH90" s="414"/>
      <c r="AI90" s="414"/>
      <c r="AJ90" s="1276"/>
      <c r="AK90" s="1276"/>
      <c r="AL90" s="414"/>
      <c r="AM90" s="414"/>
      <c r="AN90" s="414"/>
      <c r="AO90" s="414"/>
      <c r="AP90" s="415"/>
      <c r="AQ90" s="408">
        <f t="shared" si="20"/>
        <v>0</v>
      </c>
    </row>
    <row r="91" spans="1:44" s="416" customFormat="1" x14ac:dyDescent="0.2">
      <c r="B91" s="399"/>
      <c r="C91" s="438" t="s">
        <v>185</v>
      </c>
      <c r="D91" s="411">
        <f>IFERROR('Sch PARENT Inputs'!D105,0)</f>
        <v>0</v>
      </c>
      <c r="E91" s="411"/>
      <c r="F91" s="411">
        <f>D91-E91</f>
        <v>0</v>
      </c>
      <c r="G91" s="411"/>
      <c r="H91" s="411"/>
      <c r="I91" s="411"/>
      <c r="J91" s="411"/>
      <c r="K91" s="411"/>
      <c r="L91" s="411"/>
      <c r="M91" s="411"/>
      <c r="N91" s="411"/>
      <c r="O91" s="411"/>
      <c r="P91" s="411"/>
      <c r="Q91" s="411"/>
      <c r="R91" s="411"/>
      <c r="S91" s="558"/>
      <c r="T91" s="407">
        <f t="shared" si="19"/>
        <v>0</v>
      </c>
      <c r="U91" s="413"/>
      <c r="V91" s="413"/>
      <c r="W91" s="414"/>
      <c r="X91" s="414"/>
      <c r="Y91" s="414"/>
      <c r="Z91" s="414"/>
      <c r="AA91" s="414"/>
      <c r="AB91" s="414"/>
      <c r="AC91" s="414">
        <f>T91</f>
        <v>0</v>
      </c>
      <c r="AD91" s="414"/>
      <c r="AE91" s="414"/>
      <c r="AF91" s="414"/>
      <c r="AG91" s="414"/>
      <c r="AH91" s="414"/>
      <c r="AI91" s="414"/>
      <c r="AJ91" s="1276"/>
      <c r="AK91" s="1276"/>
      <c r="AL91" s="414"/>
      <c r="AM91" s="414"/>
      <c r="AN91" s="414"/>
      <c r="AO91" s="414"/>
      <c r="AP91" s="415"/>
      <c r="AQ91" s="408">
        <f t="shared" si="20"/>
        <v>0</v>
      </c>
    </row>
    <row r="92" spans="1:44" s="416" customFormat="1" x14ac:dyDescent="0.2">
      <c r="B92" s="399"/>
      <c r="C92" s="438"/>
      <c r="D92" s="411"/>
      <c r="E92" s="411"/>
      <c r="F92" s="411"/>
      <c r="G92" s="411"/>
      <c r="H92" s="411"/>
      <c r="I92" s="411"/>
      <c r="J92" s="411"/>
      <c r="K92" s="411"/>
      <c r="L92" s="411"/>
      <c r="M92" s="411"/>
      <c r="N92" s="411"/>
      <c r="O92" s="411"/>
      <c r="P92" s="411"/>
      <c r="Q92" s="411"/>
      <c r="R92" s="411"/>
      <c r="S92" s="558"/>
      <c r="T92" s="407"/>
      <c r="U92" s="413"/>
      <c r="V92" s="413"/>
      <c r="W92" s="414"/>
      <c r="X92" s="414"/>
      <c r="Y92" s="414"/>
      <c r="Z92" s="414"/>
      <c r="AA92" s="414"/>
      <c r="AB92" s="414"/>
      <c r="AC92" s="414"/>
      <c r="AD92" s="414"/>
      <c r="AE92" s="414"/>
      <c r="AF92" s="414"/>
      <c r="AG92" s="414"/>
      <c r="AH92" s="414"/>
      <c r="AI92" s="414"/>
      <c r="AJ92" s="1276"/>
      <c r="AK92" s="1276"/>
      <c r="AL92" s="414"/>
      <c r="AM92" s="414"/>
      <c r="AN92" s="414"/>
      <c r="AO92" s="414"/>
      <c r="AP92" s="415"/>
      <c r="AQ92" s="408"/>
    </row>
    <row r="93" spans="1:44" s="416" customFormat="1" x14ac:dyDescent="0.2">
      <c r="B93" s="399"/>
      <c r="C93" s="438" t="s">
        <v>186</v>
      </c>
      <c r="D93" s="411">
        <f>IFERROR('Sch PARENT Inputs'!D106,0)</f>
        <v>0</v>
      </c>
      <c r="E93" s="411"/>
      <c r="F93" s="411">
        <f>D93-E93</f>
        <v>0</v>
      </c>
      <c r="G93" s="411">
        <f>-F93</f>
        <v>0</v>
      </c>
      <c r="H93" s="411"/>
      <c r="I93" s="411"/>
      <c r="J93" s="411"/>
      <c r="K93" s="411"/>
      <c r="L93" s="411"/>
      <c r="M93" s="411"/>
      <c r="N93" s="411"/>
      <c r="O93" s="411"/>
      <c r="P93" s="411"/>
      <c r="Q93" s="411"/>
      <c r="R93" s="411"/>
      <c r="S93" s="558"/>
      <c r="T93" s="407"/>
      <c r="U93" s="413"/>
      <c r="V93" s="413"/>
      <c r="W93" s="414"/>
      <c r="X93" s="414"/>
      <c r="Y93" s="414"/>
      <c r="Z93" s="414"/>
      <c r="AA93" s="414"/>
      <c r="AB93" s="414"/>
      <c r="AC93" s="414"/>
      <c r="AD93" s="414"/>
      <c r="AE93" s="414"/>
      <c r="AF93" s="414"/>
      <c r="AG93" s="414"/>
      <c r="AH93" s="414"/>
      <c r="AI93" s="414"/>
      <c r="AJ93" s="1276"/>
      <c r="AK93" s="1276"/>
      <c r="AL93" s="414"/>
      <c r="AM93" s="414"/>
      <c r="AN93" s="414"/>
      <c r="AO93" s="414"/>
      <c r="AP93" s="415"/>
      <c r="AQ93" s="408"/>
    </row>
    <row r="94" spans="1:44" s="416" customFormat="1" x14ac:dyDescent="0.2">
      <c r="B94" s="399"/>
      <c r="C94" s="438"/>
      <c r="D94" s="411"/>
      <c r="E94" s="411"/>
      <c r="F94" s="411"/>
      <c r="G94" s="411"/>
      <c r="H94" s="411"/>
      <c r="I94" s="411"/>
      <c r="J94" s="411"/>
      <c r="K94" s="411"/>
      <c r="L94" s="411"/>
      <c r="M94" s="411"/>
      <c r="N94" s="411"/>
      <c r="O94" s="411"/>
      <c r="P94" s="411"/>
      <c r="Q94" s="411"/>
      <c r="R94" s="411"/>
      <c r="S94" s="412"/>
      <c r="T94" s="407"/>
      <c r="U94" s="413"/>
      <c r="V94" s="413"/>
      <c r="W94" s="414"/>
      <c r="X94" s="414"/>
      <c r="Y94" s="414"/>
      <c r="Z94" s="414"/>
      <c r="AA94" s="414"/>
      <c r="AB94" s="414"/>
      <c r="AC94" s="414"/>
      <c r="AD94" s="414"/>
      <c r="AE94" s="414"/>
      <c r="AF94" s="414"/>
      <c r="AG94" s="414"/>
      <c r="AH94" s="414"/>
      <c r="AI94" s="414"/>
      <c r="AJ94" s="1276"/>
      <c r="AK94" s="1276"/>
      <c r="AL94" s="414"/>
      <c r="AM94" s="414"/>
      <c r="AN94" s="414"/>
      <c r="AO94" s="414"/>
      <c r="AP94" s="415"/>
    </row>
    <row r="95" spans="1:44" s="416" customFormat="1" x14ac:dyDescent="0.2">
      <c r="B95" s="399"/>
      <c r="C95" s="436" t="str">
        <f>'GROUP Inputs'!C99</f>
        <v>8. Property</v>
      </c>
      <c r="D95" s="402"/>
      <c r="E95" s="402"/>
      <c r="F95" s="402"/>
      <c r="G95" s="402">
        <f>-F95</f>
        <v>0</v>
      </c>
      <c r="H95" s="402"/>
      <c r="I95" s="402"/>
      <c r="J95" s="402"/>
      <c r="K95" s="402"/>
      <c r="L95" s="402"/>
      <c r="M95" s="402"/>
      <c r="N95" s="402"/>
      <c r="O95" s="402"/>
      <c r="P95" s="402"/>
      <c r="Q95" s="402"/>
      <c r="R95" s="402"/>
      <c r="S95" s="402"/>
      <c r="T95" s="402"/>
      <c r="U95" s="402"/>
      <c r="V95" s="402"/>
      <c r="W95" s="403"/>
      <c r="X95" s="403"/>
      <c r="Y95" s="403"/>
      <c r="Z95" s="403"/>
      <c r="AA95" s="403"/>
      <c r="AB95" s="403"/>
      <c r="AC95" s="403"/>
      <c r="AD95" s="403"/>
      <c r="AE95" s="403"/>
      <c r="AF95" s="403"/>
      <c r="AG95" s="403"/>
      <c r="AH95" s="403"/>
      <c r="AI95" s="403"/>
      <c r="AJ95" s="403"/>
      <c r="AK95" s="403"/>
      <c r="AL95" s="403"/>
      <c r="AM95" s="403"/>
      <c r="AN95" s="403"/>
      <c r="AO95" s="403"/>
      <c r="AP95" s="404"/>
      <c r="AQ95" s="382"/>
    </row>
    <row r="96" spans="1:44" x14ac:dyDescent="0.2">
      <c r="A96" s="416"/>
      <c r="C96" s="437" t="s">
        <v>143</v>
      </c>
      <c r="D96" s="405"/>
      <c r="E96" s="405"/>
      <c r="F96" s="405"/>
      <c r="G96" s="405"/>
      <c r="H96" s="405"/>
      <c r="I96" s="405"/>
      <c r="J96" s="405"/>
      <c r="K96" s="405"/>
      <c r="L96" s="405"/>
      <c r="M96" s="405"/>
      <c r="N96" s="405"/>
      <c r="O96" s="405"/>
      <c r="P96" s="405"/>
      <c r="Q96" s="405"/>
      <c r="R96" s="405"/>
      <c r="S96" s="406"/>
      <c r="T96" s="407"/>
      <c r="U96" s="408"/>
      <c r="V96" s="408"/>
      <c r="W96" s="409"/>
      <c r="X96" s="409"/>
      <c r="Y96" s="409"/>
      <c r="Z96" s="409"/>
      <c r="AA96" s="409"/>
      <c r="AB96" s="409"/>
      <c r="AC96" s="409"/>
      <c r="AD96" s="409"/>
      <c r="AE96" s="409"/>
      <c r="AF96" s="409"/>
      <c r="AG96" s="409"/>
      <c r="AH96" s="409"/>
      <c r="AI96" s="409"/>
      <c r="AJ96" s="1275"/>
      <c r="AK96" s="1275"/>
      <c r="AL96" s="409"/>
      <c r="AM96" s="409"/>
      <c r="AN96" s="409"/>
      <c r="AO96" s="409"/>
      <c r="AP96" s="410"/>
      <c r="AR96" s="416"/>
    </row>
    <row r="97" spans="1:44" x14ac:dyDescent="0.2">
      <c r="A97" s="416"/>
      <c r="C97" s="438" t="s">
        <v>188</v>
      </c>
      <c r="D97" s="411">
        <f>IFERROR('Sch PARENT Inputs'!D111,0)</f>
        <v>0</v>
      </c>
      <c r="E97" s="411"/>
      <c r="F97" s="411">
        <f t="shared" si="18"/>
        <v>0</v>
      </c>
      <c r="G97" s="411"/>
      <c r="H97" s="411"/>
      <c r="I97" s="411"/>
      <c r="J97" s="411"/>
      <c r="K97" s="411"/>
      <c r="L97" s="411"/>
      <c r="M97" s="411"/>
      <c r="N97" s="411"/>
      <c r="O97" s="411"/>
      <c r="P97" s="411"/>
      <c r="Q97" s="411"/>
      <c r="R97" s="411"/>
      <c r="S97" s="412"/>
      <c r="T97" s="407">
        <f t="shared" ref="T97:T106" si="21">SUM(F97:S97)</f>
        <v>0</v>
      </c>
      <c r="U97" s="413"/>
      <c r="V97" s="413"/>
      <c r="W97" s="414"/>
      <c r="X97" s="414"/>
      <c r="Y97" s="414"/>
      <c r="Z97" s="414"/>
      <c r="AA97" s="414"/>
      <c r="AB97" s="414"/>
      <c r="AC97" s="414">
        <f t="shared" ref="AC97:AC105" si="22">+T97</f>
        <v>0</v>
      </c>
      <c r="AD97" s="414"/>
      <c r="AE97" s="414"/>
      <c r="AF97" s="414"/>
      <c r="AG97" s="414"/>
      <c r="AH97" s="414"/>
      <c r="AI97" s="414"/>
      <c r="AJ97" s="1276"/>
      <c r="AK97" s="1276"/>
      <c r="AL97" s="414"/>
      <c r="AM97" s="414"/>
      <c r="AN97" s="414"/>
      <c r="AO97" s="414"/>
      <c r="AP97" s="415"/>
      <c r="AQ97" s="408">
        <f t="shared" ref="AQ97:AQ106" si="23">T97-SUM(W97:AP97)</f>
        <v>0</v>
      </c>
    </row>
    <row r="98" spans="1:44" s="416" customFormat="1" x14ac:dyDescent="0.2">
      <c r="B98" s="399"/>
      <c r="C98" s="438" t="s">
        <v>189</v>
      </c>
      <c r="D98" s="411">
        <f>IFERROR('Sch PARENT Inputs'!D112,0)</f>
        <v>0</v>
      </c>
      <c r="E98" s="411"/>
      <c r="F98" s="411">
        <f t="shared" si="18"/>
        <v>0</v>
      </c>
      <c r="G98" s="411"/>
      <c r="H98" s="411"/>
      <c r="I98" s="411"/>
      <c r="J98" s="411"/>
      <c r="K98" s="411"/>
      <c r="L98" s="411"/>
      <c r="M98" s="411"/>
      <c r="N98" s="411"/>
      <c r="O98" s="411"/>
      <c r="P98" s="411"/>
      <c r="Q98" s="411"/>
      <c r="R98" s="411"/>
      <c r="S98" s="412"/>
      <c r="T98" s="407">
        <f t="shared" si="21"/>
        <v>0</v>
      </c>
      <c r="U98" s="413"/>
      <c r="V98" s="413"/>
      <c r="W98" s="414"/>
      <c r="X98" s="414"/>
      <c r="Y98" s="414"/>
      <c r="Z98" s="414"/>
      <c r="AA98" s="414"/>
      <c r="AB98" s="414"/>
      <c r="AC98" s="414">
        <f t="shared" si="22"/>
        <v>0</v>
      </c>
      <c r="AD98" s="414"/>
      <c r="AE98" s="414"/>
      <c r="AF98" s="414"/>
      <c r="AG98" s="414"/>
      <c r="AH98" s="414"/>
      <c r="AI98" s="414"/>
      <c r="AJ98" s="1276"/>
      <c r="AK98" s="1276"/>
      <c r="AL98" s="414"/>
      <c r="AM98" s="414"/>
      <c r="AN98" s="414"/>
      <c r="AO98" s="414"/>
      <c r="AP98" s="415"/>
      <c r="AQ98" s="408">
        <f t="shared" si="23"/>
        <v>0</v>
      </c>
      <c r="AR98" s="382"/>
    </row>
    <row r="99" spans="1:44" s="416" customFormat="1" x14ac:dyDescent="0.2">
      <c r="B99" s="399"/>
      <c r="C99" s="438" t="s">
        <v>190</v>
      </c>
      <c r="D99" s="411">
        <f>IFERROR('Sch PARENT Inputs'!D113,0)</f>
        <v>0</v>
      </c>
      <c r="E99" s="411"/>
      <c r="F99" s="411">
        <f t="shared" si="18"/>
        <v>0</v>
      </c>
      <c r="G99" s="411">
        <f>-F99</f>
        <v>0</v>
      </c>
      <c r="H99" s="411"/>
      <c r="I99" s="411"/>
      <c r="J99" s="411"/>
      <c r="K99" s="411"/>
      <c r="L99" s="411"/>
      <c r="M99" s="411"/>
      <c r="N99" s="411">
        <f>-N213-N214</f>
        <v>0</v>
      </c>
      <c r="O99" s="411"/>
      <c r="P99" s="411"/>
      <c r="Q99" s="411"/>
      <c r="R99" s="411"/>
      <c r="S99" s="412"/>
      <c r="T99" s="407">
        <f t="shared" si="21"/>
        <v>0</v>
      </c>
      <c r="U99" s="413"/>
      <c r="V99" s="413"/>
      <c r="W99" s="414"/>
      <c r="X99" s="414"/>
      <c r="Y99" s="414"/>
      <c r="Z99" s="414"/>
      <c r="AA99" s="414"/>
      <c r="AB99" s="414"/>
      <c r="AC99" s="414">
        <f t="shared" si="22"/>
        <v>0</v>
      </c>
      <c r="AD99" s="414"/>
      <c r="AE99" s="414"/>
      <c r="AF99" s="414"/>
      <c r="AG99" s="414"/>
      <c r="AH99" s="414"/>
      <c r="AI99" s="414"/>
      <c r="AJ99" s="1276"/>
      <c r="AK99" s="1276"/>
      <c r="AL99" s="414"/>
      <c r="AM99" s="414"/>
      <c r="AN99" s="414"/>
      <c r="AO99" s="414"/>
      <c r="AP99" s="415"/>
      <c r="AQ99" s="408">
        <f t="shared" si="23"/>
        <v>0</v>
      </c>
    </row>
    <row r="100" spans="1:44" s="416" customFormat="1" x14ac:dyDescent="0.2">
      <c r="B100" s="399"/>
      <c r="C100" s="438" t="s">
        <v>191</v>
      </c>
      <c r="D100" s="411">
        <f>IFERROR('Sch PARENT Inputs'!D114,0)</f>
        <v>0</v>
      </c>
      <c r="E100" s="411"/>
      <c r="F100" s="411">
        <f t="shared" si="18"/>
        <v>0</v>
      </c>
      <c r="G100" s="411"/>
      <c r="H100" s="411"/>
      <c r="I100" s="411"/>
      <c r="J100" s="411"/>
      <c r="K100" s="411"/>
      <c r="L100" s="411"/>
      <c r="M100" s="411"/>
      <c r="N100" s="411"/>
      <c r="O100" s="411"/>
      <c r="P100" s="411"/>
      <c r="Q100" s="411"/>
      <c r="R100" s="411"/>
      <c r="S100" s="412"/>
      <c r="T100" s="407">
        <f t="shared" si="21"/>
        <v>0</v>
      </c>
      <c r="U100" s="413"/>
      <c r="V100" s="413"/>
      <c r="W100" s="414"/>
      <c r="X100" s="414"/>
      <c r="Y100" s="414"/>
      <c r="Z100" s="414"/>
      <c r="AA100" s="414"/>
      <c r="AB100" s="414"/>
      <c r="AC100" s="414">
        <f t="shared" si="22"/>
        <v>0</v>
      </c>
      <c r="AD100" s="414"/>
      <c r="AE100" s="414"/>
      <c r="AF100" s="414"/>
      <c r="AG100" s="414"/>
      <c r="AH100" s="414"/>
      <c r="AI100" s="414"/>
      <c r="AJ100" s="1276"/>
      <c r="AK100" s="1276"/>
      <c r="AL100" s="414"/>
      <c r="AM100" s="414"/>
      <c r="AN100" s="414"/>
      <c r="AO100" s="414"/>
      <c r="AP100" s="415"/>
      <c r="AQ100" s="408">
        <f t="shared" si="23"/>
        <v>0</v>
      </c>
    </row>
    <row r="101" spans="1:44" s="416" customFormat="1" x14ac:dyDescent="0.2">
      <c r="B101" s="399"/>
      <c r="C101" s="438" t="s">
        <v>192</v>
      </c>
      <c r="D101" s="411">
        <f>IFERROR('Sch PARENT Inputs'!D115,0)</f>
        <v>0</v>
      </c>
      <c r="E101" s="411"/>
      <c r="F101" s="411">
        <f t="shared" si="18"/>
        <v>0</v>
      </c>
      <c r="G101" s="411"/>
      <c r="H101" s="411"/>
      <c r="I101" s="411"/>
      <c r="J101" s="411"/>
      <c r="K101" s="411"/>
      <c r="L101" s="411"/>
      <c r="M101" s="411"/>
      <c r="N101" s="411"/>
      <c r="O101" s="411"/>
      <c r="P101" s="411"/>
      <c r="Q101" s="411"/>
      <c r="R101" s="411"/>
      <c r="S101" s="412"/>
      <c r="T101" s="407">
        <f t="shared" si="21"/>
        <v>0</v>
      </c>
      <c r="U101" s="413"/>
      <c r="V101" s="413"/>
      <c r="W101" s="414"/>
      <c r="X101" s="414"/>
      <c r="Y101" s="414"/>
      <c r="Z101" s="414"/>
      <c r="AA101" s="414"/>
      <c r="AB101" s="414"/>
      <c r="AC101" s="414">
        <f t="shared" si="22"/>
        <v>0</v>
      </c>
      <c r="AD101" s="414"/>
      <c r="AE101" s="414"/>
      <c r="AF101" s="414"/>
      <c r="AG101" s="414"/>
      <c r="AH101" s="414"/>
      <c r="AI101" s="414"/>
      <c r="AJ101" s="1276"/>
      <c r="AK101" s="1276"/>
      <c r="AL101" s="414"/>
      <c r="AM101" s="414"/>
      <c r="AN101" s="414"/>
      <c r="AO101" s="414"/>
      <c r="AP101" s="415"/>
      <c r="AQ101" s="408">
        <f t="shared" si="23"/>
        <v>0</v>
      </c>
    </row>
    <row r="102" spans="1:44" s="416" customFormat="1" x14ac:dyDescent="0.2">
      <c r="B102" s="399"/>
      <c r="C102" s="438" t="s">
        <v>111</v>
      </c>
      <c r="D102" s="411">
        <f>IFERROR('Sch PARENT Inputs'!D117,0)</f>
        <v>0</v>
      </c>
      <c r="E102" s="411"/>
      <c r="F102" s="411">
        <f>D102-E102</f>
        <v>0</v>
      </c>
      <c r="G102" s="411"/>
      <c r="H102" s="411"/>
      <c r="I102" s="411"/>
      <c r="J102" s="411"/>
      <c r="K102" s="411"/>
      <c r="L102" s="411"/>
      <c r="M102" s="411"/>
      <c r="O102" s="411"/>
      <c r="P102" s="411"/>
      <c r="Q102" s="411"/>
      <c r="R102" s="411"/>
      <c r="S102" s="412"/>
      <c r="T102" s="407">
        <f t="shared" si="21"/>
        <v>0</v>
      </c>
      <c r="U102" s="413"/>
      <c r="V102" s="413"/>
      <c r="W102" s="414"/>
      <c r="X102" s="414"/>
      <c r="Y102" s="414"/>
      <c r="Z102" s="414"/>
      <c r="AA102" s="414"/>
      <c r="AB102" s="414"/>
      <c r="AC102" s="414">
        <f t="shared" si="22"/>
        <v>0</v>
      </c>
      <c r="AD102" s="414"/>
      <c r="AE102" s="414"/>
      <c r="AF102" s="414"/>
      <c r="AG102" s="414"/>
      <c r="AH102" s="414"/>
      <c r="AI102" s="414"/>
      <c r="AJ102" s="1276"/>
      <c r="AK102" s="1276"/>
      <c r="AL102" s="414"/>
      <c r="AM102" s="414"/>
      <c r="AN102" s="414"/>
      <c r="AO102" s="414"/>
      <c r="AP102" s="415"/>
      <c r="AQ102" s="408">
        <f t="shared" si="23"/>
        <v>0</v>
      </c>
    </row>
    <row r="103" spans="1:44" s="416" customFormat="1" x14ac:dyDescent="0.2">
      <c r="B103" s="399"/>
      <c r="C103" s="438" t="s">
        <v>194</v>
      </c>
      <c r="D103" s="411">
        <f>IFERROR('Sch PARENT Inputs'!D118,0)</f>
        <v>0</v>
      </c>
      <c r="E103" s="411"/>
      <c r="F103" s="411">
        <f t="shared" si="18"/>
        <v>0</v>
      </c>
      <c r="G103" s="411"/>
      <c r="H103" s="411"/>
      <c r="I103" s="411"/>
      <c r="J103" s="411"/>
      <c r="K103" s="411"/>
      <c r="L103" s="411"/>
      <c r="M103" s="411"/>
      <c r="N103" s="411"/>
      <c r="O103" s="411"/>
      <c r="P103" s="411"/>
      <c r="Q103" s="411"/>
      <c r="R103" s="411"/>
      <c r="S103" s="412"/>
      <c r="T103" s="407">
        <f t="shared" si="21"/>
        <v>0</v>
      </c>
      <c r="U103" s="413"/>
      <c r="V103" s="413"/>
      <c r="W103" s="414"/>
      <c r="X103" s="414"/>
      <c r="Y103" s="414"/>
      <c r="Z103" s="414"/>
      <c r="AA103" s="414"/>
      <c r="AB103" s="414"/>
      <c r="AC103" s="414">
        <f t="shared" si="22"/>
        <v>0</v>
      </c>
      <c r="AD103" s="414"/>
      <c r="AE103" s="414"/>
      <c r="AF103" s="414"/>
      <c r="AG103" s="414"/>
      <c r="AH103" s="414"/>
      <c r="AI103" s="414"/>
      <c r="AJ103" s="1276"/>
      <c r="AK103" s="1276"/>
      <c r="AL103" s="414"/>
      <c r="AM103" s="414"/>
      <c r="AN103" s="414"/>
      <c r="AO103" s="414"/>
      <c r="AP103" s="415"/>
      <c r="AQ103" s="408">
        <f t="shared" si="23"/>
        <v>0</v>
      </c>
    </row>
    <row r="104" spans="1:44" s="416" customFormat="1" x14ac:dyDescent="0.2">
      <c r="B104" s="399"/>
      <c r="C104" s="438" t="s">
        <v>112</v>
      </c>
      <c r="D104" s="411">
        <f>IFERROR('Sch PARENT Inputs'!D119,0)</f>
        <v>0</v>
      </c>
      <c r="E104" s="411"/>
      <c r="F104" s="411">
        <f t="shared" si="18"/>
        <v>0</v>
      </c>
      <c r="G104" s="411">
        <f>-F104</f>
        <v>0</v>
      </c>
      <c r="H104" s="411"/>
      <c r="I104" s="411"/>
      <c r="J104" s="411"/>
      <c r="K104" s="411"/>
      <c r="L104" s="411"/>
      <c r="M104" s="411"/>
      <c r="N104" s="411"/>
      <c r="O104" s="411"/>
      <c r="P104" s="411"/>
      <c r="Q104" s="411"/>
      <c r="R104" s="411"/>
      <c r="S104" s="412"/>
      <c r="T104" s="417">
        <f t="shared" si="21"/>
        <v>0</v>
      </c>
      <c r="U104" s="413"/>
      <c r="V104" s="413"/>
      <c r="W104" s="414"/>
      <c r="X104" s="414"/>
      <c r="Y104" s="414"/>
      <c r="Z104" s="414"/>
      <c r="AA104" s="414"/>
      <c r="AB104" s="414"/>
      <c r="AC104" s="414">
        <f t="shared" si="22"/>
        <v>0</v>
      </c>
      <c r="AD104" s="414"/>
      <c r="AE104" s="414"/>
      <c r="AF104" s="414"/>
      <c r="AG104" s="414"/>
      <c r="AH104" s="414"/>
      <c r="AI104" s="414"/>
      <c r="AJ104" s="1276"/>
      <c r="AK104" s="1276"/>
      <c r="AL104" s="414"/>
      <c r="AM104" s="414"/>
      <c r="AN104" s="414"/>
      <c r="AO104" s="414"/>
      <c r="AP104" s="415"/>
      <c r="AQ104" s="408">
        <f t="shared" si="23"/>
        <v>0</v>
      </c>
    </row>
    <row r="105" spans="1:44" s="416" customFormat="1" x14ac:dyDescent="0.2">
      <c r="B105" s="399"/>
      <c r="C105" s="438" t="s">
        <v>110</v>
      </c>
      <c r="D105" s="411">
        <f>IFERROR('Sch PARENT Inputs'!D120,0)</f>
        <v>0</v>
      </c>
      <c r="E105" s="411"/>
      <c r="F105" s="411">
        <f t="shared" si="18"/>
        <v>0</v>
      </c>
      <c r="G105" s="411"/>
      <c r="H105" s="411"/>
      <c r="I105" s="411"/>
      <c r="J105" s="411"/>
      <c r="K105" s="411"/>
      <c r="L105" s="411"/>
      <c r="M105" s="411"/>
      <c r="N105" s="411"/>
      <c r="O105" s="411"/>
      <c r="P105" s="411"/>
      <c r="Q105" s="411"/>
      <c r="R105" s="411"/>
      <c r="S105" s="412"/>
      <c r="T105" s="407">
        <f t="shared" si="21"/>
        <v>0</v>
      </c>
      <c r="U105" s="413"/>
      <c r="V105" s="413"/>
      <c r="W105" s="414"/>
      <c r="X105" s="414"/>
      <c r="Y105" s="414"/>
      <c r="Z105" s="414"/>
      <c r="AA105" s="414"/>
      <c r="AB105" s="414"/>
      <c r="AC105" s="414">
        <f t="shared" si="22"/>
        <v>0</v>
      </c>
      <c r="AD105" s="414"/>
      <c r="AE105" s="414"/>
      <c r="AF105" s="414"/>
      <c r="AG105" s="414"/>
      <c r="AH105" s="414"/>
      <c r="AI105" s="414"/>
      <c r="AJ105" s="1276"/>
      <c r="AK105" s="1276"/>
      <c r="AL105" s="414"/>
      <c r="AM105" s="414"/>
      <c r="AN105" s="414"/>
      <c r="AO105" s="414"/>
      <c r="AP105" s="415"/>
      <c r="AQ105" s="408">
        <f t="shared" si="23"/>
        <v>0</v>
      </c>
    </row>
    <row r="106" spans="1:44" s="416" customFormat="1" x14ac:dyDescent="0.2">
      <c r="B106" s="399"/>
      <c r="C106" s="438" t="s">
        <v>163</v>
      </c>
      <c r="D106" s="411">
        <f>IFERROR('Sch PARENT Inputs'!D121,0)</f>
        <v>0</v>
      </c>
      <c r="E106" s="411"/>
      <c r="F106" s="411">
        <f t="shared" si="18"/>
        <v>0</v>
      </c>
      <c r="G106" s="411"/>
      <c r="H106" s="411"/>
      <c r="I106" s="411"/>
      <c r="J106" s="411"/>
      <c r="K106" s="411"/>
      <c r="L106" s="411"/>
      <c r="M106" s="411"/>
      <c r="N106" s="411"/>
      <c r="O106" s="411"/>
      <c r="P106" s="411"/>
      <c r="Q106" s="411"/>
      <c r="R106" s="411"/>
      <c r="S106" s="412"/>
      <c r="T106" s="407">
        <f t="shared" si="21"/>
        <v>0</v>
      </c>
      <c r="U106" s="413"/>
      <c r="V106" s="413"/>
      <c r="W106" s="414"/>
      <c r="X106" s="414"/>
      <c r="Y106" s="414"/>
      <c r="Z106" s="414"/>
      <c r="AA106" s="414"/>
      <c r="AB106" s="414">
        <f>+T106</f>
        <v>0</v>
      </c>
      <c r="AE106" s="414"/>
      <c r="AF106" s="414"/>
      <c r="AG106" s="414"/>
      <c r="AH106" s="414"/>
      <c r="AI106" s="414"/>
      <c r="AJ106" s="1276"/>
      <c r="AK106" s="1276"/>
      <c r="AL106" s="414"/>
      <c r="AM106" s="414"/>
      <c r="AN106" s="414"/>
      <c r="AO106" s="414"/>
      <c r="AP106" s="415"/>
      <c r="AQ106" s="408">
        <f t="shared" si="23"/>
        <v>0</v>
      </c>
    </row>
    <row r="107" spans="1:44" s="416" customFormat="1" x14ac:dyDescent="0.2">
      <c r="B107" s="399"/>
      <c r="C107" s="438"/>
      <c r="D107" s="411"/>
      <c r="E107" s="411"/>
      <c r="F107" s="411"/>
      <c r="G107" s="411">
        <f>-F107</f>
        <v>0</v>
      </c>
      <c r="H107" s="411"/>
      <c r="I107" s="411"/>
      <c r="J107" s="411"/>
      <c r="K107" s="411"/>
      <c r="L107" s="411"/>
      <c r="M107" s="411"/>
      <c r="N107" s="411"/>
      <c r="O107" s="411"/>
      <c r="P107" s="411"/>
      <c r="Q107" s="411"/>
      <c r="R107" s="411"/>
      <c r="S107" s="412"/>
      <c r="T107" s="407"/>
      <c r="U107" s="413"/>
      <c r="V107" s="413"/>
      <c r="W107" s="414"/>
      <c r="X107" s="414"/>
      <c r="Y107" s="414"/>
      <c r="Z107" s="414"/>
      <c r="AA107" s="414"/>
      <c r="AB107" s="414"/>
      <c r="AC107" s="414"/>
      <c r="AD107" s="414"/>
      <c r="AE107" s="414"/>
      <c r="AF107" s="414"/>
      <c r="AG107" s="414"/>
      <c r="AH107" s="414"/>
      <c r="AI107" s="414"/>
      <c r="AJ107" s="1276"/>
      <c r="AK107" s="1276"/>
      <c r="AL107" s="414"/>
      <c r="AM107" s="414"/>
      <c r="AN107" s="414"/>
      <c r="AO107" s="414"/>
      <c r="AP107" s="415"/>
    </row>
    <row r="108" spans="1:44" s="416" customFormat="1" x14ac:dyDescent="0.2">
      <c r="B108" s="399"/>
      <c r="C108" s="436" t="str">
        <f>'GROUP Inputs'!C113</f>
        <v>9. Depreciation</v>
      </c>
      <c r="D108" s="402"/>
      <c r="E108" s="402"/>
      <c r="F108" s="402"/>
      <c r="G108" s="402"/>
      <c r="H108" s="402"/>
      <c r="I108" s="402"/>
      <c r="J108" s="402"/>
      <c r="K108" s="402"/>
      <c r="L108" s="402"/>
      <c r="M108" s="402"/>
      <c r="N108" s="402"/>
      <c r="O108" s="402"/>
      <c r="P108" s="402"/>
      <c r="Q108" s="402"/>
      <c r="R108" s="402"/>
      <c r="S108" s="402"/>
      <c r="T108" s="402"/>
      <c r="U108" s="402"/>
      <c r="V108" s="402"/>
      <c r="W108" s="403"/>
      <c r="X108" s="403"/>
      <c r="Y108" s="403"/>
      <c r="Z108" s="403"/>
      <c r="AA108" s="403"/>
      <c r="AB108" s="403"/>
      <c r="AC108" s="403"/>
      <c r="AD108" s="403"/>
      <c r="AE108" s="403"/>
      <c r="AF108" s="403"/>
      <c r="AG108" s="403"/>
      <c r="AH108" s="403"/>
      <c r="AI108" s="403"/>
      <c r="AJ108" s="403"/>
      <c r="AK108" s="403"/>
      <c r="AL108" s="403"/>
      <c r="AM108" s="403"/>
      <c r="AN108" s="403"/>
      <c r="AO108" s="403"/>
      <c r="AP108" s="404"/>
      <c r="AQ108" s="382"/>
    </row>
    <row r="109" spans="1:44" x14ac:dyDescent="0.2">
      <c r="A109" s="416"/>
      <c r="C109" s="437" t="s">
        <v>143</v>
      </c>
      <c r="D109" s="405"/>
      <c r="E109" s="405"/>
      <c r="F109" s="405"/>
      <c r="G109" s="405"/>
      <c r="H109" s="405"/>
      <c r="I109" s="405"/>
      <c r="J109" s="405"/>
      <c r="K109" s="405"/>
      <c r="L109" s="405"/>
      <c r="M109" s="405"/>
      <c r="N109" s="405"/>
      <c r="O109" s="405"/>
      <c r="P109" s="405"/>
      <c r="Q109" s="405"/>
      <c r="R109" s="405"/>
      <c r="S109" s="406"/>
      <c r="T109" s="407"/>
      <c r="U109" s="408"/>
      <c r="V109" s="408"/>
      <c r="W109" s="409"/>
      <c r="X109" s="409"/>
      <c r="Y109" s="409"/>
      <c r="Z109" s="409"/>
      <c r="AA109" s="409"/>
      <c r="AB109" s="409"/>
      <c r="AC109" s="409"/>
      <c r="AD109" s="409"/>
      <c r="AE109" s="409"/>
      <c r="AF109" s="409"/>
      <c r="AG109" s="409"/>
      <c r="AH109" s="409"/>
      <c r="AI109" s="409"/>
      <c r="AJ109" s="1275"/>
      <c r="AK109" s="1275"/>
      <c r="AL109" s="409"/>
      <c r="AM109" s="409"/>
      <c r="AN109" s="409"/>
      <c r="AO109" s="409"/>
      <c r="AP109" s="410"/>
      <c r="AR109" s="416"/>
    </row>
    <row r="110" spans="1:44" x14ac:dyDescent="0.2">
      <c r="A110" s="416"/>
      <c r="C110" s="438" t="s">
        <v>196</v>
      </c>
      <c r="D110" s="411">
        <f>IFERROR('Sch PARENT Inputs'!D126,0)</f>
        <v>0</v>
      </c>
      <c r="E110" s="411"/>
      <c r="F110" s="411">
        <f t="shared" si="18"/>
        <v>0</v>
      </c>
      <c r="G110" s="411">
        <f>-F110</f>
        <v>0</v>
      </c>
      <c r="H110" s="411"/>
      <c r="I110" s="411"/>
      <c r="J110" s="411"/>
      <c r="K110" s="411"/>
      <c r="L110" s="411"/>
      <c r="M110" s="411"/>
      <c r="N110" s="411"/>
      <c r="O110" s="411"/>
      <c r="P110" s="411"/>
      <c r="Q110" s="411"/>
      <c r="R110" s="411"/>
      <c r="S110" s="412"/>
      <c r="T110" s="417">
        <f t="shared" ref="T110:T117" si="24">SUM(F110:S110)</f>
        <v>0</v>
      </c>
      <c r="U110" s="413"/>
      <c r="V110" s="413"/>
      <c r="W110" s="414"/>
      <c r="X110" s="414"/>
      <c r="Y110" s="414"/>
      <c r="Z110" s="414"/>
      <c r="AA110" s="414"/>
      <c r="AB110" s="414"/>
      <c r="AC110" s="414"/>
      <c r="AD110" s="414"/>
      <c r="AE110" s="414"/>
      <c r="AF110" s="414"/>
      <c r="AG110" s="414"/>
      <c r="AH110" s="414"/>
      <c r="AI110" s="414"/>
      <c r="AJ110" s="1276"/>
      <c r="AK110" s="1276"/>
      <c r="AL110" s="414"/>
      <c r="AM110" s="414"/>
      <c r="AN110" s="414"/>
      <c r="AO110" s="414"/>
      <c r="AP110" s="415"/>
      <c r="AQ110" s="408">
        <f t="shared" ref="AQ110:AQ117" si="25">T110-SUM(W110:AP110)</f>
        <v>0</v>
      </c>
    </row>
    <row r="111" spans="1:44" s="416" customFormat="1" x14ac:dyDescent="0.2">
      <c r="B111" s="399"/>
      <c r="C111" s="438" t="s">
        <v>197</v>
      </c>
      <c r="D111" s="411">
        <f>IFERROR('Sch PARENT Inputs'!D127,0)</f>
        <v>0</v>
      </c>
      <c r="E111" s="411"/>
      <c r="F111" s="411">
        <f t="shared" si="18"/>
        <v>0</v>
      </c>
      <c r="G111" s="411">
        <f t="shared" ref="G111:G117" si="26">-F111</f>
        <v>0</v>
      </c>
      <c r="H111" s="411"/>
      <c r="I111" s="411"/>
      <c r="J111" s="411"/>
      <c r="K111" s="411"/>
      <c r="L111" s="411"/>
      <c r="M111" s="411"/>
      <c r="N111" s="411"/>
      <c r="O111" s="411"/>
      <c r="P111" s="411"/>
      <c r="Q111" s="411"/>
      <c r="R111" s="411"/>
      <c r="S111" s="412"/>
      <c r="T111" s="417">
        <f t="shared" si="24"/>
        <v>0</v>
      </c>
      <c r="U111" s="413"/>
      <c r="V111" s="413"/>
      <c r="W111" s="414"/>
      <c r="X111" s="414"/>
      <c r="Y111" s="414"/>
      <c r="Z111" s="414"/>
      <c r="AA111" s="414"/>
      <c r="AB111" s="414"/>
      <c r="AC111" s="414"/>
      <c r="AD111" s="414"/>
      <c r="AE111" s="414"/>
      <c r="AF111" s="414"/>
      <c r="AG111" s="414"/>
      <c r="AH111" s="414"/>
      <c r="AI111" s="414"/>
      <c r="AJ111" s="1276"/>
      <c r="AK111" s="1276"/>
      <c r="AL111" s="414"/>
      <c r="AM111" s="414"/>
      <c r="AN111" s="414"/>
      <c r="AO111" s="414"/>
      <c r="AP111" s="415"/>
      <c r="AQ111" s="408">
        <f t="shared" si="25"/>
        <v>0</v>
      </c>
      <c r="AR111" s="382"/>
    </row>
    <row r="112" spans="1:44" s="416" customFormat="1" x14ac:dyDescent="0.2">
      <c r="B112" s="399"/>
      <c r="C112" s="438" t="s">
        <v>198</v>
      </c>
      <c r="D112" s="411">
        <f>IFERROR('Sch PARENT Inputs'!D128,0)</f>
        <v>0</v>
      </c>
      <c r="E112" s="411"/>
      <c r="F112" s="411">
        <f t="shared" si="18"/>
        <v>0</v>
      </c>
      <c r="G112" s="411">
        <f t="shared" si="26"/>
        <v>0</v>
      </c>
      <c r="H112" s="411"/>
      <c r="I112" s="411"/>
      <c r="J112" s="411"/>
      <c r="K112" s="411"/>
      <c r="L112" s="411"/>
      <c r="M112" s="411"/>
      <c r="N112" s="411"/>
      <c r="O112" s="411"/>
      <c r="P112" s="411"/>
      <c r="Q112" s="411"/>
      <c r="R112" s="411"/>
      <c r="S112" s="412"/>
      <c r="T112" s="417">
        <f t="shared" si="24"/>
        <v>0</v>
      </c>
      <c r="U112" s="413"/>
      <c r="V112" s="413"/>
      <c r="W112" s="414"/>
      <c r="X112" s="414"/>
      <c r="Y112" s="414"/>
      <c r="Z112" s="414"/>
      <c r="AA112" s="414"/>
      <c r="AB112" s="414"/>
      <c r="AC112" s="414"/>
      <c r="AD112" s="414"/>
      <c r="AE112" s="414"/>
      <c r="AF112" s="414"/>
      <c r="AG112" s="414"/>
      <c r="AH112" s="414"/>
      <c r="AI112" s="414"/>
      <c r="AJ112" s="1276"/>
      <c r="AK112" s="1276"/>
      <c r="AL112" s="414"/>
      <c r="AM112" s="414"/>
      <c r="AN112" s="414"/>
      <c r="AO112" s="414"/>
      <c r="AP112" s="415"/>
      <c r="AQ112" s="408">
        <f t="shared" si="25"/>
        <v>0</v>
      </c>
    </row>
    <row r="113" spans="1:44" s="416" customFormat="1" x14ac:dyDescent="0.2">
      <c r="B113" s="399"/>
      <c r="C113" s="438" t="s">
        <v>162</v>
      </c>
      <c r="D113" s="411">
        <f>IFERROR('Sch PARENT Inputs'!D129,0)</f>
        <v>0</v>
      </c>
      <c r="E113" s="411"/>
      <c r="F113" s="411">
        <f t="shared" si="18"/>
        <v>0</v>
      </c>
      <c r="G113" s="411">
        <f t="shared" si="26"/>
        <v>0</v>
      </c>
      <c r="H113" s="411"/>
      <c r="I113" s="411"/>
      <c r="J113" s="411"/>
      <c r="K113" s="411"/>
      <c r="L113" s="411"/>
      <c r="M113" s="411"/>
      <c r="N113" s="411"/>
      <c r="O113" s="411"/>
      <c r="P113" s="411"/>
      <c r="Q113" s="411"/>
      <c r="R113" s="411"/>
      <c r="S113" s="412"/>
      <c r="T113" s="417">
        <f t="shared" si="24"/>
        <v>0</v>
      </c>
      <c r="U113" s="413"/>
      <c r="V113" s="413"/>
      <c r="W113" s="414"/>
      <c r="X113" s="414"/>
      <c r="Y113" s="414"/>
      <c r="Z113" s="414"/>
      <c r="AA113" s="414"/>
      <c r="AB113" s="414"/>
      <c r="AC113" s="414"/>
      <c r="AD113" s="414"/>
      <c r="AE113" s="414"/>
      <c r="AF113" s="414"/>
      <c r="AG113" s="414"/>
      <c r="AH113" s="414"/>
      <c r="AI113" s="414"/>
      <c r="AJ113" s="1276"/>
      <c r="AK113" s="1276"/>
      <c r="AL113" s="414"/>
      <c r="AM113" s="414"/>
      <c r="AN113" s="414"/>
      <c r="AO113" s="414"/>
      <c r="AP113" s="415"/>
      <c r="AQ113" s="408">
        <f t="shared" si="25"/>
        <v>0</v>
      </c>
    </row>
    <row r="114" spans="1:44" s="416" customFormat="1" x14ac:dyDescent="0.2">
      <c r="B114" s="399"/>
      <c r="C114" s="438" t="s">
        <v>116</v>
      </c>
      <c r="D114" s="411">
        <f>IFERROR('Sch PARENT Inputs'!D130,0)</f>
        <v>0</v>
      </c>
      <c r="E114" s="411"/>
      <c r="F114" s="411">
        <f t="shared" si="18"/>
        <v>0</v>
      </c>
      <c r="G114" s="411">
        <f t="shared" si="26"/>
        <v>0</v>
      </c>
      <c r="H114" s="411"/>
      <c r="I114" s="411"/>
      <c r="J114" s="411"/>
      <c r="K114" s="411"/>
      <c r="L114" s="411"/>
      <c r="M114" s="411"/>
      <c r="N114" s="411"/>
      <c r="O114" s="411"/>
      <c r="P114" s="411"/>
      <c r="Q114" s="411"/>
      <c r="R114" s="411"/>
      <c r="S114" s="412"/>
      <c r="T114" s="417">
        <f t="shared" si="24"/>
        <v>0</v>
      </c>
      <c r="U114" s="413"/>
      <c r="V114" s="413"/>
      <c r="W114" s="414"/>
      <c r="X114" s="414"/>
      <c r="Y114" s="414"/>
      <c r="Z114" s="414"/>
      <c r="AA114" s="414"/>
      <c r="AB114" s="414"/>
      <c r="AC114" s="414"/>
      <c r="AD114" s="414"/>
      <c r="AE114" s="414"/>
      <c r="AF114" s="414"/>
      <c r="AG114" s="414"/>
      <c r="AH114" s="414"/>
      <c r="AI114" s="414"/>
      <c r="AJ114" s="1276"/>
      <c r="AK114" s="1276"/>
      <c r="AL114" s="414"/>
      <c r="AM114" s="414"/>
      <c r="AN114" s="414"/>
      <c r="AO114" s="414"/>
      <c r="AP114" s="415"/>
      <c r="AQ114" s="408">
        <f t="shared" si="25"/>
        <v>0</v>
      </c>
    </row>
    <row r="115" spans="1:44" s="416" customFormat="1" x14ac:dyDescent="0.2">
      <c r="B115" s="399"/>
      <c r="C115" s="438" t="s">
        <v>117</v>
      </c>
      <c r="D115" s="411">
        <f>IFERROR('Sch PARENT Inputs'!D131,0)</f>
        <v>0</v>
      </c>
      <c r="E115" s="411"/>
      <c r="F115" s="411">
        <f t="shared" si="18"/>
        <v>0</v>
      </c>
      <c r="G115" s="411">
        <f t="shared" si="26"/>
        <v>0</v>
      </c>
      <c r="H115" s="411"/>
      <c r="I115" s="411"/>
      <c r="J115" s="411"/>
      <c r="K115" s="411"/>
      <c r="L115" s="411"/>
      <c r="M115" s="411"/>
      <c r="N115" s="411"/>
      <c r="O115" s="411"/>
      <c r="P115" s="411"/>
      <c r="Q115" s="411"/>
      <c r="R115" s="411"/>
      <c r="S115" s="412"/>
      <c r="T115" s="417">
        <f t="shared" si="24"/>
        <v>0</v>
      </c>
      <c r="U115" s="413"/>
      <c r="V115" s="413"/>
      <c r="W115" s="414"/>
      <c r="X115" s="414"/>
      <c r="Y115" s="414"/>
      <c r="Z115" s="414"/>
      <c r="AA115" s="414"/>
      <c r="AB115" s="414"/>
      <c r="AC115" s="414"/>
      <c r="AD115" s="414"/>
      <c r="AE115" s="414"/>
      <c r="AF115" s="414"/>
      <c r="AG115" s="414"/>
      <c r="AH115" s="414"/>
      <c r="AI115" s="414"/>
      <c r="AJ115" s="1276"/>
      <c r="AK115" s="1276"/>
      <c r="AL115" s="414"/>
      <c r="AM115" s="414"/>
      <c r="AN115" s="414"/>
      <c r="AO115" s="414"/>
      <c r="AP115" s="415"/>
      <c r="AQ115" s="408">
        <f t="shared" si="25"/>
        <v>0</v>
      </c>
    </row>
    <row r="116" spans="1:44" s="416" customFormat="1" x14ac:dyDescent="0.2">
      <c r="B116" s="399"/>
      <c r="C116" s="438" t="s">
        <v>115</v>
      </c>
      <c r="D116" s="411">
        <f>IFERROR('Sch PARENT Inputs'!D132,0)</f>
        <v>0</v>
      </c>
      <c r="E116" s="411"/>
      <c r="F116" s="411">
        <f t="shared" si="18"/>
        <v>0</v>
      </c>
      <c r="G116" s="411">
        <f t="shared" si="26"/>
        <v>0</v>
      </c>
      <c r="H116" s="411"/>
      <c r="I116" s="411"/>
      <c r="J116" s="411"/>
      <c r="K116" s="411"/>
      <c r="L116" s="411"/>
      <c r="M116" s="411"/>
      <c r="N116" s="411"/>
      <c r="O116" s="411"/>
      <c r="P116" s="411"/>
      <c r="Q116" s="411"/>
      <c r="R116" s="411"/>
      <c r="S116" s="412"/>
      <c r="T116" s="417">
        <f t="shared" si="24"/>
        <v>0</v>
      </c>
      <c r="U116" s="413"/>
      <c r="V116" s="413"/>
      <c r="W116" s="414"/>
      <c r="X116" s="414"/>
      <c r="Y116" s="414"/>
      <c r="Z116" s="414"/>
      <c r="AA116" s="414"/>
      <c r="AB116" s="414"/>
      <c r="AC116" s="414"/>
      <c r="AD116" s="414"/>
      <c r="AE116" s="414"/>
      <c r="AF116" s="414"/>
      <c r="AG116" s="414"/>
      <c r="AH116" s="414"/>
      <c r="AI116" s="414"/>
      <c r="AJ116" s="1276"/>
      <c r="AK116" s="1276"/>
      <c r="AL116" s="414"/>
      <c r="AM116" s="414"/>
      <c r="AN116" s="414"/>
      <c r="AO116" s="414"/>
      <c r="AP116" s="415"/>
      <c r="AQ116" s="408">
        <f t="shared" si="25"/>
        <v>0</v>
      </c>
    </row>
    <row r="117" spans="1:44" s="416" customFormat="1" x14ac:dyDescent="0.2">
      <c r="B117" s="399"/>
      <c r="C117" s="438" t="s">
        <v>114</v>
      </c>
      <c r="D117" s="411">
        <f>IFERROR('Sch PARENT Inputs'!D133,0)</f>
        <v>0</v>
      </c>
      <c r="E117" s="411"/>
      <c r="F117" s="411">
        <f t="shared" si="18"/>
        <v>0</v>
      </c>
      <c r="G117" s="411">
        <f t="shared" si="26"/>
        <v>0</v>
      </c>
      <c r="H117" s="411"/>
      <c r="I117" s="411"/>
      <c r="J117" s="411"/>
      <c r="K117" s="411"/>
      <c r="L117" s="411"/>
      <c r="M117" s="411"/>
      <c r="N117" s="411"/>
      <c r="O117" s="411"/>
      <c r="P117" s="411"/>
      <c r="Q117" s="411"/>
      <c r="R117" s="411"/>
      <c r="S117" s="412"/>
      <c r="T117" s="417">
        <f t="shared" si="24"/>
        <v>0</v>
      </c>
      <c r="U117" s="413"/>
      <c r="V117" s="413"/>
      <c r="W117" s="414"/>
      <c r="X117" s="414"/>
      <c r="Y117" s="414"/>
      <c r="Z117" s="414"/>
      <c r="AA117" s="414"/>
      <c r="AB117" s="414"/>
      <c r="AC117" s="414"/>
      <c r="AD117" s="414"/>
      <c r="AE117" s="414"/>
      <c r="AF117" s="414"/>
      <c r="AG117" s="414"/>
      <c r="AH117" s="414"/>
      <c r="AI117" s="414"/>
      <c r="AJ117" s="1276"/>
      <c r="AK117" s="1276"/>
      <c r="AL117" s="414"/>
      <c r="AM117" s="414"/>
      <c r="AN117" s="414"/>
      <c r="AO117" s="414"/>
      <c r="AP117" s="415"/>
      <c r="AQ117" s="408">
        <f t="shared" si="25"/>
        <v>0</v>
      </c>
    </row>
    <row r="118" spans="1:44" s="416" customFormat="1" x14ac:dyDescent="0.2">
      <c r="B118" s="399"/>
      <c r="C118" s="438"/>
      <c r="D118" s="411"/>
      <c r="E118" s="411"/>
      <c r="F118" s="411"/>
      <c r="G118" s="411"/>
      <c r="H118" s="411"/>
      <c r="I118" s="411"/>
      <c r="J118" s="411"/>
      <c r="K118" s="411"/>
      <c r="L118" s="411"/>
      <c r="M118" s="411"/>
      <c r="N118" s="411"/>
      <c r="O118" s="411"/>
      <c r="P118" s="411"/>
      <c r="Q118" s="411"/>
      <c r="R118" s="411"/>
      <c r="S118" s="412"/>
      <c r="T118" s="407"/>
      <c r="U118" s="413"/>
      <c r="V118" s="413"/>
      <c r="W118" s="414"/>
      <c r="X118" s="414"/>
      <c r="Y118" s="414"/>
      <c r="Z118" s="414"/>
      <c r="AA118" s="414"/>
      <c r="AB118" s="414"/>
      <c r="AC118" s="414"/>
      <c r="AD118" s="414"/>
      <c r="AE118" s="414"/>
      <c r="AF118" s="414"/>
      <c r="AG118" s="414"/>
      <c r="AH118" s="414"/>
      <c r="AI118" s="414"/>
      <c r="AJ118" s="1276"/>
      <c r="AK118" s="1276"/>
      <c r="AL118" s="414"/>
      <c r="AM118" s="414"/>
      <c r="AN118" s="414"/>
      <c r="AO118" s="414"/>
      <c r="AP118" s="415"/>
    </row>
    <row r="119" spans="1:44" s="416" customFormat="1" x14ac:dyDescent="0.2">
      <c r="B119" s="399"/>
      <c r="C119" s="438"/>
      <c r="D119" s="411"/>
      <c r="E119" s="411"/>
      <c r="F119" s="411"/>
      <c r="G119" s="411"/>
      <c r="H119" s="411"/>
      <c r="I119" s="411"/>
      <c r="J119" s="411"/>
      <c r="K119" s="411"/>
      <c r="L119" s="411"/>
      <c r="M119" s="411"/>
      <c r="N119" s="411"/>
      <c r="O119" s="411"/>
      <c r="P119" s="411"/>
      <c r="Q119" s="411"/>
      <c r="R119" s="411"/>
      <c r="S119" s="412"/>
      <c r="T119" s="407"/>
      <c r="U119" s="413"/>
      <c r="V119" s="413"/>
      <c r="W119" s="414"/>
      <c r="X119" s="414"/>
      <c r="Y119" s="414"/>
      <c r="Z119" s="414"/>
      <c r="AA119" s="414"/>
      <c r="AB119" s="414"/>
      <c r="AC119" s="414"/>
      <c r="AD119" s="414"/>
      <c r="AE119" s="414"/>
      <c r="AF119" s="414"/>
      <c r="AG119" s="414"/>
      <c r="AH119" s="414"/>
      <c r="AI119" s="414"/>
      <c r="AJ119" s="1276"/>
      <c r="AK119" s="1276"/>
      <c r="AL119" s="414"/>
      <c r="AM119" s="414"/>
      <c r="AN119" s="414"/>
      <c r="AO119" s="414"/>
      <c r="AP119" s="415"/>
    </row>
    <row r="120" spans="1:44" s="416" customFormat="1" x14ac:dyDescent="0.2">
      <c r="B120" s="399"/>
      <c r="C120" s="440" t="s">
        <v>13</v>
      </c>
      <c r="D120" s="400">
        <f>FY</f>
        <v>2021</v>
      </c>
      <c r="E120" s="400">
        <f>FY-1</f>
        <v>2020</v>
      </c>
      <c r="F120" s="400"/>
      <c r="G120" s="400"/>
      <c r="H120" s="400"/>
      <c r="I120" s="400"/>
      <c r="J120" s="400"/>
      <c r="K120" s="400"/>
      <c r="L120" s="400"/>
      <c r="M120" s="400"/>
      <c r="N120" s="400"/>
      <c r="O120" s="400"/>
      <c r="P120" s="400"/>
      <c r="Q120" s="400"/>
      <c r="R120" s="400"/>
      <c r="S120" s="400"/>
      <c r="T120" s="400"/>
      <c r="U120" s="400"/>
      <c r="V120" s="400"/>
      <c r="W120" s="418"/>
      <c r="X120" s="418"/>
      <c r="Y120" s="418"/>
      <c r="Z120" s="418"/>
      <c r="AA120" s="418"/>
      <c r="AB120" s="418"/>
      <c r="AC120" s="418"/>
      <c r="AD120" s="418"/>
      <c r="AE120" s="418"/>
      <c r="AF120" s="418"/>
      <c r="AG120" s="418"/>
      <c r="AH120" s="418"/>
      <c r="AI120" s="418"/>
      <c r="AJ120" s="418"/>
      <c r="AK120" s="418"/>
      <c r="AL120" s="418"/>
      <c r="AM120" s="418"/>
      <c r="AN120" s="418"/>
      <c r="AO120" s="418"/>
      <c r="AP120" s="419"/>
    </row>
    <row r="121" spans="1:44" s="416" customFormat="1" x14ac:dyDescent="0.2">
      <c r="B121" s="399"/>
      <c r="C121" s="436" t="str">
        <f>'GROUP Inputs'!C125</f>
        <v>10. Cash and Cash Equivalents</v>
      </c>
      <c r="D121" s="402"/>
      <c r="E121" s="402"/>
      <c r="F121" s="402"/>
      <c r="G121" s="402"/>
      <c r="H121" s="402"/>
      <c r="I121" s="402"/>
      <c r="J121" s="402"/>
      <c r="K121" s="402"/>
      <c r="L121" s="402"/>
      <c r="M121" s="402"/>
      <c r="N121" s="402"/>
      <c r="O121" s="402"/>
      <c r="P121" s="402"/>
      <c r="Q121" s="402"/>
      <c r="R121" s="402"/>
      <c r="S121" s="402"/>
      <c r="T121" s="402"/>
      <c r="U121" s="402"/>
      <c r="V121" s="402"/>
      <c r="W121" s="403"/>
      <c r="X121" s="403"/>
      <c r="Y121" s="403"/>
      <c r="Z121" s="403"/>
      <c r="AA121" s="403"/>
      <c r="AB121" s="403"/>
      <c r="AC121" s="403"/>
      <c r="AD121" s="403"/>
      <c r="AE121" s="403"/>
      <c r="AF121" s="403"/>
      <c r="AG121" s="403"/>
      <c r="AH121" s="403"/>
      <c r="AI121" s="403"/>
      <c r="AJ121" s="403"/>
      <c r="AK121" s="403"/>
      <c r="AL121" s="403"/>
      <c r="AM121" s="403"/>
      <c r="AN121" s="403"/>
      <c r="AO121" s="403"/>
      <c r="AP121" s="404"/>
      <c r="AQ121" s="382"/>
    </row>
    <row r="122" spans="1:44" x14ac:dyDescent="0.2">
      <c r="A122" s="416"/>
      <c r="C122" s="437" t="s">
        <v>200</v>
      </c>
      <c r="D122" s="405"/>
      <c r="E122" s="405"/>
      <c r="F122" s="405"/>
      <c r="G122" s="405"/>
      <c r="H122" s="405"/>
      <c r="I122" s="405"/>
      <c r="J122" s="405"/>
      <c r="K122" s="405"/>
      <c r="L122" s="405"/>
      <c r="M122" s="405"/>
      <c r="N122" s="405"/>
      <c r="O122" s="405"/>
      <c r="P122" s="405"/>
      <c r="Q122" s="405"/>
      <c r="R122" s="405"/>
      <c r="S122" s="406"/>
      <c r="T122" s="407"/>
      <c r="U122" s="408"/>
      <c r="V122" s="408"/>
      <c r="W122" s="409"/>
      <c r="X122" s="409"/>
      <c r="Y122" s="409"/>
      <c r="Z122" s="409"/>
      <c r="AA122" s="409"/>
      <c r="AB122" s="409"/>
      <c r="AC122" s="409"/>
      <c r="AD122" s="409"/>
      <c r="AE122" s="409"/>
      <c r="AF122" s="409"/>
      <c r="AG122" s="409"/>
      <c r="AH122" s="409"/>
      <c r="AI122" s="409"/>
      <c r="AJ122" s="1275"/>
      <c r="AK122" s="1275"/>
      <c r="AL122" s="409"/>
      <c r="AM122" s="409"/>
      <c r="AN122" s="409"/>
      <c r="AO122" s="409"/>
      <c r="AP122" s="410"/>
      <c r="AR122" s="416"/>
    </row>
    <row r="123" spans="1:44" x14ac:dyDescent="0.2">
      <c r="A123" s="416"/>
      <c r="C123" s="1443" t="s">
        <v>201</v>
      </c>
      <c r="D123" s="411">
        <f>IFERROR('Sch PARENT Inputs'!D139,0)</f>
        <v>0</v>
      </c>
      <c r="E123" s="411">
        <f>IFERROR('Sch PARENT Inputs'!F139,0)</f>
        <v>0</v>
      </c>
      <c r="F123" s="411">
        <f>D123-E123</f>
        <v>0</v>
      </c>
      <c r="G123" s="411"/>
      <c r="H123" s="411"/>
      <c r="I123" s="411"/>
      <c r="J123" s="411"/>
      <c r="K123" s="411"/>
      <c r="L123" s="411"/>
      <c r="M123" s="411"/>
      <c r="N123" s="411"/>
      <c r="O123" s="411"/>
      <c r="P123" s="411"/>
      <c r="Q123" s="411"/>
      <c r="R123" s="411"/>
      <c r="S123" s="412"/>
      <c r="T123" s="407">
        <f>SUM(F123:S123)</f>
        <v>0</v>
      </c>
      <c r="U123" s="413"/>
      <c r="V123" s="413"/>
      <c r="W123" s="414"/>
      <c r="X123" s="414"/>
      <c r="Y123" s="414"/>
      <c r="Z123" s="414"/>
      <c r="AA123" s="414"/>
      <c r="AB123" s="414"/>
      <c r="AC123" s="414"/>
      <c r="AD123" s="414"/>
      <c r="AE123" s="414"/>
      <c r="AF123" s="414"/>
      <c r="AG123" s="414"/>
      <c r="AH123" s="414"/>
      <c r="AI123" s="414"/>
      <c r="AJ123" s="1276"/>
      <c r="AK123" s="1276"/>
      <c r="AL123" s="414"/>
      <c r="AM123" s="414"/>
      <c r="AN123" s="414"/>
      <c r="AO123" s="414"/>
      <c r="AP123" s="415">
        <f>+T123</f>
        <v>0</v>
      </c>
      <c r="AQ123" s="408">
        <f>T123-SUM(W123:AP123)</f>
        <v>0</v>
      </c>
      <c r="AR123" s="788">
        <f>E123</f>
        <v>0</v>
      </c>
    </row>
    <row r="124" spans="1:44" s="416" customFormat="1" x14ac:dyDescent="0.2">
      <c r="B124" s="399"/>
      <c r="C124" s="438" t="s">
        <v>202</v>
      </c>
      <c r="D124" s="411">
        <f>IFERROR('Sch PARENT Inputs'!D140,0)</f>
        <v>0</v>
      </c>
      <c r="E124" s="411">
        <f>IFERROR('Sch PARENT Inputs'!F140,0)</f>
        <v>0</v>
      </c>
      <c r="F124" s="411">
        <f>D124-E124</f>
        <v>0</v>
      </c>
      <c r="G124" s="411"/>
      <c r="H124" s="411"/>
      <c r="I124" s="411"/>
      <c r="J124" s="411"/>
      <c r="K124" s="411"/>
      <c r="L124" s="411"/>
      <c r="M124" s="411"/>
      <c r="N124" s="411"/>
      <c r="O124" s="411"/>
      <c r="P124" s="411"/>
      <c r="Q124" s="411"/>
      <c r="R124" s="411"/>
      <c r="S124" s="412"/>
      <c r="T124" s="407">
        <f>SUM(F124:S124)</f>
        <v>0</v>
      </c>
      <c r="U124" s="413"/>
      <c r="V124" s="413"/>
      <c r="W124" s="414"/>
      <c r="X124" s="414"/>
      <c r="Y124" s="414"/>
      <c r="Z124" s="414"/>
      <c r="AA124" s="414"/>
      <c r="AB124" s="414"/>
      <c r="AC124" s="414"/>
      <c r="AD124" s="414"/>
      <c r="AE124" s="414"/>
      <c r="AF124" s="414"/>
      <c r="AG124" s="414"/>
      <c r="AH124" s="414"/>
      <c r="AI124" s="414"/>
      <c r="AJ124" s="1276"/>
      <c r="AK124" s="1276"/>
      <c r="AL124" s="414"/>
      <c r="AM124" s="414"/>
      <c r="AN124" s="414"/>
      <c r="AO124" s="414"/>
      <c r="AP124" s="415">
        <f>+T124</f>
        <v>0</v>
      </c>
      <c r="AQ124" s="408">
        <f>T124-SUM(W124:AP124)</f>
        <v>0</v>
      </c>
      <c r="AR124" s="788">
        <f>E124</f>
        <v>0</v>
      </c>
    </row>
    <row r="125" spans="1:44" s="416" customFormat="1" x14ac:dyDescent="0.2">
      <c r="B125" s="399"/>
      <c r="C125" s="438" t="s">
        <v>203</v>
      </c>
      <c r="D125" s="411">
        <f>IFERROR('Sch PARENT Inputs'!D141,0)</f>
        <v>0</v>
      </c>
      <c r="E125" s="411">
        <f>IFERROR('Sch PARENT Inputs'!F141,0)</f>
        <v>0</v>
      </c>
      <c r="F125" s="411">
        <f>D125-E125</f>
        <v>0</v>
      </c>
      <c r="G125" s="411"/>
      <c r="H125" s="411"/>
      <c r="I125" s="411"/>
      <c r="J125" s="411"/>
      <c r="K125" s="411"/>
      <c r="L125" s="411"/>
      <c r="M125" s="411"/>
      <c r="N125" s="411"/>
      <c r="O125" s="411"/>
      <c r="P125" s="411"/>
      <c r="Q125" s="411"/>
      <c r="R125" s="411"/>
      <c r="S125" s="412"/>
      <c r="T125" s="407">
        <f>SUM(F125:S125)</f>
        <v>0</v>
      </c>
      <c r="U125" s="413"/>
      <c r="V125" s="413"/>
      <c r="W125" s="414"/>
      <c r="X125" s="414"/>
      <c r="Y125" s="414"/>
      <c r="Z125" s="414"/>
      <c r="AA125" s="414"/>
      <c r="AB125" s="414"/>
      <c r="AC125" s="414"/>
      <c r="AD125" s="414"/>
      <c r="AE125" s="414"/>
      <c r="AF125" s="414"/>
      <c r="AG125" s="414"/>
      <c r="AH125" s="414"/>
      <c r="AI125" s="414"/>
      <c r="AJ125" s="1276"/>
      <c r="AK125" s="1276"/>
      <c r="AL125" s="414"/>
      <c r="AM125" s="414"/>
      <c r="AN125" s="414"/>
      <c r="AO125" s="414"/>
      <c r="AP125" s="415">
        <f>+T125</f>
        <v>0</v>
      </c>
      <c r="AQ125" s="408">
        <f>T125-SUM(W125:AP125)</f>
        <v>0</v>
      </c>
      <c r="AR125" s="788">
        <f>E125</f>
        <v>0</v>
      </c>
    </row>
    <row r="126" spans="1:44" s="416" customFormat="1" x14ac:dyDescent="0.2">
      <c r="B126" s="399"/>
      <c r="C126" s="438"/>
      <c r="D126" s="411"/>
      <c r="E126" s="411"/>
      <c r="F126" s="411"/>
      <c r="G126" s="411"/>
      <c r="H126" s="411"/>
      <c r="I126" s="411"/>
      <c r="J126" s="411"/>
      <c r="K126" s="411"/>
      <c r="L126" s="411"/>
      <c r="M126" s="411"/>
      <c r="N126" s="411"/>
      <c r="O126" s="411"/>
      <c r="P126" s="411"/>
      <c r="Q126" s="411"/>
      <c r="R126" s="411"/>
      <c r="S126" s="412"/>
      <c r="T126" s="407"/>
      <c r="U126" s="413"/>
      <c r="V126" s="413"/>
      <c r="W126" s="414"/>
      <c r="X126" s="414"/>
      <c r="Y126" s="414"/>
      <c r="Z126" s="414"/>
      <c r="AA126" s="414"/>
      <c r="AB126" s="414"/>
      <c r="AC126" s="414"/>
      <c r="AD126" s="414"/>
      <c r="AE126" s="414"/>
      <c r="AF126" s="414"/>
      <c r="AG126" s="414"/>
      <c r="AH126" s="414"/>
      <c r="AI126" s="414"/>
      <c r="AJ126" s="1276"/>
      <c r="AK126" s="1276"/>
      <c r="AL126" s="414"/>
      <c r="AM126" s="414"/>
      <c r="AN126" s="414"/>
      <c r="AO126" s="414"/>
      <c r="AP126" s="415"/>
      <c r="AR126" s="788">
        <f>E125</f>
        <v>0</v>
      </c>
    </row>
    <row r="127" spans="1:44" s="416" customFormat="1" x14ac:dyDescent="0.2">
      <c r="B127" s="399"/>
      <c r="C127" s="436" t="s">
        <v>204</v>
      </c>
      <c r="D127" s="402"/>
      <c r="E127" s="402"/>
      <c r="F127" s="402"/>
      <c r="G127" s="402"/>
      <c r="H127" s="402"/>
      <c r="I127" s="402"/>
      <c r="J127" s="402"/>
      <c r="K127" s="402"/>
      <c r="L127" s="402"/>
      <c r="M127" s="402"/>
      <c r="N127" s="402"/>
      <c r="O127" s="402"/>
      <c r="P127" s="402"/>
      <c r="Q127" s="402"/>
      <c r="R127" s="402"/>
      <c r="S127" s="402"/>
      <c r="T127" s="402"/>
      <c r="U127" s="402"/>
      <c r="V127" s="402"/>
      <c r="W127" s="403"/>
      <c r="X127" s="403"/>
      <c r="Y127" s="403"/>
      <c r="Z127" s="403"/>
      <c r="AA127" s="403"/>
      <c r="AB127" s="403"/>
      <c r="AC127" s="403"/>
      <c r="AD127" s="403"/>
      <c r="AE127" s="403"/>
      <c r="AF127" s="403"/>
      <c r="AG127" s="403"/>
      <c r="AH127" s="403"/>
      <c r="AI127" s="403"/>
      <c r="AJ127" s="403"/>
      <c r="AK127" s="403"/>
      <c r="AL127" s="403"/>
      <c r="AM127" s="403"/>
      <c r="AN127" s="403"/>
      <c r="AO127" s="403"/>
      <c r="AP127" s="404"/>
      <c r="AQ127" s="382"/>
      <c r="AR127" s="788">
        <f>E126</f>
        <v>0</v>
      </c>
    </row>
    <row r="128" spans="1:44" x14ac:dyDescent="0.2">
      <c r="A128" s="416"/>
      <c r="C128" s="437" t="s">
        <v>200</v>
      </c>
      <c r="D128" s="405"/>
      <c r="E128" s="405"/>
      <c r="F128" s="405"/>
      <c r="G128" s="405"/>
      <c r="H128" s="405"/>
      <c r="I128" s="405"/>
      <c r="J128" s="405"/>
      <c r="K128" s="405"/>
      <c r="L128" s="405"/>
      <c r="M128" s="405"/>
      <c r="N128" s="405"/>
      <c r="O128" s="405"/>
      <c r="P128" s="405"/>
      <c r="Q128" s="405"/>
      <c r="R128" s="405"/>
      <c r="S128" s="406"/>
      <c r="T128" s="407"/>
      <c r="U128" s="408"/>
      <c r="V128" s="408"/>
      <c r="W128" s="409"/>
      <c r="X128" s="409"/>
      <c r="Y128" s="409"/>
      <c r="Z128" s="409"/>
      <c r="AA128" s="409"/>
      <c r="AB128" s="409"/>
      <c r="AC128" s="409"/>
      <c r="AD128" s="409"/>
      <c r="AE128" s="409"/>
      <c r="AF128" s="409"/>
      <c r="AG128" s="409"/>
      <c r="AH128" s="409"/>
      <c r="AI128" s="409"/>
      <c r="AJ128" s="1275"/>
      <c r="AK128" s="1275"/>
      <c r="AL128" s="409"/>
      <c r="AM128" s="409"/>
      <c r="AN128" s="409"/>
      <c r="AO128" s="409"/>
      <c r="AP128" s="410"/>
      <c r="AR128" s="416"/>
    </row>
    <row r="129" spans="1:44" x14ac:dyDescent="0.2">
      <c r="A129" s="416"/>
      <c r="C129" s="438" t="s">
        <v>205</v>
      </c>
      <c r="D129" s="411">
        <f>IFERROR('Sch PARENT Inputs'!D146,0)</f>
        <v>0</v>
      </c>
      <c r="E129" s="411">
        <f>IFERROR('Sch PARENT Inputs'!F146,0)</f>
        <v>0</v>
      </c>
      <c r="F129" s="411">
        <f t="shared" ref="F129:F134" si="27">D129-E129</f>
        <v>0</v>
      </c>
      <c r="G129" s="411"/>
      <c r="H129" s="411"/>
      <c r="I129" s="411">
        <f>-F129-G129</f>
        <v>0</v>
      </c>
      <c r="J129" s="411"/>
      <c r="K129" s="411"/>
      <c r="L129" s="411"/>
      <c r="M129" s="411"/>
      <c r="N129" s="411"/>
      <c r="O129" s="411"/>
      <c r="P129" s="411"/>
      <c r="Q129" s="411"/>
      <c r="R129" s="411"/>
      <c r="S129" s="412"/>
      <c r="T129" s="417">
        <f t="shared" ref="T129:T134" si="28">SUM(F129:S129)</f>
        <v>0</v>
      </c>
      <c r="U129" s="413"/>
      <c r="V129" s="413"/>
      <c r="W129" s="414"/>
      <c r="X129" s="414"/>
      <c r="Y129" s="414"/>
      <c r="Z129" s="414"/>
      <c r="AA129" s="414"/>
      <c r="AB129" s="414"/>
      <c r="AC129" s="414"/>
      <c r="AD129" s="414"/>
      <c r="AE129" s="414"/>
      <c r="AF129" s="414"/>
      <c r="AG129" s="414"/>
      <c r="AH129" s="414"/>
      <c r="AI129" s="414"/>
      <c r="AJ129" s="1276"/>
      <c r="AK129" s="1276"/>
      <c r="AL129" s="414"/>
      <c r="AM129" s="414"/>
      <c r="AN129" s="414"/>
      <c r="AO129" s="414"/>
      <c r="AP129" s="415"/>
      <c r="AQ129" s="408">
        <f t="shared" ref="AQ129:AQ134" si="29">T129-SUM(W129:AP129)</f>
        <v>0</v>
      </c>
    </row>
    <row r="130" spans="1:44" s="416" customFormat="1" x14ac:dyDescent="0.2">
      <c r="B130" s="399"/>
      <c r="C130" s="438" t="s">
        <v>206</v>
      </c>
      <c r="D130" s="411">
        <f>IFERROR('Sch PARENT Inputs'!D147,0)</f>
        <v>0</v>
      </c>
      <c r="E130" s="411">
        <f>IFERROR('Sch PARENT Inputs'!F147,0)</f>
        <v>0</v>
      </c>
      <c r="F130" s="411">
        <f t="shared" si="27"/>
        <v>0</v>
      </c>
      <c r="G130" s="411"/>
      <c r="H130" s="411"/>
      <c r="I130" s="411"/>
      <c r="J130" s="411">
        <f>-F130</f>
        <v>0</v>
      </c>
      <c r="K130" s="411"/>
      <c r="L130" s="411"/>
      <c r="M130" s="411"/>
      <c r="N130" s="411"/>
      <c r="O130" s="411"/>
      <c r="P130" s="411"/>
      <c r="Q130" s="411"/>
      <c r="R130" s="411"/>
      <c r="S130" s="412"/>
      <c r="T130" s="417">
        <f t="shared" si="28"/>
        <v>0</v>
      </c>
      <c r="U130" s="413"/>
      <c r="V130" s="413"/>
      <c r="W130" s="414">
        <v>0</v>
      </c>
      <c r="X130" s="414"/>
      <c r="Y130" s="414"/>
      <c r="Z130" s="414"/>
      <c r="AA130" s="414"/>
      <c r="AB130" s="414"/>
      <c r="AC130" s="414"/>
      <c r="AD130" s="414"/>
      <c r="AE130" s="414"/>
      <c r="AF130" s="414"/>
      <c r="AG130" s="414"/>
      <c r="AH130" s="414"/>
      <c r="AI130" s="414"/>
      <c r="AJ130" s="1276"/>
      <c r="AK130" s="1276"/>
      <c r="AL130" s="414"/>
      <c r="AM130" s="414"/>
      <c r="AN130" s="414"/>
      <c r="AO130" s="414"/>
      <c r="AP130" s="415"/>
      <c r="AQ130" s="408">
        <f t="shared" si="29"/>
        <v>0</v>
      </c>
      <c r="AR130" s="382"/>
    </row>
    <row r="131" spans="1:44" s="416" customFormat="1" x14ac:dyDescent="0.2">
      <c r="B131" s="399"/>
      <c r="C131" s="438" t="s">
        <v>1691</v>
      </c>
      <c r="D131" s="411">
        <f>IFERROR('Sch PARENT Inputs'!D148,0)</f>
        <v>0</v>
      </c>
      <c r="E131" s="411">
        <f>IFERROR('Sch PARENT Inputs'!F148,0)</f>
        <v>0</v>
      </c>
      <c r="F131" s="411">
        <f t="shared" si="27"/>
        <v>0</v>
      </c>
      <c r="G131" s="411">
        <f>-G89</f>
        <v>0</v>
      </c>
      <c r="H131" s="411"/>
      <c r="I131" s="411">
        <f>-F131-G131</f>
        <v>0</v>
      </c>
      <c r="J131" s="411"/>
      <c r="K131" s="411"/>
      <c r="L131" s="411"/>
      <c r="M131" s="411"/>
      <c r="N131" s="411"/>
      <c r="O131" s="411"/>
      <c r="P131" s="411"/>
      <c r="Q131" s="411"/>
      <c r="R131" s="411"/>
      <c r="S131" s="412"/>
      <c r="T131" s="417">
        <f t="shared" si="28"/>
        <v>0</v>
      </c>
      <c r="U131" s="413"/>
      <c r="V131" s="413"/>
      <c r="W131" s="414"/>
      <c r="X131" s="414"/>
      <c r="Y131" s="414"/>
      <c r="Z131" s="414"/>
      <c r="AA131" s="414"/>
      <c r="AB131" s="414"/>
      <c r="AC131" s="414"/>
      <c r="AD131" s="414"/>
      <c r="AE131" s="414"/>
      <c r="AF131" s="414"/>
      <c r="AG131" s="414"/>
      <c r="AH131" s="414"/>
      <c r="AI131" s="414"/>
      <c r="AJ131" s="1276"/>
      <c r="AK131" s="1276"/>
      <c r="AL131" s="414"/>
      <c r="AM131" s="414"/>
      <c r="AN131" s="414"/>
      <c r="AO131" s="414"/>
      <c r="AP131" s="415"/>
      <c r="AQ131" s="408">
        <f t="shared" si="29"/>
        <v>0</v>
      </c>
    </row>
    <row r="132" spans="1:44" s="416" customFormat="1" x14ac:dyDescent="0.2">
      <c r="B132" s="399"/>
      <c r="C132" s="438" t="s">
        <v>208</v>
      </c>
      <c r="D132" s="411">
        <f>IFERROR('Sch PARENT Inputs'!D149,0)</f>
        <v>0</v>
      </c>
      <c r="E132" s="411">
        <f>IFERROR('Sch PARENT Inputs'!F149,0)</f>
        <v>0</v>
      </c>
      <c r="F132" s="411">
        <f t="shared" si="27"/>
        <v>0</v>
      </c>
      <c r="G132" s="411"/>
      <c r="H132" s="411"/>
      <c r="I132" s="411"/>
      <c r="J132" s="411"/>
      <c r="K132" s="411">
        <f>-F132</f>
        <v>0</v>
      </c>
      <c r="L132" s="411"/>
      <c r="M132" s="411"/>
      <c r="N132" s="411"/>
      <c r="O132" s="411"/>
      <c r="P132" s="411"/>
      <c r="Q132" s="411"/>
      <c r="R132" s="411"/>
      <c r="S132" s="412"/>
      <c r="T132" s="417">
        <f t="shared" si="28"/>
        <v>0</v>
      </c>
      <c r="U132" s="413"/>
      <c r="V132" s="413"/>
      <c r="W132" s="414"/>
      <c r="X132" s="414"/>
      <c r="Y132" s="414"/>
      <c r="Z132" s="414"/>
      <c r="AA132" s="414"/>
      <c r="AB132" s="414"/>
      <c r="AC132" s="414"/>
      <c r="AD132" s="414"/>
      <c r="AE132" s="414"/>
      <c r="AF132" s="414"/>
      <c r="AG132" s="414"/>
      <c r="AH132" s="414"/>
      <c r="AI132" s="414"/>
      <c r="AJ132" s="1276"/>
      <c r="AK132" s="1276"/>
      <c r="AL132" s="414"/>
      <c r="AM132" s="414"/>
      <c r="AN132" s="414"/>
      <c r="AO132" s="414"/>
      <c r="AP132" s="415"/>
      <c r="AQ132" s="408">
        <f t="shared" si="29"/>
        <v>0</v>
      </c>
    </row>
    <row r="133" spans="1:44" s="416" customFormat="1" x14ac:dyDescent="0.2">
      <c r="B133" s="399"/>
      <c r="C133" s="438" t="s">
        <v>209</v>
      </c>
      <c r="D133" s="411">
        <f>IFERROR('Sch PARENT Inputs'!D150,0)</f>
        <v>0</v>
      </c>
      <c r="E133" s="411">
        <f>IFERROR('Sch PARENT Inputs'!F150,0)</f>
        <v>0</v>
      </c>
      <c r="F133" s="411">
        <f>D133-E133</f>
        <v>0</v>
      </c>
      <c r="G133" s="411"/>
      <c r="H133" s="411"/>
      <c r="I133" s="411"/>
      <c r="J133" s="411"/>
      <c r="K133" s="411"/>
      <c r="L133" s="411">
        <f>-F133</f>
        <v>0</v>
      </c>
      <c r="M133" s="411"/>
      <c r="N133" s="411"/>
      <c r="O133" s="411"/>
      <c r="P133" s="411"/>
      <c r="Q133" s="411"/>
      <c r="R133" s="411"/>
      <c r="S133" s="412"/>
      <c r="T133" s="417">
        <f t="shared" si="28"/>
        <v>0</v>
      </c>
      <c r="U133" s="413"/>
      <c r="V133" s="413"/>
      <c r="W133" s="414"/>
      <c r="X133" s="414"/>
      <c r="Y133" s="414"/>
      <c r="Z133" s="414"/>
      <c r="AA133" s="414"/>
      <c r="AB133" s="414"/>
      <c r="AC133" s="414"/>
      <c r="AD133" s="414"/>
      <c r="AE133" s="414"/>
      <c r="AF133" s="414"/>
      <c r="AG133" s="414"/>
      <c r="AH133" s="414"/>
      <c r="AI133" s="414"/>
      <c r="AJ133" s="1276"/>
      <c r="AK133" s="1276"/>
      <c r="AL133" s="414"/>
      <c r="AM133" s="414"/>
      <c r="AN133" s="414"/>
      <c r="AO133" s="414"/>
      <c r="AP133" s="415"/>
      <c r="AQ133" s="408">
        <f t="shared" si="29"/>
        <v>0</v>
      </c>
    </row>
    <row r="134" spans="1:44" s="416" customFormat="1" x14ac:dyDescent="0.2">
      <c r="B134" s="399"/>
      <c r="C134" s="438" t="s">
        <v>210</v>
      </c>
      <c r="D134" s="411">
        <f>IFERROR('Sch PARENT Inputs'!D151,0)</f>
        <v>0</v>
      </c>
      <c r="E134" s="411">
        <f>IFERROR('Sch PARENT Inputs'!F151,0)</f>
        <v>0</v>
      </c>
      <c r="F134" s="411">
        <f t="shared" si="27"/>
        <v>0</v>
      </c>
      <c r="G134" s="411">
        <f>-F134</f>
        <v>0</v>
      </c>
      <c r="H134" s="411"/>
      <c r="I134" s="411"/>
      <c r="J134" s="411"/>
      <c r="K134" s="411"/>
      <c r="L134" s="411"/>
      <c r="M134" s="411"/>
      <c r="N134" s="411"/>
      <c r="O134" s="411"/>
      <c r="P134" s="411"/>
      <c r="Q134" s="411"/>
      <c r="R134" s="411"/>
      <c r="S134" s="412"/>
      <c r="T134" s="417">
        <f t="shared" si="28"/>
        <v>0</v>
      </c>
      <c r="U134" s="413"/>
      <c r="V134" s="413"/>
      <c r="W134" s="414"/>
      <c r="X134" s="414"/>
      <c r="Y134" s="414"/>
      <c r="Z134" s="414"/>
      <c r="AA134" s="414"/>
      <c r="AB134" s="414"/>
      <c r="AC134" s="414"/>
      <c r="AD134" s="414"/>
      <c r="AE134" s="414"/>
      <c r="AF134" s="414"/>
      <c r="AG134" s="414"/>
      <c r="AH134" s="414"/>
      <c r="AI134" s="414"/>
      <c r="AJ134" s="1276"/>
      <c r="AK134" s="1276"/>
      <c r="AL134" s="414"/>
      <c r="AM134" s="414"/>
      <c r="AN134" s="414"/>
      <c r="AO134" s="414"/>
      <c r="AP134" s="415"/>
      <c r="AQ134" s="408">
        <f t="shared" si="29"/>
        <v>0</v>
      </c>
    </row>
    <row r="135" spans="1:44" s="416" customFormat="1" x14ac:dyDescent="0.2">
      <c r="B135" s="399"/>
      <c r="C135" s="438"/>
      <c r="D135" s="411"/>
      <c r="E135" s="411"/>
      <c r="F135" s="411"/>
      <c r="G135" s="411"/>
      <c r="H135" s="411"/>
      <c r="I135" s="411"/>
      <c r="J135" s="411"/>
      <c r="K135" s="411"/>
      <c r="L135" s="411"/>
      <c r="M135" s="411"/>
      <c r="N135" s="411"/>
      <c r="O135" s="411"/>
      <c r="P135" s="411"/>
      <c r="Q135" s="411"/>
      <c r="R135" s="411"/>
      <c r="S135" s="412"/>
      <c r="T135" s="407"/>
      <c r="U135" s="413"/>
      <c r="V135" s="413"/>
      <c r="W135" s="414"/>
      <c r="X135" s="414"/>
      <c r="Y135" s="414"/>
      <c r="Z135" s="414"/>
      <c r="AA135" s="414"/>
      <c r="AB135" s="414"/>
      <c r="AC135" s="414"/>
      <c r="AD135" s="414"/>
      <c r="AE135" s="414"/>
      <c r="AF135" s="414"/>
      <c r="AG135" s="414"/>
      <c r="AH135" s="414"/>
      <c r="AI135" s="414"/>
      <c r="AJ135" s="1276"/>
      <c r="AK135" s="1276"/>
      <c r="AL135" s="414"/>
      <c r="AM135" s="414"/>
      <c r="AN135" s="414"/>
      <c r="AO135" s="414"/>
      <c r="AP135" s="415"/>
    </row>
    <row r="136" spans="1:44" s="416" customFormat="1" x14ac:dyDescent="0.2">
      <c r="B136" s="399"/>
      <c r="C136" s="436" t="s">
        <v>211</v>
      </c>
      <c r="D136" s="402"/>
      <c r="E136" s="402"/>
      <c r="F136" s="402"/>
      <c r="G136" s="402"/>
      <c r="H136" s="402"/>
      <c r="I136" s="402"/>
      <c r="J136" s="402"/>
      <c r="K136" s="402"/>
      <c r="L136" s="402"/>
      <c r="M136" s="402"/>
      <c r="N136" s="402"/>
      <c r="O136" s="402"/>
      <c r="P136" s="402"/>
      <c r="Q136" s="402"/>
      <c r="R136" s="402"/>
      <c r="S136" s="402"/>
      <c r="T136" s="402"/>
      <c r="U136" s="402"/>
      <c r="V136" s="402"/>
      <c r="W136" s="403"/>
      <c r="X136" s="403"/>
      <c r="Y136" s="403"/>
      <c r="Z136" s="403"/>
      <c r="AA136" s="403"/>
      <c r="AB136" s="403"/>
      <c r="AC136" s="403"/>
      <c r="AD136" s="403"/>
      <c r="AE136" s="403"/>
      <c r="AF136" s="403"/>
      <c r="AG136" s="403"/>
      <c r="AH136" s="403"/>
      <c r="AI136" s="403"/>
      <c r="AJ136" s="403"/>
      <c r="AK136" s="403"/>
      <c r="AL136" s="403"/>
      <c r="AM136" s="403"/>
      <c r="AN136" s="403"/>
      <c r="AO136" s="403"/>
      <c r="AP136" s="404"/>
      <c r="AQ136" s="382"/>
    </row>
    <row r="137" spans="1:44" x14ac:dyDescent="0.2">
      <c r="A137" s="416"/>
      <c r="C137" s="437" t="s">
        <v>200</v>
      </c>
      <c r="D137" s="405"/>
      <c r="E137" s="405"/>
      <c r="F137" s="405"/>
      <c r="G137" s="405"/>
      <c r="H137" s="405"/>
      <c r="I137" s="405"/>
      <c r="J137" s="405"/>
      <c r="K137" s="405"/>
      <c r="L137" s="405"/>
      <c r="M137" s="405"/>
      <c r="N137" s="405"/>
      <c r="O137" s="405"/>
      <c r="P137" s="405"/>
      <c r="Q137" s="405"/>
      <c r="R137" s="405"/>
      <c r="S137" s="406"/>
      <c r="T137" s="407"/>
      <c r="U137" s="408"/>
      <c r="V137" s="408"/>
      <c r="W137" s="409"/>
      <c r="X137" s="409"/>
      <c r="Y137" s="409"/>
      <c r="Z137" s="409"/>
      <c r="AA137" s="409"/>
      <c r="AB137" s="409"/>
      <c r="AC137" s="409"/>
      <c r="AD137" s="409"/>
      <c r="AE137" s="409"/>
      <c r="AF137" s="409"/>
      <c r="AG137" s="409"/>
      <c r="AH137" s="409"/>
      <c r="AI137" s="409"/>
      <c r="AJ137" s="1275"/>
      <c r="AK137" s="1275"/>
      <c r="AL137" s="409"/>
      <c r="AM137" s="409"/>
      <c r="AN137" s="409"/>
      <c r="AO137" s="409"/>
      <c r="AP137" s="410"/>
      <c r="AR137" s="416"/>
    </row>
    <row r="138" spans="1:44" x14ac:dyDescent="0.2">
      <c r="A138" s="416"/>
      <c r="C138" s="438" t="s">
        <v>212</v>
      </c>
      <c r="D138" s="411">
        <f>IFERROR('Sch PARENT Inputs'!D156,0)</f>
        <v>0</v>
      </c>
      <c r="E138" s="411">
        <f>IFERROR('Sch PARENT Inputs'!F156,0)</f>
        <v>0</v>
      </c>
      <c r="F138" s="411">
        <f>D138-E138</f>
        <v>0</v>
      </c>
      <c r="G138" s="411"/>
      <c r="H138" s="411"/>
      <c r="I138" s="411"/>
      <c r="J138" s="411"/>
      <c r="K138" s="411"/>
      <c r="L138" s="411"/>
      <c r="M138" s="411"/>
      <c r="N138" s="411">
        <f>-F138</f>
        <v>0</v>
      </c>
      <c r="O138" s="411"/>
      <c r="P138" s="411"/>
      <c r="Q138" s="411"/>
      <c r="R138" s="411"/>
      <c r="S138" s="412"/>
      <c r="T138" s="417">
        <f>SUM(F138:S138)</f>
        <v>0</v>
      </c>
      <c r="U138" s="413"/>
      <c r="V138" s="413"/>
      <c r="W138" s="414"/>
      <c r="X138" s="414"/>
      <c r="Y138" s="414"/>
      <c r="Z138" s="414"/>
      <c r="AA138" s="414"/>
      <c r="AB138" s="414"/>
      <c r="AC138" s="414"/>
      <c r="AD138" s="414"/>
      <c r="AE138" s="414"/>
      <c r="AF138" s="414"/>
      <c r="AG138" s="414"/>
      <c r="AH138" s="414"/>
      <c r="AI138" s="414"/>
      <c r="AJ138" s="1276"/>
      <c r="AK138" s="1276"/>
      <c r="AL138" s="414"/>
      <c r="AM138" s="414"/>
      <c r="AN138" s="414"/>
      <c r="AO138" s="414"/>
      <c r="AP138" s="415"/>
      <c r="AQ138" s="408">
        <f>T138-SUM(W138:AP138)</f>
        <v>0</v>
      </c>
    </row>
    <row r="139" spans="1:44" s="416" customFormat="1" x14ac:dyDescent="0.2">
      <c r="B139" s="399"/>
      <c r="C139" s="438" t="s">
        <v>213</v>
      </c>
      <c r="D139" s="411">
        <f>IFERROR('Sch PARENT Inputs'!D157,0)</f>
        <v>0</v>
      </c>
      <c r="E139" s="411">
        <f>IFERROR('Sch PARENT Inputs'!F157,0)</f>
        <v>0</v>
      </c>
      <c r="F139" s="411">
        <f>D139-E139</f>
        <v>0</v>
      </c>
      <c r="G139" s="411"/>
      <c r="H139" s="411"/>
      <c r="I139" s="411"/>
      <c r="J139" s="411"/>
      <c r="K139" s="411"/>
      <c r="L139" s="411"/>
      <c r="M139" s="411"/>
      <c r="N139" s="411"/>
      <c r="O139" s="411"/>
      <c r="P139" s="411"/>
      <c r="Q139" s="411"/>
      <c r="R139" s="411"/>
      <c r="S139" s="412"/>
      <c r="T139" s="407">
        <f>SUM(F139:S139)</f>
        <v>0</v>
      </c>
      <c r="U139" s="413"/>
      <c r="V139" s="413"/>
      <c r="W139" s="414"/>
      <c r="X139" s="414"/>
      <c r="Y139" s="414"/>
      <c r="Z139" s="414"/>
      <c r="AA139" s="414">
        <f>+T139</f>
        <v>0</v>
      </c>
      <c r="AB139" s="414"/>
      <c r="AC139" s="414"/>
      <c r="AD139" s="414"/>
      <c r="AE139" s="414"/>
      <c r="AF139" s="414"/>
      <c r="AG139" s="414"/>
      <c r="AH139" s="414"/>
      <c r="AI139" s="414"/>
      <c r="AJ139" s="1276"/>
      <c r="AK139" s="1276"/>
      <c r="AL139" s="414"/>
      <c r="AM139" s="414"/>
      <c r="AN139" s="414"/>
      <c r="AO139" s="414"/>
      <c r="AP139" s="415"/>
      <c r="AQ139" s="408">
        <f>T139-SUM(W139:AP139)</f>
        <v>0</v>
      </c>
      <c r="AR139" s="382"/>
    </row>
    <row r="140" spans="1:44" s="416" customFormat="1" x14ac:dyDescent="0.2">
      <c r="B140" s="399"/>
      <c r="C140" s="438"/>
      <c r="D140" s="411"/>
      <c r="E140" s="411"/>
      <c r="F140" s="411"/>
      <c r="G140" s="411"/>
      <c r="H140" s="411"/>
      <c r="I140" s="411"/>
      <c r="J140" s="411"/>
      <c r="K140" s="411"/>
      <c r="L140" s="411"/>
      <c r="M140" s="411"/>
      <c r="N140" s="411"/>
      <c r="O140" s="411"/>
      <c r="P140" s="411"/>
      <c r="Q140" s="411"/>
      <c r="R140" s="411"/>
      <c r="S140" s="412"/>
      <c r="T140" s="407"/>
      <c r="U140" s="413"/>
      <c r="V140" s="413"/>
      <c r="W140" s="414"/>
      <c r="X140" s="414"/>
      <c r="Y140" s="414"/>
      <c r="Z140" s="414"/>
      <c r="AA140" s="414"/>
      <c r="AB140" s="414"/>
      <c r="AC140" s="414"/>
      <c r="AD140" s="414"/>
      <c r="AE140" s="414"/>
      <c r="AF140" s="414"/>
      <c r="AG140" s="414"/>
      <c r="AH140" s="414"/>
      <c r="AI140" s="414"/>
      <c r="AJ140" s="1276"/>
      <c r="AK140" s="1276"/>
      <c r="AL140" s="414"/>
      <c r="AM140" s="414"/>
      <c r="AN140" s="414"/>
      <c r="AO140" s="414"/>
      <c r="AP140" s="415"/>
    </row>
    <row r="141" spans="1:44" s="416" customFormat="1" x14ac:dyDescent="0.2">
      <c r="B141" s="399"/>
      <c r="C141" s="436" t="s">
        <v>214</v>
      </c>
      <c r="D141" s="402"/>
      <c r="E141" s="402"/>
      <c r="F141" s="402"/>
      <c r="G141" s="402"/>
      <c r="H141" s="402"/>
      <c r="I141" s="402"/>
      <c r="J141" s="402"/>
      <c r="K141" s="402"/>
      <c r="L141" s="402"/>
      <c r="M141" s="402"/>
      <c r="N141" s="402"/>
      <c r="O141" s="402"/>
      <c r="P141" s="402"/>
      <c r="Q141" s="402"/>
      <c r="R141" s="402"/>
      <c r="S141" s="402"/>
      <c r="T141" s="402"/>
      <c r="U141" s="402"/>
      <c r="V141" s="402"/>
      <c r="W141" s="403"/>
      <c r="X141" s="403"/>
      <c r="Y141" s="403"/>
      <c r="Z141" s="403"/>
      <c r="AA141" s="403"/>
      <c r="AB141" s="403"/>
      <c r="AC141" s="403"/>
      <c r="AD141" s="403"/>
      <c r="AE141" s="403"/>
      <c r="AF141" s="403"/>
      <c r="AG141" s="403"/>
      <c r="AH141" s="403"/>
      <c r="AI141" s="403"/>
      <c r="AJ141" s="403"/>
      <c r="AK141" s="403"/>
      <c r="AL141" s="403"/>
      <c r="AM141" s="403"/>
      <c r="AN141" s="403"/>
      <c r="AO141" s="403"/>
      <c r="AP141" s="404"/>
      <c r="AQ141" s="382"/>
    </row>
    <row r="142" spans="1:44" x14ac:dyDescent="0.2">
      <c r="A142" s="416"/>
      <c r="C142" s="437" t="s">
        <v>200</v>
      </c>
      <c r="D142" s="405"/>
      <c r="E142" s="405"/>
      <c r="F142" s="405"/>
      <c r="G142" s="405"/>
      <c r="H142" s="405"/>
      <c r="I142" s="405"/>
      <c r="J142" s="405"/>
      <c r="K142" s="405"/>
      <c r="L142" s="405"/>
      <c r="M142" s="405"/>
      <c r="N142" s="405"/>
      <c r="O142" s="405"/>
      <c r="P142" s="405"/>
      <c r="Q142" s="405"/>
      <c r="R142" s="405"/>
      <c r="S142" s="406"/>
      <c r="T142" s="407"/>
      <c r="U142" s="408"/>
      <c r="V142" s="408"/>
      <c r="W142" s="409"/>
      <c r="X142" s="409"/>
      <c r="Y142" s="409"/>
      <c r="Z142" s="409"/>
      <c r="AA142" s="409"/>
      <c r="AB142" s="409"/>
      <c r="AC142" s="409"/>
      <c r="AD142" s="409"/>
      <c r="AE142" s="409"/>
      <c r="AF142" s="409"/>
      <c r="AG142" s="409"/>
      <c r="AH142" s="409"/>
      <c r="AI142" s="409"/>
      <c r="AJ142" s="1275"/>
      <c r="AK142" s="1275"/>
      <c r="AL142" s="409"/>
      <c r="AM142" s="409"/>
      <c r="AN142" s="409"/>
      <c r="AO142" s="409"/>
      <c r="AP142" s="410"/>
      <c r="AR142" s="416"/>
    </row>
    <row r="143" spans="1:44" x14ac:dyDescent="0.2">
      <c r="A143" s="416"/>
      <c r="C143" s="438" t="s">
        <v>215</v>
      </c>
      <c r="D143" s="411">
        <f>IFERROR('Sch PARENT Inputs'!D162,0)</f>
        <v>0</v>
      </c>
      <c r="E143" s="411">
        <f>IFERROR('Sch PARENT Inputs'!F162,0)</f>
        <v>0</v>
      </c>
      <c r="F143" s="411">
        <f>D143-E143</f>
        <v>0</v>
      </c>
      <c r="G143" s="411"/>
      <c r="H143" s="411"/>
      <c r="I143" s="411"/>
      <c r="J143" s="411"/>
      <c r="K143" s="411"/>
      <c r="L143" s="411"/>
      <c r="M143" s="411"/>
      <c r="N143" s="411">
        <f>-F143</f>
        <v>0</v>
      </c>
      <c r="O143" s="411"/>
      <c r="P143" s="411"/>
      <c r="Q143" s="411"/>
      <c r="R143" s="411"/>
      <c r="S143" s="412"/>
      <c r="T143" s="417">
        <f>SUM(F143:S143)</f>
        <v>0</v>
      </c>
      <c r="U143" s="413"/>
      <c r="V143" s="413"/>
      <c r="W143" s="414"/>
      <c r="X143" s="414"/>
      <c r="Y143" s="414"/>
      <c r="Z143" s="414"/>
      <c r="AA143" s="414"/>
      <c r="AB143" s="414"/>
      <c r="AC143" s="414"/>
      <c r="AD143" s="414"/>
      <c r="AE143" s="414"/>
      <c r="AF143" s="414"/>
      <c r="AG143" s="414"/>
      <c r="AH143" s="414"/>
      <c r="AI143" s="414"/>
      <c r="AJ143" s="1276"/>
      <c r="AK143" s="1276"/>
      <c r="AL143" s="414"/>
      <c r="AM143" s="414"/>
      <c r="AN143" s="414"/>
      <c r="AO143" s="414"/>
      <c r="AP143" s="415"/>
      <c r="AQ143" s="408">
        <f>T143-SUM(W143:AP143)</f>
        <v>0</v>
      </c>
    </row>
    <row r="144" spans="1:44" s="416" customFormat="1" x14ac:dyDescent="0.2">
      <c r="B144" s="399"/>
      <c r="C144" s="438" t="s">
        <v>216</v>
      </c>
      <c r="D144" s="411">
        <f>IFERROR('Sch PARENT Inputs'!D163,0)</f>
        <v>0</v>
      </c>
      <c r="E144" s="411">
        <f>IFERROR('Sch PARENT Inputs'!F163,0)</f>
        <v>0</v>
      </c>
      <c r="F144" s="411">
        <f>D144-E144</f>
        <v>0</v>
      </c>
      <c r="G144" s="411"/>
      <c r="H144" s="411"/>
      <c r="I144" s="411"/>
      <c r="J144" s="411"/>
      <c r="K144" s="411"/>
      <c r="L144" s="411"/>
      <c r="M144" s="411"/>
      <c r="N144" s="411">
        <f>-F144</f>
        <v>0</v>
      </c>
      <c r="O144" s="411"/>
      <c r="P144" s="411"/>
      <c r="Q144" s="411"/>
      <c r="R144" s="411"/>
      <c r="S144" s="412"/>
      <c r="T144" s="417">
        <f>SUM(F144:S144)</f>
        <v>0</v>
      </c>
      <c r="U144" s="413"/>
      <c r="V144" s="413"/>
      <c r="W144" s="414"/>
      <c r="X144" s="414"/>
      <c r="Y144" s="414"/>
      <c r="Z144" s="414"/>
      <c r="AA144" s="414"/>
      <c r="AB144" s="414"/>
      <c r="AC144" s="414"/>
      <c r="AD144" s="414"/>
      <c r="AE144" s="414"/>
      <c r="AF144" s="414"/>
      <c r="AG144" s="414"/>
      <c r="AH144" s="414"/>
      <c r="AI144" s="414"/>
      <c r="AJ144" s="1276"/>
      <c r="AK144" s="1276"/>
      <c r="AL144" s="414"/>
      <c r="AM144" s="414"/>
      <c r="AN144" s="414"/>
      <c r="AO144" s="414"/>
      <c r="AP144" s="415"/>
      <c r="AQ144" s="408">
        <f>T144-SUM(W144:AP144)</f>
        <v>0</v>
      </c>
      <c r="AR144" s="382"/>
    </row>
    <row r="145" spans="1:44" s="416" customFormat="1" x14ac:dyDescent="0.2">
      <c r="B145" s="399"/>
      <c r="C145" s="438" t="s">
        <v>217</v>
      </c>
      <c r="D145" s="411">
        <f>IFERROR('Sch PARENT Inputs'!D164,0)</f>
        <v>0</v>
      </c>
      <c r="E145" s="411">
        <f>IFERROR('Sch PARENT Inputs'!F164,0)</f>
        <v>0</v>
      </c>
      <c r="F145" s="411">
        <f>D145-E145</f>
        <v>0</v>
      </c>
      <c r="G145" s="411"/>
      <c r="H145" s="411"/>
      <c r="I145" s="411"/>
      <c r="J145" s="411"/>
      <c r="K145" s="411"/>
      <c r="L145" s="411"/>
      <c r="M145" s="411"/>
      <c r="N145" s="411">
        <f>-F145</f>
        <v>0</v>
      </c>
      <c r="O145" s="411"/>
      <c r="P145" s="411"/>
      <c r="Q145" s="411"/>
      <c r="R145" s="411"/>
      <c r="S145" s="412"/>
      <c r="T145" s="417">
        <f>SUM(F145:S145)</f>
        <v>0</v>
      </c>
      <c r="U145" s="413"/>
      <c r="V145" s="413"/>
      <c r="W145" s="414"/>
      <c r="X145" s="414"/>
      <c r="Y145" s="414"/>
      <c r="Z145" s="414"/>
      <c r="AA145" s="414"/>
      <c r="AB145" s="414"/>
      <c r="AC145" s="414"/>
      <c r="AD145" s="414"/>
      <c r="AE145" s="414"/>
      <c r="AF145" s="414"/>
      <c r="AG145" s="414"/>
      <c r="AH145" s="414"/>
      <c r="AI145" s="414"/>
      <c r="AJ145" s="1276"/>
      <c r="AK145" s="1276"/>
      <c r="AL145" s="414"/>
      <c r="AM145" s="414"/>
      <c r="AN145" s="414"/>
      <c r="AO145" s="414"/>
      <c r="AP145" s="415"/>
      <c r="AQ145" s="408">
        <f>T145-SUM(W145:AP145)</f>
        <v>0</v>
      </c>
    </row>
    <row r="146" spans="1:44" s="416" customFormat="1" x14ac:dyDescent="0.2">
      <c r="B146" s="399"/>
      <c r="C146" s="438"/>
      <c r="D146" s="411"/>
      <c r="E146" s="411"/>
      <c r="F146" s="411"/>
      <c r="G146" s="411"/>
      <c r="H146" s="411"/>
      <c r="I146" s="411"/>
      <c r="J146" s="411"/>
      <c r="K146" s="411"/>
      <c r="L146" s="411"/>
      <c r="M146" s="411"/>
      <c r="N146" s="411"/>
      <c r="O146" s="411"/>
      <c r="P146" s="411"/>
      <c r="Q146" s="411"/>
      <c r="R146" s="411"/>
      <c r="S146" s="412"/>
      <c r="T146" s="407"/>
      <c r="U146" s="413"/>
      <c r="V146" s="413"/>
      <c r="W146" s="414"/>
      <c r="X146" s="414"/>
      <c r="Y146" s="414"/>
      <c r="Z146" s="414"/>
      <c r="AA146" s="414"/>
      <c r="AB146" s="414"/>
      <c r="AC146" s="414"/>
      <c r="AD146" s="414"/>
      <c r="AE146" s="414"/>
      <c r="AF146" s="414"/>
      <c r="AG146" s="414"/>
      <c r="AH146" s="414"/>
      <c r="AI146" s="414"/>
      <c r="AJ146" s="1276"/>
      <c r="AK146" s="1276"/>
      <c r="AL146" s="414"/>
      <c r="AM146" s="414"/>
      <c r="AN146" s="414"/>
      <c r="AO146" s="414"/>
      <c r="AP146" s="415"/>
    </row>
    <row r="147" spans="1:44" s="416" customFormat="1" x14ac:dyDescent="0.2">
      <c r="B147" s="399"/>
      <c r="C147" s="436" t="s">
        <v>218</v>
      </c>
      <c r="D147" s="402"/>
      <c r="E147" s="402"/>
      <c r="F147" s="402"/>
      <c r="G147" s="402"/>
      <c r="H147" s="402"/>
      <c r="I147" s="402"/>
      <c r="J147" s="402"/>
      <c r="K147" s="402"/>
      <c r="L147" s="402"/>
      <c r="M147" s="402"/>
      <c r="N147" s="402"/>
      <c r="O147" s="402"/>
      <c r="P147" s="402"/>
      <c r="Q147" s="402"/>
      <c r="R147" s="402"/>
      <c r="S147" s="402"/>
      <c r="T147" s="402"/>
      <c r="U147" s="402"/>
      <c r="V147" s="402"/>
      <c r="W147" s="403"/>
      <c r="X147" s="403"/>
      <c r="Y147" s="403"/>
      <c r="Z147" s="403"/>
      <c r="AA147" s="403"/>
      <c r="AB147" s="403"/>
      <c r="AC147" s="403"/>
      <c r="AD147" s="403"/>
      <c r="AE147" s="403"/>
      <c r="AF147" s="403"/>
      <c r="AG147" s="403"/>
      <c r="AH147" s="403"/>
      <c r="AI147" s="403"/>
      <c r="AJ147" s="403"/>
      <c r="AK147" s="403"/>
      <c r="AL147" s="403"/>
      <c r="AM147" s="403"/>
      <c r="AN147" s="403"/>
      <c r="AO147" s="403"/>
      <c r="AP147" s="404"/>
      <c r="AQ147" s="382"/>
    </row>
    <row r="148" spans="1:44" x14ac:dyDescent="0.2">
      <c r="A148" s="416"/>
      <c r="C148" s="437" t="s">
        <v>200</v>
      </c>
      <c r="D148" s="405"/>
      <c r="E148" s="405"/>
      <c r="F148" s="405"/>
      <c r="G148" s="405"/>
      <c r="H148" s="405"/>
      <c r="I148" s="405"/>
      <c r="J148" s="405"/>
      <c r="K148" s="405"/>
      <c r="L148" s="405"/>
      <c r="M148" s="405"/>
      <c r="N148" s="405"/>
      <c r="O148" s="405"/>
      <c r="P148" s="405"/>
      <c r="Q148" s="405"/>
      <c r="R148" s="405"/>
      <c r="S148" s="406"/>
      <c r="T148" s="407"/>
      <c r="U148" s="408"/>
      <c r="V148" s="408"/>
      <c r="W148" s="409"/>
      <c r="X148" s="409"/>
      <c r="Y148" s="409"/>
      <c r="Z148" s="409"/>
      <c r="AA148" s="409"/>
      <c r="AB148" s="409"/>
      <c r="AC148" s="409"/>
      <c r="AD148" s="409"/>
      <c r="AE148" s="409"/>
      <c r="AF148" s="409"/>
      <c r="AG148" s="409"/>
      <c r="AH148" s="409"/>
      <c r="AI148" s="409"/>
      <c r="AJ148" s="1275"/>
      <c r="AK148" s="1275"/>
      <c r="AL148" s="409"/>
      <c r="AM148" s="409"/>
      <c r="AN148" s="409"/>
      <c r="AO148" s="409"/>
      <c r="AP148" s="410"/>
      <c r="AR148" s="416"/>
    </row>
    <row r="149" spans="1:44" x14ac:dyDescent="0.2">
      <c r="A149" s="416"/>
      <c r="C149" s="438" t="s">
        <v>219</v>
      </c>
      <c r="D149" s="411">
        <f>IFERROR('Sch PARENT Inputs'!D169,0)</f>
        <v>0</v>
      </c>
      <c r="E149" s="411">
        <f>IFERROR('Sch PARENT Inputs'!F169,0)</f>
        <v>0</v>
      </c>
      <c r="F149" s="411">
        <f>D149-E149</f>
        <v>0</v>
      </c>
      <c r="G149" s="411"/>
      <c r="H149" s="411"/>
      <c r="I149" s="411"/>
      <c r="J149" s="411"/>
      <c r="K149" s="411"/>
      <c r="L149" s="411"/>
      <c r="M149" s="411"/>
      <c r="N149" s="411"/>
      <c r="O149" s="411"/>
      <c r="P149" s="411"/>
      <c r="Q149" s="411"/>
      <c r="R149" s="411"/>
      <c r="S149" s="412"/>
      <c r="T149" s="407">
        <f>SUM(F149:S149)</f>
        <v>0</v>
      </c>
      <c r="U149" s="413"/>
      <c r="V149" s="413"/>
      <c r="W149" s="414"/>
      <c r="X149" s="414"/>
      <c r="Y149" s="414"/>
      <c r="Z149" s="414"/>
      <c r="AA149" s="414"/>
      <c r="AB149" s="414"/>
      <c r="AC149" s="414"/>
      <c r="AD149" s="414"/>
      <c r="AE149" s="414"/>
      <c r="AF149" s="414"/>
      <c r="AG149" s="414"/>
      <c r="AH149" s="414"/>
      <c r="AI149" s="414"/>
      <c r="AJ149" s="1276"/>
      <c r="AK149" s="1276">
        <f>+T149</f>
        <v>0</v>
      </c>
      <c r="AL149" s="414"/>
      <c r="AM149" s="414"/>
      <c r="AN149" s="414"/>
      <c r="AO149" s="414"/>
      <c r="AP149" s="415"/>
      <c r="AQ149" s="408">
        <f>T149-SUM(W149:AP149)</f>
        <v>0</v>
      </c>
    </row>
    <row r="150" spans="1:44" s="416" customFormat="1" x14ac:dyDescent="0.2">
      <c r="B150" s="399"/>
      <c r="C150" s="438"/>
      <c r="D150" s="411"/>
      <c r="E150" s="411"/>
      <c r="F150" s="411"/>
      <c r="G150" s="411"/>
      <c r="H150" s="411"/>
      <c r="I150" s="411"/>
      <c r="J150" s="411"/>
      <c r="K150" s="411"/>
      <c r="L150" s="411"/>
      <c r="M150" s="411"/>
      <c r="N150" s="411"/>
      <c r="O150" s="411"/>
      <c r="P150" s="411"/>
      <c r="Q150" s="411"/>
      <c r="R150" s="411"/>
      <c r="S150" s="412"/>
      <c r="T150" s="407"/>
      <c r="U150" s="413"/>
      <c r="V150" s="413"/>
      <c r="W150" s="414"/>
      <c r="X150" s="414"/>
      <c r="Y150" s="414"/>
      <c r="Z150" s="414"/>
      <c r="AA150" s="414"/>
      <c r="AB150" s="414"/>
      <c r="AC150" s="414"/>
      <c r="AD150" s="414"/>
      <c r="AE150" s="414"/>
      <c r="AF150" s="414"/>
      <c r="AG150" s="414"/>
      <c r="AH150" s="414"/>
      <c r="AI150" s="414"/>
      <c r="AJ150" s="1276"/>
      <c r="AK150" s="1276"/>
      <c r="AL150" s="414"/>
      <c r="AM150" s="414"/>
      <c r="AN150" s="414"/>
      <c r="AO150" s="414"/>
      <c r="AP150" s="415"/>
      <c r="AR150" s="382"/>
    </row>
    <row r="151" spans="1:44" s="416" customFormat="1" x14ac:dyDescent="0.2">
      <c r="B151" s="399"/>
      <c r="C151" s="436" t="s">
        <v>220</v>
      </c>
      <c r="D151" s="402"/>
      <c r="E151" s="402"/>
      <c r="F151" s="402"/>
      <c r="G151" s="402"/>
      <c r="H151" s="402"/>
      <c r="I151" s="402"/>
      <c r="J151" s="402"/>
      <c r="K151" s="402"/>
      <c r="L151" s="402"/>
      <c r="M151" s="402"/>
      <c r="N151" s="402"/>
      <c r="O151" s="402"/>
      <c r="P151" s="402"/>
      <c r="Q151" s="402"/>
      <c r="R151" s="402"/>
      <c r="S151" s="402"/>
      <c r="T151" s="402"/>
      <c r="U151" s="402"/>
      <c r="V151" s="402"/>
      <c r="W151" s="403"/>
      <c r="X151" s="403"/>
      <c r="Y151" s="403"/>
      <c r="Z151" s="403"/>
      <c r="AA151" s="403"/>
      <c r="AB151" s="403"/>
      <c r="AC151" s="403"/>
      <c r="AD151" s="403"/>
      <c r="AE151" s="403"/>
      <c r="AF151" s="403"/>
      <c r="AG151" s="403"/>
      <c r="AH151" s="403"/>
      <c r="AI151" s="403"/>
      <c r="AJ151" s="403"/>
      <c r="AK151" s="403"/>
      <c r="AL151" s="403"/>
      <c r="AM151" s="403"/>
      <c r="AN151" s="403"/>
      <c r="AO151" s="403"/>
      <c r="AP151" s="404"/>
      <c r="AQ151" s="382"/>
    </row>
    <row r="152" spans="1:44" x14ac:dyDescent="0.2">
      <c r="A152" s="416"/>
      <c r="C152" s="437" t="s">
        <v>200</v>
      </c>
      <c r="D152" s="405"/>
      <c r="E152" s="405"/>
      <c r="F152" s="405"/>
      <c r="G152" s="405"/>
      <c r="H152" s="405"/>
      <c r="I152" s="405"/>
      <c r="J152" s="405"/>
      <c r="K152" s="405"/>
      <c r="L152" s="405"/>
      <c r="M152" s="405"/>
      <c r="N152" s="405"/>
      <c r="O152" s="405"/>
      <c r="P152" s="405"/>
      <c r="Q152" s="405"/>
      <c r="R152" s="405"/>
      <c r="S152" s="406"/>
      <c r="T152" s="407"/>
      <c r="U152" s="408"/>
      <c r="V152" s="408"/>
      <c r="W152" s="409"/>
      <c r="X152" s="409"/>
      <c r="Y152" s="409"/>
      <c r="Z152" s="409"/>
      <c r="AA152" s="409"/>
      <c r="AB152" s="409"/>
      <c r="AC152" s="409"/>
      <c r="AD152" s="409"/>
      <c r="AE152" s="409"/>
      <c r="AF152" s="409"/>
      <c r="AG152" s="409"/>
      <c r="AH152" s="409"/>
      <c r="AI152" s="409"/>
      <c r="AJ152" s="1275"/>
      <c r="AK152" s="1275"/>
      <c r="AL152" s="409"/>
      <c r="AM152" s="409"/>
      <c r="AN152" s="409"/>
      <c r="AO152" s="409"/>
      <c r="AP152" s="410"/>
      <c r="AR152" s="416"/>
    </row>
    <row r="153" spans="1:44" x14ac:dyDescent="0.2">
      <c r="A153" s="416"/>
      <c r="C153" s="438" t="s">
        <v>221</v>
      </c>
      <c r="D153" s="411">
        <f>IFERROR('Sch PARENT Inputs'!D174,0)</f>
        <v>0</v>
      </c>
      <c r="E153" s="411">
        <f>IFERROR('Sch PARENT Inputs'!F174,0)</f>
        <v>0</v>
      </c>
      <c r="F153" s="411">
        <f t="shared" ref="F153:F161" si="30">D153-E153</f>
        <v>0</v>
      </c>
      <c r="G153" s="411"/>
      <c r="H153" s="411"/>
      <c r="I153" s="411"/>
      <c r="J153" s="411"/>
      <c r="K153" s="411"/>
      <c r="L153" s="411"/>
      <c r="M153" s="411"/>
      <c r="N153" s="411"/>
      <c r="O153" s="411"/>
      <c r="P153" s="411"/>
      <c r="Q153" s="411"/>
      <c r="R153" s="411"/>
      <c r="S153" s="688"/>
      <c r="T153" s="407">
        <f t="shared" ref="T153:T161" si="31">SUM(F153:S153)</f>
        <v>0</v>
      </c>
      <c r="U153" s="413"/>
      <c r="V153" s="413"/>
      <c r="W153" s="414"/>
      <c r="X153" s="414"/>
      <c r="Y153" s="414"/>
      <c r="Z153" s="414"/>
      <c r="AA153" s="414"/>
      <c r="AB153" s="414"/>
      <c r="AC153" s="414"/>
      <c r="AD153" s="414"/>
      <c r="AE153" s="414"/>
      <c r="AF153" s="414"/>
      <c r="AG153" s="414"/>
      <c r="AH153" s="414"/>
      <c r="AI153" s="414">
        <f t="shared" ref="AI153:AI161" si="32">+T153</f>
        <v>0</v>
      </c>
      <c r="AJ153" s="1276"/>
      <c r="AK153" s="1276"/>
      <c r="AL153" s="414"/>
      <c r="AM153" s="414"/>
      <c r="AN153" s="414"/>
      <c r="AO153" s="414"/>
      <c r="AP153" s="415"/>
      <c r="AQ153" s="408">
        <f t="shared" ref="AQ153:AQ161" si="33">T153-SUM(W153:AP153)</f>
        <v>0</v>
      </c>
    </row>
    <row r="154" spans="1:44" s="416" customFormat="1" x14ac:dyDescent="0.2">
      <c r="B154" s="399"/>
      <c r="C154" s="438" t="s">
        <v>196</v>
      </c>
      <c r="D154" s="411">
        <f>IFERROR('Sch PARENT Inputs'!D175,0)</f>
        <v>0</v>
      </c>
      <c r="E154" s="411">
        <f>IFERROR('Sch PARENT Inputs'!F175,0)</f>
        <v>0</v>
      </c>
      <c r="F154" s="411">
        <f t="shared" si="30"/>
        <v>0</v>
      </c>
      <c r="G154" s="411"/>
      <c r="H154" s="411"/>
      <c r="I154" s="411"/>
      <c r="J154" s="411"/>
      <c r="K154" s="411"/>
      <c r="L154" s="411"/>
      <c r="M154" s="411"/>
      <c r="N154" s="411"/>
      <c r="O154" s="411"/>
      <c r="P154" s="411"/>
      <c r="Q154" s="411">
        <f>-Q190</f>
        <v>0</v>
      </c>
      <c r="R154" s="411"/>
      <c r="S154" s="688"/>
      <c r="T154" s="407">
        <f t="shared" si="31"/>
        <v>0</v>
      </c>
      <c r="U154" s="413"/>
      <c r="V154" s="413"/>
      <c r="W154" s="414"/>
      <c r="X154" s="414"/>
      <c r="Y154" s="414"/>
      <c r="Z154" s="414"/>
      <c r="AA154" s="414"/>
      <c r="AB154" s="414"/>
      <c r="AC154" s="414"/>
      <c r="AD154" s="414"/>
      <c r="AE154" s="414"/>
      <c r="AF154" s="414"/>
      <c r="AG154" s="414"/>
      <c r="AH154" s="414"/>
      <c r="AI154" s="414">
        <f t="shared" si="32"/>
        <v>0</v>
      </c>
      <c r="AJ154" s="1276"/>
      <c r="AK154" s="1276"/>
      <c r="AL154" s="414"/>
      <c r="AM154" s="414"/>
      <c r="AN154" s="414"/>
      <c r="AO154" s="414"/>
      <c r="AP154" s="415"/>
      <c r="AQ154" s="408">
        <f t="shared" si="33"/>
        <v>0</v>
      </c>
      <c r="AR154" s="382"/>
    </row>
    <row r="155" spans="1:44" s="416" customFormat="1" x14ac:dyDescent="0.2">
      <c r="B155" s="399"/>
      <c r="C155" s="438" t="s">
        <v>222</v>
      </c>
      <c r="D155" s="411">
        <f>IFERROR('Sch PARENT Inputs'!D176,0)</f>
        <v>0</v>
      </c>
      <c r="E155" s="411">
        <f>IFERROR('Sch PARENT Inputs'!F176,0)</f>
        <v>0</v>
      </c>
      <c r="F155" s="411">
        <f t="shared" si="30"/>
        <v>0</v>
      </c>
      <c r="G155" s="411"/>
      <c r="H155" s="411"/>
      <c r="I155" s="411"/>
      <c r="J155" s="411"/>
      <c r="K155" s="411"/>
      <c r="L155" s="411"/>
      <c r="M155" s="411"/>
      <c r="N155" s="411"/>
      <c r="O155" s="411"/>
      <c r="P155" s="411"/>
      <c r="Q155" s="411"/>
      <c r="R155" s="411"/>
      <c r="S155" s="688"/>
      <c r="T155" s="407">
        <f t="shared" si="31"/>
        <v>0</v>
      </c>
      <c r="U155" s="413"/>
      <c r="V155" s="413"/>
      <c r="W155" s="414"/>
      <c r="X155" s="414"/>
      <c r="Y155" s="414"/>
      <c r="Z155" s="414"/>
      <c r="AA155" s="414"/>
      <c r="AB155" s="414"/>
      <c r="AC155" s="414"/>
      <c r="AD155" s="414"/>
      <c r="AE155" s="414"/>
      <c r="AF155" s="414"/>
      <c r="AG155" s="414"/>
      <c r="AH155" s="414"/>
      <c r="AI155" s="414">
        <f t="shared" si="32"/>
        <v>0</v>
      </c>
      <c r="AJ155" s="1276"/>
      <c r="AK155" s="1276"/>
      <c r="AL155" s="414"/>
      <c r="AM155" s="414"/>
      <c r="AN155" s="414"/>
      <c r="AO155" s="414"/>
      <c r="AP155" s="415"/>
      <c r="AQ155" s="408">
        <f t="shared" si="33"/>
        <v>0</v>
      </c>
    </row>
    <row r="156" spans="1:44" s="416" customFormat="1" x14ac:dyDescent="0.2">
      <c r="B156" s="399"/>
      <c r="C156" s="438" t="s">
        <v>1410</v>
      </c>
      <c r="D156" s="411">
        <f>IFERROR('Sch PARENT Inputs'!D177,0)</f>
        <v>0</v>
      </c>
      <c r="E156" s="411">
        <f>IFERROR('Sch PARENT Inputs'!F177,0)</f>
        <v>0</v>
      </c>
      <c r="F156" s="411">
        <f t="shared" si="30"/>
        <v>0</v>
      </c>
      <c r="G156" s="411"/>
      <c r="H156" s="411"/>
      <c r="I156" s="411"/>
      <c r="J156" s="411"/>
      <c r="K156" s="411"/>
      <c r="L156" s="411"/>
      <c r="M156" s="411"/>
      <c r="N156" s="411"/>
      <c r="O156" s="411"/>
      <c r="P156" s="411"/>
      <c r="Q156" s="411"/>
      <c r="R156" s="411"/>
      <c r="S156" s="688"/>
      <c r="T156" s="407">
        <f t="shared" si="31"/>
        <v>0</v>
      </c>
      <c r="U156" s="413"/>
      <c r="V156" s="413"/>
      <c r="W156" s="414"/>
      <c r="X156" s="414"/>
      <c r="Y156" s="414"/>
      <c r="Z156" s="414"/>
      <c r="AA156" s="414"/>
      <c r="AB156" s="414"/>
      <c r="AC156" s="414"/>
      <c r="AD156" s="414"/>
      <c r="AE156" s="414"/>
      <c r="AF156" s="414"/>
      <c r="AG156" s="414"/>
      <c r="AH156" s="414"/>
      <c r="AI156" s="414">
        <f t="shared" si="32"/>
        <v>0</v>
      </c>
      <c r="AJ156" s="1276"/>
      <c r="AK156" s="1276"/>
      <c r="AL156" s="414"/>
      <c r="AM156" s="414"/>
      <c r="AN156" s="414"/>
      <c r="AO156" s="414"/>
      <c r="AP156" s="415"/>
      <c r="AQ156" s="408">
        <f t="shared" si="33"/>
        <v>0</v>
      </c>
    </row>
    <row r="157" spans="1:44" s="416" customFormat="1" x14ac:dyDescent="0.2">
      <c r="B157" s="399"/>
      <c r="C157" s="438" t="s">
        <v>1404</v>
      </c>
      <c r="D157" s="411">
        <f>IFERROR('Sch PARENT Inputs'!D178,0)</f>
        <v>0</v>
      </c>
      <c r="E157" s="411">
        <f>IFERROR('Sch PARENT Inputs'!F178,0)</f>
        <v>0</v>
      </c>
      <c r="F157" s="411">
        <f t="shared" si="30"/>
        <v>0</v>
      </c>
      <c r="G157" s="411"/>
      <c r="H157" s="411"/>
      <c r="I157" s="411"/>
      <c r="J157" s="411"/>
      <c r="K157" s="411"/>
      <c r="L157" s="411"/>
      <c r="M157" s="411"/>
      <c r="N157" s="411"/>
      <c r="O157" s="411"/>
      <c r="P157" s="411"/>
      <c r="Q157" s="411"/>
      <c r="R157" s="411"/>
      <c r="S157" s="688"/>
      <c r="T157" s="407">
        <f t="shared" si="31"/>
        <v>0</v>
      </c>
      <c r="U157" s="413"/>
      <c r="V157" s="413"/>
      <c r="W157" s="414"/>
      <c r="X157" s="414"/>
      <c r="Y157" s="414"/>
      <c r="Z157" s="414"/>
      <c r="AA157" s="414"/>
      <c r="AB157" s="414"/>
      <c r="AC157" s="414"/>
      <c r="AD157" s="414"/>
      <c r="AE157" s="414"/>
      <c r="AF157" s="414"/>
      <c r="AG157" s="414"/>
      <c r="AH157" s="414"/>
      <c r="AI157" s="414">
        <f t="shared" si="32"/>
        <v>0</v>
      </c>
      <c r="AJ157" s="1276"/>
      <c r="AK157" s="1276"/>
      <c r="AL157" s="414"/>
      <c r="AM157" s="414"/>
      <c r="AN157" s="414"/>
      <c r="AO157" s="414"/>
      <c r="AP157" s="415"/>
      <c r="AQ157" s="408">
        <f t="shared" si="33"/>
        <v>0</v>
      </c>
    </row>
    <row r="158" spans="1:44" s="416" customFormat="1" x14ac:dyDescent="0.2">
      <c r="B158" s="399"/>
      <c r="C158" s="438" t="s">
        <v>1411</v>
      </c>
      <c r="D158" s="411">
        <f>IFERROR('Sch PARENT Inputs'!D179,0)</f>
        <v>0</v>
      </c>
      <c r="E158" s="411">
        <f>IFERROR('Sch PARENT Inputs'!F179,0)</f>
        <v>0</v>
      </c>
      <c r="F158" s="411">
        <f t="shared" si="30"/>
        <v>0</v>
      </c>
      <c r="G158" s="411"/>
      <c r="H158" s="411"/>
      <c r="I158" s="411"/>
      <c r="J158" s="411"/>
      <c r="K158" s="411"/>
      <c r="L158" s="411"/>
      <c r="M158" s="411"/>
      <c r="N158" s="411"/>
      <c r="O158" s="411"/>
      <c r="P158" s="411"/>
      <c r="Q158" s="411"/>
      <c r="R158" s="411"/>
      <c r="S158" s="688"/>
      <c r="T158" s="407">
        <f t="shared" si="31"/>
        <v>0</v>
      </c>
      <c r="U158" s="413"/>
      <c r="V158" s="413"/>
      <c r="W158" s="414"/>
      <c r="X158" s="414"/>
      <c r="Y158" s="414"/>
      <c r="Z158" s="414"/>
      <c r="AA158" s="414"/>
      <c r="AB158" s="414"/>
      <c r="AC158" s="414"/>
      <c r="AD158" s="414"/>
      <c r="AE158" s="414"/>
      <c r="AF158" s="414"/>
      <c r="AG158" s="414"/>
      <c r="AH158" s="414"/>
      <c r="AI158" s="414">
        <f t="shared" si="32"/>
        <v>0</v>
      </c>
      <c r="AJ158" s="1276"/>
      <c r="AK158" s="1276"/>
      <c r="AL158" s="414"/>
      <c r="AM158" s="414"/>
      <c r="AN158" s="414"/>
      <c r="AO158" s="414"/>
      <c r="AP158" s="415"/>
      <c r="AQ158" s="408">
        <f t="shared" si="33"/>
        <v>0</v>
      </c>
    </row>
    <row r="159" spans="1:44" s="416" customFormat="1" x14ac:dyDescent="0.2">
      <c r="B159" s="399"/>
      <c r="C159" s="438" t="s">
        <v>117</v>
      </c>
      <c r="D159" s="411">
        <f>IFERROR('Sch PARENT Inputs'!D180,0)</f>
        <v>0</v>
      </c>
      <c r="E159" s="411">
        <f>IFERROR('Sch PARENT Inputs'!F180,0)</f>
        <v>0</v>
      </c>
      <c r="F159" s="411">
        <f t="shared" si="30"/>
        <v>0</v>
      </c>
      <c r="G159" s="411"/>
      <c r="H159" s="411"/>
      <c r="I159" s="411"/>
      <c r="J159" s="411"/>
      <c r="K159" s="411"/>
      <c r="L159" s="411"/>
      <c r="M159" s="411"/>
      <c r="N159" s="411"/>
      <c r="O159" s="411"/>
      <c r="P159" s="411"/>
      <c r="Q159" s="411"/>
      <c r="R159" s="411"/>
      <c r="S159" s="688"/>
      <c r="T159" s="407">
        <f t="shared" si="31"/>
        <v>0</v>
      </c>
      <c r="U159" s="413"/>
      <c r="V159" s="413"/>
      <c r="W159" s="414"/>
      <c r="X159" s="414"/>
      <c r="Y159" s="414"/>
      <c r="Z159" s="414"/>
      <c r="AA159" s="414"/>
      <c r="AB159" s="414"/>
      <c r="AC159" s="414"/>
      <c r="AD159" s="414"/>
      <c r="AE159" s="414"/>
      <c r="AF159" s="414"/>
      <c r="AG159" s="414"/>
      <c r="AH159" s="414"/>
      <c r="AI159" s="414">
        <f t="shared" si="32"/>
        <v>0</v>
      </c>
      <c r="AJ159" s="1276"/>
      <c r="AK159" s="1276"/>
      <c r="AL159" s="414"/>
      <c r="AM159" s="414"/>
      <c r="AN159" s="414"/>
      <c r="AO159" s="414"/>
      <c r="AP159" s="415"/>
      <c r="AQ159" s="408">
        <f t="shared" si="33"/>
        <v>0</v>
      </c>
    </row>
    <row r="160" spans="1:44" s="416" customFormat="1" x14ac:dyDescent="0.2">
      <c r="B160" s="399"/>
      <c r="C160" s="438" t="s">
        <v>1412</v>
      </c>
      <c r="D160" s="411">
        <f>IFERROR('Sch PARENT Inputs'!D181,0)</f>
        <v>0</v>
      </c>
      <c r="E160" s="411">
        <f>IFERROR('Sch PARENT Inputs'!F181,0)</f>
        <v>0</v>
      </c>
      <c r="F160" s="411">
        <f t="shared" si="30"/>
        <v>0</v>
      </c>
      <c r="G160" s="411"/>
      <c r="H160" s="411"/>
      <c r="I160" s="411"/>
      <c r="J160" s="411"/>
      <c r="K160" s="411"/>
      <c r="L160" s="411"/>
      <c r="M160" s="411"/>
      <c r="N160" s="411"/>
      <c r="O160" s="411"/>
      <c r="P160" s="411"/>
      <c r="Q160" s="411">
        <f>-F160</f>
        <v>0</v>
      </c>
      <c r="R160" s="411"/>
      <c r="S160" s="688"/>
      <c r="T160" s="407">
        <f t="shared" si="31"/>
        <v>0</v>
      </c>
      <c r="U160" s="413"/>
      <c r="V160" s="413"/>
      <c r="W160" s="414"/>
      <c r="X160" s="414"/>
      <c r="Y160" s="414"/>
      <c r="Z160" s="414"/>
      <c r="AA160" s="414"/>
      <c r="AB160" s="414"/>
      <c r="AC160" s="414"/>
      <c r="AD160" s="414"/>
      <c r="AE160" s="414"/>
      <c r="AF160" s="414"/>
      <c r="AG160" s="414"/>
      <c r="AH160" s="414"/>
      <c r="AI160" s="414">
        <f t="shared" si="32"/>
        <v>0</v>
      </c>
      <c r="AJ160" s="1276"/>
      <c r="AK160" s="1276"/>
      <c r="AL160" s="414"/>
      <c r="AM160" s="414"/>
      <c r="AN160" s="414"/>
      <c r="AO160" s="414"/>
      <c r="AP160" s="415"/>
      <c r="AQ160" s="408">
        <f t="shared" si="33"/>
        <v>0</v>
      </c>
    </row>
    <row r="161" spans="1:44" s="416" customFormat="1" x14ac:dyDescent="0.2">
      <c r="B161" s="399"/>
      <c r="C161" s="438" t="s">
        <v>1405</v>
      </c>
      <c r="D161" s="411">
        <f>IFERROR('Sch PARENT Inputs'!D182,0)</f>
        <v>0</v>
      </c>
      <c r="E161" s="411">
        <f>IFERROR('Sch PARENT Inputs'!F182,0)</f>
        <v>0</v>
      </c>
      <c r="F161" s="411">
        <f t="shared" si="30"/>
        <v>0</v>
      </c>
      <c r="G161" s="411"/>
      <c r="H161" s="411"/>
      <c r="I161" s="411"/>
      <c r="J161" s="411"/>
      <c r="K161" s="411"/>
      <c r="L161" s="411"/>
      <c r="M161" s="411"/>
      <c r="N161" s="411"/>
      <c r="O161" s="411"/>
      <c r="P161" s="411"/>
      <c r="Q161" s="411"/>
      <c r="R161" s="411"/>
      <c r="S161" s="688"/>
      <c r="T161" s="407">
        <f t="shared" si="31"/>
        <v>0</v>
      </c>
      <c r="U161" s="413"/>
      <c r="V161" s="413"/>
      <c r="W161" s="414"/>
      <c r="X161" s="414"/>
      <c r="Y161" s="414"/>
      <c r="Z161" s="414"/>
      <c r="AA161" s="414"/>
      <c r="AB161" s="414"/>
      <c r="AC161" s="414"/>
      <c r="AD161" s="414"/>
      <c r="AE161" s="414"/>
      <c r="AF161" s="414"/>
      <c r="AG161" s="414"/>
      <c r="AH161" s="414"/>
      <c r="AI161" s="414">
        <f t="shared" si="32"/>
        <v>0</v>
      </c>
      <c r="AJ161" s="1276"/>
      <c r="AK161" s="1276"/>
      <c r="AL161" s="414"/>
      <c r="AM161" s="414"/>
      <c r="AN161" s="414"/>
      <c r="AO161" s="414"/>
      <c r="AP161" s="415"/>
      <c r="AQ161" s="408">
        <f t="shared" si="33"/>
        <v>0</v>
      </c>
    </row>
    <row r="162" spans="1:44" s="416" customFormat="1" x14ac:dyDescent="0.2">
      <c r="B162" s="399"/>
      <c r="C162" s="438"/>
      <c r="D162" s="411"/>
      <c r="E162" s="411"/>
      <c r="F162" s="411"/>
      <c r="G162" s="411"/>
      <c r="H162" s="411"/>
      <c r="I162" s="411"/>
      <c r="J162" s="411"/>
      <c r="K162" s="411"/>
      <c r="L162" s="411"/>
      <c r="M162" s="411"/>
      <c r="N162" s="411"/>
      <c r="O162" s="411"/>
      <c r="P162" s="411"/>
      <c r="Q162" s="411"/>
      <c r="R162" s="411"/>
      <c r="S162" s="412"/>
      <c r="T162" s="407"/>
      <c r="U162" s="413"/>
      <c r="V162" s="413"/>
      <c r="W162" s="414"/>
      <c r="X162" s="414"/>
      <c r="Y162" s="414"/>
      <c r="Z162" s="414"/>
      <c r="AA162" s="414"/>
      <c r="AB162" s="414"/>
      <c r="AC162" s="414"/>
      <c r="AD162" s="414"/>
      <c r="AE162" s="414"/>
      <c r="AF162" s="414"/>
      <c r="AG162" s="414"/>
      <c r="AH162" s="414"/>
      <c r="AI162" s="414"/>
      <c r="AJ162" s="1276"/>
      <c r="AK162" s="1276"/>
      <c r="AL162" s="414"/>
      <c r="AM162" s="414"/>
      <c r="AN162" s="414"/>
      <c r="AO162" s="414"/>
      <c r="AP162" s="415"/>
    </row>
    <row r="163" spans="1:44" s="416" customFormat="1" x14ac:dyDescent="0.2">
      <c r="B163" s="399"/>
      <c r="C163" s="436" t="s">
        <v>223</v>
      </c>
      <c r="D163" s="402"/>
      <c r="E163" s="402"/>
      <c r="F163" s="402"/>
      <c r="G163" s="402"/>
      <c r="H163" s="402"/>
      <c r="I163" s="402"/>
      <c r="J163" s="402"/>
      <c r="K163" s="402"/>
      <c r="L163" s="402"/>
      <c r="M163" s="402"/>
      <c r="N163" s="402"/>
      <c r="O163" s="402"/>
      <c r="P163" s="402"/>
      <c r="Q163" s="402"/>
      <c r="R163" s="402"/>
      <c r="S163" s="402"/>
      <c r="T163" s="402"/>
      <c r="U163" s="402"/>
      <c r="V163" s="402"/>
      <c r="W163" s="403"/>
      <c r="X163" s="403"/>
      <c r="Y163" s="403"/>
      <c r="Z163" s="403"/>
      <c r="AA163" s="403"/>
      <c r="AB163" s="403"/>
      <c r="AC163" s="403"/>
      <c r="AD163" s="403"/>
      <c r="AE163" s="403"/>
      <c r="AF163" s="403"/>
      <c r="AG163" s="403"/>
      <c r="AH163" s="403"/>
      <c r="AI163" s="403"/>
      <c r="AJ163" s="403"/>
      <c r="AK163" s="403"/>
      <c r="AL163" s="403"/>
      <c r="AM163" s="403"/>
      <c r="AN163" s="403"/>
      <c r="AO163" s="403"/>
      <c r="AP163" s="404"/>
      <c r="AQ163" s="382"/>
    </row>
    <row r="164" spans="1:44" x14ac:dyDescent="0.2">
      <c r="A164" s="416"/>
      <c r="C164" s="437" t="s">
        <v>200</v>
      </c>
      <c r="D164" s="405"/>
      <c r="E164" s="405"/>
      <c r="F164" s="405"/>
      <c r="G164" s="405"/>
      <c r="H164" s="405"/>
      <c r="I164" s="405"/>
      <c r="J164" s="405"/>
      <c r="K164" s="405"/>
      <c r="L164" s="405"/>
      <c r="M164" s="405"/>
      <c r="N164" s="405"/>
      <c r="O164" s="405"/>
      <c r="P164" s="405"/>
      <c r="Q164" s="405"/>
      <c r="R164" s="405"/>
      <c r="S164" s="406"/>
      <c r="T164" s="407"/>
      <c r="U164" s="408"/>
      <c r="V164" s="408"/>
      <c r="W164" s="409"/>
      <c r="X164" s="409"/>
      <c r="Y164" s="409"/>
      <c r="Z164" s="409"/>
      <c r="AA164" s="409"/>
      <c r="AB164" s="409"/>
      <c r="AC164" s="409"/>
      <c r="AD164" s="409"/>
      <c r="AE164" s="409"/>
      <c r="AF164" s="409"/>
      <c r="AG164" s="409"/>
      <c r="AH164" s="409"/>
      <c r="AI164" s="409"/>
      <c r="AJ164" s="1275"/>
      <c r="AK164" s="1275"/>
      <c r="AL164" s="409"/>
      <c r="AM164" s="409"/>
      <c r="AN164" s="409"/>
      <c r="AO164" s="409"/>
      <c r="AP164" s="410"/>
      <c r="AR164" s="416"/>
    </row>
    <row r="165" spans="1:44" ht="13.5" thickBot="1" x14ac:dyDescent="0.25">
      <c r="A165" s="416"/>
      <c r="C165" s="438" t="s">
        <v>196</v>
      </c>
      <c r="D165" s="411">
        <f>IFERROR('Sch PARENT Inputs'!D187,0)</f>
        <v>0</v>
      </c>
      <c r="E165" s="411">
        <f>IFERROR('Sch PARENT Inputs'!F187,0)</f>
        <v>0</v>
      </c>
      <c r="F165" s="411">
        <f t="shared" ref="F165:F172" si="34">D165-E165</f>
        <v>0</v>
      </c>
      <c r="G165" s="411">
        <f>-G110</f>
        <v>0</v>
      </c>
      <c r="H165" s="411"/>
      <c r="I165" s="411"/>
      <c r="J165" s="411"/>
      <c r="K165" s="411"/>
      <c r="L165" s="411"/>
      <c r="M165" s="411"/>
      <c r="N165" s="411"/>
      <c r="O165" s="411"/>
      <c r="P165" s="411"/>
      <c r="Q165" s="411"/>
      <c r="R165" s="411"/>
      <c r="S165" s="688"/>
      <c r="T165" s="417">
        <f t="shared" ref="T165:T172" si="35">SUM(F165:S165)</f>
        <v>0</v>
      </c>
      <c r="U165" s="413"/>
      <c r="V165" s="413"/>
      <c r="W165" s="414"/>
      <c r="X165" s="414"/>
      <c r="Y165" s="414"/>
      <c r="Z165" s="414"/>
      <c r="AA165" s="414"/>
      <c r="AB165" s="414"/>
      <c r="AC165" s="414"/>
      <c r="AD165" s="414"/>
      <c r="AE165" s="414"/>
      <c r="AF165" s="414"/>
      <c r="AG165" s="414"/>
      <c r="AH165" s="414"/>
      <c r="AI165" s="414">
        <f>+T165</f>
        <v>0</v>
      </c>
      <c r="AJ165" s="1276"/>
      <c r="AK165" s="1276"/>
      <c r="AL165" s="414"/>
      <c r="AM165" s="414"/>
      <c r="AN165" s="414"/>
      <c r="AO165" s="414"/>
      <c r="AP165" s="415"/>
      <c r="AQ165" s="408">
        <f t="shared" ref="AQ165:AQ172" si="36">T165-SUM(W165:AP165)</f>
        <v>0</v>
      </c>
    </row>
    <row r="166" spans="1:44" s="416" customFormat="1" ht="13.5" thickTop="1" x14ac:dyDescent="0.2">
      <c r="B166" s="399"/>
      <c r="C166" s="438" t="s">
        <v>222</v>
      </c>
      <c r="D166" s="411">
        <f>IFERROR('Sch PARENT Inputs'!D188,0)</f>
        <v>0</v>
      </c>
      <c r="E166" s="411">
        <f>IFERROR('Sch PARENT Inputs'!F188,0)</f>
        <v>0</v>
      </c>
      <c r="F166" s="411">
        <f t="shared" si="34"/>
        <v>0</v>
      </c>
      <c r="G166" s="1028">
        <f>-G111</f>
        <v>0</v>
      </c>
      <c r="H166" s="411"/>
      <c r="I166" s="411"/>
      <c r="J166" s="411"/>
      <c r="K166" s="411"/>
      <c r="L166" s="411"/>
      <c r="M166" s="411"/>
      <c r="N166" s="411"/>
      <c r="O166" s="411"/>
      <c r="P166" s="411"/>
      <c r="Q166" s="411"/>
      <c r="R166" s="411"/>
      <c r="S166" s="688"/>
      <c r="T166" s="417">
        <f t="shared" si="35"/>
        <v>0</v>
      </c>
      <c r="U166" s="413"/>
      <c r="V166" s="413"/>
      <c r="W166" s="414"/>
      <c r="X166" s="414"/>
      <c r="Y166" s="414"/>
      <c r="Z166" s="414"/>
      <c r="AA166" s="414"/>
      <c r="AB166" s="414"/>
      <c r="AC166" s="414"/>
      <c r="AD166" s="414"/>
      <c r="AE166" s="414"/>
      <c r="AF166" s="414"/>
      <c r="AG166" s="414"/>
      <c r="AH166" s="414"/>
      <c r="AI166" s="414">
        <f>+T166</f>
        <v>0</v>
      </c>
      <c r="AJ166" s="1276"/>
      <c r="AK166" s="1276"/>
      <c r="AL166" s="414"/>
      <c r="AM166" s="414"/>
      <c r="AN166" s="414"/>
      <c r="AO166" s="414"/>
      <c r="AP166" s="415"/>
      <c r="AQ166" s="408">
        <f t="shared" si="36"/>
        <v>0</v>
      </c>
    </row>
    <row r="167" spans="1:44" s="416" customFormat="1" ht="13.5" thickBot="1" x14ac:dyDescent="0.25">
      <c r="B167" s="399"/>
      <c r="C167" s="438" t="s">
        <v>1410</v>
      </c>
      <c r="D167" s="411">
        <f>IFERROR('Sch PARENT Inputs'!D189,0)</f>
        <v>0</v>
      </c>
      <c r="E167" s="411">
        <f>IFERROR('Sch PARENT Inputs'!F189,0)</f>
        <v>0</v>
      </c>
      <c r="F167" s="411">
        <f t="shared" si="34"/>
        <v>0</v>
      </c>
      <c r="G167" s="1029">
        <f>-G112-G86</f>
        <v>0</v>
      </c>
      <c r="H167" s="411"/>
      <c r="I167" s="411"/>
      <c r="J167" s="411"/>
      <c r="K167" s="411"/>
      <c r="L167" s="411"/>
      <c r="M167" s="411"/>
      <c r="N167" s="411"/>
      <c r="O167" s="411"/>
      <c r="P167" s="411"/>
      <c r="Q167" s="411"/>
      <c r="R167" s="411"/>
      <c r="S167" s="688"/>
      <c r="T167" s="417">
        <f t="shared" si="35"/>
        <v>0</v>
      </c>
      <c r="U167" s="413"/>
      <c r="V167" s="413"/>
      <c r="W167" s="414"/>
      <c r="X167" s="414"/>
      <c r="Y167" s="414"/>
      <c r="Z167" s="414"/>
      <c r="AA167" s="414"/>
      <c r="AB167" s="414"/>
      <c r="AC167" s="414"/>
      <c r="AD167" s="414"/>
      <c r="AE167" s="414"/>
      <c r="AF167" s="414"/>
      <c r="AG167" s="414"/>
      <c r="AH167" s="414"/>
      <c r="AI167" s="414">
        <f>+T167</f>
        <v>0</v>
      </c>
      <c r="AJ167" s="1276"/>
      <c r="AK167" s="1276"/>
      <c r="AL167" s="414"/>
      <c r="AM167" s="414"/>
      <c r="AN167" s="414"/>
      <c r="AO167" s="414"/>
      <c r="AP167" s="415"/>
      <c r="AQ167" s="408">
        <f t="shared" si="36"/>
        <v>0</v>
      </c>
    </row>
    <row r="168" spans="1:44" s="416" customFormat="1" ht="13.5" thickTop="1" x14ac:dyDescent="0.2">
      <c r="B168" s="399"/>
      <c r="C168" s="438" t="s">
        <v>1404</v>
      </c>
      <c r="D168" s="411">
        <f>IFERROR('Sch PARENT Inputs'!D190,0)</f>
        <v>0</v>
      </c>
      <c r="E168" s="411">
        <f>IFERROR('Sch PARENT Inputs'!F190,0)</f>
        <v>0</v>
      </c>
      <c r="F168" s="411">
        <f t="shared" si="34"/>
        <v>0</v>
      </c>
      <c r="G168" s="411">
        <f>-G113</f>
        <v>0</v>
      </c>
      <c r="H168" s="411"/>
      <c r="I168" s="411"/>
      <c r="J168" s="411"/>
      <c r="K168" s="411"/>
      <c r="L168" s="411"/>
      <c r="M168" s="411"/>
      <c r="N168" s="411"/>
      <c r="O168" s="411"/>
      <c r="P168" s="411"/>
      <c r="Q168" s="411"/>
      <c r="R168" s="411"/>
      <c r="S168" s="688"/>
      <c r="T168" s="417">
        <f t="shared" si="35"/>
        <v>0</v>
      </c>
      <c r="U168" s="413"/>
      <c r="V168" s="413"/>
      <c r="W168" s="414"/>
      <c r="X168" s="414"/>
      <c r="Y168" s="414"/>
      <c r="Z168" s="414"/>
      <c r="AA168" s="414"/>
      <c r="AB168" s="414"/>
      <c r="AC168" s="414"/>
      <c r="AD168" s="414"/>
      <c r="AE168" s="414"/>
      <c r="AF168" s="414"/>
      <c r="AG168" s="414"/>
      <c r="AH168" s="414"/>
      <c r="AI168" s="414">
        <f>+T168</f>
        <v>0</v>
      </c>
      <c r="AJ168" s="1276"/>
      <c r="AK168" s="1276"/>
      <c r="AL168" s="414"/>
      <c r="AM168" s="414"/>
      <c r="AN168" s="414"/>
      <c r="AO168" s="414"/>
      <c r="AP168" s="415"/>
      <c r="AQ168" s="408">
        <f t="shared" si="36"/>
        <v>0</v>
      </c>
    </row>
    <row r="169" spans="1:44" s="416" customFormat="1" x14ac:dyDescent="0.2">
      <c r="B169" s="399"/>
      <c r="C169" s="438" t="s">
        <v>1411</v>
      </c>
      <c r="D169" s="411">
        <f>IFERROR('Sch PARENT Inputs'!D191,0)</f>
        <v>0</v>
      </c>
      <c r="E169" s="411">
        <f>IFERROR('Sch PARENT Inputs'!F191,0)</f>
        <v>0</v>
      </c>
      <c r="F169" s="411">
        <f t="shared" si="34"/>
        <v>0</v>
      </c>
      <c r="G169" s="411">
        <f>-G114</f>
        <v>0</v>
      </c>
      <c r="H169" s="411"/>
      <c r="I169" s="411"/>
      <c r="J169" s="411"/>
      <c r="K169" s="411"/>
      <c r="L169" s="411"/>
      <c r="M169" s="411"/>
      <c r="N169" s="411"/>
      <c r="O169" s="411"/>
      <c r="P169" s="411"/>
      <c r="Q169" s="411"/>
      <c r="R169" s="411"/>
      <c r="S169" s="688"/>
      <c r="T169" s="417">
        <f t="shared" si="35"/>
        <v>0</v>
      </c>
      <c r="U169" s="413"/>
      <c r="V169" s="413"/>
      <c r="W169" s="414"/>
      <c r="X169" s="414"/>
      <c r="Y169" s="414"/>
      <c r="Z169" s="414"/>
      <c r="AA169" s="414"/>
      <c r="AB169" s="414"/>
      <c r="AC169" s="414"/>
      <c r="AD169" s="414"/>
      <c r="AE169" s="414"/>
      <c r="AF169" s="414"/>
      <c r="AG169" s="414"/>
      <c r="AH169" s="414">
        <f>+T169</f>
        <v>0</v>
      </c>
      <c r="AI169" s="414"/>
      <c r="AJ169" s="1276"/>
      <c r="AK169" s="1276"/>
      <c r="AL169" s="414"/>
      <c r="AM169" s="414"/>
      <c r="AN169" s="414"/>
      <c r="AO169" s="414"/>
      <c r="AP169" s="415"/>
      <c r="AQ169" s="408">
        <f t="shared" si="36"/>
        <v>0</v>
      </c>
    </row>
    <row r="170" spans="1:44" s="416" customFormat="1" x14ac:dyDescent="0.2">
      <c r="B170" s="399"/>
      <c r="C170" s="438" t="s">
        <v>117</v>
      </c>
      <c r="D170" s="411">
        <f>IFERROR('Sch PARENT Inputs'!D192,0)</f>
        <v>0</v>
      </c>
      <c r="E170" s="411">
        <f>IFERROR('Sch PARENT Inputs'!F192,0)</f>
        <v>0</v>
      </c>
      <c r="F170" s="411">
        <f t="shared" si="34"/>
        <v>0</v>
      </c>
      <c r="G170" s="411">
        <f>-G115</f>
        <v>0</v>
      </c>
      <c r="H170" s="411"/>
      <c r="I170" s="411"/>
      <c r="J170" s="411"/>
      <c r="K170" s="411"/>
      <c r="L170" s="411"/>
      <c r="M170" s="411"/>
      <c r="N170" s="411"/>
      <c r="O170" s="411"/>
      <c r="P170" s="411"/>
      <c r="Q170" s="411"/>
      <c r="R170" s="411"/>
      <c r="S170" s="688"/>
      <c r="T170" s="417">
        <f t="shared" si="35"/>
        <v>0</v>
      </c>
      <c r="U170" s="413"/>
      <c r="V170" s="413"/>
      <c r="W170" s="414"/>
      <c r="X170" s="414"/>
      <c r="Y170" s="414"/>
      <c r="Z170" s="414"/>
      <c r="AA170" s="414"/>
      <c r="AB170" s="414"/>
      <c r="AC170" s="414"/>
      <c r="AD170" s="414"/>
      <c r="AE170" s="414"/>
      <c r="AF170" s="414"/>
      <c r="AG170" s="414"/>
      <c r="AH170" s="414"/>
      <c r="AI170" s="414">
        <f>+T170</f>
        <v>0</v>
      </c>
      <c r="AJ170" s="1276"/>
      <c r="AK170" s="1276"/>
      <c r="AL170" s="414"/>
      <c r="AM170" s="414"/>
      <c r="AN170" s="414"/>
      <c r="AO170" s="414"/>
      <c r="AP170" s="415"/>
      <c r="AQ170" s="408">
        <f t="shared" si="36"/>
        <v>0</v>
      </c>
    </row>
    <row r="171" spans="1:44" s="416" customFormat="1" x14ac:dyDescent="0.2">
      <c r="B171" s="399"/>
      <c r="C171" s="438" t="s">
        <v>1412</v>
      </c>
      <c r="D171" s="411">
        <f>IFERROR('Sch PARENT Inputs'!D193,0)</f>
        <v>0</v>
      </c>
      <c r="E171" s="411">
        <f>IFERROR('Sch PARENT Inputs'!F193,0)</f>
        <v>0</v>
      </c>
      <c r="F171" s="411">
        <f t="shared" si="34"/>
        <v>0</v>
      </c>
      <c r="G171" s="411">
        <f>-G116</f>
        <v>0</v>
      </c>
      <c r="H171" s="411"/>
      <c r="I171" s="411"/>
      <c r="J171" s="411"/>
      <c r="K171" s="411"/>
      <c r="L171" s="411"/>
      <c r="M171" s="411"/>
      <c r="N171" s="411"/>
      <c r="O171" s="411"/>
      <c r="P171" s="411"/>
      <c r="Q171" s="411"/>
      <c r="R171" s="411"/>
      <c r="S171" s="688"/>
      <c r="T171" s="417">
        <f t="shared" si="35"/>
        <v>0</v>
      </c>
      <c r="U171" s="413"/>
      <c r="V171" s="413"/>
      <c r="W171" s="414"/>
      <c r="X171" s="414"/>
      <c r="Y171" s="414"/>
      <c r="Z171" s="414"/>
      <c r="AA171" s="414"/>
      <c r="AB171" s="414"/>
      <c r="AC171" s="414"/>
      <c r="AD171" s="414"/>
      <c r="AE171" s="414"/>
      <c r="AF171" s="414"/>
      <c r="AG171" s="414"/>
      <c r="AH171" s="414"/>
      <c r="AI171" s="414">
        <f>+T171</f>
        <v>0</v>
      </c>
      <c r="AJ171" s="1276"/>
      <c r="AK171" s="1276"/>
      <c r="AL171" s="414"/>
      <c r="AM171" s="414"/>
      <c r="AN171" s="414"/>
      <c r="AO171" s="414"/>
      <c r="AP171" s="415"/>
      <c r="AQ171" s="408">
        <f t="shared" si="36"/>
        <v>0</v>
      </c>
    </row>
    <row r="172" spans="1:44" s="416" customFormat="1" x14ac:dyDescent="0.2">
      <c r="B172" s="399"/>
      <c r="C172" s="438" t="s">
        <v>1405</v>
      </c>
      <c r="D172" s="411">
        <f>IFERROR('Sch PARENT Inputs'!D194,0)</f>
        <v>0</v>
      </c>
      <c r="E172" s="411">
        <f>IFERROR('Sch PARENT Inputs'!F194,0)</f>
        <v>0</v>
      </c>
      <c r="F172" s="411">
        <f t="shared" si="34"/>
        <v>0</v>
      </c>
      <c r="G172" s="411">
        <f>-G117</f>
        <v>0</v>
      </c>
      <c r="H172" s="411"/>
      <c r="I172" s="411"/>
      <c r="J172" s="411"/>
      <c r="K172" s="411"/>
      <c r="L172" s="411"/>
      <c r="M172" s="411"/>
      <c r="N172" s="411"/>
      <c r="O172" s="411"/>
      <c r="P172" s="411"/>
      <c r="Q172" s="411"/>
      <c r="R172" s="411"/>
      <c r="S172" s="688"/>
      <c r="T172" s="417">
        <f t="shared" si="35"/>
        <v>0</v>
      </c>
      <c r="U172" s="413"/>
      <c r="V172" s="413"/>
      <c r="W172" s="414"/>
      <c r="X172" s="414"/>
      <c r="Y172" s="414"/>
      <c r="Z172" s="414"/>
      <c r="AA172" s="414"/>
      <c r="AB172" s="414"/>
      <c r="AC172" s="414"/>
      <c r="AD172" s="414"/>
      <c r="AE172" s="414"/>
      <c r="AF172" s="414"/>
      <c r="AG172" s="414"/>
      <c r="AH172" s="414"/>
      <c r="AI172" s="414">
        <f>+T172</f>
        <v>0</v>
      </c>
      <c r="AJ172" s="1276"/>
      <c r="AK172" s="1276"/>
      <c r="AL172" s="414"/>
      <c r="AM172" s="414"/>
      <c r="AN172" s="414"/>
      <c r="AO172" s="414"/>
      <c r="AP172" s="415"/>
      <c r="AQ172" s="408">
        <f t="shared" si="36"/>
        <v>0</v>
      </c>
    </row>
    <row r="173" spans="1:44" s="416" customFormat="1" x14ac:dyDescent="0.2">
      <c r="B173" s="399"/>
      <c r="C173" s="438"/>
      <c r="D173" s="411"/>
      <c r="E173" s="411"/>
      <c r="F173" s="411"/>
      <c r="G173" s="411"/>
      <c r="H173" s="411"/>
      <c r="I173" s="411"/>
      <c r="J173" s="411"/>
      <c r="K173" s="411"/>
      <c r="L173" s="411"/>
      <c r="M173" s="411"/>
      <c r="N173" s="411"/>
      <c r="O173" s="411"/>
      <c r="P173" s="411"/>
      <c r="Q173" s="411"/>
      <c r="R173" s="411"/>
      <c r="S173" s="412"/>
      <c r="T173" s="407"/>
      <c r="U173" s="413"/>
      <c r="V173" s="413"/>
      <c r="W173" s="414"/>
      <c r="X173" s="414"/>
      <c r="Y173" s="414"/>
      <c r="Z173" s="414"/>
      <c r="AA173" s="414"/>
      <c r="AB173" s="414"/>
      <c r="AC173" s="414"/>
      <c r="AD173" s="414"/>
      <c r="AE173" s="414"/>
      <c r="AF173" s="414"/>
      <c r="AG173" s="414"/>
      <c r="AH173" s="414"/>
      <c r="AI173" s="414"/>
      <c r="AJ173" s="1276"/>
      <c r="AK173" s="1276"/>
      <c r="AL173" s="414"/>
      <c r="AM173" s="414"/>
      <c r="AN173" s="414"/>
      <c r="AO173" s="414"/>
      <c r="AP173" s="415"/>
    </row>
    <row r="174" spans="1:44" s="416" customFormat="1" x14ac:dyDescent="0.2">
      <c r="B174" s="399"/>
      <c r="C174" s="436" t="s">
        <v>224</v>
      </c>
      <c r="D174" s="402"/>
      <c r="E174" s="402"/>
      <c r="F174" s="402"/>
      <c r="G174" s="402"/>
      <c r="H174" s="402"/>
      <c r="I174" s="402"/>
      <c r="J174" s="402"/>
      <c r="K174" s="402"/>
      <c r="L174" s="402"/>
      <c r="M174" s="402"/>
      <c r="N174" s="402"/>
      <c r="O174" s="402"/>
      <c r="P174" s="402"/>
      <c r="Q174" s="402"/>
      <c r="R174" s="402"/>
      <c r="S174" s="402"/>
      <c r="T174" s="402"/>
      <c r="U174" s="402"/>
      <c r="V174" s="402"/>
      <c r="W174" s="403"/>
      <c r="X174" s="403"/>
      <c r="Y174" s="403"/>
      <c r="Z174" s="403"/>
      <c r="AA174" s="403"/>
      <c r="AB174" s="403"/>
      <c r="AC174" s="403"/>
      <c r="AD174" s="403"/>
      <c r="AE174" s="403"/>
      <c r="AF174" s="403"/>
      <c r="AG174" s="403"/>
      <c r="AH174" s="403"/>
      <c r="AI174" s="403"/>
      <c r="AJ174" s="403"/>
      <c r="AK174" s="403"/>
      <c r="AL174" s="403"/>
      <c r="AM174" s="403"/>
      <c r="AN174" s="403"/>
      <c r="AO174" s="403"/>
      <c r="AP174" s="404"/>
      <c r="AQ174" s="382"/>
    </row>
    <row r="175" spans="1:44" x14ac:dyDescent="0.2">
      <c r="A175" s="416"/>
      <c r="C175" s="437" t="s">
        <v>200</v>
      </c>
      <c r="D175" s="405"/>
      <c r="E175" s="405"/>
      <c r="F175" s="405"/>
      <c r="G175" s="405"/>
      <c r="H175" s="405"/>
      <c r="I175" s="405"/>
      <c r="J175" s="405"/>
      <c r="K175" s="405"/>
      <c r="L175" s="405"/>
      <c r="M175" s="405"/>
      <c r="N175" s="405"/>
      <c r="O175" s="405"/>
      <c r="P175" s="405"/>
      <c r="Q175" s="405"/>
      <c r="R175" s="405"/>
      <c r="S175" s="406"/>
      <c r="T175" s="407"/>
      <c r="U175" s="408"/>
      <c r="V175" s="408"/>
      <c r="W175" s="409"/>
      <c r="X175" s="409"/>
      <c r="Y175" s="409"/>
      <c r="Z175" s="409"/>
      <c r="AA175" s="409"/>
      <c r="AB175" s="409"/>
      <c r="AC175" s="409"/>
      <c r="AD175" s="409"/>
      <c r="AE175" s="409"/>
      <c r="AF175" s="409"/>
      <c r="AG175" s="409"/>
      <c r="AH175" s="409"/>
      <c r="AI175" s="409"/>
      <c r="AJ175" s="1275"/>
      <c r="AK175" s="1275"/>
      <c r="AL175" s="409"/>
      <c r="AM175" s="409"/>
      <c r="AN175" s="409"/>
      <c r="AO175" s="409"/>
      <c r="AP175" s="410"/>
      <c r="AR175" s="416"/>
    </row>
    <row r="176" spans="1:44" x14ac:dyDescent="0.2">
      <c r="A176" s="416"/>
      <c r="C176" s="438" t="s">
        <v>225</v>
      </c>
      <c r="D176" s="411">
        <f>IFERROR('Sch PARENT Inputs'!D199,0)</f>
        <v>0</v>
      </c>
      <c r="E176" s="411">
        <f>IFERROR('Sch PARENT Inputs'!F199,0)</f>
        <v>0</v>
      </c>
      <c r="F176" s="411">
        <f>D176-E176</f>
        <v>0</v>
      </c>
      <c r="G176" s="411"/>
      <c r="H176" s="411"/>
      <c r="I176" s="411"/>
      <c r="J176" s="411"/>
      <c r="K176" s="411"/>
      <c r="L176" s="411"/>
      <c r="M176" s="411"/>
      <c r="N176" s="411"/>
      <c r="O176" s="411"/>
      <c r="P176" s="411"/>
      <c r="Q176" s="411"/>
      <c r="R176" s="411"/>
      <c r="S176" s="688"/>
      <c r="T176" s="407">
        <f>SUM(F176:S176)</f>
        <v>0</v>
      </c>
      <c r="U176" s="413"/>
      <c r="V176" s="413"/>
      <c r="W176" s="414"/>
      <c r="X176" s="414"/>
      <c r="Y176" s="414"/>
      <c r="Z176" s="414"/>
      <c r="AA176" s="414"/>
      <c r="AB176" s="414"/>
      <c r="AC176" s="414"/>
      <c r="AD176" s="414"/>
      <c r="AE176" s="414"/>
      <c r="AF176" s="414"/>
      <c r="AG176" s="414"/>
      <c r="AH176" s="414"/>
      <c r="AI176" s="414">
        <f>+T176</f>
        <v>0</v>
      </c>
      <c r="AJ176" s="1276"/>
      <c r="AK176" s="1276"/>
      <c r="AL176" s="414"/>
      <c r="AM176" s="414"/>
      <c r="AN176" s="414"/>
      <c r="AO176" s="414"/>
      <c r="AP176" s="415"/>
      <c r="AQ176" s="408">
        <f>T176-SUM(W176:AP176)</f>
        <v>0</v>
      </c>
    </row>
    <row r="177" spans="1:44" s="416" customFormat="1" x14ac:dyDescent="0.2">
      <c r="B177" s="399"/>
      <c r="C177" s="438" t="s">
        <v>226</v>
      </c>
      <c r="D177" s="411">
        <f>IFERROR('Sch PARENT Inputs'!D200,0)</f>
        <v>0</v>
      </c>
      <c r="E177" s="411">
        <f>IFERROR('Sch PARENT Inputs'!F200,0)</f>
        <v>0</v>
      </c>
      <c r="F177" s="411">
        <f>D177-E177</f>
        <v>0</v>
      </c>
      <c r="G177" s="411">
        <f>-G88</f>
        <v>0</v>
      </c>
      <c r="H177" s="411"/>
      <c r="I177" s="411"/>
      <c r="J177" s="411"/>
      <c r="K177" s="411"/>
      <c r="L177" s="411"/>
      <c r="M177" s="411"/>
      <c r="N177" s="411"/>
      <c r="O177" s="411"/>
      <c r="P177" s="411"/>
      <c r="Q177" s="411"/>
      <c r="R177" s="411"/>
      <c r="S177" s="688"/>
      <c r="T177" s="417">
        <f>SUM(F177:S177)</f>
        <v>0</v>
      </c>
      <c r="U177" s="413"/>
      <c r="V177" s="413"/>
      <c r="W177" s="414"/>
      <c r="X177" s="414"/>
      <c r="Y177" s="414"/>
      <c r="Z177" s="414"/>
      <c r="AA177" s="414"/>
      <c r="AB177" s="414"/>
      <c r="AC177" s="414"/>
      <c r="AD177" s="414"/>
      <c r="AE177" s="414"/>
      <c r="AF177" s="414"/>
      <c r="AG177" s="414"/>
      <c r="AH177" s="414"/>
      <c r="AI177" s="414">
        <f>+T177</f>
        <v>0</v>
      </c>
      <c r="AJ177" s="1276"/>
      <c r="AK177" s="1276"/>
      <c r="AL177" s="414"/>
      <c r="AM177" s="414"/>
      <c r="AN177" s="414"/>
      <c r="AO177" s="414"/>
      <c r="AP177" s="415"/>
      <c r="AQ177" s="408">
        <f>T177-SUM(W177:AP177)</f>
        <v>0</v>
      </c>
      <c r="AR177" s="382"/>
    </row>
    <row r="178" spans="1:44" s="416" customFormat="1" x14ac:dyDescent="0.2">
      <c r="B178" s="399"/>
      <c r="C178" s="438"/>
      <c r="D178" s="411"/>
      <c r="E178" s="411"/>
      <c r="F178" s="411"/>
      <c r="G178" s="411"/>
      <c r="H178" s="411"/>
      <c r="I178" s="411"/>
      <c r="J178" s="411"/>
      <c r="K178" s="411"/>
      <c r="L178" s="411"/>
      <c r="M178" s="411"/>
      <c r="N178" s="411"/>
      <c r="O178" s="411"/>
      <c r="P178" s="411"/>
      <c r="Q178" s="411"/>
      <c r="R178" s="411"/>
      <c r="S178" s="412"/>
      <c r="T178" s="407"/>
      <c r="U178" s="413"/>
      <c r="V178" s="413"/>
      <c r="W178" s="414"/>
      <c r="X178" s="414"/>
      <c r="Y178" s="414"/>
      <c r="Z178" s="414"/>
      <c r="AA178" s="414"/>
      <c r="AB178" s="414"/>
      <c r="AC178" s="414"/>
      <c r="AD178" s="414"/>
      <c r="AE178" s="414"/>
      <c r="AF178" s="414"/>
      <c r="AG178" s="414"/>
      <c r="AH178" s="414"/>
      <c r="AI178" s="414"/>
      <c r="AJ178" s="1276"/>
      <c r="AK178" s="1276"/>
      <c r="AL178" s="414"/>
      <c r="AM178" s="414"/>
      <c r="AN178" s="414"/>
      <c r="AO178" s="414"/>
      <c r="AP178" s="415"/>
    </row>
    <row r="179" spans="1:44" s="416" customFormat="1" x14ac:dyDescent="0.2">
      <c r="B179" s="399"/>
      <c r="C179" s="436" t="s">
        <v>309</v>
      </c>
      <c r="D179" s="402"/>
      <c r="E179" s="402"/>
      <c r="F179" s="402"/>
      <c r="G179" s="402"/>
      <c r="H179" s="402"/>
      <c r="I179" s="402"/>
      <c r="J179" s="402"/>
      <c r="K179" s="402"/>
      <c r="L179" s="402"/>
      <c r="M179" s="402"/>
      <c r="N179" s="402"/>
      <c r="O179" s="402"/>
      <c r="P179" s="402"/>
      <c r="Q179" s="402"/>
      <c r="R179" s="402"/>
      <c r="S179" s="402"/>
      <c r="T179" s="402"/>
      <c r="U179" s="402"/>
      <c r="V179" s="402"/>
      <c r="W179" s="403"/>
      <c r="X179" s="403"/>
      <c r="Y179" s="403"/>
      <c r="Z179" s="403"/>
      <c r="AA179" s="403"/>
      <c r="AB179" s="403"/>
      <c r="AC179" s="403"/>
      <c r="AD179" s="403"/>
      <c r="AE179" s="403"/>
      <c r="AF179" s="403"/>
      <c r="AG179" s="403"/>
      <c r="AH179" s="403"/>
      <c r="AI179" s="403"/>
      <c r="AJ179" s="403"/>
      <c r="AK179" s="403"/>
      <c r="AL179" s="403"/>
      <c r="AM179" s="403"/>
      <c r="AN179" s="403"/>
      <c r="AO179" s="403"/>
      <c r="AP179" s="404"/>
      <c r="AQ179" s="382"/>
    </row>
    <row r="180" spans="1:44" x14ac:dyDescent="0.2">
      <c r="A180" s="416"/>
      <c r="C180" s="437" t="s">
        <v>200</v>
      </c>
      <c r="D180" s="405"/>
      <c r="E180" s="405"/>
      <c r="F180" s="405"/>
      <c r="G180" s="405"/>
      <c r="H180" s="405"/>
      <c r="I180" s="405"/>
      <c r="J180" s="405"/>
      <c r="K180" s="405"/>
      <c r="L180" s="405"/>
      <c r="M180" s="405"/>
      <c r="N180" s="405"/>
      <c r="O180" s="405"/>
      <c r="P180" s="405"/>
      <c r="Q180" s="405"/>
      <c r="R180" s="405"/>
      <c r="S180" s="406"/>
      <c r="T180" s="407"/>
      <c r="U180" s="408"/>
      <c r="V180" s="408"/>
      <c r="W180" s="409"/>
      <c r="X180" s="409"/>
      <c r="Y180" s="409"/>
      <c r="Z180" s="409"/>
      <c r="AA180" s="409"/>
      <c r="AB180" s="409"/>
      <c r="AC180" s="409"/>
      <c r="AD180" s="409"/>
      <c r="AE180" s="409"/>
      <c r="AF180" s="409"/>
      <c r="AG180" s="409"/>
      <c r="AH180" s="409"/>
      <c r="AI180" s="409"/>
      <c r="AJ180" s="1275"/>
      <c r="AK180" s="1275"/>
      <c r="AL180" s="409"/>
      <c r="AM180" s="409"/>
      <c r="AN180" s="409"/>
      <c r="AO180" s="409"/>
      <c r="AP180" s="410"/>
      <c r="AR180" s="416"/>
    </row>
    <row r="181" spans="1:44" x14ac:dyDescent="0.2">
      <c r="A181" s="416"/>
      <c r="C181" s="438" t="s">
        <v>228</v>
      </c>
      <c r="D181" s="411">
        <f>IFERROR('Sch PARENT Inputs'!D205,0)</f>
        <v>0</v>
      </c>
      <c r="E181" s="411">
        <f>IFERROR('Sch PARENT Inputs'!F205,0)</f>
        <v>0</v>
      </c>
      <c r="F181" s="411">
        <f>D181-E181</f>
        <v>0</v>
      </c>
      <c r="G181" s="411"/>
      <c r="H181" s="411"/>
      <c r="I181" s="411"/>
      <c r="J181" s="411"/>
      <c r="K181" s="411"/>
      <c r="L181" s="411"/>
      <c r="M181" s="411"/>
      <c r="N181" s="411"/>
      <c r="O181" s="411"/>
      <c r="P181" s="411"/>
      <c r="Q181" s="411"/>
      <c r="R181" s="411"/>
      <c r="S181" s="412"/>
      <c r="T181" s="407">
        <f>SUM(F181:S181)</f>
        <v>0</v>
      </c>
      <c r="U181" s="413"/>
      <c r="V181" s="413"/>
      <c r="W181" s="414"/>
      <c r="X181" s="414"/>
      <c r="Y181" s="414"/>
      <c r="Z181" s="414"/>
      <c r="AA181" s="414"/>
      <c r="AB181" s="414"/>
      <c r="AC181" s="414"/>
      <c r="AD181" s="414"/>
      <c r="AE181" s="414"/>
      <c r="AF181" s="414"/>
      <c r="AG181" s="414"/>
      <c r="AH181" s="414"/>
      <c r="AI181" s="414"/>
      <c r="AJ181" s="1276"/>
      <c r="AK181" s="1276">
        <f>+T181</f>
        <v>0</v>
      </c>
      <c r="AL181" s="414"/>
      <c r="AM181" s="414"/>
      <c r="AN181" s="414"/>
      <c r="AO181" s="414"/>
      <c r="AP181" s="415"/>
      <c r="AQ181" s="408">
        <f>T181-SUM(W181:AP181)</f>
        <v>0</v>
      </c>
    </row>
    <row r="182" spans="1:44" x14ac:dyDescent="0.2">
      <c r="A182" s="416"/>
      <c r="C182" s="438" t="s">
        <v>229</v>
      </c>
      <c r="D182" s="411">
        <f>IFERROR('Sch PARENT Inputs'!D206,0)</f>
        <v>0</v>
      </c>
      <c r="E182" s="411">
        <f>IFERROR('Sch PARENT Inputs'!F206,0)</f>
        <v>0</v>
      </c>
      <c r="F182" s="411">
        <f>D182-E182</f>
        <v>0</v>
      </c>
      <c r="G182" s="411">
        <f>-F182</f>
        <v>0</v>
      </c>
      <c r="H182" s="411"/>
      <c r="I182" s="411"/>
      <c r="J182" s="411"/>
      <c r="K182" s="411"/>
      <c r="L182" s="411"/>
      <c r="M182" s="411"/>
      <c r="N182" s="411"/>
      <c r="O182" s="411"/>
      <c r="P182" s="411"/>
      <c r="Q182" s="411"/>
      <c r="R182" s="411"/>
      <c r="S182" s="412"/>
      <c r="T182" s="407">
        <f>SUM(F182:S182)</f>
        <v>0</v>
      </c>
      <c r="U182" s="413"/>
      <c r="V182" s="413"/>
      <c r="W182" s="414"/>
      <c r="X182" s="414"/>
      <c r="Y182" s="414"/>
      <c r="Z182" s="414"/>
      <c r="AA182" s="414"/>
      <c r="AB182" s="414"/>
      <c r="AC182" s="414"/>
      <c r="AD182" s="414"/>
      <c r="AE182" s="414"/>
      <c r="AF182" s="414"/>
      <c r="AG182" s="414"/>
      <c r="AH182" s="414"/>
      <c r="AI182" s="414"/>
      <c r="AJ182" s="1276"/>
      <c r="AK182" s="1276">
        <f>+T182</f>
        <v>0</v>
      </c>
      <c r="AL182" s="414"/>
      <c r="AM182" s="414"/>
      <c r="AN182" s="414"/>
      <c r="AO182" s="414"/>
      <c r="AP182" s="415"/>
      <c r="AQ182" s="408">
        <f>T182-SUM(W182:AP182)</f>
        <v>0</v>
      </c>
    </row>
    <row r="183" spans="1:44" x14ac:dyDescent="0.2">
      <c r="A183" s="416"/>
      <c r="C183" s="438" t="s">
        <v>230</v>
      </c>
      <c r="D183" s="411">
        <f>IFERROR('Sch PARENT Inputs'!D207,0)</f>
        <v>0</v>
      </c>
      <c r="E183" s="411">
        <f>IFERROR('Sch PARENT Inputs'!F207,0)</f>
        <v>0</v>
      </c>
      <c r="F183" s="411">
        <f>D183-E183</f>
        <v>0</v>
      </c>
      <c r="G183" s="411"/>
      <c r="H183" s="411"/>
      <c r="I183" s="411"/>
      <c r="J183" s="411"/>
      <c r="K183" s="411"/>
      <c r="L183" s="411"/>
      <c r="M183" s="411"/>
      <c r="N183" s="411"/>
      <c r="O183" s="411"/>
      <c r="P183" s="411"/>
      <c r="Q183" s="411"/>
      <c r="R183" s="411"/>
      <c r="S183" s="412"/>
      <c r="T183" s="407">
        <f>SUM(F183:S183)</f>
        <v>0</v>
      </c>
      <c r="U183" s="413"/>
      <c r="V183" s="413"/>
      <c r="W183" s="414"/>
      <c r="X183" s="414"/>
      <c r="Y183" s="414"/>
      <c r="Z183" s="414"/>
      <c r="AA183" s="414"/>
      <c r="AB183" s="414"/>
      <c r="AC183" s="414"/>
      <c r="AD183" s="414"/>
      <c r="AE183" s="414"/>
      <c r="AF183" s="414"/>
      <c r="AG183" s="414"/>
      <c r="AH183" s="414"/>
      <c r="AI183" s="414"/>
      <c r="AJ183" s="1276"/>
      <c r="AK183" s="1276">
        <f>+T183</f>
        <v>0</v>
      </c>
      <c r="AL183" s="414"/>
      <c r="AM183" s="414"/>
      <c r="AN183" s="414"/>
      <c r="AO183" s="414"/>
      <c r="AP183" s="415"/>
      <c r="AQ183" s="408">
        <f>T183-SUM(W183:AP183)</f>
        <v>0</v>
      </c>
    </row>
    <row r="184" spans="1:44" x14ac:dyDescent="0.2">
      <c r="A184" s="416"/>
      <c r="C184" s="438" t="s">
        <v>231</v>
      </c>
      <c r="D184" s="411">
        <f>IFERROR('Sch PARENT Inputs'!D208,0)</f>
        <v>0</v>
      </c>
      <c r="E184" s="411">
        <f>IFERROR('Sch PARENT Inputs'!F208,0)</f>
        <v>0</v>
      </c>
      <c r="F184" s="411">
        <f>D184-E184</f>
        <v>0</v>
      </c>
      <c r="G184" s="411">
        <f>-F184</f>
        <v>0</v>
      </c>
      <c r="H184" s="411"/>
      <c r="I184" s="411"/>
      <c r="J184" s="411"/>
      <c r="K184" s="411"/>
      <c r="L184" s="411"/>
      <c r="M184" s="411"/>
      <c r="N184" s="411"/>
      <c r="O184" s="411"/>
      <c r="P184" s="411"/>
      <c r="Q184" s="411"/>
      <c r="R184" s="411"/>
      <c r="S184" s="412"/>
      <c r="T184" s="407">
        <f>SUM(F184:S184)</f>
        <v>0</v>
      </c>
      <c r="U184" s="413"/>
      <c r="V184" s="413"/>
      <c r="W184" s="414"/>
      <c r="X184" s="414"/>
      <c r="Y184" s="414"/>
      <c r="Z184" s="414"/>
      <c r="AA184" s="414"/>
      <c r="AB184" s="414"/>
      <c r="AC184" s="414"/>
      <c r="AD184" s="414"/>
      <c r="AE184" s="414"/>
      <c r="AF184" s="414"/>
      <c r="AG184" s="414"/>
      <c r="AH184" s="414"/>
      <c r="AI184" s="414"/>
      <c r="AJ184" s="1276"/>
      <c r="AK184" s="1276">
        <f>+T184</f>
        <v>0</v>
      </c>
      <c r="AL184" s="414"/>
      <c r="AM184" s="414"/>
      <c r="AN184" s="414"/>
      <c r="AO184" s="414"/>
      <c r="AP184" s="415"/>
      <c r="AQ184" s="408">
        <f>T184-SUM(W184:AP184)</f>
        <v>0</v>
      </c>
    </row>
    <row r="185" spans="1:44" s="416" customFormat="1" x14ac:dyDescent="0.2">
      <c r="B185" s="399"/>
      <c r="C185" s="438"/>
      <c r="D185" s="411"/>
      <c r="E185" s="411"/>
      <c r="F185" s="411"/>
      <c r="G185" s="411"/>
      <c r="H185" s="411"/>
      <c r="I185" s="411"/>
      <c r="J185" s="411"/>
      <c r="K185" s="411"/>
      <c r="L185" s="411"/>
      <c r="M185" s="411"/>
      <c r="N185" s="411"/>
      <c r="O185" s="411"/>
      <c r="P185" s="411"/>
      <c r="Q185" s="411"/>
      <c r="R185" s="411"/>
      <c r="S185" s="412"/>
      <c r="T185" s="407"/>
      <c r="U185" s="413"/>
      <c r="V185" s="413"/>
      <c r="W185" s="414"/>
      <c r="X185" s="414"/>
      <c r="Y185" s="414"/>
      <c r="Z185" s="414"/>
      <c r="AA185" s="414"/>
      <c r="AB185" s="414"/>
      <c r="AC185" s="414"/>
      <c r="AD185" s="414"/>
      <c r="AE185" s="414"/>
      <c r="AF185" s="414"/>
      <c r="AG185" s="414"/>
      <c r="AH185" s="414"/>
      <c r="AI185" s="414"/>
      <c r="AJ185" s="1276"/>
      <c r="AK185" s="1276"/>
      <c r="AL185" s="414"/>
      <c r="AM185" s="414"/>
      <c r="AN185" s="414"/>
      <c r="AO185" s="414"/>
      <c r="AP185" s="415"/>
      <c r="AR185" s="382"/>
    </row>
    <row r="186" spans="1:44" s="416" customFormat="1" x14ac:dyDescent="0.2">
      <c r="B186" s="399"/>
      <c r="C186" s="436" t="s">
        <v>232</v>
      </c>
      <c r="D186" s="402"/>
      <c r="E186" s="402"/>
      <c r="F186" s="402"/>
      <c r="G186" s="402"/>
      <c r="H186" s="402"/>
      <c r="I186" s="402"/>
      <c r="J186" s="402"/>
      <c r="K186" s="402"/>
      <c r="L186" s="402"/>
      <c r="M186" s="402"/>
      <c r="N186" s="402"/>
      <c r="O186" s="402"/>
      <c r="P186" s="402"/>
      <c r="Q186" s="402"/>
      <c r="R186" s="402"/>
      <c r="S186" s="402"/>
      <c r="T186" s="402"/>
      <c r="U186" s="402"/>
      <c r="V186" s="402"/>
      <c r="W186" s="403"/>
      <c r="X186" s="403"/>
      <c r="Y186" s="403"/>
      <c r="Z186" s="403"/>
      <c r="AA186" s="403"/>
      <c r="AB186" s="403"/>
      <c r="AC186" s="403"/>
      <c r="AD186" s="403"/>
      <c r="AE186" s="403"/>
      <c r="AF186" s="403"/>
      <c r="AG186" s="403"/>
      <c r="AH186" s="403"/>
      <c r="AI186" s="403"/>
      <c r="AJ186" s="403"/>
      <c r="AK186" s="403"/>
      <c r="AL186" s="403"/>
      <c r="AM186" s="403"/>
      <c r="AN186" s="403"/>
      <c r="AO186" s="403"/>
      <c r="AP186" s="404"/>
      <c r="AQ186" s="382"/>
    </row>
    <row r="187" spans="1:44" x14ac:dyDescent="0.2">
      <c r="A187" s="416"/>
      <c r="C187" s="437" t="s">
        <v>233</v>
      </c>
      <c r="D187" s="405"/>
      <c r="E187" s="405"/>
      <c r="F187" s="405"/>
      <c r="G187" s="405"/>
      <c r="H187" s="405"/>
      <c r="I187" s="405"/>
      <c r="J187" s="405"/>
      <c r="K187" s="405"/>
      <c r="L187" s="405"/>
      <c r="M187" s="405"/>
      <c r="N187" s="405"/>
      <c r="O187" s="405"/>
      <c r="P187" s="405"/>
      <c r="Q187" s="405"/>
      <c r="R187" s="405"/>
      <c r="S187" s="406"/>
      <c r="T187" s="407"/>
      <c r="U187" s="408"/>
      <c r="V187" s="408"/>
      <c r="W187" s="409"/>
      <c r="X187" s="409"/>
      <c r="Y187" s="409"/>
      <c r="Z187" s="409"/>
      <c r="AA187" s="409"/>
      <c r="AB187" s="409"/>
      <c r="AC187" s="409"/>
      <c r="AD187" s="409"/>
      <c r="AE187" s="409"/>
      <c r="AF187" s="409"/>
      <c r="AG187" s="409"/>
      <c r="AH187" s="409"/>
      <c r="AI187" s="409"/>
      <c r="AJ187" s="1275"/>
      <c r="AK187" s="1275"/>
      <c r="AL187" s="409"/>
      <c r="AM187" s="409"/>
      <c r="AN187" s="409"/>
      <c r="AO187" s="409"/>
      <c r="AP187" s="410"/>
      <c r="AR187" s="416"/>
    </row>
    <row r="188" spans="1:44" x14ac:dyDescent="0.2">
      <c r="A188" s="416"/>
      <c r="C188" s="438" t="s">
        <v>1413</v>
      </c>
      <c r="D188" s="411">
        <f>IFERROR('Sch PARENT Inputs'!D213,0)</f>
        <v>0</v>
      </c>
      <c r="E188" s="411">
        <f>IFERROR('Sch PARENT Inputs'!F213,0)</f>
        <v>0</v>
      </c>
      <c r="F188" s="411">
        <f t="shared" ref="F188:F193" si="37">D188-E188</f>
        <v>0</v>
      </c>
      <c r="G188" s="411"/>
      <c r="H188" s="411"/>
      <c r="I188" s="411"/>
      <c r="J188" s="411"/>
      <c r="K188" s="411"/>
      <c r="L188" s="411"/>
      <c r="M188" s="411"/>
      <c r="N188" s="411"/>
      <c r="O188" s="411"/>
      <c r="P188" s="411"/>
      <c r="Q188" s="411"/>
      <c r="R188" s="411"/>
      <c r="S188" s="412"/>
      <c r="T188" s="417">
        <f t="shared" ref="T188:T193" si="38">SUM(F188:S188)</f>
        <v>0</v>
      </c>
      <c r="U188" s="413"/>
      <c r="V188" s="413"/>
      <c r="W188" s="414"/>
      <c r="X188" s="414"/>
      <c r="Y188" s="414"/>
      <c r="Z188" s="414"/>
      <c r="AA188" s="414"/>
      <c r="AB188" s="414"/>
      <c r="AC188" s="414">
        <f>T188</f>
        <v>0</v>
      </c>
      <c r="AD188" s="414"/>
      <c r="AE188" s="414"/>
      <c r="AF188" s="414"/>
      <c r="AG188" s="414"/>
      <c r="AH188" s="414"/>
      <c r="AI188" s="414"/>
      <c r="AJ188" s="1276"/>
      <c r="AK188" s="1276"/>
      <c r="AL188" s="414"/>
      <c r="AM188" s="414"/>
      <c r="AN188" s="414"/>
      <c r="AO188" s="414"/>
      <c r="AP188" s="415"/>
      <c r="AQ188" s="408">
        <f t="shared" ref="AQ188:AQ193" si="39">T188-SUM(W188:AP188)</f>
        <v>0</v>
      </c>
    </row>
    <row r="189" spans="1:44" s="416" customFormat="1" x14ac:dyDescent="0.2">
      <c r="B189" s="399"/>
      <c r="C189" s="438" t="s">
        <v>235</v>
      </c>
      <c r="D189" s="411">
        <f>IFERROR('Sch PARENT Inputs'!D214,0)</f>
        <v>0</v>
      </c>
      <c r="E189" s="411">
        <f>IFERROR('Sch PARENT Inputs'!F214,0)</f>
        <v>0</v>
      </c>
      <c r="F189" s="411">
        <f t="shared" si="37"/>
        <v>0</v>
      </c>
      <c r="G189" s="411"/>
      <c r="H189" s="411"/>
      <c r="I189" s="411"/>
      <c r="J189" s="411"/>
      <c r="K189" s="411"/>
      <c r="L189" s="411"/>
      <c r="M189" s="411"/>
      <c r="N189" s="411"/>
      <c r="O189" s="411"/>
      <c r="P189" s="411"/>
      <c r="Q189" s="411"/>
      <c r="R189" s="411"/>
      <c r="S189" s="412"/>
      <c r="T189" s="417">
        <f t="shared" si="38"/>
        <v>0</v>
      </c>
      <c r="U189" s="413"/>
      <c r="V189" s="413"/>
      <c r="W189" s="414"/>
      <c r="X189" s="414"/>
      <c r="Y189" s="414"/>
      <c r="Z189" s="414"/>
      <c r="AA189" s="414"/>
      <c r="AB189" s="414"/>
      <c r="AC189" s="414">
        <f>T189</f>
        <v>0</v>
      </c>
      <c r="AD189" s="414"/>
      <c r="AE189" s="414"/>
      <c r="AF189" s="414"/>
      <c r="AG189" s="414"/>
      <c r="AH189" s="414"/>
      <c r="AI189" s="414"/>
      <c r="AJ189" s="1276"/>
      <c r="AK189" s="1276"/>
      <c r="AL189" s="414"/>
      <c r="AM189" s="414"/>
      <c r="AN189" s="414"/>
      <c r="AO189" s="414"/>
      <c r="AP189" s="415"/>
      <c r="AQ189" s="408">
        <f t="shared" si="39"/>
        <v>0</v>
      </c>
      <c r="AR189" s="382"/>
    </row>
    <row r="190" spans="1:44" s="416" customFormat="1" x14ac:dyDescent="0.2">
      <c r="B190" s="399"/>
      <c r="C190" s="438" t="s">
        <v>1414</v>
      </c>
      <c r="D190" s="411">
        <f>IFERROR('Sch PARENT Inputs'!#REF!,0)</f>
        <v>0</v>
      </c>
      <c r="E190" s="411">
        <f>IFERROR('Sch PARENT Inputs'!#REF!,0)</f>
        <v>0</v>
      </c>
      <c r="F190" s="411">
        <f t="shared" si="37"/>
        <v>0</v>
      </c>
      <c r="G190" s="411"/>
      <c r="H190" s="411"/>
      <c r="I190" s="411"/>
      <c r="J190" s="411"/>
      <c r="K190" s="411"/>
      <c r="L190" s="411"/>
      <c r="N190" s="411"/>
      <c r="O190" s="411"/>
      <c r="P190" s="411"/>
      <c r="Q190" s="411">
        <f>-(F190+G190)</f>
        <v>0</v>
      </c>
      <c r="R190" s="411"/>
      <c r="S190" s="412"/>
      <c r="T190" s="417">
        <f t="shared" si="38"/>
        <v>0</v>
      </c>
      <c r="U190" s="413"/>
      <c r="V190" s="413"/>
      <c r="W190" s="414"/>
      <c r="X190" s="414"/>
      <c r="Y190" s="414"/>
      <c r="Z190" s="414"/>
      <c r="AA190" s="414"/>
      <c r="AB190" s="414">
        <f>+T190</f>
        <v>0</v>
      </c>
      <c r="AC190" s="414"/>
      <c r="AD190" s="414"/>
      <c r="AE190" s="414"/>
      <c r="AF190" s="414"/>
      <c r="AG190" s="414"/>
      <c r="AH190" s="414"/>
      <c r="AI190" s="414"/>
      <c r="AJ190" s="1276"/>
      <c r="AK190" s="1276"/>
      <c r="AL190" s="414"/>
      <c r="AM190" s="414"/>
      <c r="AN190" s="414"/>
      <c r="AO190" s="414"/>
      <c r="AP190" s="415"/>
      <c r="AQ190" s="408">
        <f t="shared" si="39"/>
        <v>0</v>
      </c>
    </row>
    <row r="191" spans="1:44" s="416" customFormat="1" x14ac:dyDescent="0.2">
      <c r="B191" s="399"/>
      <c r="C191" s="438" t="s">
        <v>1415</v>
      </c>
      <c r="D191" s="411">
        <f>IFERROR('Sch PARENT Inputs'!D215,0)</f>
        <v>0</v>
      </c>
      <c r="E191" s="411">
        <f>IFERROR('Sch PARENT Inputs'!F215,0)</f>
        <v>0</v>
      </c>
      <c r="F191" s="411">
        <f t="shared" si="37"/>
        <v>0</v>
      </c>
      <c r="G191" s="411"/>
      <c r="H191" s="411"/>
      <c r="I191" s="411"/>
      <c r="J191" s="411"/>
      <c r="K191" s="411"/>
      <c r="L191" s="411">
        <f>-F191</f>
        <v>0</v>
      </c>
      <c r="M191" s="411"/>
      <c r="N191" s="411"/>
      <c r="O191" s="411"/>
      <c r="P191" s="411"/>
      <c r="Q191" s="411"/>
      <c r="R191" s="411"/>
      <c r="S191" s="412"/>
      <c r="T191" s="417">
        <f t="shared" si="38"/>
        <v>0</v>
      </c>
      <c r="U191" s="413"/>
      <c r="V191" s="413"/>
      <c r="W191" s="414"/>
      <c r="X191" s="414"/>
      <c r="Y191" s="414"/>
      <c r="Z191" s="414"/>
      <c r="AA191" s="414"/>
      <c r="AB191" s="414"/>
      <c r="AC191" s="414"/>
      <c r="AD191" s="414"/>
      <c r="AE191" s="414"/>
      <c r="AF191" s="414"/>
      <c r="AG191" s="414"/>
      <c r="AH191" s="414"/>
      <c r="AI191" s="414"/>
      <c r="AJ191" s="1276"/>
      <c r="AK191" s="1276"/>
      <c r="AL191" s="414"/>
      <c r="AM191" s="414"/>
      <c r="AN191" s="414"/>
      <c r="AO191" s="414"/>
      <c r="AP191" s="415"/>
      <c r="AQ191" s="408">
        <f t="shared" si="39"/>
        <v>0</v>
      </c>
    </row>
    <row r="192" spans="1:44" s="416" customFormat="1" x14ac:dyDescent="0.2">
      <c r="B192" s="399"/>
      <c r="C192" s="438" t="s">
        <v>1416</v>
      </c>
      <c r="D192" s="411">
        <f>IFERROR('Sch PARENT Inputs'!D216,0)</f>
        <v>0</v>
      </c>
      <c r="E192" s="411">
        <f>IFERROR('Sch PARENT Inputs'!F216,0)</f>
        <v>0</v>
      </c>
      <c r="F192" s="411">
        <f t="shared" si="37"/>
        <v>0</v>
      </c>
      <c r="G192" s="411">
        <f>-G134</f>
        <v>0</v>
      </c>
      <c r="H192" s="411"/>
      <c r="I192" s="411"/>
      <c r="J192" s="411"/>
      <c r="K192" s="411"/>
      <c r="L192" s="411"/>
      <c r="M192" s="411">
        <f>-(F192+G192)</f>
        <v>0</v>
      </c>
      <c r="N192" s="411"/>
      <c r="O192" s="411"/>
      <c r="P192" s="411"/>
      <c r="Q192" s="411"/>
      <c r="R192" s="411"/>
      <c r="S192" s="412"/>
      <c r="T192" s="417">
        <f t="shared" si="38"/>
        <v>0</v>
      </c>
      <c r="U192" s="413"/>
      <c r="V192" s="413"/>
      <c r="W192" s="414"/>
      <c r="X192" s="414"/>
      <c r="Y192" s="414"/>
      <c r="Z192" s="414"/>
      <c r="AA192" s="414"/>
      <c r="AB192" s="414"/>
      <c r="AC192" s="414"/>
      <c r="AD192" s="414"/>
      <c r="AE192" s="414"/>
      <c r="AF192" s="414"/>
      <c r="AG192" s="414"/>
      <c r="AH192" s="414"/>
      <c r="AI192" s="414"/>
      <c r="AJ192" s="1276"/>
      <c r="AK192" s="1276"/>
      <c r="AL192" s="414"/>
      <c r="AM192" s="414"/>
      <c r="AN192" s="414"/>
      <c r="AO192" s="414"/>
      <c r="AP192" s="415"/>
      <c r="AQ192" s="408">
        <f t="shared" si="39"/>
        <v>0</v>
      </c>
    </row>
    <row r="193" spans="1:44" s="416" customFormat="1" x14ac:dyDescent="0.2">
      <c r="B193" s="399"/>
      <c r="C193" s="438" t="s">
        <v>1417</v>
      </c>
      <c r="D193" s="411">
        <f>IFERROR('Sch PARENT Inputs'!D217,0)</f>
        <v>0</v>
      </c>
      <c r="E193" s="411">
        <f>IFERROR('Sch PARENT Inputs'!F217,0)</f>
        <v>0</v>
      </c>
      <c r="F193" s="411">
        <f t="shared" si="37"/>
        <v>0</v>
      </c>
      <c r="G193" s="411"/>
      <c r="H193" s="411"/>
      <c r="I193" s="411"/>
      <c r="J193" s="411"/>
      <c r="K193" s="411"/>
      <c r="L193" s="411"/>
      <c r="M193" s="411">
        <f>-F193</f>
        <v>0</v>
      </c>
      <c r="N193" s="411"/>
      <c r="O193" s="411"/>
      <c r="P193" s="411"/>
      <c r="Q193" s="411"/>
      <c r="R193" s="411"/>
      <c r="S193" s="412"/>
      <c r="T193" s="417">
        <f t="shared" si="38"/>
        <v>0</v>
      </c>
      <c r="U193" s="413"/>
      <c r="V193" s="413"/>
      <c r="W193" s="414"/>
      <c r="X193" s="414"/>
      <c r="Y193" s="414"/>
      <c r="Z193" s="414"/>
      <c r="AA193" s="414"/>
      <c r="AB193" s="414"/>
      <c r="AC193" s="414"/>
      <c r="AD193" s="414"/>
      <c r="AE193" s="414"/>
      <c r="AF193" s="414"/>
      <c r="AG193" s="414"/>
      <c r="AH193" s="414"/>
      <c r="AI193" s="414"/>
      <c r="AJ193" s="1276"/>
      <c r="AK193" s="1276"/>
      <c r="AL193" s="414"/>
      <c r="AM193" s="414"/>
      <c r="AN193" s="414"/>
      <c r="AO193" s="414"/>
      <c r="AP193" s="415"/>
      <c r="AQ193" s="408">
        <f t="shared" si="39"/>
        <v>0</v>
      </c>
    </row>
    <row r="194" spans="1:44" s="416" customFormat="1" x14ac:dyDescent="0.2">
      <c r="B194" s="399"/>
      <c r="C194" s="438"/>
      <c r="D194" s="411"/>
      <c r="E194" s="411"/>
      <c r="F194" s="411"/>
      <c r="G194" s="411"/>
      <c r="H194" s="411"/>
      <c r="I194" s="411"/>
      <c r="J194" s="411"/>
      <c r="K194" s="411"/>
      <c r="L194" s="411"/>
      <c r="M194" s="411"/>
      <c r="N194" s="411"/>
      <c r="O194" s="411"/>
      <c r="P194" s="411"/>
      <c r="Q194" s="411"/>
      <c r="R194" s="411"/>
      <c r="S194" s="412"/>
      <c r="T194" s="407"/>
      <c r="U194" s="413"/>
      <c r="V194" s="413"/>
      <c r="W194" s="414"/>
      <c r="X194" s="414"/>
      <c r="Y194" s="414"/>
      <c r="Z194" s="414"/>
      <c r="AA194" s="414"/>
      <c r="AB194" s="414"/>
      <c r="AC194" s="414"/>
      <c r="AD194" s="414"/>
      <c r="AE194" s="414"/>
      <c r="AF194" s="414"/>
      <c r="AG194" s="414"/>
      <c r="AH194" s="414"/>
      <c r="AI194" s="414"/>
      <c r="AJ194" s="1276"/>
      <c r="AK194" s="1276"/>
      <c r="AL194" s="414"/>
      <c r="AM194" s="414"/>
      <c r="AN194" s="414"/>
      <c r="AO194" s="414"/>
      <c r="AP194" s="415"/>
    </row>
    <row r="195" spans="1:44" s="416" customFormat="1" x14ac:dyDescent="0.2">
      <c r="B195" s="399"/>
      <c r="C195" s="436" t="s">
        <v>239</v>
      </c>
      <c r="D195" s="402"/>
      <c r="E195" s="402"/>
      <c r="F195" s="402"/>
      <c r="G195" s="402"/>
      <c r="H195" s="402"/>
      <c r="I195" s="402"/>
      <c r="J195" s="402"/>
      <c r="K195" s="402"/>
      <c r="L195" s="402"/>
      <c r="M195" s="402"/>
      <c r="N195" s="402"/>
      <c r="O195" s="402"/>
      <c r="P195" s="402"/>
      <c r="Q195" s="402"/>
      <c r="R195" s="402"/>
      <c r="S195" s="402"/>
      <c r="T195" s="402"/>
      <c r="U195" s="402"/>
      <c r="V195" s="402"/>
      <c r="W195" s="403"/>
      <c r="X195" s="403"/>
      <c r="Y195" s="403"/>
      <c r="Z195" s="403"/>
      <c r="AA195" s="403"/>
      <c r="AB195" s="403"/>
      <c r="AC195" s="403"/>
      <c r="AD195" s="403"/>
      <c r="AE195" s="403"/>
      <c r="AF195" s="403"/>
      <c r="AG195" s="403"/>
      <c r="AH195" s="403"/>
      <c r="AI195" s="403"/>
      <c r="AJ195" s="403"/>
      <c r="AK195" s="403"/>
      <c r="AL195" s="403"/>
      <c r="AM195" s="403"/>
      <c r="AN195" s="403"/>
      <c r="AO195" s="403"/>
      <c r="AP195" s="404"/>
      <c r="AQ195" s="382"/>
    </row>
    <row r="196" spans="1:44" x14ac:dyDescent="0.2">
      <c r="A196" s="416"/>
      <c r="C196" s="437" t="s">
        <v>233</v>
      </c>
      <c r="D196" s="405"/>
      <c r="E196" s="405"/>
      <c r="F196" s="405"/>
      <c r="G196" s="405"/>
      <c r="H196" s="405"/>
      <c r="I196" s="405"/>
      <c r="J196" s="405"/>
      <c r="K196" s="405"/>
      <c r="L196" s="405"/>
      <c r="M196" s="405"/>
      <c r="N196" s="405"/>
      <c r="O196" s="405"/>
      <c r="P196" s="405"/>
      <c r="Q196" s="405"/>
      <c r="R196" s="405"/>
      <c r="S196" s="406"/>
      <c r="T196" s="407"/>
      <c r="U196" s="408"/>
      <c r="V196" s="408"/>
      <c r="W196" s="409"/>
      <c r="X196" s="409"/>
      <c r="Y196" s="409"/>
      <c r="Z196" s="409"/>
      <c r="AA196" s="409"/>
      <c r="AB196" s="409"/>
      <c r="AC196" s="409"/>
      <c r="AD196" s="409"/>
      <c r="AE196" s="409"/>
      <c r="AF196" s="409"/>
      <c r="AG196" s="409"/>
      <c r="AH196" s="409"/>
      <c r="AI196" s="409"/>
      <c r="AJ196" s="1275"/>
      <c r="AK196" s="1275"/>
      <c r="AL196" s="409"/>
      <c r="AM196" s="409"/>
      <c r="AN196" s="409"/>
      <c r="AO196" s="409"/>
      <c r="AP196" s="410"/>
      <c r="AR196" s="416"/>
    </row>
    <row r="197" spans="1:44" x14ac:dyDescent="0.2">
      <c r="A197" s="416"/>
      <c r="C197" s="438" t="s">
        <v>240</v>
      </c>
      <c r="D197" s="411">
        <f>IFERROR('Sch PARENT Inputs'!D222,0)</f>
        <v>0</v>
      </c>
      <c r="E197" s="411">
        <f>IFERROR('Sch PARENT Inputs'!F222,0)</f>
        <v>0</v>
      </c>
      <c r="F197" s="411">
        <f>D197-E197</f>
        <v>0</v>
      </c>
      <c r="G197" s="411"/>
      <c r="H197" s="411"/>
      <c r="I197" s="411"/>
      <c r="J197" s="411"/>
      <c r="K197" s="411"/>
      <c r="L197" s="411"/>
      <c r="M197" s="411"/>
      <c r="N197" s="411"/>
      <c r="O197" s="411"/>
      <c r="P197" s="411"/>
      <c r="Q197" s="411"/>
      <c r="R197" s="411"/>
      <c r="S197" s="412"/>
      <c r="T197" s="407">
        <f>SUM(F197:S197)</f>
        <v>0</v>
      </c>
      <c r="U197" s="413"/>
      <c r="V197" s="413"/>
      <c r="W197" s="414"/>
      <c r="X197" s="414"/>
      <c r="Y197" s="414"/>
      <c r="Z197" s="414"/>
      <c r="AA197" s="414"/>
      <c r="AB197" s="414"/>
      <c r="AC197" s="414"/>
      <c r="AD197" s="414"/>
      <c r="AE197" s="414"/>
      <c r="AF197" s="414"/>
      <c r="AG197" s="414"/>
      <c r="AH197" s="414"/>
      <c r="AI197" s="414"/>
      <c r="AJ197" s="1276"/>
      <c r="AK197" s="1276"/>
      <c r="AL197" s="414"/>
      <c r="AM197" s="414">
        <f>+T197</f>
        <v>0</v>
      </c>
      <c r="AN197" s="414"/>
      <c r="AO197" s="414"/>
      <c r="AP197" s="415"/>
      <c r="AQ197" s="408">
        <f>T197-SUM(W197:AP197)</f>
        <v>0</v>
      </c>
    </row>
    <row r="198" spans="1:44" s="416" customFormat="1" x14ac:dyDescent="0.2">
      <c r="B198" s="399"/>
      <c r="C198" s="438" t="s">
        <v>241</v>
      </c>
      <c r="D198" s="411">
        <f>IFERROR('Sch PARENT Inputs'!D223,0)</f>
        <v>0</v>
      </c>
      <c r="E198" s="411">
        <f>IFERROR('Sch PARENT Inputs'!F223,0)</f>
        <v>0</v>
      </c>
      <c r="F198" s="411">
        <f>D198-E198</f>
        <v>0</v>
      </c>
      <c r="G198" s="411"/>
      <c r="H198" s="411"/>
      <c r="I198" s="411"/>
      <c r="J198" s="411"/>
      <c r="K198" s="411"/>
      <c r="L198" s="411"/>
      <c r="M198" s="411"/>
      <c r="N198" s="411"/>
      <c r="O198" s="411"/>
      <c r="P198" s="411"/>
      <c r="Q198" s="411"/>
      <c r="R198" s="411"/>
      <c r="S198" s="412"/>
      <c r="T198" s="407">
        <f>SUM(F198:S198)</f>
        <v>0</v>
      </c>
      <c r="U198" s="413"/>
      <c r="V198" s="413"/>
      <c r="W198" s="414"/>
      <c r="X198" s="414"/>
      <c r="Y198" s="414"/>
      <c r="Z198" s="414"/>
      <c r="AA198" s="414"/>
      <c r="AB198" s="414"/>
      <c r="AC198" s="414"/>
      <c r="AD198" s="414"/>
      <c r="AE198" s="414"/>
      <c r="AF198" s="414"/>
      <c r="AG198" s="414"/>
      <c r="AH198" s="414"/>
      <c r="AI198" s="414"/>
      <c r="AJ198" s="1276"/>
      <c r="AK198" s="1276"/>
      <c r="AL198" s="414"/>
      <c r="AM198" s="414">
        <f>+T198</f>
        <v>0</v>
      </c>
      <c r="AN198" s="414"/>
      <c r="AO198" s="414"/>
      <c r="AP198" s="415"/>
      <c r="AQ198" s="408">
        <f>T198-SUM(W198:AP198)</f>
        <v>0</v>
      </c>
      <c r="AR198" s="382"/>
    </row>
    <row r="199" spans="1:44" s="416" customFormat="1" x14ac:dyDescent="0.2">
      <c r="B199" s="399"/>
      <c r="C199" s="438"/>
      <c r="D199" s="411"/>
      <c r="E199" s="411"/>
      <c r="F199" s="411"/>
      <c r="G199" s="411"/>
      <c r="H199" s="411"/>
      <c r="I199" s="411"/>
      <c r="J199" s="411"/>
      <c r="K199" s="411"/>
      <c r="L199" s="411"/>
      <c r="M199" s="411"/>
      <c r="N199" s="411"/>
      <c r="O199" s="411"/>
      <c r="P199" s="411"/>
      <c r="Q199" s="411"/>
      <c r="R199" s="411"/>
      <c r="S199" s="412"/>
      <c r="T199" s="407"/>
      <c r="U199" s="413"/>
      <c r="V199" s="413"/>
      <c r="W199" s="414"/>
      <c r="X199" s="414"/>
      <c r="Y199" s="414"/>
      <c r="Z199" s="414"/>
      <c r="AA199" s="414"/>
      <c r="AB199" s="414"/>
      <c r="AC199" s="414"/>
      <c r="AD199" s="414"/>
      <c r="AE199" s="414"/>
      <c r="AF199" s="414"/>
      <c r="AG199" s="414"/>
      <c r="AH199" s="414"/>
      <c r="AI199" s="414"/>
      <c r="AJ199" s="1276"/>
      <c r="AK199" s="1276"/>
      <c r="AL199" s="414"/>
      <c r="AM199" s="414"/>
      <c r="AN199" s="414"/>
      <c r="AO199" s="414"/>
      <c r="AP199" s="415"/>
    </row>
    <row r="200" spans="1:44" s="416" customFormat="1" x14ac:dyDescent="0.2">
      <c r="B200" s="399"/>
      <c r="C200" s="436" t="s">
        <v>242</v>
      </c>
      <c r="D200" s="402"/>
      <c r="E200" s="402"/>
      <c r="F200" s="402"/>
      <c r="G200" s="402"/>
      <c r="H200" s="402"/>
      <c r="I200" s="402"/>
      <c r="J200" s="402"/>
      <c r="K200" s="402"/>
      <c r="L200" s="402"/>
      <c r="M200" s="402"/>
      <c r="N200" s="402"/>
      <c r="O200" s="402"/>
      <c r="P200" s="402"/>
      <c r="Q200" s="402"/>
      <c r="R200" s="402"/>
      <c r="S200" s="402"/>
      <c r="T200" s="402"/>
      <c r="U200" s="402"/>
      <c r="V200" s="402"/>
      <c r="W200" s="403"/>
      <c r="X200" s="403"/>
      <c r="Y200" s="403"/>
      <c r="Z200" s="403"/>
      <c r="AA200" s="403"/>
      <c r="AB200" s="403"/>
      <c r="AC200" s="403"/>
      <c r="AD200" s="403"/>
      <c r="AE200" s="403"/>
      <c r="AF200" s="403"/>
      <c r="AG200" s="403"/>
      <c r="AH200" s="403"/>
      <c r="AI200" s="403"/>
      <c r="AJ200" s="403"/>
      <c r="AK200" s="403"/>
      <c r="AL200" s="403"/>
      <c r="AM200" s="403"/>
      <c r="AN200" s="403"/>
      <c r="AO200" s="403"/>
      <c r="AP200" s="404"/>
      <c r="AQ200" s="382"/>
    </row>
    <row r="201" spans="1:44" x14ac:dyDescent="0.2">
      <c r="A201" s="416"/>
      <c r="C201" s="437" t="s">
        <v>233</v>
      </c>
      <c r="D201" s="405"/>
      <c r="E201" s="405"/>
      <c r="F201" s="405"/>
      <c r="G201" s="405"/>
      <c r="H201" s="405"/>
      <c r="I201" s="405"/>
      <c r="J201" s="405"/>
      <c r="K201" s="405"/>
      <c r="L201" s="405"/>
      <c r="M201" s="405"/>
      <c r="N201" s="405"/>
      <c r="O201" s="405"/>
      <c r="P201" s="405"/>
      <c r="Q201" s="405"/>
      <c r="R201" s="405"/>
      <c r="S201" s="406"/>
      <c r="T201" s="407"/>
      <c r="U201" s="408"/>
      <c r="V201" s="408"/>
      <c r="W201" s="409"/>
      <c r="X201" s="409"/>
      <c r="Y201" s="409"/>
      <c r="Z201" s="409"/>
      <c r="AA201" s="409"/>
      <c r="AB201" s="409"/>
      <c r="AC201" s="409"/>
      <c r="AD201" s="409"/>
      <c r="AE201" s="409"/>
      <c r="AF201" s="409"/>
      <c r="AG201" s="409"/>
      <c r="AH201" s="409"/>
      <c r="AI201" s="409"/>
      <c r="AJ201" s="1275"/>
      <c r="AK201" s="1275"/>
      <c r="AL201" s="409"/>
      <c r="AM201" s="409"/>
      <c r="AN201" s="409"/>
      <c r="AO201" s="409"/>
      <c r="AP201" s="410"/>
      <c r="AR201" s="416"/>
    </row>
    <row r="202" spans="1:44" x14ac:dyDescent="0.2">
      <c r="A202" s="416"/>
      <c r="C202" s="438" t="s">
        <v>243</v>
      </c>
      <c r="D202" s="411">
        <f>IFERROR('Sch PARENT Inputs'!D228,0)</f>
        <v>0</v>
      </c>
      <c r="E202" s="411">
        <f>IFERROR('Sch PARENT Inputs'!F228,0)</f>
        <v>0</v>
      </c>
      <c r="F202" s="411">
        <f>D202-E202</f>
        <v>0</v>
      </c>
      <c r="G202" s="411"/>
      <c r="H202" s="411"/>
      <c r="I202" s="411"/>
      <c r="J202" s="411">
        <f>-F202</f>
        <v>0</v>
      </c>
      <c r="K202" s="411"/>
      <c r="L202" s="411"/>
      <c r="M202" s="411"/>
      <c r="N202" s="411"/>
      <c r="O202" s="411"/>
      <c r="P202" s="411"/>
      <c r="Q202" s="411"/>
      <c r="R202" s="411"/>
      <c r="S202" s="412"/>
      <c r="T202" s="417">
        <f>SUM(F202:S202)</f>
        <v>0</v>
      </c>
      <c r="U202" s="413"/>
      <c r="V202" s="413"/>
      <c r="W202" s="414"/>
      <c r="X202" s="414"/>
      <c r="Y202" s="414"/>
      <c r="Z202" s="414"/>
      <c r="AA202" s="414"/>
      <c r="AB202" s="414"/>
      <c r="AC202" s="414"/>
      <c r="AD202" s="414"/>
      <c r="AE202" s="414"/>
      <c r="AF202" s="414"/>
      <c r="AG202" s="414"/>
      <c r="AH202" s="414"/>
      <c r="AI202" s="414"/>
      <c r="AJ202" s="1276"/>
      <c r="AK202" s="1276"/>
      <c r="AL202" s="414"/>
      <c r="AM202" s="414"/>
      <c r="AN202" s="414"/>
      <c r="AO202" s="414"/>
      <c r="AP202" s="415"/>
      <c r="AQ202" s="408">
        <f>T202-SUM(W202:AP202)</f>
        <v>0</v>
      </c>
    </row>
    <row r="203" spans="1:44" s="416" customFormat="1" x14ac:dyDescent="0.2">
      <c r="B203" s="399"/>
      <c r="C203" s="438" t="s">
        <v>1418</v>
      </c>
      <c r="D203" s="411">
        <f>IFERROR('Sch PARENT Inputs'!D229,0)</f>
        <v>0</v>
      </c>
      <c r="E203" s="411">
        <f>IFERROR('Sch PARENT Inputs'!F229,0)</f>
        <v>0</v>
      </c>
      <c r="F203" s="411">
        <f>D203-E203</f>
        <v>0</v>
      </c>
      <c r="G203" s="411"/>
      <c r="H203" s="411"/>
      <c r="I203" s="411">
        <f>-F203</f>
        <v>0</v>
      </c>
      <c r="J203" s="411"/>
      <c r="K203" s="411"/>
      <c r="L203" s="411"/>
      <c r="M203" s="411"/>
      <c r="N203" s="411"/>
      <c r="O203" s="411"/>
      <c r="P203" s="411"/>
      <c r="Q203" s="411"/>
      <c r="R203" s="411"/>
      <c r="S203" s="412"/>
      <c r="T203" s="417">
        <f>SUM(F203:S203)</f>
        <v>0</v>
      </c>
      <c r="U203" s="413"/>
      <c r="V203" s="413"/>
      <c r="W203" s="414"/>
      <c r="X203" s="414"/>
      <c r="Y203" s="414"/>
      <c r="Z203" s="414"/>
      <c r="AA203" s="414"/>
      <c r="AB203" s="414"/>
      <c r="AC203" s="414"/>
      <c r="AD203" s="414"/>
      <c r="AE203" s="414"/>
      <c r="AF203" s="414"/>
      <c r="AG203" s="414"/>
      <c r="AH203" s="414"/>
      <c r="AI203" s="414"/>
      <c r="AJ203" s="1276"/>
      <c r="AK203" s="1276"/>
      <c r="AL203" s="414"/>
      <c r="AM203" s="414"/>
      <c r="AN203" s="414"/>
      <c r="AO203" s="414"/>
      <c r="AP203" s="415"/>
      <c r="AQ203" s="408">
        <f>T203-SUM(W203:AP203)</f>
        <v>0</v>
      </c>
      <c r="AR203" s="382"/>
    </row>
    <row r="204" spans="1:44" s="416" customFormat="1" x14ac:dyDescent="0.2">
      <c r="B204" s="399"/>
      <c r="C204" s="438" t="s">
        <v>1419</v>
      </c>
      <c r="D204" s="411">
        <f>IFERROR('Sch PARENT Inputs'!D230,0)</f>
        <v>0</v>
      </c>
      <c r="E204" s="411">
        <f>IFERROR('Sch PARENT Inputs'!F230,0)</f>
        <v>0</v>
      </c>
      <c r="F204" s="411">
        <f>D204-E204</f>
        <v>0</v>
      </c>
      <c r="G204" s="411"/>
      <c r="H204" s="411"/>
      <c r="I204" s="411">
        <f>-F204</f>
        <v>0</v>
      </c>
      <c r="J204" s="411"/>
      <c r="K204" s="411"/>
      <c r="L204" s="411"/>
      <c r="M204" s="411"/>
      <c r="N204" s="411"/>
      <c r="O204" s="411"/>
      <c r="P204" s="411"/>
      <c r="Q204" s="411"/>
      <c r="R204" s="411"/>
      <c r="S204" s="412"/>
      <c r="T204" s="417">
        <f>SUM(F204:S204)</f>
        <v>0</v>
      </c>
      <c r="U204" s="413"/>
      <c r="V204" s="413"/>
      <c r="W204" s="414"/>
      <c r="X204" s="414"/>
      <c r="Y204" s="414"/>
      <c r="Z204" s="414"/>
      <c r="AA204" s="414"/>
      <c r="AB204" s="414"/>
      <c r="AC204" s="414"/>
      <c r="AD204" s="414"/>
      <c r="AE204" s="414"/>
      <c r="AF204" s="414"/>
      <c r="AG204" s="414"/>
      <c r="AH204" s="414"/>
      <c r="AI204" s="414"/>
      <c r="AJ204" s="1276"/>
      <c r="AK204" s="1276"/>
      <c r="AL204" s="414"/>
      <c r="AM204" s="414"/>
      <c r="AN204" s="414"/>
      <c r="AO204" s="414"/>
      <c r="AP204" s="415"/>
      <c r="AQ204" s="408">
        <f>T204-SUM(W204:AP204)</f>
        <v>0</v>
      </c>
    </row>
    <row r="205" spans="1:44" s="416" customFormat="1" x14ac:dyDescent="0.2">
      <c r="B205" s="399"/>
      <c r="C205" s="438" t="s">
        <v>173</v>
      </c>
      <c r="D205" s="411">
        <f>IFERROR('Sch PARENT Inputs'!D231,0)</f>
        <v>0</v>
      </c>
      <c r="E205" s="411">
        <f>IFERROR('Sch PARENT Inputs'!F231,0)</f>
        <v>0</v>
      </c>
      <c r="F205" s="411">
        <f>D205-E205</f>
        <v>0</v>
      </c>
      <c r="G205" s="411"/>
      <c r="H205" s="411"/>
      <c r="I205" s="411">
        <f>-F205</f>
        <v>0</v>
      </c>
      <c r="J205" s="411"/>
      <c r="K205" s="411"/>
      <c r="L205" s="411"/>
      <c r="M205" s="411"/>
      <c r="N205" s="411"/>
      <c r="O205" s="411"/>
      <c r="P205" s="411"/>
      <c r="Q205" s="411"/>
      <c r="R205" s="411"/>
      <c r="S205" s="412"/>
      <c r="T205" s="417">
        <f>SUM(F205:S205)</f>
        <v>0</v>
      </c>
      <c r="U205" s="413"/>
      <c r="V205" s="413"/>
      <c r="W205" s="414"/>
      <c r="X205" s="414"/>
      <c r="Y205" s="414"/>
      <c r="Z205" s="414"/>
      <c r="AA205" s="414"/>
      <c r="AB205" s="414"/>
      <c r="AC205" s="414"/>
      <c r="AD205" s="414"/>
      <c r="AE205" s="414"/>
      <c r="AF205" s="414"/>
      <c r="AG205" s="414"/>
      <c r="AH205" s="414"/>
      <c r="AI205" s="414"/>
      <c r="AJ205" s="1276"/>
      <c r="AK205" s="1276"/>
      <c r="AL205" s="414"/>
      <c r="AM205" s="414"/>
      <c r="AN205" s="414"/>
      <c r="AO205" s="414"/>
      <c r="AP205" s="415"/>
      <c r="AQ205" s="408">
        <f>T205-SUM(W205:AP205)</f>
        <v>0</v>
      </c>
    </row>
    <row r="206" spans="1:44" s="416" customFormat="1" x14ac:dyDescent="0.2">
      <c r="B206" s="399"/>
      <c r="C206" s="438"/>
      <c r="D206" s="411"/>
      <c r="E206" s="411"/>
      <c r="F206" s="411"/>
      <c r="G206" s="411"/>
      <c r="H206" s="411"/>
      <c r="I206" s="411"/>
      <c r="J206" s="411"/>
      <c r="K206" s="411"/>
      <c r="L206" s="411"/>
      <c r="M206" s="411"/>
      <c r="N206" s="411"/>
      <c r="O206" s="411"/>
      <c r="P206" s="411"/>
      <c r="Q206" s="411"/>
      <c r="R206" s="411"/>
      <c r="S206" s="412"/>
      <c r="T206" s="407"/>
      <c r="U206" s="413"/>
      <c r="V206" s="413"/>
      <c r="W206" s="414"/>
      <c r="X206" s="414"/>
      <c r="Y206" s="414"/>
      <c r="Z206" s="414"/>
      <c r="AA206" s="414"/>
      <c r="AB206" s="414"/>
      <c r="AC206" s="414"/>
      <c r="AD206" s="414"/>
      <c r="AE206" s="414"/>
      <c r="AF206" s="414"/>
      <c r="AG206" s="414"/>
      <c r="AH206" s="414"/>
      <c r="AI206" s="414"/>
      <c r="AJ206" s="1276"/>
      <c r="AK206" s="1276"/>
      <c r="AL206" s="414"/>
      <c r="AM206" s="414"/>
      <c r="AN206" s="414"/>
      <c r="AO206" s="414"/>
      <c r="AP206" s="415"/>
    </row>
    <row r="207" spans="1:44" s="416" customFormat="1" x14ac:dyDescent="0.2">
      <c r="B207" s="399"/>
      <c r="C207" s="436" t="s">
        <v>246</v>
      </c>
      <c r="D207" s="402"/>
      <c r="E207" s="402"/>
      <c r="F207" s="402"/>
      <c r="G207" s="402"/>
      <c r="H207" s="402"/>
      <c r="I207" s="402"/>
      <c r="J207" s="402"/>
      <c r="K207" s="402"/>
      <c r="L207" s="402"/>
      <c r="M207" s="402"/>
      <c r="N207" s="402"/>
      <c r="O207" s="402"/>
      <c r="P207" s="402"/>
      <c r="Q207" s="402"/>
      <c r="R207" s="402"/>
      <c r="S207" s="402"/>
      <c r="T207" s="402"/>
      <c r="U207" s="402"/>
      <c r="V207" s="402"/>
      <c r="W207" s="403"/>
      <c r="X207" s="403"/>
      <c r="Y207" s="403"/>
      <c r="Z207" s="403"/>
      <c r="AA207" s="403"/>
      <c r="AB207" s="403"/>
      <c r="AC207" s="403"/>
      <c r="AD207" s="403"/>
      <c r="AE207" s="403"/>
      <c r="AF207" s="403"/>
      <c r="AG207" s="403"/>
      <c r="AH207" s="403"/>
      <c r="AI207" s="403"/>
      <c r="AJ207" s="403"/>
      <c r="AK207" s="403"/>
      <c r="AL207" s="403"/>
      <c r="AM207" s="403"/>
      <c r="AN207" s="403"/>
      <c r="AO207" s="403"/>
      <c r="AP207" s="404"/>
      <c r="AQ207" s="382"/>
    </row>
    <row r="208" spans="1:44" x14ac:dyDescent="0.2">
      <c r="A208" s="416"/>
      <c r="C208" s="437" t="s">
        <v>233</v>
      </c>
      <c r="D208" s="405"/>
      <c r="E208" s="405"/>
      <c r="F208" s="405"/>
      <c r="G208" s="405"/>
      <c r="H208" s="405"/>
      <c r="I208" s="405"/>
      <c r="J208" s="405"/>
      <c r="K208" s="405"/>
      <c r="L208" s="405"/>
      <c r="M208" s="405"/>
      <c r="N208" s="405"/>
      <c r="O208" s="405"/>
      <c r="P208" s="405"/>
      <c r="Q208" s="405"/>
      <c r="R208" s="405"/>
      <c r="S208" s="406"/>
      <c r="T208" s="407"/>
      <c r="U208" s="408"/>
      <c r="V208" s="408"/>
      <c r="W208" s="409"/>
      <c r="X208" s="409"/>
      <c r="Y208" s="409"/>
      <c r="Z208" s="409"/>
      <c r="AA208" s="409"/>
      <c r="AB208" s="409"/>
      <c r="AC208" s="409"/>
      <c r="AD208" s="409"/>
      <c r="AE208" s="409"/>
      <c r="AF208" s="409"/>
      <c r="AG208" s="409"/>
      <c r="AH208" s="409"/>
      <c r="AI208" s="409"/>
      <c r="AJ208" s="1275"/>
      <c r="AK208" s="1275"/>
      <c r="AL208" s="409"/>
      <c r="AM208" s="409"/>
      <c r="AN208" s="409"/>
      <c r="AO208" s="409"/>
      <c r="AP208" s="410"/>
      <c r="AR208" s="416"/>
    </row>
    <row r="209" spans="1:44" x14ac:dyDescent="0.2">
      <c r="A209" s="416"/>
      <c r="C209" s="438" t="s">
        <v>247</v>
      </c>
      <c r="D209" s="411">
        <f>IFERROR('Sch PARENT Inputs'!D235,0)</f>
        <v>0</v>
      </c>
      <c r="E209" s="411">
        <f>IFERROR('Sch PARENT Inputs'!F235,0)</f>
        <v>0</v>
      </c>
      <c r="F209" s="411">
        <f>D209-E209</f>
        <v>0</v>
      </c>
      <c r="G209" s="411"/>
      <c r="H209" s="411"/>
      <c r="I209" s="411"/>
      <c r="J209" s="411"/>
      <c r="K209" s="411"/>
      <c r="L209" s="411"/>
      <c r="M209" s="411"/>
      <c r="N209" s="411"/>
      <c r="O209" s="411"/>
      <c r="P209" s="411"/>
      <c r="Q209" s="411"/>
      <c r="R209" s="411"/>
      <c r="S209" s="412"/>
      <c r="T209" s="407">
        <f>SUM(F209:S209)</f>
        <v>0</v>
      </c>
      <c r="U209" s="413"/>
      <c r="V209" s="413"/>
      <c r="W209" s="414"/>
      <c r="X209" s="414"/>
      <c r="Y209" s="414"/>
      <c r="Z209" s="414"/>
      <c r="AA209" s="414">
        <f>T209</f>
        <v>0</v>
      </c>
      <c r="AB209" s="414"/>
      <c r="AC209" s="414"/>
      <c r="AD209" s="414"/>
      <c r="AE209" s="414"/>
      <c r="AF209" s="414"/>
      <c r="AG209" s="414"/>
      <c r="AH209" s="414"/>
      <c r="AI209" s="414"/>
      <c r="AJ209" s="1276"/>
      <c r="AK209" s="1276"/>
      <c r="AL209" s="414"/>
      <c r="AM209" s="414"/>
      <c r="AN209" s="414"/>
      <c r="AO209" s="414"/>
      <c r="AP209" s="415"/>
      <c r="AQ209" s="408">
        <f>T209-SUM(W209:AP209)</f>
        <v>0</v>
      </c>
    </row>
    <row r="210" spans="1:44" s="416" customFormat="1" x14ac:dyDescent="0.2">
      <c r="B210" s="399"/>
      <c r="C210" s="438"/>
      <c r="D210" s="411"/>
      <c r="E210" s="411"/>
      <c r="F210" s="411"/>
      <c r="G210" s="411"/>
      <c r="H210" s="411"/>
      <c r="I210" s="411"/>
      <c r="J210" s="411"/>
      <c r="K210" s="411"/>
      <c r="L210" s="411"/>
      <c r="M210" s="411"/>
      <c r="N210" s="411"/>
      <c r="O210" s="411"/>
      <c r="P210" s="411"/>
      <c r="Q210" s="411"/>
      <c r="R210" s="411"/>
      <c r="S210" s="412"/>
      <c r="T210" s="407"/>
      <c r="U210" s="413"/>
      <c r="V210" s="413"/>
      <c r="W210" s="414"/>
      <c r="X210" s="414"/>
      <c r="Y210" s="414"/>
      <c r="Z210" s="414"/>
      <c r="AA210" s="414"/>
      <c r="AB210" s="414"/>
      <c r="AC210" s="414"/>
      <c r="AD210" s="414"/>
      <c r="AE210" s="414"/>
      <c r="AF210" s="414"/>
      <c r="AG210" s="414"/>
      <c r="AH210" s="414"/>
      <c r="AI210" s="414"/>
      <c r="AJ210" s="1276"/>
      <c r="AK210" s="1276"/>
      <c r="AL210" s="414"/>
      <c r="AM210" s="414"/>
      <c r="AN210" s="414"/>
      <c r="AO210" s="414"/>
      <c r="AP210" s="415"/>
      <c r="AR210" s="382"/>
    </row>
    <row r="211" spans="1:44" s="416" customFormat="1" x14ac:dyDescent="0.2">
      <c r="B211" s="399"/>
      <c r="C211" s="436" t="s">
        <v>248</v>
      </c>
      <c r="D211" s="402"/>
      <c r="E211" s="402"/>
      <c r="F211" s="402"/>
      <c r="G211" s="402"/>
      <c r="H211" s="402"/>
      <c r="I211" s="402"/>
      <c r="J211" s="402"/>
      <c r="K211" s="402"/>
      <c r="L211" s="402"/>
      <c r="M211" s="402"/>
      <c r="N211" s="402"/>
      <c r="O211" s="402"/>
      <c r="P211" s="402"/>
      <c r="Q211" s="402"/>
      <c r="R211" s="402"/>
      <c r="S211" s="402"/>
      <c r="T211" s="402"/>
      <c r="U211" s="402"/>
      <c r="V211" s="402"/>
      <c r="W211" s="403"/>
      <c r="X211" s="403"/>
      <c r="Y211" s="403"/>
      <c r="Z211" s="403"/>
      <c r="AA211" s="403"/>
      <c r="AB211" s="403"/>
      <c r="AC211" s="403"/>
      <c r="AD211" s="403"/>
      <c r="AE211" s="403"/>
      <c r="AF211" s="403"/>
      <c r="AG211" s="403"/>
      <c r="AH211" s="403"/>
      <c r="AI211" s="403"/>
      <c r="AJ211" s="403"/>
      <c r="AK211" s="403"/>
      <c r="AL211" s="403"/>
      <c r="AM211" s="403"/>
      <c r="AN211" s="403"/>
      <c r="AO211" s="403"/>
      <c r="AP211" s="404"/>
      <c r="AQ211" s="382"/>
    </row>
    <row r="212" spans="1:44" x14ac:dyDescent="0.2">
      <c r="A212" s="416"/>
      <c r="C212" s="437" t="s">
        <v>233</v>
      </c>
      <c r="D212" s="405"/>
      <c r="E212" s="405"/>
      <c r="F212" s="405"/>
      <c r="G212" s="405"/>
      <c r="H212" s="405"/>
      <c r="I212" s="405"/>
      <c r="J212" s="405"/>
      <c r="K212" s="405"/>
      <c r="L212" s="405"/>
      <c r="M212" s="405"/>
      <c r="N212" s="405"/>
      <c r="O212" s="405"/>
      <c r="P212" s="405"/>
      <c r="Q212" s="405"/>
      <c r="R212" s="405"/>
      <c r="S212" s="406"/>
      <c r="T212" s="407"/>
      <c r="U212" s="408"/>
      <c r="V212" s="408"/>
      <c r="W212" s="409"/>
      <c r="X212" s="409"/>
      <c r="Y212" s="409"/>
      <c r="Z212" s="409"/>
      <c r="AA212" s="409"/>
      <c r="AB212" s="409"/>
      <c r="AC212" s="409"/>
      <c r="AD212" s="409"/>
      <c r="AE212" s="409"/>
      <c r="AF212" s="409"/>
      <c r="AG212" s="409"/>
      <c r="AH212" s="409"/>
      <c r="AI212" s="409"/>
      <c r="AJ212" s="1275"/>
      <c r="AK212" s="1275"/>
      <c r="AL212" s="409"/>
      <c r="AM212" s="409"/>
      <c r="AN212" s="409"/>
      <c r="AO212" s="409"/>
      <c r="AP212" s="410"/>
      <c r="AR212" s="416"/>
    </row>
    <row r="213" spans="1:44" x14ac:dyDescent="0.2">
      <c r="A213" s="416"/>
      <c r="C213" s="438" t="s">
        <v>249</v>
      </c>
      <c r="D213" s="411">
        <f>IFERROR('Sch PARENT Inputs'!D239,0)</f>
        <v>0</v>
      </c>
      <c r="E213" s="411">
        <f>IFERROR('Sch PARENT Inputs'!F239,0)</f>
        <v>0</v>
      </c>
      <c r="F213" s="411">
        <f>D213-E213</f>
        <v>0</v>
      </c>
      <c r="G213" s="411">
        <f>-G99</f>
        <v>0</v>
      </c>
      <c r="H213" s="411"/>
      <c r="I213" s="411"/>
      <c r="J213" s="411"/>
      <c r="K213" s="411"/>
      <c r="L213" s="411"/>
      <c r="M213" s="411"/>
      <c r="N213" s="411"/>
      <c r="O213" s="411"/>
      <c r="P213" s="411"/>
      <c r="Q213" s="411"/>
      <c r="R213" s="411"/>
      <c r="S213" s="412"/>
      <c r="T213" s="417">
        <f>SUM(F213:S213)</f>
        <v>0</v>
      </c>
      <c r="U213" s="413"/>
      <c r="V213" s="413"/>
      <c r="W213" s="414"/>
      <c r="X213" s="414"/>
      <c r="Y213" s="414"/>
      <c r="Z213" s="414"/>
      <c r="AA213" s="414"/>
      <c r="AB213" s="414"/>
      <c r="AC213" s="414">
        <f>T213</f>
        <v>0</v>
      </c>
      <c r="AE213" s="414"/>
      <c r="AF213" s="414"/>
      <c r="AG213" s="414"/>
      <c r="AH213" s="414"/>
      <c r="AI213" s="414"/>
      <c r="AJ213" s="1276"/>
      <c r="AK213" s="1276"/>
      <c r="AL213" s="414"/>
      <c r="AM213" s="414"/>
      <c r="AN213" s="414"/>
      <c r="AO213" s="414"/>
      <c r="AP213" s="415"/>
      <c r="AQ213" s="408">
        <f>T213-SUM(W213:AP213)</f>
        <v>0</v>
      </c>
    </row>
    <row r="214" spans="1:44" s="416" customFormat="1" x14ac:dyDescent="0.2">
      <c r="B214" s="399"/>
      <c r="C214" s="438" t="s">
        <v>250</v>
      </c>
      <c r="D214" s="411">
        <f>IFERROR('Sch PARENT Inputs'!D240,0)</f>
        <v>0</v>
      </c>
      <c r="E214" s="411">
        <f>IFERROR('Sch PARENT Inputs'!F240,0)</f>
        <v>0</v>
      </c>
      <c r="F214" s="411">
        <f>D214-E214</f>
        <v>0</v>
      </c>
      <c r="G214" s="411"/>
      <c r="H214" s="411"/>
      <c r="I214" s="411"/>
      <c r="J214" s="411"/>
      <c r="K214" s="411"/>
      <c r="L214" s="411"/>
      <c r="M214" s="411"/>
      <c r="N214" s="411"/>
      <c r="O214" s="411"/>
      <c r="P214" s="411"/>
      <c r="Q214" s="411"/>
      <c r="R214" s="411"/>
      <c r="S214" s="412"/>
      <c r="T214" s="417">
        <f>SUM(F214:S214)</f>
        <v>0</v>
      </c>
      <c r="U214" s="413"/>
      <c r="V214" s="413"/>
      <c r="W214" s="414"/>
      <c r="X214" s="414"/>
      <c r="Y214" s="414"/>
      <c r="Z214" s="414"/>
      <c r="AA214" s="414"/>
      <c r="AB214" s="414"/>
      <c r="AC214" s="414">
        <f>T214</f>
        <v>0</v>
      </c>
      <c r="AE214" s="414"/>
      <c r="AF214" s="414"/>
      <c r="AG214" s="414"/>
      <c r="AH214" s="414"/>
      <c r="AI214" s="414"/>
      <c r="AJ214" s="1276"/>
      <c r="AK214" s="1276"/>
      <c r="AL214" s="414"/>
      <c r="AM214" s="414"/>
      <c r="AN214" s="414"/>
      <c r="AO214" s="414"/>
      <c r="AP214" s="415"/>
      <c r="AQ214" s="408">
        <f>T214-SUM(W214:AP214)</f>
        <v>0</v>
      </c>
      <c r="AR214" s="382"/>
    </row>
    <row r="215" spans="1:44" s="416" customFormat="1" x14ac:dyDescent="0.2">
      <c r="B215" s="399"/>
      <c r="C215" s="438"/>
      <c r="D215" s="411"/>
      <c r="E215" s="411"/>
      <c r="F215" s="411"/>
      <c r="G215" s="411"/>
      <c r="H215" s="411"/>
      <c r="I215" s="411"/>
      <c r="J215" s="411"/>
      <c r="K215" s="411"/>
      <c r="L215" s="411"/>
      <c r="M215" s="411"/>
      <c r="N215" s="411"/>
      <c r="O215" s="411"/>
      <c r="P215" s="411"/>
      <c r="Q215" s="411"/>
      <c r="R215" s="411"/>
      <c r="S215" s="412"/>
      <c r="T215" s="407"/>
      <c r="U215" s="413"/>
      <c r="V215" s="413"/>
      <c r="W215" s="414"/>
      <c r="X215" s="414"/>
      <c r="Y215" s="414"/>
      <c r="Z215" s="414"/>
      <c r="AA215" s="414"/>
      <c r="AB215" s="414"/>
      <c r="AC215" s="414"/>
      <c r="AD215" s="414"/>
      <c r="AE215" s="414"/>
      <c r="AF215" s="414"/>
      <c r="AG215" s="414"/>
      <c r="AH215" s="414"/>
      <c r="AI215" s="414"/>
      <c r="AJ215" s="1276"/>
      <c r="AK215" s="1276"/>
      <c r="AL215" s="414"/>
      <c r="AM215" s="414"/>
      <c r="AN215" s="414"/>
      <c r="AO215" s="414"/>
      <c r="AP215" s="415"/>
    </row>
    <row r="216" spans="1:44" s="416" customFormat="1" x14ac:dyDescent="0.2">
      <c r="B216" s="399"/>
      <c r="C216" s="436" t="s">
        <v>251</v>
      </c>
      <c r="D216" s="402"/>
      <c r="E216" s="402"/>
      <c r="F216" s="402"/>
      <c r="G216" s="402"/>
      <c r="H216" s="402"/>
      <c r="I216" s="402"/>
      <c r="J216" s="402"/>
      <c r="K216" s="402"/>
      <c r="L216" s="402"/>
      <c r="M216" s="402"/>
      <c r="N216" s="402"/>
      <c r="O216" s="402"/>
      <c r="P216" s="402"/>
      <c r="Q216" s="402"/>
      <c r="R216" s="402"/>
      <c r="S216" s="402"/>
      <c r="T216" s="402"/>
      <c r="U216" s="402"/>
      <c r="V216" s="402"/>
      <c r="W216" s="403"/>
      <c r="X216" s="403"/>
      <c r="Y216" s="403"/>
      <c r="Z216" s="403"/>
      <c r="AA216" s="403"/>
      <c r="AB216" s="403"/>
      <c r="AC216" s="403"/>
      <c r="AD216" s="403"/>
      <c r="AE216" s="403"/>
      <c r="AF216" s="403"/>
      <c r="AG216" s="403"/>
      <c r="AH216" s="403"/>
      <c r="AI216" s="403"/>
      <c r="AJ216" s="403"/>
      <c r="AK216" s="403"/>
      <c r="AL216" s="403"/>
      <c r="AM216" s="403"/>
      <c r="AN216" s="403"/>
      <c r="AO216" s="403"/>
      <c r="AP216" s="404"/>
      <c r="AQ216" s="382"/>
    </row>
    <row r="217" spans="1:44" x14ac:dyDescent="0.2">
      <c r="A217" s="416"/>
      <c r="C217" s="437" t="s">
        <v>233</v>
      </c>
      <c r="D217" s="405"/>
      <c r="E217" s="405"/>
      <c r="F217" s="405"/>
      <c r="G217" s="405"/>
      <c r="H217" s="405"/>
      <c r="I217" s="405"/>
      <c r="J217" s="405"/>
      <c r="K217" s="405"/>
      <c r="L217" s="405"/>
      <c r="M217" s="405"/>
      <c r="N217" s="405"/>
      <c r="O217" s="405"/>
      <c r="P217" s="405"/>
      <c r="Q217" s="405"/>
      <c r="R217" s="405"/>
      <c r="S217" s="406"/>
      <c r="T217" s="407"/>
      <c r="U217" s="408"/>
      <c r="V217" s="408"/>
      <c r="W217" s="409"/>
      <c r="X217" s="409"/>
      <c r="Y217" s="409"/>
      <c r="Z217" s="409"/>
      <c r="AA217" s="409"/>
      <c r="AB217" s="409"/>
      <c r="AC217" s="409"/>
      <c r="AD217" s="409"/>
      <c r="AE217" s="409"/>
      <c r="AF217" s="409"/>
      <c r="AG217" s="409"/>
      <c r="AH217" s="409"/>
      <c r="AI217" s="409"/>
      <c r="AJ217" s="1275"/>
      <c r="AK217" s="1275"/>
      <c r="AL217" s="409"/>
      <c r="AM217" s="409"/>
      <c r="AN217" s="409"/>
      <c r="AO217" s="409"/>
      <c r="AP217" s="410"/>
      <c r="AR217" s="416"/>
    </row>
    <row r="218" spans="1:44" x14ac:dyDescent="0.2">
      <c r="A218" s="416"/>
      <c r="C218" s="438" t="s">
        <v>252</v>
      </c>
      <c r="D218" s="411">
        <f>IFERROR('Sch PARENT Inputs'!D244,0)</f>
        <v>0</v>
      </c>
      <c r="E218" s="411">
        <f>IFERROR('Sch PARENT Inputs'!F244,0)</f>
        <v>0</v>
      </c>
      <c r="F218" s="411">
        <f>D218-E218</f>
        <v>0</v>
      </c>
      <c r="G218" s="411"/>
      <c r="H218" s="411"/>
      <c r="I218" s="411"/>
      <c r="J218" s="411"/>
      <c r="K218" s="411"/>
      <c r="L218" s="411"/>
      <c r="M218" s="411"/>
      <c r="N218" s="411"/>
      <c r="O218" s="411"/>
      <c r="P218" s="411"/>
      <c r="Q218" s="411"/>
      <c r="R218" s="411"/>
      <c r="S218" s="412"/>
      <c r="T218" s="407">
        <f>SUM(F218:S218)</f>
        <v>0</v>
      </c>
      <c r="U218" s="413"/>
      <c r="V218" s="413"/>
      <c r="W218" s="414"/>
      <c r="X218" s="414"/>
      <c r="Y218" s="414"/>
      <c r="Z218" s="414"/>
      <c r="AA218" s="414"/>
      <c r="AB218" s="414"/>
      <c r="AC218" s="414"/>
      <c r="AD218" s="414"/>
      <c r="AE218" s="414"/>
      <c r="AF218" s="414"/>
      <c r="AG218" s="414"/>
      <c r="AH218" s="414"/>
      <c r="AI218" s="414"/>
      <c r="AJ218" s="1276"/>
      <c r="AK218" s="1276"/>
      <c r="AL218" s="414"/>
      <c r="AM218" s="414"/>
      <c r="AN218" s="414"/>
      <c r="AO218" s="414">
        <f>+T218</f>
        <v>0</v>
      </c>
      <c r="AP218" s="415"/>
      <c r="AQ218" s="408">
        <f>T218-SUM(W218:AP218)</f>
        <v>0</v>
      </c>
    </row>
    <row r="219" spans="1:44" s="416" customFormat="1" x14ac:dyDescent="0.2">
      <c r="B219" s="399"/>
      <c r="C219" s="438" t="s">
        <v>253</v>
      </c>
      <c r="D219" s="411">
        <f>IFERROR('Sch PARENT Inputs'!D245,0)</f>
        <v>0</v>
      </c>
      <c r="E219" s="411">
        <f>IFERROR('Sch PARENT Inputs'!F245,0)</f>
        <v>0</v>
      </c>
      <c r="F219" s="411">
        <f>D219-E219</f>
        <v>0</v>
      </c>
      <c r="G219" s="411"/>
      <c r="H219" s="411"/>
      <c r="I219" s="411"/>
      <c r="J219" s="411"/>
      <c r="K219" s="411"/>
      <c r="L219" s="411"/>
      <c r="M219" s="411"/>
      <c r="N219" s="411"/>
      <c r="O219" s="411"/>
      <c r="P219" s="411"/>
      <c r="Q219" s="411"/>
      <c r="R219" s="411"/>
      <c r="S219" s="412"/>
      <c r="T219" s="407">
        <f>SUM(F219:S219)</f>
        <v>0</v>
      </c>
      <c r="U219" s="413"/>
      <c r="V219" s="413"/>
      <c r="W219" s="414"/>
      <c r="X219" s="414"/>
      <c r="Y219" s="414"/>
      <c r="Z219" s="414"/>
      <c r="AA219" s="414"/>
      <c r="AB219" s="414"/>
      <c r="AC219" s="414"/>
      <c r="AD219" s="414"/>
      <c r="AE219" s="414"/>
      <c r="AF219" s="414"/>
      <c r="AG219" s="414"/>
      <c r="AH219" s="414"/>
      <c r="AI219" s="414"/>
      <c r="AJ219" s="1276"/>
      <c r="AK219" s="1276"/>
      <c r="AL219" s="414"/>
      <c r="AM219" s="414"/>
      <c r="AN219" s="414"/>
      <c r="AO219" s="414">
        <f>+T219</f>
        <v>0</v>
      </c>
      <c r="AP219" s="415"/>
      <c r="AQ219" s="408">
        <f>T219-SUM(W219:AP219)</f>
        <v>0</v>
      </c>
      <c r="AR219" s="382"/>
    </row>
    <row r="220" spans="1:44" s="416" customFormat="1" x14ac:dyDescent="0.2">
      <c r="B220" s="399"/>
      <c r="C220" s="438"/>
      <c r="D220" s="411"/>
      <c r="E220" s="411"/>
      <c r="F220" s="411"/>
      <c r="G220" s="411"/>
      <c r="H220" s="411"/>
      <c r="I220" s="411"/>
      <c r="J220" s="411"/>
      <c r="K220" s="411"/>
      <c r="L220" s="411"/>
      <c r="M220" s="411"/>
      <c r="N220" s="411"/>
      <c r="O220" s="411"/>
      <c r="P220" s="411"/>
      <c r="Q220" s="411"/>
      <c r="R220" s="411"/>
      <c r="S220" s="412"/>
      <c r="T220" s="407"/>
      <c r="U220" s="413"/>
      <c r="V220" s="413"/>
      <c r="W220" s="414"/>
      <c r="X220" s="414"/>
      <c r="Y220" s="414"/>
      <c r="Z220" s="414"/>
      <c r="AA220" s="414"/>
      <c r="AB220" s="414"/>
      <c r="AC220" s="414"/>
      <c r="AD220" s="414"/>
      <c r="AE220" s="414"/>
      <c r="AF220" s="414"/>
      <c r="AG220" s="414"/>
      <c r="AH220" s="414"/>
      <c r="AI220" s="414"/>
      <c r="AJ220" s="1276"/>
      <c r="AK220" s="1276"/>
      <c r="AL220" s="414"/>
      <c r="AM220" s="414"/>
      <c r="AN220" s="414"/>
      <c r="AO220" s="414"/>
      <c r="AP220" s="415"/>
    </row>
    <row r="221" spans="1:44" s="416" customFormat="1" x14ac:dyDescent="0.2">
      <c r="B221" s="399"/>
      <c r="C221" s="436" t="s">
        <v>254</v>
      </c>
      <c r="D221" s="402"/>
      <c r="E221" s="402"/>
      <c r="F221" s="402"/>
      <c r="G221" s="402"/>
      <c r="H221" s="402"/>
      <c r="I221" s="402"/>
      <c r="J221" s="402"/>
      <c r="K221" s="402"/>
      <c r="L221" s="402"/>
      <c r="M221" s="402"/>
      <c r="N221" s="402"/>
      <c r="O221" s="402"/>
      <c r="P221" s="402"/>
      <c r="Q221" s="402"/>
      <c r="R221" s="402"/>
      <c r="S221" s="402"/>
      <c r="T221" s="402"/>
      <c r="U221" s="402"/>
      <c r="V221" s="402"/>
      <c r="W221" s="403"/>
      <c r="X221" s="403"/>
      <c r="Y221" s="403"/>
      <c r="Z221" s="403"/>
      <c r="AA221" s="403"/>
      <c r="AB221" s="403"/>
      <c r="AC221" s="403"/>
      <c r="AD221" s="403"/>
      <c r="AE221" s="403"/>
      <c r="AF221" s="403"/>
      <c r="AG221" s="403"/>
      <c r="AH221" s="403"/>
      <c r="AI221" s="403"/>
      <c r="AJ221" s="403"/>
      <c r="AK221" s="403"/>
      <c r="AL221" s="403"/>
      <c r="AM221" s="403"/>
      <c r="AN221" s="403"/>
      <c r="AO221" s="403"/>
      <c r="AP221" s="404"/>
      <c r="AQ221" s="382"/>
    </row>
    <row r="222" spans="1:44" x14ac:dyDescent="0.2">
      <c r="A222" s="416"/>
      <c r="C222" s="437" t="s">
        <v>233</v>
      </c>
      <c r="D222" s="405"/>
      <c r="E222" s="405"/>
      <c r="F222" s="405"/>
      <c r="G222" s="405"/>
      <c r="H222" s="405"/>
      <c r="I222" s="405"/>
      <c r="J222" s="405"/>
      <c r="K222" s="405"/>
      <c r="L222" s="405"/>
      <c r="M222" s="405"/>
      <c r="N222" s="405"/>
      <c r="O222" s="405"/>
      <c r="P222" s="405"/>
      <c r="Q222" s="405"/>
      <c r="R222" s="405"/>
      <c r="S222" s="406"/>
      <c r="T222" s="407"/>
      <c r="U222" s="408"/>
      <c r="V222" s="408"/>
      <c r="W222" s="409"/>
      <c r="X222" s="409"/>
      <c r="Y222" s="409"/>
      <c r="Z222" s="409"/>
      <c r="AA222" s="409"/>
      <c r="AB222" s="409"/>
      <c r="AC222" s="409"/>
      <c r="AD222" s="409"/>
      <c r="AE222" s="409"/>
      <c r="AF222" s="409"/>
      <c r="AG222" s="409"/>
      <c r="AH222" s="409"/>
      <c r="AI222" s="409"/>
      <c r="AJ222" s="1275"/>
      <c r="AK222" s="1275"/>
      <c r="AL222" s="409"/>
      <c r="AM222" s="409"/>
      <c r="AN222" s="409"/>
      <c r="AO222" s="409"/>
      <c r="AP222" s="410"/>
      <c r="AR222" s="416"/>
    </row>
    <row r="223" spans="1:44" x14ac:dyDescent="0.2">
      <c r="A223" s="416"/>
      <c r="C223" s="438" t="s">
        <v>1420</v>
      </c>
      <c r="D223" s="411">
        <f>IFERROR('Sch PARENT Inputs'!D249,0)</f>
        <v>0</v>
      </c>
      <c r="E223" s="411">
        <f>IFERROR('Sch PARENT Inputs'!F249,0)</f>
        <v>0</v>
      </c>
      <c r="F223" s="411">
        <f>D223-E223</f>
        <v>0</v>
      </c>
      <c r="G223" s="411"/>
      <c r="H223" s="411"/>
      <c r="I223" s="411"/>
      <c r="J223" s="411"/>
      <c r="K223" s="411"/>
      <c r="L223" s="411"/>
      <c r="M223" s="411"/>
      <c r="N223" s="411"/>
      <c r="O223" s="411"/>
      <c r="P223" s="411"/>
      <c r="Q223" s="411"/>
      <c r="R223" s="411"/>
      <c r="S223" s="412"/>
      <c r="T223" s="407">
        <f>SUM(F223:S223)</f>
        <v>0</v>
      </c>
      <c r="U223" s="413"/>
      <c r="V223" s="413"/>
      <c r="W223" s="414"/>
      <c r="X223" s="414"/>
      <c r="Y223" s="414"/>
      <c r="Z223" s="414"/>
      <c r="AA223" s="414"/>
      <c r="AB223" s="414"/>
      <c r="AC223" s="414"/>
      <c r="AD223" s="414"/>
      <c r="AE223" s="414"/>
      <c r="AF223" s="414"/>
      <c r="AG223" s="414"/>
      <c r="AH223" s="414"/>
      <c r="AI223" s="414"/>
      <c r="AJ223" s="1276"/>
      <c r="AK223" s="1276"/>
      <c r="AL223" s="414"/>
      <c r="AM223" s="414"/>
      <c r="AN223" s="414">
        <f>+T223</f>
        <v>0</v>
      </c>
      <c r="AO223" s="414"/>
      <c r="AP223" s="415"/>
      <c r="AQ223" s="408">
        <f>T223-SUM(W223:AP223)</f>
        <v>0</v>
      </c>
    </row>
    <row r="224" spans="1:44" s="416" customFormat="1" x14ac:dyDescent="0.2">
      <c r="B224" s="399"/>
      <c r="C224" s="438" t="s">
        <v>1421</v>
      </c>
      <c r="D224" s="411">
        <f>IFERROR('Sch PARENT Inputs'!D250,0)</f>
        <v>0</v>
      </c>
      <c r="E224" s="411">
        <f>IFERROR('Sch PARENT Inputs'!F250,0)</f>
        <v>0</v>
      </c>
      <c r="F224" s="411">
        <f>D224-E224</f>
        <v>0</v>
      </c>
      <c r="G224" s="411"/>
      <c r="H224" s="411"/>
      <c r="I224" s="411"/>
      <c r="J224" s="411"/>
      <c r="K224" s="411"/>
      <c r="L224" s="411"/>
      <c r="M224" s="411"/>
      <c r="N224" s="411"/>
      <c r="O224" s="411"/>
      <c r="P224" s="411"/>
      <c r="Q224" s="411"/>
      <c r="R224" s="411"/>
      <c r="S224" s="412"/>
      <c r="T224" s="407">
        <f>SUM(F224:S224)</f>
        <v>0</v>
      </c>
      <c r="U224" s="413"/>
      <c r="V224" s="413"/>
      <c r="W224" s="414"/>
      <c r="X224" s="414"/>
      <c r="Y224" s="414"/>
      <c r="Z224" s="414"/>
      <c r="AA224" s="414"/>
      <c r="AB224" s="414"/>
      <c r="AC224" s="414"/>
      <c r="AD224" s="414"/>
      <c r="AE224" s="414"/>
      <c r="AF224" s="414"/>
      <c r="AG224" s="414"/>
      <c r="AH224" s="414"/>
      <c r="AI224" s="414"/>
      <c r="AJ224" s="1276"/>
      <c r="AK224" s="1276"/>
      <c r="AL224" s="414"/>
      <c r="AM224" s="414"/>
      <c r="AN224" s="414">
        <f>+T224</f>
        <v>0</v>
      </c>
      <c r="AO224" s="414"/>
      <c r="AP224" s="415"/>
      <c r="AQ224" s="408">
        <f>T224-SUM(W224:AP224)</f>
        <v>0</v>
      </c>
      <c r="AR224" s="382"/>
    </row>
    <row r="225" spans="1:44" s="416" customFormat="1" x14ac:dyDescent="0.2">
      <c r="B225" s="399"/>
      <c r="C225" s="438" t="s">
        <v>1422</v>
      </c>
      <c r="D225" s="411">
        <f>IFERROR('Sch PARENT Inputs'!D251,0)</f>
        <v>0</v>
      </c>
      <c r="E225" s="411">
        <f>IFERROR('Sch PARENT Inputs'!F251,0)</f>
        <v>0</v>
      </c>
      <c r="F225" s="411">
        <f>D225-E225</f>
        <v>0</v>
      </c>
      <c r="G225" s="411"/>
      <c r="H225" s="411"/>
      <c r="I225" s="411"/>
      <c r="J225" s="411"/>
      <c r="K225" s="411"/>
      <c r="L225" s="411"/>
      <c r="M225" s="411"/>
      <c r="N225" s="411"/>
      <c r="O225" s="411"/>
      <c r="P225" s="411"/>
      <c r="Q225" s="411">
        <f>-Q160</f>
        <v>0</v>
      </c>
      <c r="R225" s="411"/>
      <c r="S225" s="412"/>
      <c r="T225" s="407">
        <f>SUM(F225:S225)</f>
        <v>0</v>
      </c>
      <c r="U225" s="413"/>
      <c r="V225" s="413"/>
      <c r="W225" s="414"/>
      <c r="X225" s="414"/>
      <c r="Y225" s="414"/>
      <c r="Z225" s="414"/>
      <c r="AA225" s="414"/>
      <c r="AB225" s="414"/>
      <c r="AC225" s="414"/>
      <c r="AD225" s="414"/>
      <c r="AE225" s="414"/>
      <c r="AF225" s="414"/>
      <c r="AG225" s="414"/>
      <c r="AH225" s="414"/>
      <c r="AI225" s="414"/>
      <c r="AJ225" s="1276"/>
      <c r="AK225" s="1276"/>
      <c r="AL225" s="414"/>
      <c r="AM225" s="414"/>
      <c r="AN225" s="414">
        <f>+T225</f>
        <v>0</v>
      </c>
      <c r="AO225" s="414"/>
      <c r="AP225" s="415"/>
      <c r="AQ225" s="408">
        <f>T225-SUM(W225:AP225)</f>
        <v>0</v>
      </c>
    </row>
    <row r="226" spans="1:44" s="416" customFormat="1" x14ac:dyDescent="0.2">
      <c r="B226" s="399"/>
      <c r="C226" s="438"/>
      <c r="D226" s="411"/>
      <c r="E226" s="411"/>
      <c r="F226" s="411"/>
      <c r="G226" s="411"/>
      <c r="H226" s="411"/>
      <c r="I226" s="411"/>
      <c r="J226" s="411"/>
      <c r="K226" s="411"/>
      <c r="L226" s="411"/>
      <c r="M226" s="411"/>
      <c r="N226" s="411"/>
      <c r="O226" s="411"/>
      <c r="P226" s="411"/>
      <c r="Q226" s="411"/>
      <c r="R226" s="411"/>
      <c r="S226" s="412"/>
      <c r="T226" s="407"/>
      <c r="U226" s="413"/>
      <c r="V226" s="413"/>
      <c r="W226" s="414"/>
      <c r="X226" s="414"/>
      <c r="Y226" s="414"/>
      <c r="Z226" s="414"/>
      <c r="AA226" s="414"/>
      <c r="AB226" s="414"/>
      <c r="AC226" s="414"/>
      <c r="AD226" s="414"/>
      <c r="AE226" s="414"/>
      <c r="AF226" s="414"/>
      <c r="AG226" s="414"/>
      <c r="AH226" s="414"/>
      <c r="AI226" s="414"/>
      <c r="AJ226" s="1276"/>
      <c r="AK226" s="1276"/>
      <c r="AL226" s="414"/>
      <c r="AM226" s="414"/>
      <c r="AN226" s="414"/>
      <c r="AO226" s="414"/>
      <c r="AP226" s="415"/>
    </row>
    <row r="227" spans="1:44" s="416" customFormat="1" x14ac:dyDescent="0.2">
      <c r="B227" s="399"/>
      <c r="C227" s="436" t="s">
        <v>258</v>
      </c>
      <c r="D227" s="402"/>
      <c r="E227" s="402"/>
      <c r="F227" s="402"/>
      <c r="G227" s="402"/>
      <c r="H227" s="402"/>
      <c r="I227" s="402"/>
      <c r="J227" s="402"/>
      <c r="K227" s="402"/>
      <c r="L227" s="402"/>
      <c r="M227" s="402"/>
      <c r="N227" s="402"/>
      <c r="O227" s="402"/>
      <c r="P227" s="402"/>
      <c r="Q227" s="402"/>
      <c r="R227" s="402"/>
      <c r="S227" s="402"/>
      <c r="T227" s="402"/>
      <c r="U227" s="402"/>
      <c r="V227" s="402"/>
      <c r="W227" s="403"/>
      <c r="X227" s="403"/>
      <c r="Y227" s="403"/>
      <c r="Z227" s="403"/>
      <c r="AA227" s="403"/>
      <c r="AB227" s="403"/>
      <c r="AC227" s="403"/>
      <c r="AD227" s="403"/>
      <c r="AE227" s="403"/>
      <c r="AF227" s="403"/>
      <c r="AG227" s="403"/>
      <c r="AH227" s="403"/>
      <c r="AI227" s="403"/>
      <c r="AJ227" s="403"/>
      <c r="AK227" s="403"/>
      <c r="AL227" s="403"/>
      <c r="AM227" s="403"/>
      <c r="AN227" s="403"/>
      <c r="AO227" s="403"/>
      <c r="AP227" s="404"/>
      <c r="AQ227" s="382"/>
    </row>
    <row r="228" spans="1:44" x14ac:dyDescent="0.2">
      <c r="A228" s="416"/>
      <c r="C228" s="437" t="s">
        <v>233</v>
      </c>
      <c r="D228" s="405"/>
      <c r="E228" s="405"/>
      <c r="F228" s="405"/>
      <c r="G228" s="405"/>
      <c r="H228" s="405"/>
      <c r="I228" s="405"/>
      <c r="J228" s="405"/>
      <c r="K228" s="405"/>
      <c r="L228" s="405"/>
      <c r="M228" s="405"/>
      <c r="N228" s="405"/>
      <c r="O228" s="405"/>
      <c r="P228" s="405"/>
      <c r="Q228" s="405"/>
      <c r="R228" s="405"/>
      <c r="S228" s="406"/>
      <c r="T228" s="407"/>
      <c r="U228" s="408"/>
      <c r="V228" s="408"/>
      <c r="W228" s="409"/>
      <c r="X228" s="409"/>
      <c r="Y228" s="409"/>
      <c r="Z228" s="409"/>
      <c r="AA228" s="409"/>
      <c r="AB228" s="409"/>
      <c r="AC228" s="409"/>
      <c r="AD228" s="409"/>
      <c r="AE228" s="409"/>
      <c r="AF228" s="409"/>
      <c r="AG228" s="409"/>
      <c r="AH228" s="409"/>
      <c r="AI228" s="409"/>
      <c r="AJ228" s="1275"/>
      <c r="AK228" s="1275"/>
      <c r="AL228" s="409"/>
      <c r="AM228" s="409"/>
      <c r="AN228" s="409"/>
      <c r="AO228" s="409"/>
      <c r="AP228" s="410"/>
      <c r="AR228" s="416"/>
    </row>
    <row r="229" spans="1:44" x14ac:dyDescent="0.2">
      <c r="A229" s="416"/>
      <c r="C229" s="438" t="s">
        <v>1423</v>
      </c>
      <c r="D229" s="411">
        <f>IFERROR('Sch PARENT Inputs'!D255,0)</f>
        <v>0</v>
      </c>
      <c r="E229" s="411">
        <f>IFERROR('Sch PARENT Inputs'!F255,0)</f>
        <v>0</v>
      </c>
      <c r="F229" s="411">
        <f>D229-E229</f>
        <v>0</v>
      </c>
      <c r="G229" s="411"/>
      <c r="H229" s="411"/>
      <c r="I229" s="411"/>
      <c r="J229" s="411"/>
      <c r="K229" s="411"/>
      <c r="L229" s="411"/>
      <c r="M229" s="411"/>
      <c r="N229" s="411"/>
      <c r="O229" s="411"/>
      <c r="P229" s="411"/>
      <c r="Q229" s="411"/>
      <c r="R229" s="411"/>
      <c r="S229" s="412"/>
      <c r="T229" s="407">
        <f>SUM(F229:S229)</f>
        <v>0</v>
      </c>
      <c r="U229" s="413"/>
      <c r="V229" s="413"/>
      <c r="W229" s="414"/>
      <c r="X229" s="414"/>
      <c r="Y229" s="414"/>
      <c r="Z229" s="414"/>
      <c r="AA229" s="414"/>
      <c r="AB229" s="414"/>
      <c r="AC229" s="414"/>
      <c r="AD229" s="414"/>
      <c r="AE229" s="414"/>
      <c r="AF229" s="414"/>
      <c r="AG229" s="414">
        <f>+F229</f>
        <v>0</v>
      </c>
      <c r="AH229" s="414"/>
      <c r="AI229" s="414"/>
      <c r="AJ229" s="1276"/>
      <c r="AK229" s="1276"/>
      <c r="AL229" s="414"/>
      <c r="AM229" s="414"/>
      <c r="AN229" s="414"/>
      <c r="AO229" s="414"/>
      <c r="AP229" s="415"/>
      <c r="AQ229" s="408">
        <f>T229-SUM(W229:AP229)</f>
        <v>0</v>
      </c>
    </row>
    <row r="230" spans="1:44" s="416" customFormat="1" x14ac:dyDescent="0.2">
      <c r="B230" s="399"/>
      <c r="C230" s="438" t="s">
        <v>1424</v>
      </c>
      <c r="D230" s="411">
        <f>IFERROR('Sch PARENT Inputs'!D256,0)</f>
        <v>0</v>
      </c>
      <c r="E230" s="411">
        <f>IFERROR('Sch PARENT Inputs'!F256,0)</f>
        <v>0</v>
      </c>
      <c r="F230" s="411">
        <f>D230-E230</f>
        <v>0</v>
      </c>
      <c r="G230" s="411"/>
      <c r="H230" s="411"/>
      <c r="I230" s="411"/>
      <c r="J230" s="411"/>
      <c r="K230" s="411"/>
      <c r="L230" s="411"/>
      <c r="M230" s="411"/>
      <c r="N230" s="411"/>
      <c r="O230" s="411"/>
      <c r="P230" s="411"/>
      <c r="Q230" s="411"/>
      <c r="R230" s="411"/>
      <c r="S230" s="412"/>
      <c r="T230" s="407">
        <f>SUM(F230:S230)</f>
        <v>0</v>
      </c>
      <c r="U230" s="413"/>
      <c r="V230" s="413"/>
      <c r="W230" s="414"/>
      <c r="X230" s="414"/>
      <c r="Y230" s="414"/>
      <c r="Z230" s="414"/>
      <c r="AA230" s="414"/>
      <c r="AB230" s="414"/>
      <c r="AC230" s="414"/>
      <c r="AD230" s="414"/>
      <c r="AE230" s="414"/>
      <c r="AF230" s="414"/>
      <c r="AG230" s="414">
        <f>+F230</f>
        <v>0</v>
      </c>
      <c r="AH230" s="414"/>
      <c r="AI230" s="414"/>
      <c r="AJ230" s="1276"/>
      <c r="AK230" s="558"/>
      <c r="AL230" s="414"/>
      <c r="AM230" s="414"/>
      <c r="AN230" s="414"/>
      <c r="AO230" s="414"/>
      <c r="AP230" s="415"/>
      <c r="AQ230" s="408">
        <f>T230-SUM(W230:AP230)</f>
        <v>0</v>
      </c>
      <c r="AR230" s="382"/>
    </row>
    <row r="231" spans="1:44" s="416" customFormat="1" x14ac:dyDescent="0.2">
      <c r="B231" s="399"/>
      <c r="C231" s="438"/>
      <c r="D231" s="411"/>
      <c r="E231" s="411"/>
      <c r="F231" s="411"/>
      <c r="G231" s="411"/>
      <c r="H231" s="411"/>
      <c r="I231" s="411"/>
      <c r="J231" s="411"/>
      <c r="K231" s="411"/>
      <c r="L231" s="411"/>
      <c r="M231" s="411"/>
      <c r="N231" s="411"/>
      <c r="O231" s="411"/>
      <c r="P231" s="411"/>
      <c r="Q231" s="411"/>
      <c r="R231" s="411"/>
      <c r="S231" s="412"/>
      <c r="T231" s="407"/>
      <c r="U231" s="413"/>
      <c r="V231" s="413"/>
      <c r="W231" s="414"/>
      <c r="X231" s="414"/>
      <c r="Y231" s="414"/>
      <c r="Z231" s="414"/>
      <c r="AA231" s="414"/>
      <c r="AB231" s="414"/>
      <c r="AC231" s="414"/>
      <c r="AD231" s="414"/>
      <c r="AE231" s="414"/>
      <c r="AF231" s="414"/>
      <c r="AG231" s="414"/>
      <c r="AH231" s="414"/>
      <c r="AI231" s="414"/>
      <c r="AJ231" s="1276"/>
      <c r="AK231" s="1276"/>
      <c r="AL231" s="414"/>
      <c r="AM231" s="414"/>
      <c r="AN231" s="414"/>
      <c r="AO231" s="414"/>
      <c r="AP231" s="415"/>
    </row>
    <row r="232" spans="1:44" s="416" customFormat="1" x14ac:dyDescent="0.2">
      <c r="B232" s="399"/>
      <c r="C232" s="436" t="s">
        <v>261</v>
      </c>
      <c r="D232" s="402"/>
      <c r="E232" s="402"/>
      <c r="F232" s="402"/>
      <c r="G232" s="402"/>
      <c r="H232" s="402"/>
      <c r="I232" s="402"/>
      <c r="J232" s="402"/>
      <c r="K232" s="402"/>
      <c r="L232" s="402"/>
      <c r="M232" s="402"/>
      <c r="N232" s="402"/>
      <c r="O232" s="402"/>
      <c r="P232" s="402"/>
      <c r="Q232" s="402"/>
      <c r="R232" s="402"/>
      <c r="S232" s="402"/>
      <c r="T232" s="402"/>
      <c r="U232" s="402"/>
      <c r="V232" s="402"/>
      <c r="W232" s="403"/>
      <c r="X232" s="403"/>
      <c r="Y232" s="403"/>
      <c r="Z232" s="403"/>
      <c r="AA232" s="403"/>
      <c r="AB232" s="403"/>
      <c r="AC232" s="403"/>
      <c r="AD232" s="403"/>
      <c r="AE232" s="403"/>
      <c r="AF232" s="403"/>
      <c r="AG232" s="403"/>
      <c r="AH232" s="403"/>
      <c r="AI232" s="403"/>
      <c r="AJ232" s="403"/>
      <c r="AK232" s="403"/>
      <c r="AL232" s="403"/>
      <c r="AM232" s="403"/>
      <c r="AN232" s="403"/>
      <c r="AO232" s="403"/>
      <c r="AP232" s="404"/>
      <c r="AQ232" s="382"/>
    </row>
    <row r="233" spans="1:44" x14ac:dyDescent="0.2">
      <c r="A233" s="416"/>
      <c r="C233" s="437" t="s">
        <v>233</v>
      </c>
      <c r="D233" s="405"/>
      <c r="E233" s="405"/>
      <c r="F233" s="405"/>
      <c r="G233" s="405"/>
      <c r="H233" s="405"/>
      <c r="I233" s="405"/>
      <c r="J233" s="405"/>
      <c r="K233" s="405"/>
      <c r="L233" s="405"/>
      <c r="M233" s="405"/>
      <c r="N233" s="405"/>
      <c r="O233" s="405"/>
      <c r="P233" s="405"/>
      <c r="Q233" s="405"/>
      <c r="R233" s="405"/>
      <c r="S233" s="406"/>
      <c r="T233" s="407"/>
      <c r="U233" s="408"/>
      <c r="V233" s="408"/>
      <c r="W233" s="409"/>
      <c r="X233" s="409"/>
      <c r="Y233" s="409"/>
      <c r="Z233" s="409"/>
      <c r="AA233" s="409"/>
      <c r="AB233" s="409"/>
      <c r="AC233" s="409"/>
      <c r="AD233" s="409"/>
      <c r="AE233" s="409"/>
      <c r="AF233" s="409"/>
      <c r="AG233" s="409"/>
      <c r="AH233" s="409"/>
      <c r="AI233" s="409"/>
      <c r="AJ233" s="1275"/>
      <c r="AK233" s="1275"/>
      <c r="AL233" s="409"/>
      <c r="AM233" s="409"/>
      <c r="AN233" s="409"/>
      <c r="AO233" s="409"/>
      <c r="AP233" s="410"/>
      <c r="AR233" s="416"/>
    </row>
    <row r="234" spans="1:44" x14ac:dyDescent="0.2">
      <c r="A234" s="416"/>
      <c r="C234" s="438" t="s">
        <v>317</v>
      </c>
      <c r="D234" s="411">
        <f>IFERROR('Sch PARENT Inputs'!D260,0)</f>
        <v>0</v>
      </c>
      <c r="E234" s="411">
        <f>IFERROR('Sch PARENT Inputs'!F260,0)</f>
        <v>0</v>
      </c>
      <c r="F234" s="411">
        <f>D234-E234</f>
        <v>0</v>
      </c>
      <c r="G234" s="411"/>
      <c r="H234" s="411"/>
      <c r="I234" s="411"/>
      <c r="J234" s="411"/>
      <c r="K234" s="411"/>
      <c r="L234" s="411"/>
      <c r="M234" s="411"/>
      <c r="N234" s="411"/>
      <c r="O234" s="411"/>
      <c r="P234" s="411"/>
      <c r="Q234" s="411"/>
      <c r="R234" s="411"/>
      <c r="S234" s="412"/>
      <c r="T234" s="407">
        <f>SUM(F234:S234)</f>
        <v>0</v>
      </c>
      <c r="U234" s="413"/>
      <c r="V234" s="413"/>
      <c r="W234" s="414"/>
      <c r="X234" s="414"/>
      <c r="Y234" s="414"/>
      <c r="Z234" s="414"/>
      <c r="AA234" s="414"/>
      <c r="AB234" s="414"/>
      <c r="AC234" s="414"/>
      <c r="AD234" s="414"/>
      <c r="AE234" s="414"/>
      <c r="AF234" s="414"/>
      <c r="AG234" s="414">
        <f>+T234</f>
        <v>0</v>
      </c>
      <c r="AH234" s="414"/>
      <c r="AI234" s="414"/>
      <c r="AJ234" s="1276"/>
      <c r="AK234" s="1276"/>
      <c r="AL234" s="414"/>
      <c r="AM234" s="414"/>
      <c r="AN234" s="414"/>
      <c r="AO234" s="414"/>
      <c r="AP234" s="415"/>
      <c r="AQ234" s="408">
        <f>T234-SUM(W234:AP234)</f>
        <v>0</v>
      </c>
    </row>
    <row r="235" spans="1:44" s="416" customFormat="1" x14ac:dyDescent="0.2">
      <c r="B235" s="399"/>
      <c r="C235" s="438" t="s">
        <v>318</v>
      </c>
      <c r="D235" s="411">
        <f>IFERROR('Sch PARENT Inputs'!D261,0)</f>
        <v>0</v>
      </c>
      <c r="E235" s="411">
        <f>IFERROR('Sch PARENT Inputs'!F261,0)</f>
        <v>0</v>
      </c>
      <c r="F235" s="411">
        <f>D235-E235</f>
        <v>0</v>
      </c>
      <c r="G235" s="411"/>
      <c r="H235" s="411"/>
      <c r="I235" s="411"/>
      <c r="J235" s="411"/>
      <c r="K235" s="411"/>
      <c r="L235" s="411"/>
      <c r="M235" s="411"/>
      <c r="N235" s="411"/>
      <c r="O235" s="411"/>
      <c r="P235" s="411"/>
      <c r="Q235" s="411"/>
      <c r="R235" s="411"/>
      <c r="S235" s="412"/>
      <c r="T235" s="407">
        <f>SUM(F235:S235)</f>
        <v>0</v>
      </c>
      <c r="U235" s="413"/>
      <c r="V235" s="413"/>
      <c r="W235" s="414"/>
      <c r="X235" s="414"/>
      <c r="Y235" s="414"/>
      <c r="Z235" s="414"/>
      <c r="AA235" s="414"/>
      <c r="AB235" s="414"/>
      <c r="AC235" s="414"/>
      <c r="AD235" s="414"/>
      <c r="AE235" s="414"/>
      <c r="AF235" s="414"/>
      <c r="AG235" s="414">
        <f>+T235</f>
        <v>0</v>
      </c>
      <c r="AH235" s="414"/>
      <c r="AI235" s="414"/>
      <c r="AJ235" s="1276"/>
      <c r="AK235" s="1276"/>
      <c r="AL235" s="414"/>
      <c r="AM235" s="414"/>
      <c r="AN235" s="414"/>
      <c r="AO235" s="414"/>
      <c r="AP235" s="415"/>
      <c r="AQ235" s="408">
        <f>T235-SUM(W235:AP235)</f>
        <v>0</v>
      </c>
      <c r="AR235" s="382"/>
    </row>
    <row r="236" spans="1:44" s="416" customFormat="1" x14ac:dyDescent="0.2">
      <c r="B236" s="399"/>
      <c r="C236" s="438" t="s">
        <v>319</v>
      </c>
      <c r="D236" s="411">
        <f>IFERROR('Sch PARENT Inputs'!D262,0)</f>
        <v>0</v>
      </c>
      <c r="E236" s="411">
        <f>IFERROR('Sch PARENT Inputs'!F262,0)</f>
        <v>0</v>
      </c>
      <c r="F236" s="411">
        <f>D236-E236</f>
        <v>0</v>
      </c>
      <c r="G236" s="411"/>
      <c r="H236" s="411"/>
      <c r="I236" s="411"/>
      <c r="J236" s="411"/>
      <c r="K236" s="411"/>
      <c r="L236" s="411"/>
      <c r="M236" s="411"/>
      <c r="N236" s="411"/>
      <c r="O236" s="411"/>
      <c r="P236" s="411"/>
      <c r="Q236" s="411"/>
      <c r="R236" s="411"/>
      <c r="S236" s="412"/>
      <c r="T236" s="407">
        <f>SUM(F236:S236)</f>
        <v>0</v>
      </c>
      <c r="U236" s="413"/>
      <c r="V236" s="413"/>
      <c r="W236" s="414"/>
      <c r="X236" s="414"/>
      <c r="Y236" s="414"/>
      <c r="Z236" s="414"/>
      <c r="AA236" s="414"/>
      <c r="AB236" s="414"/>
      <c r="AC236" s="414"/>
      <c r="AD236" s="414"/>
      <c r="AE236" s="414"/>
      <c r="AF236" s="414"/>
      <c r="AG236" s="414">
        <f>+T236</f>
        <v>0</v>
      </c>
      <c r="AH236" s="414"/>
      <c r="AI236" s="414"/>
      <c r="AJ236" s="1276"/>
      <c r="AK236" s="1276"/>
      <c r="AL236" s="414"/>
      <c r="AM236" s="414"/>
      <c r="AN236" s="414"/>
      <c r="AO236" s="414"/>
      <c r="AP236" s="415"/>
      <c r="AQ236" s="408">
        <f>T236-SUM(W236:AP236)</f>
        <v>0</v>
      </c>
    </row>
    <row r="237" spans="1:44" s="416" customFormat="1" x14ac:dyDescent="0.2">
      <c r="B237" s="399"/>
      <c r="C237" s="438" t="s">
        <v>320</v>
      </c>
      <c r="D237" s="411">
        <f>IFERROR('Sch PARENT Inputs'!D263,0)</f>
        <v>0</v>
      </c>
      <c r="E237" s="411">
        <f>IFERROR('Sch PARENT Inputs'!F263,0)</f>
        <v>0</v>
      </c>
      <c r="F237" s="411">
        <f>D237-E237</f>
        <v>0</v>
      </c>
      <c r="G237" s="411"/>
      <c r="H237" s="411"/>
      <c r="I237" s="411"/>
      <c r="J237" s="411"/>
      <c r="K237" s="411"/>
      <c r="L237" s="411"/>
      <c r="M237" s="411"/>
      <c r="N237" s="411"/>
      <c r="O237" s="411"/>
      <c r="P237" s="411"/>
      <c r="Q237" s="411"/>
      <c r="R237" s="411"/>
      <c r="S237" s="412"/>
      <c r="T237" s="407">
        <f>SUM(F237:S237)</f>
        <v>0</v>
      </c>
      <c r="U237" s="413"/>
      <c r="V237" s="413"/>
      <c r="W237" s="414"/>
      <c r="X237" s="414"/>
      <c r="Y237" s="414"/>
      <c r="Z237" s="414"/>
      <c r="AA237" s="414"/>
      <c r="AB237" s="414"/>
      <c r="AC237" s="414"/>
      <c r="AD237" s="414"/>
      <c r="AE237" s="414"/>
      <c r="AF237" s="414"/>
      <c r="AG237" s="414">
        <f>+T237</f>
        <v>0</v>
      </c>
      <c r="AH237" s="414"/>
      <c r="AI237" s="414"/>
      <c r="AJ237" s="1276"/>
      <c r="AK237" s="1276"/>
      <c r="AL237" s="414"/>
      <c r="AM237" s="414"/>
      <c r="AN237" s="414"/>
      <c r="AO237" s="414"/>
      <c r="AP237" s="415"/>
      <c r="AQ237" s="408">
        <f>T237-SUM(W237:AP237)</f>
        <v>0</v>
      </c>
    </row>
    <row r="238" spans="1:44" s="416" customFormat="1" x14ac:dyDescent="0.2">
      <c r="B238" s="399"/>
      <c r="C238" s="438"/>
      <c r="D238" s="411"/>
      <c r="E238" s="411"/>
      <c r="F238" s="411"/>
      <c r="G238" s="411"/>
      <c r="H238" s="411"/>
      <c r="I238" s="411"/>
      <c r="J238" s="411"/>
      <c r="K238" s="411"/>
      <c r="L238" s="411"/>
      <c r="M238" s="411"/>
      <c r="N238" s="411"/>
      <c r="O238" s="411"/>
      <c r="P238" s="411"/>
      <c r="Q238" s="411"/>
      <c r="R238" s="411"/>
      <c r="S238" s="412"/>
      <c r="T238" s="407"/>
      <c r="U238" s="413"/>
      <c r="V238" s="413"/>
      <c r="W238" s="414"/>
      <c r="X238" s="414"/>
      <c r="Y238" s="414"/>
      <c r="Z238" s="414"/>
      <c r="AA238" s="414"/>
      <c r="AB238" s="414"/>
      <c r="AC238" s="414"/>
      <c r="AD238" s="414"/>
      <c r="AE238" s="414"/>
      <c r="AF238" s="414"/>
      <c r="AG238" s="414"/>
      <c r="AH238" s="414"/>
      <c r="AI238" s="414"/>
      <c r="AJ238" s="1276"/>
      <c r="AK238" s="1276"/>
      <c r="AL238" s="414"/>
      <c r="AM238" s="414"/>
      <c r="AN238" s="414"/>
      <c r="AO238" s="414"/>
      <c r="AP238" s="415"/>
    </row>
    <row r="239" spans="1:44" s="416" customFormat="1" x14ac:dyDescent="0.2">
      <c r="B239" s="399"/>
      <c r="C239" s="436" t="s">
        <v>266</v>
      </c>
      <c r="D239" s="402"/>
      <c r="E239" s="402"/>
      <c r="F239" s="402"/>
      <c r="G239" s="402"/>
      <c r="H239" s="402"/>
      <c r="I239" s="402"/>
      <c r="J239" s="402"/>
      <c r="K239" s="402"/>
      <c r="L239" s="402"/>
      <c r="M239" s="402"/>
      <c r="N239" s="402"/>
      <c r="O239" s="402"/>
      <c r="P239" s="402"/>
      <c r="Q239" s="402"/>
      <c r="R239" s="402"/>
      <c r="S239" s="402"/>
      <c r="T239" s="402"/>
      <c r="U239" s="402"/>
      <c r="V239" s="402"/>
      <c r="W239" s="403"/>
      <c r="X239" s="403"/>
      <c r="Y239" s="403"/>
      <c r="Z239" s="403"/>
      <c r="AA239" s="403"/>
      <c r="AB239" s="403"/>
      <c r="AC239" s="403"/>
      <c r="AD239" s="403"/>
      <c r="AE239" s="403"/>
      <c r="AF239" s="403"/>
      <c r="AG239" s="403"/>
      <c r="AH239" s="403"/>
      <c r="AI239" s="403"/>
      <c r="AJ239" s="403"/>
      <c r="AK239" s="403"/>
      <c r="AL239" s="403"/>
      <c r="AM239" s="403"/>
      <c r="AN239" s="403"/>
      <c r="AO239" s="403"/>
      <c r="AP239" s="404"/>
      <c r="AQ239" s="382"/>
    </row>
    <row r="240" spans="1:44" x14ac:dyDescent="0.2">
      <c r="A240" s="416"/>
      <c r="C240" s="437" t="s">
        <v>233</v>
      </c>
      <c r="D240" s="405"/>
      <c r="E240" s="405"/>
      <c r="F240" s="405"/>
      <c r="G240" s="405"/>
      <c r="H240" s="405"/>
      <c r="I240" s="405"/>
      <c r="J240" s="405"/>
      <c r="K240" s="405"/>
      <c r="L240" s="405"/>
      <c r="M240" s="405"/>
      <c r="N240" s="405"/>
      <c r="O240" s="405"/>
      <c r="P240" s="405"/>
      <c r="Q240" s="405"/>
      <c r="R240" s="405"/>
      <c r="S240" s="406"/>
      <c r="T240" s="407"/>
      <c r="U240" s="408"/>
      <c r="V240" s="408"/>
      <c r="W240" s="409"/>
      <c r="X240" s="409"/>
      <c r="Y240" s="409"/>
      <c r="Z240" s="409"/>
      <c r="AA240" s="409"/>
      <c r="AB240" s="409"/>
      <c r="AC240" s="409"/>
      <c r="AD240" s="409"/>
      <c r="AE240" s="409"/>
      <c r="AF240" s="409"/>
      <c r="AG240" s="409"/>
      <c r="AH240" s="409"/>
      <c r="AI240" s="409"/>
      <c r="AJ240" s="1275"/>
      <c r="AK240" s="1275"/>
      <c r="AL240" s="409"/>
      <c r="AM240" s="409"/>
      <c r="AN240" s="409"/>
      <c r="AO240" s="409"/>
      <c r="AP240" s="410"/>
      <c r="AR240" s="416"/>
    </row>
    <row r="241" spans="1:44" x14ac:dyDescent="0.2">
      <c r="A241" s="416"/>
      <c r="C241" s="438" t="s">
        <v>1425</v>
      </c>
      <c r="D241" s="411">
        <f>IFERROR('Sch PARENT Inputs'!D267,0)</f>
        <v>0</v>
      </c>
      <c r="E241" s="411">
        <f>IFERROR('Sch PARENT Inputs'!F267,0)</f>
        <v>0</v>
      </c>
      <c r="F241" s="411">
        <f>D241-E241</f>
        <v>0</v>
      </c>
      <c r="G241" s="411"/>
      <c r="H241" s="411"/>
      <c r="I241" s="411"/>
      <c r="J241" s="411"/>
      <c r="K241" s="411"/>
      <c r="L241" s="411"/>
      <c r="M241" s="411"/>
      <c r="N241" s="411"/>
      <c r="O241" s="411"/>
      <c r="P241" s="411"/>
      <c r="Q241" s="411"/>
      <c r="R241" s="411"/>
      <c r="S241" s="412"/>
      <c r="T241" s="407">
        <f>SUM(F241:S241)</f>
        <v>0</v>
      </c>
      <c r="U241" s="413"/>
      <c r="V241" s="413"/>
      <c r="W241" s="414"/>
      <c r="X241" s="414"/>
      <c r="Y241" s="414"/>
      <c r="Z241" s="414"/>
      <c r="AA241" s="414"/>
      <c r="AB241" s="414"/>
      <c r="AC241" s="414"/>
      <c r="AD241" s="414"/>
      <c r="AE241" s="414"/>
      <c r="AF241" s="414"/>
      <c r="AG241" s="414">
        <f>+T241</f>
        <v>0</v>
      </c>
      <c r="AH241" s="414"/>
      <c r="AI241" s="414"/>
      <c r="AJ241" s="1276"/>
      <c r="AK241" s="1276"/>
      <c r="AL241" s="414"/>
      <c r="AM241" s="414"/>
      <c r="AN241" s="414"/>
      <c r="AO241" s="414"/>
      <c r="AP241" s="415"/>
      <c r="AQ241" s="408">
        <f>T241-SUM(W241:AP241)</f>
        <v>0</v>
      </c>
    </row>
    <row r="242" spans="1:44" s="416" customFormat="1" x14ac:dyDescent="0.2">
      <c r="B242" s="399"/>
      <c r="C242" s="438"/>
      <c r="D242" s="411"/>
      <c r="E242" s="411"/>
      <c r="F242" s="411"/>
      <c r="G242" s="411"/>
      <c r="H242" s="411"/>
      <c r="I242" s="411"/>
      <c r="J242" s="411"/>
      <c r="K242" s="411"/>
      <c r="L242" s="411"/>
      <c r="M242" s="411"/>
      <c r="N242" s="411"/>
      <c r="O242" s="411"/>
      <c r="P242" s="411"/>
      <c r="Q242" s="411"/>
      <c r="R242" s="411"/>
      <c r="S242" s="412"/>
      <c r="T242" s="407"/>
      <c r="U242" s="413"/>
      <c r="V242" s="413"/>
      <c r="W242" s="414"/>
      <c r="X242" s="414"/>
      <c r="Y242" s="414"/>
      <c r="Z242" s="414"/>
      <c r="AA242" s="414"/>
      <c r="AB242" s="414"/>
      <c r="AC242" s="414"/>
      <c r="AD242" s="414"/>
      <c r="AE242" s="414"/>
      <c r="AF242" s="414"/>
      <c r="AG242" s="414"/>
      <c r="AH242" s="414"/>
      <c r="AI242" s="414"/>
      <c r="AJ242" s="1276"/>
      <c r="AK242" s="1276"/>
      <c r="AL242" s="414"/>
      <c r="AM242" s="414"/>
      <c r="AN242" s="414"/>
      <c r="AO242" s="414"/>
      <c r="AP242" s="415"/>
      <c r="AR242" s="382"/>
    </row>
    <row r="243" spans="1:44" s="416" customFormat="1" x14ac:dyDescent="0.2">
      <c r="B243" s="399"/>
      <c r="C243" s="436" t="s">
        <v>268</v>
      </c>
      <c r="D243" s="402"/>
      <c r="E243" s="402"/>
      <c r="F243" s="402"/>
      <c r="G243" s="402"/>
      <c r="H243" s="402"/>
      <c r="I243" s="402"/>
      <c r="J243" s="402"/>
      <c r="K243" s="402"/>
      <c r="L243" s="402"/>
      <c r="M243" s="402"/>
      <c r="N243" s="402"/>
      <c r="O243" s="402"/>
      <c r="P243" s="402"/>
      <c r="Q243" s="402"/>
      <c r="R243" s="402"/>
      <c r="S243" s="402"/>
      <c r="T243" s="402"/>
      <c r="U243" s="402"/>
      <c r="V243" s="402"/>
      <c r="W243" s="403"/>
      <c r="X243" s="403"/>
      <c r="Y243" s="403"/>
      <c r="Z243" s="403"/>
      <c r="AA243" s="403"/>
      <c r="AB243" s="403"/>
      <c r="AC243" s="403"/>
      <c r="AD243" s="403"/>
      <c r="AE243" s="403"/>
      <c r="AF243" s="403"/>
      <c r="AG243" s="403"/>
      <c r="AH243" s="403"/>
      <c r="AI243" s="403"/>
      <c r="AJ243" s="403"/>
      <c r="AK243" s="403"/>
      <c r="AL243" s="403"/>
      <c r="AM243" s="403"/>
      <c r="AN243" s="403"/>
      <c r="AO243" s="403"/>
      <c r="AP243" s="404"/>
      <c r="AQ243" s="382"/>
    </row>
    <row r="244" spans="1:44" x14ac:dyDescent="0.2">
      <c r="A244" s="416"/>
      <c r="C244" s="437" t="s">
        <v>233</v>
      </c>
      <c r="D244" s="405"/>
      <c r="E244" s="405"/>
      <c r="F244" s="405"/>
      <c r="G244" s="405"/>
      <c r="H244" s="405"/>
      <c r="I244" s="405"/>
      <c r="J244" s="405"/>
      <c r="K244" s="405"/>
      <c r="L244" s="405"/>
      <c r="M244" s="405"/>
      <c r="N244" s="405"/>
      <c r="O244" s="405"/>
      <c r="P244" s="405"/>
      <c r="Q244" s="405"/>
      <c r="R244" s="405"/>
      <c r="S244" s="406"/>
      <c r="T244" s="407"/>
      <c r="U244" s="408"/>
      <c r="V244" s="408"/>
      <c r="W244" s="409"/>
      <c r="X244" s="409"/>
      <c r="Y244" s="409"/>
      <c r="Z244" s="409"/>
      <c r="AA244" s="409"/>
      <c r="AB244" s="409"/>
      <c r="AC244" s="409"/>
      <c r="AD244" s="409"/>
      <c r="AE244" s="409"/>
      <c r="AF244" s="409"/>
      <c r="AG244" s="409"/>
      <c r="AH244" s="409"/>
      <c r="AI244" s="409"/>
      <c r="AJ244" s="1275"/>
      <c r="AK244" s="1275"/>
      <c r="AL244" s="409"/>
      <c r="AM244" s="409"/>
      <c r="AN244" s="409"/>
      <c r="AO244" s="409"/>
      <c r="AP244" s="410"/>
      <c r="AR244" s="416"/>
    </row>
    <row r="245" spans="1:44" x14ac:dyDescent="0.2">
      <c r="A245" s="416"/>
      <c r="C245" s="438" t="s">
        <v>1426</v>
      </c>
      <c r="D245" s="411">
        <f>IFERROR('Sch PARENT Inputs'!D271,0)</f>
        <v>0</v>
      </c>
      <c r="E245" s="411">
        <f>IFERROR('Sch PARENT Inputs'!F271,0)</f>
        <v>0</v>
      </c>
      <c r="F245" s="411">
        <f>D245-E245</f>
        <v>0</v>
      </c>
      <c r="G245" s="411"/>
      <c r="H245" s="411"/>
      <c r="I245" s="411"/>
      <c r="J245" s="411"/>
      <c r="K245" s="411"/>
      <c r="L245" s="411"/>
      <c r="M245" s="411"/>
      <c r="N245" s="411"/>
      <c r="O245" s="411"/>
      <c r="P245" s="411"/>
      <c r="Q245" s="411"/>
      <c r="R245" s="411"/>
      <c r="S245" s="412"/>
      <c r="T245" s="407">
        <f>SUM(F245:S245)</f>
        <v>0</v>
      </c>
      <c r="U245" s="413"/>
      <c r="V245" s="413"/>
      <c r="W245" s="414"/>
      <c r="X245" s="414"/>
      <c r="Y245" s="414"/>
      <c r="Z245" s="414"/>
      <c r="AA245" s="414"/>
      <c r="AB245" s="414"/>
      <c r="AC245" s="414"/>
      <c r="AD245" s="414"/>
      <c r="AE245" s="414"/>
      <c r="AF245" s="414"/>
      <c r="AG245" s="414">
        <f>+T245</f>
        <v>0</v>
      </c>
      <c r="AH245" s="414"/>
      <c r="AI245" s="414"/>
      <c r="AJ245" s="1276"/>
      <c r="AK245" s="1276"/>
      <c r="AL245" s="414"/>
      <c r="AM245" s="414"/>
      <c r="AN245" s="414"/>
      <c r="AO245" s="414"/>
      <c r="AP245" s="415"/>
      <c r="AQ245" s="408">
        <f>T245-SUM(W245:AP245)</f>
        <v>0</v>
      </c>
    </row>
    <row r="246" spans="1:44" s="416" customFormat="1" x14ac:dyDescent="0.2">
      <c r="B246" s="399"/>
      <c r="C246" s="438"/>
      <c r="D246" s="411"/>
      <c r="E246" s="411"/>
      <c r="F246" s="411"/>
      <c r="G246" s="411"/>
      <c r="H246" s="411"/>
      <c r="I246" s="411"/>
      <c r="J246" s="411"/>
      <c r="K246" s="411"/>
      <c r="L246" s="411"/>
      <c r="M246" s="411"/>
      <c r="N246" s="411"/>
      <c r="O246" s="411"/>
      <c r="P246" s="411"/>
      <c r="Q246" s="411"/>
      <c r="R246" s="411"/>
      <c r="S246" s="412"/>
      <c r="T246" s="407"/>
      <c r="U246" s="413"/>
      <c r="V246" s="413"/>
      <c r="W246" s="414"/>
      <c r="X246" s="414"/>
      <c r="Y246" s="414"/>
      <c r="Z246" s="414"/>
      <c r="AA246" s="414"/>
      <c r="AB246" s="414"/>
      <c r="AC246" s="414"/>
      <c r="AD246" s="414"/>
      <c r="AE246" s="414"/>
      <c r="AF246" s="414"/>
      <c r="AG246" s="414"/>
      <c r="AH246" s="414"/>
      <c r="AI246" s="414"/>
      <c r="AJ246" s="1276"/>
      <c r="AK246" s="1276"/>
      <c r="AL246" s="414"/>
      <c r="AM246" s="414"/>
      <c r="AN246" s="414"/>
      <c r="AO246" s="414"/>
      <c r="AP246" s="415"/>
      <c r="AQ246" s="408"/>
      <c r="AR246" s="382"/>
    </row>
    <row r="247" spans="1:44" s="416" customFormat="1" x14ac:dyDescent="0.2">
      <c r="B247" s="399"/>
      <c r="C247" s="436" t="s">
        <v>270</v>
      </c>
      <c r="D247" s="402"/>
      <c r="E247" s="402"/>
      <c r="F247" s="402"/>
      <c r="G247" s="402"/>
      <c r="H247" s="402"/>
      <c r="I247" s="402"/>
      <c r="J247" s="402"/>
      <c r="K247" s="402"/>
      <c r="L247" s="402"/>
      <c r="M247" s="402"/>
      <c r="N247" s="402"/>
      <c r="O247" s="402"/>
      <c r="P247" s="402"/>
      <c r="Q247" s="402"/>
      <c r="R247" s="402"/>
      <c r="S247" s="402"/>
      <c r="T247" s="402"/>
      <c r="U247" s="402"/>
      <c r="V247" s="402"/>
      <c r="W247" s="403"/>
      <c r="X247" s="403"/>
      <c r="Y247" s="403"/>
      <c r="Z247" s="403"/>
      <c r="AA247" s="403"/>
      <c r="AB247" s="403"/>
      <c r="AC247" s="403"/>
      <c r="AD247" s="403"/>
      <c r="AE247" s="403"/>
      <c r="AF247" s="403"/>
      <c r="AG247" s="403"/>
      <c r="AH247" s="403"/>
      <c r="AI247" s="403"/>
      <c r="AJ247" s="403"/>
      <c r="AK247" s="403"/>
      <c r="AL247" s="403"/>
      <c r="AM247" s="403"/>
      <c r="AN247" s="403"/>
      <c r="AO247" s="403"/>
      <c r="AP247" s="404"/>
      <c r="AQ247" s="382"/>
    </row>
    <row r="248" spans="1:44" x14ac:dyDescent="0.2">
      <c r="A248" s="416"/>
      <c r="C248" s="437" t="s">
        <v>271</v>
      </c>
      <c r="D248" s="405"/>
      <c r="E248" s="405"/>
      <c r="F248" s="405"/>
      <c r="G248" s="405"/>
      <c r="H248" s="405"/>
      <c r="I248" s="405"/>
      <c r="J248" s="405"/>
      <c r="K248" s="405"/>
      <c r="L248" s="405"/>
      <c r="M248" s="405"/>
      <c r="N248" s="405"/>
      <c r="O248" s="405"/>
      <c r="P248" s="405"/>
      <c r="Q248" s="405"/>
      <c r="R248" s="405"/>
      <c r="S248" s="406"/>
      <c r="T248" s="407"/>
      <c r="U248" s="408"/>
      <c r="V248" s="408"/>
      <c r="W248" s="409"/>
      <c r="X248" s="409"/>
      <c r="Y248" s="409"/>
      <c r="Z248" s="409"/>
      <c r="AA248" s="409"/>
      <c r="AB248" s="409"/>
      <c r="AC248" s="409"/>
      <c r="AD248" s="409"/>
      <c r="AE248" s="409"/>
      <c r="AF248" s="409"/>
      <c r="AG248" s="409"/>
      <c r="AH248" s="409"/>
      <c r="AI248" s="409"/>
      <c r="AJ248" s="1275"/>
      <c r="AK248" s="1275"/>
      <c r="AL248" s="409"/>
      <c r="AM248" s="409"/>
      <c r="AN248" s="409"/>
      <c r="AO248" s="409"/>
      <c r="AP248" s="410"/>
      <c r="AR248" s="416"/>
    </row>
    <row r="249" spans="1:44" x14ac:dyDescent="0.2">
      <c r="A249" s="416"/>
      <c r="C249" s="438" t="s">
        <v>321</v>
      </c>
      <c r="D249" s="411">
        <f>IFERROR('Sch PARENT Inputs'!D275,0)</f>
        <v>0</v>
      </c>
      <c r="E249" s="411">
        <f>IFERROR('Sch PARENT Inputs'!F275,0)</f>
        <v>0</v>
      </c>
      <c r="F249" s="411">
        <f>D249-E249</f>
        <v>0</v>
      </c>
      <c r="G249" s="411"/>
      <c r="H249" s="411"/>
      <c r="I249" s="411"/>
      <c r="J249" s="411"/>
      <c r="K249" s="411"/>
      <c r="L249" s="411"/>
      <c r="M249" s="411"/>
      <c r="N249" s="411"/>
      <c r="O249" s="411"/>
      <c r="P249" s="411"/>
      <c r="Q249" s="411"/>
      <c r="R249" s="411"/>
      <c r="S249" s="412"/>
      <c r="T249" s="407">
        <f>SUM(F249:S249)</f>
        <v>0</v>
      </c>
      <c r="U249" s="413"/>
      <c r="V249" s="413"/>
      <c r="W249" s="414"/>
      <c r="X249" s="414"/>
      <c r="Y249" s="414"/>
      <c r="Z249" s="414"/>
      <c r="AA249" s="414"/>
      <c r="AB249" s="414"/>
      <c r="AC249" s="414"/>
      <c r="AD249" s="414"/>
      <c r="AE249" s="414"/>
      <c r="AF249" s="414"/>
      <c r="AG249" s="414"/>
      <c r="AH249" s="414"/>
      <c r="AI249" s="414"/>
      <c r="AJ249" s="1276"/>
      <c r="AK249" s="1276"/>
      <c r="AL249" s="414">
        <f>+T249</f>
        <v>0</v>
      </c>
      <c r="AM249" s="414"/>
      <c r="AN249" s="414"/>
      <c r="AO249" s="414"/>
      <c r="AP249" s="415"/>
      <c r="AQ249" s="408">
        <f>T249-SUM(W249:AP249)</f>
        <v>0</v>
      </c>
    </row>
    <row r="250" spans="1:44" s="416" customFormat="1" x14ac:dyDescent="0.2">
      <c r="B250" s="399"/>
      <c r="C250" s="438" t="s">
        <v>362</v>
      </c>
      <c r="D250" s="411">
        <f>IFERROR('Sch PARENT Inputs'!D276,0)</f>
        <v>0</v>
      </c>
      <c r="E250" s="411">
        <f>IFERROR('Sch PARENT Inputs'!F276,0)</f>
        <v>0</v>
      </c>
      <c r="F250" s="411">
        <f t="shared" ref="F250:F251" si="40">D250-E250</f>
        <v>0</v>
      </c>
      <c r="G250" s="411"/>
      <c r="H250" s="411"/>
      <c r="I250" s="411"/>
      <c r="J250" s="411"/>
      <c r="K250" s="411"/>
      <c r="L250" s="411"/>
      <c r="M250" s="411"/>
      <c r="N250" s="411"/>
      <c r="O250" s="411"/>
      <c r="P250" s="411"/>
      <c r="Q250" s="411"/>
      <c r="R250" s="411"/>
      <c r="S250" s="412"/>
      <c r="T250" s="407">
        <f>SUM(F250:S250)</f>
        <v>0</v>
      </c>
      <c r="U250" s="413"/>
      <c r="V250" s="413"/>
      <c r="W250" s="414"/>
      <c r="X250" s="414"/>
      <c r="Y250" s="414"/>
      <c r="Z250" s="414"/>
      <c r="AA250" s="414"/>
      <c r="AB250" s="414"/>
      <c r="AC250" s="414"/>
      <c r="AD250" s="414"/>
      <c r="AE250" s="414"/>
      <c r="AF250" s="414"/>
      <c r="AG250" s="414"/>
      <c r="AH250" s="414"/>
      <c r="AI250" s="414"/>
      <c r="AJ250" s="1276"/>
      <c r="AK250" s="1276"/>
      <c r="AL250" s="414"/>
      <c r="AM250" s="414"/>
      <c r="AN250" s="414"/>
      <c r="AO250" s="414"/>
      <c r="AP250" s="415"/>
      <c r="AQ250" s="408"/>
      <c r="AR250" s="382"/>
    </row>
    <row r="251" spans="1:44" s="416" customFormat="1" x14ac:dyDescent="0.2">
      <c r="B251" s="399"/>
      <c r="C251" s="420" t="s">
        <v>1427</v>
      </c>
      <c r="D251" s="411">
        <f>SUBTOTAL(9,'Sch PARENT Inputs'!D12:D134)</f>
        <v>0</v>
      </c>
      <c r="E251" s="411">
        <f>SUBTOTAL(9,'Sch PARENT Inputs'!F12:F134)</f>
        <v>0</v>
      </c>
      <c r="F251" s="411">
        <f t="shared" si="40"/>
        <v>0</v>
      </c>
      <c r="G251" s="411"/>
      <c r="H251" s="411"/>
      <c r="I251" s="411"/>
      <c r="J251" s="411"/>
      <c r="K251" s="411"/>
      <c r="L251" s="411"/>
      <c r="M251" s="411"/>
      <c r="N251" s="411"/>
      <c r="O251" s="411"/>
      <c r="P251" s="411"/>
      <c r="Q251" s="411"/>
      <c r="R251" s="411"/>
      <c r="S251" s="412"/>
      <c r="T251" s="407">
        <f>SUM(F251:S251)</f>
        <v>0</v>
      </c>
      <c r="U251" s="413"/>
      <c r="V251" s="413"/>
      <c r="W251" s="414"/>
      <c r="X251" s="414"/>
      <c r="Y251" s="414"/>
      <c r="Z251" s="414"/>
      <c r="AA251" s="414"/>
      <c r="AB251" s="414"/>
      <c r="AC251" s="414"/>
      <c r="AD251" s="414"/>
      <c r="AE251" s="414"/>
      <c r="AF251" s="414"/>
      <c r="AG251" s="414"/>
      <c r="AH251" s="414"/>
      <c r="AI251" s="414"/>
      <c r="AJ251" s="1276"/>
      <c r="AK251" s="1276"/>
      <c r="AL251" s="414"/>
      <c r="AM251" s="414"/>
      <c r="AN251" s="414"/>
      <c r="AO251" s="414"/>
      <c r="AP251" s="415"/>
      <c r="AQ251" s="408"/>
    </row>
    <row r="252" spans="1:44" s="416" customFormat="1" x14ac:dyDescent="0.2">
      <c r="B252" s="399"/>
      <c r="C252" s="421"/>
      <c r="D252" s="411"/>
      <c r="E252" s="411"/>
      <c r="F252" s="411"/>
      <c r="G252" s="411"/>
      <c r="H252" s="411"/>
      <c r="I252" s="411"/>
      <c r="J252" s="411"/>
      <c r="K252" s="411"/>
      <c r="L252" s="411"/>
      <c r="M252" s="411"/>
      <c r="N252" s="411"/>
      <c r="O252" s="411"/>
      <c r="P252" s="411"/>
      <c r="Q252" s="411"/>
      <c r="R252" s="411"/>
      <c r="S252" s="412"/>
      <c r="T252" s="407"/>
      <c r="U252" s="413"/>
      <c r="V252" s="413"/>
      <c r="W252" s="414"/>
      <c r="X252" s="414"/>
      <c r="Y252" s="414"/>
      <c r="Z252" s="414"/>
      <c r="AA252" s="414"/>
      <c r="AB252" s="414"/>
      <c r="AC252" s="414"/>
      <c r="AD252" s="414"/>
      <c r="AE252" s="414"/>
      <c r="AF252" s="414"/>
      <c r="AG252" s="414"/>
      <c r="AH252" s="414"/>
      <c r="AI252" s="414"/>
      <c r="AJ252" s="1276"/>
      <c r="AK252" s="1276"/>
      <c r="AL252" s="414"/>
      <c r="AM252" s="414"/>
      <c r="AN252" s="414"/>
      <c r="AO252" s="414"/>
      <c r="AP252" s="415"/>
    </row>
    <row r="253" spans="1:44" s="416" customFormat="1" x14ac:dyDescent="0.2">
      <c r="B253" s="399"/>
      <c r="C253" s="422"/>
      <c r="D253" s="411"/>
      <c r="E253" s="411"/>
      <c r="F253" s="411">
        <f>-D251</f>
        <v>0</v>
      </c>
      <c r="G253" s="411"/>
      <c r="H253" s="411"/>
      <c r="I253" s="411"/>
      <c r="J253" s="411"/>
      <c r="K253" s="411"/>
      <c r="L253" s="411"/>
      <c r="M253" s="411"/>
      <c r="N253" s="411"/>
      <c r="O253" s="411"/>
      <c r="P253" s="411"/>
      <c r="Q253" s="411"/>
      <c r="R253" s="411"/>
      <c r="S253" s="412"/>
      <c r="T253" s="407">
        <f>SUM(F253:S253)</f>
        <v>0</v>
      </c>
      <c r="U253" s="413"/>
      <c r="V253" s="413"/>
      <c r="W253" s="414"/>
      <c r="X253" s="414"/>
      <c r="Y253" s="414"/>
      <c r="Z253" s="414"/>
      <c r="AA253" s="414"/>
      <c r="AB253" s="414"/>
      <c r="AC253" s="414"/>
      <c r="AD253" s="414"/>
      <c r="AE253" s="414"/>
      <c r="AF253" s="414"/>
      <c r="AG253" s="414"/>
      <c r="AH253" s="414"/>
      <c r="AI253" s="414"/>
      <c r="AJ253" s="1276"/>
      <c r="AK253" s="1276"/>
      <c r="AL253" s="414"/>
      <c r="AM253" s="414"/>
      <c r="AN253" s="414"/>
      <c r="AO253" s="414"/>
      <c r="AP253" s="415"/>
      <c r="AQ253" s="408"/>
    </row>
    <row r="254" spans="1:44" s="416" customFormat="1" ht="13.5" thickBot="1" x14ac:dyDescent="0.25">
      <c r="B254" s="399"/>
      <c r="C254" s="423" t="s">
        <v>1428</v>
      </c>
      <c r="D254" s="424">
        <f>SUM(D123:D251)</f>
        <v>0</v>
      </c>
      <c r="E254" s="424">
        <f>SUM(E123:E251)</f>
        <v>0</v>
      </c>
      <c r="F254" s="425">
        <f>SUM(F5:F253)</f>
        <v>0</v>
      </c>
      <c r="G254" s="426">
        <f>SUM(G5:G253)</f>
        <v>0</v>
      </c>
      <c r="H254" s="426"/>
      <c r="I254" s="426">
        <f t="shared" ref="I254:S254" si="41">SUM(I5:I253)</f>
        <v>0</v>
      </c>
      <c r="J254" s="426">
        <f t="shared" si="41"/>
        <v>0</v>
      </c>
      <c r="K254" s="426">
        <f t="shared" si="41"/>
        <v>0</v>
      </c>
      <c r="L254" s="426">
        <f t="shared" si="41"/>
        <v>0</v>
      </c>
      <c r="M254" s="426">
        <f t="shared" si="41"/>
        <v>0</v>
      </c>
      <c r="N254" s="426">
        <f t="shared" si="41"/>
        <v>0</v>
      </c>
      <c r="O254" s="426">
        <f t="shared" si="41"/>
        <v>0</v>
      </c>
      <c r="P254" s="426">
        <f t="shared" si="41"/>
        <v>0</v>
      </c>
      <c r="Q254" s="426">
        <f t="shared" si="41"/>
        <v>0</v>
      </c>
      <c r="R254" s="426">
        <f t="shared" si="41"/>
        <v>0</v>
      </c>
      <c r="S254" s="426">
        <f t="shared" si="41"/>
        <v>0</v>
      </c>
      <c r="T254" s="427">
        <f>SUM(T5:T253)</f>
        <v>0</v>
      </c>
      <c r="U254" s="408"/>
      <c r="V254" s="408"/>
      <c r="W254" s="428">
        <f t="shared" ref="W254:AP254" si="42">SUM(W6:W253)</f>
        <v>0</v>
      </c>
      <c r="X254" s="428">
        <f t="shared" si="42"/>
        <v>0</v>
      </c>
      <c r="Y254" s="428">
        <f t="shared" si="42"/>
        <v>0</v>
      </c>
      <c r="Z254" s="428">
        <f t="shared" si="42"/>
        <v>0</v>
      </c>
      <c r="AA254" s="428">
        <f t="shared" si="42"/>
        <v>0</v>
      </c>
      <c r="AB254" s="428">
        <f t="shared" si="42"/>
        <v>0</v>
      </c>
      <c r="AC254" s="428">
        <f t="shared" si="42"/>
        <v>0</v>
      </c>
      <c r="AD254" s="428">
        <f t="shared" si="42"/>
        <v>0</v>
      </c>
      <c r="AE254" s="428">
        <f t="shared" si="42"/>
        <v>0</v>
      </c>
      <c r="AF254" s="428">
        <f t="shared" si="42"/>
        <v>0</v>
      </c>
      <c r="AG254" s="428">
        <f t="shared" si="42"/>
        <v>0</v>
      </c>
      <c r="AH254" s="428">
        <f t="shared" si="42"/>
        <v>0</v>
      </c>
      <c r="AI254" s="428">
        <f t="shared" si="42"/>
        <v>0</v>
      </c>
      <c r="AJ254" s="428">
        <f t="shared" si="42"/>
        <v>0</v>
      </c>
      <c r="AK254" s="428">
        <f t="shared" si="42"/>
        <v>0</v>
      </c>
      <c r="AL254" s="428">
        <f t="shared" si="42"/>
        <v>0</v>
      </c>
      <c r="AM254" s="428">
        <f t="shared" si="42"/>
        <v>0</v>
      </c>
      <c r="AN254" s="428">
        <f t="shared" si="42"/>
        <v>0</v>
      </c>
      <c r="AO254" s="429">
        <f t="shared" si="42"/>
        <v>0</v>
      </c>
      <c r="AP254" s="430">
        <f t="shared" si="42"/>
        <v>0</v>
      </c>
      <c r="AQ254" s="382"/>
    </row>
    <row r="255" spans="1:44" ht="13.5" thickTop="1" x14ac:dyDescent="0.2">
      <c r="C255" s="416"/>
      <c r="D255" s="431"/>
      <c r="E255" s="431"/>
      <c r="X255" s="416"/>
      <c r="AR255" s="416"/>
    </row>
    <row r="256" spans="1:44" x14ac:dyDescent="0.2">
      <c r="I256" s="433"/>
      <c r="J256" s="433"/>
      <c r="K256" s="433"/>
      <c r="L256" s="433"/>
      <c r="M256" s="433"/>
      <c r="N256" s="433"/>
      <c r="O256" s="433"/>
      <c r="P256" s="433"/>
      <c r="Q256" s="433"/>
      <c r="R256" s="433"/>
      <c r="S256" s="433"/>
      <c r="X256" s="416"/>
      <c r="AE256" s="408"/>
      <c r="AF256" s="408"/>
      <c r="AG256" s="408"/>
      <c r="AN256" s="408"/>
    </row>
    <row r="257" spans="2:40" x14ac:dyDescent="0.2">
      <c r="D257" s="382"/>
      <c r="E257" s="382"/>
      <c r="F257" s="382"/>
      <c r="G257" s="382"/>
      <c r="H257" s="382"/>
      <c r="I257" s="382"/>
      <c r="J257" s="382"/>
      <c r="K257" s="382"/>
      <c r="L257" s="382"/>
      <c r="M257" s="382"/>
      <c r="N257" s="382"/>
      <c r="O257" s="382"/>
      <c r="P257" s="382"/>
      <c r="Q257" s="382"/>
      <c r="R257" s="382"/>
      <c r="S257" s="434"/>
      <c r="T257" s="382"/>
      <c r="X257" s="416"/>
      <c r="AD257" s="706" t="s">
        <v>1429</v>
      </c>
      <c r="AG257" s="1037">
        <f>SUM(AG234:AG237)+('Notes &amp; Disclosures'!J529+'Notes &amp; Disclosures'!K529)</f>
        <v>0</v>
      </c>
      <c r="AL257" s="434"/>
      <c r="AN257" s="706"/>
    </row>
    <row r="258" spans="2:40" x14ac:dyDescent="0.2">
      <c r="X258" s="416"/>
      <c r="AG258" s="408"/>
    </row>
    <row r="260" spans="2:40" x14ac:dyDescent="0.2">
      <c r="B260" s="382"/>
      <c r="D260" s="382"/>
      <c r="E260" s="382"/>
      <c r="F260" s="382"/>
      <c r="G260" s="382"/>
      <c r="H260" s="382"/>
      <c r="I260" s="382"/>
      <c r="J260" s="382"/>
      <c r="K260" s="382"/>
      <c r="L260" s="382"/>
      <c r="M260" s="382"/>
      <c r="N260" s="382"/>
      <c r="O260" s="382"/>
      <c r="P260" s="382"/>
      <c r="Q260" s="382"/>
      <c r="R260" s="382"/>
      <c r="S260" s="382"/>
      <c r="T260" s="382"/>
      <c r="X260" s="416"/>
    </row>
  </sheetData>
  <printOptions headings="1" gridLines="1"/>
  <pageMargins left="0.39370078740157483" right="0.39370078740157483" top="0.59055118110236227" bottom="0.59055118110236227" header="0.39370078740157483" footer="0.39370078740157483"/>
  <pageSetup paperSize="8" scale="71" fitToHeight="3" orientation="landscape" r:id="rId1"/>
  <headerFooter alignWithMargins="0">
    <oddFooter>&amp;L&amp;Z&amp;F&amp;F&amp;A&amp;R&amp;D&amp;T</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00B050"/>
    <pageSetUpPr fitToPage="1"/>
  </sheetPr>
  <dimension ref="B1:BG262"/>
  <sheetViews>
    <sheetView zoomScale="90" zoomScaleNormal="90" workbookViewId="0">
      <pane xSplit="6" ySplit="2" topLeftCell="G228" activePane="bottomRight" state="frozen"/>
      <selection pane="topRight" activeCell="AC265" sqref="AC265"/>
      <selection pane="bottomLeft" activeCell="AC265" sqref="AC265"/>
      <selection pane="bottomRight" activeCell="P187" sqref="P187"/>
    </sheetView>
  </sheetViews>
  <sheetFormatPr defaultColWidth="9.140625" defaultRowHeight="12.75" x14ac:dyDescent="0.2"/>
  <cols>
    <col min="1" max="1" width="1.42578125" style="112" customWidth="1"/>
    <col min="2" max="2" width="1.42578125" customWidth="1"/>
    <col min="3" max="3" width="65" style="112" bestFit="1" customWidth="1"/>
    <col min="4" max="4" width="14.7109375" style="128" customWidth="1"/>
    <col min="5" max="5" width="14.85546875" style="128" customWidth="1"/>
    <col min="6" max="7" width="13.5703125" style="128" bestFit="1" customWidth="1"/>
    <col min="8" max="8" width="12.140625" style="128" customWidth="1"/>
    <col min="9" max="9" width="13.28515625" style="128" customWidth="1"/>
    <col min="10" max="11" width="9.5703125" style="128" customWidth="1"/>
    <col min="12" max="12" width="11.85546875" style="128" customWidth="1"/>
    <col min="13" max="15" width="16.42578125" style="128" customWidth="1"/>
    <col min="16" max="16" width="11.5703125" style="128" customWidth="1"/>
    <col min="17" max="17" width="8.85546875" style="128" customWidth="1"/>
    <col min="18" max="18" width="16.5703125" style="128" customWidth="1"/>
    <col min="19" max="19" width="15.7109375" style="128" bestFit="1" customWidth="1"/>
    <col min="20" max="20" width="1" style="112" customWidth="1"/>
    <col min="21" max="21" width="1.85546875" style="112" customWidth="1"/>
    <col min="22" max="22" width="13.5703125" style="112" bestFit="1" customWidth="1"/>
    <col min="23" max="23" width="12.140625" style="112" bestFit="1" customWidth="1"/>
    <col min="24" max="24" width="11.7109375" style="112" bestFit="1" customWidth="1"/>
    <col min="25" max="25" width="12.28515625" style="112" customWidth="1"/>
    <col min="26" max="26" width="10.42578125" style="112" bestFit="1" customWidth="1"/>
    <col min="27" max="28" width="12.85546875" style="112" bestFit="1" customWidth="1"/>
    <col min="29" max="29" width="12.85546875" style="112" customWidth="1"/>
    <col min="30" max="30" width="9.28515625" style="112" bestFit="1" customWidth="1"/>
    <col min="31" max="31" width="10.42578125" style="112" bestFit="1" customWidth="1"/>
    <col min="32" max="32" width="11" style="112" bestFit="1" customWidth="1"/>
    <col min="33" max="33" width="10.42578125" style="112" bestFit="1" customWidth="1"/>
    <col min="34" max="34" width="13.5703125" style="112" bestFit="1" customWidth="1"/>
    <col min="35" max="35" width="11.5703125" style="112" customWidth="1"/>
    <col min="36" max="36" width="10.85546875" style="112" customWidth="1"/>
    <col min="37" max="38" width="11.140625" style="112" customWidth="1"/>
    <col min="39" max="39" width="9.28515625" style="112" bestFit="1" customWidth="1"/>
    <col min="40" max="40" width="10.42578125" style="112" bestFit="1" customWidth="1"/>
    <col min="41" max="42" width="11.7109375" style="112" bestFit="1" customWidth="1"/>
    <col min="43" max="43" width="15.140625" style="382" customWidth="1"/>
    <col min="44" max="16384" width="9.140625" style="112"/>
  </cols>
  <sheetData>
    <row r="1" spans="2:43" x14ac:dyDescent="0.2">
      <c r="B1" s="112"/>
      <c r="C1" s="302"/>
      <c r="D1" s="303"/>
      <c r="E1" s="303"/>
      <c r="F1" s="304"/>
      <c r="G1" s="304"/>
      <c r="H1" s="305" t="s">
        <v>1366</v>
      </c>
      <c r="I1" s="305" t="s">
        <v>1366</v>
      </c>
      <c r="J1" s="305" t="s">
        <v>1366</v>
      </c>
      <c r="K1" s="386" t="s">
        <v>1366</v>
      </c>
      <c r="L1" s="305" t="s">
        <v>1366</v>
      </c>
      <c r="M1" s="305" t="s">
        <v>1366</v>
      </c>
      <c r="N1" s="305" t="s">
        <v>1366</v>
      </c>
      <c r="O1" s="305" t="s">
        <v>1366</v>
      </c>
      <c r="P1" s="305" t="s">
        <v>1366</v>
      </c>
      <c r="Q1" s="305" t="s">
        <v>1366</v>
      </c>
      <c r="R1" s="305" t="s">
        <v>1366</v>
      </c>
      <c r="S1" s="306" t="s">
        <v>1367</v>
      </c>
      <c r="V1" s="114"/>
      <c r="W1" s="114"/>
      <c r="X1" s="114"/>
      <c r="Y1" s="114"/>
      <c r="Z1" s="114"/>
      <c r="AA1" s="114"/>
      <c r="AB1" s="114"/>
      <c r="AC1" s="114"/>
      <c r="AD1" s="114"/>
      <c r="AE1" s="114"/>
      <c r="AF1" s="114"/>
      <c r="AG1" s="114"/>
      <c r="AH1" s="114"/>
      <c r="AI1" s="114"/>
      <c r="AJ1" s="114"/>
      <c r="AK1" s="114"/>
      <c r="AL1" s="114"/>
      <c r="AM1" s="114"/>
      <c r="AN1" s="114"/>
      <c r="AO1" s="313"/>
    </row>
    <row r="2" spans="2:43" ht="76.5" x14ac:dyDescent="0.2">
      <c r="B2" s="112"/>
      <c r="C2" s="307"/>
      <c r="D2" s="308" t="s">
        <v>285</v>
      </c>
      <c r="E2" s="308" t="s">
        <v>285</v>
      </c>
      <c r="F2" s="309" t="s">
        <v>1368</v>
      </c>
      <c r="G2" s="310" t="s">
        <v>1369</v>
      </c>
      <c r="H2" s="311" t="s">
        <v>129</v>
      </c>
      <c r="I2" s="311" t="s">
        <v>1371</v>
      </c>
      <c r="J2" s="311" t="s">
        <v>102</v>
      </c>
      <c r="K2" s="394" t="s">
        <v>1372</v>
      </c>
      <c r="L2" s="311" t="s">
        <v>1373</v>
      </c>
      <c r="M2" s="311" t="s">
        <v>1374</v>
      </c>
      <c r="N2" s="311" t="s">
        <v>1375</v>
      </c>
      <c r="O2" s="311" t="s">
        <v>1376</v>
      </c>
      <c r="P2" s="311" t="s">
        <v>1377</v>
      </c>
      <c r="Q2" s="311" t="s">
        <v>1378</v>
      </c>
      <c r="R2" s="311" t="s">
        <v>1379</v>
      </c>
      <c r="S2" s="312" t="s">
        <v>1430</v>
      </c>
      <c r="V2" s="396" t="s">
        <v>1381</v>
      </c>
      <c r="W2" s="396" t="s">
        <v>435</v>
      </c>
      <c r="X2" s="396" t="s">
        <v>1382</v>
      </c>
      <c r="Y2" s="396" t="s">
        <v>1383</v>
      </c>
      <c r="Z2" s="396" t="s">
        <v>1384</v>
      </c>
      <c r="AA2" s="396" t="s">
        <v>1385</v>
      </c>
      <c r="AB2" s="396" t="s">
        <v>1386</v>
      </c>
      <c r="AC2" s="396" t="s">
        <v>1387</v>
      </c>
      <c r="AD2" s="396" t="s">
        <v>1388</v>
      </c>
      <c r="AE2" s="396" t="s">
        <v>1389</v>
      </c>
      <c r="AF2" s="705" t="s">
        <v>1390</v>
      </c>
      <c r="AG2" s="396" t="s">
        <v>1391</v>
      </c>
      <c r="AH2" s="396" t="s">
        <v>1392</v>
      </c>
      <c r="AI2" s="397" t="s">
        <v>1393</v>
      </c>
      <c r="AJ2" s="397" t="s">
        <v>1394</v>
      </c>
      <c r="AK2" s="396" t="s">
        <v>1395</v>
      </c>
      <c r="AL2" s="396" t="s">
        <v>1396</v>
      </c>
      <c r="AM2" s="396" t="s">
        <v>1397</v>
      </c>
      <c r="AN2" s="396" t="s">
        <v>1398</v>
      </c>
      <c r="AO2" s="398" t="s">
        <v>1399</v>
      </c>
      <c r="AQ2" s="398" t="s">
        <v>1400</v>
      </c>
    </row>
    <row r="3" spans="2:43" s="382" customFormat="1" x14ac:dyDescent="0.2">
      <c r="B3" s="399"/>
      <c r="C3" s="435" t="s">
        <v>127</v>
      </c>
      <c r="D3" s="400">
        <f>FY</f>
        <v>2021</v>
      </c>
      <c r="E3" s="400">
        <f>FY-1</f>
        <v>2020</v>
      </c>
      <c r="F3" s="400"/>
      <c r="G3" s="400"/>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0"/>
      <c r="AI3" s="400"/>
      <c r="AJ3" s="400"/>
      <c r="AK3" s="400"/>
      <c r="AL3" s="400"/>
      <c r="AM3" s="400"/>
      <c r="AN3" s="400"/>
      <c r="AO3" s="401"/>
    </row>
    <row r="4" spans="2:43" s="382" customFormat="1" x14ac:dyDescent="0.2">
      <c r="B4" s="399"/>
      <c r="C4" s="436" t="str">
        <f>'GROUP Inputs'!C10</f>
        <v>1. Government Grants</v>
      </c>
      <c r="D4" s="402"/>
      <c r="E4" s="402"/>
      <c r="F4" s="402"/>
      <c r="G4" s="402"/>
      <c r="H4" s="402"/>
      <c r="I4" s="402"/>
      <c r="J4" s="402"/>
      <c r="K4" s="402"/>
      <c r="L4" s="402"/>
      <c r="M4" s="402"/>
      <c r="N4" s="402"/>
      <c r="O4" s="402"/>
      <c r="P4" s="402"/>
      <c r="Q4" s="402"/>
      <c r="R4" s="402"/>
      <c r="S4" s="402"/>
      <c r="T4" s="402"/>
      <c r="U4" s="402"/>
      <c r="V4" s="403"/>
      <c r="W4" s="403"/>
      <c r="X4" s="403"/>
      <c r="Y4" s="403"/>
      <c r="Z4" s="403"/>
      <c r="AA4" s="403"/>
      <c r="AB4" s="403"/>
      <c r="AC4" s="403"/>
      <c r="AD4" s="403"/>
      <c r="AE4" s="403"/>
      <c r="AF4" s="403"/>
      <c r="AG4" s="403"/>
      <c r="AH4" s="403"/>
      <c r="AI4" s="403"/>
      <c r="AJ4" s="403"/>
      <c r="AK4" s="403"/>
      <c r="AL4" s="403"/>
      <c r="AM4" s="403"/>
      <c r="AN4" s="403"/>
      <c r="AO4" s="404"/>
    </row>
    <row r="5" spans="2:43" s="382" customFormat="1" x14ac:dyDescent="0.2">
      <c r="B5" s="399"/>
      <c r="C5" s="437" t="str">
        <f>'GROUP Inputs'!C11</f>
        <v>Revenue</v>
      </c>
      <c r="D5" s="405"/>
      <c r="E5" s="405"/>
      <c r="F5" s="405"/>
      <c r="G5" s="405"/>
      <c r="H5" s="405"/>
      <c r="I5" s="405"/>
      <c r="J5" s="405"/>
      <c r="K5" s="405"/>
      <c r="L5" s="405"/>
      <c r="M5" s="405"/>
      <c r="N5" s="405"/>
      <c r="O5" s="405"/>
      <c r="P5" s="405"/>
      <c r="Q5" s="405"/>
      <c r="R5" s="406"/>
      <c r="S5" s="407"/>
      <c r="T5" s="408"/>
      <c r="U5" s="408"/>
      <c r="V5" s="409"/>
      <c r="W5" s="409"/>
      <c r="X5" s="409"/>
      <c r="Y5" s="409"/>
      <c r="Z5" s="409"/>
      <c r="AA5" s="409"/>
      <c r="AB5" s="409"/>
      <c r="AC5" s="409"/>
      <c r="AD5" s="409"/>
      <c r="AE5" s="409"/>
      <c r="AF5" s="409"/>
      <c r="AG5" s="409"/>
      <c r="AH5" s="409"/>
      <c r="AI5" s="1275"/>
      <c r="AJ5" s="1275"/>
      <c r="AK5" s="409"/>
      <c r="AL5" s="409"/>
      <c r="AM5" s="409"/>
      <c r="AN5" s="409"/>
      <c r="AO5" s="410"/>
    </row>
    <row r="6" spans="2:43" s="416" customFormat="1" x14ac:dyDescent="0.2">
      <c r="B6" s="399"/>
      <c r="C6" s="438" t="str">
        <f>'GROUP Inputs'!C12</f>
        <v>Operational Grants</v>
      </c>
      <c r="D6" s="411">
        <f>IFERROR('Sch PARENT Inputs'!E12,0)</f>
        <v>0</v>
      </c>
      <c r="E6" s="411"/>
      <c r="F6" s="411">
        <f>D6-E6</f>
        <v>0</v>
      </c>
      <c r="G6" s="411"/>
      <c r="H6" s="411"/>
      <c r="I6" s="411">
        <f>SUM(-I129-I199-I200)</f>
        <v>0</v>
      </c>
      <c r="J6" s="411"/>
      <c r="K6" s="411">
        <f>-E189</f>
        <v>0</v>
      </c>
      <c r="L6" s="411"/>
      <c r="M6" s="411"/>
      <c r="N6" s="411"/>
      <c r="O6" s="411"/>
      <c r="P6" s="411"/>
      <c r="Q6" s="411"/>
      <c r="R6" s="412"/>
      <c r="S6" s="407">
        <f t="shared" ref="S6:S11" si="0">SUM(F6:R6)</f>
        <v>0</v>
      </c>
      <c r="T6" s="413"/>
      <c r="U6" s="413"/>
      <c r="V6" s="414">
        <f>+S6</f>
        <v>0</v>
      </c>
      <c r="W6" s="414"/>
      <c r="X6" s="414"/>
      <c r="Y6" s="414"/>
      <c r="Z6" s="414"/>
      <c r="AA6" s="414"/>
      <c r="AB6" s="414"/>
      <c r="AC6" s="414"/>
      <c r="AD6" s="414"/>
      <c r="AE6" s="414"/>
      <c r="AF6" s="414"/>
      <c r="AG6" s="414"/>
      <c r="AH6" s="414"/>
      <c r="AI6" s="1276"/>
      <c r="AJ6" s="1276"/>
      <c r="AK6" s="414"/>
      <c r="AL6" s="414"/>
      <c r="AM6" s="414"/>
      <c r="AN6" s="414"/>
      <c r="AO6" s="415"/>
      <c r="AP6" s="408">
        <f t="shared" ref="AP6:AP11" si="1">S6-SUM(V6:AO6)</f>
        <v>0</v>
      </c>
    </row>
    <row r="7" spans="2:43" s="416" customFormat="1" x14ac:dyDescent="0.2">
      <c r="B7" s="399"/>
      <c r="C7" s="438" t="str">
        <f>'GROUP Inputs'!C13</f>
        <v>Teachers' Salaries Grants</v>
      </c>
      <c r="D7" s="411">
        <f>IFERROR('Sch PARENT Inputs'!E13,0)</f>
        <v>0</v>
      </c>
      <c r="E7" s="411"/>
      <c r="F7" s="411">
        <f t="shared" ref="F7:F11" si="2">D7-E7</f>
        <v>0</v>
      </c>
      <c r="G7" s="411">
        <f>-F7</f>
        <v>0</v>
      </c>
      <c r="H7" s="411"/>
      <c r="I7" s="411"/>
      <c r="J7" s="411"/>
      <c r="K7" s="411"/>
      <c r="L7" s="411"/>
      <c r="M7" s="411"/>
      <c r="N7" s="411"/>
      <c r="O7" s="411"/>
      <c r="P7" s="411"/>
      <c r="Q7" s="411"/>
      <c r="R7" s="412"/>
      <c r="S7" s="417">
        <f t="shared" si="0"/>
        <v>0</v>
      </c>
      <c r="T7" s="413"/>
      <c r="U7" s="413"/>
      <c r="V7" s="414"/>
      <c r="W7" s="414"/>
      <c r="X7" s="414"/>
      <c r="Y7" s="414"/>
      <c r="Z7" s="414"/>
      <c r="AA7" s="414"/>
      <c r="AB7" s="414"/>
      <c r="AC7" s="414"/>
      <c r="AD7" s="414"/>
      <c r="AE7" s="414"/>
      <c r="AF7" s="414"/>
      <c r="AG7" s="414"/>
      <c r="AH7" s="414"/>
      <c r="AI7" s="1276"/>
      <c r="AJ7" s="1276"/>
      <c r="AK7" s="414"/>
      <c r="AL7" s="414"/>
      <c r="AM7" s="414"/>
      <c r="AN7" s="414"/>
      <c r="AO7" s="415"/>
      <c r="AP7" s="408">
        <f t="shared" si="1"/>
        <v>0</v>
      </c>
    </row>
    <row r="8" spans="2:43" s="416" customFormat="1" x14ac:dyDescent="0.2">
      <c r="B8" s="399"/>
      <c r="C8" s="438" t="str">
        <f>'GROUP Inputs'!C14</f>
        <v>Use of Land and Buildings Grants</v>
      </c>
      <c r="D8" s="411">
        <f>IFERROR('Sch PARENT Inputs'!E14,0)</f>
        <v>0</v>
      </c>
      <c r="E8" s="411"/>
      <c r="F8" s="411">
        <f t="shared" si="2"/>
        <v>0</v>
      </c>
      <c r="G8" s="411">
        <f>-F8</f>
        <v>0</v>
      </c>
      <c r="H8" s="411"/>
      <c r="I8" s="411"/>
      <c r="J8" s="411"/>
      <c r="K8" s="411"/>
      <c r="L8" s="411"/>
      <c r="M8" s="411"/>
      <c r="N8" s="411"/>
      <c r="O8" s="411"/>
      <c r="P8" s="411"/>
      <c r="Q8" s="411"/>
      <c r="R8" s="412"/>
      <c r="S8" s="417">
        <f t="shared" si="0"/>
        <v>0</v>
      </c>
      <c r="T8" s="413"/>
      <c r="U8" s="413"/>
      <c r="V8" s="414"/>
      <c r="W8" s="414"/>
      <c r="X8" s="414"/>
      <c r="Y8" s="414"/>
      <c r="Z8" s="414"/>
      <c r="AA8" s="414"/>
      <c r="AB8" s="414"/>
      <c r="AC8" s="414"/>
      <c r="AD8" s="414"/>
      <c r="AE8" s="414"/>
      <c r="AF8" s="414"/>
      <c r="AG8" s="414"/>
      <c r="AH8" s="414"/>
      <c r="AI8" s="1276"/>
      <c r="AJ8" s="1276"/>
      <c r="AK8" s="414"/>
      <c r="AL8" s="414"/>
      <c r="AM8" s="414"/>
      <c r="AN8" s="414"/>
      <c r="AO8" s="415"/>
      <c r="AP8" s="408">
        <f t="shared" si="1"/>
        <v>0</v>
      </c>
    </row>
    <row r="9" spans="2:43" s="416" customFormat="1" x14ac:dyDescent="0.2">
      <c r="B9" s="399"/>
      <c r="C9" s="438" t="str">
        <f>'GROUP Inputs'!C15</f>
        <v>Other MoE Grants</v>
      </c>
      <c r="D9" s="411">
        <f>IFERROR('Sch PARENT Inputs'!E15,0)</f>
        <v>0</v>
      </c>
      <c r="E9" s="411"/>
      <c r="F9" s="411">
        <f t="shared" si="2"/>
        <v>0</v>
      </c>
      <c r="G9" s="411"/>
      <c r="H9" s="411"/>
      <c r="I9" s="411"/>
      <c r="J9" s="411"/>
      <c r="K9" s="411"/>
      <c r="L9" s="411"/>
      <c r="M9" s="411"/>
      <c r="N9" s="411"/>
      <c r="O9" s="411"/>
      <c r="P9" s="411"/>
      <c r="Q9" s="411"/>
      <c r="R9" s="412"/>
      <c r="S9" s="407">
        <f t="shared" si="0"/>
        <v>0</v>
      </c>
      <c r="T9" s="413"/>
      <c r="U9" s="413"/>
      <c r="V9" s="414">
        <f>+S9</f>
        <v>0</v>
      </c>
      <c r="W9" s="414"/>
      <c r="X9" s="414"/>
      <c r="Y9" s="414"/>
      <c r="Z9" s="414"/>
      <c r="AA9" s="414"/>
      <c r="AB9" s="414"/>
      <c r="AC9" s="414"/>
      <c r="AD9" s="414"/>
      <c r="AE9" s="414"/>
      <c r="AF9" s="414"/>
      <c r="AG9" s="414"/>
      <c r="AH9" s="414"/>
      <c r="AI9" s="1276"/>
      <c r="AJ9" s="1276"/>
      <c r="AK9" s="414"/>
      <c r="AL9" s="414"/>
      <c r="AM9" s="414"/>
      <c r="AN9" s="414"/>
      <c r="AO9" s="415"/>
      <c r="AP9" s="408">
        <f t="shared" si="1"/>
        <v>0</v>
      </c>
    </row>
    <row r="10" spans="2:43" s="416" customFormat="1" x14ac:dyDescent="0.2">
      <c r="B10" s="399"/>
      <c r="C10" s="438" t="str">
        <f>'GROUP Inputs'!C17</f>
        <v>Transport Grants</v>
      </c>
      <c r="D10" s="411">
        <f>IFERROR('Sch PARENT Inputs'!E17,0)</f>
        <v>0</v>
      </c>
      <c r="E10" s="411"/>
      <c r="F10" s="411">
        <f t="shared" si="2"/>
        <v>0</v>
      </c>
      <c r="G10" s="411"/>
      <c r="H10" s="411"/>
      <c r="I10" s="411"/>
      <c r="J10" s="411"/>
      <c r="K10" s="411"/>
      <c r="L10" s="411"/>
      <c r="M10" s="411"/>
      <c r="N10" s="411"/>
      <c r="O10" s="411"/>
      <c r="P10" s="411"/>
      <c r="Q10" s="411"/>
      <c r="R10" s="412"/>
      <c r="S10" s="407">
        <f t="shared" si="0"/>
        <v>0</v>
      </c>
      <c r="T10" s="413"/>
      <c r="U10" s="413"/>
      <c r="V10" s="414">
        <f>+S10</f>
        <v>0</v>
      </c>
      <c r="W10" s="414"/>
      <c r="X10" s="414"/>
      <c r="Y10" s="414"/>
      <c r="Z10" s="414"/>
      <c r="AA10" s="414"/>
      <c r="AB10" s="414"/>
      <c r="AC10" s="414"/>
      <c r="AD10" s="414"/>
      <c r="AE10" s="414"/>
      <c r="AF10" s="414"/>
      <c r="AG10" s="414"/>
      <c r="AH10" s="414"/>
      <c r="AI10" s="1276"/>
      <c r="AJ10" s="1276"/>
      <c r="AK10" s="414"/>
      <c r="AL10" s="414"/>
      <c r="AM10" s="414"/>
      <c r="AN10" s="414"/>
      <c r="AO10" s="415"/>
      <c r="AP10" s="408">
        <f t="shared" si="1"/>
        <v>0</v>
      </c>
    </row>
    <row r="11" spans="2:43" s="416" customFormat="1" x14ac:dyDescent="0.2">
      <c r="B11" s="399"/>
      <c r="C11" s="438" t="s">
        <v>135</v>
      </c>
      <c r="D11" s="411">
        <f>IFERROR('Sch PARENT Inputs'!E18,0)</f>
        <v>0</v>
      </c>
      <c r="E11" s="411"/>
      <c r="F11" s="411">
        <f t="shared" si="2"/>
        <v>0</v>
      </c>
      <c r="G11" s="411"/>
      <c r="H11" s="411"/>
      <c r="I11" s="411"/>
      <c r="J11" s="411"/>
      <c r="K11" s="411"/>
      <c r="L11" s="411"/>
      <c r="M11" s="411"/>
      <c r="N11" s="411"/>
      <c r="O11" s="411"/>
      <c r="P11" s="411"/>
      <c r="Q11" s="411"/>
      <c r="R11" s="412"/>
      <c r="S11" s="407">
        <f t="shared" si="0"/>
        <v>0</v>
      </c>
      <c r="T11" s="413"/>
      <c r="U11" s="413"/>
      <c r="V11" s="414">
        <f>+S11</f>
        <v>0</v>
      </c>
      <c r="W11" s="414"/>
      <c r="X11" s="414"/>
      <c r="Y11" s="414"/>
      <c r="Z11" s="414"/>
      <c r="AA11" s="414"/>
      <c r="AB11" s="414"/>
      <c r="AC11" s="414"/>
      <c r="AD11" s="414"/>
      <c r="AE11" s="414"/>
      <c r="AF11" s="414"/>
      <c r="AG11" s="414"/>
      <c r="AH11" s="414"/>
      <c r="AI11" s="1276"/>
      <c r="AJ11" s="1276"/>
      <c r="AK11" s="414"/>
      <c r="AL11" s="414"/>
      <c r="AM11" s="414"/>
      <c r="AN11" s="414"/>
      <c r="AO11" s="415"/>
      <c r="AP11" s="408">
        <f t="shared" si="1"/>
        <v>0</v>
      </c>
    </row>
    <row r="12" spans="2:43" s="416" customFormat="1" x14ac:dyDescent="0.2">
      <c r="B12" s="399"/>
      <c r="C12" s="439"/>
      <c r="D12" s="411"/>
      <c r="E12" s="411"/>
      <c r="F12" s="411"/>
      <c r="G12" s="411"/>
      <c r="H12" s="411"/>
      <c r="I12" s="411"/>
      <c r="J12" s="411"/>
      <c r="K12" s="411"/>
      <c r="L12" s="411"/>
      <c r="M12" s="411"/>
      <c r="N12" s="411"/>
      <c r="O12" s="411"/>
      <c r="P12" s="411"/>
      <c r="Q12" s="411"/>
      <c r="R12" s="412"/>
      <c r="S12" s="407"/>
      <c r="T12" s="413"/>
      <c r="U12" s="413"/>
      <c r="V12" s="414"/>
      <c r="W12" s="414"/>
      <c r="X12" s="414"/>
      <c r="Y12" s="414"/>
      <c r="Z12" s="414"/>
      <c r="AA12" s="414"/>
      <c r="AB12" s="414"/>
      <c r="AC12" s="414"/>
      <c r="AD12" s="414"/>
      <c r="AE12" s="414"/>
      <c r="AF12" s="414"/>
      <c r="AG12" s="414"/>
      <c r="AH12" s="414"/>
      <c r="AI12" s="1276"/>
      <c r="AJ12" s="1276"/>
      <c r="AK12" s="414"/>
      <c r="AL12" s="414"/>
      <c r="AM12" s="414"/>
      <c r="AN12" s="414"/>
      <c r="AO12" s="415"/>
    </row>
    <row r="13" spans="2:43" s="382" customFormat="1" x14ac:dyDescent="0.2">
      <c r="B13" s="399"/>
      <c r="C13" s="436" t="str">
        <f>'GROUP Inputs'!C20</f>
        <v>2. Local Funds</v>
      </c>
      <c r="D13" s="402"/>
      <c r="E13" s="402"/>
      <c r="F13" s="402"/>
      <c r="G13" s="402"/>
      <c r="H13" s="402"/>
      <c r="I13" s="402"/>
      <c r="J13" s="402"/>
      <c r="K13" s="402"/>
      <c r="L13" s="402"/>
      <c r="M13" s="402"/>
      <c r="N13" s="402"/>
      <c r="O13" s="402"/>
      <c r="P13" s="402"/>
      <c r="Q13" s="402"/>
      <c r="R13" s="402"/>
      <c r="S13" s="402"/>
      <c r="T13" s="402"/>
      <c r="U13" s="402"/>
      <c r="V13" s="403"/>
      <c r="W13" s="403"/>
      <c r="X13" s="403"/>
      <c r="Y13" s="403"/>
      <c r="Z13" s="403"/>
      <c r="AA13" s="403"/>
      <c r="AB13" s="403"/>
      <c r="AC13" s="403"/>
      <c r="AD13" s="403"/>
      <c r="AE13" s="403"/>
      <c r="AF13" s="403"/>
      <c r="AG13" s="403"/>
      <c r="AH13" s="403"/>
      <c r="AI13" s="403"/>
      <c r="AJ13" s="403"/>
      <c r="AK13" s="403"/>
      <c r="AL13" s="403"/>
      <c r="AM13" s="403"/>
      <c r="AN13" s="403"/>
      <c r="AO13" s="404"/>
    </row>
    <row r="14" spans="2:43" s="382" customFormat="1" x14ac:dyDescent="0.2">
      <c r="B14" s="399"/>
      <c r="C14" s="437" t="s">
        <v>129</v>
      </c>
      <c r="D14" s="405"/>
      <c r="E14" s="405"/>
      <c r="F14" s="405"/>
      <c r="G14" s="405"/>
      <c r="H14" s="405"/>
      <c r="I14" s="405"/>
      <c r="J14" s="405"/>
      <c r="K14" s="405"/>
      <c r="L14" s="405"/>
      <c r="M14" s="405"/>
      <c r="N14" s="405"/>
      <c r="O14" s="405"/>
      <c r="P14" s="405"/>
      <c r="Q14" s="405"/>
      <c r="R14" s="406"/>
      <c r="S14" s="407"/>
      <c r="T14" s="408"/>
      <c r="U14" s="408"/>
      <c r="V14" s="409"/>
      <c r="W14" s="409"/>
      <c r="X14" s="409"/>
      <c r="Y14" s="409"/>
      <c r="Z14" s="409"/>
      <c r="AA14" s="409"/>
      <c r="AB14" s="409"/>
      <c r="AC14" s="409"/>
      <c r="AD14" s="409"/>
      <c r="AE14" s="409"/>
      <c r="AF14" s="409"/>
      <c r="AG14" s="409"/>
      <c r="AH14" s="409"/>
      <c r="AI14" s="1275"/>
      <c r="AJ14" s="1275"/>
      <c r="AK14" s="409"/>
      <c r="AL14" s="409"/>
      <c r="AM14" s="409"/>
      <c r="AN14" s="409"/>
      <c r="AO14" s="410"/>
    </row>
    <row r="15" spans="2:43" s="416" customFormat="1" x14ac:dyDescent="0.2">
      <c r="B15" s="399"/>
      <c r="C15" s="1443" t="s">
        <v>137</v>
      </c>
      <c r="D15" s="411">
        <f>IFERROR('Sch PARENT Inputs'!E23,0)</f>
        <v>0</v>
      </c>
      <c r="E15" s="411"/>
      <c r="F15" s="411">
        <f t="shared" ref="F15:F21" si="3">D15-E15</f>
        <v>0</v>
      </c>
      <c r="G15" s="411"/>
      <c r="H15" s="411"/>
      <c r="I15" s="411"/>
      <c r="J15" s="411"/>
      <c r="K15" s="411"/>
      <c r="L15" s="411"/>
      <c r="M15" s="411"/>
      <c r="N15" s="411"/>
      <c r="O15" s="411"/>
      <c r="P15" s="411"/>
      <c r="Q15" s="411"/>
      <c r="R15" s="412"/>
      <c r="S15" s="407">
        <f t="shared" ref="S15:S21" si="4">SUM(F15:R15)</f>
        <v>0</v>
      </c>
      <c r="T15" s="413"/>
      <c r="U15" s="413"/>
      <c r="V15" s="414"/>
      <c r="W15" s="414">
        <f t="shared" ref="W15:W21" si="5">+S15</f>
        <v>0</v>
      </c>
      <c r="X15" s="414"/>
      <c r="Y15" s="414"/>
      <c r="Z15" s="414"/>
      <c r="AA15" s="414"/>
      <c r="AB15" s="414"/>
      <c r="AC15" s="414"/>
      <c r="AD15" s="414"/>
      <c r="AE15" s="414"/>
      <c r="AF15" s="414"/>
      <c r="AG15" s="414"/>
      <c r="AH15" s="414"/>
      <c r="AI15" s="1276"/>
      <c r="AJ15" s="1276"/>
      <c r="AK15" s="414"/>
      <c r="AL15" s="414"/>
      <c r="AM15" s="414"/>
      <c r="AN15" s="414"/>
      <c r="AO15" s="415"/>
      <c r="AP15" s="408">
        <f t="shared" ref="AP15:AP21" si="6">S15-SUM(V15:AO15)</f>
        <v>0</v>
      </c>
    </row>
    <row r="16" spans="2:43" s="416" customFormat="1" x14ac:dyDescent="0.2">
      <c r="B16" s="399"/>
      <c r="C16" s="1411" t="s">
        <v>138</v>
      </c>
      <c r="D16" s="411">
        <f>IFERROR('Sch PARENT Inputs'!E24,0)</f>
        <v>0</v>
      </c>
      <c r="E16" s="411"/>
      <c r="F16" s="411">
        <f t="shared" si="3"/>
        <v>0</v>
      </c>
      <c r="G16" s="411"/>
      <c r="H16" s="411"/>
      <c r="I16" s="411"/>
      <c r="J16" s="411"/>
      <c r="K16" s="411"/>
      <c r="L16" s="411"/>
      <c r="M16" s="411"/>
      <c r="N16" s="411"/>
      <c r="O16" s="411"/>
      <c r="P16" s="411"/>
      <c r="Q16" s="411"/>
      <c r="R16" s="412"/>
      <c r="S16" s="407">
        <f t="shared" si="4"/>
        <v>0</v>
      </c>
      <c r="T16" s="413"/>
      <c r="U16" s="413"/>
      <c r="V16" s="414"/>
      <c r="W16" s="414">
        <f t="shared" si="5"/>
        <v>0</v>
      </c>
      <c r="X16" s="414"/>
      <c r="Y16" s="414"/>
      <c r="Z16" s="414"/>
      <c r="AA16" s="414"/>
      <c r="AB16" s="414"/>
      <c r="AC16" s="414"/>
      <c r="AD16" s="414"/>
      <c r="AE16" s="414"/>
      <c r="AF16" s="414"/>
      <c r="AG16" s="414"/>
      <c r="AH16" s="414"/>
      <c r="AI16" s="1276"/>
      <c r="AJ16" s="1276"/>
      <c r="AK16" s="414"/>
      <c r="AL16" s="414"/>
      <c r="AM16" s="414"/>
      <c r="AN16" s="414"/>
      <c r="AO16" s="415"/>
      <c r="AP16" s="408">
        <f t="shared" si="6"/>
        <v>0</v>
      </c>
    </row>
    <row r="17" spans="2:42" s="416" customFormat="1" x14ac:dyDescent="0.2">
      <c r="B17" s="399"/>
      <c r="C17" s="1411" t="s">
        <v>1458</v>
      </c>
      <c r="D17" s="411">
        <f>IFERROR('Sch PARENT Inputs'!E25,0)</f>
        <v>0</v>
      </c>
      <c r="E17" s="411"/>
      <c r="F17" s="411">
        <f t="shared" si="3"/>
        <v>0</v>
      </c>
      <c r="G17" s="411"/>
      <c r="H17" s="411"/>
      <c r="I17" s="411"/>
      <c r="J17" s="411"/>
      <c r="K17" s="411"/>
      <c r="L17" s="411"/>
      <c r="M17" s="411"/>
      <c r="N17" s="411"/>
      <c r="O17" s="411"/>
      <c r="P17" s="411"/>
      <c r="Q17" s="411"/>
      <c r="R17" s="412"/>
      <c r="S17" s="407">
        <f t="shared" si="4"/>
        <v>0</v>
      </c>
      <c r="T17" s="413"/>
      <c r="U17" s="413"/>
      <c r="V17" s="414"/>
      <c r="W17" s="414">
        <f t="shared" si="5"/>
        <v>0</v>
      </c>
      <c r="X17" s="414"/>
      <c r="Y17" s="414"/>
      <c r="Z17" s="414"/>
      <c r="AA17" s="414"/>
      <c r="AB17" s="414"/>
      <c r="AC17" s="414"/>
      <c r="AD17" s="414"/>
      <c r="AE17" s="414"/>
      <c r="AF17" s="414"/>
      <c r="AG17" s="414"/>
      <c r="AH17" s="414"/>
      <c r="AI17" s="1276"/>
      <c r="AJ17" s="1276"/>
      <c r="AK17" s="414"/>
      <c r="AL17" s="414"/>
      <c r="AM17" s="414"/>
      <c r="AN17" s="414"/>
      <c r="AO17" s="415"/>
      <c r="AP17" s="408">
        <f t="shared" si="6"/>
        <v>0</v>
      </c>
    </row>
    <row r="18" spans="2:42" s="416" customFormat="1" x14ac:dyDescent="0.2">
      <c r="B18" s="399"/>
      <c r="C18" s="438" t="s">
        <v>140</v>
      </c>
      <c r="D18" s="411">
        <f>IFERROR('Sch PARENT Inputs'!E26,0)</f>
        <v>0</v>
      </c>
      <c r="E18" s="411"/>
      <c r="F18" s="411">
        <f t="shared" si="3"/>
        <v>0</v>
      </c>
      <c r="G18" s="411"/>
      <c r="H18" s="411">
        <f>-H128-H203-H130</f>
        <v>0</v>
      </c>
      <c r="I18" s="411"/>
      <c r="J18" s="411"/>
      <c r="K18" s="411"/>
      <c r="L18" s="411"/>
      <c r="M18" s="411"/>
      <c r="N18" s="411"/>
      <c r="O18" s="411"/>
      <c r="P18" s="411"/>
      <c r="Q18" s="411"/>
      <c r="R18" s="412"/>
      <c r="S18" s="407">
        <f t="shared" si="4"/>
        <v>0</v>
      </c>
      <c r="T18" s="413"/>
      <c r="U18" s="413"/>
      <c r="V18" s="414"/>
      <c r="W18" s="414">
        <f t="shared" si="5"/>
        <v>0</v>
      </c>
      <c r="X18" s="414"/>
      <c r="Y18" s="414"/>
      <c r="Z18" s="414"/>
      <c r="AA18" s="414"/>
      <c r="AB18" s="414"/>
      <c r="AC18" s="414"/>
      <c r="AD18" s="414"/>
      <c r="AE18" s="414"/>
      <c r="AF18" s="414"/>
      <c r="AG18" s="414"/>
      <c r="AH18" s="414"/>
      <c r="AI18" s="1276"/>
      <c r="AJ18" s="1276"/>
      <c r="AK18" s="414"/>
      <c r="AL18" s="414"/>
      <c r="AM18" s="414"/>
      <c r="AN18" s="414"/>
      <c r="AO18" s="415"/>
      <c r="AP18" s="408">
        <f t="shared" si="6"/>
        <v>0</v>
      </c>
    </row>
    <row r="19" spans="2:42" s="416" customFormat="1" x14ac:dyDescent="0.2">
      <c r="B19" s="399"/>
      <c r="C19" s="438" t="s">
        <v>1401</v>
      </c>
      <c r="D19" s="411"/>
      <c r="E19" s="411"/>
      <c r="F19" s="411">
        <f t="shared" si="3"/>
        <v>0</v>
      </c>
      <c r="G19" s="411"/>
      <c r="H19" s="411"/>
      <c r="I19" s="411"/>
      <c r="J19" s="411"/>
      <c r="K19" s="411"/>
      <c r="L19" s="411"/>
      <c r="M19" s="411"/>
      <c r="N19" s="411"/>
      <c r="O19" s="411"/>
      <c r="P19" s="411"/>
      <c r="Q19" s="411"/>
      <c r="R19" s="412"/>
      <c r="S19" s="407">
        <f t="shared" si="4"/>
        <v>0</v>
      </c>
      <c r="T19" s="413"/>
      <c r="U19" s="413"/>
      <c r="V19" s="414"/>
      <c r="W19" s="414">
        <f t="shared" si="5"/>
        <v>0</v>
      </c>
      <c r="X19" s="414"/>
      <c r="Y19" s="414"/>
      <c r="Z19" s="414"/>
      <c r="AA19" s="414"/>
      <c r="AB19" s="414"/>
      <c r="AC19" s="414"/>
      <c r="AD19" s="414"/>
      <c r="AE19" s="414"/>
      <c r="AF19" s="414"/>
      <c r="AG19" s="414"/>
      <c r="AH19" s="414"/>
      <c r="AI19" s="1276"/>
      <c r="AJ19" s="1276"/>
      <c r="AK19" s="414"/>
      <c r="AL19" s="414"/>
      <c r="AM19" s="414"/>
      <c r="AN19" s="414"/>
      <c r="AO19" s="415"/>
      <c r="AP19" s="413">
        <f t="shared" si="6"/>
        <v>0</v>
      </c>
    </row>
    <row r="20" spans="2:42" s="416" customFormat="1" x14ac:dyDescent="0.2">
      <c r="B20" s="399"/>
      <c r="C20" s="438" t="s">
        <v>141</v>
      </c>
      <c r="D20" s="411">
        <f>IFERROR('Sch PARENT Inputs'!E27,0)</f>
        <v>0</v>
      </c>
      <c r="E20" s="411"/>
      <c r="F20" s="411">
        <f t="shared" si="3"/>
        <v>0</v>
      </c>
      <c r="G20" s="411"/>
      <c r="H20" s="411"/>
      <c r="I20" s="411"/>
      <c r="J20" s="411"/>
      <c r="K20" s="411"/>
      <c r="L20" s="411"/>
      <c r="M20" s="411"/>
      <c r="N20" s="411"/>
      <c r="O20" s="411"/>
      <c r="P20" s="411"/>
      <c r="Q20" s="411"/>
      <c r="R20" s="412"/>
      <c r="S20" s="407">
        <f t="shared" si="4"/>
        <v>0</v>
      </c>
      <c r="T20" s="413"/>
      <c r="U20" s="413"/>
      <c r="V20" s="414"/>
      <c r="W20" s="414">
        <f t="shared" si="5"/>
        <v>0</v>
      </c>
      <c r="X20" s="414"/>
      <c r="Y20" s="414"/>
      <c r="Z20" s="414"/>
      <c r="AA20" s="414"/>
      <c r="AB20" s="414"/>
      <c r="AC20" s="414"/>
      <c r="AD20" s="414"/>
      <c r="AE20" s="414"/>
      <c r="AF20" s="414"/>
      <c r="AG20" s="414"/>
      <c r="AH20" s="414"/>
      <c r="AI20" s="1276"/>
      <c r="AJ20" s="1276"/>
      <c r="AK20" s="414"/>
      <c r="AL20" s="414"/>
      <c r="AM20" s="414"/>
      <c r="AN20" s="414"/>
      <c r="AO20" s="415"/>
      <c r="AP20" s="408">
        <f t="shared" si="6"/>
        <v>0</v>
      </c>
    </row>
    <row r="21" spans="2:42" s="416" customFormat="1" x14ac:dyDescent="0.2">
      <c r="B21" s="399"/>
      <c r="C21" s="1411" t="s">
        <v>142</v>
      </c>
      <c r="D21" s="411">
        <f>IFERROR('Sch PARENT Inputs'!E28,0)</f>
        <v>0</v>
      </c>
      <c r="E21" s="411"/>
      <c r="F21" s="411">
        <f t="shared" si="3"/>
        <v>0</v>
      </c>
      <c r="G21" s="411"/>
      <c r="H21" s="411"/>
      <c r="I21" s="411"/>
      <c r="J21" s="411"/>
      <c r="K21" s="411"/>
      <c r="L21" s="411"/>
      <c r="M21" s="411"/>
      <c r="N21" s="411"/>
      <c r="O21" s="411"/>
      <c r="P21" s="411"/>
      <c r="Q21" s="411"/>
      <c r="R21" s="412"/>
      <c r="S21" s="407">
        <f t="shared" si="4"/>
        <v>0</v>
      </c>
      <c r="T21" s="413"/>
      <c r="U21" s="413"/>
      <c r="V21" s="414"/>
      <c r="W21" s="414">
        <f t="shared" si="5"/>
        <v>0</v>
      </c>
      <c r="X21" s="414"/>
      <c r="Y21" s="414"/>
      <c r="Z21" s="414"/>
      <c r="AA21" s="414"/>
      <c r="AB21" s="414"/>
      <c r="AC21" s="414"/>
      <c r="AD21" s="414"/>
      <c r="AE21" s="414"/>
      <c r="AF21" s="414"/>
      <c r="AG21" s="414"/>
      <c r="AH21" s="414"/>
      <c r="AI21" s="1276"/>
      <c r="AJ21" s="1276"/>
      <c r="AK21" s="414"/>
      <c r="AL21" s="414"/>
      <c r="AM21" s="414"/>
      <c r="AN21" s="414"/>
      <c r="AO21" s="415"/>
      <c r="AP21" s="408">
        <f t="shared" si="6"/>
        <v>0</v>
      </c>
    </row>
    <row r="22" spans="2:42" s="416" customFormat="1" x14ac:dyDescent="0.2">
      <c r="B22" s="399"/>
      <c r="C22" s="438"/>
      <c r="D22" s="411"/>
      <c r="E22" s="411"/>
      <c r="F22" s="411"/>
      <c r="G22" s="411"/>
      <c r="H22" s="411"/>
      <c r="I22" s="411"/>
      <c r="J22" s="411"/>
      <c r="K22" s="411"/>
      <c r="L22" s="411"/>
      <c r="M22" s="411"/>
      <c r="N22" s="411"/>
      <c r="O22" s="411"/>
      <c r="P22" s="411"/>
      <c r="Q22" s="411"/>
      <c r="R22" s="412"/>
      <c r="S22" s="407"/>
      <c r="T22" s="413"/>
      <c r="U22" s="413"/>
      <c r="V22" s="414"/>
      <c r="W22" s="414"/>
      <c r="X22" s="414"/>
      <c r="Y22" s="414"/>
      <c r="Z22" s="414"/>
      <c r="AA22" s="414"/>
      <c r="AB22" s="414"/>
      <c r="AC22" s="414"/>
      <c r="AD22" s="414"/>
      <c r="AE22" s="414"/>
      <c r="AF22" s="414"/>
      <c r="AG22" s="414"/>
      <c r="AH22" s="414"/>
      <c r="AI22" s="1276"/>
      <c r="AJ22" s="1276"/>
      <c r="AK22" s="414"/>
      <c r="AL22" s="414"/>
      <c r="AM22" s="414"/>
      <c r="AN22" s="414"/>
      <c r="AO22" s="415"/>
    </row>
    <row r="23" spans="2:42" s="382" customFormat="1" x14ac:dyDescent="0.2">
      <c r="B23" s="399"/>
      <c r="C23" s="437" t="s">
        <v>143</v>
      </c>
      <c r="D23" s="405"/>
      <c r="E23" s="405"/>
      <c r="F23" s="405"/>
      <c r="G23" s="405"/>
      <c r="H23" s="405"/>
      <c r="I23" s="405"/>
      <c r="J23" s="405"/>
      <c r="K23" s="405"/>
      <c r="L23" s="405"/>
      <c r="M23" s="405"/>
      <c r="N23" s="405"/>
      <c r="O23" s="405"/>
      <c r="P23" s="405"/>
      <c r="Q23" s="405"/>
      <c r="R23" s="406"/>
      <c r="S23" s="407"/>
      <c r="T23" s="408"/>
      <c r="U23" s="408"/>
      <c r="V23" s="409"/>
      <c r="W23" s="409"/>
      <c r="X23" s="409"/>
      <c r="Y23" s="409"/>
      <c r="Z23" s="409"/>
      <c r="AA23" s="409"/>
      <c r="AB23" s="409"/>
      <c r="AC23" s="409"/>
      <c r="AD23" s="409"/>
      <c r="AE23" s="409"/>
      <c r="AF23" s="409"/>
      <c r="AG23" s="409"/>
      <c r="AH23" s="409"/>
      <c r="AI23" s="1275"/>
      <c r="AJ23" s="1275"/>
      <c r="AK23" s="409"/>
      <c r="AL23" s="409"/>
      <c r="AM23" s="409"/>
      <c r="AN23" s="409"/>
      <c r="AO23" s="410"/>
    </row>
    <row r="24" spans="2:42" s="416" customFormat="1" x14ac:dyDescent="0.2">
      <c r="B24" s="399"/>
      <c r="C24" s="1446" t="s">
        <v>289</v>
      </c>
      <c r="D24" s="411">
        <f>IFERROR('Sch PARENT Inputs'!E32,0)</f>
        <v>0</v>
      </c>
      <c r="E24" s="411"/>
      <c r="F24" s="411">
        <f>D24-E24</f>
        <v>0</v>
      </c>
      <c r="G24" s="411"/>
      <c r="H24" s="411"/>
      <c r="I24" s="411"/>
      <c r="J24" s="411"/>
      <c r="K24" s="411"/>
      <c r="L24" s="411"/>
      <c r="M24" s="411"/>
      <c r="N24" s="411"/>
      <c r="O24" s="411"/>
      <c r="P24" s="411"/>
      <c r="Q24" s="411"/>
      <c r="R24" s="412"/>
      <c r="S24" s="407">
        <f>SUM(F24:R24)</f>
        <v>0</v>
      </c>
      <c r="T24" s="413"/>
      <c r="U24" s="413"/>
      <c r="V24" s="414"/>
      <c r="W24" s="414"/>
      <c r="X24" s="414"/>
      <c r="Y24" s="414"/>
      <c r="Z24" s="414"/>
      <c r="AA24" s="414"/>
      <c r="AB24" s="414">
        <f>+S24</f>
        <v>0</v>
      </c>
      <c r="AC24" s="414"/>
      <c r="AD24" s="414"/>
      <c r="AE24" s="414"/>
      <c r="AF24" s="414"/>
      <c r="AG24" s="414"/>
      <c r="AH24" s="414"/>
      <c r="AI24" s="1276"/>
      <c r="AJ24" s="1276"/>
      <c r="AK24" s="414"/>
      <c r="AL24" s="414"/>
      <c r="AM24" s="414"/>
      <c r="AN24" s="414"/>
      <c r="AO24" s="415"/>
      <c r="AP24" s="408">
        <f>S24-SUM(V24:AO24)</f>
        <v>0</v>
      </c>
    </row>
    <row r="25" spans="2:42" s="416" customFormat="1" x14ac:dyDescent="0.2">
      <c r="B25" s="399"/>
      <c r="C25" s="1447" t="s">
        <v>141</v>
      </c>
      <c r="D25" s="411">
        <f>IFERROR('Sch PARENT Inputs'!E33,0)</f>
        <v>0</v>
      </c>
      <c r="E25" s="411"/>
      <c r="F25" s="411">
        <f>D25-E25</f>
        <v>0</v>
      </c>
      <c r="G25" s="411"/>
      <c r="H25" s="411"/>
      <c r="I25" s="411"/>
      <c r="J25" s="411"/>
      <c r="K25" s="411"/>
      <c r="L25" s="411"/>
      <c r="M25" s="411">
        <f>-M143-M144-M142</f>
        <v>0</v>
      </c>
      <c r="N25" s="411"/>
      <c r="O25" s="411"/>
      <c r="P25" s="411"/>
      <c r="Q25" s="411"/>
      <c r="R25" s="412"/>
      <c r="S25" s="407">
        <f>SUM(F25:R25)</f>
        <v>0</v>
      </c>
      <c r="T25" s="413"/>
      <c r="U25" s="413"/>
      <c r="V25" s="414"/>
      <c r="W25" s="414"/>
      <c r="X25" s="414"/>
      <c r="Y25" s="414"/>
      <c r="Z25" s="414"/>
      <c r="AA25" s="414"/>
      <c r="AB25" s="414">
        <f>+S25</f>
        <v>0</v>
      </c>
      <c r="AC25" s="414"/>
      <c r="AD25" s="414"/>
      <c r="AE25" s="414"/>
      <c r="AF25" s="414"/>
      <c r="AG25" s="414"/>
      <c r="AH25" s="414"/>
      <c r="AI25" s="1276"/>
      <c r="AJ25" s="1276"/>
      <c r="AK25" s="414"/>
      <c r="AL25" s="414"/>
      <c r="AM25" s="414"/>
      <c r="AN25" s="414"/>
      <c r="AO25" s="415"/>
      <c r="AP25" s="408">
        <f>S25-SUM(V25:AO25)</f>
        <v>0</v>
      </c>
    </row>
    <row r="26" spans="2:42" s="416" customFormat="1" x14ac:dyDescent="0.2">
      <c r="B26" s="399"/>
      <c r="C26" s="1446" t="s">
        <v>145</v>
      </c>
      <c r="D26" s="411">
        <f>IFERROR('Sch PARENT Inputs'!E34,0)</f>
        <v>0</v>
      </c>
      <c r="E26" s="411"/>
      <c r="F26" s="411">
        <f>D26-E26</f>
        <v>0</v>
      </c>
      <c r="G26" s="411"/>
      <c r="H26" s="411"/>
      <c r="I26" s="411"/>
      <c r="J26" s="411"/>
      <c r="K26" s="411"/>
      <c r="L26" s="411"/>
      <c r="M26" s="411"/>
      <c r="N26" s="411"/>
      <c r="O26" s="411"/>
      <c r="P26" s="411"/>
      <c r="Q26" s="411"/>
      <c r="R26" s="412"/>
      <c r="S26" s="407">
        <f>SUM(F26:R26)</f>
        <v>0</v>
      </c>
      <c r="T26" s="413"/>
      <c r="U26" s="413"/>
      <c r="V26" s="414"/>
      <c r="W26" s="414"/>
      <c r="X26" s="414"/>
      <c r="Y26" s="414"/>
      <c r="Z26" s="414"/>
      <c r="AA26" s="414"/>
      <c r="AB26" s="414">
        <f>+S26</f>
        <v>0</v>
      </c>
      <c r="AC26" s="414"/>
      <c r="AD26" s="414"/>
      <c r="AE26" s="414"/>
      <c r="AF26" s="414"/>
      <c r="AG26" s="414"/>
      <c r="AH26" s="414"/>
      <c r="AI26" s="1276"/>
      <c r="AJ26" s="1276"/>
      <c r="AK26" s="414"/>
      <c r="AL26" s="414"/>
      <c r="AM26" s="414"/>
      <c r="AN26" s="414"/>
      <c r="AO26" s="415"/>
      <c r="AP26" s="408">
        <f>S26-SUM(V26:AO26)</f>
        <v>0</v>
      </c>
    </row>
    <row r="27" spans="2:42" s="416" customFormat="1" x14ac:dyDescent="0.2">
      <c r="B27" s="399"/>
      <c r="C27" s="1447" t="s">
        <v>146</v>
      </c>
      <c r="D27" s="411">
        <f>IFERROR('Sch PARENT Inputs'!E35,0)</f>
        <v>0</v>
      </c>
      <c r="E27" s="411"/>
      <c r="F27" s="411">
        <f>D27-E27</f>
        <v>0</v>
      </c>
      <c r="G27" s="411"/>
      <c r="H27" s="411"/>
      <c r="I27" s="411"/>
      <c r="J27" s="411"/>
      <c r="K27" s="411"/>
      <c r="L27" s="411"/>
      <c r="M27" s="411"/>
      <c r="N27" s="411"/>
      <c r="O27" s="411"/>
      <c r="P27" s="411"/>
      <c r="Q27" s="411"/>
      <c r="R27" s="412"/>
      <c r="S27" s="407">
        <f>SUM(F27:R27)</f>
        <v>0</v>
      </c>
      <c r="T27" s="413"/>
      <c r="U27" s="413"/>
      <c r="V27" s="414"/>
      <c r="W27" s="414"/>
      <c r="X27" s="414"/>
      <c r="Y27" s="414"/>
      <c r="Z27" s="414"/>
      <c r="AA27" s="414"/>
      <c r="AB27" s="414">
        <f>+S27</f>
        <v>0</v>
      </c>
      <c r="AC27" s="414"/>
      <c r="AD27" s="414"/>
      <c r="AE27" s="414"/>
      <c r="AF27" s="414"/>
      <c r="AG27" s="414"/>
      <c r="AH27" s="414"/>
      <c r="AI27" s="1276"/>
      <c r="AJ27" s="1276"/>
      <c r="AK27" s="414"/>
      <c r="AL27" s="414"/>
      <c r="AM27" s="414"/>
      <c r="AN27" s="414"/>
      <c r="AO27" s="415"/>
      <c r="AP27" s="408">
        <f>S27-SUM(V27:AO27)</f>
        <v>0</v>
      </c>
    </row>
    <row r="28" spans="2:42" s="416" customFormat="1" x14ac:dyDescent="0.2">
      <c r="B28" s="399"/>
      <c r="C28" s="438"/>
      <c r="D28" s="411"/>
      <c r="E28" s="411"/>
      <c r="F28" s="411"/>
      <c r="G28" s="411"/>
      <c r="H28" s="411"/>
      <c r="I28" s="411"/>
      <c r="J28" s="411"/>
      <c r="K28" s="411"/>
      <c r="L28" s="411"/>
      <c r="M28" s="411"/>
      <c r="N28" s="411"/>
      <c r="O28" s="411"/>
      <c r="P28" s="411"/>
      <c r="Q28" s="411"/>
      <c r="R28" s="412"/>
      <c r="S28" s="407"/>
      <c r="T28" s="413"/>
      <c r="U28" s="413"/>
      <c r="V28" s="414"/>
      <c r="W28" s="414"/>
      <c r="X28" s="414"/>
      <c r="Y28" s="414"/>
      <c r="Z28" s="414"/>
      <c r="AA28" s="414"/>
      <c r="AB28" s="414"/>
      <c r="AC28" s="414"/>
      <c r="AD28" s="414"/>
      <c r="AE28" s="414"/>
      <c r="AF28" s="414"/>
      <c r="AG28" s="414"/>
      <c r="AH28" s="414"/>
      <c r="AI28" s="1276"/>
      <c r="AJ28" s="1276"/>
      <c r="AK28" s="414"/>
      <c r="AL28" s="414"/>
      <c r="AM28" s="414"/>
      <c r="AN28" s="414"/>
      <c r="AO28" s="415"/>
    </row>
    <row r="29" spans="2:42" s="382" customFormat="1" x14ac:dyDescent="0.2">
      <c r="B29" s="399"/>
      <c r="C29" s="436" t="str">
        <f>'GROUP Inputs'!C35</f>
        <v>3. Hostel</v>
      </c>
      <c r="D29" s="402"/>
      <c r="E29" s="402"/>
      <c r="F29" s="402"/>
      <c r="G29" s="402"/>
      <c r="H29" s="402"/>
      <c r="I29" s="402"/>
      <c r="J29" s="402"/>
      <c r="K29" s="402"/>
      <c r="L29" s="402"/>
      <c r="M29" s="402"/>
      <c r="N29" s="402"/>
      <c r="O29" s="402"/>
      <c r="P29" s="402"/>
      <c r="Q29" s="402"/>
      <c r="R29" s="402"/>
      <c r="S29" s="402"/>
      <c r="T29" s="402"/>
      <c r="U29" s="402"/>
      <c r="V29" s="403"/>
      <c r="W29" s="403"/>
      <c r="X29" s="403"/>
      <c r="Y29" s="403"/>
      <c r="Z29" s="403"/>
      <c r="AA29" s="403"/>
      <c r="AB29" s="403"/>
      <c r="AC29" s="403"/>
      <c r="AD29" s="403"/>
      <c r="AE29" s="403"/>
      <c r="AF29" s="403"/>
      <c r="AG29" s="403"/>
      <c r="AH29" s="403"/>
      <c r="AI29" s="403"/>
      <c r="AJ29" s="403"/>
      <c r="AK29" s="403"/>
      <c r="AL29" s="403"/>
      <c r="AM29" s="403"/>
      <c r="AN29" s="403"/>
      <c r="AO29" s="404"/>
    </row>
    <row r="30" spans="2:42" s="382" customFormat="1" x14ac:dyDescent="0.2">
      <c r="B30" s="399"/>
      <c r="C30" s="437" t="s">
        <v>129</v>
      </c>
      <c r="D30" s="405"/>
      <c r="E30" s="405"/>
      <c r="F30" s="405"/>
      <c r="G30" s="405"/>
      <c r="H30" s="405"/>
      <c r="I30" s="405"/>
      <c r="J30" s="405"/>
      <c r="K30" s="405"/>
      <c r="L30" s="405"/>
      <c r="M30" s="405"/>
      <c r="N30" s="405"/>
      <c r="O30" s="405"/>
      <c r="P30" s="405"/>
      <c r="Q30" s="405"/>
      <c r="R30" s="406"/>
      <c r="S30" s="407"/>
      <c r="T30" s="408"/>
      <c r="U30" s="408"/>
      <c r="V30" s="409"/>
      <c r="W30" s="409"/>
      <c r="X30" s="409"/>
      <c r="Y30" s="409"/>
      <c r="Z30" s="409"/>
      <c r="AA30" s="409"/>
      <c r="AB30" s="409"/>
      <c r="AC30" s="409"/>
      <c r="AD30" s="409"/>
      <c r="AE30" s="409"/>
      <c r="AF30" s="409"/>
      <c r="AG30" s="409"/>
      <c r="AH30" s="409"/>
      <c r="AI30" s="1275"/>
      <c r="AJ30" s="1275"/>
      <c r="AK30" s="409"/>
      <c r="AL30" s="409"/>
      <c r="AM30" s="409"/>
      <c r="AN30" s="409"/>
      <c r="AO30" s="410"/>
    </row>
    <row r="31" spans="2:42" s="416" customFormat="1" x14ac:dyDescent="0.2">
      <c r="B31" s="399"/>
      <c r="C31" s="438" t="s">
        <v>148</v>
      </c>
      <c r="D31" s="411">
        <f>IFERROR('Sch PARENT Inputs'!E40,0)</f>
        <v>0</v>
      </c>
      <c r="E31" s="411"/>
      <c r="F31" s="411">
        <f>D31-E31</f>
        <v>0</v>
      </c>
      <c r="G31" s="411"/>
      <c r="H31" s="411">
        <f>-H202</f>
        <v>0</v>
      </c>
      <c r="I31" s="411"/>
      <c r="J31" s="411"/>
      <c r="K31" s="411"/>
      <c r="L31" s="411"/>
      <c r="M31" s="411"/>
      <c r="N31" s="411"/>
      <c r="O31" s="411"/>
      <c r="P31" s="411"/>
      <c r="Q31" s="411"/>
      <c r="R31" s="412"/>
      <c r="S31" s="407">
        <f>SUM(F31:R31)</f>
        <v>0</v>
      </c>
      <c r="T31" s="413"/>
      <c r="U31" s="413"/>
      <c r="V31" s="414"/>
      <c r="W31" s="414"/>
      <c r="X31" s="414">
        <f>+S31</f>
        <v>0</v>
      </c>
      <c r="Y31" s="414"/>
      <c r="Z31" s="414"/>
      <c r="AA31" s="414"/>
      <c r="AB31" s="414"/>
      <c r="AC31" s="414"/>
      <c r="AD31" s="414"/>
      <c r="AE31" s="414"/>
      <c r="AF31" s="414"/>
      <c r="AG31" s="414"/>
      <c r="AH31" s="414"/>
      <c r="AI31" s="1276"/>
      <c r="AJ31" s="1276"/>
      <c r="AK31" s="414"/>
      <c r="AL31" s="414"/>
      <c r="AM31" s="414"/>
      <c r="AN31" s="414"/>
      <c r="AO31" s="415"/>
      <c r="AP31" s="408">
        <f>S31-SUM(V31:AO31)</f>
        <v>0</v>
      </c>
    </row>
    <row r="32" spans="2:42" s="416" customFormat="1" x14ac:dyDescent="0.2">
      <c r="B32" s="399"/>
      <c r="C32" s="438" t="s">
        <v>140</v>
      </c>
      <c r="D32" s="411">
        <f>IFERROR('Sch PARENT Inputs'!E41,0)</f>
        <v>0</v>
      </c>
      <c r="E32" s="411"/>
      <c r="F32" s="411">
        <f>D32-E32</f>
        <v>0</v>
      </c>
      <c r="G32" s="411"/>
      <c r="H32" s="411"/>
      <c r="I32" s="411"/>
      <c r="J32" s="411"/>
      <c r="K32" s="411"/>
      <c r="L32" s="411"/>
      <c r="M32" s="411"/>
      <c r="N32" s="411"/>
      <c r="O32" s="411"/>
      <c r="P32" s="411"/>
      <c r="Q32" s="411"/>
      <c r="R32" s="412"/>
      <c r="S32" s="407">
        <f>SUM(F32:R32)</f>
        <v>0</v>
      </c>
      <c r="T32" s="413"/>
      <c r="U32" s="413"/>
      <c r="V32" s="414"/>
      <c r="X32" s="414">
        <f>+S32</f>
        <v>0</v>
      </c>
      <c r="Y32" s="414"/>
      <c r="Z32" s="414"/>
      <c r="AA32" s="414"/>
      <c r="AB32" s="414"/>
      <c r="AC32" s="414"/>
      <c r="AD32" s="414"/>
      <c r="AE32" s="414"/>
      <c r="AF32" s="414"/>
      <c r="AG32" s="414"/>
      <c r="AH32" s="414"/>
      <c r="AI32" s="1276"/>
      <c r="AJ32" s="1276"/>
      <c r="AK32" s="414"/>
      <c r="AL32" s="414"/>
      <c r="AM32" s="414"/>
      <c r="AN32" s="414"/>
      <c r="AO32" s="415"/>
      <c r="AP32" s="408">
        <f>S32-SUM(V32:AO32)</f>
        <v>0</v>
      </c>
    </row>
    <row r="33" spans="2:42" s="416" customFormat="1" x14ac:dyDescent="0.2">
      <c r="B33" s="399"/>
      <c r="C33" s="438" t="s">
        <v>1402</v>
      </c>
      <c r="D33" s="411">
        <f>IFERROR('Sch PARENT Inputs'!E42,0)</f>
        <v>0</v>
      </c>
      <c r="E33" s="411"/>
      <c r="F33" s="411">
        <f>D33-E33</f>
        <v>0</v>
      </c>
      <c r="G33" s="411"/>
      <c r="H33" s="411"/>
      <c r="I33" s="411"/>
      <c r="J33" s="411"/>
      <c r="K33" s="411"/>
      <c r="L33" s="411"/>
      <c r="M33" s="411"/>
      <c r="N33" s="411"/>
      <c r="O33" s="411"/>
      <c r="P33" s="411"/>
      <c r="Q33" s="411"/>
      <c r="R33" s="412"/>
      <c r="S33" s="407">
        <f>SUM(F33:R33)</f>
        <v>0</v>
      </c>
      <c r="T33" s="413"/>
      <c r="U33" s="413"/>
      <c r="V33" s="414"/>
      <c r="W33" s="414"/>
      <c r="X33" s="414">
        <f>+S33</f>
        <v>0</v>
      </c>
      <c r="Y33" s="414"/>
      <c r="Z33" s="414"/>
      <c r="AA33" s="414"/>
      <c r="AB33" s="414"/>
      <c r="AC33" s="414"/>
      <c r="AD33" s="414"/>
      <c r="AE33" s="414"/>
      <c r="AF33" s="414"/>
      <c r="AG33" s="414"/>
      <c r="AH33" s="414"/>
      <c r="AI33" s="1276"/>
      <c r="AJ33" s="1276"/>
      <c r="AK33" s="414"/>
      <c r="AL33" s="414"/>
      <c r="AM33" s="414"/>
      <c r="AN33" s="414"/>
      <c r="AO33" s="415"/>
      <c r="AP33" s="408">
        <f>S33-SUM(V33:AO33)</f>
        <v>0</v>
      </c>
    </row>
    <row r="34" spans="2:42" s="416" customFormat="1" x14ac:dyDescent="0.2">
      <c r="B34" s="399"/>
      <c r="C34" s="438"/>
      <c r="D34" s="411"/>
      <c r="E34" s="411"/>
      <c r="F34" s="411"/>
      <c r="G34" s="411"/>
      <c r="H34" s="411"/>
      <c r="I34" s="411"/>
      <c r="J34" s="411"/>
      <c r="K34" s="411"/>
      <c r="L34" s="411"/>
      <c r="M34" s="411"/>
      <c r="N34" s="411"/>
      <c r="O34" s="411"/>
      <c r="P34" s="411"/>
      <c r="Q34" s="411"/>
      <c r="R34" s="412"/>
      <c r="S34" s="407"/>
      <c r="T34" s="413"/>
      <c r="U34" s="413"/>
      <c r="V34" s="414"/>
      <c r="W34" s="414"/>
      <c r="X34" s="414"/>
      <c r="Y34" s="414"/>
      <c r="Z34" s="414"/>
      <c r="AA34" s="414"/>
      <c r="AB34" s="414"/>
      <c r="AC34" s="414"/>
      <c r="AD34" s="414"/>
      <c r="AE34" s="414"/>
      <c r="AF34" s="414"/>
      <c r="AG34" s="414"/>
      <c r="AH34" s="414"/>
      <c r="AI34" s="1276"/>
      <c r="AJ34" s="1276"/>
      <c r="AK34" s="414"/>
      <c r="AL34" s="414"/>
      <c r="AM34" s="414"/>
      <c r="AN34" s="414"/>
      <c r="AO34" s="415"/>
    </row>
    <row r="35" spans="2:42" s="382" customFormat="1" x14ac:dyDescent="0.2">
      <c r="B35" s="399"/>
      <c r="C35" s="437" t="s">
        <v>150</v>
      </c>
      <c r="D35" s="405"/>
      <c r="E35" s="405"/>
      <c r="F35" s="405"/>
      <c r="G35" s="405"/>
      <c r="H35" s="405"/>
      <c r="I35" s="405"/>
      <c r="J35" s="405"/>
      <c r="K35" s="405"/>
      <c r="L35" s="405"/>
      <c r="M35" s="405"/>
      <c r="N35" s="405"/>
      <c r="O35" s="405"/>
      <c r="P35" s="405"/>
      <c r="Q35" s="405"/>
      <c r="R35" s="406"/>
      <c r="S35" s="407"/>
      <c r="T35" s="408"/>
      <c r="U35" s="408"/>
      <c r="V35" s="409"/>
      <c r="W35" s="409"/>
      <c r="X35" s="409"/>
      <c r="Y35" s="409"/>
      <c r="Z35" s="409"/>
      <c r="AA35" s="409"/>
      <c r="AB35" s="409"/>
      <c r="AC35" s="409"/>
      <c r="AD35" s="409"/>
      <c r="AE35" s="409"/>
      <c r="AF35" s="409"/>
      <c r="AG35" s="409"/>
      <c r="AH35" s="409"/>
      <c r="AI35" s="1275"/>
      <c r="AJ35" s="1275"/>
      <c r="AK35" s="409"/>
      <c r="AL35" s="409"/>
      <c r="AM35" s="409"/>
      <c r="AN35" s="409"/>
      <c r="AO35" s="410"/>
    </row>
    <row r="36" spans="2:42" s="416" customFormat="1" x14ac:dyDescent="0.2">
      <c r="B36" s="399"/>
      <c r="C36" s="1446" t="s">
        <v>151</v>
      </c>
      <c r="D36" s="411">
        <f>IFERROR('Sch PARENT Inputs'!E46,0)</f>
        <v>0</v>
      </c>
      <c r="E36" s="411"/>
      <c r="F36" s="411">
        <f t="shared" ref="F36:F57" si="7">D36-E36</f>
        <v>0</v>
      </c>
      <c r="G36" s="411"/>
      <c r="H36" s="411"/>
      <c r="I36" s="411"/>
      <c r="J36" s="411"/>
      <c r="K36" s="411"/>
      <c r="L36" s="411"/>
      <c r="M36" s="411"/>
      <c r="N36" s="411"/>
      <c r="O36" s="411"/>
      <c r="P36" s="411"/>
      <c r="Q36" s="411"/>
      <c r="R36" s="412"/>
      <c r="S36" s="407">
        <f t="shared" ref="S36:S39" si="8">SUM(F36:R36)</f>
        <v>0</v>
      </c>
      <c r="T36" s="413"/>
      <c r="U36" s="413"/>
      <c r="V36" s="414"/>
      <c r="W36" s="414"/>
      <c r="X36" s="414"/>
      <c r="Y36" s="414"/>
      <c r="Z36" s="414"/>
      <c r="AA36" s="414"/>
      <c r="AB36" s="414">
        <f t="shared" ref="AB36:AB38" si="9">+S36</f>
        <v>0</v>
      </c>
      <c r="AC36" s="414"/>
      <c r="AD36" s="414"/>
      <c r="AE36" s="414"/>
      <c r="AF36" s="414"/>
      <c r="AG36" s="414"/>
      <c r="AH36" s="414"/>
      <c r="AI36" s="1276"/>
      <c r="AJ36" s="1276"/>
      <c r="AK36" s="414"/>
      <c r="AL36" s="414"/>
      <c r="AM36" s="414"/>
      <c r="AN36" s="414"/>
      <c r="AO36" s="415"/>
      <c r="AP36" s="408">
        <f t="shared" ref="AP36:AP39" si="10">S36-SUM(V36:AO36)</f>
        <v>0</v>
      </c>
    </row>
    <row r="37" spans="2:42" s="416" customFormat="1" x14ac:dyDescent="0.2">
      <c r="B37" s="399"/>
      <c r="C37" s="438" t="s">
        <v>152</v>
      </c>
      <c r="D37" s="411">
        <f>IFERROR('Sch PARENT Inputs'!E47,0)</f>
        <v>0</v>
      </c>
      <c r="E37" s="411"/>
      <c r="F37" s="411">
        <f t="shared" si="7"/>
        <v>0</v>
      </c>
      <c r="G37" s="411"/>
      <c r="H37" s="411"/>
      <c r="I37" s="411"/>
      <c r="J37" s="411"/>
      <c r="K37" s="411"/>
      <c r="L37" s="411"/>
      <c r="M37" s="411"/>
      <c r="N37" s="411"/>
      <c r="O37" s="411"/>
      <c r="P37" s="411"/>
      <c r="Q37" s="411"/>
      <c r="R37" s="412"/>
      <c r="S37" s="407">
        <f t="shared" si="8"/>
        <v>0</v>
      </c>
      <c r="T37" s="413"/>
      <c r="U37" s="413"/>
      <c r="V37" s="414"/>
      <c r="W37" s="414"/>
      <c r="X37" s="414"/>
      <c r="Y37" s="414"/>
      <c r="Z37" s="414"/>
      <c r="AA37" s="414"/>
      <c r="AB37" s="414">
        <f t="shared" si="9"/>
        <v>0</v>
      </c>
      <c r="AC37" s="414"/>
      <c r="AD37" s="414"/>
      <c r="AE37" s="414"/>
      <c r="AF37" s="414"/>
      <c r="AG37" s="414"/>
      <c r="AH37" s="414"/>
      <c r="AI37" s="1276"/>
      <c r="AJ37" s="1276"/>
      <c r="AK37" s="414"/>
      <c r="AL37" s="414"/>
      <c r="AM37" s="414"/>
      <c r="AN37" s="414"/>
      <c r="AO37" s="415"/>
      <c r="AP37" s="408">
        <f t="shared" si="10"/>
        <v>0</v>
      </c>
    </row>
    <row r="38" spans="2:42" s="416" customFormat="1" x14ac:dyDescent="0.2">
      <c r="B38" s="399"/>
      <c r="C38" s="438" t="s">
        <v>153</v>
      </c>
      <c r="D38" s="411">
        <f>IFERROR('Sch PARENT Inputs'!E48,0)</f>
        <v>0</v>
      </c>
      <c r="E38" s="411"/>
      <c r="F38" s="411">
        <f t="shared" si="7"/>
        <v>0</v>
      </c>
      <c r="G38" s="411"/>
      <c r="H38" s="411"/>
      <c r="I38" s="411"/>
      <c r="J38" s="411"/>
      <c r="K38" s="411"/>
      <c r="L38" s="411"/>
      <c r="M38" s="411"/>
      <c r="N38" s="411"/>
      <c r="O38" s="411"/>
      <c r="P38" s="411"/>
      <c r="Q38" s="411"/>
      <c r="R38" s="412"/>
      <c r="S38" s="407">
        <f t="shared" si="8"/>
        <v>0</v>
      </c>
      <c r="T38" s="413"/>
      <c r="U38" s="413"/>
      <c r="V38" s="414"/>
      <c r="W38" s="414"/>
      <c r="X38" s="414"/>
      <c r="Y38" s="414"/>
      <c r="Z38" s="414"/>
      <c r="AA38" s="414"/>
      <c r="AB38" s="414">
        <f t="shared" si="9"/>
        <v>0</v>
      </c>
      <c r="AC38" s="414"/>
      <c r="AD38" s="414"/>
      <c r="AE38" s="414"/>
      <c r="AF38" s="414"/>
      <c r="AG38" s="414"/>
      <c r="AH38" s="414"/>
      <c r="AI38" s="1276"/>
      <c r="AJ38" s="1276"/>
      <c r="AK38" s="414"/>
      <c r="AL38" s="414"/>
      <c r="AM38" s="414"/>
      <c r="AN38" s="414"/>
      <c r="AO38" s="415"/>
      <c r="AP38" s="408">
        <f t="shared" si="10"/>
        <v>0</v>
      </c>
    </row>
    <row r="39" spans="2:42" s="416" customFormat="1" x14ac:dyDescent="0.2">
      <c r="B39" s="399"/>
      <c r="C39" s="438" t="s">
        <v>154</v>
      </c>
      <c r="D39" s="411">
        <f>IFERROR('Sch PARENT Inputs'!E49,0)</f>
        <v>0</v>
      </c>
      <c r="E39" s="411"/>
      <c r="F39" s="411">
        <f t="shared" si="7"/>
        <v>0</v>
      </c>
      <c r="G39" s="411"/>
      <c r="H39" s="411"/>
      <c r="I39" s="411"/>
      <c r="J39" s="411"/>
      <c r="K39" s="411"/>
      <c r="L39" s="411"/>
      <c r="M39" s="411"/>
      <c r="N39" s="411"/>
      <c r="O39" s="411"/>
      <c r="P39" s="411"/>
      <c r="Q39" s="411"/>
      <c r="R39" s="412"/>
      <c r="S39" s="407">
        <f t="shared" si="8"/>
        <v>0</v>
      </c>
      <c r="T39" s="413"/>
      <c r="U39" s="413"/>
      <c r="V39" s="414"/>
      <c r="W39" s="414"/>
      <c r="X39" s="414"/>
      <c r="Y39" s="414"/>
      <c r="Z39" s="414"/>
      <c r="AA39" s="414">
        <f>+S39</f>
        <v>0</v>
      </c>
      <c r="AB39" s="414"/>
      <c r="AC39" s="414"/>
      <c r="AD39" s="414"/>
      <c r="AE39" s="414"/>
      <c r="AF39" s="414"/>
      <c r="AG39" s="414"/>
      <c r="AH39" s="414"/>
      <c r="AI39" s="1276"/>
      <c r="AJ39" s="1276"/>
      <c r="AK39" s="414"/>
      <c r="AL39" s="414"/>
      <c r="AM39" s="414"/>
      <c r="AN39" s="414"/>
      <c r="AO39" s="415"/>
      <c r="AP39" s="408">
        <f t="shared" si="10"/>
        <v>0</v>
      </c>
    </row>
    <row r="40" spans="2:42" s="416" customFormat="1" x14ac:dyDescent="0.2">
      <c r="B40" s="399"/>
      <c r="C40" s="438"/>
      <c r="D40" s="411"/>
      <c r="E40" s="411"/>
      <c r="F40" s="411"/>
      <c r="G40" s="411"/>
      <c r="H40" s="411"/>
      <c r="I40" s="411"/>
      <c r="J40" s="411"/>
      <c r="K40" s="411"/>
      <c r="L40" s="411"/>
      <c r="M40" s="411"/>
      <c r="N40" s="411"/>
      <c r="O40" s="411"/>
      <c r="P40" s="411"/>
      <c r="Q40" s="411"/>
      <c r="R40" s="412"/>
      <c r="S40" s="407"/>
      <c r="T40" s="413"/>
      <c r="U40" s="413"/>
      <c r="V40" s="414"/>
      <c r="W40" s="414"/>
      <c r="X40" s="414"/>
      <c r="Y40" s="414"/>
      <c r="Z40" s="414"/>
      <c r="AA40" s="414"/>
      <c r="AB40" s="414"/>
      <c r="AC40" s="414"/>
      <c r="AD40" s="414"/>
      <c r="AE40" s="414"/>
      <c r="AF40" s="414"/>
      <c r="AG40" s="414"/>
      <c r="AH40" s="414"/>
      <c r="AI40" s="1276"/>
      <c r="AJ40" s="1276"/>
      <c r="AK40" s="414"/>
      <c r="AL40" s="414"/>
      <c r="AM40" s="414"/>
      <c r="AN40" s="414"/>
      <c r="AO40" s="415"/>
    </row>
    <row r="41" spans="2:42" s="382" customFormat="1" x14ac:dyDescent="0.2">
      <c r="B41" s="399"/>
      <c r="C41" s="436" t="str">
        <f>'GROUP Inputs'!C47</f>
        <v>4. International Students</v>
      </c>
      <c r="D41" s="402"/>
      <c r="E41" s="402"/>
      <c r="F41" s="402"/>
      <c r="G41" s="402"/>
      <c r="H41" s="402"/>
      <c r="I41" s="402"/>
      <c r="J41" s="402"/>
      <c r="K41" s="402"/>
      <c r="L41" s="402"/>
      <c r="M41" s="402"/>
      <c r="N41" s="402"/>
      <c r="O41" s="402"/>
      <c r="P41" s="402"/>
      <c r="Q41" s="402"/>
      <c r="R41" s="402"/>
      <c r="S41" s="402"/>
      <c r="T41" s="402"/>
      <c r="U41" s="402"/>
      <c r="V41" s="403"/>
      <c r="W41" s="403"/>
      <c r="X41" s="403"/>
      <c r="Y41" s="403"/>
      <c r="Z41" s="403"/>
      <c r="AA41" s="403"/>
      <c r="AB41" s="403"/>
      <c r="AC41" s="403"/>
      <c r="AD41" s="403"/>
      <c r="AE41" s="403"/>
      <c r="AF41" s="403"/>
      <c r="AG41" s="403"/>
      <c r="AH41" s="403"/>
      <c r="AI41" s="403"/>
      <c r="AJ41" s="403"/>
      <c r="AK41" s="403"/>
      <c r="AL41" s="403"/>
      <c r="AM41" s="403"/>
      <c r="AN41" s="403"/>
      <c r="AO41" s="404"/>
    </row>
    <row r="42" spans="2:42" s="382" customFormat="1" x14ac:dyDescent="0.2">
      <c r="B42" s="399"/>
      <c r="C42" s="437" t="s">
        <v>129</v>
      </c>
      <c r="D42" s="405"/>
      <c r="E42" s="405"/>
      <c r="F42" s="405"/>
      <c r="G42" s="405"/>
      <c r="H42" s="405"/>
      <c r="I42" s="405"/>
      <c r="J42" s="405"/>
      <c r="K42" s="405"/>
      <c r="L42" s="405"/>
      <c r="M42" s="405"/>
      <c r="N42" s="405"/>
      <c r="O42" s="405"/>
      <c r="P42" s="405"/>
      <c r="Q42" s="405"/>
      <c r="R42" s="406"/>
      <c r="S42" s="407"/>
      <c r="T42" s="408"/>
      <c r="U42" s="408"/>
      <c r="V42" s="409"/>
      <c r="W42" s="409"/>
      <c r="X42" s="409"/>
      <c r="Y42" s="409"/>
      <c r="Z42" s="409"/>
      <c r="AA42" s="409"/>
      <c r="AB42" s="409"/>
      <c r="AC42" s="409"/>
      <c r="AD42" s="409"/>
      <c r="AE42" s="409"/>
      <c r="AF42" s="409"/>
      <c r="AG42" s="409"/>
      <c r="AH42" s="409"/>
      <c r="AI42" s="1275"/>
      <c r="AJ42" s="1275"/>
      <c r="AK42" s="409"/>
      <c r="AL42" s="409"/>
      <c r="AM42" s="409"/>
      <c r="AN42" s="409"/>
      <c r="AO42" s="410"/>
    </row>
    <row r="43" spans="2:42" s="416" customFormat="1" x14ac:dyDescent="0.2">
      <c r="B43" s="399"/>
      <c r="C43" s="438" t="s">
        <v>104</v>
      </c>
      <c r="D43" s="411">
        <f>IFERROR('Sch PARENT Inputs'!E54,0)</f>
        <v>0</v>
      </c>
      <c r="E43" s="411"/>
      <c r="F43" s="411">
        <f t="shared" si="7"/>
        <v>0</v>
      </c>
      <c r="G43" s="411"/>
      <c r="H43" s="411">
        <f>-H201</f>
        <v>0</v>
      </c>
      <c r="I43" s="411"/>
      <c r="J43" s="411"/>
      <c r="K43" s="411"/>
      <c r="L43" s="411"/>
      <c r="M43" s="411"/>
      <c r="N43" s="411"/>
      <c r="O43" s="411"/>
      <c r="P43" s="411"/>
      <c r="Q43" s="411"/>
      <c r="R43" s="412"/>
      <c r="S43" s="407">
        <f>SUM(F43:R43)</f>
        <v>0</v>
      </c>
      <c r="T43" s="413"/>
      <c r="U43" s="413"/>
      <c r="V43" s="414"/>
      <c r="W43" s="414"/>
      <c r="X43" s="414"/>
      <c r="Y43" s="414">
        <f>+S43</f>
        <v>0</v>
      </c>
      <c r="Z43" s="414"/>
      <c r="AA43" s="414"/>
      <c r="AB43" s="414"/>
      <c r="AC43" s="414"/>
      <c r="AD43" s="414"/>
      <c r="AE43" s="414"/>
      <c r="AF43" s="414"/>
      <c r="AG43" s="414"/>
      <c r="AH43" s="414"/>
      <c r="AI43" s="1276"/>
      <c r="AJ43" s="1276"/>
      <c r="AK43" s="414"/>
      <c r="AL43" s="414"/>
      <c r="AM43" s="414"/>
      <c r="AN43" s="414"/>
      <c r="AO43" s="415"/>
      <c r="AP43" s="408">
        <f>S43-SUM(V43:AO43)</f>
        <v>0</v>
      </c>
    </row>
    <row r="44" spans="2:42" s="416" customFormat="1" x14ac:dyDescent="0.2">
      <c r="B44" s="399"/>
      <c r="C44" s="438"/>
      <c r="D44" s="411"/>
      <c r="E44" s="411"/>
      <c r="F44" s="411"/>
      <c r="G44" s="411"/>
      <c r="H44" s="411"/>
      <c r="I44" s="411"/>
      <c r="J44" s="411"/>
      <c r="K44" s="411"/>
      <c r="L44" s="411"/>
      <c r="M44" s="411"/>
      <c r="N44" s="411"/>
      <c r="O44" s="411"/>
      <c r="P44" s="411"/>
      <c r="Q44" s="411"/>
      <c r="R44" s="412"/>
      <c r="S44" s="407"/>
      <c r="T44" s="413"/>
      <c r="U44" s="413"/>
      <c r="V44" s="414"/>
      <c r="W44" s="414"/>
      <c r="X44" s="414"/>
      <c r="Y44" s="414"/>
      <c r="Z44" s="414"/>
      <c r="AA44" s="414"/>
      <c r="AB44" s="414"/>
      <c r="AC44" s="414"/>
      <c r="AD44" s="414"/>
      <c r="AE44" s="414"/>
      <c r="AF44" s="414"/>
      <c r="AG44" s="414"/>
      <c r="AH44" s="414"/>
      <c r="AI44" s="1276"/>
      <c r="AJ44" s="1276"/>
      <c r="AK44" s="414"/>
      <c r="AL44" s="414"/>
      <c r="AM44" s="414"/>
      <c r="AN44" s="414"/>
      <c r="AO44" s="415"/>
    </row>
    <row r="45" spans="2:42" s="382" customFormat="1" x14ac:dyDescent="0.2">
      <c r="B45" s="399"/>
      <c r="C45" s="437" t="s">
        <v>143</v>
      </c>
      <c r="D45" s="405"/>
      <c r="E45" s="405"/>
      <c r="F45" s="405"/>
      <c r="G45" s="405"/>
      <c r="H45" s="405"/>
      <c r="I45" s="405"/>
      <c r="J45" s="405"/>
      <c r="K45" s="405"/>
      <c r="L45" s="405"/>
      <c r="M45" s="405"/>
      <c r="N45" s="405"/>
      <c r="O45" s="405"/>
      <c r="P45" s="405"/>
      <c r="Q45" s="405"/>
      <c r="R45" s="406"/>
      <c r="S45" s="407"/>
      <c r="T45" s="408"/>
      <c r="U45" s="408"/>
      <c r="V45" s="409"/>
      <c r="W45" s="409"/>
      <c r="X45" s="409"/>
      <c r="Y45" s="409"/>
      <c r="Z45" s="409"/>
      <c r="AA45" s="409"/>
      <c r="AB45" s="409"/>
      <c r="AC45" s="409"/>
      <c r="AD45" s="409"/>
      <c r="AE45" s="409"/>
      <c r="AF45" s="409"/>
      <c r="AG45" s="409"/>
      <c r="AH45" s="409"/>
      <c r="AI45" s="1275"/>
      <c r="AJ45" s="1275"/>
      <c r="AK45" s="409"/>
      <c r="AL45" s="409"/>
      <c r="AM45" s="409"/>
      <c r="AN45" s="409"/>
      <c r="AO45" s="410"/>
    </row>
    <row r="46" spans="2:42" s="416" customFormat="1" x14ac:dyDescent="0.2">
      <c r="B46" s="399"/>
      <c r="C46" s="1446" t="s">
        <v>1690</v>
      </c>
      <c r="D46" s="411">
        <f>IFERROR('Sch PARENT Inputs'!E58,0)</f>
        <v>0</v>
      </c>
      <c r="E46" s="411"/>
      <c r="F46" s="411">
        <f t="shared" si="7"/>
        <v>0</v>
      </c>
      <c r="G46" s="411"/>
      <c r="H46" s="411"/>
      <c r="I46" s="411"/>
      <c r="J46" s="411"/>
      <c r="K46" s="411"/>
      <c r="L46" s="411"/>
      <c r="M46" s="411"/>
      <c r="N46" s="411"/>
      <c r="O46" s="411"/>
      <c r="P46" s="411"/>
      <c r="Q46" s="411"/>
      <c r="R46" s="412"/>
      <c r="S46" s="407">
        <f t="shared" ref="S46:S48" si="11">SUM(F46:R46)</f>
        <v>0</v>
      </c>
      <c r="T46" s="413"/>
      <c r="U46" s="413"/>
      <c r="V46" s="414"/>
      <c r="W46" s="414"/>
      <c r="X46" s="414"/>
      <c r="Y46" s="414"/>
      <c r="Z46" s="414"/>
      <c r="AA46" s="414"/>
      <c r="AB46" s="414">
        <f>+S46</f>
        <v>0</v>
      </c>
      <c r="AC46" s="414"/>
      <c r="AD46" s="414"/>
      <c r="AE46" s="414"/>
      <c r="AF46" s="414"/>
      <c r="AG46" s="414"/>
      <c r="AH46" s="414"/>
      <c r="AI46" s="1276"/>
      <c r="AJ46" s="1276"/>
      <c r="AK46" s="414"/>
      <c r="AL46" s="414"/>
      <c r="AM46" s="414"/>
      <c r="AN46" s="414"/>
      <c r="AO46" s="415"/>
      <c r="AP46" s="408">
        <f t="shared" ref="AP46:AP48" si="12">S46-SUM(V46:AO46)</f>
        <v>0</v>
      </c>
    </row>
    <row r="47" spans="2:42" s="416" customFormat="1" x14ac:dyDescent="0.2">
      <c r="B47" s="399"/>
      <c r="C47" s="438" t="s">
        <v>154</v>
      </c>
      <c r="D47" s="411">
        <f>IFERROR('Sch PARENT Inputs'!E59,0)</f>
        <v>0</v>
      </c>
      <c r="E47" s="411"/>
      <c r="F47" s="411">
        <f t="shared" si="7"/>
        <v>0</v>
      </c>
      <c r="G47" s="411"/>
      <c r="H47" s="411"/>
      <c r="I47" s="411"/>
      <c r="J47" s="411"/>
      <c r="K47" s="411"/>
      <c r="L47" s="411"/>
      <c r="M47" s="411"/>
      <c r="N47" s="411"/>
      <c r="O47" s="411"/>
      <c r="P47" s="411"/>
      <c r="Q47" s="411"/>
      <c r="R47" s="412"/>
      <c r="S47" s="407">
        <f t="shared" si="11"/>
        <v>0</v>
      </c>
      <c r="T47" s="413"/>
      <c r="U47" s="413"/>
      <c r="V47" s="414"/>
      <c r="W47" s="414"/>
      <c r="X47" s="414"/>
      <c r="Y47" s="414"/>
      <c r="Z47" s="414"/>
      <c r="AA47" s="414">
        <f>+S47</f>
        <v>0</v>
      </c>
      <c r="AB47" s="414"/>
      <c r="AC47" s="414"/>
      <c r="AD47" s="414"/>
      <c r="AE47" s="414"/>
      <c r="AF47" s="414"/>
      <c r="AG47" s="414"/>
      <c r="AH47" s="414"/>
      <c r="AI47" s="1276"/>
      <c r="AJ47" s="1276"/>
      <c r="AK47" s="414"/>
      <c r="AL47" s="414"/>
      <c r="AM47" s="414"/>
      <c r="AN47" s="414"/>
      <c r="AO47" s="415"/>
      <c r="AP47" s="408">
        <f t="shared" si="12"/>
        <v>0</v>
      </c>
    </row>
    <row r="48" spans="2:42" s="416" customFormat="1" x14ac:dyDescent="0.2">
      <c r="B48" s="399"/>
      <c r="C48" s="438" t="s">
        <v>158</v>
      </c>
      <c r="D48" s="411">
        <f>IFERROR('Sch PARENT Inputs'!E60,0)</f>
        <v>0</v>
      </c>
      <c r="E48" s="411"/>
      <c r="F48" s="411">
        <f t="shared" si="7"/>
        <v>0</v>
      </c>
      <c r="G48" s="411"/>
      <c r="H48" s="411"/>
      <c r="I48" s="411"/>
      <c r="J48" s="411"/>
      <c r="K48" s="411"/>
      <c r="L48" s="411"/>
      <c r="M48" s="411"/>
      <c r="N48" s="411"/>
      <c r="O48" s="411"/>
      <c r="P48" s="411"/>
      <c r="Q48" s="411"/>
      <c r="R48" s="412"/>
      <c r="S48" s="407">
        <f t="shared" si="11"/>
        <v>0</v>
      </c>
      <c r="T48" s="413"/>
      <c r="U48" s="413"/>
      <c r="V48" s="414"/>
      <c r="W48" s="414"/>
      <c r="X48" s="414"/>
      <c r="Y48" s="414"/>
      <c r="Z48" s="414"/>
      <c r="AA48" s="414"/>
      <c r="AB48" s="414">
        <f>+S48</f>
        <v>0</v>
      </c>
      <c r="AC48" s="414"/>
      <c r="AD48" s="414"/>
      <c r="AE48" s="414"/>
      <c r="AF48" s="414"/>
      <c r="AG48" s="414"/>
      <c r="AH48" s="414"/>
      <c r="AI48" s="1276"/>
      <c r="AJ48" s="1276"/>
      <c r="AK48" s="414"/>
      <c r="AL48" s="414"/>
      <c r="AM48" s="414"/>
      <c r="AN48" s="414"/>
      <c r="AO48" s="415"/>
      <c r="AP48" s="408">
        <f t="shared" si="12"/>
        <v>0</v>
      </c>
    </row>
    <row r="49" spans="2:42" s="416" customFormat="1" x14ac:dyDescent="0.2">
      <c r="B49" s="399"/>
      <c r="C49" s="438"/>
      <c r="D49" s="411"/>
      <c r="E49" s="411"/>
      <c r="F49" s="411"/>
      <c r="G49" s="411"/>
      <c r="H49" s="411"/>
      <c r="I49" s="411"/>
      <c r="J49" s="411"/>
      <c r="K49" s="411"/>
      <c r="L49" s="411"/>
      <c r="M49" s="411"/>
      <c r="N49" s="411"/>
      <c r="O49" s="411"/>
      <c r="P49" s="411"/>
      <c r="Q49" s="411"/>
      <c r="R49" s="412"/>
      <c r="S49" s="407"/>
      <c r="T49" s="413"/>
      <c r="U49" s="413"/>
      <c r="V49" s="414"/>
      <c r="W49" s="414"/>
      <c r="X49" s="414"/>
      <c r="Y49" s="414"/>
      <c r="Z49" s="414"/>
      <c r="AA49" s="414"/>
      <c r="AB49" s="414"/>
      <c r="AC49" s="414"/>
      <c r="AD49" s="414"/>
      <c r="AE49" s="414"/>
      <c r="AF49" s="414"/>
      <c r="AG49" s="414"/>
      <c r="AH49" s="414"/>
      <c r="AI49" s="1276"/>
      <c r="AJ49" s="1276"/>
      <c r="AK49" s="414"/>
      <c r="AL49" s="414"/>
      <c r="AM49" s="414"/>
      <c r="AN49" s="414"/>
      <c r="AO49" s="415"/>
    </row>
    <row r="50" spans="2:42" s="382" customFormat="1" x14ac:dyDescent="0.2">
      <c r="B50" s="399"/>
      <c r="C50" s="436" t="str">
        <f>'GROUP Inputs'!C56</f>
        <v>5. Learning Resources</v>
      </c>
      <c r="D50" s="402"/>
      <c r="E50" s="402"/>
      <c r="F50" s="402"/>
      <c r="G50" s="402"/>
      <c r="H50" s="402"/>
      <c r="I50" s="402"/>
      <c r="J50" s="402"/>
      <c r="K50" s="402"/>
      <c r="L50" s="402"/>
      <c r="M50" s="402"/>
      <c r="N50" s="402"/>
      <c r="O50" s="402"/>
      <c r="P50" s="402"/>
      <c r="Q50" s="402"/>
      <c r="R50" s="402"/>
      <c r="S50" s="402"/>
      <c r="T50" s="402"/>
      <c r="U50" s="402"/>
      <c r="V50" s="403"/>
      <c r="W50" s="403"/>
      <c r="X50" s="403"/>
      <c r="Y50" s="403"/>
      <c r="Z50" s="403"/>
      <c r="AA50" s="403"/>
      <c r="AB50" s="403"/>
      <c r="AC50" s="403"/>
      <c r="AD50" s="403"/>
      <c r="AE50" s="403"/>
      <c r="AF50" s="403"/>
      <c r="AG50" s="403"/>
      <c r="AH50" s="403"/>
      <c r="AI50" s="403"/>
      <c r="AJ50" s="403"/>
      <c r="AK50" s="403"/>
      <c r="AL50" s="403"/>
      <c r="AM50" s="403"/>
      <c r="AN50" s="403"/>
      <c r="AO50" s="404"/>
    </row>
    <row r="51" spans="2:42" s="382" customFormat="1" x14ac:dyDescent="0.2">
      <c r="B51" s="399"/>
      <c r="C51" s="437" t="s">
        <v>143</v>
      </c>
      <c r="D51" s="405"/>
      <c r="E51" s="405"/>
      <c r="F51" s="405"/>
      <c r="G51" s="405"/>
      <c r="H51" s="405"/>
      <c r="I51" s="405"/>
      <c r="J51" s="405"/>
      <c r="K51" s="405"/>
      <c r="L51" s="405"/>
      <c r="M51" s="405"/>
      <c r="N51" s="405"/>
      <c r="O51" s="405"/>
      <c r="P51" s="405"/>
      <c r="Q51" s="405"/>
      <c r="R51" s="406"/>
      <c r="S51" s="407"/>
      <c r="T51" s="408"/>
      <c r="U51" s="408"/>
      <c r="V51" s="409"/>
      <c r="W51" s="409"/>
      <c r="X51" s="409"/>
      <c r="Y51" s="409"/>
      <c r="Z51" s="409"/>
      <c r="AA51" s="409"/>
      <c r="AB51" s="409"/>
      <c r="AC51" s="409"/>
      <c r="AD51" s="409"/>
      <c r="AE51" s="409"/>
      <c r="AF51" s="409"/>
      <c r="AG51" s="409"/>
      <c r="AH51" s="409"/>
      <c r="AI51" s="1275"/>
      <c r="AJ51" s="1275"/>
      <c r="AK51" s="409"/>
      <c r="AL51" s="409"/>
      <c r="AM51" s="409"/>
      <c r="AN51" s="409"/>
      <c r="AO51" s="410"/>
    </row>
    <row r="52" spans="2:42" s="416" customFormat="1" x14ac:dyDescent="0.2">
      <c r="B52" s="399"/>
      <c r="C52" s="438" t="s">
        <v>160</v>
      </c>
      <c r="D52" s="411">
        <f>IFERROR('Sch PARENT Inputs'!E65,0)</f>
        <v>0</v>
      </c>
      <c r="E52" s="411"/>
      <c r="F52" s="411">
        <f t="shared" si="7"/>
        <v>0</v>
      </c>
      <c r="G52" s="411"/>
      <c r="H52" s="411"/>
      <c r="I52" s="411"/>
      <c r="J52" s="411"/>
      <c r="K52" s="411"/>
      <c r="L52" s="411"/>
      <c r="M52" s="411"/>
      <c r="N52" s="411"/>
      <c r="O52" s="411"/>
      <c r="P52" s="411"/>
      <c r="Q52" s="411"/>
      <c r="R52" s="412"/>
      <c r="S52" s="407">
        <f t="shared" ref="S52:S57" si="13">SUM(F52:R52)</f>
        <v>0</v>
      </c>
      <c r="T52" s="413"/>
      <c r="U52" s="413"/>
      <c r="V52" s="414"/>
      <c r="W52" s="414"/>
      <c r="X52" s="414"/>
      <c r="Y52" s="414"/>
      <c r="Z52" s="414"/>
      <c r="AA52" s="414"/>
      <c r="AB52" s="414">
        <f>+S52</f>
        <v>0</v>
      </c>
      <c r="AC52" s="414"/>
      <c r="AD52" s="414"/>
      <c r="AE52" s="414"/>
      <c r="AF52" s="414"/>
      <c r="AG52" s="414"/>
      <c r="AH52" s="414"/>
      <c r="AI52" s="1276"/>
      <c r="AJ52" s="1276"/>
      <c r="AK52" s="414"/>
      <c r="AL52" s="414"/>
      <c r="AM52" s="414"/>
      <c r="AN52" s="414"/>
      <c r="AO52" s="415"/>
      <c r="AP52" s="408">
        <f t="shared" ref="AP52:AP57" si="14">S52-SUM(V52:AO52)</f>
        <v>0</v>
      </c>
    </row>
    <row r="53" spans="2:42" s="416" customFormat="1" x14ac:dyDescent="0.2">
      <c r="B53" s="399"/>
      <c r="C53" s="438" t="s">
        <v>1403</v>
      </c>
      <c r="D53" s="411">
        <f>IFERROR('Sch PARENT Inputs'!E66,0)</f>
        <v>0</v>
      </c>
      <c r="E53" s="411"/>
      <c r="F53" s="411">
        <f t="shared" si="7"/>
        <v>0</v>
      </c>
      <c r="G53" s="411"/>
      <c r="H53" s="411"/>
      <c r="I53" s="411"/>
      <c r="J53" s="411"/>
      <c r="K53" s="411"/>
      <c r="L53" s="411"/>
      <c r="M53" s="411"/>
      <c r="N53" s="411"/>
      <c r="O53" s="411"/>
      <c r="P53" s="411"/>
      <c r="Q53" s="411"/>
      <c r="R53" s="412"/>
      <c r="S53" s="407">
        <f t="shared" si="13"/>
        <v>0</v>
      </c>
      <c r="T53" s="413"/>
      <c r="U53" s="413"/>
      <c r="V53" s="414"/>
      <c r="W53" s="414"/>
      <c r="X53" s="414"/>
      <c r="Y53" s="414"/>
      <c r="Z53" s="414"/>
      <c r="AA53" s="414"/>
      <c r="AB53" s="414">
        <f>+S53</f>
        <v>0</v>
      </c>
      <c r="AC53" s="414"/>
      <c r="AD53" s="414"/>
      <c r="AE53" s="414"/>
      <c r="AF53" s="414"/>
      <c r="AG53" s="414"/>
      <c r="AH53" s="414"/>
      <c r="AI53" s="1276"/>
      <c r="AJ53" s="1276"/>
      <c r="AK53" s="414"/>
      <c r="AL53" s="414"/>
      <c r="AM53" s="414"/>
      <c r="AN53" s="414"/>
      <c r="AO53" s="415"/>
      <c r="AP53" s="408">
        <f t="shared" si="14"/>
        <v>0</v>
      </c>
    </row>
    <row r="54" spans="2:42" s="416" customFormat="1" x14ac:dyDescent="0.2">
      <c r="B54" s="399"/>
      <c r="C54" s="438" t="s">
        <v>1404</v>
      </c>
      <c r="D54" s="411">
        <f>IFERROR('Sch PARENT Inputs'!E67,0)</f>
        <v>0</v>
      </c>
      <c r="E54" s="411"/>
      <c r="F54" s="411">
        <f t="shared" si="7"/>
        <v>0</v>
      </c>
      <c r="G54" s="411"/>
      <c r="H54" s="411"/>
      <c r="I54" s="411"/>
      <c r="J54" s="411"/>
      <c r="K54" s="411"/>
      <c r="L54" s="411"/>
      <c r="M54" s="411"/>
      <c r="N54" s="411"/>
      <c r="O54" s="411"/>
      <c r="P54" s="411"/>
      <c r="Q54" s="411"/>
      <c r="R54" s="412"/>
      <c r="S54" s="407">
        <f t="shared" si="13"/>
        <v>0</v>
      </c>
      <c r="T54" s="413"/>
      <c r="U54" s="413"/>
      <c r="V54" s="414"/>
      <c r="W54" s="414"/>
      <c r="X54" s="414"/>
      <c r="Y54" s="414"/>
      <c r="Z54" s="414"/>
      <c r="AA54" s="414"/>
      <c r="AB54" s="414">
        <f>+S54</f>
        <v>0</v>
      </c>
      <c r="AC54" s="414"/>
      <c r="AD54" s="414"/>
      <c r="AE54" s="414"/>
      <c r="AF54" s="414"/>
      <c r="AG54" s="414"/>
      <c r="AH54" s="414"/>
      <c r="AI54" s="1276"/>
      <c r="AJ54" s="1276"/>
      <c r="AK54" s="414"/>
      <c r="AL54" s="414"/>
      <c r="AM54" s="414"/>
      <c r="AN54" s="414"/>
      <c r="AO54" s="415"/>
      <c r="AP54" s="408">
        <f t="shared" si="14"/>
        <v>0</v>
      </c>
    </row>
    <row r="55" spans="2:42" s="416" customFormat="1" x14ac:dyDescent="0.2">
      <c r="B55" s="399"/>
      <c r="C55" s="438" t="s">
        <v>1405</v>
      </c>
      <c r="D55" s="411">
        <f>IFERROR('Sch PARENT Inputs'!E68,0)</f>
        <v>0</v>
      </c>
      <c r="E55" s="411"/>
      <c r="F55" s="411">
        <f t="shared" si="7"/>
        <v>0</v>
      </c>
      <c r="G55" s="411"/>
      <c r="H55" s="411"/>
      <c r="I55" s="411"/>
      <c r="J55" s="411"/>
      <c r="K55" s="411"/>
      <c r="L55" s="411"/>
      <c r="M55" s="411"/>
      <c r="N55" s="411"/>
      <c r="O55" s="411"/>
      <c r="P55" s="411"/>
      <c r="Q55" s="411"/>
      <c r="R55" s="412"/>
      <c r="S55" s="407">
        <f t="shared" si="13"/>
        <v>0</v>
      </c>
      <c r="T55" s="413"/>
      <c r="U55" s="413"/>
      <c r="V55" s="414"/>
      <c r="W55" s="414"/>
      <c r="X55" s="414"/>
      <c r="Y55" s="414"/>
      <c r="Z55" s="414"/>
      <c r="AA55" s="414"/>
      <c r="AB55" s="414">
        <f>+S55</f>
        <v>0</v>
      </c>
      <c r="AC55" s="414"/>
      <c r="AD55" s="414"/>
      <c r="AE55" s="414"/>
      <c r="AF55" s="414"/>
      <c r="AG55" s="414"/>
      <c r="AH55" s="414"/>
      <c r="AI55" s="1276"/>
      <c r="AJ55" s="1276"/>
      <c r="AK55" s="414"/>
      <c r="AL55" s="414"/>
      <c r="AM55" s="414"/>
      <c r="AN55" s="414"/>
      <c r="AO55" s="415"/>
      <c r="AP55" s="408">
        <f t="shared" si="14"/>
        <v>0</v>
      </c>
    </row>
    <row r="56" spans="2:42" s="416" customFormat="1" x14ac:dyDescent="0.2">
      <c r="B56" s="399"/>
      <c r="C56" s="438" t="s">
        <v>1406</v>
      </c>
      <c r="D56" s="411">
        <f>IFERROR('Sch PARENT Inputs'!E69,0)</f>
        <v>0</v>
      </c>
      <c r="E56" s="411"/>
      <c r="F56" s="411">
        <f t="shared" si="7"/>
        <v>0</v>
      </c>
      <c r="G56" s="411">
        <f>-G7</f>
        <v>0</v>
      </c>
      <c r="H56" s="411"/>
      <c r="I56" s="411"/>
      <c r="J56" s="411"/>
      <c r="K56" s="411">
        <f>+D189</f>
        <v>0</v>
      </c>
      <c r="L56" s="411">
        <f>-L191-L190</f>
        <v>0</v>
      </c>
      <c r="M56" s="411"/>
      <c r="N56" s="411"/>
      <c r="O56" s="411"/>
      <c r="P56" s="411"/>
      <c r="Q56" s="411"/>
      <c r="R56" s="412"/>
      <c r="S56" s="407">
        <f t="shared" si="13"/>
        <v>0</v>
      </c>
      <c r="T56" s="413"/>
      <c r="U56" s="413"/>
      <c r="V56" s="414"/>
      <c r="W56" s="414"/>
      <c r="X56" s="414"/>
      <c r="Y56" s="414"/>
      <c r="Z56" s="414"/>
      <c r="AA56" s="414">
        <f>+S56</f>
        <v>0</v>
      </c>
      <c r="AB56" s="414"/>
      <c r="AC56" s="414"/>
      <c r="AD56" s="414"/>
      <c r="AE56" s="414"/>
      <c r="AF56" s="414"/>
      <c r="AG56" s="414"/>
      <c r="AH56" s="414"/>
      <c r="AI56" s="1276"/>
      <c r="AJ56" s="1276"/>
      <c r="AK56" s="414"/>
      <c r="AL56" s="414"/>
      <c r="AM56" s="414"/>
      <c r="AN56" s="414"/>
      <c r="AO56" s="415"/>
      <c r="AP56" s="408">
        <f t="shared" si="14"/>
        <v>0</v>
      </c>
    </row>
    <row r="57" spans="2:42" s="416" customFormat="1" x14ac:dyDescent="0.2">
      <c r="B57" s="399"/>
      <c r="C57" s="438" t="s">
        <v>1407</v>
      </c>
      <c r="D57" s="411">
        <f>IFERROR('Sch PARENT Inputs'!E70,0)</f>
        <v>0</v>
      </c>
      <c r="E57" s="411"/>
      <c r="F57" s="411">
        <f t="shared" si="7"/>
        <v>0</v>
      </c>
      <c r="G57" s="411"/>
      <c r="H57" s="411"/>
      <c r="I57" s="411"/>
      <c r="J57" s="411"/>
      <c r="K57" s="411"/>
      <c r="L57" s="411"/>
      <c r="M57" s="411"/>
      <c r="N57" s="411"/>
      <c r="O57" s="411"/>
      <c r="P57" s="411"/>
      <c r="Q57" s="411"/>
      <c r="R57" s="412"/>
      <c r="S57" s="407">
        <f t="shared" si="13"/>
        <v>0</v>
      </c>
      <c r="T57" s="413"/>
      <c r="U57" s="413"/>
      <c r="V57" s="414"/>
      <c r="W57" s="414"/>
      <c r="X57" s="414"/>
      <c r="Y57" s="414"/>
      <c r="Z57" s="414"/>
      <c r="AA57" s="414"/>
      <c r="AB57" s="414">
        <f t="shared" ref="AB57:AB70" si="15">+S57</f>
        <v>0</v>
      </c>
      <c r="AC57" s="414"/>
      <c r="AD57" s="414"/>
      <c r="AE57" s="414"/>
      <c r="AF57" s="414"/>
      <c r="AG57" s="414"/>
      <c r="AH57" s="414"/>
      <c r="AI57" s="1276"/>
      <c r="AJ57" s="1276"/>
      <c r="AK57" s="414"/>
      <c r="AL57" s="414"/>
      <c r="AM57" s="414"/>
      <c r="AN57" s="414"/>
      <c r="AO57" s="415"/>
      <c r="AP57" s="408">
        <f t="shared" si="14"/>
        <v>0</v>
      </c>
    </row>
    <row r="58" spans="2:42" s="416" customFormat="1" x14ac:dyDescent="0.2">
      <c r="B58" s="399"/>
      <c r="C58" s="438"/>
      <c r="D58" s="411"/>
      <c r="E58" s="411"/>
      <c r="F58" s="411"/>
      <c r="G58" s="411"/>
      <c r="H58" s="411"/>
      <c r="I58" s="411"/>
      <c r="J58" s="411"/>
      <c r="K58" s="411"/>
      <c r="L58" s="411"/>
      <c r="M58" s="411"/>
      <c r="N58" s="411"/>
      <c r="O58" s="411"/>
      <c r="P58" s="411"/>
      <c r="Q58" s="411"/>
      <c r="R58" s="412"/>
      <c r="S58" s="407"/>
      <c r="T58" s="413"/>
      <c r="U58" s="413"/>
      <c r="V58" s="414"/>
      <c r="W58" s="414"/>
      <c r="X58" s="414"/>
      <c r="Y58" s="414"/>
      <c r="Z58" s="414"/>
      <c r="AA58" s="414"/>
      <c r="AB58" s="414"/>
      <c r="AC58" s="414"/>
      <c r="AD58" s="414"/>
      <c r="AE58" s="414"/>
      <c r="AF58" s="414"/>
      <c r="AG58" s="414"/>
      <c r="AH58" s="414"/>
      <c r="AI58" s="1276"/>
      <c r="AJ58" s="1276"/>
      <c r="AK58" s="414"/>
      <c r="AL58" s="414"/>
      <c r="AM58" s="414"/>
      <c r="AN58" s="414"/>
      <c r="AO58" s="415"/>
    </row>
    <row r="59" spans="2:42" s="382" customFormat="1" x14ac:dyDescent="0.2">
      <c r="B59" s="399"/>
      <c r="C59" s="436" t="str">
        <f>'GROUP Inputs'!C65</f>
        <v>6. Administration</v>
      </c>
      <c r="D59" s="402"/>
      <c r="E59" s="402"/>
      <c r="F59" s="402"/>
      <c r="G59" s="402"/>
      <c r="H59" s="402"/>
      <c r="I59" s="402"/>
      <c r="J59" s="402"/>
      <c r="K59" s="402"/>
      <c r="L59" s="402"/>
      <c r="M59" s="402"/>
      <c r="N59" s="402"/>
      <c r="O59" s="402"/>
      <c r="P59" s="402"/>
      <c r="Q59" s="402"/>
      <c r="R59" s="402"/>
      <c r="S59" s="402"/>
      <c r="T59" s="402"/>
      <c r="U59" s="402"/>
      <c r="V59" s="403"/>
      <c r="W59" s="403"/>
      <c r="X59" s="403"/>
      <c r="Y59" s="403"/>
      <c r="Z59" s="403"/>
      <c r="AA59" s="403"/>
      <c r="AB59" s="403"/>
      <c r="AC59" s="403"/>
      <c r="AD59" s="403"/>
      <c r="AE59" s="403"/>
      <c r="AF59" s="403"/>
      <c r="AG59" s="403"/>
      <c r="AH59" s="403"/>
      <c r="AI59" s="403"/>
      <c r="AJ59" s="403"/>
      <c r="AK59" s="403"/>
      <c r="AL59" s="403"/>
      <c r="AM59" s="403"/>
      <c r="AN59" s="403"/>
      <c r="AO59" s="404"/>
    </row>
    <row r="60" spans="2:42" s="382" customFormat="1" x14ac:dyDescent="0.2">
      <c r="B60" s="399"/>
      <c r="C60" s="437" t="s">
        <v>143</v>
      </c>
      <c r="D60" s="405"/>
      <c r="E60" s="405"/>
      <c r="F60" s="405"/>
      <c r="G60" s="405"/>
      <c r="H60" s="405"/>
      <c r="I60" s="405"/>
      <c r="J60" s="405"/>
      <c r="K60" s="405"/>
      <c r="L60" s="405"/>
      <c r="M60" s="405"/>
      <c r="N60" s="405"/>
      <c r="O60" s="405"/>
      <c r="P60" s="405"/>
      <c r="Q60" s="405"/>
      <c r="R60" s="406"/>
      <c r="S60" s="407"/>
      <c r="T60" s="408"/>
      <c r="U60" s="408"/>
      <c r="V60" s="409"/>
      <c r="W60" s="409"/>
      <c r="X60" s="409"/>
      <c r="Y60" s="409"/>
      <c r="Z60" s="409"/>
      <c r="AA60" s="409"/>
      <c r="AB60" s="409"/>
      <c r="AC60" s="409"/>
      <c r="AD60" s="409"/>
      <c r="AE60" s="409"/>
      <c r="AF60" s="409"/>
      <c r="AG60" s="409"/>
      <c r="AH60" s="409"/>
      <c r="AI60" s="1275"/>
      <c r="AJ60" s="1275"/>
      <c r="AK60" s="409"/>
      <c r="AL60" s="409"/>
      <c r="AM60" s="409"/>
      <c r="AN60" s="409"/>
      <c r="AO60" s="410"/>
    </row>
    <row r="61" spans="2:42" s="416" customFormat="1" x14ac:dyDescent="0.2">
      <c r="B61" s="399"/>
      <c r="C61" s="438" t="s">
        <v>166</v>
      </c>
      <c r="D61" s="411">
        <f>IFERROR('Sch PARENT Inputs'!E75,0)</f>
        <v>0</v>
      </c>
      <c r="E61" s="411"/>
      <c r="F61" s="411">
        <f t="shared" ref="F61:F73" si="16">D61-E61</f>
        <v>0</v>
      </c>
      <c r="G61" s="411"/>
      <c r="H61" s="411"/>
      <c r="I61" s="411"/>
      <c r="J61" s="411"/>
      <c r="K61" s="411"/>
      <c r="L61" s="411"/>
      <c r="M61" s="411"/>
      <c r="N61" s="411"/>
      <c r="O61" s="411"/>
      <c r="P61" s="411"/>
      <c r="Q61" s="411"/>
      <c r="R61" s="412"/>
      <c r="S61" s="407">
        <f t="shared" ref="S61:S73" si="17">SUM(F61:R61)</f>
        <v>0</v>
      </c>
      <c r="T61" s="413"/>
      <c r="U61" s="413"/>
      <c r="V61" s="414"/>
      <c r="W61" s="414"/>
      <c r="X61" s="414"/>
      <c r="Y61" s="414"/>
      <c r="Z61" s="414"/>
      <c r="AA61" s="414"/>
      <c r="AB61" s="414">
        <f t="shared" si="15"/>
        <v>0</v>
      </c>
      <c r="AC61" s="414"/>
      <c r="AD61" s="414"/>
      <c r="AE61" s="414"/>
      <c r="AF61" s="414"/>
      <c r="AG61" s="414"/>
      <c r="AH61" s="414"/>
      <c r="AI61" s="1276"/>
      <c r="AJ61" s="1276"/>
      <c r="AK61" s="414"/>
      <c r="AL61" s="414"/>
      <c r="AM61" s="414"/>
      <c r="AN61" s="414"/>
      <c r="AO61" s="415"/>
      <c r="AP61" s="408">
        <f t="shared" ref="AP61:AP73" si="18">S61-SUM(V61:AO61)</f>
        <v>0</v>
      </c>
    </row>
    <row r="62" spans="2:42" s="416" customFormat="1" x14ac:dyDescent="0.2">
      <c r="B62" s="399"/>
      <c r="C62" s="438" t="s">
        <v>167</v>
      </c>
      <c r="D62" s="411">
        <f>IFERROR('Sch PARENT Inputs'!E76,0)</f>
        <v>0</v>
      </c>
      <c r="E62" s="411"/>
      <c r="F62" s="411">
        <f t="shared" si="16"/>
        <v>0</v>
      </c>
      <c r="G62" s="411"/>
      <c r="H62" s="411"/>
      <c r="I62" s="411"/>
      <c r="J62" s="411"/>
      <c r="K62" s="411"/>
      <c r="L62" s="411"/>
      <c r="M62" s="411"/>
      <c r="N62" s="411"/>
      <c r="O62" s="411"/>
      <c r="P62" s="411"/>
      <c r="Q62" s="411"/>
      <c r="R62" s="412"/>
      <c r="S62" s="407">
        <f t="shared" si="17"/>
        <v>0</v>
      </c>
      <c r="T62" s="413"/>
      <c r="U62" s="413"/>
      <c r="V62" s="414"/>
      <c r="W62" s="414"/>
      <c r="X62" s="414"/>
      <c r="Y62" s="414"/>
      <c r="Z62" s="414"/>
      <c r="AA62" s="414"/>
      <c r="AB62" s="414">
        <f t="shared" si="15"/>
        <v>0</v>
      </c>
      <c r="AC62" s="414"/>
      <c r="AD62" s="414"/>
      <c r="AE62" s="414"/>
      <c r="AF62" s="414"/>
      <c r="AG62" s="414"/>
      <c r="AH62" s="414"/>
      <c r="AI62" s="1276"/>
      <c r="AJ62" s="1276"/>
      <c r="AK62" s="414"/>
      <c r="AL62" s="414"/>
      <c r="AM62" s="414"/>
      <c r="AN62" s="414"/>
      <c r="AO62" s="415"/>
      <c r="AP62" s="408">
        <f t="shared" si="18"/>
        <v>0</v>
      </c>
    </row>
    <row r="63" spans="2:42" s="416" customFormat="1" x14ac:dyDescent="0.2">
      <c r="B63" s="399"/>
      <c r="C63" s="438" t="s">
        <v>168</v>
      </c>
      <c r="D63" s="411">
        <f>IFERROR('Sch PARENT Inputs'!E77,0)</f>
        <v>0</v>
      </c>
      <c r="E63" s="411"/>
      <c r="F63" s="411">
        <f t="shared" si="16"/>
        <v>0</v>
      </c>
      <c r="G63" s="411"/>
      <c r="H63" s="411"/>
      <c r="I63" s="411"/>
      <c r="J63" s="411"/>
      <c r="K63" s="411"/>
      <c r="L63" s="411"/>
      <c r="M63" s="411"/>
      <c r="N63" s="411"/>
      <c r="O63" s="411"/>
      <c r="P63" s="411"/>
      <c r="Q63" s="411"/>
      <c r="R63" s="412"/>
      <c r="S63" s="407">
        <f t="shared" si="17"/>
        <v>0</v>
      </c>
      <c r="T63" s="413"/>
      <c r="U63" s="413"/>
      <c r="V63" s="414"/>
      <c r="W63" s="414"/>
      <c r="X63" s="414"/>
      <c r="Y63" s="414"/>
      <c r="Z63" s="414"/>
      <c r="AA63" s="414"/>
      <c r="AB63" s="414">
        <f t="shared" si="15"/>
        <v>0</v>
      </c>
      <c r="AC63" s="414"/>
      <c r="AD63" s="414"/>
      <c r="AE63" s="414"/>
      <c r="AF63" s="414"/>
      <c r="AG63" s="414"/>
      <c r="AH63" s="414"/>
      <c r="AI63" s="1276"/>
      <c r="AJ63" s="1276"/>
      <c r="AK63" s="414"/>
      <c r="AL63" s="414"/>
      <c r="AM63" s="414"/>
      <c r="AN63" s="414"/>
      <c r="AO63" s="415"/>
      <c r="AP63" s="408">
        <f t="shared" si="18"/>
        <v>0</v>
      </c>
    </row>
    <row r="64" spans="2:42" s="416" customFormat="1" x14ac:dyDescent="0.2">
      <c r="B64" s="399"/>
      <c r="C64" s="438" t="s">
        <v>108</v>
      </c>
      <c r="D64" s="411">
        <f>IFERROR('Sch PARENT Inputs'!E78,0)</f>
        <v>0</v>
      </c>
      <c r="E64" s="411"/>
      <c r="F64" s="411">
        <f t="shared" si="16"/>
        <v>0</v>
      </c>
      <c r="G64" s="411"/>
      <c r="H64" s="411"/>
      <c r="I64" s="411"/>
      <c r="J64" s="411"/>
      <c r="K64" s="411"/>
      <c r="L64" s="411"/>
      <c r="M64" s="411"/>
      <c r="N64" s="411"/>
      <c r="O64" s="411"/>
      <c r="P64" s="411"/>
      <c r="Q64" s="411"/>
      <c r="R64" s="412"/>
      <c r="S64" s="407">
        <f t="shared" si="17"/>
        <v>0</v>
      </c>
      <c r="T64" s="413"/>
      <c r="U64" s="413"/>
      <c r="V64" s="414"/>
      <c r="W64" s="414"/>
      <c r="X64" s="414"/>
      <c r="Y64" s="414"/>
      <c r="Z64" s="414"/>
      <c r="AA64" s="414"/>
      <c r="AB64" s="414">
        <f t="shared" si="15"/>
        <v>0</v>
      </c>
      <c r="AC64" s="414"/>
      <c r="AD64" s="414"/>
      <c r="AE64" s="414"/>
      <c r="AF64" s="414"/>
      <c r="AG64" s="414"/>
      <c r="AH64" s="414"/>
      <c r="AI64" s="1276"/>
      <c r="AJ64" s="1276"/>
      <c r="AK64" s="414"/>
      <c r="AL64" s="414"/>
      <c r="AM64" s="414"/>
      <c r="AN64" s="414"/>
      <c r="AO64" s="415"/>
      <c r="AP64" s="408">
        <f t="shared" si="18"/>
        <v>0</v>
      </c>
    </row>
    <row r="65" spans="2:43" s="416" customFormat="1" x14ac:dyDescent="0.2">
      <c r="B65" s="399"/>
      <c r="C65" s="438" t="s">
        <v>169</v>
      </c>
      <c r="D65" s="411">
        <f>IFERROR('Sch PARENT Inputs'!E79,0)</f>
        <v>0</v>
      </c>
      <c r="E65" s="411"/>
      <c r="F65" s="411">
        <f t="shared" si="16"/>
        <v>0</v>
      </c>
      <c r="G65" s="411"/>
      <c r="H65" s="411"/>
      <c r="I65" s="411"/>
      <c r="J65" s="411"/>
      <c r="K65" s="411"/>
      <c r="L65" s="411"/>
      <c r="M65" s="411"/>
      <c r="N65" s="411"/>
      <c r="O65" s="411"/>
      <c r="P65" s="411"/>
      <c r="Q65" s="411"/>
      <c r="R65" s="412"/>
      <c r="S65" s="407">
        <f t="shared" si="17"/>
        <v>0</v>
      </c>
      <c r="T65" s="413"/>
      <c r="U65" s="413"/>
      <c r="V65" s="414"/>
      <c r="W65" s="414"/>
      <c r="X65" s="414"/>
      <c r="Y65" s="414"/>
      <c r="Z65" s="414"/>
      <c r="AA65" s="414"/>
      <c r="AB65" s="414">
        <f t="shared" si="15"/>
        <v>0</v>
      </c>
      <c r="AC65" s="414"/>
      <c r="AD65" s="414"/>
      <c r="AE65" s="414"/>
      <c r="AF65" s="414"/>
      <c r="AG65" s="414"/>
      <c r="AH65" s="414"/>
      <c r="AI65" s="1276"/>
      <c r="AJ65" s="1276"/>
      <c r="AK65" s="414"/>
      <c r="AL65" s="414"/>
      <c r="AM65" s="414"/>
      <c r="AN65" s="414"/>
      <c r="AO65" s="415"/>
      <c r="AP65" s="408">
        <f t="shared" si="18"/>
        <v>0</v>
      </c>
    </row>
    <row r="66" spans="2:43" s="416" customFormat="1" x14ac:dyDescent="0.2">
      <c r="B66" s="399"/>
      <c r="C66" s="438" t="s">
        <v>170</v>
      </c>
      <c r="D66" s="411">
        <f>IFERROR('Sch PARENT Inputs'!E80,0)</f>
        <v>0</v>
      </c>
      <c r="E66" s="411"/>
      <c r="F66" s="411">
        <f t="shared" si="16"/>
        <v>0</v>
      </c>
      <c r="G66" s="411"/>
      <c r="H66" s="411"/>
      <c r="I66" s="411"/>
      <c r="J66" s="411"/>
      <c r="K66" s="411"/>
      <c r="L66" s="411"/>
      <c r="M66" s="411"/>
      <c r="N66" s="411"/>
      <c r="O66" s="411"/>
      <c r="P66" s="411"/>
      <c r="Q66" s="411"/>
      <c r="R66" s="412"/>
      <c r="S66" s="407">
        <f t="shared" si="17"/>
        <v>0</v>
      </c>
      <c r="T66" s="413"/>
      <c r="U66" s="413"/>
      <c r="V66" s="414"/>
      <c r="W66" s="414"/>
      <c r="X66" s="414"/>
      <c r="Y66" s="414"/>
      <c r="Z66" s="414"/>
      <c r="AA66" s="414"/>
      <c r="AB66" s="414">
        <f t="shared" si="15"/>
        <v>0</v>
      </c>
      <c r="AC66" s="414"/>
      <c r="AD66" s="414"/>
      <c r="AE66" s="414"/>
      <c r="AF66" s="414"/>
      <c r="AG66" s="414"/>
      <c r="AH66" s="414"/>
      <c r="AI66" s="1276"/>
      <c r="AJ66" s="1276"/>
      <c r="AK66" s="414"/>
      <c r="AL66" s="414"/>
      <c r="AM66" s="414"/>
      <c r="AN66" s="414"/>
      <c r="AO66" s="415"/>
      <c r="AP66" s="408">
        <f t="shared" si="18"/>
        <v>0</v>
      </c>
    </row>
    <row r="67" spans="2:43" s="416" customFormat="1" x14ac:dyDescent="0.2">
      <c r="B67" s="399"/>
      <c r="C67" s="438" t="s">
        <v>171</v>
      </c>
      <c r="D67" s="411">
        <f>IFERROR('Sch PARENT Inputs'!E81,0)</f>
        <v>0</v>
      </c>
      <c r="E67" s="411"/>
      <c r="F67" s="411">
        <f t="shared" si="16"/>
        <v>0</v>
      </c>
      <c r="G67" s="411"/>
      <c r="H67" s="411"/>
      <c r="I67" s="411"/>
      <c r="J67" s="411"/>
      <c r="K67" s="411"/>
      <c r="L67" s="411"/>
      <c r="M67" s="411"/>
      <c r="N67" s="411"/>
      <c r="O67" s="411"/>
      <c r="P67" s="411"/>
      <c r="Q67" s="411"/>
      <c r="R67" s="412"/>
      <c r="S67" s="407">
        <f t="shared" si="17"/>
        <v>0</v>
      </c>
      <c r="T67" s="413"/>
      <c r="U67" s="413"/>
      <c r="V67" s="414"/>
      <c r="W67" s="414"/>
      <c r="X67" s="414"/>
      <c r="Y67" s="414"/>
      <c r="Z67" s="414"/>
      <c r="AA67" s="414"/>
      <c r="AB67" s="414">
        <f t="shared" si="15"/>
        <v>0</v>
      </c>
      <c r="AC67" s="414"/>
      <c r="AD67" s="414"/>
      <c r="AE67" s="414"/>
      <c r="AF67" s="414"/>
      <c r="AG67" s="414"/>
      <c r="AH67" s="414"/>
      <c r="AI67" s="1276"/>
      <c r="AJ67" s="1276"/>
      <c r="AK67" s="414"/>
      <c r="AL67" s="414"/>
      <c r="AM67" s="414"/>
      <c r="AN67" s="414"/>
      <c r="AO67" s="415"/>
      <c r="AP67" s="408">
        <f t="shared" si="18"/>
        <v>0</v>
      </c>
    </row>
    <row r="68" spans="2:43" s="416" customFormat="1" x14ac:dyDescent="0.2">
      <c r="B68" s="399"/>
      <c r="C68" s="438" t="s">
        <v>172</v>
      </c>
      <c r="D68" s="411">
        <f>IFERROR('Sch PARENT Inputs'!E82,0)</f>
        <v>0</v>
      </c>
      <c r="E68" s="411"/>
      <c r="F68" s="411">
        <f t="shared" si="16"/>
        <v>0</v>
      </c>
      <c r="G68" s="411"/>
      <c r="H68" s="411"/>
      <c r="I68" s="411"/>
      <c r="J68" s="411"/>
      <c r="K68" s="411"/>
      <c r="L68" s="411"/>
      <c r="M68" s="411"/>
      <c r="N68" s="411"/>
      <c r="O68" s="411"/>
      <c r="P68" s="411"/>
      <c r="Q68" s="411"/>
      <c r="R68" s="412"/>
      <c r="S68" s="407">
        <f t="shared" si="17"/>
        <v>0</v>
      </c>
      <c r="T68" s="413"/>
      <c r="U68" s="413"/>
      <c r="V68" s="414"/>
      <c r="W68" s="414"/>
      <c r="X68" s="414"/>
      <c r="Y68" s="414"/>
      <c r="Z68" s="414"/>
      <c r="AA68" s="414"/>
      <c r="AB68" s="414">
        <f t="shared" si="15"/>
        <v>0</v>
      </c>
      <c r="AC68" s="414"/>
      <c r="AD68" s="414"/>
      <c r="AE68" s="414"/>
      <c r="AF68" s="414"/>
      <c r="AG68" s="414"/>
      <c r="AH68" s="414"/>
      <c r="AI68" s="1276"/>
      <c r="AJ68" s="1276"/>
      <c r="AK68" s="414"/>
      <c r="AL68" s="414"/>
      <c r="AM68" s="414"/>
      <c r="AN68" s="414"/>
      <c r="AO68" s="415"/>
      <c r="AP68" s="408">
        <f t="shared" si="18"/>
        <v>0</v>
      </c>
    </row>
    <row r="69" spans="2:43" s="416" customFormat="1" x14ac:dyDescent="0.2">
      <c r="B69" s="399"/>
      <c r="C69" s="438" t="s">
        <v>106</v>
      </c>
      <c r="D69" s="411">
        <f>IFERROR('Sch PARENT Inputs'!#REF!,0)</f>
        <v>0</v>
      </c>
      <c r="E69" s="411"/>
      <c r="F69" s="411">
        <f t="shared" si="16"/>
        <v>0</v>
      </c>
      <c r="G69" s="411"/>
      <c r="H69" s="411"/>
      <c r="I69" s="411"/>
      <c r="J69" s="411"/>
      <c r="K69" s="411"/>
      <c r="L69" s="411"/>
      <c r="M69" s="411"/>
      <c r="N69" s="411"/>
      <c r="O69" s="411"/>
      <c r="P69" s="411"/>
      <c r="Q69" s="411"/>
      <c r="R69" s="412"/>
      <c r="S69" s="407">
        <f t="shared" si="17"/>
        <v>0</v>
      </c>
      <c r="T69" s="413"/>
      <c r="U69" s="413"/>
      <c r="V69" s="414"/>
      <c r="W69" s="414"/>
      <c r="X69" s="414"/>
      <c r="Y69" s="414"/>
      <c r="Z69" s="414"/>
      <c r="AA69" s="414"/>
      <c r="AB69" s="414">
        <f t="shared" si="15"/>
        <v>0</v>
      </c>
      <c r="AC69" s="414"/>
      <c r="AD69" s="414"/>
      <c r="AE69" s="414"/>
      <c r="AF69" s="414"/>
      <c r="AG69" s="414"/>
      <c r="AH69" s="414"/>
      <c r="AI69" s="1276"/>
      <c r="AJ69" s="1276"/>
      <c r="AK69" s="414"/>
      <c r="AL69" s="414"/>
      <c r="AM69" s="414"/>
      <c r="AN69" s="414"/>
      <c r="AO69" s="415"/>
      <c r="AP69" s="408">
        <f t="shared" si="18"/>
        <v>0</v>
      </c>
    </row>
    <row r="70" spans="2:43" s="416" customFormat="1" x14ac:dyDescent="0.2">
      <c r="B70" s="399"/>
      <c r="C70" s="438" t="s">
        <v>173</v>
      </c>
      <c r="D70" s="411">
        <f>IFERROR('Sch PARENT Inputs'!E83,0)</f>
        <v>0</v>
      </c>
      <c r="E70" s="411"/>
      <c r="F70" s="411">
        <f t="shared" si="16"/>
        <v>0</v>
      </c>
      <c r="G70" s="411"/>
      <c r="H70" s="411"/>
      <c r="I70" s="411"/>
      <c r="J70" s="411"/>
      <c r="K70" s="411"/>
      <c r="L70" s="411"/>
      <c r="M70" s="411">
        <f>-M137-M187-M188</f>
        <v>0</v>
      </c>
      <c r="N70" s="411"/>
      <c r="O70" s="411"/>
      <c r="P70" s="411"/>
      <c r="Q70" s="411"/>
      <c r="R70" s="412"/>
      <c r="S70" s="407">
        <f t="shared" si="17"/>
        <v>0</v>
      </c>
      <c r="T70" s="413"/>
      <c r="U70" s="413"/>
      <c r="V70" s="414"/>
      <c r="W70" s="414"/>
      <c r="X70" s="414"/>
      <c r="Y70" s="414"/>
      <c r="Z70" s="414"/>
      <c r="AA70" s="414"/>
      <c r="AB70" s="414">
        <f t="shared" si="15"/>
        <v>0</v>
      </c>
      <c r="AC70" s="414"/>
      <c r="AD70" s="414"/>
      <c r="AE70" s="414"/>
      <c r="AF70" s="414"/>
      <c r="AG70" s="414"/>
      <c r="AH70" s="414"/>
      <c r="AI70" s="1276"/>
      <c r="AJ70" s="1276"/>
      <c r="AK70" s="414"/>
      <c r="AL70" s="414"/>
      <c r="AM70" s="414"/>
      <c r="AN70" s="414"/>
      <c r="AO70" s="415"/>
      <c r="AP70" s="408">
        <f t="shared" si="18"/>
        <v>0</v>
      </c>
    </row>
    <row r="71" spans="2:43" s="416" customFormat="1" x14ac:dyDescent="0.2">
      <c r="B71" s="399"/>
      <c r="C71" s="438" t="s">
        <v>163</v>
      </c>
      <c r="D71" s="411">
        <f>IFERROR('Sch PARENT Inputs'!E84,0)</f>
        <v>0</v>
      </c>
      <c r="E71" s="411"/>
      <c r="F71" s="411">
        <f t="shared" si="16"/>
        <v>0</v>
      </c>
      <c r="G71" s="411"/>
      <c r="H71" s="411"/>
      <c r="I71" s="411"/>
      <c r="J71" s="411"/>
      <c r="K71" s="411"/>
      <c r="L71" s="411"/>
      <c r="M71" s="411"/>
      <c r="N71" s="411"/>
      <c r="O71" s="411"/>
      <c r="P71" s="411"/>
      <c r="Q71" s="411"/>
      <c r="R71" s="412"/>
      <c r="S71" s="407">
        <f t="shared" si="17"/>
        <v>0</v>
      </c>
      <c r="T71" s="413"/>
      <c r="U71" s="413"/>
      <c r="V71" s="414"/>
      <c r="W71" s="414"/>
      <c r="X71" s="414"/>
      <c r="Y71" s="414"/>
      <c r="Z71" s="414"/>
      <c r="AA71" s="414">
        <f>+S71</f>
        <v>0</v>
      </c>
      <c r="AB71" s="414"/>
      <c r="AC71" s="414"/>
      <c r="AD71" s="414"/>
      <c r="AE71" s="414"/>
      <c r="AF71" s="414"/>
      <c r="AG71" s="414"/>
      <c r="AH71" s="414"/>
      <c r="AI71" s="1276"/>
      <c r="AJ71" s="1276"/>
      <c r="AK71" s="414"/>
      <c r="AL71" s="414"/>
      <c r="AM71" s="414"/>
      <c r="AN71" s="414"/>
      <c r="AO71" s="415"/>
      <c r="AP71" s="408">
        <f t="shared" si="18"/>
        <v>0</v>
      </c>
    </row>
    <row r="72" spans="2:43" s="416" customFormat="1" x14ac:dyDescent="0.2">
      <c r="B72" s="399"/>
      <c r="C72" s="438" t="s">
        <v>109</v>
      </c>
      <c r="D72" s="411">
        <f>IFERROR('Sch PARENT Inputs'!E85,0)</f>
        <v>0</v>
      </c>
      <c r="E72" s="411"/>
      <c r="F72" s="411">
        <f t="shared" si="16"/>
        <v>0</v>
      </c>
      <c r="G72" s="411"/>
      <c r="H72" s="411"/>
      <c r="I72" s="411"/>
      <c r="J72" s="411"/>
      <c r="K72" s="411"/>
      <c r="L72" s="411"/>
      <c r="M72" s="411"/>
      <c r="N72" s="411"/>
      <c r="O72" s="411"/>
      <c r="P72" s="411"/>
      <c r="Q72" s="411"/>
      <c r="R72" s="412"/>
      <c r="S72" s="407">
        <f t="shared" si="17"/>
        <v>0</v>
      </c>
      <c r="T72" s="413"/>
      <c r="U72" s="413"/>
      <c r="V72" s="414"/>
      <c r="W72" s="414"/>
      <c r="X72" s="414"/>
      <c r="Y72" s="414"/>
      <c r="Z72" s="414"/>
      <c r="AA72" s="414"/>
      <c r="AB72" s="414">
        <f>+S72</f>
        <v>0</v>
      </c>
      <c r="AC72" s="414"/>
      <c r="AD72" s="414"/>
      <c r="AE72" s="414"/>
      <c r="AF72" s="414"/>
      <c r="AG72" s="414"/>
      <c r="AH72" s="414"/>
      <c r="AI72" s="1276"/>
      <c r="AJ72" s="1276"/>
      <c r="AK72" s="414"/>
      <c r="AL72" s="414"/>
      <c r="AM72" s="414"/>
      <c r="AN72" s="414"/>
      <c r="AO72" s="415"/>
      <c r="AP72" s="408">
        <f t="shared" si="18"/>
        <v>0</v>
      </c>
    </row>
    <row r="73" spans="2:43" s="416" customFormat="1" x14ac:dyDescent="0.2">
      <c r="B73" s="399"/>
      <c r="C73" s="438" t="s">
        <v>174</v>
      </c>
      <c r="D73" s="411">
        <f>IFERROR('Sch PARENT Inputs'!E86,0)</f>
        <v>0</v>
      </c>
      <c r="E73" s="411"/>
      <c r="F73" s="411">
        <f t="shared" si="16"/>
        <v>0</v>
      </c>
      <c r="G73" s="411"/>
      <c r="H73" s="411"/>
      <c r="I73" s="411"/>
      <c r="J73" s="411"/>
      <c r="K73" s="411"/>
      <c r="L73" s="411"/>
      <c r="M73" s="411"/>
      <c r="N73" s="411"/>
      <c r="O73" s="411"/>
      <c r="P73" s="411"/>
      <c r="Q73" s="411"/>
      <c r="R73" s="412"/>
      <c r="S73" s="407">
        <f t="shared" si="17"/>
        <v>0</v>
      </c>
      <c r="T73" s="413"/>
      <c r="U73" s="413"/>
      <c r="V73" s="414"/>
      <c r="W73" s="414"/>
      <c r="X73" s="414"/>
      <c r="Y73" s="414"/>
      <c r="Z73" s="414"/>
      <c r="AA73" s="414"/>
      <c r="AB73" s="414">
        <f>+S73</f>
        <v>0</v>
      </c>
      <c r="AC73" s="414"/>
      <c r="AD73" s="414"/>
      <c r="AE73" s="414"/>
      <c r="AF73" s="414"/>
      <c r="AG73" s="414"/>
      <c r="AH73" s="414"/>
      <c r="AI73" s="1276"/>
      <c r="AJ73" s="1276"/>
      <c r="AK73" s="414"/>
      <c r="AL73" s="414"/>
      <c r="AM73" s="414"/>
      <c r="AN73" s="414"/>
      <c r="AO73" s="415"/>
      <c r="AP73" s="408">
        <f t="shared" si="18"/>
        <v>0</v>
      </c>
    </row>
    <row r="74" spans="2:43" s="416" customFormat="1" x14ac:dyDescent="0.2">
      <c r="B74" s="399"/>
      <c r="C74" s="438"/>
      <c r="D74" s="411"/>
      <c r="E74" s="411"/>
      <c r="F74" s="411"/>
      <c r="G74" s="411"/>
      <c r="H74" s="411"/>
      <c r="I74" s="411"/>
      <c r="J74" s="411"/>
      <c r="K74" s="411"/>
      <c r="L74" s="411"/>
      <c r="M74" s="411"/>
      <c r="N74" s="411"/>
      <c r="O74" s="411"/>
      <c r="P74" s="411"/>
      <c r="Q74" s="411"/>
      <c r="R74" s="412"/>
      <c r="S74" s="407"/>
      <c r="T74" s="413"/>
      <c r="U74" s="413"/>
      <c r="V74" s="414"/>
      <c r="W74" s="414"/>
      <c r="X74" s="414"/>
      <c r="Y74" s="414"/>
      <c r="Z74" s="414"/>
      <c r="AA74" s="414"/>
      <c r="AB74" s="414"/>
      <c r="AC74" s="414"/>
      <c r="AD74" s="414"/>
      <c r="AE74" s="414"/>
      <c r="AF74" s="414"/>
      <c r="AG74" s="414"/>
      <c r="AH74" s="414"/>
      <c r="AI74" s="1276"/>
      <c r="AJ74" s="1276"/>
      <c r="AK74" s="414"/>
      <c r="AL74" s="414"/>
      <c r="AM74" s="414"/>
      <c r="AN74" s="414"/>
      <c r="AO74" s="415"/>
    </row>
    <row r="75" spans="2:43" s="382" customFormat="1" x14ac:dyDescent="0.2">
      <c r="B75" s="399"/>
      <c r="C75" s="436" t="str">
        <f>'GROUP Inputs'!C80</f>
        <v>7. Other Revenue and Expenses</v>
      </c>
      <c r="D75" s="402"/>
      <c r="E75" s="402"/>
      <c r="F75" s="402"/>
      <c r="G75" s="402"/>
      <c r="H75" s="402"/>
      <c r="I75" s="402"/>
      <c r="J75" s="402"/>
      <c r="K75" s="402"/>
      <c r="L75" s="402"/>
      <c r="M75" s="402"/>
      <c r="N75" s="402"/>
      <c r="O75" s="402"/>
      <c r="P75" s="402"/>
      <c r="Q75" s="402"/>
      <c r="R75" s="402"/>
      <c r="S75" s="402"/>
      <c r="T75" s="402"/>
      <c r="U75" s="402"/>
      <c r="V75" s="403"/>
      <c r="W75" s="403"/>
      <c r="X75" s="403"/>
      <c r="Y75" s="403"/>
      <c r="Z75" s="403"/>
      <c r="AA75" s="403"/>
      <c r="AB75" s="403"/>
      <c r="AC75" s="403"/>
      <c r="AD75" s="403"/>
      <c r="AE75" s="403"/>
      <c r="AF75" s="403"/>
      <c r="AG75" s="403"/>
      <c r="AH75" s="403"/>
      <c r="AI75" s="403"/>
      <c r="AJ75" s="403"/>
      <c r="AK75" s="403"/>
      <c r="AL75" s="403"/>
      <c r="AM75" s="403"/>
      <c r="AN75" s="403"/>
      <c r="AO75" s="404"/>
      <c r="AQ75" s="416"/>
    </row>
    <row r="76" spans="2:43" s="382" customFormat="1" x14ac:dyDescent="0.2">
      <c r="B76" s="399"/>
      <c r="C76" s="437" t="s">
        <v>129</v>
      </c>
      <c r="D76" s="405"/>
      <c r="E76" s="405"/>
      <c r="F76" s="405"/>
      <c r="G76" s="405"/>
      <c r="H76" s="405"/>
      <c r="I76" s="405"/>
      <c r="J76" s="405"/>
      <c r="K76" s="405"/>
      <c r="L76" s="405"/>
      <c r="M76" s="405"/>
      <c r="N76" s="405"/>
      <c r="O76" s="405"/>
      <c r="P76" s="405"/>
      <c r="Q76" s="405"/>
      <c r="R76" s="406"/>
      <c r="S76" s="407"/>
      <c r="T76" s="408"/>
      <c r="U76" s="408"/>
      <c r="V76" s="409"/>
      <c r="W76" s="409"/>
      <c r="X76" s="409"/>
      <c r="Y76" s="409"/>
      <c r="Z76" s="409"/>
      <c r="AA76" s="409"/>
      <c r="AB76" s="409"/>
      <c r="AC76" s="409"/>
      <c r="AD76" s="409"/>
      <c r="AE76" s="409"/>
      <c r="AF76" s="409"/>
      <c r="AG76" s="409"/>
      <c r="AH76" s="409"/>
      <c r="AI76" s="1275"/>
      <c r="AJ76" s="1275"/>
      <c r="AK76" s="409"/>
      <c r="AL76" s="409"/>
      <c r="AM76" s="409"/>
      <c r="AN76" s="409"/>
      <c r="AO76" s="410"/>
    </row>
    <row r="77" spans="2:43" s="416" customFormat="1" x14ac:dyDescent="0.2">
      <c r="B77" s="399"/>
      <c r="C77" s="438" t="s">
        <v>354</v>
      </c>
      <c r="D77" s="411">
        <f>IFERROR('Sch PARENT Inputs'!E91,0)</f>
        <v>0</v>
      </c>
      <c r="E77" s="411"/>
      <c r="F77" s="411">
        <f t="shared" ref="F77:F116" si="19">D77-E77</f>
        <v>0</v>
      </c>
      <c r="G77" s="411"/>
      <c r="H77" s="411"/>
      <c r="I77" s="411"/>
      <c r="J77" s="411"/>
      <c r="K77" s="411"/>
      <c r="L77" s="411"/>
      <c r="M77" s="411"/>
      <c r="N77" s="411"/>
      <c r="O77" s="411"/>
      <c r="P77" s="411"/>
      <c r="Q77" s="411"/>
      <c r="R77" s="412"/>
      <c r="S77" s="407">
        <f>SUM(F77:R77)</f>
        <v>0</v>
      </c>
      <c r="T77" s="413"/>
      <c r="U77" s="413"/>
      <c r="V77" s="414"/>
      <c r="W77" s="414"/>
      <c r="X77" s="414"/>
      <c r="Y77" s="414"/>
      <c r="Z77" s="414"/>
      <c r="AA77" s="414"/>
      <c r="AB77" s="414"/>
      <c r="AC77" s="414"/>
      <c r="AD77" s="414"/>
      <c r="AE77" s="414"/>
      <c r="AF77" s="414"/>
      <c r="AG77" s="414">
        <f>+S77</f>
        <v>0</v>
      </c>
      <c r="AH77" s="414"/>
      <c r="AI77" s="1276"/>
      <c r="AJ77" s="1276"/>
      <c r="AK77" s="414"/>
      <c r="AL77" s="414"/>
      <c r="AM77" s="414"/>
      <c r="AN77" s="414"/>
      <c r="AO77" s="415"/>
      <c r="AP77" s="408">
        <f>S77-SUM(V77:AO77)</f>
        <v>0</v>
      </c>
      <c r="AQ77" s="382"/>
    </row>
    <row r="78" spans="2:43" s="416" customFormat="1" x14ac:dyDescent="0.2">
      <c r="B78" s="399"/>
      <c r="C78" s="438" t="s">
        <v>1408</v>
      </c>
      <c r="D78" s="411">
        <f>IFERROR('Sch PARENT Inputs'!E92,0)</f>
        <v>0</v>
      </c>
      <c r="E78" s="411"/>
      <c r="F78" s="411">
        <f t="shared" si="19"/>
        <v>0</v>
      </c>
      <c r="G78" s="411"/>
      <c r="H78" s="411"/>
      <c r="I78" s="411"/>
      <c r="J78" s="411">
        <f>-J131</f>
        <v>0</v>
      </c>
      <c r="K78" s="411"/>
      <c r="L78" s="411"/>
      <c r="M78" s="411"/>
      <c r="N78" s="411"/>
      <c r="O78" s="411"/>
      <c r="P78" s="411"/>
      <c r="Q78" s="411"/>
      <c r="R78" s="412"/>
      <c r="S78" s="407">
        <f>SUM(F78:R78)</f>
        <v>0</v>
      </c>
      <c r="T78" s="413"/>
      <c r="U78" s="413"/>
      <c r="V78" s="414"/>
      <c r="W78" s="414"/>
      <c r="X78" s="414"/>
      <c r="Y78" s="414"/>
      <c r="Z78" s="414"/>
      <c r="AA78" s="414"/>
      <c r="AB78" s="414"/>
      <c r="AC78" s="414"/>
      <c r="AD78" s="414"/>
      <c r="AE78" s="414">
        <f>+S78</f>
        <v>0</v>
      </c>
      <c r="AF78" s="414"/>
      <c r="AG78" s="414"/>
      <c r="AH78" s="414"/>
      <c r="AI78" s="1276"/>
      <c r="AJ78" s="1276"/>
      <c r="AK78" s="414"/>
      <c r="AL78" s="414"/>
      <c r="AM78" s="414"/>
      <c r="AN78" s="414"/>
      <c r="AO78" s="415"/>
      <c r="AP78" s="408">
        <f>S78-SUM(V78:AO78)</f>
        <v>0</v>
      </c>
    </row>
    <row r="79" spans="2:43" s="416" customFormat="1" ht="13.5" thickBot="1" x14ac:dyDescent="0.25">
      <c r="B79" s="399"/>
      <c r="C79" s="438" t="s">
        <v>177</v>
      </c>
      <c r="D79" s="411">
        <f>IFERROR('Sch PARENT Inputs'!E93,0)</f>
        <v>0</v>
      </c>
      <c r="E79" s="411"/>
      <c r="F79" s="411">
        <f>D79-E79</f>
        <v>0</v>
      </c>
      <c r="G79" s="411"/>
      <c r="H79" s="411"/>
      <c r="I79" s="411"/>
      <c r="J79" s="411">
        <f>-J133</f>
        <v>0</v>
      </c>
      <c r="K79" s="411"/>
      <c r="L79" s="411"/>
      <c r="M79" s="411"/>
      <c r="N79" s="411"/>
      <c r="O79" s="411"/>
      <c r="P79" s="411"/>
      <c r="Q79" s="411"/>
      <c r="R79" s="412"/>
      <c r="S79" s="407">
        <f>SUM(F79:R79)</f>
        <v>0</v>
      </c>
      <c r="T79" s="413"/>
      <c r="U79" s="413"/>
      <c r="V79" s="414"/>
      <c r="W79" s="414"/>
      <c r="X79" s="414"/>
      <c r="Y79" s="414"/>
      <c r="Z79" s="414"/>
      <c r="AA79" s="414"/>
      <c r="AB79" s="414"/>
      <c r="AC79" s="414"/>
      <c r="AD79" s="414"/>
      <c r="AE79" s="414"/>
      <c r="AF79" s="414"/>
      <c r="AG79" s="414"/>
      <c r="AH79" s="414"/>
      <c r="AI79" s="1276"/>
      <c r="AJ79" s="1276"/>
      <c r="AK79" s="414"/>
      <c r="AL79" s="414"/>
      <c r="AM79" s="414"/>
      <c r="AN79" s="414"/>
      <c r="AO79" s="415"/>
      <c r="AP79" s="408">
        <f>S79-SUM(V79:AO79)</f>
        <v>0</v>
      </c>
    </row>
    <row r="80" spans="2:43" s="416" customFormat="1" ht="14.25" thickTop="1" thickBot="1" x14ac:dyDescent="0.25">
      <c r="B80" s="399"/>
      <c r="C80" s="438" t="s">
        <v>140</v>
      </c>
      <c r="D80" s="411">
        <f>IFERROR('Sch PARENT Inputs'!E94,0)</f>
        <v>0</v>
      </c>
      <c r="E80" s="411"/>
      <c r="F80" s="411">
        <f>D80-E80</f>
        <v>0</v>
      </c>
      <c r="G80" s="1026">
        <f>IF(SUM(G181:G183)&lt;0,-SUM(G181:G183),0)</f>
        <v>0</v>
      </c>
      <c r="H80" s="411"/>
      <c r="I80" s="411"/>
      <c r="J80" s="411">
        <f>-J134</f>
        <v>0</v>
      </c>
      <c r="K80" s="411"/>
      <c r="L80" s="411"/>
      <c r="M80" s="411"/>
      <c r="N80" s="411"/>
      <c r="O80" s="411"/>
      <c r="P80" s="411"/>
      <c r="Q80" s="411"/>
      <c r="R80" s="412"/>
      <c r="S80" s="407">
        <f>SUM(F80:R80)</f>
        <v>0</v>
      </c>
      <c r="T80" s="413"/>
      <c r="U80" s="413"/>
      <c r="V80" s="414"/>
      <c r="W80" s="414"/>
      <c r="X80" s="414"/>
      <c r="Y80" s="414"/>
      <c r="Z80" s="414"/>
      <c r="AA80" s="414"/>
      <c r="AB80" s="414"/>
      <c r="AC80" s="414"/>
      <c r="AD80" s="414"/>
      <c r="AE80" s="414"/>
      <c r="AF80" s="414"/>
      <c r="AG80" s="414"/>
      <c r="AH80" s="414"/>
      <c r="AI80" s="1276"/>
      <c r="AJ80" s="1276"/>
      <c r="AK80" s="414"/>
      <c r="AL80" s="414"/>
      <c r="AM80" s="414"/>
      <c r="AN80" s="414"/>
      <c r="AO80" s="415"/>
      <c r="AP80" s="408">
        <f>S80-SUM(V80:AO80)</f>
        <v>0</v>
      </c>
    </row>
    <row r="81" spans="2:59" s="416" customFormat="1" ht="13.5" thickTop="1" x14ac:dyDescent="0.2">
      <c r="B81" s="399"/>
      <c r="C81" s="438" t="s">
        <v>178</v>
      </c>
      <c r="D81" s="411">
        <f>IFERROR('Sch PARENT Inputs'!E95,0)</f>
        <v>0</v>
      </c>
      <c r="E81" s="411"/>
      <c r="F81" s="411">
        <f>D81-E81</f>
        <v>0</v>
      </c>
      <c r="G81" s="411">
        <f>-F81</f>
        <v>0</v>
      </c>
      <c r="H81" s="411"/>
      <c r="I81" s="411"/>
      <c r="J81" s="411"/>
      <c r="K81" s="411"/>
      <c r="L81" s="411"/>
      <c r="M81" s="411"/>
      <c r="N81" s="411"/>
      <c r="O81" s="411"/>
      <c r="P81" s="411"/>
      <c r="Q81" s="411"/>
      <c r="R81" s="412"/>
      <c r="S81" s="407">
        <f>SUM(F81:R81)</f>
        <v>0</v>
      </c>
      <c r="T81" s="413"/>
      <c r="U81" s="413"/>
      <c r="V81" s="414"/>
      <c r="W81" s="414"/>
      <c r="X81" s="414"/>
      <c r="Y81" s="414"/>
      <c r="Z81" s="414"/>
      <c r="AA81" s="414"/>
      <c r="AB81" s="414"/>
      <c r="AC81" s="414"/>
      <c r="AD81" s="414"/>
      <c r="AE81" s="414"/>
      <c r="AF81" s="414"/>
      <c r="AG81" s="414"/>
      <c r="AH81" s="414"/>
      <c r="AI81" s="1276"/>
      <c r="AJ81" s="1276"/>
      <c r="AK81" s="414"/>
      <c r="AL81" s="414"/>
      <c r="AM81" s="414"/>
      <c r="AN81" s="414"/>
      <c r="AO81" s="415"/>
      <c r="AP81" s="408">
        <f>S81-SUM(V81:AO81)</f>
        <v>0</v>
      </c>
    </row>
    <row r="82" spans="2:59" s="382" customFormat="1" x14ac:dyDescent="0.2">
      <c r="B82" s="399"/>
      <c r="C82" s="438"/>
      <c r="D82" s="411"/>
      <c r="E82" s="411"/>
      <c r="F82" s="411"/>
      <c r="G82" s="411"/>
      <c r="H82" s="411"/>
      <c r="I82" s="411"/>
      <c r="J82" s="411"/>
      <c r="K82" s="411"/>
      <c r="L82" s="411"/>
      <c r="M82" s="411"/>
      <c r="N82" s="411"/>
      <c r="O82" s="411"/>
      <c r="P82" s="411"/>
      <c r="Q82" s="411"/>
      <c r="R82" s="412"/>
      <c r="S82" s="407"/>
      <c r="T82" s="413"/>
      <c r="U82" s="413"/>
      <c r="V82" s="414"/>
      <c r="W82" s="414"/>
      <c r="X82" s="414"/>
      <c r="Y82" s="414"/>
      <c r="Z82" s="414"/>
      <c r="AA82" s="414"/>
      <c r="AB82" s="414"/>
      <c r="AC82" s="414"/>
      <c r="AD82" s="414"/>
      <c r="AE82" s="414"/>
      <c r="AF82" s="414"/>
      <c r="AG82" s="414"/>
      <c r="AH82" s="414"/>
      <c r="AI82" s="1276"/>
      <c r="AJ82" s="1276"/>
      <c r="AK82" s="414"/>
      <c r="AL82" s="414"/>
      <c r="AM82" s="414"/>
      <c r="AN82" s="414"/>
      <c r="AO82" s="415"/>
      <c r="AP82" s="416"/>
      <c r="AQ82" s="416"/>
      <c r="AR82" s="416"/>
      <c r="AS82" s="416"/>
      <c r="AT82" s="416"/>
      <c r="AU82" s="416"/>
      <c r="AV82" s="416"/>
      <c r="AW82" s="416"/>
      <c r="AX82" s="416"/>
      <c r="AY82" s="416"/>
      <c r="AZ82" s="416"/>
      <c r="BA82" s="416"/>
      <c r="BB82" s="416"/>
      <c r="BC82" s="416"/>
      <c r="BD82" s="416"/>
      <c r="BE82" s="416"/>
      <c r="BF82" s="416"/>
      <c r="BG82" s="416"/>
    </row>
    <row r="83" spans="2:59" s="416" customFormat="1" x14ac:dyDescent="0.2">
      <c r="B83" s="399"/>
      <c r="C83" s="437" t="s">
        <v>143</v>
      </c>
      <c r="D83" s="405"/>
      <c r="E83" s="405"/>
      <c r="F83" s="405"/>
      <c r="G83" s="405"/>
      <c r="H83" s="405"/>
      <c r="I83" s="405"/>
      <c r="J83" s="405"/>
      <c r="K83" s="405"/>
      <c r="L83" s="405"/>
      <c r="M83" s="405"/>
      <c r="N83" s="405"/>
      <c r="O83" s="405"/>
      <c r="P83" s="405"/>
      <c r="Q83" s="405"/>
      <c r="R83" s="406"/>
      <c r="S83" s="407"/>
      <c r="T83" s="408"/>
      <c r="U83" s="408"/>
      <c r="V83" s="409"/>
      <c r="W83" s="409"/>
      <c r="X83" s="409"/>
      <c r="Y83" s="409"/>
      <c r="Z83" s="409"/>
      <c r="AA83" s="409"/>
      <c r="AB83" s="409"/>
      <c r="AC83" s="409"/>
      <c r="AD83" s="409"/>
      <c r="AE83" s="409"/>
      <c r="AF83" s="409"/>
      <c r="AG83" s="409"/>
      <c r="AH83" s="409"/>
      <c r="AI83" s="1275"/>
      <c r="AJ83" s="1275"/>
      <c r="AK83" s="409"/>
      <c r="AL83" s="409"/>
      <c r="AM83" s="409"/>
      <c r="AN83" s="409"/>
      <c r="AO83" s="410"/>
      <c r="AP83" s="382"/>
      <c r="AR83" s="382"/>
      <c r="AS83" s="382"/>
      <c r="AT83" s="382"/>
      <c r="AU83" s="382"/>
      <c r="AV83" s="382"/>
      <c r="AW83" s="382"/>
      <c r="AX83" s="382"/>
      <c r="AY83" s="382"/>
      <c r="AZ83" s="382"/>
      <c r="BA83" s="382"/>
      <c r="BB83" s="382"/>
      <c r="BC83" s="382"/>
      <c r="BD83" s="382"/>
      <c r="BE83" s="382"/>
      <c r="BF83" s="382"/>
      <c r="BG83" s="382"/>
    </row>
    <row r="84" spans="2:59" s="416" customFormat="1" x14ac:dyDescent="0.2">
      <c r="B84" s="399"/>
      <c r="C84" s="438" t="s">
        <v>179</v>
      </c>
      <c r="D84" s="411">
        <f>IFERROR('Sch PARENT Inputs'!E99,0)</f>
        <v>0</v>
      </c>
      <c r="E84" s="411"/>
      <c r="F84" s="411">
        <f t="shared" si="19"/>
        <v>0</v>
      </c>
      <c r="G84" s="411"/>
      <c r="H84" s="411"/>
      <c r="I84" s="411"/>
      <c r="J84" s="411"/>
      <c r="K84" s="411"/>
      <c r="L84" s="411"/>
      <c r="M84" s="411"/>
      <c r="N84" s="411"/>
      <c r="O84" s="411"/>
      <c r="P84" s="411"/>
      <c r="Q84" s="411"/>
      <c r="R84" s="412"/>
      <c r="S84" s="407">
        <f t="shared" ref="S84:S90" si="20">SUM(F84:R84)</f>
        <v>0</v>
      </c>
      <c r="T84" s="413"/>
      <c r="U84" s="413"/>
      <c r="V84" s="414"/>
      <c r="W84" s="414"/>
      <c r="X84" s="414"/>
      <c r="Y84" s="414"/>
      <c r="Z84" s="414"/>
      <c r="AA84" s="414"/>
      <c r="AB84" s="414"/>
      <c r="AC84" s="414"/>
      <c r="AD84" s="414">
        <f>+S84</f>
        <v>0</v>
      </c>
      <c r="AE84" s="414"/>
      <c r="AF84" s="414"/>
      <c r="AG84" s="414"/>
      <c r="AH84" s="414"/>
      <c r="AI84" s="1276"/>
      <c r="AJ84" s="1276"/>
      <c r="AK84" s="414"/>
      <c r="AL84" s="414"/>
      <c r="AM84" s="414"/>
      <c r="AN84" s="414"/>
      <c r="AO84" s="415"/>
      <c r="AP84" s="408">
        <f t="shared" ref="AP84:AP90" si="21">S84-SUM(V84:AO84)</f>
        <v>0</v>
      </c>
      <c r="AQ84" s="382"/>
    </row>
    <row r="85" spans="2:59" s="416" customFormat="1" x14ac:dyDescent="0.2">
      <c r="B85" s="399"/>
      <c r="C85" s="438" t="s">
        <v>180</v>
      </c>
      <c r="D85" s="411">
        <f>IFERROR('Sch PARENT Inputs'!E100,0)</f>
        <v>0</v>
      </c>
      <c r="E85" s="411"/>
      <c r="F85" s="411">
        <f t="shared" si="19"/>
        <v>0</v>
      </c>
      <c r="G85" s="411">
        <f>-F85</f>
        <v>0</v>
      </c>
      <c r="H85" s="411"/>
      <c r="I85" s="411"/>
      <c r="J85" s="411"/>
      <c r="K85" s="411"/>
      <c r="L85" s="411"/>
      <c r="M85" s="411"/>
      <c r="N85" s="411"/>
      <c r="O85" s="411"/>
      <c r="P85" s="411"/>
      <c r="Q85" s="411"/>
      <c r="R85" s="412"/>
      <c r="S85" s="417">
        <f t="shared" si="20"/>
        <v>0</v>
      </c>
      <c r="T85" s="413"/>
      <c r="U85" s="413"/>
      <c r="V85" s="414"/>
      <c r="W85" s="414"/>
      <c r="X85" s="414"/>
      <c r="Y85" s="414"/>
      <c r="Z85" s="414"/>
      <c r="AA85" s="414"/>
      <c r="AB85" s="414"/>
      <c r="AC85" s="414"/>
      <c r="AD85" s="414"/>
      <c r="AE85" s="414"/>
      <c r="AF85" s="414"/>
      <c r="AG85" s="414"/>
      <c r="AH85" s="414"/>
      <c r="AI85" s="1276"/>
      <c r="AJ85" s="1276"/>
      <c r="AK85" s="414"/>
      <c r="AL85" s="414"/>
      <c r="AM85" s="414"/>
      <c r="AN85" s="414"/>
      <c r="AO85" s="415"/>
      <c r="AP85" s="408">
        <f t="shared" si="21"/>
        <v>0</v>
      </c>
    </row>
    <row r="86" spans="2:59" s="416" customFormat="1" x14ac:dyDescent="0.2">
      <c r="B86" s="399"/>
      <c r="C86" s="438" t="s">
        <v>181</v>
      </c>
      <c r="D86" s="411">
        <f>IFERROR('Sch PARENT Inputs'!E101,0)</f>
        <v>0</v>
      </c>
      <c r="E86" s="411"/>
      <c r="F86" s="411">
        <f t="shared" si="19"/>
        <v>0</v>
      </c>
      <c r="G86" s="411"/>
      <c r="H86" s="411"/>
      <c r="I86" s="411"/>
      <c r="J86" s="411"/>
      <c r="K86" s="411"/>
      <c r="L86" s="411"/>
      <c r="M86" s="411"/>
      <c r="N86" s="411"/>
      <c r="O86" s="411"/>
      <c r="P86" s="411"/>
      <c r="Q86" s="411"/>
      <c r="R86" s="412"/>
      <c r="S86" s="407">
        <f t="shared" si="20"/>
        <v>0</v>
      </c>
      <c r="T86" s="413"/>
      <c r="U86" s="413"/>
      <c r="V86" s="414"/>
      <c r="W86" s="414"/>
      <c r="X86" s="414"/>
      <c r="Y86" s="414"/>
      <c r="Z86" s="414"/>
      <c r="AA86" s="414"/>
      <c r="AB86" s="414"/>
      <c r="AC86" s="414"/>
      <c r="AD86" s="414"/>
      <c r="AE86" s="414"/>
      <c r="AF86" s="414"/>
      <c r="AG86" s="414">
        <f>+S86</f>
        <v>0</v>
      </c>
      <c r="AH86" s="414"/>
      <c r="AI86" s="1276"/>
      <c r="AJ86" s="1276"/>
      <c r="AK86" s="414"/>
      <c r="AL86" s="414"/>
      <c r="AM86" s="414"/>
      <c r="AN86" s="414"/>
      <c r="AO86" s="415"/>
      <c r="AP86" s="408">
        <f t="shared" si="21"/>
        <v>0</v>
      </c>
    </row>
    <row r="87" spans="2:59" s="416" customFormat="1" x14ac:dyDescent="0.2">
      <c r="B87" s="399"/>
      <c r="C87" s="438" t="s">
        <v>182</v>
      </c>
      <c r="D87" s="411">
        <f>IFERROR('Sch PARENT Inputs'!E102,0)</f>
        <v>0</v>
      </c>
      <c r="E87" s="411"/>
      <c r="F87" s="411">
        <f>D87-E87</f>
        <v>0</v>
      </c>
      <c r="G87" s="411">
        <f>-F87</f>
        <v>0</v>
      </c>
      <c r="H87" s="411"/>
      <c r="I87" s="411"/>
      <c r="J87" s="411"/>
      <c r="K87" s="411"/>
      <c r="L87" s="411"/>
      <c r="M87" s="411"/>
      <c r="N87" s="411"/>
      <c r="O87" s="411"/>
      <c r="P87" s="411"/>
      <c r="Q87" s="411"/>
      <c r="R87" s="412"/>
      <c r="S87" s="407">
        <f t="shared" si="20"/>
        <v>0</v>
      </c>
      <c r="T87" s="413"/>
      <c r="U87" s="413"/>
      <c r="V87" s="414"/>
      <c r="W87" s="414"/>
      <c r="X87" s="414"/>
      <c r="Y87" s="414"/>
      <c r="Z87" s="414"/>
      <c r="AA87" s="414"/>
      <c r="AB87" s="414"/>
      <c r="AC87" s="414"/>
      <c r="AD87" s="414"/>
      <c r="AE87" s="414"/>
      <c r="AF87" s="414"/>
      <c r="AG87" s="414"/>
      <c r="AH87" s="414"/>
      <c r="AI87" s="1276"/>
      <c r="AJ87" s="1276"/>
      <c r="AK87" s="414"/>
      <c r="AL87" s="414"/>
      <c r="AM87" s="414"/>
      <c r="AN87" s="414"/>
      <c r="AO87" s="415"/>
      <c r="AP87" s="408">
        <f t="shared" si="21"/>
        <v>0</v>
      </c>
    </row>
    <row r="88" spans="2:59" s="416" customFormat="1" x14ac:dyDescent="0.2">
      <c r="B88" s="399"/>
      <c r="C88" s="438" t="s">
        <v>183</v>
      </c>
      <c r="D88" s="411">
        <f>IFERROR('Sch PARENT Inputs'!E103,0)</f>
        <v>0</v>
      </c>
      <c r="E88" s="411"/>
      <c r="F88" s="411">
        <f t="shared" si="19"/>
        <v>0</v>
      </c>
      <c r="G88" s="411">
        <f>-F88</f>
        <v>0</v>
      </c>
      <c r="H88" s="411"/>
      <c r="I88" s="411"/>
      <c r="J88" s="411"/>
      <c r="K88" s="411"/>
      <c r="L88" s="411"/>
      <c r="M88" s="411"/>
      <c r="N88" s="411"/>
      <c r="O88" s="411"/>
      <c r="P88" s="411"/>
      <c r="Q88" s="411"/>
      <c r="R88" s="412"/>
      <c r="S88" s="417">
        <f t="shared" si="20"/>
        <v>0</v>
      </c>
      <c r="T88" s="413"/>
      <c r="U88" s="413"/>
      <c r="V88" s="414"/>
      <c r="W88" s="414"/>
      <c r="X88" s="414"/>
      <c r="Y88" s="414"/>
      <c r="Z88" s="414"/>
      <c r="AA88" s="414"/>
      <c r="AB88" s="414"/>
      <c r="AC88" s="414"/>
      <c r="AD88" s="414"/>
      <c r="AE88" s="414"/>
      <c r="AF88" s="414"/>
      <c r="AG88" s="414"/>
      <c r="AH88" s="414"/>
      <c r="AI88" s="1276"/>
      <c r="AJ88" s="1276"/>
      <c r="AK88" s="414"/>
      <c r="AL88" s="414"/>
      <c r="AM88" s="414"/>
      <c r="AN88" s="414"/>
      <c r="AO88" s="415"/>
      <c r="AP88" s="408">
        <f t="shared" si="21"/>
        <v>0</v>
      </c>
    </row>
    <row r="89" spans="2:59" s="416" customFormat="1" x14ac:dyDescent="0.2">
      <c r="B89" s="399"/>
      <c r="C89" s="438" t="s">
        <v>1431</v>
      </c>
      <c r="D89" s="411">
        <f>IFERROR('Sch PARENT Inputs'!E104,0)</f>
        <v>0</v>
      </c>
      <c r="E89" s="411"/>
      <c r="F89" s="411">
        <f>D89-E89</f>
        <v>0</v>
      </c>
      <c r="G89" s="411">
        <f>-F89</f>
        <v>0</v>
      </c>
      <c r="H89" s="411"/>
      <c r="I89" s="411"/>
      <c r="J89" s="411"/>
      <c r="K89" s="411"/>
      <c r="L89" s="411"/>
      <c r="M89" s="411"/>
      <c r="N89" s="411"/>
      <c r="O89" s="411"/>
      <c r="P89" s="411"/>
      <c r="Q89" s="411"/>
      <c r="R89" s="412"/>
      <c r="S89" s="417">
        <f t="shared" si="20"/>
        <v>0</v>
      </c>
      <c r="T89" s="413"/>
      <c r="U89" s="413"/>
      <c r="V89" s="414"/>
      <c r="W89" s="414"/>
      <c r="X89" s="414"/>
      <c r="Y89" s="414"/>
      <c r="Z89" s="414"/>
      <c r="AA89" s="414"/>
      <c r="AB89" s="414"/>
      <c r="AC89" s="414"/>
      <c r="AD89" s="414"/>
      <c r="AE89" s="414"/>
      <c r="AF89" s="414"/>
      <c r="AG89" s="414"/>
      <c r="AH89" s="414"/>
      <c r="AI89" s="1276"/>
      <c r="AJ89" s="1276"/>
      <c r="AK89" s="414"/>
      <c r="AL89" s="414"/>
      <c r="AM89" s="414"/>
      <c r="AN89" s="414"/>
      <c r="AO89" s="415"/>
      <c r="AP89" s="408">
        <f t="shared" si="21"/>
        <v>0</v>
      </c>
    </row>
    <row r="90" spans="2:59" s="416" customFormat="1" x14ac:dyDescent="0.2">
      <c r="B90" s="399"/>
      <c r="C90" s="438" t="s">
        <v>185</v>
      </c>
      <c r="D90" s="411">
        <f>IFERROR('Sch PARENT Inputs'!E105,0)</f>
        <v>0</v>
      </c>
      <c r="E90" s="411"/>
      <c r="F90" s="411">
        <f t="shared" si="19"/>
        <v>0</v>
      </c>
      <c r="G90" s="411"/>
      <c r="H90" s="411"/>
      <c r="I90" s="411"/>
      <c r="J90" s="411"/>
      <c r="K90" s="411"/>
      <c r="L90" s="411"/>
      <c r="M90" s="411"/>
      <c r="N90" s="411"/>
      <c r="O90" s="411"/>
      <c r="P90" s="411"/>
      <c r="Q90" s="411"/>
      <c r="R90" s="412"/>
      <c r="S90" s="407">
        <f t="shared" si="20"/>
        <v>0</v>
      </c>
      <c r="T90" s="413"/>
      <c r="U90" s="413"/>
      <c r="V90" s="414"/>
      <c r="W90" s="414"/>
      <c r="X90" s="414"/>
      <c r="Y90" s="414"/>
      <c r="Z90" s="414"/>
      <c r="AA90" s="414"/>
      <c r="AB90" s="414">
        <f>S90</f>
        <v>0</v>
      </c>
      <c r="AC90" s="414"/>
      <c r="AD90" s="414"/>
      <c r="AE90" s="414"/>
      <c r="AF90" s="414"/>
      <c r="AG90" s="414"/>
      <c r="AH90" s="414"/>
      <c r="AI90" s="1276"/>
      <c r="AJ90" s="1276"/>
      <c r="AK90" s="414"/>
      <c r="AL90" s="414"/>
      <c r="AM90" s="414"/>
      <c r="AN90" s="414"/>
      <c r="AO90" s="415"/>
      <c r="AP90" s="408">
        <f t="shared" si="21"/>
        <v>0</v>
      </c>
    </row>
    <row r="91" spans="2:59" s="416" customFormat="1" x14ac:dyDescent="0.2">
      <c r="B91" s="399"/>
      <c r="C91" s="438"/>
      <c r="D91" s="411"/>
      <c r="E91" s="411"/>
      <c r="F91" s="411"/>
      <c r="G91" s="411"/>
      <c r="H91" s="411"/>
      <c r="I91" s="411"/>
      <c r="J91" s="411"/>
      <c r="K91" s="411"/>
      <c r="L91" s="411"/>
      <c r="M91" s="411"/>
      <c r="N91" s="411"/>
      <c r="O91" s="411"/>
      <c r="P91" s="411"/>
      <c r="Q91" s="411"/>
      <c r="R91" s="412"/>
      <c r="S91" s="407"/>
      <c r="T91" s="413"/>
      <c r="U91" s="413"/>
      <c r="V91" s="414"/>
      <c r="W91" s="414"/>
      <c r="X91" s="414"/>
      <c r="Y91" s="414"/>
      <c r="Z91" s="414"/>
      <c r="AA91" s="414"/>
      <c r="AB91" s="414"/>
      <c r="AC91" s="414"/>
      <c r="AD91" s="414"/>
      <c r="AE91" s="414"/>
      <c r="AF91" s="414"/>
      <c r="AG91" s="414"/>
      <c r="AH91" s="414"/>
      <c r="AI91" s="1276"/>
      <c r="AJ91" s="1276"/>
      <c r="AK91" s="414"/>
      <c r="AL91" s="414"/>
      <c r="AM91" s="414"/>
      <c r="AN91" s="414"/>
      <c r="AO91" s="415"/>
      <c r="AP91" s="408"/>
    </row>
    <row r="92" spans="2:59" s="416" customFormat="1" x14ac:dyDescent="0.2">
      <c r="B92" s="399"/>
      <c r="C92" s="438" t="s">
        <v>186</v>
      </c>
      <c r="D92" s="411">
        <f>IFERROR('Sch PARENT Inputs'!E106,0)</f>
        <v>0</v>
      </c>
      <c r="E92" s="411"/>
      <c r="F92" s="411"/>
      <c r="G92" s="411"/>
      <c r="H92" s="411"/>
      <c r="I92" s="411"/>
      <c r="J92" s="411"/>
      <c r="K92" s="411"/>
      <c r="L92" s="411"/>
      <c r="M92" s="411"/>
      <c r="N92" s="411"/>
      <c r="O92" s="411"/>
      <c r="P92" s="411"/>
      <c r="Q92" s="411"/>
      <c r="R92" s="412"/>
      <c r="S92" s="407"/>
      <c r="T92" s="413"/>
      <c r="U92" s="413"/>
      <c r="V92" s="414"/>
      <c r="W92" s="414"/>
      <c r="X92" s="414"/>
      <c r="Y92" s="414"/>
      <c r="Z92" s="414"/>
      <c r="AA92" s="414"/>
      <c r="AB92" s="414"/>
      <c r="AC92" s="414"/>
      <c r="AD92" s="414"/>
      <c r="AE92" s="414"/>
      <c r="AF92" s="414"/>
      <c r="AG92" s="414"/>
      <c r="AH92" s="414"/>
      <c r="AI92" s="1276"/>
      <c r="AJ92" s="1276"/>
      <c r="AK92" s="414"/>
      <c r="AL92" s="414"/>
      <c r="AM92" s="414"/>
      <c r="AN92" s="414"/>
      <c r="AO92" s="415"/>
      <c r="AP92" s="408"/>
    </row>
    <row r="93" spans="2:59" s="382" customFormat="1" x14ac:dyDescent="0.2">
      <c r="B93" s="399"/>
      <c r="C93" s="438"/>
      <c r="D93" s="411"/>
      <c r="E93" s="411"/>
      <c r="F93" s="411"/>
      <c r="G93" s="411"/>
      <c r="H93" s="411"/>
      <c r="I93" s="411"/>
      <c r="J93" s="411"/>
      <c r="K93" s="411"/>
      <c r="L93" s="411"/>
      <c r="M93" s="411"/>
      <c r="N93" s="411"/>
      <c r="O93" s="411"/>
      <c r="P93" s="411"/>
      <c r="Q93" s="411"/>
      <c r="R93" s="412"/>
      <c r="S93" s="407"/>
      <c r="T93" s="413"/>
      <c r="U93" s="413"/>
      <c r="V93" s="414"/>
      <c r="W93" s="414"/>
      <c r="X93" s="414"/>
      <c r="Y93" s="414"/>
      <c r="Z93" s="414"/>
      <c r="AA93" s="414"/>
      <c r="AB93" s="414"/>
      <c r="AC93" s="414"/>
      <c r="AD93" s="414"/>
      <c r="AE93" s="414"/>
      <c r="AF93" s="414"/>
      <c r="AG93" s="414"/>
      <c r="AH93" s="414"/>
      <c r="AI93" s="1276"/>
      <c r="AJ93" s="1276"/>
      <c r="AK93" s="414"/>
      <c r="AL93" s="414"/>
      <c r="AM93" s="414"/>
      <c r="AN93" s="414"/>
      <c r="AO93" s="415"/>
      <c r="AP93" s="416"/>
      <c r="AQ93" s="416"/>
      <c r="AR93" s="416"/>
      <c r="AS93" s="416"/>
      <c r="AT93" s="416"/>
      <c r="AU93" s="416"/>
      <c r="AV93" s="416"/>
      <c r="AW93" s="416"/>
      <c r="AX93" s="416"/>
      <c r="AY93" s="416"/>
      <c r="AZ93" s="416"/>
      <c r="BA93" s="416"/>
      <c r="BB93" s="416"/>
      <c r="BC93" s="416"/>
      <c r="BD93" s="416"/>
      <c r="BE93" s="416"/>
      <c r="BF93" s="416"/>
      <c r="BG93" s="416"/>
    </row>
    <row r="94" spans="2:59" s="382" customFormat="1" x14ac:dyDescent="0.2">
      <c r="B94" s="399"/>
      <c r="C94" s="436" t="str">
        <f>'GROUP Inputs'!C99</f>
        <v>8. Property</v>
      </c>
      <c r="D94" s="402"/>
      <c r="E94" s="402"/>
      <c r="F94" s="402"/>
      <c r="G94" s="402">
        <f>-F94</f>
        <v>0</v>
      </c>
      <c r="H94" s="402"/>
      <c r="I94" s="402"/>
      <c r="J94" s="402"/>
      <c r="K94" s="402"/>
      <c r="L94" s="402"/>
      <c r="M94" s="402"/>
      <c r="N94" s="402"/>
      <c r="O94" s="402"/>
      <c r="P94" s="402"/>
      <c r="Q94" s="402"/>
      <c r="R94" s="402"/>
      <c r="S94" s="402"/>
      <c r="T94" s="402"/>
      <c r="U94" s="402"/>
      <c r="V94" s="403"/>
      <c r="W94" s="403"/>
      <c r="X94" s="403"/>
      <c r="Y94" s="403"/>
      <c r="Z94" s="403"/>
      <c r="AA94" s="403"/>
      <c r="AB94" s="403"/>
      <c r="AC94" s="403"/>
      <c r="AD94" s="403"/>
      <c r="AE94" s="403"/>
      <c r="AF94" s="403"/>
      <c r="AG94" s="403"/>
      <c r="AH94" s="403"/>
      <c r="AI94" s="403"/>
      <c r="AJ94" s="403"/>
      <c r="AK94" s="403"/>
      <c r="AL94" s="403"/>
      <c r="AM94" s="403"/>
      <c r="AN94" s="403"/>
      <c r="AO94" s="404"/>
      <c r="AQ94" s="416"/>
    </row>
    <row r="95" spans="2:59" s="416" customFormat="1" x14ac:dyDescent="0.2">
      <c r="B95" s="399"/>
      <c r="C95" s="437" t="s">
        <v>143</v>
      </c>
      <c r="D95" s="405"/>
      <c r="E95" s="405"/>
      <c r="F95" s="405"/>
      <c r="G95" s="405"/>
      <c r="H95" s="405"/>
      <c r="I95" s="405"/>
      <c r="J95" s="405"/>
      <c r="K95" s="405"/>
      <c r="L95" s="405"/>
      <c r="M95" s="405"/>
      <c r="N95" s="405"/>
      <c r="O95" s="405"/>
      <c r="P95" s="405"/>
      <c r="Q95" s="405"/>
      <c r="R95" s="406"/>
      <c r="S95" s="407"/>
      <c r="T95" s="408"/>
      <c r="U95" s="408"/>
      <c r="V95" s="409"/>
      <c r="W95" s="409"/>
      <c r="X95" s="409"/>
      <c r="Y95" s="409"/>
      <c r="Z95" s="409"/>
      <c r="AA95" s="409"/>
      <c r="AB95" s="409"/>
      <c r="AC95" s="409"/>
      <c r="AD95" s="409"/>
      <c r="AE95" s="409"/>
      <c r="AF95" s="409"/>
      <c r="AG95" s="409"/>
      <c r="AH95" s="409"/>
      <c r="AI95" s="1275"/>
      <c r="AJ95" s="1275"/>
      <c r="AK95" s="409"/>
      <c r="AL95" s="409"/>
      <c r="AM95" s="409"/>
      <c r="AN95" s="409"/>
      <c r="AO95" s="410"/>
      <c r="AP95" s="382"/>
      <c r="AQ95" s="382"/>
      <c r="AR95" s="382"/>
      <c r="AS95" s="382"/>
      <c r="AT95" s="382"/>
      <c r="AU95" s="382"/>
      <c r="AV95" s="382"/>
      <c r="AW95" s="382"/>
      <c r="AX95" s="382"/>
      <c r="AY95" s="382"/>
      <c r="AZ95" s="382"/>
      <c r="BA95" s="382"/>
      <c r="BB95" s="382"/>
      <c r="BC95" s="382"/>
      <c r="BD95" s="382"/>
      <c r="BE95" s="382"/>
      <c r="BF95" s="382"/>
      <c r="BG95" s="382"/>
    </row>
    <row r="96" spans="2:59" s="416" customFormat="1" x14ac:dyDescent="0.2">
      <c r="B96" s="399"/>
      <c r="C96" s="438" t="s">
        <v>188</v>
      </c>
      <c r="D96" s="411">
        <f>IFERROR('Sch PARENT Inputs'!E111,0)</f>
        <v>0</v>
      </c>
      <c r="E96" s="411"/>
      <c r="F96" s="411">
        <f t="shared" si="19"/>
        <v>0</v>
      </c>
      <c r="G96" s="411"/>
      <c r="H96" s="411"/>
      <c r="I96" s="411"/>
      <c r="J96" s="411"/>
      <c r="K96" s="411"/>
      <c r="L96" s="411"/>
      <c r="M96" s="411"/>
      <c r="N96" s="411"/>
      <c r="O96" s="411"/>
      <c r="P96" s="411"/>
      <c r="Q96" s="411"/>
      <c r="R96" s="412"/>
      <c r="S96" s="407">
        <f t="shared" ref="S96:S105" si="22">SUM(F96:R96)</f>
        <v>0</v>
      </c>
      <c r="T96" s="413"/>
      <c r="U96" s="413"/>
      <c r="V96" s="414"/>
      <c r="W96" s="414"/>
      <c r="X96" s="414"/>
      <c r="Y96" s="414"/>
      <c r="Z96" s="414"/>
      <c r="AA96" s="414"/>
      <c r="AB96" s="414">
        <f t="shared" ref="AB96:AB104" si="23">+S96</f>
        <v>0</v>
      </c>
      <c r="AC96" s="414"/>
      <c r="AD96" s="414"/>
      <c r="AE96" s="414"/>
      <c r="AF96" s="414"/>
      <c r="AG96" s="414"/>
      <c r="AH96" s="414"/>
      <c r="AI96" s="1276"/>
      <c r="AJ96" s="1276"/>
      <c r="AK96" s="414"/>
      <c r="AL96" s="414"/>
      <c r="AM96" s="414"/>
      <c r="AN96" s="414"/>
      <c r="AO96" s="415"/>
      <c r="AP96" s="408">
        <f t="shared" ref="AP96:AP105" si="24">S96-SUM(V96:AO96)</f>
        <v>0</v>
      </c>
      <c r="AQ96" s="382"/>
    </row>
    <row r="97" spans="2:59" s="416" customFormat="1" x14ac:dyDescent="0.2">
      <c r="B97" s="399"/>
      <c r="C97" s="438" t="s">
        <v>189</v>
      </c>
      <c r="D97" s="411">
        <f>IFERROR('Sch PARENT Inputs'!E112,0)</f>
        <v>0</v>
      </c>
      <c r="E97" s="411"/>
      <c r="F97" s="411">
        <f t="shared" si="19"/>
        <v>0</v>
      </c>
      <c r="G97" s="411"/>
      <c r="H97" s="411"/>
      <c r="I97" s="411"/>
      <c r="J97" s="411"/>
      <c r="K97" s="411"/>
      <c r="L97" s="411"/>
      <c r="M97" s="411"/>
      <c r="N97" s="411"/>
      <c r="O97" s="411"/>
      <c r="P97" s="411"/>
      <c r="Q97" s="411"/>
      <c r="R97" s="412"/>
      <c r="S97" s="407">
        <f t="shared" si="22"/>
        <v>0</v>
      </c>
      <c r="T97" s="413"/>
      <c r="U97" s="413"/>
      <c r="V97" s="414"/>
      <c r="W97" s="414"/>
      <c r="X97" s="414"/>
      <c r="Y97" s="414"/>
      <c r="Z97" s="414"/>
      <c r="AA97" s="414"/>
      <c r="AB97" s="414">
        <f t="shared" si="23"/>
        <v>0</v>
      </c>
      <c r="AC97" s="414"/>
      <c r="AD97" s="414"/>
      <c r="AE97" s="414"/>
      <c r="AF97" s="414"/>
      <c r="AG97" s="414"/>
      <c r="AH97" s="414"/>
      <c r="AI97" s="1276"/>
      <c r="AJ97" s="1276"/>
      <c r="AK97" s="414"/>
      <c r="AL97" s="414"/>
      <c r="AM97" s="414"/>
      <c r="AN97" s="414"/>
      <c r="AO97" s="415"/>
      <c r="AP97" s="408">
        <f t="shared" si="24"/>
        <v>0</v>
      </c>
    </row>
    <row r="98" spans="2:59" s="416" customFormat="1" x14ac:dyDescent="0.2">
      <c r="B98" s="399"/>
      <c r="C98" s="438" t="s">
        <v>190</v>
      </c>
      <c r="D98" s="411">
        <f>IFERROR('Sch PARENT Inputs'!E113,0)</f>
        <v>0</v>
      </c>
      <c r="E98" s="411"/>
      <c r="F98" s="411">
        <f t="shared" si="19"/>
        <v>0</v>
      </c>
      <c r="G98" s="411">
        <f>-F98</f>
        <v>0</v>
      </c>
      <c r="H98" s="411"/>
      <c r="I98" s="411"/>
      <c r="J98" s="411"/>
      <c r="K98" s="411"/>
      <c r="L98" s="411"/>
      <c r="M98" s="411">
        <f>-M211-M212</f>
        <v>0</v>
      </c>
      <c r="N98" s="411"/>
      <c r="O98" s="411"/>
      <c r="P98" s="411"/>
      <c r="Q98" s="411"/>
      <c r="R98" s="412"/>
      <c r="S98" s="407">
        <f t="shared" si="22"/>
        <v>0</v>
      </c>
      <c r="T98" s="413"/>
      <c r="U98" s="413"/>
      <c r="V98" s="414"/>
      <c r="W98" s="414"/>
      <c r="X98" s="414"/>
      <c r="Y98" s="414"/>
      <c r="Z98" s="414"/>
      <c r="AA98" s="414"/>
      <c r="AB98" s="414">
        <f t="shared" si="23"/>
        <v>0</v>
      </c>
      <c r="AC98" s="414"/>
      <c r="AD98" s="414"/>
      <c r="AE98" s="414"/>
      <c r="AF98" s="414"/>
      <c r="AG98" s="414"/>
      <c r="AH98" s="414"/>
      <c r="AI98" s="1276"/>
      <c r="AJ98" s="1276"/>
      <c r="AK98" s="414"/>
      <c r="AL98" s="414"/>
      <c r="AM98" s="414"/>
      <c r="AN98" s="414"/>
      <c r="AO98" s="415"/>
      <c r="AP98" s="408">
        <f t="shared" si="24"/>
        <v>0</v>
      </c>
    </row>
    <row r="99" spans="2:59" s="416" customFormat="1" x14ac:dyDescent="0.2">
      <c r="B99" s="399"/>
      <c r="C99" s="438" t="s">
        <v>191</v>
      </c>
      <c r="D99" s="411">
        <f>IFERROR('Sch PARENT Inputs'!E114,0)</f>
        <v>0</v>
      </c>
      <c r="E99" s="411"/>
      <c r="F99" s="411">
        <f t="shared" si="19"/>
        <v>0</v>
      </c>
      <c r="G99" s="411"/>
      <c r="H99" s="411"/>
      <c r="I99" s="411"/>
      <c r="J99" s="411"/>
      <c r="K99" s="411"/>
      <c r="L99" s="411"/>
      <c r="M99" s="411"/>
      <c r="N99" s="411"/>
      <c r="O99" s="411"/>
      <c r="P99" s="411"/>
      <c r="Q99" s="411"/>
      <c r="R99" s="412"/>
      <c r="S99" s="407">
        <f t="shared" si="22"/>
        <v>0</v>
      </c>
      <c r="T99" s="413"/>
      <c r="U99" s="413"/>
      <c r="V99" s="414"/>
      <c r="W99" s="414"/>
      <c r="X99" s="414"/>
      <c r="Y99" s="414"/>
      <c r="Z99" s="414"/>
      <c r="AA99" s="414"/>
      <c r="AB99" s="414">
        <f t="shared" si="23"/>
        <v>0</v>
      </c>
      <c r="AC99" s="414"/>
      <c r="AD99" s="414"/>
      <c r="AE99" s="414"/>
      <c r="AF99" s="414"/>
      <c r="AG99" s="414"/>
      <c r="AH99" s="414"/>
      <c r="AI99" s="1276"/>
      <c r="AJ99" s="1276"/>
      <c r="AK99" s="414"/>
      <c r="AL99" s="414"/>
      <c r="AM99" s="414"/>
      <c r="AN99" s="414"/>
      <c r="AO99" s="415"/>
      <c r="AP99" s="408">
        <f t="shared" si="24"/>
        <v>0</v>
      </c>
    </row>
    <row r="100" spans="2:59" s="416" customFormat="1" x14ac:dyDescent="0.2">
      <c r="B100" s="399"/>
      <c r="C100" s="438" t="s">
        <v>192</v>
      </c>
      <c r="D100" s="411">
        <f>IFERROR('Sch PARENT Inputs'!E115,0)</f>
        <v>0</v>
      </c>
      <c r="E100" s="411"/>
      <c r="F100" s="411">
        <f t="shared" si="19"/>
        <v>0</v>
      </c>
      <c r="G100" s="411"/>
      <c r="H100" s="411"/>
      <c r="I100" s="411"/>
      <c r="J100" s="411"/>
      <c r="K100" s="411"/>
      <c r="L100" s="411"/>
      <c r="M100" s="411"/>
      <c r="N100" s="411"/>
      <c r="O100" s="411"/>
      <c r="P100" s="411"/>
      <c r="Q100" s="411"/>
      <c r="R100" s="412"/>
      <c r="S100" s="407">
        <f t="shared" si="22"/>
        <v>0</v>
      </c>
      <c r="T100" s="413"/>
      <c r="U100" s="413"/>
      <c r="V100" s="414"/>
      <c r="W100" s="414"/>
      <c r="X100" s="414"/>
      <c r="Y100" s="414"/>
      <c r="Z100" s="414"/>
      <c r="AA100" s="414"/>
      <c r="AB100" s="414">
        <f t="shared" si="23"/>
        <v>0</v>
      </c>
      <c r="AC100" s="414"/>
      <c r="AD100" s="414"/>
      <c r="AE100" s="414"/>
      <c r="AF100" s="414"/>
      <c r="AG100" s="414"/>
      <c r="AH100" s="414"/>
      <c r="AI100" s="1276"/>
      <c r="AJ100" s="1276"/>
      <c r="AK100" s="414"/>
      <c r="AL100" s="414"/>
      <c r="AM100" s="414"/>
      <c r="AN100" s="414"/>
      <c r="AO100" s="415"/>
      <c r="AP100" s="408">
        <f t="shared" si="24"/>
        <v>0</v>
      </c>
    </row>
    <row r="101" spans="2:59" s="416" customFormat="1" x14ac:dyDescent="0.2">
      <c r="B101" s="399"/>
      <c r="C101" s="438" t="s">
        <v>111</v>
      </c>
      <c r="D101" s="411">
        <f>IFERROR('Sch PARENT Inputs'!E117,0)</f>
        <v>0</v>
      </c>
      <c r="E101" s="411"/>
      <c r="F101" s="411">
        <f t="shared" si="19"/>
        <v>0</v>
      </c>
      <c r="G101" s="411"/>
      <c r="H101" s="411"/>
      <c r="I101" s="411"/>
      <c r="J101" s="411"/>
      <c r="K101" s="411"/>
      <c r="L101" s="411"/>
      <c r="N101" s="411"/>
      <c r="O101" s="411"/>
      <c r="P101" s="411"/>
      <c r="Q101" s="411"/>
      <c r="R101" s="412"/>
      <c r="S101" s="407">
        <f t="shared" si="22"/>
        <v>0</v>
      </c>
      <c r="T101" s="413"/>
      <c r="U101" s="413"/>
      <c r="V101" s="414"/>
      <c r="W101" s="414"/>
      <c r="X101" s="414"/>
      <c r="Y101" s="414"/>
      <c r="Z101" s="414"/>
      <c r="AA101" s="414"/>
      <c r="AB101" s="414">
        <f t="shared" si="23"/>
        <v>0</v>
      </c>
      <c r="AC101" s="414"/>
      <c r="AD101" s="414"/>
      <c r="AE101" s="414"/>
      <c r="AF101" s="414"/>
      <c r="AG101" s="414"/>
      <c r="AH101" s="414"/>
      <c r="AI101" s="1276"/>
      <c r="AJ101" s="1276"/>
      <c r="AK101" s="414"/>
      <c r="AL101" s="414"/>
      <c r="AM101" s="414"/>
      <c r="AN101" s="414"/>
      <c r="AO101" s="415"/>
      <c r="AP101" s="408">
        <f t="shared" si="24"/>
        <v>0</v>
      </c>
    </row>
    <row r="102" spans="2:59" s="416" customFormat="1" x14ac:dyDescent="0.2">
      <c r="B102" s="399"/>
      <c r="C102" s="438" t="s">
        <v>194</v>
      </c>
      <c r="D102" s="411">
        <f>IFERROR('Sch PARENT Inputs'!E118,0)</f>
        <v>0</v>
      </c>
      <c r="E102" s="411"/>
      <c r="F102" s="411">
        <f t="shared" si="19"/>
        <v>0</v>
      </c>
      <c r="G102" s="411"/>
      <c r="H102" s="411"/>
      <c r="I102" s="411"/>
      <c r="J102" s="411"/>
      <c r="K102" s="411"/>
      <c r="L102" s="411"/>
      <c r="M102" s="411"/>
      <c r="N102" s="411"/>
      <c r="O102" s="411"/>
      <c r="P102" s="411"/>
      <c r="Q102" s="411"/>
      <c r="R102" s="412"/>
      <c r="S102" s="407">
        <f t="shared" si="22"/>
        <v>0</v>
      </c>
      <c r="T102" s="413"/>
      <c r="U102" s="413"/>
      <c r="V102" s="414"/>
      <c r="W102" s="414"/>
      <c r="X102" s="414"/>
      <c r="Y102" s="414"/>
      <c r="Z102" s="414"/>
      <c r="AA102" s="414"/>
      <c r="AB102" s="414">
        <f t="shared" si="23"/>
        <v>0</v>
      </c>
      <c r="AC102" s="414"/>
      <c r="AD102" s="414"/>
      <c r="AE102" s="414"/>
      <c r="AF102" s="414"/>
      <c r="AG102" s="414"/>
      <c r="AH102" s="414"/>
      <c r="AI102" s="1276"/>
      <c r="AJ102" s="1276"/>
      <c r="AK102" s="414"/>
      <c r="AL102" s="414"/>
      <c r="AM102" s="414"/>
      <c r="AN102" s="414"/>
      <c r="AO102" s="415"/>
      <c r="AP102" s="408">
        <f t="shared" si="24"/>
        <v>0</v>
      </c>
    </row>
    <row r="103" spans="2:59" s="416" customFormat="1" x14ac:dyDescent="0.2">
      <c r="B103" s="399"/>
      <c r="C103" s="438" t="s">
        <v>112</v>
      </c>
      <c r="D103" s="411">
        <f>IFERROR('Sch PARENT Inputs'!E119,0)</f>
        <v>0</v>
      </c>
      <c r="E103" s="411"/>
      <c r="F103" s="411">
        <f t="shared" si="19"/>
        <v>0</v>
      </c>
      <c r="G103" s="411">
        <f>-F103</f>
        <v>0</v>
      </c>
      <c r="H103" s="411"/>
      <c r="I103" s="411"/>
      <c r="J103" s="411"/>
      <c r="K103" s="411"/>
      <c r="L103" s="411"/>
      <c r="M103" s="411"/>
      <c r="N103" s="411"/>
      <c r="O103" s="411"/>
      <c r="P103" s="411"/>
      <c r="Q103" s="411"/>
      <c r="R103" s="412"/>
      <c r="S103" s="417">
        <f t="shared" si="22"/>
        <v>0</v>
      </c>
      <c r="T103" s="413"/>
      <c r="U103" s="413"/>
      <c r="V103" s="414"/>
      <c r="W103" s="414"/>
      <c r="X103" s="414"/>
      <c r="Y103" s="414"/>
      <c r="Z103" s="414"/>
      <c r="AA103" s="414"/>
      <c r="AB103" s="414">
        <f t="shared" si="23"/>
        <v>0</v>
      </c>
      <c r="AC103" s="414"/>
      <c r="AD103" s="414"/>
      <c r="AE103" s="414"/>
      <c r="AF103" s="414"/>
      <c r="AG103" s="414"/>
      <c r="AH103" s="414"/>
      <c r="AI103" s="1276"/>
      <c r="AJ103" s="1276"/>
      <c r="AK103" s="414"/>
      <c r="AL103" s="414"/>
      <c r="AM103" s="414"/>
      <c r="AN103" s="414"/>
      <c r="AO103" s="415"/>
      <c r="AP103" s="408">
        <f t="shared" si="24"/>
        <v>0</v>
      </c>
    </row>
    <row r="104" spans="2:59" s="416" customFormat="1" x14ac:dyDescent="0.2">
      <c r="B104" s="399"/>
      <c r="C104" s="438" t="s">
        <v>110</v>
      </c>
      <c r="D104" s="411">
        <f>IFERROR('Sch PARENT Inputs'!E120,0)</f>
        <v>0</v>
      </c>
      <c r="E104" s="411"/>
      <c r="F104" s="411">
        <f t="shared" si="19"/>
        <v>0</v>
      </c>
      <c r="G104" s="411"/>
      <c r="H104" s="411"/>
      <c r="I104" s="411"/>
      <c r="J104" s="411"/>
      <c r="K104" s="411"/>
      <c r="L104" s="411"/>
      <c r="M104" s="411"/>
      <c r="N104" s="411"/>
      <c r="O104" s="411"/>
      <c r="P104" s="411"/>
      <c r="Q104" s="411"/>
      <c r="R104" s="412"/>
      <c r="S104" s="407">
        <f t="shared" si="22"/>
        <v>0</v>
      </c>
      <c r="T104" s="413"/>
      <c r="U104" s="413"/>
      <c r="V104" s="414"/>
      <c r="W104" s="414"/>
      <c r="X104" s="414"/>
      <c r="Y104" s="414"/>
      <c r="Z104" s="414"/>
      <c r="AA104" s="414"/>
      <c r="AB104" s="414">
        <f t="shared" si="23"/>
        <v>0</v>
      </c>
      <c r="AC104" s="414"/>
      <c r="AD104" s="414"/>
      <c r="AE104" s="414"/>
      <c r="AF104" s="414"/>
      <c r="AG104" s="414"/>
      <c r="AH104" s="414"/>
      <c r="AI104" s="1276"/>
      <c r="AJ104" s="1276"/>
      <c r="AK104" s="414"/>
      <c r="AL104" s="414"/>
      <c r="AM104" s="414"/>
      <c r="AN104" s="414"/>
      <c r="AO104" s="415"/>
      <c r="AP104" s="408">
        <f t="shared" si="24"/>
        <v>0</v>
      </c>
    </row>
    <row r="105" spans="2:59" s="416" customFormat="1" x14ac:dyDescent="0.2">
      <c r="B105" s="399"/>
      <c r="C105" s="438" t="s">
        <v>163</v>
      </c>
      <c r="D105" s="411">
        <f>IFERROR('Sch PARENT Inputs'!E121,0)</f>
        <v>0</v>
      </c>
      <c r="E105" s="411"/>
      <c r="F105" s="411">
        <f t="shared" si="19"/>
        <v>0</v>
      </c>
      <c r="G105" s="411"/>
      <c r="H105" s="411"/>
      <c r="I105" s="411"/>
      <c r="J105" s="411"/>
      <c r="K105" s="411"/>
      <c r="L105" s="411"/>
      <c r="M105" s="411"/>
      <c r="N105" s="411"/>
      <c r="O105" s="411"/>
      <c r="P105" s="411"/>
      <c r="Q105" s="411"/>
      <c r="R105" s="412"/>
      <c r="S105" s="407">
        <f t="shared" si="22"/>
        <v>0</v>
      </c>
      <c r="T105" s="413"/>
      <c r="U105" s="413"/>
      <c r="V105" s="414"/>
      <c r="W105" s="414"/>
      <c r="X105" s="414"/>
      <c r="Y105" s="414"/>
      <c r="Z105" s="414"/>
      <c r="AA105" s="414">
        <f>+S105</f>
        <v>0</v>
      </c>
      <c r="AD105" s="414"/>
      <c r="AE105" s="414"/>
      <c r="AF105" s="414"/>
      <c r="AG105" s="414"/>
      <c r="AH105" s="414"/>
      <c r="AI105" s="1276"/>
      <c r="AJ105" s="1276"/>
      <c r="AK105" s="414"/>
      <c r="AL105" s="414"/>
      <c r="AM105" s="414"/>
      <c r="AN105" s="414"/>
      <c r="AO105" s="415"/>
      <c r="AP105" s="408">
        <f t="shared" si="24"/>
        <v>0</v>
      </c>
    </row>
    <row r="106" spans="2:59" s="382" customFormat="1" x14ac:dyDescent="0.2">
      <c r="B106" s="399"/>
      <c r="C106" s="438"/>
      <c r="D106" s="411"/>
      <c r="E106" s="411"/>
      <c r="F106" s="411"/>
      <c r="G106" s="411"/>
      <c r="H106" s="411"/>
      <c r="I106" s="411"/>
      <c r="J106" s="411"/>
      <c r="K106" s="411"/>
      <c r="L106" s="411"/>
      <c r="M106" s="411"/>
      <c r="N106" s="411"/>
      <c r="O106" s="411"/>
      <c r="P106" s="411"/>
      <c r="Q106" s="411"/>
      <c r="R106" s="412"/>
      <c r="S106" s="407"/>
      <c r="T106" s="413"/>
      <c r="U106" s="413"/>
      <c r="V106" s="414"/>
      <c r="W106" s="414"/>
      <c r="X106" s="414"/>
      <c r="Y106" s="414"/>
      <c r="Z106" s="414"/>
      <c r="AA106" s="414"/>
      <c r="AB106" s="414"/>
      <c r="AC106" s="414"/>
      <c r="AD106" s="414"/>
      <c r="AE106" s="414"/>
      <c r="AF106" s="414"/>
      <c r="AG106" s="414"/>
      <c r="AH106" s="414"/>
      <c r="AI106" s="1276"/>
      <c r="AJ106" s="1276"/>
      <c r="AK106" s="414"/>
      <c r="AL106" s="414"/>
      <c r="AM106" s="414"/>
      <c r="AN106" s="414"/>
      <c r="AO106" s="415"/>
      <c r="AP106" s="416"/>
      <c r="AQ106" s="416"/>
      <c r="AR106" s="416"/>
      <c r="AS106" s="416"/>
      <c r="AT106" s="416"/>
      <c r="AU106" s="416"/>
      <c r="AV106" s="416"/>
      <c r="AW106" s="416"/>
      <c r="AX106" s="416"/>
      <c r="AY106" s="416"/>
      <c r="AZ106" s="416"/>
      <c r="BA106" s="416"/>
      <c r="BB106" s="416"/>
      <c r="BC106" s="416"/>
      <c r="BD106" s="416"/>
      <c r="BE106" s="416"/>
      <c r="BF106" s="416"/>
      <c r="BG106" s="416"/>
    </row>
    <row r="107" spans="2:59" s="382" customFormat="1" x14ac:dyDescent="0.2">
      <c r="B107" s="399"/>
      <c r="C107" s="436" t="str">
        <f>'GROUP Inputs'!C113</f>
        <v>9. Depreciation</v>
      </c>
      <c r="D107" s="402"/>
      <c r="E107" s="402"/>
      <c r="F107" s="402"/>
      <c r="G107" s="402"/>
      <c r="H107" s="402"/>
      <c r="I107" s="402"/>
      <c r="J107" s="402"/>
      <c r="K107" s="402"/>
      <c r="L107" s="402"/>
      <c r="M107" s="402"/>
      <c r="N107" s="402"/>
      <c r="O107" s="402"/>
      <c r="P107" s="402"/>
      <c r="Q107" s="402"/>
      <c r="R107" s="402"/>
      <c r="S107" s="402"/>
      <c r="T107" s="402"/>
      <c r="U107" s="402"/>
      <c r="V107" s="403"/>
      <c r="W107" s="403"/>
      <c r="X107" s="403"/>
      <c r="Y107" s="403"/>
      <c r="Z107" s="403"/>
      <c r="AA107" s="403"/>
      <c r="AB107" s="403"/>
      <c r="AC107" s="403"/>
      <c r="AD107" s="403"/>
      <c r="AE107" s="403"/>
      <c r="AF107" s="403"/>
      <c r="AG107" s="403"/>
      <c r="AH107" s="403"/>
      <c r="AI107" s="403"/>
      <c r="AJ107" s="403"/>
      <c r="AK107" s="403"/>
      <c r="AL107" s="403"/>
      <c r="AM107" s="403"/>
      <c r="AN107" s="403"/>
      <c r="AO107" s="404"/>
      <c r="AQ107" s="416"/>
    </row>
    <row r="108" spans="2:59" s="416" customFormat="1" x14ac:dyDescent="0.2">
      <c r="B108" s="399"/>
      <c r="C108" s="437" t="s">
        <v>143</v>
      </c>
      <c r="D108" s="405"/>
      <c r="E108" s="405"/>
      <c r="F108" s="405"/>
      <c r="G108" s="405"/>
      <c r="H108" s="405"/>
      <c r="I108" s="405"/>
      <c r="J108" s="405"/>
      <c r="K108" s="405"/>
      <c r="L108" s="405"/>
      <c r="M108" s="405"/>
      <c r="N108" s="405"/>
      <c r="O108" s="405"/>
      <c r="P108" s="405"/>
      <c r="Q108" s="405"/>
      <c r="R108" s="406"/>
      <c r="S108" s="407"/>
      <c r="T108" s="408"/>
      <c r="U108" s="408"/>
      <c r="V108" s="409"/>
      <c r="W108" s="409"/>
      <c r="X108" s="409"/>
      <c r="Y108" s="409"/>
      <c r="Z108" s="409"/>
      <c r="AA108" s="409"/>
      <c r="AB108" s="409"/>
      <c r="AC108" s="409"/>
      <c r="AD108" s="409"/>
      <c r="AE108" s="409"/>
      <c r="AF108" s="409"/>
      <c r="AG108" s="409"/>
      <c r="AH108" s="409"/>
      <c r="AI108" s="1275"/>
      <c r="AJ108" s="1275"/>
      <c r="AK108" s="409"/>
      <c r="AL108" s="409"/>
      <c r="AM108" s="409"/>
      <c r="AN108" s="409"/>
      <c r="AO108" s="410"/>
      <c r="AP108" s="382"/>
      <c r="AQ108" s="382"/>
      <c r="AR108" s="382"/>
      <c r="AS108" s="382"/>
      <c r="AT108" s="382"/>
      <c r="AU108" s="382"/>
      <c r="AV108" s="382"/>
      <c r="AW108" s="382"/>
      <c r="AX108" s="382"/>
      <c r="AY108" s="382"/>
      <c r="AZ108" s="382"/>
      <c r="BA108" s="382"/>
      <c r="BB108" s="382"/>
      <c r="BC108" s="382"/>
      <c r="BD108" s="382"/>
      <c r="BE108" s="382"/>
      <c r="BF108" s="382"/>
      <c r="BG108" s="382"/>
    </row>
    <row r="109" spans="2:59" s="416" customFormat="1" x14ac:dyDescent="0.2">
      <c r="B109" s="399"/>
      <c r="C109" s="438" t="s">
        <v>196</v>
      </c>
      <c r="D109" s="411">
        <f>IFERROR('Sch PARENT Inputs'!E126,0)</f>
        <v>0</v>
      </c>
      <c r="E109" s="411"/>
      <c r="F109" s="411">
        <f t="shared" si="19"/>
        <v>0</v>
      </c>
      <c r="G109" s="411">
        <f>-F109</f>
        <v>0</v>
      </c>
      <c r="H109" s="411"/>
      <c r="I109" s="411"/>
      <c r="J109" s="411"/>
      <c r="K109" s="411"/>
      <c r="L109" s="411"/>
      <c r="M109" s="411"/>
      <c r="N109" s="411"/>
      <c r="O109" s="411"/>
      <c r="P109" s="411"/>
      <c r="Q109" s="411"/>
      <c r="R109" s="412"/>
      <c r="S109" s="417">
        <f t="shared" ref="S109:S116" si="25">SUM(F109:R109)</f>
        <v>0</v>
      </c>
      <c r="T109" s="413"/>
      <c r="U109" s="413"/>
      <c r="V109" s="414"/>
      <c r="W109" s="414"/>
      <c r="X109" s="414"/>
      <c r="Y109" s="414"/>
      <c r="Z109" s="414"/>
      <c r="AA109" s="414"/>
      <c r="AB109" s="414"/>
      <c r="AC109" s="414"/>
      <c r="AD109" s="414"/>
      <c r="AE109" s="414"/>
      <c r="AF109" s="414"/>
      <c r="AG109" s="414"/>
      <c r="AH109" s="414"/>
      <c r="AI109" s="1276"/>
      <c r="AJ109" s="1276"/>
      <c r="AK109" s="414"/>
      <c r="AL109" s="414"/>
      <c r="AM109" s="414"/>
      <c r="AN109" s="414"/>
      <c r="AO109" s="415"/>
      <c r="AP109" s="408">
        <f t="shared" ref="AP109:AP116" si="26">S109-SUM(V109:AO109)</f>
        <v>0</v>
      </c>
      <c r="AQ109" s="382"/>
    </row>
    <row r="110" spans="2:59" s="416" customFormat="1" x14ac:dyDescent="0.2">
      <c r="B110" s="399"/>
      <c r="C110" s="438" t="s">
        <v>197</v>
      </c>
      <c r="D110" s="411">
        <f>IFERROR('Sch PARENT Inputs'!E127,0)</f>
        <v>0</v>
      </c>
      <c r="E110" s="411"/>
      <c r="F110" s="411">
        <f t="shared" si="19"/>
        <v>0</v>
      </c>
      <c r="G110" s="411">
        <f t="shared" ref="G110:G116" si="27">-F110</f>
        <v>0</v>
      </c>
      <c r="H110" s="411"/>
      <c r="I110" s="411"/>
      <c r="J110" s="411"/>
      <c r="K110" s="411"/>
      <c r="L110" s="411"/>
      <c r="M110" s="411"/>
      <c r="N110" s="411"/>
      <c r="O110" s="411"/>
      <c r="P110" s="411"/>
      <c r="Q110" s="411"/>
      <c r="R110" s="412"/>
      <c r="S110" s="417">
        <f t="shared" si="25"/>
        <v>0</v>
      </c>
      <c r="T110" s="413"/>
      <c r="U110" s="413"/>
      <c r="V110" s="414"/>
      <c r="W110" s="414"/>
      <c r="X110" s="414"/>
      <c r="Y110" s="414"/>
      <c r="Z110" s="414"/>
      <c r="AA110" s="414"/>
      <c r="AB110" s="414"/>
      <c r="AC110" s="414"/>
      <c r="AD110" s="414"/>
      <c r="AE110" s="414"/>
      <c r="AF110" s="414"/>
      <c r="AG110" s="414"/>
      <c r="AH110" s="414"/>
      <c r="AI110" s="1276"/>
      <c r="AJ110" s="1276"/>
      <c r="AK110" s="414"/>
      <c r="AL110" s="414"/>
      <c r="AM110" s="414"/>
      <c r="AN110" s="414"/>
      <c r="AO110" s="415"/>
      <c r="AP110" s="408">
        <f t="shared" si="26"/>
        <v>0</v>
      </c>
    </row>
    <row r="111" spans="2:59" s="416" customFormat="1" x14ac:dyDescent="0.2">
      <c r="B111" s="399"/>
      <c r="C111" s="438" t="s">
        <v>198</v>
      </c>
      <c r="D111" s="411">
        <f>IFERROR('Sch PARENT Inputs'!E128,0)</f>
        <v>0</v>
      </c>
      <c r="E111" s="411"/>
      <c r="F111" s="411">
        <f t="shared" si="19"/>
        <v>0</v>
      </c>
      <c r="G111" s="411">
        <f t="shared" si="27"/>
        <v>0</v>
      </c>
      <c r="H111" s="411"/>
      <c r="I111" s="411"/>
      <c r="J111" s="411"/>
      <c r="K111" s="411"/>
      <c r="L111" s="411"/>
      <c r="M111" s="411"/>
      <c r="N111" s="411"/>
      <c r="O111" s="411"/>
      <c r="P111" s="411"/>
      <c r="Q111" s="411"/>
      <c r="R111" s="412"/>
      <c r="S111" s="417">
        <f t="shared" si="25"/>
        <v>0</v>
      </c>
      <c r="T111" s="413"/>
      <c r="U111" s="413"/>
      <c r="V111" s="414"/>
      <c r="W111" s="414"/>
      <c r="X111" s="414"/>
      <c r="Y111" s="414"/>
      <c r="Z111" s="414"/>
      <c r="AA111" s="414"/>
      <c r="AB111" s="414"/>
      <c r="AC111" s="414"/>
      <c r="AD111" s="414"/>
      <c r="AE111" s="414"/>
      <c r="AF111" s="414"/>
      <c r="AG111" s="414"/>
      <c r="AH111" s="414"/>
      <c r="AI111" s="1276"/>
      <c r="AJ111" s="1276"/>
      <c r="AK111" s="414"/>
      <c r="AL111" s="414"/>
      <c r="AM111" s="414"/>
      <c r="AN111" s="414"/>
      <c r="AO111" s="415"/>
      <c r="AP111" s="408">
        <f t="shared" si="26"/>
        <v>0</v>
      </c>
    </row>
    <row r="112" spans="2:59" s="416" customFormat="1" x14ac:dyDescent="0.2">
      <c r="B112" s="399"/>
      <c r="C112" s="438" t="s">
        <v>162</v>
      </c>
      <c r="D112" s="411">
        <f>IFERROR('Sch PARENT Inputs'!E129,0)</f>
        <v>0</v>
      </c>
      <c r="E112" s="411"/>
      <c r="F112" s="411">
        <f t="shared" si="19"/>
        <v>0</v>
      </c>
      <c r="G112" s="411">
        <f t="shared" si="27"/>
        <v>0</v>
      </c>
      <c r="H112" s="411"/>
      <c r="I112" s="411"/>
      <c r="J112" s="411"/>
      <c r="K112" s="411"/>
      <c r="L112" s="411"/>
      <c r="M112" s="411"/>
      <c r="N112" s="411"/>
      <c r="O112" s="411"/>
      <c r="P112" s="411"/>
      <c r="Q112" s="411"/>
      <c r="R112" s="412"/>
      <c r="S112" s="417">
        <f t="shared" si="25"/>
        <v>0</v>
      </c>
      <c r="T112" s="413"/>
      <c r="U112" s="413"/>
      <c r="V112" s="414"/>
      <c r="W112" s="414"/>
      <c r="X112" s="414"/>
      <c r="Y112" s="414"/>
      <c r="Z112" s="414"/>
      <c r="AA112" s="414"/>
      <c r="AB112" s="414"/>
      <c r="AC112" s="414"/>
      <c r="AD112" s="414"/>
      <c r="AE112" s="414"/>
      <c r="AF112" s="414"/>
      <c r="AG112" s="414"/>
      <c r="AH112" s="414"/>
      <c r="AI112" s="1276"/>
      <c r="AJ112" s="1276"/>
      <c r="AK112" s="414"/>
      <c r="AL112" s="414"/>
      <c r="AM112" s="414"/>
      <c r="AN112" s="414"/>
      <c r="AO112" s="415"/>
      <c r="AP112" s="408">
        <f t="shared" si="26"/>
        <v>0</v>
      </c>
    </row>
    <row r="113" spans="2:59" s="416" customFormat="1" x14ac:dyDescent="0.2">
      <c r="B113" s="399"/>
      <c r="C113" s="438" t="s">
        <v>116</v>
      </c>
      <c r="D113" s="411">
        <f>IFERROR('Sch PARENT Inputs'!E130,0)</f>
        <v>0</v>
      </c>
      <c r="E113" s="411"/>
      <c r="F113" s="411">
        <f t="shared" si="19"/>
        <v>0</v>
      </c>
      <c r="G113" s="411">
        <f t="shared" si="27"/>
        <v>0</v>
      </c>
      <c r="H113" s="411"/>
      <c r="I113" s="411"/>
      <c r="J113" s="411"/>
      <c r="K113" s="411"/>
      <c r="L113" s="411"/>
      <c r="M113" s="411"/>
      <c r="N113" s="411"/>
      <c r="O113" s="411"/>
      <c r="P113" s="411"/>
      <c r="Q113" s="411"/>
      <c r="R113" s="412"/>
      <c r="S113" s="417">
        <f t="shared" si="25"/>
        <v>0</v>
      </c>
      <c r="T113" s="413"/>
      <c r="U113" s="413"/>
      <c r="V113" s="414"/>
      <c r="W113" s="414"/>
      <c r="X113" s="414"/>
      <c r="Y113" s="414"/>
      <c r="Z113" s="414"/>
      <c r="AA113" s="414"/>
      <c r="AB113" s="414"/>
      <c r="AC113" s="414"/>
      <c r="AD113" s="414"/>
      <c r="AE113" s="414"/>
      <c r="AF113" s="414"/>
      <c r="AG113" s="414"/>
      <c r="AH113" s="414"/>
      <c r="AI113" s="1276"/>
      <c r="AJ113" s="1276"/>
      <c r="AK113" s="414"/>
      <c r="AL113" s="414"/>
      <c r="AM113" s="414"/>
      <c r="AN113" s="414"/>
      <c r="AO113" s="415"/>
      <c r="AP113" s="408">
        <f t="shared" si="26"/>
        <v>0</v>
      </c>
    </row>
    <row r="114" spans="2:59" s="416" customFormat="1" x14ac:dyDescent="0.2">
      <c r="B114" s="399"/>
      <c r="C114" s="438" t="s">
        <v>117</v>
      </c>
      <c r="D114" s="411">
        <f>IFERROR('Sch PARENT Inputs'!E131,0)</f>
        <v>0</v>
      </c>
      <c r="E114" s="411"/>
      <c r="F114" s="411">
        <f t="shared" si="19"/>
        <v>0</v>
      </c>
      <c r="G114" s="411">
        <f t="shared" si="27"/>
        <v>0</v>
      </c>
      <c r="H114" s="411"/>
      <c r="I114" s="411"/>
      <c r="J114" s="411"/>
      <c r="K114" s="411"/>
      <c r="L114" s="411"/>
      <c r="M114" s="411"/>
      <c r="N114" s="411"/>
      <c r="O114" s="411"/>
      <c r="P114" s="411"/>
      <c r="Q114" s="411"/>
      <c r="R114" s="412"/>
      <c r="S114" s="417">
        <f t="shared" si="25"/>
        <v>0</v>
      </c>
      <c r="T114" s="413"/>
      <c r="U114" s="413"/>
      <c r="V114" s="414"/>
      <c r="W114" s="414"/>
      <c r="X114" s="414"/>
      <c r="Y114" s="414"/>
      <c r="Z114" s="414"/>
      <c r="AA114" s="414"/>
      <c r="AB114" s="414"/>
      <c r="AC114" s="414"/>
      <c r="AD114" s="414"/>
      <c r="AE114" s="414"/>
      <c r="AF114" s="414"/>
      <c r="AG114" s="414"/>
      <c r="AH114" s="414"/>
      <c r="AI114" s="1276"/>
      <c r="AJ114" s="1276"/>
      <c r="AK114" s="414"/>
      <c r="AL114" s="414"/>
      <c r="AM114" s="414"/>
      <c r="AN114" s="414"/>
      <c r="AO114" s="415"/>
      <c r="AP114" s="408">
        <f t="shared" si="26"/>
        <v>0</v>
      </c>
    </row>
    <row r="115" spans="2:59" s="416" customFormat="1" x14ac:dyDescent="0.2">
      <c r="B115" s="399"/>
      <c r="C115" s="438" t="s">
        <v>115</v>
      </c>
      <c r="D115" s="411">
        <f>IFERROR('Sch PARENT Inputs'!E132,0)</f>
        <v>0</v>
      </c>
      <c r="E115" s="411"/>
      <c r="F115" s="411">
        <f t="shared" si="19"/>
        <v>0</v>
      </c>
      <c r="G115" s="411">
        <f t="shared" si="27"/>
        <v>0</v>
      </c>
      <c r="H115" s="411"/>
      <c r="I115" s="411"/>
      <c r="J115" s="411"/>
      <c r="K115" s="411"/>
      <c r="L115" s="411"/>
      <c r="M115" s="411"/>
      <c r="N115" s="411"/>
      <c r="O115" s="411"/>
      <c r="P115" s="411"/>
      <c r="Q115" s="411"/>
      <c r="R115" s="412"/>
      <c r="S115" s="417">
        <f t="shared" si="25"/>
        <v>0</v>
      </c>
      <c r="T115" s="413"/>
      <c r="U115" s="413"/>
      <c r="V115" s="414"/>
      <c r="W115" s="414"/>
      <c r="X115" s="414"/>
      <c r="Y115" s="414"/>
      <c r="Z115" s="414"/>
      <c r="AA115" s="414"/>
      <c r="AB115" s="414"/>
      <c r="AC115" s="414"/>
      <c r="AD115" s="414"/>
      <c r="AE115" s="414"/>
      <c r="AF115" s="414"/>
      <c r="AG115" s="414"/>
      <c r="AH115" s="414"/>
      <c r="AI115" s="1276"/>
      <c r="AJ115" s="1276"/>
      <c r="AK115" s="414"/>
      <c r="AL115" s="414"/>
      <c r="AM115" s="414"/>
      <c r="AN115" s="414"/>
      <c r="AO115" s="415"/>
      <c r="AP115" s="408">
        <f t="shared" si="26"/>
        <v>0</v>
      </c>
    </row>
    <row r="116" spans="2:59" s="416" customFormat="1" x14ac:dyDescent="0.2">
      <c r="B116" s="399"/>
      <c r="C116" s="438" t="s">
        <v>114</v>
      </c>
      <c r="D116" s="411">
        <f>IFERROR('Sch PARENT Inputs'!E133,0)</f>
        <v>0</v>
      </c>
      <c r="E116" s="411"/>
      <c r="F116" s="411">
        <f t="shared" si="19"/>
        <v>0</v>
      </c>
      <c r="G116" s="411">
        <f t="shared" si="27"/>
        <v>0</v>
      </c>
      <c r="H116" s="411"/>
      <c r="I116" s="411"/>
      <c r="J116" s="411"/>
      <c r="K116" s="411"/>
      <c r="L116" s="411"/>
      <c r="M116" s="411"/>
      <c r="N116" s="411"/>
      <c r="O116" s="411"/>
      <c r="P116" s="411"/>
      <c r="Q116" s="411"/>
      <c r="R116" s="412"/>
      <c r="S116" s="417">
        <f t="shared" si="25"/>
        <v>0</v>
      </c>
      <c r="T116" s="413"/>
      <c r="U116" s="413"/>
      <c r="V116" s="414"/>
      <c r="W116" s="414"/>
      <c r="X116" s="414"/>
      <c r="Y116" s="414"/>
      <c r="Z116" s="414"/>
      <c r="AA116" s="414"/>
      <c r="AB116" s="414"/>
      <c r="AC116" s="414"/>
      <c r="AD116" s="414"/>
      <c r="AE116" s="414"/>
      <c r="AF116" s="414"/>
      <c r="AG116" s="414"/>
      <c r="AH116" s="414"/>
      <c r="AI116" s="1276"/>
      <c r="AJ116" s="1276"/>
      <c r="AK116" s="414"/>
      <c r="AL116" s="414"/>
      <c r="AM116" s="414"/>
      <c r="AN116" s="414"/>
      <c r="AO116" s="415"/>
      <c r="AP116" s="408">
        <f t="shared" si="26"/>
        <v>0</v>
      </c>
    </row>
    <row r="117" spans="2:59" s="416" customFormat="1" x14ac:dyDescent="0.2">
      <c r="B117" s="399"/>
      <c r="C117" s="438"/>
      <c r="D117" s="411"/>
      <c r="E117" s="411"/>
      <c r="F117" s="411"/>
      <c r="G117" s="411"/>
      <c r="H117" s="411"/>
      <c r="I117" s="411"/>
      <c r="J117" s="411"/>
      <c r="K117" s="411"/>
      <c r="L117" s="411"/>
      <c r="M117" s="411"/>
      <c r="N117" s="411"/>
      <c r="O117" s="411"/>
      <c r="P117" s="411"/>
      <c r="Q117" s="411"/>
      <c r="R117" s="412"/>
      <c r="S117" s="407"/>
      <c r="T117" s="413"/>
      <c r="U117" s="413"/>
      <c r="V117" s="414"/>
      <c r="W117" s="414"/>
      <c r="X117" s="414"/>
      <c r="Y117" s="414"/>
      <c r="Z117" s="414"/>
      <c r="AA117" s="414"/>
      <c r="AB117" s="414"/>
      <c r="AC117" s="414"/>
      <c r="AD117" s="414"/>
      <c r="AE117" s="414"/>
      <c r="AF117" s="414"/>
      <c r="AG117" s="414"/>
      <c r="AH117" s="414"/>
      <c r="AI117" s="1276"/>
      <c r="AJ117" s="1276"/>
      <c r="AK117" s="414"/>
      <c r="AL117" s="414"/>
      <c r="AM117" s="414"/>
      <c r="AN117" s="414"/>
      <c r="AO117" s="415"/>
    </row>
    <row r="118" spans="2:59" s="416" customFormat="1" x14ac:dyDescent="0.2">
      <c r="B118" s="399"/>
      <c r="C118" s="438"/>
      <c r="D118" s="411"/>
      <c r="E118" s="411"/>
      <c r="F118" s="411"/>
      <c r="G118" s="411"/>
      <c r="H118" s="411"/>
      <c r="I118" s="411"/>
      <c r="J118" s="411"/>
      <c r="K118" s="411"/>
      <c r="L118" s="411"/>
      <c r="M118" s="411"/>
      <c r="N118" s="411"/>
      <c r="O118" s="411"/>
      <c r="P118" s="411"/>
      <c r="Q118" s="411"/>
      <c r="R118" s="412"/>
      <c r="S118" s="407"/>
      <c r="T118" s="413"/>
      <c r="U118" s="413"/>
      <c r="V118" s="414"/>
      <c r="W118" s="414"/>
      <c r="X118" s="414"/>
      <c r="Y118" s="414"/>
      <c r="Z118" s="414"/>
      <c r="AA118" s="414"/>
      <c r="AB118" s="414"/>
      <c r="AC118" s="414"/>
      <c r="AD118" s="414"/>
      <c r="AE118" s="414"/>
      <c r="AF118" s="414"/>
      <c r="AG118" s="414"/>
      <c r="AH118" s="414"/>
      <c r="AI118" s="1276"/>
      <c r="AJ118" s="1276"/>
      <c r="AK118" s="414"/>
      <c r="AL118" s="414"/>
      <c r="AM118" s="414"/>
      <c r="AN118" s="414"/>
      <c r="AO118" s="415"/>
    </row>
    <row r="119" spans="2:59" s="382" customFormat="1" x14ac:dyDescent="0.2">
      <c r="B119" s="399"/>
      <c r="C119" s="440" t="s">
        <v>13</v>
      </c>
      <c r="D119" s="400">
        <f>FY</f>
        <v>2021</v>
      </c>
      <c r="E119" s="400">
        <f>FY-1</f>
        <v>2020</v>
      </c>
      <c r="F119" s="400"/>
      <c r="G119" s="400"/>
      <c r="H119" s="400"/>
      <c r="I119" s="400"/>
      <c r="J119" s="400"/>
      <c r="K119" s="400"/>
      <c r="L119" s="400"/>
      <c r="M119" s="400"/>
      <c r="N119" s="400"/>
      <c r="O119" s="400"/>
      <c r="P119" s="400"/>
      <c r="Q119" s="400"/>
      <c r="R119" s="400"/>
      <c r="S119" s="400"/>
      <c r="T119" s="400"/>
      <c r="U119" s="400"/>
      <c r="V119" s="418"/>
      <c r="W119" s="418"/>
      <c r="X119" s="418"/>
      <c r="Y119" s="418"/>
      <c r="Z119" s="418"/>
      <c r="AA119" s="418"/>
      <c r="AB119" s="418"/>
      <c r="AC119" s="418"/>
      <c r="AD119" s="418"/>
      <c r="AE119" s="418"/>
      <c r="AF119" s="418"/>
      <c r="AG119" s="418"/>
      <c r="AH119" s="418"/>
      <c r="AI119" s="418"/>
      <c r="AJ119" s="418"/>
      <c r="AK119" s="418"/>
      <c r="AL119" s="418"/>
      <c r="AM119" s="418"/>
      <c r="AN119" s="418"/>
      <c r="AO119" s="419"/>
      <c r="AP119" s="416"/>
      <c r="AQ119" s="416"/>
      <c r="AR119" s="416"/>
      <c r="AS119" s="416"/>
      <c r="AT119" s="416"/>
      <c r="AU119" s="416"/>
      <c r="AV119" s="416"/>
      <c r="AW119" s="416"/>
      <c r="AX119" s="416"/>
      <c r="AY119" s="416"/>
      <c r="AZ119" s="416"/>
      <c r="BA119" s="416"/>
      <c r="BB119" s="416"/>
      <c r="BC119" s="416"/>
      <c r="BD119" s="416"/>
      <c r="BE119" s="416"/>
      <c r="BF119" s="416"/>
      <c r="BG119" s="416"/>
    </row>
    <row r="120" spans="2:59" s="382" customFormat="1" x14ac:dyDescent="0.2">
      <c r="B120" s="399"/>
      <c r="C120" s="436" t="str">
        <f>'GROUP Inputs'!C125</f>
        <v>10. Cash and Cash Equivalents</v>
      </c>
      <c r="D120" s="402"/>
      <c r="E120" s="402"/>
      <c r="F120" s="402"/>
      <c r="G120" s="402"/>
      <c r="H120" s="402"/>
      <c r="I120" s="402"/>
      <c r="J120" s="402"/>
      <c r="K120" s="402"/>
      <c r="L120" s="402"/>
      <c r="M120" s="402"/>
      <c r="N120" s="402"/>
      <c r="O120" s="402"/>
      <c r="P120" s="402"/>
      <c r="Q120" s="402"/>
      <c r="R120" s="402"/>
      <c r="S120" s="402"/>
      <c r="T120" s="402"/>
      <c r="U120" s="402"/>
      <c r="V120" s="403"/>
      <c r="W120" s="403"/>
      <c r="X120" s="403"/>
      <c r="Y120" s="403"/>
      <c r="Z120" s="403"/>
      <c r="AA120" s="403"/>
      <c r="AB120" s="403"/>
      <c r="AC120" s="403"/>
      <c r="AD120" s="403"/>
      <c r="AE120" s="403"/>
      <c r="AF120" s="403"/>
      <c r="AG120" s="403"/>
      <c r="AH120" s="403"/>
      <c r="AI120" s="403"/>
      <c r="AJ120" s="403"/>
      <c r="AK120" s="403"/>
      <c r="AL120" s="403"/>
      <c r="AM120" s="403"/>
      <c r="AN120" s="403"/>
      <c r="AO120" s="404"/>
      <c r="AQ120" s="416"/>
    </row>
    <row r="121" spans="2:59" s="416" customFormat="1" x14ac:dyDescent="0.2">
      <c r="B121" s="399"/>
      <c r="C121" s="437" t="s">
        <v>200</v>
      </c>
      <c r="D121" s="405"/>
      <c r="E121" s="405"/>
      <c r="F121" s="405"/>
      <c r="G121" s="405"/>
      <c r="H121" s="405"/>
      <c r="I121" s="405"/>
      <c r="J121" s="405"/>
      <c r="K121" s="405"/>
      <c r="L121" s="405"/>
      <c r="M121" s="405"/>
      <c r="N121" s="405"/>
      <c r="O121" s="405"/>
      <c r="P121" s="405"/>
      <c r="Q121" s="405"/>
      <c r="R121" s="406"/>
      <c r="S121" s="407"/>
      <c r="T121" s="408"/>
      <c r="U121" s="408"/>
      <c r="V121" s="409"/>
      <c r="W121" s="409"/>
      <c r="X121" s="409"/>
      <c r="Y121" s="409"/>
      <c r="Z121" s="409"/>
      <c r="AA121" s="409"/>
      <c r="AB121" s="409"/>
      <c r="AC121" s="409"/>
      <c r="AD121" s="409"/>
      <c r="AE121" s="409"/>
      <c r="AF121" s="409"/>
      <c r="AG121" s="409"/>
      <c r="AH121" s="409"/>
      <c r="AI121" s="1275"/>
      <c r="AJ121" s="1275"/>
      <c r="AK121" s="409"/>
      <c r="AL121" s="409"/>
      <c r="AM121" s="409"/>
      <c r="AN121" s="409"/>
      <c r="AO121" s="410"/>
      <c r="AP121" s="382"/>
      <c r="AQ121" s="382"/>
      <c r="AR121" s="382"/>
      <c r="AS121" s="382"/>
      <c r="AT121" s="382"/>
      <c r="AU121" s="382"/>
      <c r="AV121" s="382"/>
      <c r="AW121" s="382"/>
      <c r="AX121" s="382"/>
      <c r="AY121" s="382"/>
      <c r="AZ121" s="382"/>
      <c r="BA121" s="382"/>
      <c r="BB121" s="382"/>
      <c r="BC121" s="382"/>
      <c r="BD121" s="382"/>
      <c r="BE121" s="382"/>
      <c r="BF121" s="382"/>
      <c r="BG121" s="382"/>
    </row>
    <row r="122" spans="2:59" s="416" customFormat="1" x14ac:dyDescent="0.2">
      <c r="B122" s="399"/>
      <c r="C122" s="1443" t="s">
        <v>201</v>
      </c>
      <c r="D122" s="411">
        <f>IFERROR('Sch PARENT Inputs'!E139,0)</f>
        <v>0</v>
      </c>
      <c r="E122" s="411">
        <f>IFERROR('Sch PARENT Inputs'!G139,0)</f>
        <v>0</v>
      </c>
      <c r="F122" s="411">
        <f>D122-E122</f>
        <v>0</v>
      </c>
      <c r="G122" s="411"/>
      <c r="H122" s="411"/>
      <c r="I122" s="411"/>
      <c r="J122" s="411"/>
      <c r="K122" s="411"/>
      <c r="L122" s="411"/>
      <c r="M122" s="411"/>
      <c r="N122" s="411"/>
      <c r="O122" s="411"/>
      <c r="P122" s="411"/>
      <c r="Q122" s="411"/>
      <c r="R122" s="412"/>
      <c r="S122" s="407">
        <f>SUM(F122:R122)</f>
        <v>0</v>
      </c>
      <c r="T122" s="413"/>
      <c r="U122" s="413"/>
      <c r="V122" s="414"/>
      <c r="W122" s="414"/>
      <c r="X122" s="414"/>
      <c r="Y122" s="414"/>
      <c r="Z122" s="414"/>
      <c r="AA122" s="414"/>
      <c r="AB122" s="414"/>
      <c r="AC122" s="414"/>
      <c r="AD122" s="414"/>
      <c r="AE122" s="414"/>
      <c r="AF122" s="414"/>
      <c r="AG122" s="414"/>
      <c r="AH122" s="414"/>
      <c r="AI122" s="1276"/>
      <c r="AJ122" s="1276"/>
      <c r="AK122" s="414"/>
      <c r="AL122" s="414"/>
      <c r="AM122" s="414"/>
      <c r="AN122" s="414"/>
      <c r="AO122" s="415">
        <f>+S122</f>
        <v>0</v>
      </c>
      <c r="AP122" s="408">
        <f>S122-SUM(V122:AO122)</f>
        <v>0</v>
      </c>
      <c r="AQ122" s="382"/>
    </row>
    <row r="123" spans="2:59" s="416" customFormat="1" x14ac:dyDescent="0.2">
      <c r="B123" s="399"/>
      <c r="C123" s="438" t="s">
        <v>202</v>
      </c>
      <c r="D123" s="411">
        <f>IFERROR('Sch PARENT Inputs'!E140,0)</f>
        <v>0</v>
      </c>
      <c r="E123" s="411">
        <f>IFERROR('Sch PARENT Inputs'!G140,0)</f>
        <v>0</v>
      </c>
      <c r="F123" s="411">
        <f>D123-E123</f>
        <v>0</v>
      </c>
      <c r="G123" s="411"/>
      <c r="H123" s="411"/>
      <c r="I123" s="411"/>
      <c r="J123" s="411"/>
      <c r="K123" s="411"/>
      <c r="L123" s="411"/>
      <c r="M123" s="411"/>
      <c r="N123" s="411"/>
      <c r="O123" s="411"/>
      <c r="P123" s="411"/>
      <c r="Q123" s="411"/>
      <c r="R123" s="412"/>
      <c r="S123" s="407">
        <f>SUM(F123:R123)</f>
        <v>0</v>
      </c>
      <c r="T123" s="413"/>
      <c r="U123" s="413"/>
      <c r="V123" s="414"/>
      <c r="W123" s="414"/>
      <c r="X123" s="414"/>
      <c r="Y123" s="414"/>
      <c r="Z123" s="414"/>
      <c r="AA123" s="414"/>
      <c r="AB123" s="414"/>
      <c r="AC123" s="414"/>
      <c r="AD123" s="414"/>
      <c r="AE123" s="414"/>
      <c r="AF123" s="414"/>
      <c r="AG123" s="414"/>
      <c r="AH123" s="414"/>
      <c r="AI123" s="1276"/>
      <c r="AJ123" s="1276"/>
      <c r="AK123" s="414"/>
      <c r="AL123" s="414"/>
      <c r="AM123" s="414"/>
      <c r="AN123" s="414"/>
      <c r="AO123" s="415">
        <f>+S123</f>
        <v>0</v>
      </c>
      <c r="AP123" s="408">
        <f>S123-SUM(V123:AO123)</f>
        <v>0</v>
      </c>
      <c r="AQ123" s="788">
        <f>E123</f>
        <v>0</v>
      </c>
    </row>
    <row r="124" spans="2:59" s="416" customFormat="1" x14ac:dyDescent="0.2">
      <c r="B124" s="399"/>
      <c r="C124" s="438" t="s">
        <v>203</v>
      </c>
      <c r="D124" s="411">
        <f>IFERROR('Sch PARENT Inputs'!E141,0)</f>
        <v>0</v>
      </c>
      <c r="E124" s="411">
        <f>IFERROR('Sch PARENT Inputs'!G141,0)</f>
        <v>0</v>
      </c>
      <c r="F124" s="411">
        <f>D124-E124</f>
        <v>0</v>
      </c>
      <c r="G124" s="411"/>
      <c r="H124" s="411"/>
      <c r="I124" s="411"/>
      <c r="J124" s="411"/>
      <c r="K124" s="411"/>
      <c r="L124" s="411"/>
      <c r="M124" s="411"/>
      <c r="N124" s="411"/>
      <c r="O124" s="411"/>
      <c r="P124" s="411"/>
      <c r="Q124" s="411"/>
      <c r="R124" s="412"/>
      <c r="S124" s="407">
        <f>SUM(F124:R124)</f>
        <v>0</v>
      </c>
      <c r="T124" s="413"/>
      <c r="U124" s="413"/>
      <c r="V124" s="414"/>
      <c r="W124" s="414"/>
      <c r="X124" s="414"/>
      <c r="Y124" s="414"/>
      <c r="Z124" s="414"/>
      <c r="AA124" s="414"/>
      <c r="AB124" s="414"/>
      <c r="AC124" s="414"/>
      <c r="AD124" s="414"/>
      <c r="AE124" s="414"/>
      <c r="AF124" s="414"/>
      <c r="AG124" s="414"/>
      <c r="AH124" s="414"/>
      <c r="AI124" s="1276"/>
      <c r="AJ124" s="1276"/>
      <c r="AK124" s="414"/>
      <c r="AL124" s="414"/>
      <c r="AM124" s="414"/>
      <c r="AN124" s="414"/>
      <c r="AO124" s="415">
        <f>+S124</f>
        <v>0</v>
      </c>
      <c r="AP124" s="408">
        <f>S124-SUM(V124:AO124)</f>
        <v>0</v>
      </c>
      <c r="AQ124" s="788">
        <f>E124</f>
        <v>0</v>
      </c>
    </row>
    <row r="125" spans="2:59" s="382" customFormat="1" x14ac:dyDescent="0.2">
      <c r="B125" s="399"/>
      <c r="C125" s="438"/>
      <c r="D125" s="411"/>
      <c r="E125" s="411"/>
      <c r="F125" s="411"/>
      <c r="G125" s="411"/>
      <c r="H125" s="411"/>
      <c r="I125" s="411"/>
      <c r="J125" s="411"/>
      <c r="K125" s="411"/>
      <c r="L125" s="411"/>
      <c r="M125" s="411"/>
      <c r="N125" s="411"/>
      <c r="O125" s="411"/>
      <c r="P125" s="411"/>
      <c r="Q125" s="411"/>
      <c r="R125" s="412"/>
      <c r="S125" s="407"/>
      <c r="T125" s="413"/>
      <c r="U125" s="413"/>
      <c r="V125" s="414"/>
      <c r="W125" s="414"/>
      <c r="X125" s="414"/>
      <c r="Y125" s="414"/>
      <c r="Z125" s="414"/>
      <c r="AA125" s="414"/>
      <c r="AB125" s="414"/>
      <c r="AC125" s="414"/>
      <c r="AD125" s="414"/>
      <c r="AE125" s="414"/>
      <c r="AF125" s="414"/>
      <c r="AG125" s="414"/>
      <c r="AH125" s="414"/>
      <c r="AI125" s="1276"/>
      <c r="AJ125" s="1276"/>
      <c r="AK125" s="414"/>
      <c r="AL125" s="414"/>
      <c r="AM125" s="414"/>
      <c r="AN125" s="414"/>
      <c r="AO125" s="415"/>
      <c r="AP125" s="416"/>
      <c r="AQ125" s="788">
        <f>E125</f>
        <v>0</v>
      </c>
      <c r="AR125" s="416"/>
      <c r="AS125" s="416"/>
      <c r="AT125" s="416"/>
      <c r="AU125" s="416"/>
      <c r="AV125" s="416"/>
      <c r="AW125" s="416"/>
      <c r="AX125" s="416"/>
      <c r="AY125" s="416"/>
      <c r="AZ125" s="416"/>
      <c r="BA125" s="416"/>
      <c r="BB125" s="416"/>
      <c r="BC125" s="416"/>
      <c r="BD125" s="416"/>
      <c r="BE125" s="416"/>
      <c r="BF125" s="416"/>
      <c r="BG125" s="416"/>
    </row>
    <row r="126" spans="2:59" s="382" customFormat="1" x14ac:dyDescent="0.2">
      <c r="B126" s="399"/>
      <c r="C126" s="436" t="s">
        <v>204</v>
      </c>
      <c r="D126" s="402"/>
      <c r="E126" s="402"/>
      <c r="F126" s="402"/>
      <c r="G126" s="402"/>
      <c r="H126" s="402"/>
      <c r="I126" s="402"/>
      <c r="J126" s="402"/>
      <c r="K126" s="402"/>
      <c r="L126" s="402"/>
      <c r="M126" s="402"/>
      <c r="N126" s="402"/>
      <c r="O126" s="402"/>
      <c r="P126" s="402"/>
      <c r="Q126" s="402"/>
      <c r="R126" s="402"/>
      <c r="S126" s="402"/>
      <c r="T126" s="402"/>
      <c r="U126" s="402"/>
      <c r="V126" s="403"/>
      <c r="W126" s="403"/>
      <c r="X126" s="403"/>
      <c r="Y126" s="403"/>
      <c r="Z126" s="403"/>
      <c r="AA126" s="403"/>
      <c r="AB126" s="403"/>
      <c r="AC126" s="403"/>
      <c r="AD126" s="403"/>
      <c r="AE126" s="403"/>
      <c r="AF126" s="403"/>
      <c r="AG126" s="403"/>
      <c r="AH126" s="403"/>
      <c r="AI126" s="403"/>
      <c r="AJ126" s="403"/>
      <c r="AK126" s="403"/>
      <c r="AL126" s="403"/>
      <c r="AM126" s="403"/>
      <c r="AN126" s="403"/>
      <c r="AO126" s="404"/>
      <c r="AQ126" s="416"/>
    </row>
    <row r="127" spans="2:59" s="416" customFormat="1" x14ac:dyDescent="0.2">
      <c r="B127" s="399"/>
      <c r="C127" s="437" t="s">
        <v>200</v>
      </c>
      <c r="D127" s="405"/>
      <c r="E127" s="405"/>
      <c r="F127" s="405"/>
      <c r="G127" s="405"/>
      <c r="H127" s="405"/>
      <c r="I127" s="405"/>
      <c r="J127" s="405"/>
      <c r="K127" s="405"/>
      <c r="L127" s="405"/>
      <c r="M127" s="405"/>
      <c r="N127" s="405"/>
      <c r="O127" s="405"/>
      <c r="P127" s="405"/>
      <c r="Q127" s="405"/>
      <c r="R127" s="406"/>
      <c r="S127" s="407"/>
      <c r="T127" s="408"/>
      <c r="U127" s="408"/>
      <c r="V127" s="409"/>
      <c r="W127" s="409"/>
      <c r="X127" s="409"/>
      <c r="Y127" s="409"/>
      <c r="Z127" s="409"/>
      <c r="AA127" s="409"/>
      <c r="AB127" s="409"/>
      <c r="AC127" s="409"/>
      <c r="AD127" s="409"/>
      <c r="AE127" s="409"/>
      <c r="AF127" s="409"/>
      <c r="AG127" s="409"/>
      <c r="AH127" s="409"/>
      <c r="AI127" s="1275"/>
      <c r="AJ127" s="1275"/>
      <c r="AK127" s="409"/>
      <c r="AL127" s="409"/>
      <c r="AM127" s="409"/>
      <c r="AN127" s="409"/>
      <c r="AO127" s="410"/>
      <c r="AP127" s="382"/>
      <c r="AQ127" s="382"/>
      <c r="AR127" s="382"/>
      <c r="AS127" s="382"/>
      <c r="AT127" s="382"/>
      <c r="AU127" s="382"/>
      <c r="AV127" s="382"/>
      <c r="AW127" s="382"/>
      <c r="AX127" s="382"/>
      <c r="AY127" s="382"/>
      <c r="AZ127" s="382"/>
      <c r="BA127" s="382"/>
      <c r="BB127" s="382"/>
      <c r="BC127" s="382"/>
      <c r="BD127" s="382"/>
      <c r="BE127" s="382"/>
      <c r="BF127" s="382"/>
      <c r="BG127" s="382"/>
    </row>
    <row r="128" spans="2:59" s="416" customFormat="1" x14ac:dyDescent="0.2">
      <c r="B128" s="399"/>
      <c r="C128" s="438" t="s">
        <v>205</v>
      </c>
      <c r="D128" s="411">
        <f>IFERROR('Sch PARENT Inputs'!E146,0)</f>
        <v>0</v>
      </c>
      <c r="E128" s="411">
        <f>IFERROR('Sch PARENT Inputs'!G146,0)</f>
        <v>0</v>
      </c>
      <c r="F128" s="411">
        <f t="shared" ref="F128:F133" si="28">D128-E128</f>
        <v>0</v>
      </c>
      <c r="G128" s="411"/>
      <c r="H128" s="411">
        <f>-F128-G128</f>
        <v>0</v>
      </c>
      <c r="I128" s="411"/>
      <c r="J128" s="411"/>
      <c r="K128" s="411"/>
      <c r="L128" s="411"/>
      <c r="M128" s="411"/>
      <c r="N128" s="411"/>
      <c r="O128" s="411"/>
      <c r="P128" s="411"/>
      <c r="Q128" s="411"/>
      <c r="R128" s="412"/>
      <c r="S128" s="417">
        <f t="shared" ref="S128:S133" si="29">SUM(F128:R128)</f>
        <v>0</v>
      </c>
      <c r="T128" s="413"/>
      <c r="U128" s="413"/>
      <c r="V128" s="414"/>
      <c r="W128" s="414"/>
      <c r="X128" s="414"/>
      <c r="Y128" s="414"/>
      <c r="Z128" s="414"/>
      <c r="AA128" s="414"/>
      <c r="AB128" s="414"/>
      <c r="AC128" s="414"/>
      <c r="AD128" s="414"/>
      <c r="AE128" s="414"/>
      <c r="AF128" s="414"/>
      <c r="AG128" s="414"/>
      <c r="AH128" s="414"/>
      <c r="AI128" s="1276"/>
      <c r="AJ128" s="1276"/>
      <c r="AK128" s="414"/>
      <c r="AL128" s="414"/>
      <c r="AM128" s="414"/>
      <c r="AN128" s="414"/>
      <c r="AO128" s="415"/>
      <c r="AP128" s="408">
        <f t="shared" ref="AP128:AP133" si="30">S128-SUM(V128:AO128)</f>
        <v>0</v>
      </c>
      <c r="AQ128" s="382"/>
    </row>
    <row r="129" spans="2:59" s="416" customFormat="1" x14ac:dyDescent="0.2">
      <c r="B129" s="399"/>
      <c r="C129" s="438" t="s">
        <v>206</v>
      </c>
      <c r="D129" s="411">
        <f>IFERROR('Sch PARENT Inputs'!E147,0)</f>
        <v>0</v>
      </c>
      <c r="E129" s="411">
        <f>IFERROR('Sch PARENT Inputs'!G147,0)</f>
        <v>0</v>
      </c>
      <c r="F129" s="411">
        <f t="shared" si="28"/>
        <v>0</v>
      </c>
      <c r="G129" s="411"/>
      <c r="H129" s="411"/>
      <c r="I129" s="411">
        <f>-F129</f>
        <v>0</v>
      </c>
      <c r="J129" s="411"/>
      <c r="K129" s="411"/>
      <c r="L129" s="411"/>
      <c r="M129" s="411"/>
      <c r="N129" s="411"/>
      <c r="O129" s="411"/>
      <c r="P129" s="411"/>
      <c r="Q129" s="411"/>
      <c r="R129" s="412"/>
      <c r="S129" s="417">
        <f t="shared" si="29"/>
        <v>0</v>
      </c>
      <c r="T129" s="413"/>
      <c r="U129" s="413"/>
      <c r="V129" s="414">
        <v>0</v>
      </c>
      <c r="W129" s="414"/>
      <c r="X129" s="414"/>
      <c r="Y129" s="414"/>
      <c r="Z129" s="414"/>
      <c r="AA129" s="414"/>
      <c r="AB129" s="414"/>
      <c r="AC129" s="414"/>
      <c r="AD129" s="414"/>
      <c r="AE129" s="414"/>
      <c r="AF129" s="414"/>
      <c r="AG129" s="414"/>
      <c r="AH129" s="414"/>
      <c r="AI129" s="1276"/>
      <c r="AJ129" s="1276"/>
      <c r="AK129" s="414"/>
      <c r="AL129" s="414"/>
      <c r="AM129" s="414"/>
      <c r="AN129" s="414"/>
      <c r="AO129" s="415"/>
      <c r="AP129" s="408">
        <f t="shared" si="30"/>
        <v>0</v>
      </c>
    </row>
    <row r="130" spans="2:59" s="416" customFormat="1" x14ac:dyDescent="0.2">
      <c r="B130" s="399"/>
      <c r="C130" s="438" t="s">
        <v>1691</v>
      </c>
      <c r="D130" s="411">
        <f>IFERROR('Sch PARENT Inputs'!E148,0)</f>
        <v>0</v>
      </c>
      <c r="E130" s="411">
        <f>IFERROR('Sch PARENT Inputs'!G148,0)</f>
        <v>0</v>
      </c>
      <c r="F130" s="411">
        <f t="shared" si="28"/>
        <v>0</v>
      </c>
      <c r="G130" s="411">
        <f>-G88</f>
        <v>0</v>
      </c>
      <c r="H130" s="411">
        <f>-F130-G130</f>
        <v>0</v>
      </c>
      <c r="I130" s="411"/>
      <c r="J130" s="411"/>
      <c r="K130" s="411"/>
      <c r="L130" s="411"/>
      <c r="M130" s="411"/>
      <c r="N130" s="411"/>
      <c r="O130" s="411"/>
      <c r="P130" s="411"/>
      <c r="Q130" s="411"/>
      <c r="R130" s="412"/>
      <c r="S130" s="417">
        <f t="shared" si="29"/>
        <v>0</v>
      </c>
      <c r="T130" s="413"/>
      <c r="U130" s="413"/>
      <c r="V130" s="414"/>
      <c r="W130" s="414"/>
      <c r="X130" s="414"/>
      <c r="Y130" s="414"/>
      <c r="Z130" s="414"/>
      <c r="AA130" s="414"/>
      <c r="AB130" s="414"/>
      <c r="AC130" s="414"/>
      <c r="AD130" s="414"/>
      <c r="AE130" s="414"/>
      <c r="AF130" s="414"/>
      <c r="AG130" s="414"/>
      <c r="AH130" s="414"/>
      <c r="AI130" s="1276"/>
      <c r="AJ130" s="1276"/>
      <c r="AK130" s="414"/>
      <c r="AL130" s="414"/>
      <c r="AM130" s="414"/>
      <c r="AN130" s="414"/>
      <c r="AO130" s="415"/>
      <c r="AP130" s="408">
        <f t="shared" si="30"/>
        <v>0</v>
      </c>
    </row>
    <row r="131" spans="2:59" s="416" customFormat="1" x14ac:dyDescent="0.2">
      <c r="B131" s="399"/>
      <c r="C131" s="438" t="s">
        <v>208</v>
      </c>
      <c r="D131" s="411">
        <f>IFERROR('Sch PARENT Inputs'!E149,0)</f>
        <v>0</v>
      </c>
      <c r="E131" s="411">
        <f>IFERROR('Sch PARENT Inputs'!G149,0)</f>
        <v>0</v>
      </c>
      <c r="F131" s="411">
        <f t="shared" si="28"/>
        <v>0</v>
      </c>
      <c r="G131" s="411"/>
      <c r="H131" s="411"/>
      <c r="I131" s="411"/>
      <c r="J131" s="411">
        <f>-F131</f>
        <v>0</v>
      </c>
      <c r="K131" s="411"/>
      <c r="L131" s="411"/>
      <c r="M131" s="411"/>
      <c r="N131" s="411"/>
      <c r="O131" s="411"/>
      <c r="P131" s="411"/>
      <c r="Q131" s="411"/>
      <c r="R131" s="412"/>
      <c r="S131" s="417">
        <f t="shared" si="29"/>
        <v>0</v>
      </c>
      <c r="T131" s="413"/>
      <c r="U131" s="413"/>
      <c r="V131" s="414"/>
      <c r="W131" s="414"/>
      <c r="X131" s="414"/>
      <c r="Y131" s="414"/>
      <c r="Z131" s="414"/>
      <c r="AA131" s="414"/>
      <c r="AB131" s="414"/>
      <c r="AC131" s="414"/>
      <c r="AD131" s="414"/>
      <c r="AE131" s="414"/>
      <c r="AF131" s="414"/>
      <c r="AG131" s="414"/>
      <c r="AH131" s="414"/>
      <c r="AI131" s="1276"/>
      <c r="AJ131" s="1276"/>
      <c r="AK131" s="414"/>
      <c r="AL131" s="414"/>
      <c r="AM131" s="414"/>
      <c r="AN131" s="414"/>
      <c r="AO131" s="415"/>
      <c r="AP131" s="408">
        <f t="shared" si="30"/>
        <v>0</v>
      </c>
    </row>
    <row r="132" spans="2:59" s="416" customFormat="1" x14ac:dyDescent="0.2">
      <c r="B132" s="399"/>
      <c r="C132" s="438" t="s">
        <v>209</v>
      </c>
      <c r="D132" s="411">
        <f>IFERROR('Sch PARENT Inputs'!E150,0)</f>
        <v>0</v>
      </c>
      <c r="E132" s="411">
        <f>IFERROR('Sch PARENT Inputs'!G150,0)</f>
        <v>0</v>
      </c>
      <c r="F132" s="411">
        <f>D132-E132</f>
        <v>0</v>
      </c>
      <c r="G132" s="411"/>
      <c r="H132" s="411"/>
      <c r="I132" s="411"/>
      <c r="J132" s="411"/>
      <c r="K132" s="411">
        <f>-F132</f>
        <v>0</v>
      </c>
      <c r="L132" s="411"/>
      <c r="M132" s="411"/>
      <c r="N132" s="411"/>
      <c r="O132" s="411"/>
      <c r="P132" s="411"/>
      <c r="Q132" s="411"/>
      <c r="R132" s="412"/>
      <c r="S132" s="417">
        <f t="shared" si="29"/>
        <v>0</v>
      </c>
      <c r="T132" s="413"/>
      <c r="U132" s="413"/>
      <c r="V132" s="414"/>
      <c r="W132" s="414"/>
      <c r="X132" s="414"/>
      <c r="Y132" s="414"/>
      <c r="Z132" s="414"/>
      <c r="AA132" s="414"/>
      <c r="AB132" s="414"/>
      <c r="AC132" s="414"/>
      <c r="AD132" s="414"/>
      <c r="AE132" s="414"/>
      <c r="AF132" s="414"/>
      <c r="AG132" s="414"/>
      <c r="AH132" s="414"/>
      <c r="AI132" s="1276"/>
      <c r="AJ132" s="1276"/>
      <c r="AK132" s="414"/>
      <c r="AL132" s="414"/>
      <c r="AM132" s="414"/>
      <c r="AN132" s="414"/>
      <c r="AO132" s="415"/>
      <c r="AP132" s="408">
        <f t="shared" si="30"/>
        <v>0</v>
      </c>
    </row>
    <row r="133" spans="2:59" s="416" customFormat="1" x14ac:dyDescent="0.2">
      <c r="B133" s="399"/>
      <c r="C133" s="438" t="s">
        <v>210</v>
      </c>
      <c r="D133" s="411">
        <f>IFERROR('Sch PARENT Inputs'!E151,0)</f>
        <v>0</v>
      </c>
      <c r="E133" s="411">
        <f>IFERROR('Sch PARENT Inputs'!G151,0)</f>
        <v>0</v>
      </c>
      <c r="F133" s="411">
        <f t="shared" si="28"/>
        <v>0</v>
      </c>
      <c r="G133" s="411">
        <f>-F133</f>
        <v>0</v>
      </c>
      <c r="H133" s="411"/>
      <c r="I133" s="411"/>
      <c r="J133" s="411"/>
      <c r="K133" s="411"/>
      <c r="L133" s="411"/>
      <c r="M133" s="411"/>
      <c r="N133" s="411"/>
      <c r="O133" s="411"/>
      <c r="P133" s="411"/>
      <c r="Q133" s="411"/>
      <c r="R133" s="412"/>
      <c r="S133" s="417">
        <f t="shared" si="29"/>
        <v>0</v>
      </c>
      <c r="T133" s="413"/>
      <c r="U133" s="413"/>
      <c r="V133" s="414"/>
      <c r="W133" s="414"/>
      <c r="X133" s="414"/>
      <c r="Y133" s="414"/>
      <c r="Z133" s="414"/>
      <c r="AA133" s="414"/>
      <c r="AB133" s="414"/>
      <c r="AC133" s="414"/>
      <c r="AD133" s="414"/>
      <c r="AE133" s="414"/>
      <c r="AF133" s="414"/>
      <c r="AG133" s="414"/>
      <c r="AH133" s="414"/>
      <c r="AI133" s="1276"/>
      <c r="AJ133" s="1276"/>
      <c r="AK133" s="414"/>
      <c r="AL133" s="414"/>
      <c r="AM133" s="414"/>
      <c r="AN133" s="414"/>
      <c r="AO133" s="415"/>
      <c r="AP133" s="408">
        <f t="shared" si="30"/>
        <v>0</v>
      </c>
    </row>
    <row r="134" spans="2:59" s="382" customFormat="1" x14ac:dyDescent="0.2">
      <c r="B134" s="399"/>
      <c r="C134" s="438"/>
      <c r="D134" s="411"/>
      <c r="E134" s="411"/>
      <c r="F134" s="411"/>
      <c r="G134" s="411"/>
      <c r="H134" s="411"/>
      <c r="I134" s="411"/>
      <c r="J134" s="411"/>
      <c r="K134" s="411"/>
      <c r="L134" s="411"/>
      <c r="M134" s="411"/>
      <c r="N134" s="411"/>
      <c r="O134" s="411"/>
      <c r="P134" s="411"/>
      <c r="Q134" s="411"/>
      <c r="R134" s="412"/>
      <c r="S134" s="407"/>
      <c r="T134" s="413"/>
      <c r="U134" s="413"/>
      <c r="V134" s="414"/>
      <c r="W134" s="414"/>
      <c r="X134" s="414"/>
      <c r="Y134" s="414"/>
      <c r="Z134" s="414"/>
      <c r="AA134" s="414"/>
      <c r="AB134" s="414"/>
      <c r="AC134" s="414"/>
      <c r="AD134" s="414"/>
      <c r="AE134" s="414"/>
      <c r="AF134" s="414"/>
      <c r="AG134" s="414"/>
      <c r="AH134" s="414"/>
      <c r="AI134" s="1276"/>
      <c r="AJ134" s="1276"/>
      <c r="AK134" s="414"/>
      <c r="AL134" s="414"/>
      <c r="AM134" s="414"/>
      <c r="AN134" s="414"/>
      <c r="AO134" s="415"/>
      <c r="AP134" s="416"/>
      <c r="AQ134" s="416"/>
      <c r="AR134" s="416"/>
      <c r="AS134" s="416"/>
      <c r="AT134" s="416"/>
      <c r="AU134" s="416"/>
      <c r="AV134" s="416"/>
      <c r="AW134" s="416"/>
      <c r="AX134" s="416"/>
      <c r="AY134" s="416"/>
      <c r="AZ134" s="416"/>
      <c r="BA134" s="416"/>
      <c r="BB134" s="416"/>
      <c r="BC134" s="416"/>
      <c r="BD134" s="416"/>
      <c r="BE134" s="416"/>
      <c r="BF134" s="416"/>
      <c r="BG134" s="416"/>
    </row>
    <row r="135" spans="2:59" s="382" customFormat="1" x14ac:dyDescent="0.2">
      <c r="B135" s="399"/>
      <c r="C135" s="436" t="s">
        <v>211</v>
      </c>
      <c r="D135" s="402"/>
      <c r="E135" s="402"/>
      <c r="F135" s="402"/>
      <c r="G135" s="402"/>
      <c r="H135" s="402"/>
      <c r="I135" s="402"/>
      <c r="J135" s="402"/>
      <c r="K135" s="402"/>
      <c r="L135" s="402"/>
      <c r="M135" s="402"/>
      <c r="N135" s="402"/>
      <c r="O135" s="402"/>
      <c r="P135" s="402"/>
      <c r="Q135" s="402"/>
      <c r="R135" s="402"/>
      <c r="S135" s="402"/>
      <c r="T135" s="402"/>
      <c r="U135" s="402"/>
      <c r="V135" s="403"/>
      <c r="W135" s="403"/>
      <c r="X135" s="403"/>
      <c r="Y135" s="403"/>
      <c r="Z135" s="403"/>
      <c r="AA135" s="403"/>
      <c r="AB135" s="403"/>
      <c r="AC135" s="403"/>
      <c r="AD135" s="403"/>
      <c r="AE135" s="403"/>
      <c r="AF135" s="403"/>
      <c r="AG135" s="403"/>
      <c r="AH135" s="403"/>
      <c r="AI135" s="403"/>
      <c r="AJ135" s="403"/>
      <c r="AK135" s="403"/>
      <c r="AL135" s="403"/>
      <c r="AM135" s="403"/>
      <c r="AN135" s="403"/>
      <c r="AO135" s="404"/>
      <c r="AQ135" s="416"/>
    </row>
    <row r="136" spans="2:59" s="416" customFormat="1" x14ac:dyDescent="0.2">
      <c r="B136" s="399"/>
      <c r="C136" s="437" t="s">
        <v>200</v>
      </c>
      <c r="D136" s="405"/>
      <c r="E136" s="405"/>
      <c r="F136" s="405"/>
      <c r="G136" s="405"/>
      <c r="H136" s="405"/>
      <c r="I136" s="405"/>
      <c r="J136" s="405"/>
      <c r="K136" s="405"/>
      <c r="L136" s="405"/>
      <c r="M136" s="405"/>
      <c r="N136" s="405"/>
      <c r="O136" s="405"/>
      <c r="P136" s="405"/>
      <c r="Q136" s="405"/>
      <c r="R136" s="406"/>
      <c r="S136" s="407"/>
      <c r="T136" s="408"/>
      <c r="U136" s="408"/>
      <c r="V136" s="409"/>
      <c r="W136" s="409"/>
      <c r="X136" s="409"/>
      <c r="Y136" s="409"/>
      <c r="Z136" s="409"/>
      <c r="AA136" s="409"/>
      <c r="AB136" s="409"/>
      <c r="AC136" s="409"/>
      <c r="AD136" s="409"/>
      <c r="AE136" s="409"/>
      <c r="AF136" s="409"/>
      <c r="AG136" s="409"/>
      <c r="AH136" s="409"/>
      <c r="AI136" s="1275"/>
      <c r="AJ136" s="1275"/>
      <c r="AK136" s="409"/>
      <c r="AL136" s="409"/>
      <c r="AM136" s="409"/>
      <c r="AN136" s="409"/>
      <c r="AO136" s="410"/>
      <c r="AP136" s="382"/>
      <c r="AQ136" s="382"/>
      <c r="AR136" s="382"/>
      <c r="AS136" s="382"/>
      <c r="AT136" s="382"/>
      <c r="AU136" s="382"/>
      <c r="AV136" s="382"/>
      <c r="AW136" s="382"/>
      <c r="AX136" s="382"/>
      <c r="AY136" s="382"/>
      <c r="AZ136" s="382"/>
      <c r="BA136" s="382"/>
      <c r="BB136" s="382"/>
      <c r="BC136" s="382"/>
      <c r="BD136" s="382"/>
      <c r="BE136" s="382"/>
      <c r="BF136" s="382"/>
      <c r="BG136" s="382"/>
    </row>
    <row r="137" spans="2:59" s="416" customFormat="1" x14ac:dyDescent="0.2">
      <c r="B137" s="399"/>
      <c r="C137" s="438" t="s">
        <v>212</v>
      </c>
      <c r="D137" s="411">
        <f>IFERROR('Sch PARENT Inputs'!E156,0)</f>
        <v>0</v>
      </c>
      <c r="E137" s="411">
        <f>IFERROR('Sch PARENT Inputs'!G156,0)</f>
        <v>0</v>
      </c>
      <c r="F137" s="411">
        <f>D137-E137</f>
        <v>0</v>
      </c>
      <c r="G137" s="411"/>
      <c r="H137" s="411"/>
      <c r="I137" s="411"/>
      <c r="J137" s="411"/>
      <c r="K137" s="411"/>
      <c r="L137" s="411"/>
      <c r="M137" s="411">
        <f>-F137</f>
        <v>0</v>
      </c>
      <c r="N137" s="411"/>
      <c r="O137" s="411"/>
      <c r="P137" s="411"/>
      <c r="Q137" s="411"/>
      <c r="R137" s="412"/>
      <c r="S137" s="417">
        <f>SUM(F137:R137)</f>
        <v>0</v>
      </c>
      <c r="T137" s="413"/>
      <c r="U137" s="413"/>
      <c r="V137" s="414"/>
      <c r="W137" s="414"/>
      <c r="X137" s="414"/>
      <c r="Y137" s="414"/>
      <c r="Z137" s="414"/>
      <c r="AA137" s="414"/>
      <c r="AB137" s="414"/>
      <c r="AC137" s="414"/>
      <c r="AD137" s="414"/>
      <c r="AE137" s="414"/>
      <c r="AF137" s="414"/>
      <c r="AG137" s="414"/>
      <c r="AH137" s="414"/>
      <c r="AI137" s="1276"/>
      <c r="AJ137" s="1276"/>
      <c r="AK137" s="414"/>
      <c r="AL137" s="414"/>
      <c r="AM137" s="414"/>
      <c r="AN137" s="414"/>
      <c r="AO137" s="415"/>
      <c r="AP137" s="408">
        <f>S137-SUM(V137:AO137)</f>
        <v>0</v>
      </c>
      <c r="AQ137" s="382"/>
    </row>
    <row r="138" spans="2:59" s="416" customFormat="1" x14ac:dyDescent="0.2">
      <c r="B138" s="399"/>
      <c r="C138" s="438" t="s">
        <v>213</v>
      </c>
      <c r="D138" s="411">
        <f>IFERROR('Sch PARENT Inputs'!E157,0)</f>
        <v>0</v>
      </c>
      <c r="E138" s="411">
        <f>IFERROR('Sch PARENT Inputs'!G157,0)</f>
        <v>0</v>
      </c>
      <c r="F138" s="411">
        <f>D138-E138</f>
        <v>0</v>
      </c>
      <c r="G138" s="411"/>
      <c r="H138" s="411"/>
      <c r="I138" s="411"/>
      <c r="J138" s="411"/>
      <c r="K138" s="411"/>
      <c r="L138" s="411"/>
      <c r="M138" s="411"/>
      <c r="N138" s="411"/>
      <c r="O138" s="411"/>
      <c r="P138" s="411"/>
      <c r="Q138" s="411"/>
      <c r="R138" s="412"/>
      <c r="S138" s="407">
        <f>SUM(F138:R138)</f>
        <v>0</v>
      </c>
      <c r="T138" s="413"/>
      <c r="U138" s="413"/>
      <c r="V138" s="414"/>
      <c r="W138" s="414"/>
      <c r="X138" s="414"/>
      <c r="Y138" s="414"/>
      <c r="Z138" s="414">
        <f>+S138</f>
        <v>0</v>
      </c>
      <c r="AA138" s="414"/>
      <c r="AB138" s="414"/>
      <c r="AC138" s="414"/>
      <c r="AD138" s="414"/>
      <c r="AE138" s="414"/>
      <c r="AF138" s="414"/>
      <c r="AG138" s="414"/>
      <c r="AH138" s="414"/>
      <c r="AI138" s="1276"/>
      <c r="AJ138" s="1276"/>
      <c r="AK138" s="414"/>
      <c r="AL138" s="414"/>
      <c r="AM138" s="414"/>
      <c r="AN138" s="414"/>
      <c r="AO138" s="415"/>
      <c r="AP138" s="408">
        <f>S138-SUM(V138:AO138)</f>
        <v>0</v>
      </c>
    </row>
    <row r="139" spans="2:59" s="382" customFormat="1" x14ac:dyDescent="0.2">
      <c r="B139" s="399"/>
      <c r="C139" s="438"/>
      <c r="D139" s="411"/>
      <c r="E139" s="411"/>
      <c r="F139" s="411"/>
      <c r="G139" s="411"/>
      <c r="H139" s="411"/>
      <c r="I139" s="411"/>
      <c r="J139" s="411"/>
      <c r="K139" s="411"/>
      <c r="L139" s="411"/>
      <c r="M139" s="411"/>
      <c r="N139" s="411"/>
      <c r="O139" s="411"/>
      <c r="P139" s="411"/>
      <c r="Q139" s="411"/>
      <c r="R139" s="412"/>
      <c r="S139" s="407"/>
      <c r="T139" s="413"/>
      <c r="U139" s="413"/>
      <c r="V139" s="414"/>
      <c r="W139" s="414"/>
      <c r="X139" s="414"/>
      <c r="Y139" s="414"/>
      <c r="Z139" s="414"/>
      <c r="AA139" s="414"/>
      <c r="AB139" s="414"/>
      <c r="AC139" s="414"/>
      <c r="AD139" s="414"/>
      <c r="AE139" s="414"/>
      <c r="AF139" s="414"/>
      <c r="AG139" s="414"/>
      <c r="AH139" s="414"/>
      <c r="AI139" s="1276"/>
      <c r="AJ139" s="1276"/>
      <c r="AK139" s="414"/>
      <c r="AL139" s="414"/>
      <c r="AM139" s="414"/>
      <c r="AN139" s="414"/>
      <c r="AO139" s="415"/>
      <c r="AP139" s="416"/>
      <c r="AQ139" s="416"/>
      <c r="AR139" s="416"/>
      <c r="AS139" s="416"/>
      <c r="AT139" s="416"/>
      <c r="AU139" s="416"/>
      <c r="AV139" s="416"/>
      <c r="AW139" s="416"/>
      <c r="AX139" s="416"/>
      <c r="AY139" s="416"/>
      <c r="AZ139" s="416"/>
      <c r="BA139" s="416"/>
      <c r="BB139" s="416"/>
      <c r="BC139" s="416"/>
      <c r="BD139" s="416"/>
      <c r="BE139" s="416"/>
      <c r="BF139" s="416"/>
      <c r="BG139" s="416"/>
    </row>
    <row r="140" spans="2:59" s="382" customFormat="1" x14ac:dyDescent="0.2">
      <c r="B140" s="399"/>
      <c r="C140" s="436" t="s">
        <v>214</v>
      </c>
      <c r="D140" s="402"/>
      <c r="E140" s="402"/>
      <c r="F140" s="402"/>
      <c r="G140" s="402"/>
      <c r="H140" s="402"/>
      <c r="I140" s="402"/>
      <c r="J140" s="402"/>
      <c r="K140" s="402"/>
      <c r="L140" s="402"/>
      <c r="M140" s="402"/>
      <c r="N140" s="402"/>
      <c r="O140" s="402"/>
      <c r="P140" s="402"/>
      <c r="Q140" s="402"/>
      <c r="R140" s="402"/>
      <c r="S140" s="402"/>
      <c r="T140" s="402"/>
      <c r="U140" s="402"/>
      <c r="V140" s="403"/>
      <c r="W140" s="403"/>
      <c r="X140" s="403"/>
      <c r="Y140" s="403"/>
      <c r="Z140" s="403"/>
      <c r="AA140" s="403"/>
      <c r="AB140" s="403"/>
      <c r="AC140" s="403"/>
      <c r="AD140" s="403"/>
      <c r="AE140" s="403"/>
      <c r="AF140" s="403"/>
      <c r="AG140" s="403"/>
      <c r="AH140" s="403"/>
      <c r="AI140" s="403"/>
      <c r="AJ140" s="403"/>
      <c r="AK140" s="403"/>
      <c r="AL140" s="403"/>
      <c r="AM140" s="403"/>
      <c r="AN140" s="403"/>
      <c r="AO140" s="404"/>
      <c r="AQ140" s="416"/>
    </row>
    <row r="141" spans="2:59" s="416" customFormat="1" x14ac:dyDescent="0.2">
      <c r="B141" s="399"/>
      <c r="C141" s="437" t="s">
        <v>200</v>
      </c>
      <c r="D141" s="405"/>
      <c r="E141" s="405"/>
      <c r="F141" s="405"/>
      <c r="G141" s="405"/>
      <c r="H141" s="405"/>
      <c r="I141" s="405"/>
      <c r="J141" s="405"/>
      <c r="K141" s="405"/>
      <c r="L141" s="405"/>
      <c r="M141" s="405"/>
      <c r="N141" s="405"/>
      <c r="O141" s="405"/>
      <c r="P141" s="405"/>
      <c r="Q141" s="405"/>
      <c r="R141" s="406"/>
      <c r="S141" s="407"/>
      <c r="T141" s="408"/>
      <c r="U141" s="408"/>
      <c r="V141" s="409"/>
      <c r="W141" s="409"/>
      <c r="X141" s="409"/>
      <c r="Y141" s="409"/>
      <c r="Z141" s="409"/>
      <c r="AA141" s="409"/>
      <c r="AB141" s="409"/>
      <c r="AC141" s="409"/>
      <c r="AD141" s="409"/>
      <c r="AE141" s="409"/>
      <c r="AF141" s="409"/>
      <c r="AG141" s="409"/>
      <c r="AH141" s="409"/>
      <c r="AI141" s="1275"/>
      <c r="AJ141" s="1275"/>
      <c r="AK141" s="409"/>
      <c r="AL141" s="409"/>
      <c r="AM141" s="409"/>
      <c r="AN141" s="409"/>
      <c r="AO141" s="410"/>
      <c r="AP141" s="382"/>
      <c r="AQ141" s="382"/>
      <c r="AR141" s="382"/>
      <c r="AS141" s="382"/>
      <c r="AT141" s="382"/>
      <c r="AU141" s="382"/>
      <c r="AV141" s="382"/>
      <c r="AW141" s="382"/>
      <c r="AX141" s="382"/>
      <c r="AY141" s="382"/>
      <c r="AZ141" s="382"/>
      <c r="BA141" s="382"/>
      <c r="BB141" s="382"/>
      <c r="BC141" s="382"/>
      <c r="BD141" s="382"/>
      <c r="BE141" s="382"/>
      <c r="BF141" s="382"/>
      <c r="BG141" s="382"/>
    </row>
    <row r="142" spans="2:59" s="416" customFormat="1" x14ac:dyDescent="0.2">
      <c r="B142" s="399"/>
      <c r="C142" s="438" t="s">
        <v>215</v>
      </c>
      <c r="D142" s="411">
        <f>IFERROR('Sch PARENT Inputs'!E162,0)</f>
        <v>0</v>
      </c>
      <c r="E142" s="411">
        <f>IFERROR('Sch PARENT Inputs'!G162,0)</f>
        <v>0</v>
      </c>
      <c r="F142" s="411">
        <f>D142-E142</f>
        <v>0</v>
      </c>
      <c r="G142" s="411"/>
      <c r="H142" s="411"/>
      <c r="I142" s="411"/>
      <c r="J142" s="411"/>
      <c r="K142" s="411"/>
      <c r="L142" s="411"/>
      <c r="M142" s="411">
        <f>-F142</f>
        <v>0</v>
      </c>
      <c r="N142" s="411"/>
      <c r="O142" s="411"/>
      <c r="P142" s="411"/>
      <c r="Q142" s="411"/>
      <c r="R142" s="412"/>
      <c r="S142" s="417">
        <f>SUM(F142:R142)</f>
        <v>0</v>
      </c>
      <c r="T142" s="413"/>
      <c r="U142" s="413"/>
      <c r="V142" s="414"/>
      <c r="W142" s="414"/>
      <c r="X142" s="414"/>
      <c r="Y142" s="414"/>
      <c r="Z142" s="414"/>
      <c r="AA142" s="414"/>
      <c r="AB142" s="414"/>
      <c r="AC142" s="414"/>
      <c r="AD142" s="414"/>
      <c r="AE142" s="414"/>
      <c r="AF142" s="414"/>
      <c r="AG142" s="414"/>
      <c r="AH142" s="414"/>
      <c r="AI142" s="1276"/>
      <c r="AJ142" s="1276"/>
      <c r="AK142" s="414"/>
      <c r="AL142" s="414"/>
      <c r="AM142" s="414"/>
      <c r="AN142" s="414"/>
      <c r="AO142" s="415"/>
      <c r="AP142" s="408">
        <f>S142-SUM(V142:AO142)</f>
        <v>0</v>
      </c>
      <c r="AQ142" s="382"/>
    </row>
    <row r="143" spans="2:59" s="416" customFormat="1" x14ac:dyDescent="0.2">
      <c r="B143" s="399"/>
      <c r="C143" s="438" t="s">
        <v>216</v>
      </c>
      <c r="D143" s="411">
        <f>IFERROR('Sch PARENT Inputs'!E163,0)</f>
        <v>0</v>
      </c>
      <c r="E143" s="411">
        <f>IFERROR('Sch PARENT Inputs'!G163,0)</f>
        <v>0</v>
      </c>
      <c r="F143" s="411">
        <f>D143-E143</f>
        <v>0</v>
      </c>
      <c r="G143" s="411"/>
      <c r="H143" s="411"/>
      <c r="I143" s="411"/>
      <c r="J143" s="411"/>
      <c r="K143" s="411"/>
      <c r="L143" s="411"/>
      <c r="M143" s="411">
        <f>-F143</f>
        <v>0</v>
      </c>
      <c r="N143" s="411"/>
      <c r="O143" s="411"/>
      <c r="P143" s="411"/>
      <c r="Q143" s="411"/>
      <c r="R143" s="412"/>
      <c r="S143" s="417">
        <f>SUM(F143:R143)</f>
        <v>0</v>
      </c>
      <c r="T143" s="413"/>
      <c r="U143" s="413"/>
      <c r="V143" s="414"/>
      <c r="W143" s="414"/>
      <c r="X143" s="414"/>
      <c r="Y143" s="414"/>
      <c r="Z143" s="414"/>
      <c r="AA143" s="414"/>
      <c r="AB143" s="414"/>
      <c r="AC143" s="414"/>
      <c r="AD143" s="414"/>
      <c r="AE143" s="414"/>
      <c r="AF143" s="414"/>
      <c r="AG143" s="414"/>
      <c r="AH143" s="414"/>
      <c r="AI143" s="1276"/>
      <c r="AJ143" s="1276"/>
      <c r="AK143" s="414"/>
      <c r="AL143" s="414"/>
      <c r="AM143" s="414"/>
      <c r="AN143" s="414"/>
      <c r="AO143" s="415"/>
      <c r="AP143" s="408">
        <f>S143-SUM(V143:AO143)</f>
        <v>0</v>
      </c>
    </row>
    <row r="144" spans="2:59" s="416" customFormat="1" x14ac:dyDescent="0.2">
      <c r="B144" s="399"/>
      <c r="C144" s="438" t="s">
        <v>217</v>
      </c>
      <c r="D144" s="411">
        <f>IFERROR('Sch PARENT Inputs'!E164,0)</f>
        <v>0</v>
      </c>
      <c r="E144" s="411">
        <f>IFERROR('Sch PARENT Inputs'!G164,0)</f>
        <v>0</v>
      </c>
      <c r="F144" s="411">
        <f>D144-E144</f>
        <v>0</v>
      </c>
      <c r="G144" s="411"/>
      <c r="H144" s="411"/>
      <c r="I144" s="411"/>
      <c r="J144" s="411"/>
      <c r="K144" s="411"/>
      <c r="L144" s="411"/>
      <c r="M144" s="411">
        <f>-F144</f>
        <v>0</v>
      </c>
      <c r="N144" s="411"/>
      <c r="O144" s="411"/>
      <c r="P144" s="411"/>
      <c r="Q144" s="411"/>
      <c r="R144" s="412"/>
      <c r="S144" s="417">
        <f>SUM(F144:R144)</f>
        <v>0</v>
      </c>
      <c r="T144" s="413"/>
      <c r="U144" s="413"/>
      <c r="V144" s="414"/>
      <c r="W144" s="414"/>
      <c r="X144" s="414"/>
      <c r="Y144" s="414"/>
      <c r="Z144" s="414"/>
      <c r="AA144" s="414"/>
      <c r="AB144" s="414"/>
      <c r="AC144" s="414"/>
      <c r="AD144" s="414"/>
      <c r="AE144" s="414"/>
      <c r="AF144" s="414"/>
      <c r="AG144" s="414"/>
      <c r="AH144" s="414"/>
      <c r="AI144" s="1276"/>
      <c r="AJ144" s="1276"/>
      <c r="AK144" s="414"/>
      <c r="AL144" s="414"/>
      <c r="AM144" s="414"/>
      <c r="AN144" s="414"/>
      <c r="AO144" s="415"/>
      <c r="AP144" s="408">
        <f>S144-SUM(V144:AO144)</f>
        <v>0</v>
      </c>
    </row>
    <row r="145" spans="2:59" s="382" customFormat="1" x14ac:dyDescent="0.2">
      <c r="B145" s="399"/>
      <c r="C145" s="438"/>
      <c r="D145" s="411"/>
      <c r="E145" s="411"/>
      <c r="F145" s="411"/>
      <c r="G145" s="411"/>
      <c r="H145" s="411"/>
      <c r="I145" s="411"/>
      <c r="J145" s="411"/>
      <c r="K145" s="411"/>
      <c r="L145" s="411"/>
      <c r="M145" s="411"/>
      <c r="N145" s="411"/>
      <c r="O145" s="411"/>
      <c r="P145" s="411"/>
      <c r="Q145" s="411"/>
      <c r="R145" s="412"/>
      <c r="S145" s="407"/>
      <c r="T145" s="413"/>
      <c r="U145" s="413"/>
      <c r="V145" s="414"/>
      <c r="W145" s="414"/>
      <c r="X145" s="414"/>
      <c r="Y145" s="414"/>
      <c r="Z145" s="414"/>
      <c r="AA145" s="414"/>
      <c r="AB145" s="414"/>
      <c r="AC145" s="414"/>
      <c r="AD145" s="414"/>
      <c r="AE145" s="414"/>
      <c r="AF145" s="414"/>
      <c r="AG145" s="414"/>
      <c r="AH145" s="414"/>
      <c r="AI145" s="1276"/>
      <c r="AJ145" s="1276"/>
      <c r="AK145" s="414"/>
      <c r="AL145" s="414"/>
      <c r="AM145" s="414"/>
      <c r="AN145" s="414"/>
      <c r="AO145" s="415"/>
      <c r="AP145" s="416"/>
      <c r="AQ145" s="416"/>
      <c r="AR145" s="416"/>
      <c r="AS145" s="416"/>
      <c r="AT145" s="416"/>
      <c r="AU145" s="416"/>
      <c r="AV145" s="416"/>
      <c r="AW145" s="416"/>
      <c r="AX145" s="416"/>
      <c r="AY145" s="416"/>
      <c r="AZ145" s="416"/>
      <c r="BA145" s="416"/>
      <c r="BB145" s="416"/>
      <c r="BC145" s="416"/>
      <c r="BD145" s="416"/>
      <c r="BE145" s="416"/>
      <c r="BF145" s="416"/>
      <c r="BG145" s="416"/>
    </row>
    <row r="146" spans="2:59" s="382" customFormat="1" x14ac:dyDescent="0.2">
      <c r="B146" s="399"/>
      <c r="C146" s="436" t="s">
        <v>218</v>
      </c>
      <c r="D146" s="402"/>
      <c r="E146" s="402"/>
      <c r="F146" s="402"/>
      <c r="G146" s="402"/>
      <c r="H146" s="402"/>
      <c r="I146" s="402"/>
      <c r="J146" s="402"/>
      <c r="K146" s="402"/>
      <c r="L146" s="402"/>
      <c r="M146" s="402"/>
      <c r="N146" s="402"/>
      <c r="O146" s="402"/>
      <c r="P146" s="402"/>
      <c r="Q146" s="402"/>
      <c r="R146" s="402"/>
      <c r="S146" s="402"/>
      <c r="T146" s="402"/>
      <c r="U146" s="402"/>
      <c r="V146" s="403"/>
      <c r="W146" s="403"/>
      <c r="X146" s="403"/>
      <c r="Y146" s="403"/>
      <c r="Z146" s="403"/>
      <c r="AA146" s="403"/>
      <c r="AB146" s="403"/>
      <c r="AC146" s="403"/>
      <c r="AD146" s="403"/>
      <c r="AE146" s="403"/>
      <c r="AF146" s="403"/>
      <c r="AG146" s="403"/>
      <c r="AH146" s="403"/>
      <c r="AI146" s="403"/>
      <c r="AJ146" s="403"/>
      <c r="AK146" s="403"/>
      <c r="AL146" s="403"/>
      <c r="AM146" s="403"/>
      <c r="AN146" s="403"/>
      <c r="AO146" s="404"/>
      <c r="AQ146" s="416"/>
    </row>
    <row r="147" spans="2:59" s="416" customFormat="1" x14ac:dyDescent="0.2">
      <c r="B147" s="399"/>
      <c r="C147" s="437" t="s">
        <v>200</v>
      </c>
      <c r="D147" s="405"/>
      <c r="E147" s="405"/>
      <c r="F147" s="405"/>
      <c r="G147" s="405"/>
      <c r="H147" s="405"/>
      <c r="I147" s="405"/>
      <c r="J147" s="405"/>
      <c r="K147" s="405"/>
      <c r="L147" s="405"/>
      <c r="M147" s="405"/>
      <c r="N147" s="405"/>
      <c r="O147" s="405"/>
      <c r="P147" s="405"/>
      <c r="Q147" s="405"/>
      <c r="R147" s="406"/>
      <c r="S147" s="407"/>
      <c r="T147" s="408"/>
      <c r="U147" s="408"/>
      <c r="V147" s="409"/>
      <c r="W147" s="409"/>
      <c r="X147" s="409"/>
      <c r="Y147" s="409"/>
      <c r="Z147" s="409"/>
      <c r="AA147" s="409"/>
      <c r="AB147" s="409"/>
      <c r="AC147" s="409"/>
      <c r="AD147" s="409"/>
      <c r="AE147" s="409"/>
      <c r="AF147" s="409"/>
      <c r="AG147" s="409"/>
      <c r="AH147" s="409"/>
      <c r="AI147" s="1275"/>
      <c r="AJ147" s="1275"/>
      <c r="AK147" s="409"/>
      <c r="AL147" s="409"/>
      <c r="AM147" s="409"/>
      <c r="AN147" s="409"/>
      <c r="AO147" s="410"/>
      <c r="AP147" s="382"/>
      <c r="AQ147" s="382"/>
      <c r="AR147" s="382"/>
      <c r="AS147" s="382"/>
      <c r="AT147" s="382"/>
      <c r="AU147" s="382"/>
      <c r="AV147" s="382"/>
      <c r="AW147" s="382"/>
      <c r="AX147" s="382"/>
      <c r="AY147" s="382"/>
      <c r="AZ147" s="382"/>
      <c r="BA147" s="382"/>
      <c r="BB147" s="382"/>
      <c r="BC147" s="382"/>
      <c r="BD147" s="382"/>
      <c r="BE147" s="382"/>
      <c r="BF147" s="382"/>
      <c r="BG147" s="382"/>
    </row>
    <row r="148" spans="2:59" s="416" customFormat="1" x14ac:dyDescent="0.2">
      <c r="B148" s="399"/>
      <c r="C148" s="438" t="s">
        <v>219</v>
      </c>
      <c r="D148" s="411">
        <f>IFERROR('Sch PARENT Inputs'!E169,0)</f>
        <v>0</v>
      </c>
      <c r="E148" s="411">
        <f>IFERROR('Sch PARENT Inputs'!G169,0)</f>
        <v>0</v>
      </c>
      <c r="F148" s="411">
        <f>D148-E148</f>
        <v>0</v>
      </c>
      <c r="G148" s="411"/>
      <c r="H148" s="411"/>
      <c r="I148" s="411"/>
      <c r="J148" s="411"/>
      <c r="K148" s="411"/>
      <c r="L148" s="411"/>
      <c r="M148" s="411"/>
      <c r="N148" s="411"/>
      <c r="O148" s="411"/>
      <c r="P148" s="411"/>
      <c r="Q148" s="411"/>
      <c r="R148" s="412"/>
      <c r="S148" s="407">
        <f>SUM(F148:R148)</f>
        <v>0</v>
      </c>
      <c r="T148" s="413"/>
      <c r="U148" s="413"/>
      <c r="V148" s="414"/>
      <c r="W148" s="414"/>
      <c r="X148" s="414"/>
      <c r="Y148" s="414"/>
      <c r="Z148" s="414"/>
      <c r="AA148" s="414"/>
      <c r="AB148" s="414"/>
      <c r="AC148" s="414"/>
      <c r="AD148" s="414"/>
      <c r="AE148" s="414"/>
      <c r="AF148" s="414"/>
      <c r="AG148" s="414"/>
      <c r="AH148" s="414"/>
      <c r="AI148" s="1276"/>
      <c r="AJ148" s="1276">
        <f>+S148</f>
        <v>0</v>
      </c>
      <c r="AK148" s="414"/>
      <c r="AL148" s="414"/>
      <c r="AM148" s="414"/>
      <c r="AN148" s="414"/>
      <c r="AO148" s="415"/>
      <c r="AP148" s="408">
        <f>S148-SUM(V148:AO148)</f>
        <v>0</v>
      </c>
      <c r="AQ148" s="382"/>
    </row>
    <row r="149" spans="2:59" s="382" customFormat="1" x14ac:dyDescent="0.2">
      <c r="B149" s="399"/>
      <c r="C149" s="438"/>
      <c r="D149" s="411"/>
      <c r="E149" s="411"/>
      <c r="F149" s="411"/>
      <c r="G149" s="411"/>
      <c r="H149" s="411"/>
      <c r="I149" s="411"/>
      <c r="J149" s="411"/>
      <c r="K149" s="411"/>
      <c r="L149" s="411"/>
      <c r="M149" s="411"/>
      <c r="N149" s="411"/>
      <c r="O149" s="411"/>
      <c r="P149" s="411"/>
      <c r="Q149" s="411"/>
      <c r="R149" s="412"/>
      <c r="S149" s="407"/>
      <c r="T149" s="413"/>
      <c r="U149" s="413"/>
      <c r="V149" s="414"/>
      <c r="W149" s="414"/>
      <c r="X149" s="414"/>
      <c r="Y149" s="414"/>
      <c r="Z149" s="414"/>
      <c r="AA149" s="414"/>
      <c r="AB149" s="414"/>
      <c r="AC149" s="414"/>
      <c r="AD149" s="414"/>
      <c r="AE149" s="414"/>
      <c r="AF149" s="414"/>
      <c r="AG149" s="414"/>
      <c r="AH149" s="414"/>
      <c r="AI149" s="1276"/>
      <c r="AJ149" s="1276"/>
      <c r="AK149" s="414"/>
      <c r="AL149" s="414"/>
      <c r="AM149" s="414"/>
      <c r="AN149" s="414"/>
      <c r="AO149" s="415"/>
      <c r="AP149" s="416"/>
      <c r="AQ149" s="416"/>
      <c r="AR149" s="416"/>
      <c r="AS149" s="416"/>
      <c r="AT149" s="416"/>
      <c r="AU149" s="416"/>
      <c r="AV149" s="416"/>
      <c r="AW149" s="416"/>
      <c r="AX149" s="416"/>
      <c r="AY149" s="416"/>
      <c r="AZ149" s="416"/>
      <c r="BA149" s="416"/>
      <c r="BB149" s="416"/>
      <c r="BC149" s="416"/>
      <c r="BD149" s="416"/>
      <c r="BE149" s="416"/>
      <c r="BF149" s="416"/>
      <c r="BG149" s="416"/>
    </row>
    <row r="150" spans="2:59" s="382" customFormat="1" x14ac:dyDescent="0.2">
      <c r="B150" s="399"/>
      <c r="C150" s="436" t="s">
        <v>220</v>
      </c>
      <c r="D150" s="402"/>
      <c r="E150" s="402"/>
      <c r="F150" s="402"/>
      <c r="G150" s="402"/>
      <c r="H150" s="402"/>
      <c r="I150" s="402"/>
      <c r="J150" s="402"/>
      <c r="K150" s="402"/>
      <c r="L150" s="402"/>
      <c r="M150" s="402"/>
      <c r="N150" s="402"/>
      <c r="O150" s="402"/>
      <c r="P150" s="402"/>
      <c r="Q150" s="402"/>
      <c r="R150" s="402"/>
      <c r="S150" s="402"/>
      <c r="T150" s="402"/>
      <c r="U150" s="402"/>
      <c r="V150" s="403"/>
      <c r="W150" s="403"/>
      <c r="X150" s="403"/>
      <c r="Y150" s="403"/>
      <c r="Z150" s="403"/>
      <c r="AA150" s="403"/>
      <c r="AB150" s="403"/>
      <c r="AC150" s="403"/>
      <c r="AD150" s="403"/>
      <c r="AE150" s="403"/>
      <c r="AF150" s="403"/>
      <c r="AG150" s="403"/>
      <c r="AH150" s="403"/>
      <c r="AI150" s="403"/>
      <c r="AJ150" s="403"/>
      <c r="AK150" s="403"/>
      <c r="AL150" s="403"/>
      <c r="AM150" s="403"/>
      <c r="AN150" s="403"/>
      <c r="AO150" s="404"/>
      <c r="AQ150" s="416"/>
    </row>
    <row r="151" spans="2:59" s="416" customFormat="1" x14ac:dyDescent="0.2">
      <c r="B151" s="399"/>
      <c r="C151" s="437" t="s">
        <v>200</v>
      </c>
      <c r="D151" s="405"/>
      <c r="E151" s="405"/>
      <c r="F151" s="405"/>
      <c r="G151" s="405"/>
      <c r="H151" s="405"/>
      <c r="I151" s="405"/>
      <c r="J151" s="405"/>
      <c r="K151" s="405"/>
      <c r="L151" s="405"/>
      <c r="M151" s="405"/>
      <c r="N151" s="405"/>
      <c r="O151" s="405"/>
      <c r="P151" s="405"/>
      <c r="Q151" s="405"/>
      <c r="R151" s="406"/>
      <c r="S151" s="407"/>
      <c r="T151" s="408"/>
      <c r="U151" s="408"/>
      <c r="V151" s="409"/>
      <c r="W151" s="409"/>
      <c r="X151" s="409"/>
      <c r="Y151" s="409"/>
      <c r="Z151" s="409"/>
      <c r="AA151" s="409"/>
      <c r="AB151" s="409"/>
      <c r="AC151" s="409"/>
      <c r="AD151" s="409"/>
      <c r="AE151" s="409"/>
      <c r="AF151" s="409"/>
      <c r="AG151" s="409"/>
      <c r="AH151" s="409"/>
      <c r="AI151" s="1275"/>
      <c r="AJ151" s="1275"/>
      <c r="AK151" s="409"/>
      <c r="AL151" s="409"/>
      <c r="AM151" s="409"/>
      <c r="AN151" s="409"/>
      <c r="AO151" s="410"/>
      <c r="AP151" s="382"/>
      <c r="AQ151" s="382"/>
      <c r="AR151" s="382"/>
      <c r="AS151" s="382"/>
      <c r="AT151" s="382"/>
      <c r="AU151" s="382"/>
      <c r="AV151" s="382"/>
      <c r="AW151" s="382"/>
      <c r="AX151" s="382"/>
      <c r="AY151" s="382"/>
      <c r="AZ151" s="382"/>
      <c r="BA151" s="382"/>
      <c r="BB151" s="382"/>
      <c r="BC151" s="382"/>
      <c r="BD151" s="382"/>
      <c r="BE151" s="382"/>
      <c r="BF151" s="382"/>
      <c r="BG151" s="382"/>
    </row>
    <row r="152" spans="2:59" s="416" customFormat="1" x14ac:dyDescent="0.2">
      <c r="B152" s="399"/>
      <c r="C152" s="438" t="s">
        <v>221</v>
      </c>
      <c r="D152" s="411">
        <f>IFERROR('Sch PARENT Inputs'!E174,0)</f>
        <v>0</v>
      </c>
      <c r="E152" s="411">
        <f>IFERROR('Sch PARENT Inputs'!G174,0)</f>
        <v>0</v>
      </c>
      <c r="F152" s="411">
        <f t="shared" ref="F152:F160" si="31">D152-E152</f>
        <v>0</v>
      </c>
      <c r="G152" s="411"/>
      <c r="H152" s="411"/>
      <c r="I152" s="411"/>
      <c r="J152" s="411"/>
      <c r="K152" s="411"/>
      <c r="L152" s="411"/>
      <c r="M152" s="411"/>
      <c r="N152" s="411"/>
      <c r="O152" s="411"/>
      <c r="P152" s="411"/>
      <c r="Q152" s="411"/>
      <c r="R152" s="412"/>
      <c r="S152" s="407">
        <f t="shared" ref="S152:S160" si="32">SUM(F152:R152)</f>
        <v>0</v>
      </c>
      <c r="T152" s="413"/>
      <c r="U152" s="413"/>
      <c r="V152" s="414"/>
      <c r="W152" s="414"/>
      <c r="X152" s="414"/>
      <c r="Y152" s="414"/>
      <c r="Z152" s="414"/>
      <c r="AA152" s="414"/>
      <c r="AB152" s="414"/>
      <c r="AC152" s="414"/>
      <c r="AD152" s="414"/>
      <c r="AE152" s="414"/>
      <c r="AF152" s="414"/>
      <c r="AG152" s="414"/>
      <c r="AH152" s="414">
        <f t="shared" ref="AH152:AH160" si="33">+S152</f>
        <v>0</v>
      </c>
      <c r="AI152" s="1276"/>
      <c r="AJ152" s="1276"/>
      <c r="AK152" s="414"/>
      <c r="AL152" s="414"/>
      <c r="AM152" s="414"/>
      <c r="AN152" s="414"/>
      <c r="AO152" s="415"/>
      <c r="AP152" s="408">
        <f t="shared" ref="AP152:AP160" si="34">S152-SUM(V152:AO152)</f>
        <v>0</v>
      </c>
      <c r="AQ152" s="382"/>
    </row>
    <row r="153" spans="2:59" s="416" customFormat="1" x14ac:dyDescent="0.2">
      <c r="B153" s="399"/>
      <c r="C153" s="438" t="s">
        <v>196</v>
      </c>
      <c r="D153" s="411">
        <f>IFERROR('Sch PARENT Inputs'!E175,0)</f>
        <v>0</v>
      </c>
      <c r="E153" s="411">
        <f>IFERROR('Sch PARENT Inputs'!G175,0)</f>
        <v>0</v>
      </c>
      <c r="F153" s="411">
        <f t="shared" si="31"/>
        <v>0</v>
      </c>
      <c r="G153" s="411"/>
      <c r="H153" s="411"/>
      <c r="I153" s="411"/>
      <c r="J153" s="411"/>
      <c r="K153" s="411"/>
      <c r="L153" s="411"/>
      <c r="M153" s="411"/>
      <c r="N153" s="411"/>
      <c r="O153" s="411"/>
      <c r="P153" s="411">
        <f>-P187</f>
        <v>0</v>
      </c>
      <c r="Q153" s="411"/>
      <c r="R153" s="412"/>
      <c r="S153" s="407">
        <f>SUM(F153:R153)</f>
        <v>0</v>
      </c>
      <c r="T153" s="413"/>
      <c r="U153" s="413"/>
      <c r="V153" s="414"/>
      <c r="W153" s="414"/>
      <c r="X153" s="414"/>
      <c r="Y153" s="414"/>
      <c r="Z153" s="414"/>
      <c r="AA153" s="414"/>
      <c r="AB153" s="414"/>
      <c r="AC153" s="414"/>
      <c r="AD153" s="414"/>
      <c r="AE153" s="414"/>
      <c r="AF153" s="414"/>
      <c r="AG153" s="414"/>
      <c r="AH153" s="414">
        <f t="shared" si="33"/>
        <v>0</v>
      </c>
      <c r="AI153" s="1276"/>
      <c r="AJ153" s="1276"/>
      <c r="AK153" s="414"/>
      <c r="AL153" s="414"/>
      <c r="AM153" s="414"/>
      <c r="AN153" s="414"/>
      <c r="AO153" s="415"/>
      <c r="AP153" s="408">
        <f t="shared" si="34"/>
        <v>0</v>
      </c>
    </row>
    <row r="154" spans="2:59" s="416" customFormat="1" x14ac:dyDescent="0.2">
      <c r="B154" s="399"/>
      <c r="C154" s="438" t="s">
        <v>222</v>
      </c>
      <c r="D154" s="411">
        <f>IFERROR('Sch PARENT Inputs'!E176,0)</f>
        <v>0</v>
      </c>
      <c r="E154" s="411">
        <f>IFERROR('Sch PARENT Inputs'!G176,0)</f>
        <v>0</v>
      </c>
      <c r="F154" s="411">
        <f t="shared" si="31"/>
        <v>0</v>
      </c>
      <c r="G154" s="411"/>
      <c r="H154" s="411"/>
      <c r="I154" s="411"/>
      <c r="J154" s="411"/>
      <c r="K154" s="411"/>
      <c r="L154" s="411"/>
      <c r="M154" s="411"/>
      <c r="N154" s="411"/>
      <c r="O154" s="411"/>
      <c r="P154" s="411"/>
      <c r="Q154" s="411"/>
      <c r="R154" s="412"/>
      <c r="S154" s="407">
        <f t="shared" si="32"/>
        <v>0</v>
      </c>
      <c r="T154" s="413"/>
      <c r="U154" s="413"/>
      <c r="V154" s="414"/>
      <c r="W154" s="414"/>
      <c r="X154" s="414"/>
      <c r="Y154" s="414"/>
      <c r="Z154" s="414"/>
      <c r="AA154" s="414"/>
      <c r="AB154" s="414"/>
      <c r="AC154" s="414"/>
      <c r="AD154" s="414"/>
      <c r="AE154" s="414"/>
      <c r="AF154" s="414"/>
      <c r="AG154" s="414"/>
      <c r="AH154" s="414">
        <f t="shared" si="33"/>
        <v>0</v>
      </c>
      <c r="AI154" s="1276"/>
      <c r="AJ154" s="1276"/>
      <c r="AK154" s="414"/>
      <c r="AL154" s="414"/>
      <c r="AM154" s="414"/>
      <c r="AN154" s="414"/>
      <c r="AO154" s="415"/>
      <c r="AP154" s="408">
        <f t="shared" si="34"/>
        <v>0</v>
      </c>
    </row>
    <row r="155" spans="2:59" s="416" customFormat="1" x14ac:dyDescent="0.2">
      <c r="B155" s="399"/>
      <c r="C155" s="438" t="s">
        <v>1410</v>
      </c>
      <c r="D155" s="411">
        <f>IFERROR('Sch PARENT Inputs'!E177,0)</f>
        <v>0</v>
      </c>
      <c r="E155" s="411">
        <f>IFERROR('Sch PARENT Inputs'!G177,0)</f>
        <v>0</v>
      </c>
      <c r="F155" s="411">
        <f t="shared" si="31"/>
        <v>0</v>
      </c>
      <c r="G155" s="411"/>
      <c r="H155" s="411"/>
      <c r="I155" s="411"/>
      <c r="J155" s="411"/>
      <c r="K155" s="411"/>
      <c r="L155" s="411"/>
      <c r="M155" s="411"/>
      <c r="N155" s="411"/>
      <c r="O155" s="411"/>
      <c r="P155" s="411"/>
      <c r="Q155" s="411"/>
      <c r="R155" s="412"/>
      <c r="S155" s="407">
        <f t="shared" si="32"/>
        <v>0</v>
      </c>
      <c r="T155" s="413"/>
      <c r="U155" s="413"/>
      <c r="V155" s="414"/>
      <c r="W155" s="414"/>
      <c r="X155" s="414"/>
      <c r="Y155" s="414"/>
      <c r="Z155" s="414"/>
      <c r="AA155" s="414"/>
      <c r="AB155" s="414"/>
      <c r="AC155" s="414"/>
      <c r="AD155" s="414"/>
      <c r="AE155" s="414"/>
      <c r="AF155" s="414"/>
      <c r="AG155" s="414"/>
      <c r="AH155" s="414">
        <f t="shared" si="33"/>
        <v>0</v>
      </c>
      <c r="AI155" s="1276"/>
      <c r="AJ155" s="1276"/>
      <c r="AK155" s="414"/>
      <c r="AL155" s="414"/>
      <c r="AM155" s="414"/>
      <c r="AN155" s="414"/>
      <c r="AO155" s="415"/>
      <c r="AP155" s="408">
        <f t="shared" si="34"/>
        <v>0</v>
      </c>
    </row>
    <row r="156" spans="2:59" s="416" customFormat="1" x14ac:dyDescent="0.2">
      <c r="B156" s="399"/>
      <c r="C156" s="438" t="s">
        <v>1404</v>
      </c>
      <c r="D156" s="411">
        <f>IFERROR('Sch PARENT Inputs'!E178,0)</f>
        <v>0</v>
      </c>
      <c r="E156" s="411">
        <f>IFERROR('Sch PARENT Inputs'!G178,0)</f>
        <v>0</v>
      </c>
      <c r="F156" s="411">
        <f t="shared" si="31"/>
        <v>0</v>
      </c>
      <c r="G156" s="411"/>
      <c r="H156" s="411"/>
      <c r="I156" s="411"/>
      <c r="J156" s="411"/>
      <c r="K156" s="411"/>
      <c r="L156" s="411"/>
      <c r="M156" s="411"/>
      <c r="N156" s="411"/>
      <c r="O156" s="411"/>
      <c r="P156" s="411"/>
      <c r="Q156" s="411"/>
      <c r="R156" s="412"/>
      <c r="S156" s="407">
        <f t="shared" si="32"/>
        <v>0</v>
      </c>
      <c r="T156" s="413"/>
      <c r="U156" s="413"/>
      <c r="V156" s="414"/>
      <c r="W156" s="414"/>
      <c r="X156" s="414"/>
      <c r="Y156" s="414"/>
      <c r="Z156" s="414"/>
      <c r="AA156" s="414"/>
      <c r="AB156" s="414"/>
      <c r="AC156" s="414"/>
      <c r="AD156" s="414"/>
      <c r="AE156" s="414"/>
      <c r="AF156" s="414"/>
      <c r="AG156" s="414"/>
      <c r="AH156" s="414">
        <f t="shared" si="33"/>
        <v>0</v>
      </c>
      <c r="AI156" s="1276"/>
      <c r="AJ156" s="1276"/>
      <c r="AK156" s="414"/>
      <c r="AL156" s="414"/>
      <c r="AM156" s="414"/>
      <c r="AN156" s="414"/>
      <c r="AO156" s="415"/>
      <c r="AP156" s="408">
        <f t="shared" si="34"/>
        <v>0</v>
      </c>
    </row>
    <row r="157" spans="2:59" s="416" customFormat="1" x14ac:dyDescent="0.2">
      <c r="B157" s="399"/>
      <c r="C157" s="438" t="s">
        <v>1411</v>
      </c>
      <c r="D157" s="411">
        <f>IFERROR('Sch PARENT Inputs'!E179,0)</f>
        <v>0</v>
      </c>
      <c r="E157" s="411">
        <f>IFERROR('Sch PARENT Inputs'!G179,0)</f>
        <v>0</v>
      </c>
      <c r="F157" s="411">
        <f t="shared" si="31"/>
        <v>0</v>
      </c>
      <c r="G157" s="411"/>
      <c r="H157" s="411"/>
      <c r="I157" s="411"/>
      <c r="J157" s="411"/>
      <c r="K157" s="411"/>
      <c r="L157" s="411"/>
      <c r="M157" s="411"/>
      <c r="N157" s="411"/>
      <c r="O157" s="411"/>
      <c r="P157" s="411"/>
      <c r="Q157" s="411"/>
      <c r="R157" s="412"/>
      <c r="S157" s="407">
        <f t="shared" si="32"/>
        <v>0</v>
      </c>
      <c r="T157" s="413"/>
      <c r="U157" s="413"/>
      <c r="V157" s="414"/>
      <c r="W157" s="414"/>
      <c r="X157" s="414"/>
      <c r="Y157" s="414"/>
      <c r="Z157" s="414"/>
      <c r="AA157" s="414"/>
      <c r="AB157" s="414"/>
      <c r="AC157" s="414"/>
      <c r="AD157" s="414"/>
      <c r="AE157" s="414"/>
      <c r="AF157" s="414"/>
      <c r="AG157" s="414"/>
      <c r="AH157" s="414">
        <f t="shared" si="33"/>
        <v>0</v>
      </c>
      <c r="AI157" s="1276"/>
      <c r="AJ157" s="1276"/>
      <c r="AK157" s="414"/>
      <c r="AL157" s="414"/>
      <c r="AM157" s="414"/>
      <c r="AN157" s="414"/>
      <c r="AO157" s="415"/>
      <c r="AP157" s="408">
        <f t="shared" si="34"/>
        <v>0</v>
      </c>
    </row>
    <row r="158" spans="2:59" s="416" customFormat="1" x14ac:dyDescent="0.2">
      <c r="B158" s="399"/>
      <c r="C158" s="438" t="s">
        <v>117</v>
      </c>
      <c r="D158" s="411">
        <f>IFERROR('Sch PARENT Inputs'!E180,0)</f>
        <v>0</v>
      </c>
      <c r="E158" s="411">
        <f>IFERROR('Sch PARENT Inputs'!G180,0)</f>
        <v>0</v>
      </c>
      <c r="F158" s="411">
        <f t="shared" si="31"/>
        <v>0</v>
      </c>
      <c r="G158" s="411"/>
      <c r="H158" s="411"/>
      <c r="I158" s="411"/>
      <c r="J158" s="411"/>
      <c r="K158" s="411"/>
      <c r="L158" s="411"/>
      <c r="M158" s="411"/>
      <c r="N158" s="411"/>
      <c r="O158" s="411"/>
      <c r="P158" s="411"/>
      <c r="Q158" s="411"/>
      <c r="R158" s="412"/>
      <c r="S158" s="407">
        <f t="shared" si="32"/>
        <v>0</v>
      </c>
      <c r="T158" s="413"/>
      <c r="U158" s="413"/>
      <c r="V158" s="414"/>
      <c r="W158" s="414"/>
      <c r="X158" s="414"/>
      <c r="Y158" s="414"/>
      <c r="Z158" s="414"/>
      <c r="AA158" s="414"/>
      <c r="AB158" s="414"/>
      <c r="AC158" s="414"/>
      <c r="AD158" s="414"/>
      <c r="AE158" s="414"/>
      <c r="AF158" s="414"/>
      <c r="AG158" s="414"/>
      <c r="AH158" s="414">
        <f t="shared" si="33"/>
        <v>0</v>
      </c>
      <c r="AI158" s="1276"/>
      <c r="AJ158" s="1276"/>
      <c r="AK158" s="414"/>
      <c r="AL158" s="414"/>
      <c r="AM158" s="414"/>
      <c r="AN158" s="414"/>
      <c r="AO158" s="415"/>
      <c r="AP158" s="408">
        <f t="shared" si="34"/>
        <v>0</v>
      </c>
    </row>
    <row r="159" spans="2:59" s="416" customFormat="1" x14ac:dyDescent="0.2">
      <c r="B159" s="399"/>
      <c r="C159" s="438" t="s">
        <v>1412</v>
      </c>
      <c r="D159" s="411">
        <f>IFERROR('Sch PARENT Inputs'!E181,0)</f>
        <v>0</v>
      </c>
      <c r="E159" s="411">
        <f>IFERROR('Sch PARENT Inputs'!G181,0)</f>
        <v>0</v>
      </c>
      <c r="F159" s="411">
        <f t="shared" si="31"/>
        <v>0</v>
      </c>
      <c r="G159" s="411"/>
      <c r="H159" s="411"/>
      <c r="I159" s="411"/>
      <c r="J159" s="411"/>
      <c r="K159" s="411"/>
      <c r="L159" s="411"/>
      <c r="M159" s="411"/>
      <c r="N159" s="411"/>
      <c r="O159" s="411"/>
      <c r="P159" s="411">
        <f>-F159</f>
        <v>0</v>
      </c>
      <c r="Q159" s="411"/>
      <c r="R159" s="412"/>
      <c r="S159" s="407">
        <f t="shared" si="32"/>
        <v>0</v>
      </c>
      <c r="T159" s="413"/>
      <c r="U159" s="413"/>
      <c r="V159" s="414"/>
      <c r="W159" s="414"/>
      <c r="X159" s="414"/>
      <c r="Y159" s="414"/>
      <c r="Z159" s="414"/>
      <c r="AA159" s="414"/>
      <c r="AB159" s="414"/>
      <c r="AC159" s="414"/>
      <c r="AD159" s="414"/>
      <c r="AE159" s="414"/>
      <c r="AF159" s="414"/>
      <c r="AG159" s="414"/>
      <c r="AH159" s="414">
        <f t="shared" si="33"/>
        <v>0</v>
      </c>
      <c r="AI159" s="1276"/>
      <c r="AJ159" s="1276"/>
      <c r="AK159" s="414"/>
      <c r="AL159" s="414"/>
      <c r="AM159" s="414"/>
      <c r="AN159" s="414"/>
      <c r="AO159" s="415"/>
      <c r="AP159" s="408">
        <f t="shared" si="34"/>
        <v>0</v>
      </c>
    </row>
    <row r="160" spans="2:59" s="416" customFormat="1" x14ac:dyDescent="0.2">
      <c r="B160" s="399"/>
      <c r="C160" s="438" t="s">
        <v>1405</v>
      </c>
      <c r="D160" s="411">
        <f>IFERROR('Sch PARENT Inputs'!E182,0)</f>
        <v>0</v>
      </c>
      <c r="E160" s="411">
        <f>IFERROR('Sch PARENT Inputs'!G182,0)</f>
        <v>0</v>
      </c>
      <c r="F160" s="411">
        <f t="shared" si="31"/>
        <v>0</v>
      </c>
      <c r="G160" s="411"/>
      <c r="H160" s="411"/>
      <c r="I160" s="411"/>
      <c r="J160" s="411"/>
      <c r="K160" s="411"/>
      <c r="L160" s="411"/>
      <c r="M160" s="411"/>
      <c r="N160" s="411"/>
      <c r="O160" s="411"/>
      <c r="P160" s="411"/>
      <c r="Q160" s="411"/>
      <c r="R160" s="412"/>
      <c r="S160" s="407">
        <f t="shared" si="32"/>
        <v>0</v>
      </c>
      <c r="T160" s="413"/>
      <c r="U160" s="413"/>
      <c r="V160" s="414"/>
      <c r="W160" s="414"/>
      <c r="X160" s="414"/>
      <c r="Y160" s="414"/>
      <c r="Z160" s="414"/>
      <c r="AA160" s="414"/>
      <c r="AB160" s="414"/>
      <c r="AC160" s="414"/>
      <c r="AD160" s="414"/>
      <c r="AE160" s="414"/>
      <c r="AF160" s="414"/>
      <c r="AG160" s="414"/>
      <c r="AH160" s="414">
        <f t="shared" si="33"/>
        <v>0</v>
      </c>
      <c r="AI160" s="1276"/>
      <c r="AJ160" s="1276"/>
      <c r="AK160" s="414"/>
      <c r="AL160" s="414"/>
      <c r="AM160" s="414"/>
      <c r="AN160" s="414"/>
      <c r="AO160" s="415"/>
      <c r="AP160" s="408">
        <f t="shared" si="34"/>
        <v>0</v>
      </c>
    </row>
    <row r="161" spans="2:59" s="382" customFormat="1" x14ac:dyDescent="0.2">
      <c r="B161" s="399"/>
      <c r="C161" s="438"/>
      <c r="D161" s="411"/>
      <c r="E161" s="411"/>
      <c r="F161" s="411"/>
      <c r="G161" s="411"/>
      <c r="H161" s="411"/>
      <c r="I161" s="411"/>
      <c r="J161" s="411"/>
      <c r="K161" s="411"/>
      <c r="L161" s="411"/>
      <c r="M161" s="411"/>
      <c r="N161" s="411"/>
      <c r="O161" s="411"/>
      <c r="P161" s="411"/>
      <c r="Q161" s="411"/>
      <c r="R161" s="412"/>
      <c r="S161" s="407"/>
      <c r="T161" s="413"/>
      <c r="U161" s="413"/>
      <c r="V161" s="414"/>
      <c r="W161" s="414"/>
      <c r="X161" s="414"/>
      <c r="Y161" s="414"/>
      <c r="Z161" s="414"/>
      <c r="AA161" s="414"/>
      <c r="AB161" s="414"/>
      <c r="AC161" s="414"/>
      <c r="AD161" s="414"/>
      <c r="AE161" s="414"/>
      <c r="AF161" s="414"/>
      <c r="AG161" s="414"/>
      <c r="AH161" s="414"/>
      <c r="AI161" s="1276"/>
      <c r="AJ161" s="1276"/>
      <c r="AK161" s="414"/>
      <c r="AL161" s="414"/>
      <c r="AM161" s="414"/>
      <c r="AN161" s="414"/>
      <c r="AO161" s="415"/>
      <c r="AP161" s="416"/>
      <c r="AQ161" s="416"/>
      <c r="AR161" s="416"/>
      <c r="AS161" s="416"/>
      <c r="AT161" s="416"/>
      <c r="AU161" s="416"/>
      <c r="AV161" s="416"/>
      <c r="AW161" s="416"/>
      <c r="AX161" s="416"/>
      <c r="AY161" s="416"/>
      <c r="AZ161" s="416"/>
      <c r="BA161" s="416"/>
      <c r="BB161" s="416"/>
      <c r="BC161" s="416"/>
      <c r="BD161" s="416"/>
      <c r="BE161" s="416"/>
      <c r="BF161" s="416"/>
      <c r="BG161" s="416"/>
    </row>
    <row r="162" spans="2:59" s="382" customFormat="1" x14ac:dyDescent="0.2">
      <c r="B162" s="399"/>
      <c r="C162" s="436" t="s">
        <v>223</v>
      </c>
      <c r="D162" s="402"/>
      <c r="E162" s="402"/>
      <c r="F162" s="402"/>
      <c r="G162" s="402"/>
      <c r="H162" s="402"/>
      <c r="I162" s="402"/>
      <c r="J162" s="402"/>
      <c r="K162" s="402"/>
      <c r="L162" s="402"/>
      <c r="M162" s="402"/>
      <c r="N162" s="402"/>
      <c r="O162" s="402"/>
      <c r="P162" s="402"/>
      <c r="Q162" s="402"/>
      <c r="R162" s="402"/>
      <c r="S162" s="402"/>
      <c r="T162" s="402"/>
      <c r="U162" s="402"/>
      <c r="V162" s="403"/>
      <c r="W162" s="403"/>
      <c r="X162" s="403"/>
      <c r="Y162" s="403"/>
      <c r="Z162" s="403"/>
      <c r="AA162" s="403"/>
      <c r="AB162" s="403"/>
      <c r="AC162" s="403"/>
      <c r="AD162" s="403"/>
      <c r="AE162" s="403"/>
      <c r="AF162" s="403"/>
      <c r="AG162" s="403"/>
      <c r="AH162" s="403"/>
      <c r="AI162" s="403"/>
      <c r="AJ162" s="403"/>
      <c r="AK162" s="403"/>
      <c r="AL162" s="403"/>
      <c r="AM162" s="403"/>
      <c r="AN162" s="403"/>
      <c r="AO162" s="404"/>
      <c r="AQ162" s="416"/>
    </row>
    <row r="163" spans="2:59" s="416" customFormat="1" x14ac:dyDescent="0.2">
      <c r="B163" s="399"/>
      <c r="C163" s="437" t="s">
        <v>200</v>
      </c>
      <c r="D163" s="405"/>
      <c r="E163" s="405"/>
      <c r="F163" s="405"/>
      <c r="G163" s="405"/>
      <c r="H163" s="405"/>
      <c r="I163" s="405"/>
      <c r="J163" s="405"/>
      <c r="K163" s="405"/>
      <c r="L163" s="405"/>
      <c r="M163" s="405"/>
      <c r="N163" s="405"/>
      <c r="O163" s="405"/>
      <c r="P163" s="405"/>
      <c r="Q163" s="405"/>
      <c r="R163" s="406"/>
      <c r="S163" s="407"/>
      <c r="T163" s="408"/>
      <c r="U163" s="408"/>
      <c r="V163" s="409"/>
      <c r="W163" s="409"/>
      <c r="X163" s="409"/>
      <c r="Y163" s="409"/>
      <c r="Z163" s="409"/>
      <c r="AA163" s="409"/>
      <c r="AB163" s="409"/>
      <c r="AC163" s="409"/>
      <c r="AD163" s="409"/>
      <c r="AE163" s="409"/>
      <c r="AF163" s="409"/>
      <c r="AG163" s="409"/>
      <c r="AH163" s="409"/>
      <c r="AI163" s="1275"/>
      <c r="AJ163" s="1275"/>
      <c r="AK163" s="409"/>
      <c r="AL163" s="409"/>
      <c r="AM163" s="409"/>
      <c r="AN163" s="409"/>
      <c r="AO163" s="410"/>
      <c r="AP163" s="382"/>
      <c r="AQ163" s="382"/>
      <c r="AR163" s="382"/>
      <c r="AS163" s="382"/>
      <c r="AT163" s="382"/>
      <c r="AU163" s="382"/>
      <c r="AV163" s="382"/>
      <c r="AW163" s="382"/>
      <c r="AX163" s="382"/>
      <c r="AY163" s="382"/>
      <c r="AZ163" s="382"/>
      <c r="BA163" s="382"/>
      <c r="BB163" s="382"/>
      <c r="BC163" s="382"/>
      <c r="BD163" s="382"/>
      <c r="BE163" s="382"/>
      <c r="BF163" s="382"/>
      <c r="BG163" s="382"/>
    </row>
    <row r="164" spans="2:59" s="416" customFormat="1" x14ac:dyDescent="0.2">
      <c r="B164" s="399"/>
      <c r="C164" s="438" t="s">
        <v>196</v>
      </c>
      <c r="D164" s="411">
        <f>IFERROR('Sch PARENT Inputs'!E187,0)</f>
        <v>0</v>
      </c>
      <c r="E164" s="411">
        <f>IFERROR('Sch PARENT Inputs'!G187,0)</f>
        <v>0</v>
      </c>
      <c r="F164" s="411">
        <f t="shared" ref="F164:F171" si="35">D164-E164</f>
        <v>0</v>
      </c>
      <c r="G164" s="411">
        <f>-G109</f>
        <v>0</v>
      </c>
      <c r="H164" s="411"/>
      <c r="I164" s="411"/>
      <c r="J164" s="411"/>
      <c r="K164" s="411"/>
      <c r="L164" s="411"/>
      <c r="M164" s="411"/>
      <c r="N164" s="411"/>
      <c r="O164" s="411"/>
      <c r="P164" s="411"/>
      <c r="Q164" s="411"/>
      <c r="R164" s="412"/>
      <c r="S164" s="417">
        <f t="shared" ref="S164:S171" si="36">SUM(F164:R164)</f>
        <v>0</v>
      </c>
      <c r="T164" s="413"/>
      <c r="U164" s="413"/>
      <c r="V164" s="414"/>
      <c r="W164" s="414"/>
      <c r="X164" s="414"/>
      <c r="Y164" s="414"/>
      <c r="Z164" s="414"/>
      <c r="AA164" s="414"/>
      <c r="AB164" s="414"/>
      <c r="AC164" s="414"/>
      <c r="AD164" s="414"/>
      <c r="AE164" s="414"/>
      <c r="AF164" s="414"/>
      <c r="AG164" s="414"/>
      <c r="AH164" s="414">
        <f>+S164</f>
        <v>0</v>
      </c>
      <c r="AI164" s="1276"/>
      <c r="AJ164" s="1276"/>
      <c r="AK164" s="414"/>
      <c r="AL164" s="414"/>
      <c r="AM164" s="414"/>
      <c r="AN164" s="414"/>
      <c r="AO164" s="415"/>
      <c r="AP164" s="408">
        <f t="shared" ref="AP164:AP171" si="37">S164-SUM(V164:AO164)</f>
        <v>0</v>
      </c>
    </row>
    <row r="165" spans="2:59" s="416" customFormat="1" x14ac:dyDescent="0.2">
      <c r="B165" s="399"/>
      <c r="C165" s="438" t="s">
        <v>222</v>
      </c>
      <c r="D165" s="411">
        <f>IFERROR('Sch PARENT Inputs'!E188,0)</f>
        <v>0</v>
      </c>
      <c r="E165" s="411">
        <f>IFERROR('Sch PARENT Inputs'!G188,0)</f>
        <v>0</v>
      </c>
      <c r="F165" s="411">
        <f t="shared" si="35"/>
        <v>0</v>
      </c>
      <c r="G165" s="411">
        <f>-G110-G85</f>
        <v>0</v>
      </c>
      <c r="H165" s="411"/>
      <c r="I165" s="411"/>
      <c r="J165" s="411"/>
      <c r="K165" s="411"/>
      <c r="L165" s="411"/>
      <c r="M165" s="411"/>
      <c r="N165" s="411"/>
      <c r="O165" s="411"/>
      <c r="P165" s="411"/>
      <c r="Q165" s="411"/>
      <c r="R165" s="412"/>
      <c r="S165" s="417">
        <f t="shared" si="36"/>
        <v>0</v>
      </c>
      <c r="T165" s="413"/>
      <c r="U165" s="413"/>
      <c r="V165" s="414"/>
      <c r="W165" s="414"/>
      <c r="X165" s="414"/>
      <c r="Y165" s="414"/>
      <c r="Z165" s="414"/>
      <c r="AA165" s="414"/>
      <c r="AB165" s="414"/>
      <c r="AC165" s="414"/>
      <c r="AD165" s="414"/>
      <c r="AE165" s="414"/>
      <c r="AF165" s="414"/>
      <c r="AG165" s="414"/>
      <c r="AH165" s="414">
        <f>+S165</f>
        <v>0</v>
      </c>
      <c r="AI165" s="1276"/>
      <c r="AJ165" s="1276"/>
      <c r="AK165" s="414"/>
      <c r="AL165" s="414"/>
      <c r="AM165" s="414"/>
      <c r="AN165" s="414"/>
      <c r="AO165" s="415"/>
      <c r="AP165" s="408">
        <f t="shared" si="37"/>
        <v>0</v>
      </c>
    </row>
    <row r="166" spans="2:59" s="416" customFormat="1" x14ac:dyDescent="0.2">
      <c r="B166" s="399"/>
      <c r="C166" s="438" t="s">
        <v>1410</v>
      </c>
      <c r="D166" s="411">
        <f>IFERROR('Sch PARENT Inputs'!E189,0)</f>
        <v>0</v>
      </c>
      <c r="E166" s="411">
        <f>IFERROR('Sch PARENT Inputs'!G189,0)</f>
        <v>0</v>
      </c>
      <c r="F166" s="411">
        <f t="shared" si="35"/>
        <v>0</v>
      </c>
      <c r="G166" s="411">
        <f t="shared" ref="G166:G171" si="38">-G111</f>
        <v>0</v>
      </c>
      <c r="H166" s="411"/>
      <c r="I166" s="411"/>
      <c r="J166" s="411"/>
      <c r="K166" s="411"/>
      <c r="L166" s="411"/>
      <c r="M166" s="411"/>
      <c r="N166" s="411"/>
      <c r="O166" s="411"/>
      <c r="P166" s="411"/>
      <c r="Q166" s="411"/>
      <c r="R166" s="412"/>
      <c r="S166" s="417">
        <f t="shared" si="36"/>
        <v>0</v>
      </c>
      <c r="T166" s="413"/>
      <c r="U166" s="413"/>
      <c r="V166" s="414"/>
      <c r="W166" s="414"/>
      <c r="X166" s="414"/>
      <c r="Y166" s="414"/>
      <c r="Z166" s="414"/>
      <c r="AA166" s="414"/>
      <c r="AB166" s="414"/>
      <c r="AC166" s="414"/>
      <c r="AD166" s="414"/>
      <c r="AE166" s="414"/>
      <c r="AF166" s="414"/>
      <c r="AG166" s="414"/>
      <c r="AH166" s="414">
        <f>+S166</f>
        <v>0</v>
      </c>
      <c r="AI166" s="1276"/>
      <c r="AJ166" s="1276"/>
      <c r="AK166" s="414"/>
      <c r="AL166" s="414"/>
      <c r="AM166" s="414"/>
      <c r="AN166" s="414"/>
      <c r="AO166" s="415"/>
      <c r="AP166" s="408">
        <f t="shared" si="37"/>
        <v>0</v>
      </c>
    </row>
    <row r="167" spans="2:59" s="416" customFormat="1" x14ac:dyDescent="0.2">
      <c r="B167" s="399"/>
      <c r="C167" s="438" t="s">
        <v>1404</v>
      </c>
      <c r="D167" s="411">
        <f>IFERROR('Sch PARENT Inputs'!E190,0)</f>
        <v>0</v>
      </c>
      <c r="E167" s="411">
        <f>IFERROR('Sch PARENT Inputs'!G190,0)</f>
        <v>0</v>
      </c>
      <c r="F167" s="411">
        <f t="shared" si="35"/>
        <v>0</v>
      </c>
      <c r="G167" s="411">
        <f t="shared" si="38"/>
        <v>0</v>
      </c>
      <c r="H167" s="411"/>
      <c r="I167" s="411"/>
      <c r="J167" s="411"/>
      <c r="K167" s="411"/>
      <c r="L167" s="411"/>
      <c r="M167" s="411"/>
      <c r="N167" s="411"/>
      <c r="O167" s="411"/>
      <c r="P167" s="411"/>
      <c r="Q167" s="411"/>
      <c r="R167" s="412"/>
      <c r="S167" s="417">
        <f t="shared" si="36"/>
        <v>0</v>
      </c>
      <c r="T167" s="413"/>
      <c r="U167" s="413"/>
      <c r="V167" s="414"/>
      <c r="W167" s="414"/>
      <c r="X167" s="414"/>
      <c r="Y167" s="414"/>
      <c r="Z167" s="414"/>
      <c r="AA167" s="414"/>
      <c r="AB167" s="414"/>
      <c r="AC167" s="414"/>
      <c r="AD167" s="414"/>
      <c r="AE167" s="414"/>
      <c r="AF167" s="414"/>
      <c r="AG167" s="414"/>
      <c r="AH167" s="414">
        <f>+S167</f>
        <v>0</v>
      </c>
      <c r="AI167" s="1276"/>
      <c r="AJ167" s="1276"/>
      <c r="AK167" s="414"/>
      <c r="AL167" s="414"/>
      <c r="AM167" s="414"/>
      <c r="AN167" s="414"/>
      <c r="AO167" s="415"/>
      <c r="AP167" s="408">
        <f t="shared" si="37"/>
        <v>0</v>
      </c>
    </row>
    <row r="168" spans="2:59" s="416" customFormat="1" x14ac:dyDescent="0.2">
      <c r="B168" s="399"/>
      <c r="C168" s="438" t="s">
        <v>1411</v>
      </c>
      <c r="D168" s="411">
        <f>IFERROR('Sch PARENT Inputs'!E191,0)</f>
        <v>0</v>
      </c>
      <c r="E168" s="411">
        <f>IFERROR('Sch PARENT Inputs'!G191,0)</f>
        <v>0</v>
      </c>
      <c r="F168" s="411">
        <f t="shared" si="35"/>
        <v>0</v>
      </c>
      <c r="G168" s="411">
        <f t="shared" si="38"/>
        <v>0</v>
      </c>
      <c r="H168" s="411"/>
      <c r="I168" s="411"/>
      <c r="J168" s="411"/>
      <c r="K168" s="411"/>
      <c r="L168" s="411"/>
      <c r="M168" s="411"/>
      <c r="N168" s="411"/>
      <c r="O168" s="411"/>
      <c r="P168" s="411"/>
      <c r="Q168" s="411"/>
      <c r="R168" s="412"/>
      <c r="S168" s="417">
        <f t="shared" si="36"/>
        <v>0</v>
      </c>
      <c r="T168" s="413"/>
      <c r="U168" s="413"/>
      <c r="V168" s="414"/>
      <c r="W168" s="414"/>
      <c r="X168" s="414"/>
      <c r="Y168" s="414"/>
      <c r="Z168" s="414"/>
      <c r="AA168" s="414"/>
      <c r="AB168" s="414"/>
      <c r="AC168" s="414"/>
      <c r="AD168" s="414"/>
      <c r="AE168" s="414"/>
      <c r="AF168" s="414"/>
      <c r="AG168" s="414">
        <f>+S168</f>
        <v>0</v>
      </c>
      <c r="AH168" s="414"/>
      <c r="AI168" s="1276"/>
      <c r="AJ168" s="1276"/>
      <c r="AK168" s="414"/>
      <c r="AL168" s="414"/>
      <c r="AM168" s="414"/>
      <c r="AN168" s="414"/>
      <c r="AO168" s="415"/>
      <c r="AP168" s="408">
        <f t="shared" si="37"/>
        <v>0</v>
      </c>
    </row>
    <row r="169" spans="2:59" s="416" customFormat="1" x14ac:dyDescent="0.2">
      <c r="B169" s="399"/>
      <c r="C169" s="438" t="s">
        <v>117</v>
      </c>
      <c r="D169" s="411">
        <f>IFERROR('Sch PARENT Inputs'!E192,0)</f>
        <v>0</v>
      </c>
      <c r="E169" s="411">
        <f>IFERROR('Sch PARENT Inputs'!G192,0)</f>
        <v>0</v>
      </c>
      <c r="F169" s="411">
        <f t="shared" si="35"/>
        <v>0</v>
      </c>
      <c r="G169" s="411">
        <f t="shared" si="38"/>
        <v>0</v>
      </c>
      <c r="H169" s="411"/>
      <c r="I169" s="411"/>
      <c r="J169" s="411"/>
      <c r="K169" s="411"/>
      <c r="L169" s="411"/>
      <c r="M169" s="411"/>
      <c r="N169" s="411"/>
      <c r="O169" s="411"/>
      <c r="P169" s="411"/>
      <c r="Q169" s="411"/>
      <c r="R169" s="412"/>
      <c r="S169" s="417">
        <f t="shared" si="36"/>
        <v>0</v>
      </c>
      <c r="T169" s="413"/>
      <c r="U169" s="413"/>
      <c r="V169" s="414"/>
      <c r="W169" s="414"/>
      <c r="X169" s="414"/>
      <c r="Y169" s="414"/>
      <c r="Z169" s="414"/>
      <c r="AA169" s="414"/>
      <c r="AB169" s="414"/>
      <c r="AC169" s="414"/>
      <c r="AD169" s="414"/>
      <c r="AE169" s="414"/>
      <c r="AF169" s="414"/>
      <c r="AG169" s="414"/>
      <c r="AH169" s="414">
        <f>+S169</f>
        <v>0</v>
      </c>
      <c r="AI169" s="1276"/>
      <c r="AJ169" s="1276"/>
      <c r="AK169" s="414"/>
      <c r="AL169" s="414"/>
      <c r="AM169" s="414"/>
      <c r="AN169" s="414"/>
      <c r="AO169" s="415"/>
      <c r="AP169" s="408">
        <f t="shared" si="37"/>
        <v>0</v>
      </c>
    </row>
    <row r="170" spans="2:59" s="416" customFormat="1" x14ac:dyDescent="0.2">
      <c r="B170" s="399"/>
      <c r="C170" s="438" t="s">
        <v>1412</v>
      </c>
      <c r="D170" s="411">
        <f>IFERROR('Sch PARENT Inputs'!E193,0)</f>
        <v>0</v>
      </c>
      <c r="E170" s="411">
        <f>IFERROR('Sch PARENT Inputs'!G193,0)</f>
        <v>0</v>
      </c>
      <c r="F170" s="411">
        <f t="shared" si="35"/>
        <v>0</v>
      </c>
      <c r="G170" s="411">
        <f t="shared" si="38"/>
        <v>0</v>
      </c>
      <c r="H170" s="411"/>
      <c r="I170" s="411"/>
      <c r="J170" s="411"/>
      <c r="K170" s="411"/>
      <c r="L170" s="411"/>
      <c r="M170" s="411"/>
      <c r="N170" s="411"/>
      <c r="O170" s="411"/>
      <c r="P170" s="411"/>
      <c r="Q170" s="411"/>
      <c r="R170" s="412"/>
      <c r="S170" s="417">
        <f t="shared" si="36"/>
        <v>0</v>
      </c>
      <c r="T170" s="413"/>
      <c r="U170" s="413"/>
      <c r="V170" s="414"/>
      <c r="W170" s="414"/>
      <c r="X170" s="414"/>
      <c r="Y170" s="414"/>
      <c r="Z170" s="414"/>
      <c r="AA170" s="414"/>
      <c r="AB170" s="414"/>
      <c r="AC170" s="414"/>
      <c r="AD170" s="414"/>
      <c r="AE170" s="414"/>
      <c r="AF170" s="414"/>
      <c r="AG170" s="414"/>
      <c r="AH170" s="414">
        <f>+S170</f>
        <v>0</v>
      </c>
      <c r="AI170" s="1276"/>
      <c r="AJ170" s="1276"/>
      <c r="AK170" s="414"/>
      <c r="AL170" s="414"/>
      <c r="AM170" s="414"/>
      <c r="AN170" s="414"/>
      <c r="AO170" s="415"/>
      <c r="AP170" s="408">
        <f t="shared" si="37"/>
        <v>0</v>
      </c>
    </row>
    <row r="171" spans="2:59" s="416" customFormat="1" x14ac:dyDescent="0.2">
      <c r="B171" s="399"/>
      <c r="C171" s="438" t="s">
        <v>1405</v>
      </c>
      <c r="D171" s="411">
        <f>IFERROR('Sch PARENT Inputs'!E194,0)</f>
        <v>0</v>
      </c>
      <c r="E171" s="411">
        <f>IFERROR('Sch PARENT Inputs'!G194,0)</f>
        <v>0</v>
      </c>
      <c r="F171" s="411">
        <f t="shared" si="35"/>
        <v>0</v>
      </c>
      <c r="G171" s="411">
        <f t="shared" si="38"/>
        <v>0</v>
      </c>
      <c r="H171" s="411"/>
      <c r="I171" s="411"/>
      <c r="J171" s="411"/>
      <c r="K171" s="411"/>
      <c r="L171" s="411"/>
      <c r="M171" s="411"/>
      <c r="N171" s="411"/>
      <c r="O171" s="411"/>
      <c r="P171" s="411"/>
      <c r="Q171" s="411"/>
      <c r="R171" s="412"/>
      <c r="S171" s="417">
        <f t="shared" si="36"/>
        <v>0</v>
      </c>
      <c r="T171" s="413"/>
      <c r="U171" s="413"/>
      <c r="V171" s="414"/>
      <c r="W171" s="414"/>
      <c r="X171" s="414"/>
      <c r="Y171" s="414"/>
      <c r="Z171" s="414"/>
      <c r="AA171" s="414"/>
      <c r="AB171" s="414"/>
      <c r="AC171" s="414"/>
      <c r="AD171" s="414"/>
      <c r="AE171" s="414"/>
      <c r="AF171" s="414"/>
      <c r="AG171" s="414"/>
      <c r="AH171" s="414">
        <f>+S171</f>
        <v>0</v>
      </c>
      <c r="AI171" s="1276"/>
      <c r="AJ171" s="1276"/>
      <c r="AK171" s="414"/>
      <c r="AL171" s="414"/>
      <c r="AM171" s="414"/>
      <c r="AN171" s="414"/>
      <c r="AO171" s="415"/>
      <c r="AP171" s="408">
        <f t="shared" si="37"/>
        <v>0</v>
      </c>
    </row>
    <row r="172" spans="2:59" s="382" customFormat="1" x14ac:dyDescent="0.2">
      <c r="B172" s="399"/>
      <c r="C172" s="438"/>
      <c r="D172" s="411"/>
      <c r="E172" s="411"/>
      <c r="F172" s="411"/>
      <c r="G172" s="411"/>
      <c r="H172" s="411"/>
      <c r="I172" s="411"/>
      <c r="J172" s="411"/>
      <c r="K172" s="411"/>
      <c r="L172" s="411"/>
      <c r="M172" s="411"/>
      <c r="N172" s="411"/>
      <c r="O172" s="411"/>
      <c r="P172" s="411"/>
      <c r="Q172" s="411"/>
      <c r="R172" s="412"/>
      <c r="S172" s="407"/>
      <c r="T172" s="413"/>
      <c r="U172" s="413"/>
      <c r="V172" s="414"/>
      <c r="W172" s="414"/>
      <c r="X172" s="414"/>
      <c r="Y172" s="414"/>
      <c r="Z172" s="414"/>
      <c r="AA172" s="414"/>
      <c r="AB172" s="414"/>
      <c r="AC172" s="414"/>
      <c r="AD172" s="414"/>
      <c r="AE172" s="414"/>
      <c r="AF172" s="414"/>
      <c r="AG172" s="414"/>
      <c r="AH172" s="414"/>
      <c r="AI172" s="1276"/>
      <c r="AJ172" s="1276"/>
      <c r="AK172" s="414"/>
      <c r="AL172" s="414"/>
      <c r="AM172" s="414"/>
      <c r="AN172" s="414"/>
      <c r="AO172" s="415"/>
      <c r="AP172" s="416"/>
      <c r="AQ172" s="416"/>
      <c r="AR172" s="416"/>
      <c r="AS172" s="416"/>
      <c r="AT172" s="416"/>
      <c r="AU172" s="416"/>
      <c r="AV172" s="416"/>
      <c r="AW172" s="416"/>
      <c r="AX172" s="416"/>
      <c r="AY172" s="416"/>
      <c r="AZ172" s="416"/>
      <c r="BA172" s="416"/>
      <c r="BB172" s="416"/>
      <c r="BC172" s="416"/>
      <c r="BD172" s="416"/>
      <c r="BE172" s="416"/>
      <c r="BF172" s="416"/>
      <c r="BG172" s="416"/>
    </row>
    <row r="173" spans="2:59" s="382" customFormat="1" x14ac:dyDescent="0.2">
      <c r="B173" s="399"/>
      <c r="C173" s="436" t="s">
        <v>224</v>
      </c>
      <c r="D173" s="402"/>
      <c r="E173" s="402"/>
      <c r="F173" s="402"/>
      <c r="G173" s="402"/>
      <c r="H173" s="402"/>
      <c r="I173" s="402"/>
      <c r="J173" s="402"/>
      <c r="K173" s="402"/>
      <c r="L173" s="402"/>
      <c r="M173" s="402"/>
      <c r="N173" s="402"/>
      <c r="O173" s="402"/>
      <c r="P173" s="402"/>
      <c r="Q173" s="402"/>
      <c r="R173" s="402"/>
      <c r="S173" s="402"/>
      <c r="T173" s="402"/>
      <c r="U173" s="402"/>
      <c r="V173" s="403"/>
      <c r="W173" s="403"/>
      <c r="X173" s="403"/>
      <c r="Y173" s="403"/>
      <c r="Z173" s="403"/>
      <c r="AA173" s="403"/>
      <c r="AB173" s="403"/>
      <c r="AC173" s="403"/>
      <c r="AD173" s="403"/>
      <c r="AE173" s="403"/>
      <c r="AF173" s="403"/>
      <c r="AG173" s="403"/>
      <c r="AH173" s="403"/>
      <c r="AI173" s="403"/>
      <c r="AJ173" s="403"/>
      <c r="AK173" s="403"/>
      <c r="AL173" s="403"/>
      <c r="AM173" s="403"/>
      <c r="AN173" s="403"/>
      <c r="AO173" s="404"/>
      <c r="AQ173" s="416"/>
    </row>
    <row r="174" spans="2:59" s="416" customFormat="1" x14ac:dyDescent="0.2">
      <c r="B174" s="399"/>
      <c r="C174" s="437" t="s">
        <v>200</v>
      </c>
      <c r="D174" s="405"/>
      <c r="E174" s="405"/>
      <c r="F174" s="405"/>
      <c r="G174" s="405"/>
      <c r="H174" s="405"/>
      <c r="I174" s="405"/>
      <c r="J174" s="405"/>
      <c r="K174" s="405"/>
      <c r="L174" s="405"/>
      <c r="M174" s="405"/>
      <c r="N174" s="405"/>
      <c r="O174" s="405"/>
      <c r="P174" s="405"/>
      <c r="Q174" s="405"/>
      <c r="R174" s="406"/>
      <c r="S174" s="407"/>
      <c r="T174" s="408"/>
      <c r="U174" s="408"/>
      <c r="V174" s="409"/>
      <c r="W174" s="409"/>
      <c r="X174" s="409"/>
      <c r="Y174" s="409"/>
      <c r="Z174" s="409"/>
      <c r="AA174" s="409"/>
      <c r="AB174" s="409"/>
      <c r="AC174" s="409"/>
      <c r="AD174" s="409"/>
      <c r="AE174" s="409"/>
      <c r="AF174" s="409"/>
      <c r="AG174" s="409"/>
      <c r="AH174" s="409"/>
      <c r="AI174" s="1275"/>
      <c r="AJ174" s="1275"/>
      <c r="AK174" s="409"/>
      <c r="AL174" s="409"/>
      <c r="AM174" s="409"/>
      <c r="AN174" s="409"/>
      <c r="AO174" s="410"/>
      <c r="AP174" s="382"/>
      <c r="AQ174" s="382"/>
      <c r="AR174" s="382"/>
      <c r="AS174" s="382"/>
      <c r="AT174" s="382"/>
      <c r="AU174" s="382"/>
      <c r="AV174" s="382"/>
      <c r="AW174" s="382"/>
      <c r="AX174" s="382"/>
      <c r="AY174" s="382"/>
      <c r="AZ174" s="382"/>
      <c r="BA174" s="382"/>
      <c r="BB174" s="382"/>
      <c r="BC174" s="382"/>
      <c r="BD174" s="382"/>
      <c r="BE174" s="382"/>
      <c r="BF174" s="382"/>
      <c r="BG174" s="382"/>
    </row>
    <row r="175" spans="2:59" s="416" customFormat="1" x14ac:dyDescent="0.2">
      <c r="B175" s="399"/>
      <c r="C175" s="438" t="s">
        <v>225</v>
      </c>
      <c r="D175" s="411">
        <f>IFERROR('Sch PARENT Inputs'!E199,0)</f>
        <v>0</v>
      </c>
      <c r="E175" s="411">
        <f>IFERROR('Sch PARENT Inputs'!G199,0)</f>
        <v>0</v>
      </c>
      <c r="F175" s="411">
        <f>D175-E175</f>
        <v>0</v>
      </c>
      <c r="G175" s="411"/>
      <c r="H175" s="411"/>
      <c r="I175" s="411"/>
      <c r="J175" s="411"/>
      <c r="K175" s="411"/>
      <c r="L175" s="411"/>
      <c r="M175" s="411"/>
      <c r="N175" s="411"/>
      <c r="O175" s="411"/>
      <c r="P175" s="411"/>
      <c r="Q175" s="411"/>
      <c r="R175" s="412"/>
      <c r="S175" s="407">
        <f>SUM(F175:R175)</f>
        <v>0</v>
      </c>
      <c r="T175" s="413"/>
      <c r="U175" s="413"/>
      <c r="V175" s="414"/>
      <c r="W175" s="414"/>
      <c r="X175" s="414"/>
      <c r="Y175" s="414"/>
      <c r="Z175" s="414"/>
      <c r="AA175" s="414"/>
      <c r="AB175" s="414"/>
      <c r="AC175" s="414"/>
      <c r="AD175" s="414"/>
      <c r="AE175" s="414"/>
      <c r="AF175" s="414"/>
      <c r="AG175" s="414"/>
      <c r="AH175" s="414">
        <f>+S175</f>
        <v>0</v>
      </c>
      <c r="AI175" s="1276"/>
      <c r="AJ175" s="1276"/>
      <c r="AK175" s="414"/>
      <c r="AL175" s="414"/>
      <c r="AM175" s="414"/>
      <c r="AN175" s="414"/>
      <c r="AO175" s="415"/>
      <c r="AP175" s="408">
        <f>S175-SUM(V175:AO175)</f>
        <v>0</v>
      </c>
      <c r="AQ175" s="382"/>
    </row>
    <row r="176" spans="2:59" s="416" customFormat="1" x14ac:dyDescent="0.2">
      <c r="B176" s="399"/>
      <c r="C176" s="438" t="s">
        <v>226</v>
      </c>
      <c r="D176" s="411">
        <f>IFERROR('Sch PARENT Inputs'!E200,0)</f>
        <v>0</v>
      </c>
      <c r="E176" s="411">
        <f>IFERROR('Sch PARENT Inputs'!G200,0)</f>
        <v>0</v>
      </c>
      <c r="F176" s="411">
        <f>D176-E176</f>
        <v>0</v>
      </c>
      <c r="G176" s="411">
        <f>-G87</f>
        <v>0</v>
      </c>
      <c r="H176" s="411"/>
      <c r="I176" s="411"/>
      <c r="J176" s="411"/>
      <c r="K176" s="411"/>
      <c r="L176" s="411"/>
      <c r="M176" s="411"/>
      <c r="N176" s="411"/>
      <c r="O176" s="411"/>
      <c r="P176" s="411"/>
      <c r="Q176" s="411"/>
      <c r="R176" s="412"/>
      <c r="S176" s="417">
        <f>SUM(F176:R176)</f>
        <v>0</v>
      </c>
      <c r="T176" s="413"/>
      <c r="U176" s="413"/>
      <c r="V176" s="414"/>
      <c r="W176" s="414"/>
      <c r="X176" s="414"/>
      <c r="Y176" s="414"/>
      <c r="Z176" s="414"/>
      <c r="AA176" s="414"/>
      <c r="AB176" s="414"/>
      <c r="AC176" s="414"/>
      <c r="AD176" s="414"/>
      <c r="AE176" s="414"/>
      <c r="AF176" s="414"/>
      <c r="AG176" s="414"/>
      <c r="AH176" s="414">
        <f>+S176</f>
        <v>0</v>
      </c>
      <c r="AI176" s="1276"/>
      <c r="AJ176" s="1276"/>
      <c r="AK176" s="414"/>
      <c r="AL176" s="414"/>
      <c r="AM176" s="414"/>
      <c r="AN176" s="414"/>
      <c r="AO176" s="415"/>
      <c r="AP176" s="408">
        <f>S176-SUM(V176:AO176)</f>
        <v>0</v>
      </c>
    </row>
    <row r="177" spans="2:59" s="382" customFormat="1" x14ac:dyDescent="0.2">
      <c r="B177" s="399"/>
      <c r="C177" s="438"/>
      <c r="D177" s="411"/>
      <c r="E177" s="411"/>
      <c r="F177" s="411"/>
      <c r="G177" s="411"/>
      <c r="H177" s="411"/>
      <c r="I177" s="411"/>
      <c r="J177" s="411"/>
      <c r="K177" s="411"/>
      <c r="L177" s="411"/>
      <c r="M177" s="411"/>
      <c r="N177" s="411"/>
      <c r="O177" s="411"/>
      <c r="P177" s="411"/>
      <c r="Q177" s="411"/>
      <c r="R177" s="412"/>
      <c r="S177" s="407"/>
      <c r="T177" s="413"/>
      <c r="U177" s="413"/>
      <c r="V177" s="414"/>
      <c r="W177" s="414"/>
      <c r="X177" s="414"/>
      <c r="Y177" s="414"/>
      <c r="Z177" s="414"/>
      <c r="AA177" s="414"/>
      <c r="AB177" s="414"/>
      <c r="AC177" s="414"/>
      <c r="AD177" s="414"/>
      <c r="AE177" s="414"/>
      <c r="AF177" s="414"/>
      <c r="AG177" s="414"/>
      <c r="AH177" s="414"/>
      <c r="AI177" s="1276"/>
      <c r="AJ177" s="1276"/>
      <c r="AK177" s="414"/>
      <c r="AL177" s="414"/>
      <c r="AM177" s="414"/>
      <c r="AN177" s="414"/>
      <c r="AO177" s="415"/>
      <c r="AP177" s="416"/>
      <c r="AQ177" s="416"/>
      <c r="AR177" s="416"/>
      <c r="AS177" s="416"/>
      <c r="AT177" s="416"/>
      <c r="AU177" s="416"/>
      <c r="AV177" s="416"/>
      <c r="AW177" s="416"/>
      <c r="AX177" s="416"/>
      <c r="AY177" s="416"/>
      <c r="AZ177" s="416"/>
      <c r="BA177" s="416"/>
      <c r="BB177" s="416"/>
      <c r="BC177" s="416"/>
      <c r="BD177" s="416"/>
      <c r="BE177" s="416"/>
      <c r="BF177" s="416"/>
      <c r="BG177" s="416"/>
    </row>
    <row r="178" spans="2:59" s="382" customFormat="1" x14ac:dyDescent="0.2">
      <c r="B178" s="399"/>
      <c r="C178" s="436" t="s">
        <v>309</v>
      </c>
      <c r="D178" s="402"/>
      <c r="E178" s="402"/>
      <c r="F178" s="402"/>
      <c r="G178" s="402"/>
      <c r="H178" s="402"/>
      <c r="I178" s="402"/>
      <c r="J178" s="402"/>
      <c r="K178" s="402"/>
      <c r="L178" s="402"/>
      <c r="M178" s="402"/>
      <c r="N178" s="402"/>
      <c r="O178" s="402"/>
      <c r="P178" s="402"/>
      <c r="Q178" s="402"/>
      <c r="R178" s="402"/>
      <c r="S178" s="402"/>
      <c r="T178" s="402"/>
      <c r="U178" s="402"/>
      <c r="V178" s="403"/>
      <c r="W178" s="403"/>
      <c r="X178" s="403"/>
      <c r="Y178" s="403"/>
      <c r="Z178" s="403"/>
      <c r="AA178" s="403"/>
      <c r="AB178" s="403"/>
      <c r="AC178" s="403"/>
      <c r="AD178" s="403"/>
      <c r="AE178" s="403"/>
      <c r="AF178" s="403"/>
      <c r="AG178" s="403"/>
      <c r="AH178" s="403"/>
      <c r="AI178" s="403"/>
      <c r="AJ178" s="403"/>
      <c r="AK178" s="403"/>
      <c r="AL178" s="403"/>
      <c r="AM178" s="403"/>
      <c r="AN178" s="403"/>
      <c r="AO178" s="404"/>
      <c r="AQ178" s="416"/>
    </row>
    <row r="179" spans="2:59" s="416" customFormat="1" x14ac:dyDescent="0.2">
      <c r="B179" s="399"/>
      <c r="C179" s="437" t="s">
        <v>200</v>
      </c>
      <c r="D179" s="405"/>
      <c r="E179" s="405"/>
      <c r="F179" s="405"/>
      <c r="G179" s="405"/>
      <c r="H179" s="405"/>
      <c r="I179" s="405"/>
      <c r="J179" s="405"/>
      <c r="K179" s="405"/>
      <c r="L179" s="405"/>
      <c r="M179" s="405"/>
      <c r="N179" s="405"/>
      <c r="O179" s="405"/>
      <c r="P179" s="405"/>
      <c r="Q179" s="405"/>
      <c r="R179" s="406"/>
      <c r="S179" s="407"/>
      <c r="T179" s="408"/>
      <c r="U179" s="408"/>
      <c r="V179" s="409"/>
      <c r="W179" s="409"/>
      <c r="X179" s="409"/>
      <c r="Y179" s="409"/>
      <c r="Z179" s="409"/>
      <c r="AA179" s="409"/>
      <c r="AB179" s="409"/>
      <c r="AC179" s="409"/>
      <c r="AD179" s="409"/>
      <c r="AE179" s="409"/>
      <c r="AF179" s="409"/>
      <c r="AG179" s="409"/>
      <c r="AH179" s="409"/>
      <c r="AI179" s="1275"/>
      <c r="AJ179" s="1275"/>
      <c r="AK179" s="409"/>
      <c r="AL179" s="409"/>
      <c r="AM179" s="409"/>
      <c r="AN179" s="409"/>
      <c r="AO179" s="410"/>
      <c r="AP179" s="382"/>
      <c r="AQ179" s="382"/>
      <c r="AR179" s="382"/>
      <c r="AS179" s="382"/>
      <c r="AT179" s="382"/>
      <c r="AU179" s="382"/>
      <c r="AV179" s="382"/>
      <c r="AW179" s="382"/>
      <c r="AX179" s="382"/>
      <c r="AY179" s="382"/>
      <c r="AZ179" s="382"/>
      <c r="BA179" s="382"/>
      <c r="BB179" s="382"/>
      <c r="BC179" s="382"/>
      <c r="BD179" s="382"/>
      <c r="BE179" s="382"/>
      <c r="BF179" s="382"/>
      <c r="BG179" s="382"/>
    </row>
    <row r="180" spans="2:59" s="416" customFormat="1" x14ac:dyDescent="0.2">
      <c r="B180" s="399"/>
      <c r="C180" s="438" t="s">
        <v>228</v>
      </c>
      <c r="D180" s="411">
        <f>IFERROR('Sch PARENT Inputs'!E205,0)</f>
        <v>0</v>
      </c>
      <c r="E180" s="411">
        <f>IFERROR('Sch PARENT Inputs'!G205,0)</f>
        <v>0</v>
      </c>
      <c r="F180" s="411">
        <f>D180-E180</f>
        <v>0</v>
      </c>
      <c r="G180" s="411"/>
      <c r="H180" s="411"/>
      <c r="I180" s="411"/>
      <c r="J180" s="411"/>
      <c r="K180" s="411"/>
      <c r="L180" s="411"/>
      <c r="M180" s="411"/>
      <c r="N180" s="411"/>
      <c r="O180" s="411"/>
      <c r="P180" s="411"/>
      <c r="Q180" s="411"/>
      <c r="R180" s="412"/>
      <c r="S180" s="407">
        <f>SUM(F180:R180)</f>
        <v>0</v>
      </c>
      <c r="T180" s="413"/>
      <c r="U180" s="413"/>
      <c r="V180" s="414"/>
      <c r="W180" s="414"/>
      <c r="X180" s="414"/>
      <c r="Y180" s="414"/>
      <c r="Z180" s="414"/>
      <c r="AA180" s="414"/>
      <c r="AB180" s="414"/>
      <c r="AC180" s="414"/>
      <c r="AD180" s="414"/>
      <c r="AE180" s="414"/>
      <c r="AF180" s="414"/>
      <c r="AG180" s="414"/>
      <c r="AH180" s="414"/>
      <c r="AI180" s="1276">
        <f>+S180</f>
        <v>0</v>
      </c>
      <c r="AJ180" s="558"/>
      <c r="AK180" s="414"/>
      <c r="AL180" s="414"/>
      <c r="AM180" s="414"/>
      <c r="AN180" s="414"/>
      <c r="AO180" s="415"/>
      <c r="AP180" s="408">
        <f>S180-SUM(V180:AO180)</f>
        <v>0</v>
      </c>
      <c r="AQ180" s="382"/>
    </row>
    <row r="181" spans="2:59" s="416" customFormat="1" x14ac:dyDescent="0.2">
      <c r="B181" s="399"/>
      <c r="C181" s="438" t="s">
        <v>229</v>
      </c>
      <c r="D181" s="411">
        <f>IFERROR('Sch PARENT Inputs'!E206,0)</f>
        <v>0</v>
      </c>
      <c r="E181" s="411">
        <f>IFERROR('Sch PARENT Inputs'!G206,0)</f>
        <v>0</v>
      </c>
      <c r="F181" s="411">
        <f>D181-E181</f>
        <v>0</v>
      </c>
      <c r="G181" s="411"/>
      <c r="H181" s="411"/>
      <c r="I181" s="411"/>
      <c r="J181" s="411"/>
      <c r="K181" s="411"/>
      <c r="L181" s="411"/>
      <c r="M181" s="411"/>
      <c r="N181" s="411"/>
      <c r="O181" s="411"/>
      <c r="P181" s="411"/>
      <c r="Q181" s="411"/>
      <c r="R181" s="412"/>
      <c r="S181" s="407">
        <f>SUM(F181:R181)</f>
        <v>0</v>
      </c>
      <c r="T181" s="413"/>
      <c r="U181" s="413"/>
      <c r="V181" s="414"/>
      <c r="W181" s="414"/>
      <c r="X181" s="414"/>
      <c r="Y181" s="414"/>
      <c r="Z181" s="414"/>
      <c r="AA181" s="414"/>
      <c r="AB181" s="414"/>
      <c r="AC181" s="414"/>
      <c r="AD181" s="414"/>
      <c r="AE181" s="414"/>
      <c r="AF181" s="414"/>
      <c r="AG181" s="414"/>
      <c r="AH181" s="414"/>
      <c r="AI181" s="1276">
        <f>+S181</f>
        <v>0</v>
      </c>
      <c r="AJ181" s="558"/>
      <c r="AK181" s="414"/>
      <c r="AL181" s="414"/>
      <c r="AM181" s="414"/>
      <c r="AN181" s="414"/>
      <c r="AO181" s="415"/>
      <c r="AP181" s="408">
        <f>S181-SUM(V181:AO181)</f>
        <v>0</v>
      </c>
      <c r="AQ181" s="382"/>
    </row>
    <row r="182" spans="2:59" s="416" customFormat="1" x14ac:dyDescent="0.2">
      <c r="B182" s="399"/>
      <c r="C182" s="438" t="s">
        <v>230</v>
      </c>
      <c r="D182" s="411">
        <f>IFERROR('Sch PARENT Inputs'!E207,0)</f>
        <v>0</v>
      </c>
      <c r="E182" s="411">
        <f>IFERROR('Sch PARENT Inputs'!G207,0)</f>
        <v>0</v>
      </c>
      <c r="F182" s="411">
        <f>D182-E182</f>
        <v>0</v>
      </c>
      <c r="G182" s="411"/>
      <c r="H182" s="411"/>
      <c r="I182" s="411"/>
      <c r="J182" s="411"/>
      <c r="K182" s="411"/>
      <c r="L182" s="411"/>
      <c r="M182" s="411"/>
      <c r="N182" s="411"/>
      <c r="O182" s="411"/>
      <c r="P182" s="411"/>
      <c r="Q182" s="411"/>
      <c r="R182" s="412"/>
      <c r="S182" s="407">
        <f>SUM(F182:R182)</f>
        <v>0</v>
      </c>
      <c r="T182" s="413"/>
      <c r="U182" s="413"/>
      <c r="V182" s="414"/>
      <c r="W182" s="414"/>
      <c r="X182" s="414"/>
      <c r="Y182" s="414"/>
      <c r="Z182" s="414"/>
      <c r="AA182" s="414"/>
      <c r="AB182" s="414"/>
      <c r="AC182" s="414"/>
      <c r="AD182" s="414"/>
      <c r="AE182" s="414"/>
      <c r="AF182" s="414"/>
      <c r="AG182" s="414"/>
      <c r="AH182" s="414"/>
      <c r="AI182" s="1276">
        <f>+S182</f>
        <v>0</v>
      </c>
      <c r="AJ182" s="558"/>
      <c r="AK182" s="414"/>
      <c r="AL182" s="414"/>
      <c r="AM182" s="414"/>
      <c r="AN182" s="414"/>
      <c r="AO182" s="415"/>
      <c r="AP182" s="408">
        <f>S182-SUM(V182:AO182)</f>
        <v>0</v>
      </c>
      <c r="AQ182" s="382"/>
    </row>
    <row r="183" spans="2:59" s="416" customFormat="1" x14ac:dyDescent="0.2">
      <c r="B183" s="399"/>
      <c r="C183" s="438" t="s">
        <v>231</v>
      </c>
      <c r="D183" s="411">
        <f>IFERROR('Sch PARENT Inputs'!E208,0)</f>
        <v>0</v>
      </c>
      <c r="E183" s="411">
        <f>IFERROR('Sch PARENT Inputs'!G208,0)</f>
        <v>0</v>
      </c>
      <c r="F183" s="411">
        <f>D183-E183</f>
        <v>0</v>
      </c>
      <c r="G183" s="411">
        <f>-F183</f>
        <v>0</v>
      </c>
      <c r="H183" s="411"/>
      <c r="I183" s="411"/>
      <c r="J183" s="411"/>
      <c r="K183" s="411"/>
      <c r="L183" s="411"/>
      <c r="M183" s="411"/>
      <c r="N183" s="411"/>
      <c r="O183" s="411"/>
      <c r="P183" s="411"/>
      <c r="Q183" s="411"/>
      <c r="R183" s="412"/>
      <c r="S183" s="407">
        <f>SUM(F183:R183)</f>
        <v>0</v>
      </c>
      <c r="T183" s="413"/>
      <c r="U183" s="413"/>
      <c r="V183" s="414"/>
      <c r="W183" s="414"/>
      <c r="X183" s="414"/>
      <c r="Y183" s="414"/>
      <c r="Z183" s="414"/>
      <c r="AA183" s="414"/>
      <c r="AB183" s="414"/>
      <c r="AC183" s="414"/>
      <c r="AD183" s="414"/>
      <c r="AE183" s="414"/>
      <c r="AF183" s="414"/>
      <c r="AG183" s="414"/>
      <c r="AH183" s="414"/>
      <c r="AI183" s="1276">
        <f>+S183</f>
        <v>0</v>
      </c>
      <c r="AJ183" s="558"/>
      <c r="AK183" s="414"/>
      <c r="AL183" s="414"/>
      <c r="AM183" s="414"/>
      <c r="AN183" s="414"/>
      <c r="AO183" s="415"/>
      <c r="AP183" s="408">
        <f>S183-SUM(V183:AO183)</f>
        <v>0</v>
      </c>
      <c r="AQ183" s="382"/>
    </row>
    <row r="184" spans="2:59" s="382" customFormat="1" x14ac:dyDescent="0.2">
      <c r="B184" s="399"/>
      <c r="C184" s="438"/>
      <c r="D184" s="411"/>
      <c r="E184" s="411"/>
      <c r="F184" s="411"/>
      <c r="G184" s="411"/>
      <c r="H184" s="411"/>
      <c r="I184" s="411"/>
      <c r="J184" s="411"/>
      <c r="K184" s="411"/>
      <c r="L184" s="411"/>
      <c r="M184" s="411"/>
      <c r="N184" s="411"/>
      <c r="O184" s="411"/>
      <c r="P184" s="411"/>
      <c r="Q184" s="411"/>
      <c r="R184" s="412"/>
      <c r="S184" s="407"/>
      <c r="T184" s="413"/>
      <c r="U184" s="413"/>
      <c r="V184" s="414"/>
      <c r="W184" s="414"/>
      <c r="X184" s="414"/>
      <c r="Y184" s="414"/>
      <c r="Z184" s="414"/>
      <c r="AA184" s="414"/>
      <c r="AB184" s="414"/>
      <c r="AC184" s="414"/>
      <c r="AD184" s="414"/>
      <c r="AE184" s="414"/>
      <c r="AF184" s="414"/>
      <c r="AG184" s="414"/>
      <c r="AH184" s="414"/>
      <c r="AI184" s="1276"/>
      <c r="AJ184" s="1276"/>
      <c r="AK184" s="414"/>
      <c r="AL184" s="414"/>
      <c r="AM184" s="414"/>
      <c r="AN184" s="414"/>
      <c r="AO184" s="415"/>
      <c r="AP184" s="416"/>
      <c r="AQ184" s="416"/>
      <c r="AR184" s="416"/>
      <c r="AS184" s="416"/>
      <c r="AT184" s="416"/>
      <c r="AU184" s="416"/>
      <c r="AV184" s="416"/>
      <c r="AW184" s="416"/>
      <c r="AX184" s="416"/>
      <c r="AY184" s="416"/>
      <c r="AZ184" s="416"/>
      <c r="BA184" s="416"/>
      <c r="BB184" s="416"/>
      <c r="BC184" s="416"/>
      <c r="BD184" s="416"/>
      <c r="BE184" s="416"/>
      <c r="BF184" s="416"/>
      <c r="BG184" s="416"/>
    </row>
    <row r="185" spans="2:59" s="382" customFormat="1" x14ac:dyDescent="0.2">
      <c r="B185" s="399"/>
      <c r="C185" s="436" t="s">
        <v>232</v>
      </c>
      <c r="D185" s="402"/>
      <c r="E185" s="402"/>
      <c r="F185" s="402"/>
      <c r="G185" s="402"/>
      <c r="H185" s="402"/>
      <c r="I185" s="402"/>
      <c r="J185" s="402"/>
      <c r="K185" s="402"/>
      <c r="L185" s="402"/>
      <c r="M185" s="402"/>
      <c r="N185" s="402"/>
      <c r="O185" s="402"/>
      <c r="P185" s="402"/>
      <c r="Q185" s="402"/>
      <c r="R185" s="402"/>
      <c r="S185" s="402"/>
      <c r="T185" s="402"/>
      <c r="U185" s="402"/>
      <c r="V185" s="403"/>
      <c r="W185" s="403"/>
      <c r="X185" s="403"/>
      <c r="Y185" s="403"/>
      <c r="Z185" s="403"/>
      <c r="AA185" s="403"/>
      <c r="AB185" s="403"/>
      <c r="AC185" s="403"/>
      <c r="AD185" s="403"/>
      <c r="AE185" s="403"/>
      <c r="AF185" s="403"/>
      <c r="AG185" s="403"/>
      <c r="AH185" s="403"/>
      <c r="AI185" s="403"/>
      <c r="AJ185" s="403"/>
      <c r="AK185" s="403"/>
      <c r="AL185" s="403"/>
      <c r="AM185" s="403"/>
      <c r="AN185" s="403"/>
      <c r="AO185" s="404"/>
      <c r="AQ185" s="416"/>
    </row>
    <row r="186" spans="2:59" s="416" customFormat="1" x14ac:dyDescent="0.2">
      <c r="B186" s="399"/>
      <c r="C186" s="437" t="s">
        <v>233</v>
      </c>
      <c r="D186" s="405"/>
      <c r="E186" s="405"/>
      <c r="F186" s="405"/>
      <c r="G186" s="405"/>
      <c r="H186" s="405"/>
      <c r="I186" s="405"/>
      <c r="J186" s="405"/>
      <c r="K186" s="405"/>
      <c r="L186" s="405"/>
      <c r="M186" s="405"/>
      <c r="N186" s="405"/>
      <c r="O186" s="405"/>
      <c r="P186" s="405"/>
      <c r="Q186" s="405"/>
      <c r="R186" s="406"/>
      <c r="S186" s="407"/>
      <c r="T186" s="408"/>
      <c r="U186" s="408"/>
      <c r="V186" s="409"/>
      <c r="W186" s="409"/>
      <c r="X186" s="409"/>
      <c r="Y186" s="409"/>
      <c r="Z186" s="409"/>
      <c r="AA186" s="409"/>
      <c r="AB186" s="409"/>
      <c r="AC186" s="409"/>
      <c r="AD186" s="409"/>
      <c r="AE186" s="409"/>
      <c r="AF186" s="409"/>
      <c r="AG186" s="409"/>
      <c r="AH186" s="409"/>
      <c r="AI186" s="1275"/>
      <c r="AJ186" s="1275"/>
      <c r="AK186" s="409"/>
      <c r="AL186" s="409"/>
      <c r="AM186" s="409"/>
      <c r="AN186" s="409"/>
      <c r="AO186" s="410"/>
      <c r="AP186" s="382"/>
      <c r="AQ186" s="382"/>
      <c r="AR186" s="382"/>
      <c r="AS186" s="382"/>
      <c r="AT186" s="382"/>
      <c r="AU186" s="382"/>
      <c r="AV186" s="382"/>
      <c r="AW186" s="382"/>
      <c r="AX186" s="382"/>
      <c r="AY186" s="382"/>
      <c r="AZ186" s="382"/>
      <c r="BA186" s="382"/>
      <c r="BB186" s="382"/>
      <c r="BC186" s="382"/>
      <c r="BD186" s="382"/>
      <c r="BE186" s="382"/>
      <c r="BF186" s="382"/>
      <c r="BG186" s="382"/>
    </row>
    <row r="187" spans="2:59" s="416" customFormat="1" x14ac:dyDescent="0.2">
      <c r="B187" s="399"/>
      <c r="C187" s="438" t="s">
        <v>1413</v>
      </c>
      <c r="D187" s="411">
        <f>IFERROR('Sch PARENT Inputs'!E213,0)</f>
        <v>0</v>
      </c>
      <c r="E187" s="411">
        <f>IFERROR('Sch PARENT Inputs'!G213,0)</f>
        <v>0</v>
      </c>
      <c r="F187" s="411">
        <f t="shared" ref="F187:F191" si="39">D187-E187</f>
        <v>0</v>
      </c>
      <c r="G187" s="411"/>
      <c r="H187" s="411"/>
      <c r="I187" s="411"/>
      <c r="J187" s="411"/>
      <c r="K187" s="411"/>
      <c r="L187" s="411"/>
      <c r="M187" s="411"/>
      <c r="N187" s="411"/>
      <c r="O187" s="411"/>
      <c r="P187" s="411"/>
      <c r="Q187" s="411"/>
      <c r="R187" s="412"/>
      <c r="S187" s="417">
        <f t="shared" ref="S187:S191" si="40">SUM(F187:R187)</f>
        <v>0</v>
      </c>
      <c r="T187" s="413"/>
      <c r="U187" s="413"/>
      <c r="V187" s="414"/>
      <c r="W187" s="414"/>
      <c r="X187" s="414"/>
      <c r="Y187" s="414"/>
      <c r="Z187" s="414"/>
      <c r="AA187" s="414"/>
      <c r="AB187" s="414">
        <f>S187</f>
        <v>0</v>
      </c>
      <c r="AC187" s="414"/>
      <c r="AD187" s="414"/>
      <c r="AE187" s="414"/>
      <c r="AF187" s="414"/>
      <c r="AG187" s="414"/>
      <c r="AH187" s="414"/>
      <c r="AI187" s="1276"/>
      <c r="AJ187" s="1276"/>
      <c r="AK187" s="414"/>
      <c r="AL187" s="414"/>
      <c r="AM187" s="414"/>
      <c r="AN187" s="414"/>
      <c r="AO187" s="415"/>
      <c r="AP187" s="408">
        <f t="shared" ref="AP187:AP191" si="41">S187-SUM(V187:AO187)</f>
        <v>0</v>
      </c>
      <c r="AQ187" s="382"/>
    </row>
    <row r="188" spans="2:59" s="416" customFormat="1" x14ac:dyDescent="0.2">
      <c r="B188" s="399"/>
      <c r="C188" s="438" t="s">
        <v>235</v>
      </c>
      <c r="D188" s="411">
        <f>IFERROR('Sch PARENT Inputs'!E214,0)</f>
        <v>0</v>
      </c>
      <c r="E188" s="411">
        <f>IFERROR('Sch PARENT Inputs'!G214,0)</f>
        <v>0</v>
      </c>
      <c r="F188" s="411">
        <f t="shared" si="39"/>
        <v>0</v>
      </c>
      <c r="G188" s="411"/>
      <c r="H188" s="411"/>
      <c r="I188" s="411"/>
      <c r="J188" s="411"/>
      <c r="K188" s="411"/>
      <c r="L188" s="411"/>
      <c r="M188" s="411"/>
      <c r="N188" s="411"/>
      <c r="O188" s="411"/>
      <c r="P188" s="411"/>
      <c r="Q188" s="411"/>
      <c r="R188" s="412"/>
      <c r="S188" s="417">
        <f t="shared" si="40"/>
        <v>0</v>
      </c>
      <c r="T188" s="413"/>
      <c r="U188" s="413"/>
      <c r="V188" s="414"/>
      <c r="W188" s="414"/>
      <c r="X188" s="414"/>
      <c r="Y188" s="414"/>
      <c r="Z188" s="414"/>
      <c r="AA188" s="414"/>
      <c r="AB188" s="414">
        <f>S188</f>
        <v>0</v>
      </c>
      <c r="AC188" s="414"/>
      <c r="AD188" s="414"/>
      <c r="AE188" s="414"/>
      <c r="AF188" s="414"/>
      <c r="AG188" s="414"/>
      <c r="AH188" s="414"/>
      <c r="AI188" s="1276"/>
      <c r="AJ188" s="1276"/>
      <c r="AK188" s="414"/>
      <c r="AL188" s="414"/>
      <c r="AM188" s="414"/>
      <c r="AN188" s="414"/>
      <c r="AO188" s="415"/>
      <c r="AP188" s="408">
        <f t="shared" si="41"/>
        <v>0</v>
      </c>
    </row>
    <row r="189" spans="2:59" s="416" customFormat="1" x14ac:dyDescent="0.2">
      <c r="B189" s="399"/>
      <c r="C189" s="438" t="s">
        <v>1415</v>
      </c>
      <c r="D189" s="411">
        <f>IFERROR('Sch PARENT Inputs'!E215,0)</f>
        <v>0</v>
      </c>
      <c r="E189" s="411">
        <f>IFERROR('Sch PARENT Inputs'!G215,0)</f>
        <v>0</v>
      </c>
      <c r="F189" s="411">
        <f t="shared" si="39"/>
        <v>0</v>
      </c>
      <c r="G189" s="411"/>
      <c r="H189" s="411"/>
      <c r="I189" s="411"/>
      <c r="J189" s="411"/>
      <c r="K189" s="411">
        <f>-F189</f>
        <v>0</v>
      </c>
      <c r="L189" s="411"/>
      <c r="M189" s="411"/>
      <c r="N189" s="411"/>
      <c r="O189" s="411"/>
      <c r="P189" s="411"/>
      <c r="Q189" s="411"/>
      <c r="R189" s="412"/>
      <c r="S189" s="417">
        <f t="shared" si="40"/>
        <v>0</v>
      </c>
      <c r="T189" s="413"/>
      <c r="U189" s="413"/>
      <c r="V189" s="414"/>
      <c r="W189" s="414"/>
      <c r="X189" s="414"/>
      <c r="Y189" s="414"/>
      <c r="Z189" s="414"/>
      <c r="AA189" s="414"/>
      <c r="AB189" s="414"/>
      <c r="AC189" s="414"/>
      <c r="AD189" s="414"/>
      <c r="AE189" s="414"/>
      <c r="AF189" s="414"/>
      <c r="AG189" s="414"/>
      <c r="AH189" s="414"/>
      <c r="AI189" s="1276"/>
      <c r="AJ189" s="1276"/>
      <c r="AK189" s="414"/>
      <c r="AL189" s="414"/>
      <c r="AM189" s="414"/>
      <c r="AN189" s="414"/>
      <c r="AO189" s="415"/>
      <c r="AP189" s="408">
        <f t="shared" si="41"/>
        <v>0</v>
      </c>
    </row>
    <row r="190" spans="2:59" s="416" customFormat="1" x14ac:dyDescent="0.2">
      <c r="B190" s="399"/>
      <c r="C190" s="438" t="s">
        <v>1416</v>
      </c>
      <c r="D190" s="411">
        <f>IFERROR('Sch PARENT Inputs'!E216,0)</f>
        <v>0</v>
      </c>
      <c r="E190" s="411">
        <f>IFERROR('Sch PARENT Inputs'!G216,0)</f>
        <v>0</v>
      </c>
      <c r="F190" s="411">
        <f t="shared" si="39"/>
        <v>0</v>
      </c>
      <c r="G190" s="411">
        <f>-G133</f>
        <v>0</v>
      </c>
      <c r="H190" s="411"/>
      <c r="I190" s="411"/>
      <c r="J190" s="411"/>
      <c r="K190" s="411"/>
      <c r="L190" s="411">
        <f>-(F190+G190)</f>
        <v>0</v>
      </c>
      <c r="M190" s="411"/>
      <c r="N190" s="411"/>
      <c r="O190" s="411"/>
      <c r="P190" s="411"/>
      <c r="Q190" s="411"/>
      <c r="R190" s="412"/>
      <c r="S190" s="417">
        <f t="shared" si="40"/>
        <v>0</v>
      </c>
      <c r="T190" s="413"/>
      <c r="U190" s="413"/>
      <c r="V190" s="414"/>
      <c r="W190" s="414"/>
      <c r="X190" s="414"/>
      <c r="Y190" s="414"/>
      <c r="Z190" s="414"/>
      <c r="AA190" s="414"/>
      <c r="AB190" s="414"/>
      <c r="AC190" s="414"/>
      <c r="AD190" s="414"/>
      <c r="AE190" s="414"/>
      <c r="AF190" s="414"/>
      <c r="AG190" s="414"/>
      <c r="AH190" s="414"/>
      <c r="AI190" s="1276"/>
      <c r="AJ190" s="1276"/>
      <c r="AK190" s="414"/>
      <c r="AL190" s="414"/>
      <c r="AM190" s="414"/>
      <c r="AN190" s="414"/>
      <c r="AO190" s="415"/>
      <c r="AP190" s="408">
        <f t="shared" si="41"/>
        <v>0</v>
      </c>
    </row>
    <row r="191" spans="2:59" s="416" customFormat="1" x14ac:dyDescent="0.2">
      <c r="B191" s="399"/>
      <c r="C191" s="438" t="s">
        <v>1417</v>
      </c>
      <c r="D191" s="411">
        <f>IFERROR('Sch PARENT Inputs'!E217,0)</f>
        <v>0</v>
      </c>
      <c r="E191" s="411">
        <f>IFERROR('Sch PARENT Inputs'!G217,0)</f>
        <v>0</v>
      </c>
      <c r="F191" s="411">
        <f t="shared" si="39"/>
        <v>0</v>
      </c>
      <c r="G191" s="411"/>
      <c r="H191" s="411"/>
      <c r="I191" s="411"/>
      <c r="J191" s="411"/>
      <c r="K191" s="411"/>
      <c r="L191" s="411">
        <f>-F191</f>
        <v>0</v>
      </c>
      <c r="M191" s="411"/>
      <c r="N191" s="411"/>
      <c r="O191" s="411"/>
      <c r="P191" s="411"/>
      <c r="Q191" s="411"/>
      <c r="R191" s="412"/>
      <c r="S191" s="417">
        <f t="shared" si="40"/>
        <v>0</v>
      </c>
      <c r="T191" s="413"/>
      <c r="U191" s="413"/>
      <c r="V191" s="414"/>
      <c r="W191" s="414"/>
      <c r="X191" s="414"/>
      <c r="Y191" s="414"/>
      <c r="Z191" s="414"/>
      <c r="AA191" s="414"/>
      <c r="AB191" s="414"/>
      <c r="AC191" s="414"/>
      <c r="AD191" s="414"/>
      <c r="AE191" s="414"/>
      <c r="AF191" s="414"/>
      <c r="AG191" s="414"/>
      <c r="AH191" s="414"/>
      <c r="AI191" s="1276"/>
      <c r="AJ191" s="1276"/>
      <c r="AK191" s="414"/>
      <c r="AL191" s="414"/>
      <c r="AM191" s="414"/>
      <c r="AN191" s="414"/>
      <c r="AO191" s="415"/>
      <c r="AP191" s="408">
        <f t="shared" si="41"/>
        <v>0</v>
      </c>
    </row>
    <row r="192" spans="2:59" s="382" customFormat="1" x14ac:dyDescent="0.2">
      <c r="B192" s="399"/>
      <c r="C192" s="438"/>
      <c r="D192" s="411"/>
      <c r="E192" s="411"/>
      <c r="F192" s="411"/>
      <c r="G192" s="411"/>
      <c r="H192" s="411"/>
      <c r="I192" s="411"/>
      <c r="J192" s="411"/>
      <c r="K192" s="411"/>
      <c r="L192" s="411"/>
      <c r="M192" s="411"/>
      <c r="N192" s="411"/>
      <c r="O192" s="411"/>
      <c r="P192" s="411"/>
      <c r="Q192" s="411"/>
      <c r="R192" s="412"/>
      <c r="S192" s="407"/>
      <c r="T192" s="413"/>
      <c r="U192" s="413"/>
      <c r="V192" s="414"/>
      <c r="W192" s="414"/>
      <c r="X192" s="414"/>
      <c r="Y192" s="414"/>
      <c r="Z192" s="414"/>
      <c r="AA192" s="414"/>
      <c r="AB192" s="414"/>
      <c r="AC192" s="414"/>
      <c r="AD192" s="414"/>
      <c r="AE192" s="414"/>
      <c r="AF192" s="414"/>
      <c r="AG192" s="414"/>
      <c r="AH192" s="414"/>
      <c r="AI192" s="1276"/>
      <c r="AJ192" s="1276"/>
      <c r="AK192" s="414"/>
      <c r="AL192" s="414"/>
      <c r="AM192" s="414"/>
      <c r="AN192" s="414"/>
      <c r="AO192" s="415"/>
      <c r="AP192" s="416"/>
      <c r="AQ192" s="416"/>
      <c r="AR192" s="416"/>
      <c r="AS192" s="416"/>
      <c r="AT192" s="416"/>
      <c r="AU192" s="416"/>
      <c r="AV192" s="416"/>
      <c r="AW192" s="416"/>
      <c r="AX192" s="416"/>
      <c r="AY192" s="416"/>
      <c r="AZ192" s="416"/>
      <c r="BA192" s="416"/>
      <c r="BB192" s="416"/>
      <c r="BC192" s="416"/>
      <c r="BD192" s="416"/>
      <c r="BE192" s="416"/>
      <c r="BF192" s="416"/>
      <c r="BG192" s="416"/>
    </row>
    <row r="193" spans="2:59" s="382" customFormat="1" x14ac:dyDescent="0.2">
      <c r="B193" s="399"/>
      <c r="C193" s="436" t="s">
        <v>239</v>
      </c>
      <c r="D193" s="402"/>
      <c r="E193" s="402"/>
      <c r="F193" s="402"/>
      <c r="G193" s="402"/>
      <c r="H193" s="402"/>
      <c r="I193" s="402"/>
      <c r="J193" s="402"/>
      <c r="K193" s="402"/>
      <c r="L193" s="402"/>
      <c r="M193" s="402"/>
      <c r="N193" s="402"/>
      <c r="O193" s="402"/>
      <c r="P193" s="402"/>
      <c r="Q193" s="402"/>
      <c r="R193" s="402"/>
      <c r="S193" s="402"/>
      <c r="T193" s="402"/>
      <c r="U193" s="402"/>
      <c r="V193" s="403"/>
      <c r="W193" s="403"/>
      <c r="X193" s="403"/>
      <c r="Y193" s="403"/>
      <c r="Z193" s="403"/>
      <c r="AA193" s="403"/>
      <c r="AB193" s="403"/>
      <c r="AC193" s="403"/>
      <c r="AD193" s="403"/>
      <c r="AE193" s="403"/>
      <c r="AF193" s="403"/>
      <c r="AG193" s="403"/>
      <c r="AH193" s="403"/>
      <c r="AI193" s="403"/>
      <c r="AJ193" s="403"/>
      <c r="AK193" s="403"/>
      <c r="AL193" s="403"/>
      <c r="AM193" s="403"/>
      <c r="AN193" s="403"/>
      <c r="AO193" s="404"/>
      <c r="AQ193" s="416"/>
    </row>
    <row r="194" spans="2:59" s="416" customFormat="1" x14ac:dyDescent="0.2">
      <c r="B194" s="399"/>
      <c r="C194" s="437" t="s">
        <v>233</v>
      </c>
      <c r="D194" s="405"/>
      <c r="E194" s="405"/>
      <c r="F194" s="405"/>
      <c r="G194" s="405"/>
      <c r="H194" s="405"/>
      <c r="I194" s="405"/>
      <c r="J194" s="405"/>
      <c r="K194" s="405"/>
      <c r="L194" s="405"/>
      <c r="M194" s="405"/>
      <c r="N194" s="405"/>
      <c r="O194" s="405"/>
      <c r="P194" s="405"/>
      <c r="Q194" s="405"/>
      <c r="R194" s="406"/>
      <c r="S194" s="407"/>
      <c r="T194" s="408"/>
      <c r="U194" s="408"/>
      <c r="V194" s="409"/>
      <c r="W194" s="409"/>
      <c r="X194" s="409"/>
      <c r="Y194" s="409"/>
      <c r="Z194" s="409"/>
      <c r="AA194" s="409"/>
      <c r="AB194" s="409"/>
      <c r="AC194" s="409"/>
      <c r="AD194" s="409"/>
      <c r="AE194" s="409"/>
      <c r="AF194" s="409"/>
      <c r="AG194" s="409"/>
      <c r="AH194" s="409"/>
      <c r="AI194" s="1275"/>
      <c r="AJ194" s="1275"/>
      <c r="AK194" s="409"/>
      <c r="AL194" s="409"/>
      <c r="AM194" s="409"/>
      <c r="AN194" s="409"/>
      <c r="AO194" s="410"/>
      <c r="AP194" s="382"/>
      <c r="AQ194" s="382"/>
      <c r="AR194" s="382"/>
      <c r="AS194" s="382"/>
      <c r="AT194" s="382"/>
      <c r="AU194" s="382"/>
      <c r="AV194" s="382"/>
      <c r="AW194" s="382"/>
      <c r="AX194" s="382"/>
      <c r="AY194" s="382"/>
      <c r="AZ194" s="382"/>
      <c r="BA194" s="382"/>
      <c r="BB194" s="382"/>
      <c r="BC194" s="382"/>
      <c r="BD194" s="382"/>
      <c r="BE194" s="382"/>
      <c r="BF194" s="382"/>
      <c r="BG194" s="382"/>
    </row>
    <row r="195" spans="2:59" s="416" customFormat="1" x14ac:dyDescent="0.2">
      <c r="B195" s="399"/>
      <c r="C195" s="438" t="s">
        <v>240</v>
      </c>
      <c r="D195" s="411">
        <f>IFERROR('Sch PARENT Inputs'!E222,0)</f>
        <v>0</v>
      </c>
      <c r="E195" s="411">
        <f>IFERROR('Sch PARENT Inputs'!G222,0)</f>
        <v>0</v>
      </c>
      <c r="F195" s="411">
        <f>D195-E195</f>
        <v>0</v>
      </c>
      <c r="G195" s="411"/>
      <c r="H195" s="411"/>
      <c r="I195" s="411"/>
      <c r="J195" s="411"/>
      <c r="K195" s="411"/>
      <c r="L195" s="411"/>
      <c r="M195" s="411"/>
      <c r="N195" s="411"/>
      <c r="O195" s="411"/>
      <c r="P195" s="411"/>
      <c r="Q195" s="411"/>
      <c r="R195" s="412"/>
      <c r="S195" s="407">
        <f>SUM(F195:R195)</f>
        <v>0</v>
      </c>
      <c r="T195" s="413"/>
      <c r="U195" s="413"/>
      <c r="V195" s="414"/>
      <c r="W195" s="414"/>
      <c r="X195" s="414"/>
      <c r="Y195" s="414"/>
      <c r="Z195" s="414"/>
      <c r="AA195" s="414"/>
      <c r="AB195" s="414"/>
      <c r="AC195" s="414"/>
      <c r="AD195" s="414"/>
      <c r="AE195" s="414"/>
      <c r="AF195" s="414"/>
      <c r="AG195" s="414"/>
      <c r="AH195" s="414"/>
      <c r="AI195" s="1276"/>
      <c r="AJ195" s="1276"/>
      <c r="AK195" s="414"/>
      <c r="AL195" s="414">
        <f>+S195</f>
        <v>0</v>
      </c>
      <c r="AM195" s="414"/>
      <c r="AN195" s="414"/>
      <c r="AO195" s="415"/>
      <c r="AP195" s="408">
        <f>S195-SUM(V195:AO195)</f>
        <v>0</v>
      </c>
      <c r="AQ195" s="382"/>
    </row>
    <row r="196" spans="2:59" s="416" customFormat="1" x14ac:dyDescent="0.2">
      <c r="B196" s="399"/>
      <c r="C196" s="438" t="s">
        <v>241</v>
      </c>
      <c r="D196" s="411">
        <f>IFERROR('Sch PARENT Inputs'!E223,0)</f>
        <v>0</v>
      </c>
      <c r="E196" s="411">
        <f>IFERROR('Sch PARENT Inputs'!G223,0)</f>
        <v>0</v>
      </c>
      <c r="F196" s="411">
        <f>D196-E196</f>
        <v>0</v>
      </c>
      <c r="G196" s="411"/>
      <c r="H196" s="411"/>
      <c r="I196" s="411"/>
      <c r="J196" s="411"/>
      <c r="K196" s="411"/>
      <c r="L196" s="411"/>
      <c r="M196" s="411"/>
      <c r="N196" s="411"/>
      <c r="O196" s="411"/>
      <c r="P196" s="411"/>
      <c r="Q196" s="411"/>
      <c r="R196" s="412"/>
      <c r="S196" s="407">
        <f>SUM(F196:R196)</f>
        <v>0</v>
      </c>
      <c r="T196" s="413"/>
      <c r="U196" s="413"/>
      <c r="V196" s="414"/>
      <c r="W196" s="414"/>
      <c r="X196" s="414"/>
      <c r="Y196" s="414"/>
      <c r="Z196" s="414"/>
      <c r="AA196" s="414"/>
      <c r="AB196" s="414"/>
      <c r="AC196" s="414"/>
      <c r="AD196" s="414"/>
      <c r="AE196" s="414"/>
      <c r="AF196" s="414"/>
      <c r="AG196" s="414"/>
      <c r="AH196" s="414"/>
      <c r="AI196" s="1276"/>
      <c r="AJ196" s="1276"/>
      <c r="AK196" s="414"/>
      <c r="AL196" s="414">
        <f>+S196</f>
        <v>0</v>
      </c>
      <c r="AM196" s="414"/>
      <c r="AN196" s="414"/>
      <c r="AO196" s="415"/>
      <c r="AP196" s="408">
        <f>S196-SUM(V196:AO196)</f>
        <v>0</v>
      </c>
    </row>
    <row r="197" spans="2:59" s="382" customFormat="1" x14ac:dyDescent="0.2">
      <c r="B197" s="399"/>
      <c r="C197" s="438"/>
      <c r="D197" s="411"/>
      <c r="E197" s="411"/>
      <c r="F197" s="411"/>
      <c r="G197" s="411"/>
      <c r="H197" s="411"/>
      <c r="I197" s="411"/>
      <c r="J197" s="411"/>
      <c r="K197" s="411"/>
      <c r="L197" s="411"/>
      <c r="M197" s="411"/>
      <c r="N197" s="411"/>
      <c r="O197" s="411"/>
      <c r="P197" s="411"/>
      <c r="Q197" s="411"/>
      <c r="R197" s="412"/>
      <c r="S197" s="407"/>
      <c r="T197" s="413"/>
      <c r="U197" s="413"/>
      <c r="V197" s="414"/>
      <c r="W197" s="414"/>
      <c r="X197" s="414"/>
      <c r="Y197" s="414"/>
      <c r="Z197" s="414"/>
      <c r="AA197" s="414"/>
      <c r="AB197" s="414"/>
      <c r="AC197" s="414"/>
      <c r="AD197" s="414"/>
      <c r="AE197" s="414"/>
      <c r="AF197" s="414"/>
      <c r="AG197" s="414"/>
      <c r="AH197" s="414"/>
      <c r="AI197" s="1276"/>
      <c r="AJ197" s="1276"/>
      <c r="AK197" s="414"/>
      <c r="AL197" s="414"/>
      <c r="AM197" s="414"/>
      <c r="AN197" s="414"/>
      <c r="AO197" s="415"/>
      <c r="AP197" s="416"/>
      <c r="AQ197" s="416"/>
      <c r="AR197" s="416"/>
      <c r="AS197" s="416"/>
      <c r="AT197" s="416"/>
      <c r="AU197" s="416"/>
      <c r="AV197" s="416"/>
      <c r="AW197" s="416"/>
      <c r="AX197" s="416"/>
      <c r="AY197" s="416"/>
      <c r="AZ197" s="416"/>
      <c r="BA197" s="416"/>
      <c r="BB197" s="416"/>
      <c r="BC197" s="416"/>
      <c r="BD197" s="416"/>
      <c r="BE197" s="416"/>
      <c r="BF197" s="416"/>
      <c r="BG197" s="416"/>
    </row>
    <row r="198" spans="2:59" s="382" customFormat="1" x14ac:dyDescent="0.2">
      <c r="B198" s="399"/>
      <c r="C198" s="436" t="s">
        <v>242</v>
      </c>
      <c r="D198" s="402"/>
      <c r="E198" s="402"/>
      <c r="F198" s="402"/>
      <c r="G198" s="402"/>
      <c r="H198" s="402"/>
      <c r="I198" s="402"/>
      <c r="J198" s="402"/>
      <c r="K198" s="402"/>
      <c r="L198" s="402"/>
      <c r="M198" s="402"/>
      <c r="N198" s="402"/>
      <c r="O198" s="402"/>
      <c r="P198" s="402"/>
      <c r="Q198" s="402"/>
      <c r="R198" s="402"/>
      <c r="S198" s="402"/>
      <c r="T198" s="402"/>
      <c r="U198" s="402"/>
      <c r="V198" s="403"/>
      <c r="W198" s="403"/>
      <c r="X198" s="403"/>
      <c r="Y198" s="403"/>
      <c r="Z198" s="403"/>
      <c r="AA198" s="403"/>
      <c r="AB198" s="403"/>
      <c r="AC198" s="403"/>
      <c r="AD198" s="403"/>
      <c r="AE198" s="403"/>
      <c r="AF198" s="403"/>
      <c r="AG198" s="403"/>
      <c r="AH198" s="403"/>
      <c r="AI198" s="403"/>
      <c r="AJ198" s="403"/>
      <c r="AK198" s="403"/>
      <c r="AL198" s="403"/>
      <c r="AM198" s="403"/>
      <c r="AN198" s="403"/>
      <c r="AO198" s="404"/>
      <c r="AQ198" s="416"/>
    </row>
    <row r="199" spans="2:59" s="416" customFormat="1" x14ac:dyDescent="0.2">
      <c r="B199" s="399"/>
      <c r="C199" s="437" t="s">
        <v>233</v>
      </c>
      <c r="D199" s="405"/>
      <c r="E199" s="405"/>
      <c r="F199" s="405"/>
      <c r="G199" s="405"/>
      <c r="H199" s="405"/>
      <c r="I199" s="405"/>
      <c r="J199" s="405"/>
      <c r="K199" s="405"/>
      <c r="L199" s="405"/>
      <c r="M199" s="405"/>
      <c r="N199" s="405"/>
      <c r="O199" s="405"/>
      <c r="P199" s="405"/>
      <c r="Q199" s="405"/>
      <c r="R199" s="406"/>
      <c r="S199" s="407"/>
      <c r="T199" s="408"/>
      <c r="U199" s="408"/>
      <c r="V199" s="409"/>
      <c r="W199" s="409"/>
      <c r="X199" s="409"/>
      <c r="Y199" s="409"/>
      <c r="Z199" s="409"/>
      <c r="AA199" s="409"/>
      <c r="AB199" s="409"/>
      <c r="AC199" s="409"/>
      <c r="AD199" s="409"/>
      <c r="AE199" s="409"/>
      <c r="AF199" s="409"/>
      <c r="AG199" s="409"/>
      <c r="AH199" s="409"/>
      <c r="AI199" s="1275"/>
      <c r="AJ199" s="1275"/>
      <c r="AK199" s="409"/>
      <c r="AL199" s="409"/>
      <c r="AM199" s="409"/>
      <c r="AN199" s="409"/>
      <c r="AO199" s="410"/>
      <c r="AP199" s="382"/>
      <c r="AQ199" s="382"/>
      <c r="AR199" s="382"/>
      <c r="AS199" s="382"/>
      <c r="AT199" s="382"/>
      <c r="AU199" s="382"/>
      <c r="AV199" s="382"/>
      <c r="AW199" s="382"/>
      <c r="AX199" s="382"/>
      <c r="AY199" s="382"/>
      <c r="AZ199" s="382"/>
      <c r="BA199" s="382"/>
      <c r="BB199" s="382"/>
      <c r="BC199" s="382"/>
      <c r="BD199" s="382"/>
      <c r="BE199" s="382"/>
      <c r="BF199" s="382"/>
      <c r="BG199" s="382"/>
    </row>
    <row r="200" spans="2:59" s="416" customFormat="1" x14ac:dyDescent="0.2">
      <c r="B200" s="399"/>
      <c r="C200" s="438" t="s">
        <v>243</v>
      </c>
      <c r="D200" s="411">
        <f>IFERROR('Sch PARENT Inputs'!E228,0)</f>
        <v>0</v>
      </c>
      <c r="E200" s="411">
        <f>IFERROR('Sch PARENT Inputs'!G228,0)</f>
        <v>0</v>
      </c>
      <c r="F200" s="411">
        <f>D200-E200</f>
        <v>0</v>
      </c>
      <c r="G200" s="411"/>
      <c r="H200" s="411"/>
      <c r="I200" s="411">
        <f>-F200</f>
        <v>0</v>
      </c>
      <c r="J200" s="411"/>
      <c r="K200" s="411"/>
      <c r="L200" s="411"/>
      <c r="M200" s="411"/>
      <c r="N200" s="411"/>
      <c r="O200" s="411"/>
      <c r="P200" s="411"/>
      <c r="Q200" s="411"/>
      <c r="R200" s="412"/>
      <c r="S200" s="417">
        <f>SUM(F200:R200)</f>
        <v>0</v>
      </c>
      <c r="T200" s="413"/>
      <c r="U200" s="413"/>
      <c r="V200" s="414"/>
      <c r="W200" s="414"/>
      <c r="X200" s="414"/>
      <c r="Y200" s="414"/>
      <c r="Z200" s="414"/>
      <c r="AA200" s="414"/>
      <c r="AB200" s="414"/>
      <c r="AC200" s="414"/>
      <c r="AD200" s="414"/>
      <c r="AE200" s="414"/>
      <c r="AF200" s="414"/>
      <c r="AG200" s="414"/>
      <c r="AH200" s="414"/>
      <c r="AI200" s="1276"/>
      <c r="AJ200" s="1276"/>
      <c r="AK200" s="414"/>
      <c r="AL200" s="414"/>
      <c r="AM200" s="414"/>
      <c r="AN200" s="414"/>
      <c r="AO200" s="415"/>
      <c r="AP200" s="408">
        <f>S200-SUM(V200:AO200)</f>
        <v>0</v>
      </c>
      <c r="AQ200" s="382"/>
    </row>
    <row r="201" spans="2:59" s="416" customFormat="1" x14ac:dyDescent="0.2">
      <c r="B201" s="399"/>
      <c r="C201" s="438" t="s">
        <v>1418</v>
      </c>
      <c r="D201" s="411">
        <f>IFERROR('Sch PARENT Inputs'!E229,0)</f>
        <v>0</v>
      </c>
      <c r="E201" s="411">
        <f>IFERROR('Sch PARENT Inputs'!G229,0)</f>
        <v>0</v>
      </c>
      <c r="F201" s="411">
        <f>D201-E201</f>
        <v>0</v>
      </c>
      <c r="G201" s="411"/>
      <c r="H201" s="411">
        <f>-F201</f>
        <v>0</v>
      </c>
      <c r="I201" s="411"/>
      <c r="J201" s="411"/>
      <c r="K201" s="411"/>
      <c r="L201" s="411"/>
      <c r="M201" s="411"/>
      <c r="N201" s="411"/>
      <c r="O201" s="411"/>
      <c r="P201" s="411"/>
      <c r="Q201" s="411"/>
      <c r="R201" s="412"/>
      <c r="S201" s="417">
        <f>SUM(F201:R201)</f>
        <v>0</v>
      </c>
      <c r="T201" s="413"/>
      <c r="U201" s="413"/>
      <c r="V201" s="414"/>
      <c r="W201" s="414"/>
      <c r="X201" s="414"/>
      <c r="Y201" s="414"/>
      <c r="Z201" s="414"/>
      <c r="AA201" s="414"/>
      <c r="AB201" s="414"/>
      <c r="AC201" s="414"/>
      <c r="AD201" s="414"/>
      <c r="AE201" s="414"/>
      <c r="AF201" s="414"/>
      <c r="AG201" s="414"/>
      <c r="AH201" s="414"/>
      <c r="AI201" s="1276"/>
      <c r="AJ201" s="1276"/>
      <c r="AK201" s="414"/>
      <c r="AL201" s="414"/>
      <c r="AM201" s="414"/>
      <c r="AN201" s="414"/>
      <c r="AO201" s="415"/>
      <c r="AP201" s="408">
        <f>S201-SUM(V201:AO201)</f>
        <v>0</v>
      </c>
    </row>
    <row r="202" spans="2:59" s="416" customFormat="1" x14ac:dyDescent="0.2">
      <c r="B202" s="399"/>
      <c r="C202" s="438" t="s">
        <v>1419</v>
      </c>
      <c r="D202" s="411">
        <f>IFERROR('Sch PARENT Inputs'!E230,0)</f>
        <v>0</v>
      </c>
      <c r="E202" s="411">
        <f>IFERROR('Sch PARENT Inputs'!G230,0)</f>
        <v>0</v>
      </c>
      <c r="F202" s="411">
        <f>D202-E202</f>
        <v>0</v>
      </c>
      <c r="G202" s="411"/>
      <c r="H202" s="411">
        <f>-F202</f>
        <v>0</v>
      </c>
      <c r="I202" s="411"/>
      <c r="J202" s="411"/>
      <c r="K202" s="411"/>
      <c r="L202" s="411"/>
      <c r="M202" s="411"/>
      <c r="N202" s="411"/>
      <c r="O202" s="411"/>
      <c r="P202" s="411"/>
      <c r="Q202" s="411"/>
      <c r="R202" s="412"/>
      <c r="S202" s="417">
        <f>SUM(F202:R202)</f>
        <v>0</v>
      </c>
      <c r="T202" s="413"/>
      <c r="U202" s="413"/>
      <c r="V202" s="414"/>
      <c r="W202" s="414"/>
      <c r="X202" s="414"/>
      <c r="Y202" s="414"/>
      <c r="Z202" s="414"/>
      <c r="AA202" s="414"/>
      <c r="AB202" s="414"/>
      <c r="AC202" s="414"/>
      <c r="AD202" s="414"/>
      <c r="AE202" s="414"/>
      <c r="AF202" s="414"/>
      <c r="AG202" s="414"/>
      <c r="AH202" s="414"/>
      <c r="AI202" s="1276"/>
      <c r="AJ202" s="1276"/>
      <c r="AK202" s="414"/>
      <c r="AL202" s="414"/>
      <c r="AM202" s="414"/>
      <c r="AN202" s="414"/>
      <c r="AO202" s="415"/>
      <c r="AP202" s="408">
        <f>S202-SUM(V202:AO202)</f>
        <v>0</v>
      </c>
    </row>
    <row r="203" spans="2:59" s="416" customFormat="1" x14ac:dyDescent="0.2">
      <c r="B203" s="399"/>
      <c r="C203" s="438" t="s">
        <v>173</v>
      </c>
      <c r="D203" s="411">
        <f>IFERROR('Sch PARENT Inputs'!E231,0)</f>
        <v>0</v>
      </c>
      <c r="E203" s="411">
        <f>IFERROR('Sch PARENT Inputs'!G231,0)</f>
        <v>0</v>
      </c>
      <c r="F203" s="411">
        <f>D203-E203</f>
        <v>0</v>
      </c>
      <c r="G203" s="411"/>
      <c r="H203" s="411">
        <f>-F203</f>
        <v>0</v>
      </c>
      <c r="I203" s="411"/>
      <c r="J203" s="411"/>
      <c r="K203" s="411"/>
      <c r="L203" s="411"/>
      <c r="M203" s="411"/>
      <c r="N203" s="411"/>
      <c r="O203" s="411"/>
      <c r="P203" s="411"/>
      <c r="Q203" s="411"/>
      <c r="R203" s="412"/>
      <c r="S203" s="417">
        <f>SUM(F203:R203)</f>
        <v>0</v>
      </c>
      <c r="T203" s="413"/>
      <c r="U203" s="413"/>
      <c r="V203" s="414"/>
      <c r="W203" s="414"/>
      <c r="X203" s="414"/>
      <c r="Y203" s="414"/>
      <c r="Z203" s="414"/>
      <c r="AA203" s="414"/>
      <c r="AB203" s="414"/>
      <c r="AC203" s="414"/>
      <c r="AD203" s="414"/>
      <c r="AE203" s="414"/>
      <c r="AF203" s="414"/>
      <c r="AG203" s="414"/>
      <c r="AH203" s="414"/>
      <c r="AI203" s="1276"/>
      <c r="AJ203" s="1276"/>
      <c r="AK203" s="414"/>
      <c r="AL203" s="414"/>
      <c r="AM203" s="414"/>
      <c r="AN203" s="414"/>
      <c r="AO203" s="415"/>
      <c r="AP203" s="408">
        <f>S203-SUM(V203:AO203)</f>
        <v>0</v>
      </c>
    </row>
    <row r="204" spans="2:59" s="382" customFormat="1" x14ac:dyDescent="0.2">
      <c r="B204" s="399"/>
      <c r="C204" s="438"/>
      <c r="D204" s="411"/>
      <c r="E204" s="411"/>
      <c r="F204" s="411"/>
      <c r="G204" s="411"/>
      <c r="H204" s="411"/>
      <c r="I204" s="411"/>
      <c r="J204" s="411"/>
      <c r="K204" s="411"/>
      <c r="L204" s="411"/>
      <c r="M204" s="411"/>
      <c r="N204" s="411"/>
      <c r="O204" s="411"/>
      <c r="P204" s="411"/>
      <c r="Q204" s="411"/>
      <c r="R204" s="412"/>
      <c r="S204" s="407"/>
      <c r="T204" s="413"/>
      <c r="U204" s="413"/>
      <c r="V204" s="414"/>
      <c r="W204" s="414"/>
      <c r="X204" s="414"/>
      <c r="Y204" s="414"/>
      <c r="Z204" s="414"/>
      <c r="AA204" s="414"/>
      <c r="AB204" s="414"/>
      <c r="AC204" s="414"/>
      <c r="AD204" s="414"/>
      <c r="AE204" s="414"/>
      <c r="AF204" s="414"/>
      <c r="AG204" s="414"/>
      <c r="AH204" s="414"/>
      <c r="AI204" s="1276"/>
      <c r="AJ204" s="1276"/>
      <c r="AK204" s="414"/>
      <c r="AL204" s="414"/>
      <c r="AM204" s="414"/>
      <c r="AN204" s="414"/>
      <c r="AO204" s="415"/>
      <c r="AP204" s="416"/>
      <c r="AQ204" s="416"/>
      <c r="AR204" s="416"/>
      <c r="AS204" s="416"/>
      <c r="AT204" s="416"/>
      <c r="AU204" s="416"/>
      <c r="AV204" s="416"/>
      <c r="AW204" s="416"/>
      <c r="AX204" s="416"/>
      <c r="AY204" s="416"/>
      <c r="AZ204" s="416"/>
      <c r="BA204" s="416"/>
      <c r="BB204" s="416"/>
      <c r="BC204" s="416"/>
      <c r="BD204" s="416"/>
      <c r="BE204" s="416"/>
      <c r="BF204" s="416"/>
      <c r="BG204" s="416"/>
    </row>
    <row r="205" spans="2:59" s="382" customFormat="1" x14ac:dyDescent="0.2">
      <c r="B205" s="399"/>
      <c r="C205" s="436" t="s">
        <v>246</v>
      </c>
      <c r="D205" s="402"/>
      <c r="E205" s="402"/>
      <c r="F205" s="402"/>
      <c r="G205" s="402"/>
      <c r="H205" s="402"/>
      <c r="I205" s="402"/>
      <c r="J205" s="402"/>
      <c r="K205" s="402"/>
      <c r="L205" s="402"/>
      <c r="M205" s="402"/>
      <c r="N205" s="402"/>
      <c r="O205" s="402"/>
      <c r="P205" s="402"/>
      <c r="Q205" s="402"/>
      <c r="R205" s="402"/>
      <c r="S205" s="402"/>
      <c r="T205" s="402"/>
      <c r="U205" s="402"/>
      <c r="V205" s="403"/>
      <c r="W205" s="403"/>
      <c r="X205" s="403"/>
      <c r="Y205" s="403"/>
      <c r="Z205" s="403"/>
      <c r="AA205" s="403"/>
      <c r="AB205" s="403"/>
      <c r="AC205" s="403"/>
      <c r="AD205" s="403"/>
      <c r="AE205" s="403"/>
      <c r="AF205" s="403"/>
      <c r="AG205" s="403"/>
      <c r="AH205" s="403"/>
      <c r="AI205" s="403"/>
      <c r="AJ205" s="403"/>
      <c r="AK205" s="403"/>
      <c r="AL205" s="403"/>
      <c r="AM205" s="403"/>
      <c r="AN205" s="403"/>
      <c r="AO205" s="404"/>
      <c r="AQ205" s="416"/>
    </row>
    <row r="206" spans="2:59" s="416" customFormat="1" x14ac:dyDescent="0.2">
      <c r="B206" s="399"/>
      <c r="C206" s="437" t="s">
        <v>233</v>
      </c>
      <c r="D206" s="405"/>
      <c r="E206" s="405"/>
      <c r="F206" s="405"/>
      <c r="G206" s="405"/>
      <c r="H206" s="405"/>
      <c r="I206" s="405"/>
      <c r="J206" s="405"/>
      <c r="K206" s="405"/>
      <c r="L206" s="405"/>
      <c r="M206" s="405"/>
      <c r="N206" s="405"/>
      <c r="O206" s="405"/>
      <c r="P206" s="405"/>
      <c r="Q206" s="405"/>
      <c r="R206" s="406"/>
      <c r="S206" s="407"/>
      <c r="T206" s="408"/>
      <c r="U206" s="408"/>
      <c r="V206" s="409"/>
      <c r="W206" s="409"/>
      <c r="X206" s="409"/>
      <c r="Y206" s="409"/>
      <c r="Z206" s="409"/>
      <c r="AA206" s="409"/>
      <c r="AB206" s="409"/>
      <c r="AC206" s="409"/>
      <c r="AD206" s="409"/>
      <c r="AE206" s="409"/>
      <c r="AF206" s="409"/>
      <c r="AG206" s="409"/>
      <c r="AH206" s="409"/>
      <c r="AI206" s="1275"/>
      <c r="AJ206" s="1275"/>
      <c r="AK206" s="409"/>
      <c r="AL206" s="409"/>
      <c r="AM206" s="409"/>
      <c r="AN206" s="409"/>
      <c r="AO206" s="410"/>
      <c r="AP206" s="382"/>
      <c r="AQ206" s="382"/>
      <c r="AR206" s="382"/>
      <c r="AS206" s="382"/>
      <c r="AT206" s="382"/>
      <c r="AU206" s="382"/>
      <c r="AV206" s="382"/>
      <c r="AW206" s="382"/>
      <c r="AX206" s="382"/>
      <c r="AY206" s="382"/>
      <c r="AZ206" s="382"/>
      <c r="BA206" s="382"/>
      <c r="BB206" s="382"/>
      <c r="BC206" s="382"/>
      <c r="BD206" s="382"/>
      <c r="BE206" s="382"/>
      <c r="BF206" s="382"/>
      <c r="BG206" s="382"/>
    </row>
    <row r="207" spans="2:59" s="416" customFormat="1" x14ac:dyDescent="0.2">
      <c r="B207" s="399"/>
      <c r="C207" s="438" t="s">
        <v>247</v>
      </c>
      <c r="D207" s="411">
        <f>IFERROR('Sch PARENT Inputs'!E235,0)</f>
        <v>0</v>
      </c>
      <c r="E207" s="411">
        <f>IFERROR('Sch PARENT Inputs'!G235,0)</f>
        <v>0</v>
      </c>
      <c r="F207" s="411">
        <f>D207-E207</f>
        <v>0</v>
      </c>
      <c r="G207" s="411"/>
      <c r="H207" s="411"/>
      <c r="I207" s="411"/>
      <c r="J207" s="411"/>
      <c r="K207" s="411"/>
      <c r="L207" s="411"/>
      <c r="M207" s="411"/>
      <c r="N207" s="411"/>
      <c r="O207" s="411"/>
      <c r="P207" s="411"/>
      <c r="Q207" s="411"/>
      <c r="R207" s="412"/>
      <c r="S207" s="407">
        <f>SUM(F207:R207)</f>
        <v>0</v>
      </c>
      <c r="T207" s="413"/>
      <c r="U207" s="413"/>
      <c r="V207" s="414"/>
      <c r="W207" s="414"/>
      <c r="X207" s="414"/>
      <c r="Y207" s="414"/>
      <c r="Z207" s="414">
        <f>S207</f>
        <v>0</v>
      </c>
      <c r="AA207" s="414"/>
      <c r="AB207" s="414"/>
      <c r="AC207" s="414"/>
      <c r="AD207" s="414"/>
      <c r="AE207" s="414"/>
      <c r="AF207" s="414"/>
      <c r="AG207" s="414"/>
      <c r="AH207" s="414"/>
      <c r="AI207" s="1276"/>
      <c r="AJ207" s="1276"/>
      <c r="AK207" s="414"/>
      <c r="AL207" s="414"/>
      <c r="AM207" s="414"/>
      <c r="AN207" s="414"/>
      <c r="AO207" s="415"/>
      <c r="AP207" s="408">
        <f>S207-SUM(V207:AO207)</f>
        <v>0</v>
      </c>
      <c r="AQ207" s="382"/>
    </row>
    <row r="208" spans="2:59" s="382" customFormat="1" x14ac:dyDescent="0.2">
      <c r="B208" s="399"/>
      <c r="C208" s="438"/>
      <c r="D208" s="411"/>
      <c r="E208" s="411"/>
      <c r="F208" s="411"/>
      <c r="G208" s="411"/>
      <c r="H208" s="411"/>
      <c r="I208" s="411"/>
      <c r="J208" s="411"/>
      <c r="K208" s="411"/>
      <c r="L208" s="411"/>
      <c r="M208" s="411"/>
      <c r="N208" s="411"/>
      <c r="O208" s="411"/>
      <c r="P208" s="411"/>
      <c r="Q208" s="411"/>
      <c r="R208" s="412"/>
      <c r="S208" s="407"/>
      <c r="T208" s="413"/>
      <c r="U208" s="413"/>
      <c r="V208" s="414"/>
      <c r="W208" s="414"/>
      <c r="X208" s="414"/>
      <c r="Y208" s="414"/>
      <c r="Z208" s="414"/>
      <c r="AA208" s="414"/>
      <c r="AB208" s="414"/>
      <c r="AC208" s="414"/>
      <c r="AD208" s="414"/>
      <c r="AE208" s="414"/>
      <c r="AF208" s="414"/>
      <c r="AG208" s="414"/>
      <c r="AH208" s="414"/>
      <c r="AI208" s="1276"/>
      <c r="AJ208" s="1276"/>
      <c r="AK208" s="414"/>
      <c r="AL208" s="414"/>
      <c r="AM208" s="414"/>
      <c r="AN208" s="414"/>
      <c r="AO208" s="415"/>
      <c r="AP208" s="416"/>
      <c r="AQ208" s="416"/>
      <c r="AR208" s="416"/>
      <c r="AS208" s="416"/>
      <c r="AT208" s="416"/>
      <c r="AU208" s="416"/>
      <c r="AV208" s="416"/>
      <c r="AW208" s="416"/>
      <c r="AX208" s="416"/>
      <c r="AY208" s="416"/>
      <c r="AZ208" s="416"/>
      <c r="BA208" s="416"/>
      <c r="BB208" s="416"/>
      <c r="BC208" s="416"/>
      <c r="BD208" s="416"/>
      <c r="BE208" s="416"/>
      <c r="BF208" s="416"/>
      <c r="BG208" s="416"/>
    </row>
    <row r="209" spans="2:59" s="382" customFormat="1" x14ac:dyDescent="0.2">
      <c r="B209" s="399"/>
      <c r="C209" s="436" t="s">
        <v>248</v>
      </c>
      <c r="D209" s="402"/>
      <c r="E209" s="402"/>
      <c r="F209" s="402"/>
      <c r="G209" s="402"/>
      <c r="H209" s="402"/>
      <c r="I209" s="402"/>
      <c r="J209" s="402"/>
      <c r="K209" s="402"/>
      <c r="L209" s="402"/>
      <c r="M209" s="402"/>
      <c r="N209" s="402"/>
      <c r="O209" s="402"/>
      <c r="P209" s="402"/>
      <c r="Q209" s="402"/>
      <c r="R209" s="402"/>
      <c r="S209" s="402"/>
      <c r="T209" s="402"/>
      <c r="U209" s="402"/>
      <c r="V209" s="403"/>
      <c r="W209" s="403"/>
      <c r="X209" s="403"/>
      <c r="Y209" s="403"/>
      <c r="Z209" s="403"/>
      <c r="AA209" s="403"/>
      <c r="AB209" s="403"/>
      <c r="AC209" s="403"/>
      <c r="AD209" s="403"/>
      <c r="AE209" s="403"/>
      <c r="AF209" s="403"/>
      <c r="AG209" s="403"/>
      <c r="AH209" s="403"/>
      <c r="AI209" s="403"/>
      <c r="AJ209" s="403"/>
      <c r="AK209" s="403"/>
      <c r="AL209" s="403"/>
      <c r="AM209" s="403"/>
      <c r="AN209" s="403"/>
      <c r="AO209" s="404"/>
      <c r="AQ209" s="416"/>
    </row>
    <row r="210" spans="2:59" s="416" customFormat="1" x14ac:dyDescent="0.2">
      <c r="B210" s="399"/>
      <c r="C210" s="437" t="s">
        <v>233</v>
      </c>
      <c r="D210" s="405"/>
      <c r="E210" s="405"/>
      <c r="F210" s="405"/>
      <c r="G210" s="405"/>
      <c r="H210" s="405"/>
      <c r="I210" s="405"/>
      <c r="J210" s="405"/>
      <c r="K210" s="405"/>
      <c r="L210" s="405"/>
      <c r="M210" s="405"/>
      <c r="N210" s="405"/>
      <c r="O210" s="405"/>
      <c r="P210" s="405"/>
      <c r="Q210" s="405"/>
      <c r="R210" s="406"/>
      <c r="S210" s="407"/>
      <c r="T210" s="408"/>
      <c r="U210" s="408"/>
      <c r="V210" s="409"/>
      <c r="W210" s="409"/>
      <c r="X210" s="409"/>
      <c r="Y210" s="409"/>
      <c r="Z210" s="409"/>
      <c r="AA210" s="409"/>
      <c r="AB210" s="409"/>
      <c r="AC210" s="409"/>
      <c r="AD210" s="409"/>
      <c r="AE210" s="409"/>
      <c r="AF210" s="409"/>
      <c r="AG210" s="409"/>
      <c r="AH210" s="409"/>
      <c r="AI210" s="1275"/>
      <c r="AJ210" s="1275"/>
      <c r="AK210" s="409"/>
      <c r="AL210" s="409"/>
      <c r="AM210" s="409"/>
      <c r="AN210" s="409"/>
      <c r="AO210" s="410"/>
      <c r="AP210" s="382"/>
      <c r="AQ210" s="382"/>
      <c r="AR210" s="382"/>
      <c r="AS210" s="382"/>
      <c r="AT210" s="382"/>
      <c r="AU210" s="382"/>
      <c r="AV210" s="382"/>
      <c r="AW210" s="382"/>
      <c r="AX210" s="382"/>
      <c r="AY210" s="382"/>
      <c r="AZ210" s="382"/>
      <c r="BA210" s="382"/>
      <c r="BB210" s="382"/>
      <c r="BC210" s="382"/>
      <c r="BD210" s="382"/>
      <c r="BE210" s="382"/>
      <c r="BF210" s="382"/>
      <c r="BG210" s="382"/>
    </row>
    <row r="211" spans="2:59" s="416" customFormat="1" x14ac:dyDescent="0.2">
      <c r="B211" s="399"/>
      <c r="C211" s="438" t="s">
        <v>249</v>
      </c>
      <c r="D211" s="411">
        <f>IFERROR('Sch PARENT Inputs'!E239,0)</f>
        <v>0</v>
      </c>
      <c r="E211" s="411">
        <f>IFERROR('Sch PARENT Inputs'!G239,0)</f>
        <v>0</v>
      </c>
      <c r="F211" s="411">
        <f>D211-E211</f>
        <v>0</v>
      </c>
      <c r="G211" s="411">
        <f>-G98</f>
        <v>0</v>
      </c>
      <c r="H211" s="411"/>
      <c r="I211" s="411"/>
      <c r="J211" s="411"/>
      <c r="K211" s="411"/>
      <c r="L211" s="411"/>
      <c r="M211" s="411"/>
      <c r="N211" s="411"/>
      <c r="O211" s="411"/>
      <c r="P211" s="411"/>
      <c r="Q211" s="411"/>
      <c r="R211" s="412"/>
      <c r="S211" s="417">
        <f>SUM(F211:R211)</f>
        <v>0</v>
      </c>
      <c r="T211" s="413"/>
      <c r="U211" s="413"/>
      <c r="V211" s="414"/>
      <c r="W211" s="414"/>
      <c r="X211" s="414"/>
      <c r="Y211" s="414"/>
      <c r="Z211" s="414"/>
      <c r="AA211" s="414"/>
      <c r="AB211" s="414">
        <f>S211</f>
        <v>0</v>
      </c>
      <c r="AD211" s="414"/>
      <c r="AE211" s="414"/>
      <c r="AF211" s="414"/>
      <c r="AG211" s="414"/>
      <c r="AH211" s="414"/>
      <c r="AI211" s="1276"/>
      <c r="AJ211" s="1276"/>
      <c r="AK211" s="414"/>
      <c r="AL211" s="414"/>
      <c r="AM211" s="414"/>
      <c r="AN211" s="414"/>
      <c r="AO211" s="415"/>
      <c r="AP211" s="408">
        <f>S211-SUM(V211:AO211)</f>
        <v>0</v>
      </c>
      <c r="AQ211" s="382"/>
    </row>
    <row r="212" spans="2:59" s="416" customFormat="1" x14ac:dyDescent="0.2">
      <c r="B212" s="399"/>
      <c r="C212" s="438" t="s">
        <v>250</v>
      </c>
      <c r="D212" s="411">
        <f>IFERROR('Sch PARENT Inputs'!E240,0)</f>
        <v>0</v>
      </c>
      <c r="E212" s="411">
        <f>IFERROR('Sch PARENT Inputs'!G240,0)</f>
        <v>0</v>
      </c>
      <c r="F212" s="411">
        <f>D212-E212</f>
        <v>0</v>
      </c>
      <c r="G212" s="411"/>
      <c r="H212" s="411"/>
      <c r="I212" s="411"/>
      <c r="J212" s="411"/>
      <c r="K212" s="411"/>
      <c r="L212" s="411"/>
      <c r="M212" s="411"/>
      <c r="N212" s="411"/>
      <c r="O212" s="411"/>
      <c r="P212" s="411"/>
      <c r="Q212" s="411"/>
      <c r="R212" s="412"/>
      <c r="S212" s="417">
        <f>SUM(F212:R212)</f>
        <v>0</v>
      </c>
      <c r="T212" s="413"/>
      <c r="U212" s="413"/>
      <c r="V212" s="414"/>
      <c r="W212" s="414"/>
      <c r="X212" s="414"/>
      <c r="Y212" s="414"/>
      <c r="Z212" s="414"/>
      <c r="AA212" s="414"/>
      <c r="AB212" s="414">
        <f>S212</f>
        <v>0</v>
      </c>
      <c r="AD212" s="414"/>
      <c r="AE212" s="414"/>
      <c r="AF212" s="414"/>
      <c r="AG212" s="414"/>
      <c r="AH212" s="414"/>
      <c r="AI212" s="1276"/>
      <c r="AJ212" s="1276"/>
      <c r="AK212" s="414"/>
      <c r="AL212" s="414"/>
      <c r="AM212" s="414"/>
      <c r="AN212" s="414"/>
      <c r="AO212" s="415"/>
      <c r="AP212" s="408">
        <f>S212-SUM(V212:AO212)</f>
        <v>0</v>
      </c>
    </row>
    <row r="213" spans="2:59" s="382" customFormat="1" x14ac:dyDescent="0.2">
      <c r="B213" s="399"/>
      <c r="C213" s="438"/>
      <c r="D213" s="411"/>
      <c r="E213" s="411"/>
      <c r="F213" s="411"/>
      <c r="G213" s="411"/>
      <c r="H213" s="411"/>
      <c r="I213" s="411"/>
      <c r="J213" s="411"/>
      <c r="K213" s="411"/>
      <c r="L213" s="411"/>
      <c r="M213" s="411"/>
      <c r="N213" s="411"/>
      <c r="O213" s="411"/>
      <c r="P213" s="411"/>
      <c r="Q213" s="411"/>
      <c r="R213" s="412"/>
      <c r="S213" s="407"/>
      <c r="T213" s="413"/>
      <c r="U213" s="413"/>
      <c r="V213" s="414"/>
      <c r="W213" s="414"/>
      <c r="X213" s="414"/>
      <c r="Y213" s="414"/>
      <c r="Z213" s="414"/>
      <c r="AA213" s="414"/>
      <c r="AB213" s="414"/>
      <c r="AC213" s="414"/>
      <c r="AD213" s="414"/>
      <c r="AE213" s="414"/>
      <c r="AF213" s="414"/>
      <c r="AG213" s="414"/>
      <c r="AH213" s="414"/>
      <c r="AI213" s="1276"/>
      <c r="AJ213" s="1276"/>
      <c r="AK213" s="414"/>
      <c r="AL213" s="414"/>
      <c r="AM213" s="414"/>
      <c r="AN213" s="414"/>
      <c r="AO213" s="415"/>
      <c r="AP213" s="416"/>
      <c r="AQ213" s="416"/>
      <c r="AR213" s="416"/>
      <c r="AS213" s="416"/>
      <c r="AT213" s="416"/>
      <c r="AU213" s="416"/>
      <c r="AV213" s="416"/>
      <c r="AW213" s="416"/>
      <c r="AX213" s="416"/>
      <c r="AY213" s="416"/>
      <c r="AZ213" s="416"/>
      <c r="BA213" s="416"/>
      <c r="BB213" s="416"/>
      <c r="BC213" s="416"/>
      <c r="BD213" s="416"/>
      <c r="BE213" s="416"/>
      <c r="BF213" s="416"/>
      <c r="BG213" s="416"/>
    </row>
    <row r="214" spans="2:59" s="382" customFormat="1" x14ac:dyDescent="0.2">
      <c r="B214" s="399"/>
      <c r="C214" s="436" t="s">
        <v>251</v>
      </c>
      <c r="D214" s="402"/>
      <c r="E214" s="402"/>
      <c r="F214" s="402"/>
      <c r="G214" s="402"/>
      <c r="H214" s="402"/>
      <c r="I214" s="402"/>
      <c r="J214" s="402"/>
      <c r="K214" s="402"/>
      <c r="L214" s="402"/>
      <c r="M214" s="402"/>
      <c r="N214" s="402"/>
      <c r="O214" s="402"/>
      <c r="P214" s="402"/>
      <c r="Q214" s="402"/>
      <c r="R214" s="402"/>
      <c r="S214" s="402"/>
      <c r="T214" s="402"/>
      <c r="U214" s="402"/>
      <c r="V214" s="403"/>
      <c r="W214" s="403"/>
      <c r="X214" s="403"/>
      <c r="Y214" s="403"/>
      <c r="Z214" s="403"/>
      <c r="AA214" s="403"/>
      <c r="AB214" s="403"/>
      <c r="AC214" s="403"/>
      <c r="AD214" s="403"/>
      <c r="AE214" s="403"/>
      <c r="AF214" s="403"/>
      <c r="AG214" s="403"/>
      <c r="AH214" s="403"/>
      <c r="AI214" s="403"/>
      <c r="AJ214" s="403"/>
      <c r="AK214" s="403"/>
      <c r="AL214" s="403"/>
      <c r="AM214" s="403"/>
      <c r="AN214" s="403"/>
      <c r="AO214" s="404"/>
      <c r="AQ214" s="416"/>
    </row>
    <row r="215" spans="2:59" s="416" customFormat="1" x14ac:dyDescent="0.2">
      <c r="B215" s="399"/>
      <c r="C215" s="437" t="s">
        <v>233</v>
      </c>
      <c r="D215" s="405"/>
      <c r="E215" s="405"/>
      <c r="F215" s="405"/>
      <c r="G215" s="405"/>
      <c r="H215" s="405"/>
      <c r="I215" s="405"/>
      <c r="J215" s="405"/>
      <c r="K215" s="405"/>
      <c r="L215" s="405"/>
      <c r="M215" s="405"/>
      <c r="N215" s="405"/>
      <c r="O215" s="405"/>
      <c r="P215" s="405"/>
      <c r="Q215" s="405"/>
      <c r="R215" s="406"/>
      <c r="S215" s="407"/>
      <c r="T215" s="408"/>
      <c r="U215" s="408"/>
      <c r="V215" s="409"/>
      <c r="W215" s="409"/>
      <c r="X215" s="409"/>
      <c r="Y215" s="409"/>
      <c r="Z215" s="409"/>
      <c r="AA215" s="409"/>
      <c r="AB215" s="409"/>
      <c r="AC215" s="409"/>
      <c r="AD215" s="409"/>
      <c r="AE215" s="409"/>
      <c r="AF215" s="409"/>
      <c r="AG215" s="409"/>
      <c r="AH215" s="409"/>
      <c r="AI215" s="1275"/>
      <c r="AJ215" s="1275"/>
      <c r="AK215" s="409"/>
      <c r="AL215" s="409"/>
      <c r="AM215" s="409"/>
      <c r="AN215" s="409"/>
      <c r="AO215" s="410"/>
      <c r="AP215" s="382"/>
      <c r="AQ215" s="382"/>
      <c r="AR215" s="382"/>
      <c r="AS215" s="382"/>
      <c r="AT215" s="382"/>
      <c r="AU215" s="382"/>
      <c r="AV215" s="382"/>
      <c r="AW215" s="382"/>
      <c r="AX215" s="382"/>
      <c r="AY215" s="382"/>
      <c r="AZ215" s="382"/>
      <c r="BA215" s="382"/>
      <c r="BB215" s="382"/>
      <c r="BC215" s="382"/>
      <c r="BD215" s="382"/>
      <c r="BE215" s="382"/>
      <c r="BF215" s="382"/>
      <c r="BG215" s="382"/>
    </row>
    <row r="216" spans="2:59" s="416" customFormat="1" x14ac:dyDescent="0.2">
      <c r="B216" s="399"/>
      <c r="C216" s="438" t="s">
        <v>252</v>
      </c>
      <c r="D216" s="411">
        <f>IFERROR('Sch PARENT Inputs'!E244,0)</f>
        <v>0</v>
      </c>
      <c r="E216" s="411">
        <f>IFERROR('Sch PARENT Inputs'!G244,0)</f>
        <v>0</v>
      </c>
      <c r="F216" s="411">
        <f>D216-E216</f>
        <v>0</v>
      </c>
      <c r="G216" s="411"/>
      <c r="H216" s="411"/>
      <c r="I216" s="411"/>
      <c r="J216" s="411"/>
      <c r="K216" s="411"/>
      <c r="L216" s="411"/>
      <c r="M216" s="411"/>
      <c r="N216" s="411"/>
      <c r="O216" s="411"/>
      <c r="P216" s="411"/>
      <c r="Q216" s="411"/>
      <c r="R216" s="412"/>
      <c r="S216" s="407">
        <f>SUM(F216:R216)</f>
        <v>0</v>
      </c>
      <c r="T216" s="413"/>
      <c r="U216" s="413"/>
      <c r="V216" s="414"/>
      <c r="W216" s="414"/>
      <c r="X216" s="414"/>
      <c r="Y216" s="414"/>
      <c r="Z216" s="414"/>
      <c r="AA216" s="414"/>
      <c r="AB216" s="414"/>
      <c r="AC216" s="414"/>
      <c r="AD216" s="414"/>
      <c r="AE216" s="414"/>
      <c r="AF216" s="414"/>
      <c r="AG216" s="414"/>
      <c r="AH216" s="414"/>
      <c r="AI216" s="1276"/>
      <c r="AJ216" s="1276"/>
      <c r="AK216" s="414"/>
      <c r="AL216" s="414"/>
      <c r="AM216" s="414"/>
      <c r="AN216" s="414">
        <f>+S216</f>
        <v>0</v>
      </c>
      <c r="AO216" s="415"/>
      <c r="AP216" s="408">
        <f>S216-SUM(V216:AO216)</f>
        <v>0</v>
      </c>
      <c r="AQ216" s="382"/>
    </row>
    <row r="217" spans="2:59" s="416" customFormat="1" x14ac:dyDescent="0.2">
      <c r="B217" s="399"/>
      <c r="C217" s="438" t="s">
        <v>253</v>
      </c>
      <c r="D217" s="411">
        <f>IFERROR('Sch PARENT Inputs'!E245,0)</f>
        <v>0</v>
      </c>
      <c r="E217" s="411">
        <f>IFERROR('Sch PARENT Inputs'!G245,0)</f>
        <v>0</v>
      </c>
      <c r="F217" s="411">
        <f>D217-E217</f>
        <v>0</v>
      </c>
      <c r="G217" s="411"/>
      <c r="H217" s="411"/>
      <c r="I217" s="411"/>
      <c r="J217" s="411"/>
      <c r="K217" s="411"/>
      <c r="L217" s="411"/>
      <c r="M217" s="411"/>
      <c r="N217" s="411"/>
      <c r="O217" s="411"/>
      <c r="P217" s="411"/>
      <c r="Q217" s="411"/>
      <c r="R217" s="412"/>
      <c r="S217" s="407">
        <f>SUM(F217:R217)</f>
        <v>0</v>
      </c>
      <c r="T217" s="413"/>
      <c r="U217" s="413"/>
      <c r="V217" s="414"/>
      <c r="W217" s="414"/>
      <c r="X217" s="414"/>
      <c r="Y217" s="414"/>
      <c r="Z217" s="414"/>
      <c r="AA217" s="414"/>
      <c r="AB217" s="414"/>
      <c r="AC217" s="414"/>
      <c r="AD217" s="414"/>
      <c r="AE217" s="414"/>
      <c r="AF217" s="414"/>
      <c r="AG217" s="414"/>
      <c r="AH217" s="414"/>
      <c r="AI217" s="1276"/>
      <c r="AJ217" s="1276"/>
      <c r="AK217" s="414"/>
      <c r="AL217" s="414"/>
      <c r="AM217" s="414"/>
      <c r="AN217" s="414">
        <f>+S217</f>
        <v>0</v>
      </c>
      <c r="AO217" s="415"/>
      <c r="AP217" s="408">
        <f>S217-SUM(V217:AO217)</f>
        <v>0</v>
      </c>
    </row>
    <row r="218" spans="2:59" s="382" customFormat="1" x14ac:dyDescent="0.2">
      <c r="B218" s="399"/>
      <c r="C218" s="438"/>
      <c r="D218" s="411"/>
      <c r="E218" s="411"/>
      <c r="F218" s="411"/>
      <c r="G218" s="411"/>
      <c r="H218" s="411"/>
      <c r="I218" s="411"/>
      <c r="J218" s="411"/>
      <c r="K218" s="411"/>
      <c r="L218" s="411"/>
      <c r="M218" s="411"/>
      <c r="N218" s="411"/>
      <c r="O218" s="411"/>
      <c r="P218" s="411"/>
      <c r="Q218" s="411"/>
      <c r="R218" s="412"/>
      <c r="S218" s="407"/>
      <c r="T218" s="413"/>
      <c r="U218" s="413"/>
      <c r="V218" s="414"/>
      <c r="W218" s="414"/>
      <c r="X218" s="414"/>
      <c r="Y218" s="414"/>
      <c r="Z218" s="414"/>
      <c r="AA218" s="414"/>
      <c r="AB218" s="414"/>
      <c r="AC218" s="414"/>
      <c r="AD218" s="414"/>
      <c r="AE218" s="414"/>
      <c r="AF218" s="414"/>
      <c r="AG218" s="414"/>
      <c r="AH218" s="414"/>
      <c r="AI218" s="1276"/>
      <c r="AJ218" s="1276"/>
      <c r="AK218" s="414"/>
      <c r="AL218" s="414"/>
      <c r="AM218" s="414"/>
      <c r="AN218" s="414"/>
      <c r="AO218" s="415"/>
      <c r="AP218" s="416"/>
      <c r="AQ218" s="416"/>
      <c r="AR218" s="416"/>
      <c r="AS218" s="416"/>
      <c r="AT218" s="416"/>
      <c r="AU218" s="416"/>
      <c r="AV218" s="416"/>
      <c r="AW218" s="416"/>
      <c r="AX218" s="416"/>
      <c r="AY218" s="416"/>
      <c r="AZ218" s="416"/>
      <c r="BA218" s="416"/>
      <c r="BB218" s="416"/>
      <c r="BC218" s="416"/>
      <c r="BD218" s="416"/>
      <c r="BE218" s="416"/>
      <c r="BF218" s="416"/>
      <c r="BG218" s="416"/>
    </row>
    <row r="219" spans="2:59" s="382" customFormat="1" x14ac:dyDescent="0.2">
      <c r="B219" s="399"/>
      <c r="C219" s="436" t="s">
        <v>254</v>
      </c>
      <c r="D219" s="402"/>
      <c r="E219" s="402"/>
      <c r="F219" s="402"/>
      <c r="G219" s="402"/>
      <c r="H219" s="402"/>
      <c r="I219" s="402"/>
      <c r="J219" s="402"/>
      <c r="K219" s="402"/>
      <c r="L219" s="402"/>
      <c r="M219" s="402"/>
      <c r="N219" s="402"/>
      <c r="O219" s="402"/>
      <c r="P219" s="402"/>
      <c r="Q219" s="402"/>
      <c r="R219" s="402"/>
      <c r="S219" s="402"/>
      <c r="T219" s="402"/>
      <c r="U219" s="402"/>
      <c r="V219" s="403"/>
      <c r="W219" s="403"/>
      <c r="X219" s="403"/>
      <c r="Y219" s="403"/>
      <c r="Z219" s="403"/>
      <c r="AA219" s="403"/>
      <c r="AB219" s="403"/>
      <c r="AC219" s="403"/>
      <c r="AD219" s="403"/>
      <c r="AE219" s="403"/>
      <c r="AF219" s="403"/>
      <c r="AG219" s="403"/>
      <c r="AH219" s="403"/>
      <c r="AI219" s="403"/>
      <c r="AJ219" s="403"/>
      <c r="AK219" s="403"/>
      <c r="AL219" s="403"/>
      <c r="AM219" s="403"/>
      <c r="AN219" s="403"/>
      <c r="AO219" s="404"/>
      <c r="AQ219" s="416"/>
    </row>
    <row r="220" spans="2:59" s="416" customFormat="1" x14ac:dyDescent="0.2">
      <c r="B220" s="399"/>
      <c r="C220" s="437" t="s">
        <v>233</v>
      </c>
      <c r="D220" s="405"/>
      <c r="E220" s="405"/>
      <c r="F220" s="405"/>
      <c r="G220" s="405"/>
      <c r="H220" s="405"/>
      <c r="I220" s="405"/>
      <c r="J220" s="405"/>
      <c r="K220" s="405"/>
      <c r="L220" s="405"/>
      <c r="M220" s="405"/>
      <c r="N220" s="405"/>
      <c r="O220" s="405"/>
      <c r="P220" s="405"/>
      <c r="Q220" s="405"/>
      <c r="R220" s="406"/>
      <c r="S220" s="407"/>
      <c r="T220" s="408"/>
      <c r="U220" s="408"/>
      <c r="V220" s="409"/>
      <c r="W220" s="409"/>
      <c r="X220" s="409"/>
      <c r="Y220" s="409"/>
      <c r="Z220" s="409"/>
      <c r="AA220" s="409"/>
      <c r="AB220" s="409"/>
      <c r="AC220" s="409"/>
      <c r="AD220" s="409"/>
      <c r="AE220" s="409"/>
      <c r="AF220" s="409"/>
      <c r="AG220" s="409"/>
      <c r="AH220" s="409"/>
      <c r="AI220" s="1275"/>
      <c r="AJ220" s="1275"/>
      <c r="AK220" s="409"/>
      <c r="AL220" s="409"/>
      <c r="AM220" s="409"/>
      <c r="AN220" s="409"/>
      <c r="AO220" s="410"/>
      <c r="AP220" s="382"/>
      <c r="AQ220" s="382"/>
      <c r="AR220" s="382"/>
      <c r="AS220" s="382"/>
      <c r="AT220" s="382"/>
      <c r="AU220" s="382"/>
      <c r="AV220" s="382"/>
      <c r="AW220" s="382"/>
      <c r="AX220" s="382"/>
      <c r="AY220" s="382"/>
      <c r="AZ220" s="382"/>
      <c r="BA220" s="382"/>
      <c r="BB220" s="382"/>
      <c r="BC220" s="382"/>
      <c r="BD220" s="382"/>
      <c r="BE220" s="382"/>
      <c r="BF220" s="382"/>
      <c r="BG220" s="382"/>
    </row>
    <row r="221" spans="2:59" s="416" customFormat="1" x14ac:dyDescent="0.2">
      <c r="B221" s="399"/>
      <c r="C221" s="438" t="s">
        <v>1420</v>
      </c>
      <c r="D221" s="411">
        <f>IFERROR('Sch PARENT Inputs'!E249,0)</f>
        <v>0</v>
      </c>
      <c r="E221" s="411">
        <f>IFERROR('Sch PARENT Inputs'!G249,0)</f>
        <v>0</v>
      </c>
      <c r="F221" s="411">
        <f>D221-E221</f>
        <v>0</v>
      </c>
      <c r="G221" s="411"/>
      <c r="H221" s="411"/>
      <c r="I221" s="411"/>
      <c r="J221" s="411"/>
      <c r="K221" s="411"/>
      <c r="L221" s="411"/>
      <c r="M221" s="411"/>
      <c r="N221" s="411"/>
      <c r="O221" s="411"/>
      <c r="P221" s="411"/>
      <c r="Q221" s="411"/>
      <c r="R221" s="412"/>
      <c r="S221" s="407">
        <f>SUM(F221:R221)</f>
        <v>0</v>
      </c>
      <c r="T221" s="413"/>
      <c r="U221" s="413"/>
      <c r="V221" s="414"/>
      <c r="W221" s="414"/>
      <c r="X221" s="414"/>
      <c r="Y221" s="414"/>
      <c r="Z221" s="414"/>
      <c r="AA221" s="414"/>
      <c r="AB221" s="414"/>
      <c r="AC221" s="414"/>
      <c r="AD221" s="414"/>
      <c r="AE221" s="414"/>
      <c r="AF221" s="414"/>
      <c r="AG221" s="414"/>
      <c r="AH221" s="414"/>
      <c r="AI221" s="1276"/>
      <c r="AJ221" s="1276"/>
      <c r="AK221" s="414"/>
      <c r="AL221" s="414"/>
      <c r="AM221" s="414">
        <f>+S221</f>
        <v>0</v>
      </c>
      <c r="AN221" s="414"/>
      <c r="AO221" s="415"/>
      <c r="AP221" s="408">
        <f>S221-SUM(V221:AO221)</f>
        <v>0</v>
      </c>
      <c r="AQ221" s="382"/>
    </row>
    <row r="222" spans="2:59" s="416" customFormat="1" x14ac:dyDescent="0.2">
      <c r="B222" s="399"/>
      <c r="C222" s="438" t="s">
        <v>1421</v>
      </c>
      <c r="D222" s="411">
        <f>IFERROR('Sch PARENT Inputs'!E250,0)</f>
        <v>0</v>
      </c>
      <c r="E222" s="411">
        <f>IFERROR('Sch PARENT Inputs'!G250,0)</f>
        <v>0</v>
      </c>
      <c r="F222" s="411">
        <f>D222-E222</f>
        <v>0</v>
      </c>
      <c r="G222" s="411"/>
      <c r="H222" s="411"/>
      <c r="I222" s="411"/>
      <c r="J222" s="411"/>
      <c r="K222" s="411"/>
      <c r="L222" s="411"/>
      <c r="M222" s="411"/>
      <c r="N222" s="411"/>
      <c r="O222" s="411"/>
      <c r="P222" s="411"/>
      <c r="Q222" s="411"/>
      <c r="R222" s="412"/>
      <c r="S222" s="407">
        <f>SUM(F222:R222)</f>
        <v>0</v>
      </c>
      <c r="T222" s="413"/>
      <c r="U222" s="413"/>
      <c r="V222" s="414"/>
      <c r="W222" s="414"/>
      <c r="X222" s="414"/>
      <c r="Y222" s="414"/>
      <c r="Z222" s="414"/>
      <c r="AA222" s="414"/>
      <c r="AB222" s="414"/>
      <c r="AC222" s="414"/>
      <c r="AD222" s="414"/>
      <c r="AE222" s="414"/>
      <c r="AF222" s="414"/>
      <c r="AG222" s="414"/>
      <c r="AH222" s="414"/>
      <c r="AI222" s="1276"/>
      <c r="AJ222" s="1276"/>
      <c r="AK222" s="414"/>
      <c r="AL222" s="414"/>
      <c r="AM222" s="414">
        <f>+S222</f>
        <v>0</v>
      </c>
      <c r="AN222" s="414"/>
      <c r="AO222" s="415"/>
      <c r="AP222" s="408">
        <f>S222-SUM(V222:AO222)</f>
        <v>0</v>
      </c>
    </row>
    <row r="223" spans="2:59" s="416" customFormat="1" x14ac:dyDescent="0.2">
      <c r="B223" s="399"/>
      <c r="C223" s="438" t="s">
        <v>1422</v>
      </c>
      <c r="D223" s="411">
        <f>IFERROR('Sch PARENT Inputs'!E251,0)</f>
        <v>0</v>
      </c>
      <c r="E223" s="411">
        <f>IFERROR('Sch PARENT Inputs'!G251,0)</f>
        <v>0</v>
      </c>
      <c r="F223" s="411">
        <f>D223-E223</f>
        <v>0</v>
      </c>
      <c r="G223" s="411"/>
      <c r="H223" s="411"/>
      <c r="I223" s="411"/>
      <c r="J223" s="411"/>
      <c r="K223" s="411"/>
      <c r="L223" s="411"/>
      <c r="M223" s="411"/>
      <c r="N223" s="411"/>
      <c r="O223" s="411"/>
      <c r="P223" s="411">
        <f>-P159</f>
        <v>0</v>
      </c>
      <c r="Q223" s="411"/>
      <c r="R223" s="412"/>
      <c r="S223" s="407">
        <f>SUM(F223:R223)</f>
        <v>0</v>
      </c>
      <c r="T223" s="413"/>
      <c r="U223" s="413"/>
      <c r="V223" s="414"/>
      <c r="W223" s="414"/>
      <c r="X223" s="414"/>
      <c r="Y223" s="414"/>
      <c r="Z223" s="414"/>
      <c r="AA223" s="414"/>
      <c r="AB223" s="414"/>
      <c r="AC223" s="414"/>
      <c r="AD223" s="414"/>
      <c r="AE223" s="414"/>
      <c r="AF223" s="414"/>
      <c r="AG223" s="414"/>
      <c r="AH223" s="414"/>
      <c r="AI223" s="1276"/>
      <c r="AJ223" s="1276"/>
      <c r="AK223" s="414"/>
      <c r="AL223" s="414"/>
      <c r="AM223" s="414">
        <f>+S223</f>
        <v>0</v>
      </c>
      <c r="AN223" s="414"/>
      <c r="AO223" s="415"/>
      <c r="AP223" s="408">
        <f>S223-SUM(V223:AO223)</f>
        <v>0</v>
      </c>
    </row>
    <row r="224" spans="2:59" s="382" customFormat="1" x14ac:dyDescent="0.2">
      <c r="B224" s="399"/>
      <c r="C224" s="438"/>
      <c r="D224" s="411"/>
      <c r="E224" s="411"/>
      <c r="F224" s="411"/>
      <c r="G224" s="411"/>
      <c r="H224" s="411"/>
      <c r="I224" s="411"/>
      <c r="J224" s="411"/>
      <c r="K224" s="411"/>
      <c r="L224" s="411"/>
      <c r="M224" s="411"/>
      <c r="N224" s="411"/>
      <c r="O224" s="411"/>
      <c r="P224" s="411"/>
      <c r="Q224" s="411"/>
      <c r="R224" s="412"/>
      <c r="S224" s="407"/>
      <c r="T224" s="413"/>
      <c r="U224" s="413"/>
      <c r="V224" s="414"/>
      <c r="W224" s="414"/>
      <c r="X224" s="414"/>
      <c r="Y224" s="414"/>
      <c r="Z224" s="414"/>
      <c r="AA224" s="414"/>
      <c r="AB224" s="414"/>
      <c r="AC224" s="414"/>
      <c r="AD224" s="414"/>
      <c r="AE224" s="414"/>
      <c r="AF224" s="414"/>
      <c r="AG224" s="414"/>
      <c r="AH224" s="414"/>
      <c r="AI224" s="1276"/>
      <c r="AJ224" s="1276"/>
      <c r="AK224" s="414"/>
      <c r="AL224" s="414"/>
      <c r="AM224" s="414"/>
      <c r="AN224" s="414"/>
      <c r="AO224" s="415"/>
      <c r="AP224" s="416"/>
      <c r="AQ224" s="416"/>
      <c r="AR224" s="416"/>
      <c r="AS224" s="416"/>
      <c r="AT224" s="416"/>
      <c r="AU224" s="416"/>
      <c r="AV224" s="416"/>
      <c r="AW224" s="416"/>
      <c r="AX224" s="416"/>
      <c r="AY224" s="416"/>
      <c r="AZ224" s="416"/>
      <c r="BA224" s="416"/>
      <c r="BB224" s="416"/>
      <c r="BC224" s="416"/>
      <c r="BD224" s="416"/>
      <c r="BE224" s="416"/>
      <c r="BF224" s="416"/>
      <c r="BG224" s="416"/>
    </row>
    <row r="225" spans="2:59" s="382" customFormat="1" x14ac:dyDescent="0.2">
      <c r="B225" s="399"/>
      <c r="C225" s="436" t="s">
        <v>258</v>
      </c>
      <c r="D225" s="402"/>
      <c r="E225" s="402"/>
      <c r="F225" s="402"/>
      <c r="G225" s="402"/>
      <c r="H225" s="402"/>
      <c r="I225" s="402"/>
      <c r="J225" s="402"/>
      <c r="K225" s="402"/>
      <c r="L225" s="402"/>
      <c r="M225" s="402"/>
      <c r="N225" s="402"/>
      <c r="O225" s="402"/>
      <c r="P225" s="402"/>
      <c r="Q225" s="402"/>
      <c r="R225" s="402"/>
      <c r="S225" s="402"/>
      <c r="T225" s="402"/>
      <c r="U225" s="402"/>
      <c r="V225" s="403"/>
      <c r="W225" s="403"/>
      <c r="X225" s="403"/>
      <c r="Y225" s="403"/>
      <c r="Z225" s="403"/>
      <c r="AA225" s="403"/>
      <c r="AB225" s="403"/>
      <c r="AC225" s="403"/>
      <c r="AD225" s="403"/>
      <c r="AE225" s="403"/>
      <c r="AF225" s="403"/>
      <c r="AG225" s="403"/>
      <c r="AH225" s="403"/>
      <c r="AI225" s="403"/>
      <c r="AJ225" s="403"/>
      <c r="AK225" s="403"/>
      <c r="AL225" s="403"/>
      <c r="AM225" s="403"/>
      <c r="AN225" s="403"/>
      <c r="AO225" s="404"/>
      <c r="AQ225" s="416"/>
    </row>
    <row r="226" spans="2:59" s="416" customFormat="1" x14ac:dyDescent="0.2">
      <c r="B226" s="399"/>
      <c r="C226" s="437" t="s">
        <v>233</v>
      </c>
      <c r="D226" s="405"/>
      <c r="E226" s="405"/>
      <c r="F226" s="405"/>
      <c r="G226" s="405"/>
      <c r="H226" s="405"/>
      <c r="I226" s="405"/>
      <c r="J226" s="405"/>
      <c r="K226" s="405"/>
      <c r="L226" s="405"/>
      <c r="M226" s="405"/>
      <c r="N226" s="405"/>
      <c r="O226" s="405"/>
      <c r="P226" s="405"/>
      <c r="Q226" s="405"/>
      <c r="R226" s="406"/>
      <c r="S226" s="407"/>
      <c r="T226" s="408"/>
      <c r="U226" s="408"/>
      <c r="V226" s="409"/>
      <c r="W226" s="409"/>
      <c r="X226" s="409"/>
      <c r="Y226" s="409"/>
      <c r="Z226" s="409"/>
      <c r="AA226" s="409"/>
      <c r="AB226" s="409"/>
      <c r="AC226" s="409"/>
      <c r="AD226" s="409"/>
      <c r="AE226" s="409"/>
      <c r="AF226" s="409"/>
      <c r="AG226" s="409"/>
      <c r="AH226" s="409"/>
      <c r="AI226" s="1275"/>
      <c r="AJ226" s="1275"/>
      <c r="AK226" s="409"/>
      <c r="AL226" s="409"/>
      <c r="AM226" s="409"/>
      <c r="AN226" s="409"/>
      <c r="AO226" s="410"/>
      <c r="AP226" s="382"/>
      <c r="AQ226" s="382"/>
      <c r="AR226" s="382"/>
      <c r="AS226" s="382"/>
      <c r="AT226" s="382"/>
      <c r="AU226" s="382"/>
      <c r="AV226" s="382"/>
      <c r="AW226" s="382"/>
      <c r="AX226" s="382"/>
      <c r="AY226" s="382"/>
      <c r="AZ226" s="382"/>
      <c r="BA226" s="382"/>
      <c r="BB226" s="382"/>
      <c r="BC226" s="382"/>
      <c r="BD226" s="382"/>
      <c r="BE226" s="382"/>
      <c r="BF226" s="382"/>
      <c r="BG226" s="382"/>
    </row>
    <row r="227" spans="2:59" s="416" customFormat="1" x14ac:dyDescent="0.2">
      <c r="B227" s="399"/>
      <c r="C227" s="438" t="s">
        <v>1423</v>
      </c>
      <c r="D227" s="411">
        <f>IFERROR('Sch PARENT Inputs'!E255,0)</f>
        <v>0</v>
      </c>
      <c r="E227" s="411">
        <f>IFERROR('Sch PARENT Inputs'!G255,0)</f>
        <v>0</v>
      </c>
      <c r="F227" s="411">
        <f>D227-E227</f>
        <v>0</v>
      </c>
      <c r="G227" s="411"/>
      <c r="H227" s="411"/>
      <c r="I227" s="411"/>
      <c r="J227" s="411"/>
      <c r="K227" s="411"/>
      <c r="L227" s="411"/>
      <c r="M227" s="411"/>
      <c r="N227" s="411"/>
      <c r="O227" s="411"/>
      <c r="P227" s="411"/>
      <c r="Q227" s="411"/>
      <c r="R227" s="412"/>
      <c r="S227" s="407">
        <f>SUM(F227:R227)</f>
        <v>0</v>
      </c>
      <c r="T227" s="413"/>
      <c r="U227" s="413"/>
      <c r="V227" s="414"/>
      <c r="W227" s="414"/>
      <c r="X227" s="414"/>
      <c r="Y227" s="414"/>
      <c r="Z227" s="414"/>
      <c r="AA227" s="414"/>
      <c r="AB227" s="414"/>
      <c r="AC227" s="414"/>
      <c r="AD227" s="414"/>
      <c r="AE227" s="414"/>
      <c r="AF227" s="414">
        <f>+F227</f>
        <v>0</v>
      </c>
      <c r="AG227" s="414"/>
      <c r="AH227" s="414"/>
      <c r="AI227" s="1276"/>
      <c r="AJ227" s="1276"/>
      <c r="AK227" s="414"/>
      <c r="AL227" s="414"/>
      <c r="AM227" s="414"/>
      <c r="AN227" s="414"/>
      <c r="AO227" s="415"/>
      <c r="AP227" s="408">
        <f>S227-SUM(V227:AO227)</f>
        <v>0</v>
      </c>
      <c r="AQ227" s="382"/>
    </row>
    <row r="228" spans="2:59" s="416" customFormat="1" x14ac:dyDescent="0.2">
      <c r="B228" s="399"/>
      <c r="C228" s="438" t="s">
        <v>1424</v>
      </c>
      <c r="D228" s="411">
        <f>IFERROR('Sch PARENT Inputs'!E256,0)</f>
        <v>0</v>
      </c>
      <c r="E228" s="411">
        <f>IFERROR('Sch PARENT Inputs'!G256,0)</f>
        <v>0</v>
      </c>
      <c r="F228" s="411">
        <f>D228-E228</f>
        <v>0</v>
      </c>
      <c r="G228" s="411"/>
      <c r="H228" s="411"/>
      <c r="I228" s="411"/>
      <c r="J228" s="411"/>
      <c r="K228" s="411"/>
      <c r="L228" s="411"/>
      <c r="M228" s="411"/>
      <c r="N228" s="411"/>
      <c r="O228" s="411"/>
      <c r="P228" s="411"/>
      <c r="Q228" s="411"/>
      <c r="R228" s="412"/>
      <c r="S228" s="407">
        <f>SUM(F228:R228)</f>
        <v>0</v>
      </c>
      <c r="T228" s="413"/>
      <c r="U228" s="413"/>
      <c r="V228" s="414"/>
      <c r="W228" s="414"/>
      <c r="X228" s="414"/>
      <c r="Y228" s="414"/>
      <c r="Z228" s="414"/>
      <c r="AA228" s="414"/>
      <c r="AB228" s="414"/>
      <c r="AC228" s="414"/>
      <c r="AD228" s="414"/>
      <c r="AE228" s="414"/>
      <c r="AF228" s="414">
        <f>+F228</f>
        <v>0</v>
      </c>
      <c r="AG228" s="414"/>
      <c r="AH228" s="414"/>
      <c r="AI228" s="1276"/>
      <c r="AJ228" s="558"/>
      <c r="AK228" s="414"/>
      <c r="AL228" s="414"/>
      <c r="AM228" s="414"/>
      <c r="AN228" s="414"/>
      <c r="AO228" s="415"/>
      <c r="AP228" s="408">
        <f>S228-SUM(V228:AO228)</f>
        <v>0</v>
      </c>
    </row>
    <row r="229" spans="2:59" s="382" customFormat="1" x14ac:dyDescent="0.2">
      <c r="B229" s="399"/>
      <c r="C229" s="438"/>
      <c r="D229" s="411"/>
      <c r="E229" s="411"/>
      <c r="F229" s="411"/>
      <c r="G229" s="411"/>
      <c r="H229" s="411"/>
      <c r="I229" s="411"/>
      <c r="J229" s="411"/>
      <c r="K229" s="411"/>
      <c r="L229" s="411"/>
      <c r="M229" s="411"/>
      <c r="N229" s="411"/>
      <c r="O229" s="411"/>
      <c r="P229" s="411"/>
      <c r="Q229" s="411"/>
      <c r="R229" s="412"/>
      <c r="S229" s="407"/>
      <c r="T229" s="413"/>
      <c r="U229" s="413"/>
      <c r="V229" s="414"/>
      <c r="W229" s="414"/>
      <c r="X229" s="414"/>
      <c r="Y229" s="414"/>
      <c r="Z229" s="414"/>
      <c r="AA229" s="414"/>
      <c r="AB229" s="414"/>
      <c r="AC229" s="414"/>
      <c r="AD229" s="414"/>
      <c r="AE229" s="414"/>
      <c r="AF229" s="414"/>
      <c r="AG229" s="414"/>
      <c r="AH229" s="414"/>
      <c r="AI229" s="1276"/>
      <c r="AJ229" s="1276"/>
      <c r="AK229" s="414"/>
      <c r="AL229" s="414"/>
      <c r="AM229" s="414"/>
      <c r="AN229" s="414"/>
      <c r="AO229" s="415"/>
      <c r="AP229" s="416"/>
      <c r="AQ229" s="416"/>
      <c r="AR229" s="416"/>
      <c r="AS229" s="416"/>
      <c r="AT229" s="416"/>
      <c r="AU229" s="416"/>
      <c r="AV229" s="416"/>
      <c r="AW229" s="416"/>
      <c r="AX229" s="416"/>
      <c r="AY229" s="416"/>
      <c r="AZ229" s="416"/>
      <c r="BA229" s="416"/>
      <c r="BB229" s="416"/>
      <c r="BC229" s="416"/>
      <c r="BD229" s="416"/>
      <c r="BE229" s="416"/>
      <c r="BF229" s="416"/>
      <c r="BG229" s="416"/>
    </row>
    <row r="230" spans="2:59" s="382" customFormat="1" x14ac:dyDescent="0.2">
      <c r="B230" s="399"/>
      <c r="C230" s="436" t="s">
        <v>261</v>
      </c>
      <c r="D230" s="402"/>
      <c r="E230" s="402"/>
      <c r="F230" s="402"/>
      <c r="G230" s="402"/>
      <c r="H230" s="402"/>
      <c r="I230" s="402"/>
      <c r="J230" s="402"/>
      <c r="K230" s="402"/>
      <c r="L230" s="402"/>
      <c r="M230" s="402"/>
      <c r="N230" s="402"/>
      <c r="O230" s="402"/>
      <c r="P230" s="402"/>
      <c r="Q230" s="402"/>
      <c r="R230" s="402"/>
      <c r="S230" s="402"/>
      <c r="T230" s="402"/>
      <c r="U230" s="402"/>
      <c r="V230" s="403"/>
      <c r="W230" s="403"/>
      <c r="X230" s="403"/>
      <c r="Y230" s="403"/>
      <c r="Z230" s="403"/>
      <c r="AA230" s="403"/>
      <c r="AB230" s="403"/>
      <c r="AC230" s="403"/>
      <c r="AD230" s="403"/>
      <c r="AE230" s="403"/>
      <c r="AF230" s="403"/>
      <c r="AG230" s="403"/>
      <c r="AH230" s="403"/>
      <c r="AI230" s="403"/>
      <c r="AJ230" s="403"/>
      <c r="AK230" s="403"/>
      <c r="AL230" s="403"/>
      <c r="AM230" s="403"/>
      <c r="AN230" s="403"/>
      <c r="AO230" s="404"/>
      <c r="AQ230" s="416"/>
    </row>
    <row r="231" spans="2:59" s="416" customFormat="1" x14ac:dyDescent="0.2">
      <c r="B231" s="399"/>
      <c r="C231" s="437" t="s">
        <v>233</v>
      </c>
      <c r="D231" s="405"/>
      <c r="E231" s="405"/>
      <c r="F231" s="405"/>
      <c r="G231" s="405"/>
      <c r="H231" s="405"/>
      <c r="I231" s="405"/>
      <c r="J231" s="405"/>
      <c r="K231" s="405"/>
      <c r="L231" s="405"/>
      <c r="M231" s="405"/>
      <c r="N231" s="405"/>
      <c r="O231" s="405"/>
      <c r="P231" s="405"/>
      <c r="Q231" s="405"/>
      <c r="R231" s="406"/>
      <c r="S231" s="407"/>
      <c r="T231" s="408"/>
      <c r="U231" s="408"/>
      <c r="V231" s="409"/>
      <c r="W231" s="409"/>
      <c r="X231" s="409"/>
      <c r="Y231" s="409"/>
      <c r="Z231" s="409"/>
      <c r="AA231" s="409"/>
      <c r="AB231" s="409"/>
      <c r="AC231" s="409"/>
      <c r="AD231" s="409"/>
      <c r="AE231" s="409"/>
      <c r="AF231" s="409"/>
      <c r="AG231" s="409"/>
      <c r="AH231" s="409"/>
      <c r="AI231" s="1275"/>
      <c r="AJ231" s="1275"/>
      <c r="AK231" s="409"/>
      <c r="AL231" s="409"/>
      <c r="AM231" s="409"/>
      <c r="AN231" s="409"/>
      <c r="AO231" s="410"/>
      <c r="AP231" s="382"/>
      <c r="AQ231" s="382"/>
      <c r="AR231" s="382"/>
      <c r="AS231" s="382"/>
      <c r="AT231" s="382"/>
      <c r="AU231" s="382"/>
      <c r="AV231" s="382"/>
      <c r="AW231" s="382"/>
      <c r="AX231" s="382"/>
      <c r="AY231" s="382"/>
      <c r="AZ231" s="382"/>
      <c r="BA231" s="382"/>
      <c r="BB231" s="382"/>
      <c r="BC231" s="382"/>
      <c r="BD231" s="382"/>
      <c r="BE231" s="382"/>
      <c r="BF231" s="382"/>
      <c r="BG231" s="382"/>
    </row>
    <row r="232" spans="2:59" s="416" customFormat="1" x14ac:dyDescent="0.2">
      <c r="B232" s="399"/>
      <c r="C232" s="438" t="s">
        <v>317</v>
      </c>
      <c r="D232" s="411">
        <f>IFERROR('Sch PARENT Inputs'!E260,0)</f>
        <v>0</v>
      </c>
      <c r="E232" s="411">
        <f>IFERROR('Sch PARENT Inputs'!G260,0)</f>
        <v>0</v>
      </c>
      <c r="F232" s="411">
        <f>D232-E232</f>
        <v>0</v>
      </c>
      <c r="G232" s="411"/>
      <c r="H232" s="411"/>
      <c r="I232" s="411"/>
      <c r="J232" s="411"/>
      <c r="K232" s="411"/>
      <c r="L232" s="411"/>
      <c r="M232" s="411"/>
      <c r="N232" s="411"/>
      <c r="O232" s="411"/>
      <c r="P232" s="411"/>
      <c r="Q232" s="411"/>
      <c r="R232" s="412"/>
      <c r="S232" s="407">
        <f>SUM(F232:R232)</f>
        <v>0</v>
      </c>
      <c r="T232" s="413"/>
      <c r="U232" s="413"/>
      <c r="V232" s="414"/>
      <c r="W232" s="414"/>
      <c r="X232" s="414"/>
      <c r="Y232" s="414"/>
      <c r="Z232" s="414"/>
      <c r="AA232" s="414"/>
      <c r="AB232" s="414"/>
      <c r="AC232" s="414"/>
      <c r="AD232" s="414"/>
      <c r="AE232" s="414"/>
      <c r="AF232" s="414">
        <f>+S232</f>
        <v>0</v>
      </c>
      <c r="AG232" s="414"/>
      <c r="AH232" s="414"/>
      <c r="AI232" s="1276"/>
      <c r="AJ232" s="1276"/>
      <c r="AK232" s="414"/>
      <c r="AL232" s="414"/>
      <c r="AM232" s="414"/>
      <c r="AN232" s="414"/>
      <c r="AO232" s="415"/>
      <c r="AP232" s="408">
        <f>S232-SUM(V232:AO232)</f>
        <v>0</v>
      </c>
      <c r="AQ232" s="382"/>
    </row>
    <row r="233" spans="2:59" s="416" customFormat="1" x14ac:dyDescent="0.2">
      <c r="B233" s="399"/>
      <c r="C233" s="438" t="s">
        <v>318</v>
      </c>
      <c r="D233" s="411">
        <f>IFERROR('Sch PARENT Inputs'!E261,0)</f>
        <v>0</v>
      </c>
      <c r="E233" s="411">
        <f>IFERROR('Sch PARENT Inputs'!G261,0)</f>
        <v>0</v>
      </c>
      <c r="F233" s="411">
        <f>D233-E233</f>
        <v>0</v>
      </c>
      <c r="G233" s="411"/>
      <c r="H233" s="411"/>
      <c r="I233" s="411"/>
      <c r="J233" s="411"/>
      <c r="K233" s="411"/>
      <c r="L233" s="411"/>
      <c r="M233" s="411"/>
      <c r="N233" s="411"/>
      <c r="O233" s="411"/>
      <c r="P233" s="411"/>
      <c r="Q233" s="411"/>
      <c r="R233" s="412"/>
      <c r="S233" s="407">
        <f>SUM(F233:R233)</f>
        <v>0</v>
      </c>
      <c r="T233" s="413"/>
      <c r="U233" s="413"/>
      <c r="V233" s="414"/>
      <c r="W233" s="414"/>
      <c r="X233" s="414"/>
      <c r="Y233" s="414"/>
      <c r="Z233" s="414"/>
      <c r="AA233" s="414"/>
      <c r="AB233" s="414"/>
      <c r="AC233" s="414"/>
      <c r="AD233" s="414"/>
      <c r="AE233" s="414"/>
      <c r="AF233" s="414">
        <f>+S233</f>
        <v>0</v>
      </c>
      <c r="AG233" s="414"/>
      <c r="AH233" s="414"/>
      <c r="AI233" s="1276"/>
      <c r="AJ233" s="1276"/>
      <c r="AK233" s="414"/>
      <c r="AL233" s="414"/>
      <c r="AM233" s="414"/>
      <c r="AN233" s="414"/>
      <c r="AO233" s="415"/>
      <c r="AP233" s="408">
        <f>S233-SUM(V233:AO233)</f>
        <v>0</v>
      </c>
    </row>
    <row r="234" spans="2:59" s="416" customFormat="1" x14ac:dyDescent="0.2">
      <c r="B234" s="399"/>
      <c r="C234" s="438" t="s">
        <v>319</v>
      </c>
      <c r="D234" s="411">
        <f>IFERROR('Sch PARENT Inputs'!E262,0)</f>
        <v>0</v>
      </c>
      <c r="E234" s="411">
        <f>IFERROR('Sch PARENT Inputs'!G262,0)</f>
        <v>0</v>
      </c>
      <c r="F234" s="411">
        <f>D234-E234</f>
        <v>0</v>
      </c>
      <c r="G234" s="411"/>
      <c r="H234" s="411"/>
      <c r="I234" s="411"/>
      <c r="J234" s="411"/>
      <c r="K234" s="411"/>
      <c r="L234" s="411"/>
      <c r="M234" s="411"/>
      <c r="N234" s="411"/>
      <c r="O234" s="411"/>
      <c r="P234" s="411"/>
      <c r="Q234" s="411"/>
      <c r="R234" s="412"/>
      <c r="S234" s="407">
        <f>SUM(F234:R234)</f>
        <v>0</v>
      </c>
      <c r="T234" s="413"/>
      <c r="U234" s="413"/>
      <c r="V234" s="414"/>
      <c r="W234" s="414"/>
      <c r="X234" s="414"/>
      <c r="Y234" s="414"/>
      <c r="Z234" s="414"/>
      <c r="AA234" s="414"/>
      <c r="AB234" s="414"/>
      <c r="AC234" s="414"/>
      <c r="AD234" s="414"/>
      <c r="AE234" s="414"/>
      <c r="AF234" s="414">
        <f>+S234</f>
        <v>0</v>
      </c>
      <c r="AG234" s="414"/>
      <c r="AH234" s="414"/>
      <c r="AI234" s="1276"/>
      <c r="AJ234" s="1276"/>
      <c r="AK234" s="414"/>
      <c r="AL234" s="414"/>
      <c r="AM234" s="414"/>
      <c r="AN234" s="414"/>
      <c r="AO234" s="415"/>
      <c r="AP234" s="408">
        <f>S234-SUM(V234:AO234)</f>
        <v>0</v>
      </c>
    </row>
    <row r="235" spans="2:59" s="416" customFormat="1" x14ac:dyDescent="0.2">
      <c r="B235" s="399"/>
      <c r="C235" s="438" t="s">
        <v>320</v>
      </c>
      <c r="D235" s="411">
        <f>IFERROR('Sch PARENT Inputs'!E263,0)</f>
        <v>0</v>
      </c>
      <c r="E235" s="411">
        <f>IFERROR('Sch PARENT Inputs'!G263,0)</f>
        <v>0</v>
      </c>
      <c r="F235" s="411">
        <f>D235-E235</f>
        <v>0</v>
      </c>
      <c r="G235" s="411"/>
      <c r="H235" s="411"/>
      <c r="I235" s="411"/>
      <c r="J235" s="411"/>
      <c r="K235" s="411"/>
      <c r="L235" s="411"/>
      <c r="M235" s="411"/>
      <c r="N235" s="411"/>
      <c r="O235" s="411"/>
      <c r="P235" s="411"/>
      <c r="Q235" s="411"/>
      <c r="R235" s="412"/>
      <c r="S235" s="407">
        <f>SUM(F235:R235)</f>
        <v>0</v>
      </c>
      <c r="T235" s="413"/>
      <c r="U235" s="413"/>
      <c r="V235" s="414"/>
      <c r="W235" s="414"/>
      <c r="X235" s="414"/>
      <c r="Y235" s="414"/>
      <c r="Z235" s="414"/>
      <c r="AA235" s="414"/>
      <c r="AB235" s="414"/>
      <c r="AC235" s="414"/>
      <c r="AD235" s="414"/>
      <c r="AE235" s="414"/>
      <c r="AF235" s="414">
        <f>+S235</f>
        <v>0</v>
      </c>
      <c r="AG235" s="414"/>
      <c r="AH235" s="414"/>
      <c r="AI235" s="1276"/>
      <c r="AJ235" s="1276"/>
      <c r="AK235" s="414"/>
      <c r="AL235" s="414"/>
      <c r="AM235" s="414"/>
      <c r="AN235" s="414"/>
      <c r="AO235" s="415"/>
      <c r="AP235" s="408">
        <f>S235-SUM(V235:AO235)</f>
        <v>0</v>
      </c>
    </row>
    <row r="236" spans="2:59" s="382" customFormat="1" x14ac:dyDescent="0.2">
      <c r="B236" s="399"/>
      <c r="C236" s="438"/>
      <c r="D236" s="411"/>
      <c r="E236" s="411"/>
      <c r="F236" s="411"/>
      <c r="G236" s="411"/>
      <c r="H236" s="411"/>
      <c r="I236" s="411"/>
      <c r="J236" s="411"/>
      <c r="K236" s="411"/>
      <c r="L236" s="411"/>
      <c r="M236" s="411"/>
      <c r="N236" s="411"/>
      <c r="O236" s="411"/>
      <c r="P236" s="411"/>
      <c r="Q236" s="411"/>
      <c r="R236" s="412"/>
      <c r="S236" s="407"/>
      <c r="T236" s="413"/>
      <c r="U236" s="413"/>
      <c r="V236" s="414"/>
      <c r="W236" s="414"/>
      <c r="X236" s="414"/>
      <c r="Y236" s="414"/>
      <c r="Z236" s="414"/>
      <c r="AA236" s="414"/>
      <c r="AB236" s="414"/>
      <c r="AC236" s="414"/>
      <c r="AD236" s="414"/>
      <c r="AE236" s="414"/>
      <c r="AF236" s="414"/>
      <c r="AG236" s="414"/>
      <c r="AH236" s="414"/>
      <c r="AI236" s="1276"/>
      <c r="AJ236" s="1276"/>
      <c r="AK236" s="414"/>
      <c r="AL236" s="414"/>
      <c r="AM236" s="414"/>
      <c r="AN236" s="414"/>
      <c r="AO236" s="415"/>
      <c r="AP236" s="416"/>
      <c r="AQ236" s="416"/>
      <c r="AR236" s="416"/>
      <c r="AS236" s="416"/>
      <c r="AT236" s="416"/>
      <c r="AU236" s="416"/>
      <c r="AV236" s="416"/>
      <c r="AW236" s="416"/>
      <c r="AX236" s="416"/>
      <c r="AY236" s="416"/>
      <c r="AZ236" s="416"/>
      <c r="BA236" s="416"/>
      <c r="BB236" s="416"/>
      <c r="BC236" s="416"/>
      <c r="BD236" s="416"/>
      <c r="BE236" s="416"/>
      <c r="BF236" s="416"/>
      <c r="BG236" s="416"/>
    </row>
    <row r="237" spans="2:59" s="382" customFormat="1" x14ac:dyDescent="0.2">
      <c r="B237" s="399"/>
      <c r="C237" s="436" t="s">
        <v>266</v>
      </c>
      <c r="D237" s="402"/>
      <c r="E237" s="402"/>
      <c r="F237" s="402"/>
      <c r="G237" s="402"/>
      <c r="H237" s="402"/>
      <c r="I237" s="402"/>
      <c r="J237" s="402"/>
      <c r="K237" s="402"/>
      <c r="L237" s="402"/>
      <c r="M237" s="402"/>
      <c r="N237" s="402"/>
      <c r="O237" s="402"/>
      <c r="P237" s="402"/>
      <c r="Q237" s="402"/>
      <c r="R237" s="402"/>
      <c r="S237" s="402"/>
      <c r="T237" s="402"/>
      <c r="U237" s="402"/>
      <c r="V237" s="403"/>
      <c r="W237" s="403"/>
      <c r="X237" s="403"/>
      <c r="Y237" s="403"/>
      <c r="Z237" s="403"/>
      <c r="AA237" s="403"/>
      <c r="AB237" s="403"/>
      <c r="AC237" s="403"/>
      <c r="AD237" s="403"/>
      <c r="AE237" s="403"/>
      <c r="AF237" s="403"/>
      <c r="AG237" s="403"/>
      <c r="AH237" s="403"/>
      <c r="AI237" s="403"/>
      <c r="AJ237" s="403"/>
      <c r="AK237" s="403"/>
      <c r="AL237" s="403"/>
      <c r="AM237" s="403"/>
      <c r="AN237" s="403"/>
      <c r="AO237" s="404"/>
      <c r="AQ237" s="416"/>
    </row>
    <row r="238" spans="2:59" s="416" customFormat="1" x14ac:dyDescent="0.2">
      <c r="B238" s="399"/>
      <c r="C238" s="437" t="s">
        <v>233</v>
      </c>
      <c r="D238" s="405"/>
      <c r="E238" s="405"/>
      <c r="F238" s="405"/>
      <c r="G238" s="405"/>
      <c r="H238" s="405"/>
      <c r="I238" s="405"/>
      <c r="J238" s="405"/>
      <c r="K238" s="405"/>
      <c r="L238" s="405"/>
      <c r="M238" s="405"/>
      <c r="N238" s="405"/>
      <c r="O238" s="405"/>
      <c r="P238" s="405"/>
      <c r="Q238" s="405"/>
      <c r="R238" s="406"/>
      <c r="S238" s="407"/>
      <c r="T238" s="408"/>
      <c r="U238" s="408"/>
      <c r="V238" s="409"/>
      <c r="W238" s="409"/>
      <c r="X238" s="409"/>
      <c r="Y238" s="409"/>
      <c r="Z238" s="409"/>
      <c r="AA238" s="409"/>
      <c r="AB238" s="409"/>
      <c r="AC238" s="409"/>
      <c r="AD238" s="409"/>
      <c r="AE238" s="409"/>
      <c r="AF238" s="409"/>
      <c r="AG238" s="409"/>
      <c r="AH238" s="409"/>
      <c r="AI238" s="1275"/>
      <c r="AJ238" s="1275"/>
      <c r="AK238" s="409"/>
      <c r="AL238" s="409"/>
      <c r="AM238" s="409"/>
      <c r="AN238" s="409"/>
      <c r="AO238" s="410"/>
      <c r="AP238" s="382"/>
      <c r="AQ238" s="382"/>
      <c r="AR238" s="382"/>
      <c r="AS238" s="382"/>
      <c r="AT238" s="382"/>
      <c r="AU238" s="382"/>
      <c r="AV238" s="382"/>
      <c r="AW238" s="382"/>
      <c r="AX238" s="382"/>
      <c r="AY238" s="382"/>
      <c r="AZ238" s="382"/>
      <c r="BA238" s="382"/>
      <c r="BB238" s="382"/>
      <c r="BC238" s="382"/>
      <c r="BD238" s="382"/>
      <c r="BE238" s="382"/>
      <c r="BF238" s="382"/>
      <c r="BG238" s="382"/>
    </row>
    <row r="239" spans="2:59" s="416" customFormat="1" x14ac:dyDescent="0.2">
      <c r="B239" s="399"/>
      <c r="C239" s="438" t="s">
        <v>1425</v>
      </c>
      <c r="D239" s="411">
        <f>IFERROR('Sch PARENT Inputs'!E267,0)</f>
        <v>0</v>
      </c>
      <c r="E239" s="411">
        <f>IFERROR('Sch PARENT Inputs'!G267,0)</f>
        <v>0</v>
      </c>
      <c r="F239" s="411">
        <f>D239-E239</f>
        <v>0</v>
      </c>
      <c r="G239" s="411"/>
      <c r="H239" s="411"/>
      <c r="I239" s="411"/>
      <c r="J239" s="411"/>
      <c r="K239" s="411"/>
      <c r="L239" s="411"/>
      <c r="M239" s="411"/>
      <c r="N239" s="411"/>
      <c r="O239" s="411"/>
      <c r="P239" s="411"/>
      <c r="Q239" s="411"/>
      <c r="R239" s="412"/>
      <c r="S239" s="407">
        <f>SUM(F239:R239)</f>
        <v>0</v>
      </c>
      <c r="T239" s="413"/>
      <c r="U239" s="413"/>
      <c r="V239" s="414"/>
      <c r="W239" s="414"/>
      <c r="X239" s="414"/>
      <c r="Y239" s="414"/>
      <c r="Z239" s="414"/>
      <c r="AA239" s="414"/>
      <c r="AB239" s="414"/>
      <c r="AC239" s="414"/>
      <c r="AD239" s="414"/>
      <c r="AE239" s="414"/>
      <c r="AF239" s="414">
        <f>+S239</f>
        <v>0</v>
      </c>
      <c r="AG239" s="414"/>
      <c r="AH239" s="414"/>
      <c r="AI239" s="1276"/>
      <c r="AJ239" s="1276"/>
      <c r="AK239" s="414"/>
      <c r="AL239" s="414"/>
      <c r="AM239" s="414"/>
      <c r="AN239" s="414"/>
      <c r="AO239" s="415"/>
      <c r="AP239" s="408">
        <f>S239-SUM(V239:AO239)</f>
        <v>0</v>
      </c>
      <c r="AQ239" s="382"/>
    </row>
    <row r="240" spans="2:59" s="382" customFormat="1" x14ac:dyDescent="0.2">
      <c r="B240" s="399"/>
      <c r="C240" s="438"/>
      <c r="D240" s="411"/>
      <c r="E240" s="411"/>
      <c r="F240" s="411"/>
      <c r="G240" s="411"/>
      <c r="H240" s="411"/>
      <c r="I240" s="411"/>
      <c r="J240" s="411"/>
      <c r="K240" s="411"/>
      <c r="L240" s="411"/>
      <c r="M240" s="411"/>
      <c r="N240" s="411"/>
      <c r="O240" s="411"/>
      <c r="P240" s="411"/>
      <c r="Q240" s="411"/>
      <c r="R240" s="412"/>
      <c r="S240" s="407"/>
      <c r="T240" s="413"/>
      <c r="U240" s="413"/>
      <c r="V240" s="414"/>
      <c r="W240" s="414"/>
      <c r="X240" s="414"/>
      <c r="Y240" s="414"/>
      <c r="Z240" s="414"/>
      <c r="AA240" s="414"/>
      <c r="AB240" s="414"/>
      <c r="AC240" s="414"/>
      <c r="AD240" s="414"/>
      <c r="AE240" s="414"/>
      <c r="AF240" s="414"/>
      <c r="AG240" s="414"/>
      <c r="AH240" s="414"/>
      <c r="AI240" s="1276"/>
      <c r="AJ240" s="1276"/>
      <c r="AK240" s="414"/>
      <c r="AL240" s="414"/>
      <c r="AM240" s="414"/>
      <c r="AN240" s="414"/>
      <c r="AO240" s="415"/>
      <c r="AP240" s="416"/>
      <c r="AQ240" s="416"/>
      <c r="AR240" s="416"/>
      <c r="AS240" s="416"/>
      <c r="AT240" s="416"/>
      <c r="AU240" s="416"/>
      <c r="AV240" s="416"/>
      <c r="AW240" s="416"/>
      <c r="AX240" s="416"/>
      <c r="AY240" s="416"/>
      <c r="AZ240" s="416"/>
      <c r="BA240" s="416"/>
      <c r="BB240" s="416"/>
      <c r="BC240" s="416"/>
      <c r="BD240" s="416"/>
      <c r="BE240" s="416"/>
      <c r="BF240" s="416"/>
      <c r="BG240" s="416"/>
    </row>
    <row r="241" spans="2:59" s="382" customFormat="1" x14ac:dyDescent="0.2">
      <c r="B241" s="399"/>
      <c r="C241" s="436" t="s">
        <v>268</v>
      </c>
      <c r="D241" s="402"/>
      <c r="E241" s="402"/>
      <c r="F241" s="402"/>
      <c r="G241" s="402"/>
      <c r="H241" s="402"/>
      <c r="I241" s="402"/>
      <c r="J241" s="402"/>
      <c r="K241" s="402"/>
      <c r="L241" s="402"/>
      <c r="M241" s="402"/>
      <c r="N241" s="402"/>
      <c r="O241" s="402"/>
      <c r="P241" s="402"/>
      <c r="Q241" s="402"/>
      <c r="R241" s="402"/>
      <c r="S241" s="402"/>
      <c r="T241" s="402"/>
      <c r="U241" s="402"/>
      <c r="V241" s="403"/>
      <c r="W241" s="403"/>
      <c r="X241" s="403"/>
      <c r="Y241" s="403"/>
      <c r="Z241" s="403"/>
      <c r="AA241" s="403"/>
      <c r="AB241" s="403"/>
      <c r="AC241" s="403"/>
      <c r="AD241" s="403"/>
      <c r="AE241" s="403"/>
      <c r="AF241" s="403"/>
      <c r="AG241" s="403"/>
      <c r="AH241" s="403"/>
      <c r="AI241" s="403"/>
      <c r="AJ241" s="403"/>
      <c r="AK241" s="403"/>
      <c r="AL241" s="403"/>
      <c r="AM241" s="403"/>
      <c r="AN241" s="403"/>
      <c r="AO241" s="404"/>
      <c r="AQ241" s="416"/>
    </row>
    <row r="242" spans="2:59" s="416" customFormat="1" x14ac:dyDescent="0.2">
      <c r="B242" s="399"/>
      <c r="C242" s="437" t="s">
        <v>233</v>
      </c>
      <c r="D242" s="405"/>
      <c r="E242" s="405"/>
      <c r="F242" s="405"/>
      <c r="G242" s="405"/>
      <c r="H242" s="405"/>
      <c r="I242" s="405"/>
      <c r="J242" s="405"/>
      <c r="K242" s="405"/>
      <c r="L242" s="405"/>
      <c r="M242" s="405"/>
      <c r="N242" s="405"/>
      <c r="O242" s="405"/>
      <c r="P242" s="405"/>
      <c r="Q242" s="405"/>
      <c r="R242" s="406"/>
      <c r="S242" s="407"/>
      <c r="T242" s="408"/>
      <c r="U242" s="408"/>
      <c r="V242" s="409"/>
      <c r="W242" s="409"/>
      <c r="X242" s="409"/>
      <c r="Y242" s="409"/>
      <c r="Z242" s="409"/>
      <c r="AA242" s="409"/>
      <c r="AB242" s="409"/>
      <c r="AC242" s="409"/>
      <c r="AD242" s="409"/>
      <c r="AE242" s="409"/>
      <c r="AF242" s="409"/>
      <c r="AG242" s="409"/>
      <c r="AH242" s="409"/>
      <c r="AI242" s="1275"/>
      <c r="AJ242" s="1275"/>
      <c r="AK242" s="409"/>
      <c r="AL242" s="409"/>
      <c r="AM242" s="409"/>
      <c r="AN242" s="409"/>
      <c r="AO242" s="410"/>
      <c r="AP242" s="382"/>
      <c r="AQ242" s="382"/>
      <c r="AR242" s="382"/>
      <c r="AS242" s="382"/>
      <c r="AT242" s="382"/>
      <c r="AU242" s="382"/>
      <c r="AV242" s="382"/>
      <c r="AW242" s="382"/>
      <c r="AX242" s="382"/>
      <c r="AY242" s="382"/>
      <c r="AZ242" s="382"/>
      <c r="BA242" s="382"/>
      <c r="BB242" s="382"/>
      <c r="BC242" s="382"/>
      <c r="BD242" s="382"/>
      <c r="BE242" s="382"/>
      <c r="BF242" s="382"/>
      <c r="BG242" s="382"/>
    </row>
    <row r="243" spans="2:59" s="416" customFormat="1" x14ac:dyDescent="0.2">
      <c r="B243" s="399"/>
      <c r="C243" s="438" t="s">
        <v>1426</v>
      </c>
      <c r="D243" s="411">
        <f>IFERROR('Sch PARENT Inputs'!E271,0)</f>
        <v>0</v>
      </c>
      <c r="E243" s="411">
        <f>IFERROR('Sch PARENT Inputs'!G271,0)</f>
        <v>0</v>
      </c>
      <c r="F243" s="411">
        <f>D243-E243</f>
        <v>0</v>
      </c>
      <c r="G243" s="411"/>
      <c r="H243" s="411"/>
      <c r="I243" s="411"/>
      <c r="J243" s="411"/>
      <c r="K243" s="411"/>
      <c r="L243" s="411"/>
      <c r="M243" s="411"/>
      <c r="N243" s="411"/>
      <c r="O243" s="411"/>
      <c r="P243" s="411"/>
      <c r="Q243" s="411"/>
      <c r="R243" s="412"/>
      <c r="S243" s="407">
        <f>SUM(F243:R243)</f>
        <v>0</v>
      </c>
      <c r="T243" s="413"/>
      <c r="U243" s="413"/>
      <c r="V243" s="414"/>
      <c r="W243" s="414"/>
      <c r="X243" s="414"/>
      <c r="Y243" s="414"/>
      <c r="Z243" s="414"/>
      <c r="AA243" s="414"/>
      <c r="AB243" s="414"/>
      <c r="AC243" s="414"/>
      <c r="AD243" s="414"/>
      <c r="AE243" s="414"/>
      <c r="AF243" s="414">
        <f>+S243</f>
        <v>0</v>
      </c>
      <c r="AG243" s="414"/>
      <c r="AH243" s="414"/>
      <c r="AI243" s="1276"/>
      <c r="AJ243" s="1276"/>
      <c r="AK243" s="414"/>
      <c r="AL243" s="414"/>
      <c r="AM243" s="414"/>
      <c r="AN243" s="414"/>
      <c r="AO243" s="415"/>
      <c r="AP243" s="408">
        <f>S243-SUM(V243:AO243)</f>
        <v>0</v>
      </c>
      <c r="AQ243" s="382"/>
    </row>
    <row r="244" spans="2:59" s="416" customFormat="1" x14ac:dyDescent="0.2">
      <c r="B244" s="399"/>
      <c r="C244" s="438"/>
      <c r="D244" s="411"/>
      <c r="E244" s="411"/>
      <c r="F244" s="411"/>
      <c r="G244" s="411"/>
      <c r="H244" s="411"/>
      <c r="I244" s="411"/>
      <c r="J244" s="411"/>
      <c r="K244" s="411"/>
      <c r="L244" s="411"/>
      <c r="M244" s="411"/>
      <c r="N244" s="411"/>
      <c r="O244" s="411"/>
      <c r="P244" s="411"/>
      <c r="Q244" s="411"/>
      <c r="R244" s="412"/>
      <c r="S244" s="407"/>
      <c r="T244" s="413"/>
      <c r="U244" s="413"/>
      <c r="V244" s="414"/>
      <c r="W244" s="414"/>
      <c r="X244" s="414"/>
      <c r="Y244" s="414"/>
      <c r="Z244" s="414"/>
      <c r="AA244" s="414"/>
      <c r="AB244" s="414"/>
      <c r="AC244" s="414"/>
      <c r="AD244" s="414"/>
      <c r="AE244" s="414"/>
      <c r="AF244" s="414"/>
      <c r="AG244" s="414"/>
      <c r="AH244" s="414"/>
      <c r="AI244" s="1276"/>
      <c r="AJ244" s="1276"/>
      <c r="AK244" s="414"/>
      <c r="AL244" s="414"/>
      <c r="AM244" s="414"/>
      <c r="AN244" s="414"/>
      <c r="AO244" s="415"/>
      <c r="AP244" s="408"/>
      <c r="AQ244" s="382"/>
    </row>
    <row r="245" spans="2:59" s="416" customFormat="1" x14ac:dyDescent="0.2">
      <c r="B245" s="399"/>
      <c r="C245" s="436" t="s">
        <v>1432</v>
      </c>
      <c r="D245" s="978"/>
      <c r="E245" s="978"/>
      <c r="F245" s="978"/>
      <c r="G245" s="978"/>
      <c r="H245" s="978"/>
      <c r="I245" s="978"/>
      <c r="J245" s="978"/>
      <c r="K245" s="978"/>
      <c r="L245" s="978"/>
      <c r="M245" s="978"/>
      <c r="N245" s="978"/>
      <c r="O245" s="978"/>
      <c r="P245" s="978"/>
      <c r="Q245" s="978"/>
      <c r="R245" s="979"/>
      <c r="S245" s="980"/>
      <c r="T245" s="981"/>
      <c r="U245" s="981"/>
      <c r="V245" s="982"/>
      <c r="W245" s="982"/>
      <c r="X245" s="982"/>
      <c r="Y245" s="982"/>
      <c r="Z245" s="982"/>
      <c r="AA245" s="982"/>
      <c r="AB245" s="982"/>
      <c r="AC245" s="982"/>
      <c r="AD245" s="982"/>
      <c r="AE245" s="982"/>
      <c r="AF245" s="982"/>
      <c r="AG245" s="982"/>
      <c r="AH245" s="982"/>
      <c r="AI245" s="982"/>
      <c r="AJ245" s="982"/>
      <c r="AK245" s="982"/>
      <c r="AL245" s="982"/>
      <c r="AM245" s="982"/>
      <c r="AN245" s="982"/>
      <c r="AO245" s="983"/>
      <c r="AP245" s="408"/>
      <c r="AQ245" s="382"/>
    </row>
    <row r="246" spans="2:59" s="416" customFormat="1" x14ac:dyDescent="0.2">
      <c r="B246" s="399"/>
      <c r="C246" s="437" t="s">
        <v>233</v>
      </c>
      <c r="D246" s="411"/>
      <c r="E246" s="411"/>
      <c r="F246" s="411"/>
      <c r="G246" s="411"/>
      <c r="H246" s="411"/>
      <c r="I246" s="411"/>
      <c r="J246" s="411"/>
      <c r="K246" s="411"/>
      <c r="L246" s="411"/>
      <c r="M246" s="411"/>
      <c r="N246" s="411"/>
      <c r="O246" s="411"/>
      <c r="P246" s="411"/>
      <c r="Q246" s="411"/>
      <c r="R246" s="412"/>
      <c r="S246" s="407"/>
      <c r="T246" s="413"/>
      <c r="U246" s="413"/>
      <c r="V246" s="414"/>
      <c r="W246" s="414"/>
      <c r="X246" s="414"/>
      <c r="Y246" s="414"/>
      <c r="Z246" s="414"/>
      <c r="AA246" s="414"/>
      <c r="AB246" s="414"/>
      <c r="AC246" s="414"/>
      <c r="AD246" s="414"/>
      <c r="AE246" s="414"/>
      <c r="AF246" s="414"/>
      <c r="AG246" s="414"/>
      <c r="AH246" s="414"/>
      <c r="AI246" s="1276"/>
      <c r="AJ246" s="1276"/>
      <c r="AK246" s="414"/>
      <c r="AL246" s="414"/>
      <c r="AM246" s="414"/>
      <c r="AN246" s="414"/>
      <c r="AO246" s="415"/>
      <c r="AP246" s="408"/>
      <c r="AQ246" s="382"/>
    </row>
    <row r="247" spans="2:59" s="416" customFormat="1" x14ac:dyDescent="0.2">
      <c r="B247" s="399"/>
      <c r="C247" s="438" t="s">
        <v>1433</v>
      </c>
      <c r="D247" s="411">
        <f>IFERROR('Sch PARENT Inputs'!#REF!,0)</f>
        <v>0</v>
      </c>
      <c r="E247" s="411">
        <f>IFERROR('Sch PARENT Inputs'!#REF!,0)</f>
        <v>0</v>
      </c>
      <c r="F247" s="411">
        <f>D247-E247</f>
        <v>0</v>
      </c>
      <c r="G247" s="411"/>
      <c r="H247" s="411"/>
      <c r="I247" s="411"/>
      <c r="J247" s="411"/>
      <c r="K247" s="411"/>
      <c r="L247" s="411"/>
      <c r="M247" s="411"/>
      <c r="N247" s="411"/>
      <c r="O247" s="411"/>
      <c r="P247" s="411"/>
      <c r="Q247" s="411"/>
      <c r="R247" s="412"/>
      <c r="S247" s="407">
        <f>SUM(F247:R247)</f>
        <v>0</v>
      </c>
      <c r="T247" s="413"/>
      <c r="U247" s="413"/>
      <c r="V247" s="414"/>
      <c r="W247" s="414"/>
      <c r="X247" s="414"/>
      <c r="Y247" s="414"/>
      <c r="Z247" s="414"/>
      <c r="AA247" s="414"/>
      <c r="AB247" s="414"/>
      <c r="AC247" s="414"/>
      <c r="AD247" s="414"/>
      <c r="AE247" s="414"/>
      <c r="AF247" s="414">
        <f>+S247</f>
        <v>0</v>
      </c>
      <c r="AG247" s="414"/>
      <c r="AH247" s="414"/>
      <c r="AI247" s="1276"/>
      <c r="AJ247" s="1276"/>
      <c r="AK247" s="414"/>
      <c r="AL247" s="414"/>
      <c r="AM247" s="414"/>
      <c r="AN247" s="414"/>
      <c r="AO247" s="415"/>
      <c r="AP247" s="408">
        <f>S247-SUM(V247:AO247)</f>
        <v>0</v>
      </c>
      <c r="AQ247" s="382"/>
    </row>
    <row r="248" spans="2:59" s="382" customFormat="1" x14ac:dyDescent="0.2">
      <c r="B248" s="399"/>
      <c r="C248" s="438"/>
      <c r="D248" s="411"/>
      <c r="E248" s="411"/>
      <c r="F248" s="411"/>
      <c r="G248" s="411"/>
      <c r="H248" s="411"/>
      <c r="I248" s="411"/>
      <c r="J248" s="411"/>
      <c r="K248" s="411"/>
      <c r="L248" s="411"/>
      <c r="M248" s="411"/>
      <c r="N248" s="411"/>
      <c r="O248" s="411"/>
      <c r="P248" s="411"/>
      <c r="Q248" s="411"/>
      <c r="R248" s="412"/>
      <c r="S248" s="407"/>
      <c r="T248" s="413"/>
      <c r="U248" s="413"/>
      <c r="V248" s="414"/>
      <c r="W248" s="414"/>
      <c r="X248" s="414"/>
      <c r="Y248" s="414"/>
      <c r="Z248" s="414"/>
      <c r="AA248" s="414"/>
      <c r="AB248" s="414"/>
      <c r="AC248" s="414"/>
      <c r="AD248" s="414"/>
      <c r="AE248" s="414"/>
      <c r="AF248" s="414"/>
      <c r="AG248" s="414"/>
      <c r="AH248" s="414"/>
      <c r="AI248" s="1276"/>
      <c r="AJ248" s="1276"/>
      <c r="AK248" s="414"/>
      <c r="AL248" s="414"/>
      <c r="AM248" s="414"/>
      <c r="AN248" s="414"/>
      <c r="AO248" s="415"/>
      <c r="AP248" s="416"/>
      <c r="AQ248" s="416"/>
      <c r="AR248" s="416"/>
      <c r="AS248" s="416"/>
      <c r="AT248" s="416"/>
      <c r="AU248" s="416"/>
      <c r="AV248" s="416"/>
      <c r="AW248" s="416"/>
      <c r="AX248" s="416"/>
      <c r="AY248" s="416"/>
      <c r="AZ248" s="416"/>
      <c r="BA248" s="416"/>
      <c r="BB248" s="416"/>
      <c r="BC248" s="416"/>
      <c r="BD248" s="416"/>
      <c r="BE248" s="416"/>
      <c r="BF248" s="416"/>
      <c r="BG248" s="416"/>
    </row>
    <row r="249" spans="2:59" s="382" customFormat="1" x14ac:dyDescent="0.2">
      <c r="B249" s="399"/>
      <c r="C249" s="436" t="s">
        <v>270</v>
      </c>
      <c r="D249" s="402"/>
      <c r="E249" s="402"/>
      <c r="F249" s="402"/>
      <c r="G249" s="402"/>
      <c r="H249" s="402"/>
      <c r="I249" s="402"/>
      <c r="J249" s="402"/>
      <c r="K249" s="402"/>
      <c r="L249" s="402"/>
      <c r="M249" s="402"/>
      <c r="N249" s="402"/>
      <c r="O249" s="402"/>
      <c r="P249" s="402"/>
      <c r="Q249" s="402"/>
      <c r="R249" s="402"/>
      <c r="S249" s="402"/>
      <c r="T249" s="402"/>
      <c r="U249" s="402"/>
      <c r="V249" s="403"/>
      <c r="W249" s="403"/>
      <c r="X249" s="403"/>
      <c r="Y249" s="403"/>
      <c r="Z249" s="403"/>
      <c r="AA249" s="403"/>
      <c r="AB249" s="403"/>
      <c r="AC249" s="403"/>
      <c r="AD249" s="403"/>
      <c r="AE249" s="403"/>
      <c r="AF249" s="403"/>
      <c r="AG249" s="403"/>
      <c r="AH249" s="403"/>
      <c r="AI249" s="403"/>
      <c r="AJ249" s="403"/>
      <c r="AK249" s="403"/>
      <c r="AL249" s="403"/>
      <c r="AM249" s="403"/>
      <c r="AN249" s="403"/>
      <c r="AO249" s="404"/>
      <c r="AQ249" s="416"/>
    </row>
    <row r="250" spans="2:59" s="416" customFormat="1" x14ac:dyDescent="0.2">
      <c r="B250" s="399"/>
      <c r="C250" s="437" t="s">
        <v>271</v>
      </c>
      <c r="D250" s="405"/>
      <c r="E250" s="405"/>
      <c r="F250" s="405"/>
      <c r="G250" s="405"/>
      <c r="H250" s="405"/>
      <c r="I250" s="405"/>
      <c r="J250" s="405"/>
      <c r="K250" s="405"/>
      <c r="L250" s="405"/>
      <c r="M250" s="405"/>
      <c r="N250" s="405"/>
      <c r="O250" s="405"/>
      <c r="P250" s="405"/>
      <c r="Q250" s="405"/>
      <c r="R250" s="406"/>
      <c r="S250" s="407"/>
      <c r="T250" s="408"/>
      <c r="U250" s="408"/>
      <c r="V250" s="409"/>
      <c r="W250" s="409"/>
      <c r="X250" s="409"/>
      <c r="Y250" s="409"/>
      <c r="Z250" s="409"/>
      <c r="AA250" s="409"/>
      <c r="AB250" s="409"/>
      <c r="AC250" s="409"/>
      <c r="AD250" s="409"/>
      <c r="AE250" s="409"/>
      <c r="AF250" s="409"/>
      <c r="AG250" s="409"/>
      <c r="AH250" s="409"/>
      <c r="AI250" s="1275"/>
      <c r="AJ250" s="1275"/>
      <c r="AK250" s="409"/>
      <c r="AL250" s="409"/>
      <c r="AM250" s="409"/>
      <c r="AN250" s="409"/>
      <c r="AO250" s="410"/>
      <c r="AP250" s="382"/>
      <c r="AQ250" s="382"/>
      <c r="AR250" s="382"/>
      <c r="AS250" s="382"/>
      <c r="AT250" s="382"/>
      <c r="AU250" s="382"/>
      <c r="AV250" s="382"/>
      <c r="AW250" s="382"/>
      <c r="AX250" s="382"/>
      <c r="AY250" s="382"/>
      <c r="AZ250" s="382"/>
      <c r="BA250" s="382"/>
      <c r="BB250" s="382"/>
      <c r="BC250" s="382"/>
      <c r="BD250" s="382"/>
      <c r="BE250" s="382"/>
      <c r="BF250" s="382"/>
      <c r="BG250" s="382"/>
    </row>
    <row r="251" spans="2:59" s="416" customFormat="1" x14ac:dyDescent="0.2">
      <c r="B251" s="399"/>
      <c r="C251" s="438" t="s">
        <v>321</v>
      </c>
      <c r="D251" s="411">
        <f>IFERROR('Sch PARENT Inputs'!E275,0)</f>
        <v>0</v>
      </c>
      <c r="E251" s="411">
        <f>IFERROR('Sch PARENT Inputs'!G275,0)</f>
        <v>0</v>
      </c>
      <c r="F251" s="411">
        <f>D251-E251</f>
        <v>0</v>
      </c>
      <c r="G251" s="411"/>
      <c r="H251" s="411"/>
      <c r="I251" s="411"/>
      <c r="J251" s="411"/>
      <c r="K251" s="411"/>
      <c r="L251" s="411"/>
      <c r="M251" s="411"/>
      <c r="N251" s="411"/>
      <c r="O251" s="411"/>
      <c r="P251" s="411"/>
      <c r="Q251" s="411"/>
      <c r="R251" s="412"/>
      <c r="S251" s="407">
        <f>SUM(F251:R251)</f>
        <v>0</v>
      </c>
      <c r="T251" s="413"/>
      <c r="U251" s="413"/>
      <c r="V251" s="414"/>
      <c r="W251" s="414"/>
      <c r="X251" s="414"/>
      <c r="Y251" s="414"/>
      <c r="Z251" s="414"/>
      <c r="AA251" s="414"/>
      <c r="AB251" s="414"/>
      <c r="AC251" s="414"/>
      <c r="AD251" s="414"/>
      <c r="AE251" s="414"/>
      <c r="AF251" s="414"/>
      <c r="AG251" s="414"/>
      <c r="AH251" s="414"/>
      <c r="AI251" s="1276"/>
      <c r="AJ251" s="1276"/>
      <c r="AK251" s="414">
        <f>+S251</f>
        <v>0</v>
      </c>
      <c r="AL251" s="414"/>
      <c r="AM251" s="414"/>
      <c r="AN251" s="414"/>
      <c r="AO251" s="415"/>
      <c r="AP251" s="408">
        <f>S251-SUM(V251:AO251)</f>
        <v>0</v>
      </c>
      <c r="AQ251" s="382"/>
    </row>
    <row r="252" spans="2:59" s="416" customFormat="1" x14ac:dyDescent="0.2">
      <c r="B252" s="399"/>
      <c r="C252" s="438" t="s">
        <v>362</v>
      </c>
      <c r="D252" s="411">
        <f>IFERROR('Sch PARENT Inputs'!E276,0)</f>
        <v>0</v>
      </c>
      <c r="E252" s="411">
        <f>IFERROR('Sch PARENT Inputs'!G276,0)</f>
        <v>0</v>
      </c>
      <c r="F252" s="411">
        <f>D252-E252</f>
        <v>0</v>
      </c>
      <c r="G252" s="411"/>
      <c r="H252" s="411"/>
      <c r="I252" s="411"/>
      <c r="J252" s="411"/>
      <c r="K252" s="411"/>
      <c r="L252" s="411"/>
      <c r="M252" s="411"/>
      <c r="N252" s="411"/>
      <c r="O252" s="411"/>
      <c r="P252" s="411"/>
      <c r="Q252" s="411"/>
      <c r="R252" s="412"/>
      <c r="S252" s="407">
        <f>SUM(F252:R252)</f>
        <v>0</v>
      </c>
      <c r="T252" s="413"/>
      <c r="U252" s="413"/>
      <c r="V252" s="414">
        <f>S252</f>
        <v>0</v>
      </c>
      <c r="W252" s="414"/>
      <c r="X252" s="414"/>
      <c r="Y252" s="414"/>
      <c r="Z252" s="414"/>
      <c r="AA252" s="414"/>
      <c r="AB252" s="414"/>
      <c r="AC252" s="414"/>
      <c r="AD252" s="414"/>
      <c r="AE252" s="414"/>
      <c r="AF252" s="414"/>
      <c r="AG252" s="414"/>
      <c r="AH252" s="414"/>
      <c r="AI252" s="1276"/>
      <c r="AJ252" s="1276"/>
      <c r="AK252" s="414"/>
      <c r="AL252" s="414"/>
      <c r="AM252" s="414"/>
      <c r="AN252" s="414"/>
      <c r="AO252" s="415"/>
      <c r="AP252" s="408"/>
    </row>
    <row r="253" spans="2:59" s="416" customFormat="1" x14ac:dyDescent="0.2">
      <c r="B253" s="399"/>
      <c r="C253" s="420" t="s">
        <v>1427</v>
      </c>
      <c r="D253" s="411">
        <f>SUBTOTAL(9,'Sch PARENT Inputs'!E12:E133)</f>
        <v>0</v>
      </c>
      <c r="E253" s="411">
        <f>SUM('Sch PARENT Inputs'!G12:G133)</f>
        <v>0</v>
      </c>
      <c r="F253" s="411">
        <f>D253-E253</f>
        <v>0</v>
      </c>
      <c r="G253" s="411"/>
      <c r="H253" s="411"/>
      <c r="I253" s="411"/>
      <c r="J253" s="411"/>
      <c r="K253" s="411"/>
      <c r="L253" s="411"/>
      <c r="M253" s="411"/>
      <c r="N253" s="411"/>
      <c r="O253" s="411"/>
      <c r="P253" s="411"/>
      <c r="Q253" s="411"/>
      <c r="R253" s="412"/>
      <c r="S253" s="407">
        <f>SUM(F253:R253)</f>
        <v>0</v>
      </c>
      <c r="T253" s="413"/>
      <c r="U253" s="413"/>
      <c r="V253" s="414"/>
      <c r="W253" s="414"/>
      <c r="X253" s="414"/>
      <c r="Y253" s="414"/>
      <c r="Z253" s="414"/>
      <c r="AA253" s="414"/>
      <c r="AB253" s="414"/>
      <c r="AC253" s="414"/>
      <c r="AD253" s="414"/>
      <c r="AE253" s="414"/>
      <c r="AF253" s="414"/>
      <c r="AG253" s="414"/>
      <c r="AH253" s="414"/>
      <c r="AI253" s="1276"/>
      <c r="AJ253" s="1276"/>
      <c r="AK253" s="414"/>
      <c r="AL253" s="414"/>
      <c r="AM253" s="414"/>
      <c r="AN253" s="414"/>
      <c r="AO253" s="415"/>
      <c r="AP253" s="408"/>
    </row>
    <row r="254" spans="2:59" s="416" customFormat="1" x14ac:dyDescent="0.2">
      <c r="B254"/>
      <c r="C254" s="421"/>
      <c r="D254" s="411"/>
      <c r="E254" s="411"/>
      <c r="F254" s="411"/>
      <c r="G254" s="411"/>
      <c r="H254" s="411"/>
      <c r="I254" s="411"/>
      <c r="J254" s="411"/>
      <c r="K254" s="411"/>
      <c r="L254" s="411"/>
      <c r="M254" s="411"/>
      <c r="N254" s="411"/>
      <c r="O254" s="411"/>
      <c r="P254" s="411"/>
      <c r="Q254" s="411"/>
      <c r="R254" s="412"/>
      <c r="S254" s="407"/>
      <c r="T254" s="413"/>
      <c r="U254" s="413"/>
      <c r="V254" s="414"/>
      <c r="W254" s="414"/>
      <c r="X254" s="414"/>
      <c r="Y254" s="414"/>
      <c r="Z254" s="414"/>
      <c r="AA254" s="414"/>
      <c r="AB254" s="414"/>
      <c r="AC254" s="414"/>
      <c r="AD254" s="414"/>
      <c r="AE254" s="414"/>
      <c r="AF254" s="414"/>
      <c r="AG254" s="414"/>
      <c r="AH254" s="414"/>
      <c r="AI254" s="1276"/>
      <c r="AJ254" s="1276"/>
      <c r="AK254" s="414"/>
      <c r="AL254" s="414"/>
      <c r="AM254" s="414"/>
      <c r="AN254" s="414"/>
      <c r="AO254" s="415"/>
    </row>
    <row r="255" spans="2:59" x14ac:dyDescent="0.2">
      <c r="C255" s="422"/>
      <c r="D255" s="411"/>
      <c r="E255" s="411"/>
      <c r="F255" s="411">
        <f>-D253</f>
        <v>0</v>
      </c>
      <c r="G255" s="411"/>
      <c r="H255" s="411"/>
      <c r="I255" s="411"/>
      <c r="J255" s="411"/>
      <c r="K255" s="411"/>
      <c r="L255" s="411"/>
      <c r="M255" s="411"/>
      <c r="N255" s="411"/>
      <c r="O255" s="411"/>
      <c r="P255" s="411"/>
      <c r="Q255" s="411"/>
      <c r="R255" s="412"/>
      <c r="S255" s="407">
        <f>SUM(F255:R255)</f>
        <v>0</v>
      </c>
      <c r="T255" s="413"/>
      <c r="U255" s="413"/>
      <c r="V255" s="414"/>
      <c r="W255" s="414"/>
      <c r="X255" s="414"/>
      <c r="Y255" s="414"/>
      <c r="Z255" s="414"/>
      <c r="AA255" s="414"/>
      <c r="AB255" s="414"/>
      <c r="AC255" s="414"/>
      <c r="AD255" s="414"/>
      <c r="AE255" s="414"/>
      <c r="AF255" s="414"/>
      <c r="AG255" s="414"/>
      <c r="AH255" s="414"/>
      <c r="AI255" s="1276"/>
      <c r="AJ255" s="1276"/>
      <c r="AK255" s="414"/>
      <c r="AL255" s="414"/>
      <c r="AM255" s="414"/>
      <c r="AN255" s="414"/>
      <c r="AO255" s="415"/>
      <c r="AP255" s="408"/>
      <c r="AQ255" s="416"/>
      <c r="AR255" s="416"/>
      <c r="AS255" s="416"/>
      <c r="AT255" s="416"/>
      <c r="AU255" s="416"/>
      <c r="AV255" s="416"/>
      <c r="AW255" s="416"/>
      <c r="AX255" s="416"/>
      <c r="AY255" s="416"/>
      <c r="AZ255" s="416"/>
      <c r="BA255" s="416"/>
      <c r="BB255" s="416"/>
      <c r="BC255" s="416"/>
      <c r="BD255" s="416"/>
      <c r="BE255" s="416"/>
      <c r="BF255" s="416"/>
      <c r="BG255" s="416"/>
    </row>
    <row r="256" spans="2:59" ht="13.5" thickBot="1" x14ac:dyDescent="0.25">
      <c r="C256" s="314" t="s">
        <v>1428</v>
      </c>
      <c r="D256" s="424">
        <f>SUM(D122:D253)</f>
        <v>0</v>
      </c>
      <c r="E256" s="424">
        <f>SUM(E122:E253)</f>
        <v>0</v>
      </c>
      <c r="F256" s="425">
        <f>SUM(F5:F255)</f>
        <v>0</v>
      </c>
      <c r="G256" s="426">
        <f>SUM(G5:G255)</f>
        <v>0</v>
      </c>
      <c r="H256" s="426">
        <f>SUM(H5:H255)</f>
        <v>0</v>
      </c>
      <c r="I256" s="426">
        <f>SUM(I5:I255)</f>
        <v>0</v>
      </c>
      <c r="J256" s="426">
        <f>SUM(J5:J255)</f>
        <v>0</v>
      </c>
      <c r="K256" s="426"/>
      <c r="L256" s="426">
        <f t="shared" ref="L256:S256" si="42">SUM(L5:L255)</f>
        <v>0</v>
      </c>
      <c r="M256" s="426">
        <f t="shared" si="42"/>
        <v>0</v>
      </c>
      <c r="N256" s="426">
        <f t="shared" si="42"/>
        <v>0</v>
      </c>
      <c r="O256" s="426">
        <f t="shared" si="42"/>
        <v>0</v>
      </c>
      <c r="P256" s="426">
        <f t="shared" si="42"/>
        <v>0</v>
      </c>
      <c r="Q256" s="426">
        <f t="shared" si="42"/>
        <v>0</v>
      </c>
      <c r="R256" s="426">
        <f t="shared" si="42"/>
        <v>0</v>
      </c>
      <c r="S256" s="427">
        <f t="shared" si="42"/>
        <v>0</v>
      </c>
      <c r="T256" s="408"/>
      <c r="U256" s="408"/>
      <c r="V256" s="428">
        <f t="shared" ref="V256:AO256" si="43">SUM(V6:V255)</f>
        <v>0</v>
      </c>
      <c r="W256" s="428">
        <f t="shared" si="43"/>
        <v>0</v>
      </c>
      <c r="X256" s="428">
        <f t="shared" si="43"/>
        <v>0</v>
      </c>
      <c r="Y256" s="428">
        <f t="shared" si="43"/>
        <v>0</v>
      </c>
      <c r="Z256" s="428">
        <f t="shared" si="43"/>
        <v>0</v>
      </c>
      <c r="AA256" s="428">
        <f t="shared" si="43"/>
        <v>0</v>
      </c>
      <c r="AB256" s="428">
        <f t="shared" si="43"/>
        <v>0</v>
      </c>
      <c r="AC256" s="428">
        <f t="shared" si="43"/>
        <v>0</v>
      </c>
      <c r="AD256" s="428">
        <f t="shared" si="43"/>
        <v>0</v>
      </c>
      <c r="AE256" s="428">
        <f t="shared" si="43"/>
        <v>0</v>
      </c>
      <c r="AF256" s="428">
        <f t="shared" si="43"/>
        <v>0</v>
      </c>
      <c r="AG256" s="428">
        <f t="shared" si="43"/>
        <v>0</v>
      </c>
      <c r="AH256" s="428">
        <f t="shared" si="43"/>
        <v>0</v>
      </c>
      <c r="AI256" s="428">
        <f t="shared" si="43"/>
        <v>0</v>
      </c>
      <c r="AJ256" s="428">
        <f t="shared" si="43"/>
        <v>0</v>
      </c>
      <c r="AK256" s="428">
        <f t="shared" si="43"/>
        <v>0</v>
      </c>
      <c r="AL256" s="428">
        <f t="shared" si="43"/>
        <v>0</v>
      </c>
      <c r="AM256" s="428">
        <f t="shared" si="43"/>
        <v>0</v>
      </c>
      <c r="AN256" s="429">
        <f t="shared" si="43"/>
        <v>0</v>
      </c>
      <c r="AO256" s="430">
        <f t="shared" si="43"/>
        <v>0</v>
      </c>
      <c r="AQ256" s="416"/>
    </row>
    <row r="257" spans="2:43" ht="13.5" thickTop="1" x14ac:dyDescent="0.2">
      <c r="C257" s="113"/>
      <c r="D257" s="130"/>
      <c r="E257" s="130"/>
      <c r="W257" s="113"/>
    </row>
    <row r="258" spans="2:43" x14ac:dyDescent="0.2">
      <c r="B258" s="112"/>
      <c r="H258" s="129"/>
      <c r="I258" s="129"/>
      <c r="J258" s="129"/>
      <c r="K258" s="129"/>
      <c r="L258" s="129"/>
      <c r="M258" s="129"/>
      <c r="N258" s="129"/>
      <c r="O258" s="129"/>
      <c r="P258" s="129"/>
      <c r="Q258" s="129"/>
      <c r="R258" s="129"/>
      <c r="W258" s="113"/>
      <c r="AQ258" s="112"/>
    </row>
    <row r="259" spans="2:43" x14ac:dyDescent="0.2">
      <c r="B259" s="112"/>
      <c r="D259" s="112"/>
      <c r="E259" s="112"/>
      <c r="F259" s="112"/>
      <c r="G259" s="112"/>
      <c r="H259" s="112"/>
      <c r="I259" s="112"/>
      <c r="J259" s="112"/>
      <c r="K259" s="112"/>
      <c r="L259" s="112"/>
      <c r="M259" s="112"/>
      <c r="N259" s="112"/>
      <c r="O259" s="112"/>
      <c r="P259" s="112"/>
      <c r="Q259" s="112"/>
      <c r="R259" s="235"/>
      <c r="S259" s="112"/>
      <c r="W259" s="113"/>
      <c r="AK259" s="235"/>
      <c r="AQ259" s="112"/>
    </row>
    <row r="260" spans="2:43" x14ac:dyDescent="0.2">
      <c r="B260" s="112"/>
      <c r="W260" s="113"/>
      <c r="AQ260" s="112"/>
    </row>
    <row r="262" spans="2:43" x14ac:dyDescent="0.2">
      <c r="B262" s="112"/>
      <c r="W262" s="113"/>
      <c r="AQ262" s="112"/>
    </row>
  </sheetData>
  <printOptions headings="1" gridLines="1"/>
  <pageMargins left="0.39370078740157483" right="0.39370078740157483" top="0.59055118110236227" bottom="0.59055118110236227" header="0.39370078740157483" footer="0.39370078740157483"/>
  <pageSetup paperSize="8" scale="71" fitToHeight="3" orientation="landscape" r:id="rId1"/>
  <headerFooter alignWithMargins="0">
    <oddFooter>&amp;L&amp;Z&amp;F&amp;F&amp;A&amp;R&amp;D&amp;T</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FFFF00"/>
  </sheetPr>
  <dimension ref="A1:J504"/>
  <sheetViews>
    <sheetView zoomScale="90" zoomScaleNormal="90" workbookViewId="0">
      <pane ySplit="2" topLeftCell="A266" activePane="bottomLeft" state="frozen"/>
      <selection activeCell="G26" sqref="G26"/>
      <selection pane="bottomLeft" activeCell="A3" sqref="A3:F290"/>
    </sheetView>
  </sheetViews>
  <sheetFormatPr defaultColWidth="9.140625" defaultRowHeight="12.75" x14ac:dyDescent="0.2"/>
  <cols>
    <col min="1" max="1" width="10.7109375" style="269" bestFit="1" customWidth="1"/>
    <col min="2" max="2" width="40.42578125" style="269" bestFit="1" customWidth="1"/>
    <col min="3" max="5" width="18.7109375" style="269" customWidth="1"/>
    <col min="6" max="6" width="20.28515625" style="269" bestFit="1" customWidth="1"/>
    <col min="7" max="7" width="4.42578125" style="269" hidden="1" customWidth="1"/>
    <col min="8" max="8" width="2.140625" style="269" hidden="1" customWidth="1"/>
    <col min="9" max="9" width="66.28515625" style="269" bestFit="1" customWidth="1"/>
    <col min="10" max="10" width="22.7109375" style="269" hidden="1" customWidth="1"/>
    <col min="11" max="16384" width="9.140625" style="269"/>
  </cols>
  <sheetData>
    <row r="1" spans="1:10" x14ac:dyDescent="0.2">
      <c r="A1" s="1284"/>
      <c r="B1" s="1284"/>
      <c r="C1" s="1285" t="str">
        <f>IF(ROUND(SUM(C3:C808),0)=0,"Balances","Does Not Balance")</f>
        <v>Balances</v>
      </c>
      <c r="D1" s="1285" t="str">
        <f>IF(ROUND(SUM(D3:D808),0)=0,"Balances","Does Not Balance")</f>
        <v>Balances</v>
      </c>
      <c r="E1" s="1285" t="str">
        <f>IF(ROUND(SUM(E3:E808),0)=0,"Balances","Does Not Balance")</f>
        <v>Balances</v>
      </c>
      <c r="F1" s="1285" t="str">
        <f>IF(ROUND(SUM(F3:F808),0)=0,"Balances","Does Not Balance")</f>
        <v>Balances</v>
      </c>
      <c r="G1" s="1284"/>
      <c r="H1" s="1284"/>
    </row>
    <row r="2" spans="1:10" ht="25.5" x14ac:dyDescent="0.2">
      <c r="A2" s="995" t="s">
        <v>97</v>
      </c>
      <c r="B2" s="995" t="s">
        <v>98</v>
      </c>
      <c r="C2" s="995" t="str">
        <f>"Actual "&amp;FY&amp;" Amount"</f>
        <v>Actual 2021 Amount</v>
      </c>
      <c r="D2" s="995" t="str">
        <f>"Budget "&amp;FY&amp;" Amount"</f>
        <v>Budget 2021 Amount</v>
      </c>
      <c r="E2" s="995" t="str">
        <f>"Actual "&amp;PY&amp;" Amount"</f>
        <v>Actual 2020 Amount</v>
      </c>
      <c r="F2" s="995" t="str">
        <f>"Opening B/S for Budget "&amp;FY</f>
        <v>Opening B/S for Budget 2021</v>
      </c>
      <c r="G2" s="996"/>
      <c r="H2" s="996"/>
      <c r="I2" s="997" t="s">
        <v>99</v>
      </c>
      <c r="J2" s="270" t="s">
        <v>100</v>
      </c>
    </row>
    <row r="3" spans="1:10" x14ac:dyDescent="0.2">
      <c r="C3" s="1383"/>
      <c r="D3" s="1383"/>
      <c r="E3" s="1383"/>
      <c r="F3" s="1383"/>
      <c r="G3" s="270" t="str">
        <f>IF($A3="","",IFERROR(ROW(INDEX('Sch Parent TB Converter'!$ED$1:$ED$264,MATCH(TRUE,INDEX(ISNUMBER(SEARCH("x"&amp;A3&amp;"x",'Sch Parent TB Converter'!$ED$1:$ED$264)),0),0))),""))</f>
        <v/>
      </c>
      <c r="H3" s="270"/>
      <c r="I3" s="1087" t="str">
        <f t="shared" ref="I3:I66" ca="1" si="0">IF(AND($G3="",$A3=""),"",IF(AND($G3="",$A3&lt;&gt;""),"Missing from Converter Sheet",INDIRECT("'"&amp;$J$3&amp;"'!B"&amp;G3)))</f>
        <v/>
      </c>
      <c r="J3" s="270" t="str">
        <f ca="1">RIGHT(CELL("filename",'Sch Parent TB Converter'!$A$4),LEN(CELL("filename",'Sch Parent TB Converter'!$A$4))-FIND("]",CELL("filename",'Sch Parent TB Converter'!$A$4)))</f>
        <v>Sch Parent TB Converter</v>
      </c>
    </row>
    <row r="4" spans="1:10" x14ac:dyDescent="0.2">
      <c r="C4" s="1383"/>
      <c r="D4" s="1383"/>
      <c r="E4" s="1383"/>
      <c r="F4" s="1383"/>
      <c r="G4" s="270" t="str">
        <f>IF($A4="","",IFERROR(ROW(INDEX('Sch Parent TB Converter'!$ED$1:$ED$264,MATCH(TRUE,INDEX(ISNUMBER(SEARCH("x"&amp;A4&amp;"x",'Sch Parent TB Converter'!$ED$1:$ED$264)),0),0))),""))</f>
        <v/>
      </c>
      <c r="I4" s="1087" t="str">
        <f t="shared" ca="1" si="0"/>
        <v/>
      </c>
    </row>
    <row r="5" spans="1:10" x14ac:dyDescent="0.2">
      <c r="C5" s="1383"/>
      <c r="D5" s="1383"/>
      <c r="E5" s="1383"/>
      <c r="F5" s="1383"/>
      <c r="G5" s="270" t="str">
        <f>IF($A5="","",IFERROR(ROW(INDEX('Sch Parent TB Converter'!$ED$1:$ED$264,MATCH(TRUE,INDEX(ISNUMBER(SEARCH("x"&amp;A5&amp;"x",'Sch Parent TB Converter'!$ED$1:$ED$264)),0),0))),""))</f>
        <v/>
      </c>
      <c r="I5" s="1087" t="str">
        <f t="shared" ca="1" si="0"/>
        <v/>
      </c>
    </row>
    <row r="6" spans="1:10" x14ac:dyDescent="0.2">
      <c r="C6" s="1383"/>
      <c r="D6" s="1383"/>
      <c r="E6" s="1383"/>
      <c r="F6" s="1383"/>
      <c r="G6" s="270" t="str">
        <f>IF($A6="","",IFERROR(ROW(INDEX('Sch Parent TB Converter'!$ED$1:$ED$264,MATCH(TRUE,INDEX(ISNUMBER(SEARCH("x"&amp;A6&amp;"x",'Sch Parent TB Converter'!$ED$1:$ED$264)),0),0))),""))</f>
        <v/>
      </c>
      <c r="I6" s="1087" t="str">
        <f t="shared" ca="1" si="0"/>
        <v/>
      </c>
    </row>
    <row r="7" spans="1:10" x14ac:dyDescent="0.2">
      <c r="C7" s="1383"/>
      <c r="D7" s="1383"/>
      <c r="E7" s="1383"/>
      <c r="F7" s="1383"/>
      <c r="G7" s="270" t="str">
        <f>IF($A7="","",IFERROR(ROW(INDEX('Sch Parent TB Converter'!$ED$1:$ED$264,MATCH(TRUE,INDEX(ISNUMBER(SEARCH("x"&amp;A7&amp;"x",'Sch Parent TB Converter'!$ED$1:$ED$264)),0),0))),""))</f>
        <v/>
      </c>
      <c r="I7" s="1087" t="str">
        <f t="shared" ca="1" si="0"/>
        <v/>
      </c>
    </row>
    <row r="8" spans="1:10" x14ac:dyDescent="0.2">
      <c r="C8" s="1383"/>
      <c r="D8" s="1383"/>
      <c r="E8" s="1383"/>
      <c r="F8" s="1383"/>
      <c r="G8" s="270" t="str">
        <f>IF($A8="","",IFERROR(ROW(INDEX('Sch Parent TB Converter'!$ED$1:$ED$264,MATCH(TRUE,INDEX(ISNUMBER(SEARCH("x"&amp;A8&amp;"x",'Sch Parent TB Converter'!$ED$1:$ED$264)),0),0))),""))</f>
        <v/>
      </c>
      <c r="I8" s="1087" t="str">
        <f t="shared" ca="1" si="0"/>
        <v/>
      </c>
    </row>
    <row r="9" spans="1:10" x14ac:dyDescent="0.2">
      <c r="C9" s="1383"/>
      <c r="D9" s="1383"/>
      <c r="E9" s="1383"/>
      <c r="F9" s="1383"/>
      <c r="G9" s="270" t="str">
        <f>IF($A9="","",IFERROR(ROW(INDEX('Sch Parent TB Converter'!$ED$1:$ED$264,MATCH(TRUE,INDEX(ISNUMBER(SEARCH("x"&amp;A9&amp;"x",'Sch Parent TB Converter'!$ED$1:$ED$264)),0),0))),""))</f>
        <v/>
      </c>
      <c r="I9" s="1087" t="str">
        <f t="shared" ca="1" si="0"/>
        <v/>
      </c>
    </row>
    <row r="10" spans="1:10" x14ac:dyDescent="0.2">
      <c r="C10" s="1383"/>
      <c r="D10" s="1383"/>
      <c r="E10" s="1383"/>
      <c r="F10" s="1383"/>
      <c r="G10" s="270" t="str">
        <f>IF($A10="","",IFERROR(ROW(INDEX('Sch Parent TB Converter'!$ED$1:$ED$264,MATCH(TRUE,INDEX(ISNUMBER(SEARCH("x"&amp;A10&amp;"x",'Sch Parent TB Converter'!$ED$1:$ED$264)),0),0))),""))</f>
        <v/>
      </c>
      <c r="I10" s="1087" t="str">
        <f t="shared" ca="1" si="0"/>
        <v/>
      </c>
    </row>
    <row r="11" spans="1:10" x14ac:dyDescent="0.2">
      <c r="C11" s="1383"/>
      <c r="D11" s="1383"/>
      <c r="E11" s="1383"/>
      <c r="F11" s="1383"/>
      <c r="G11" s="270" t="str">
        <f>IF($A11="","",IFERROR(ROW(INDEX('Sch Parent TB Converter'!$ED$1:$ED$264,MATCH(TRUE,INDEX(ISNUMBER(SEARCH("x"&amp;A11&amp;"x",'Sch Parent TB Converter'!$ED$1:$ED$264)),0),0))),""))</f>
        <v/>
      </c>
      <c r="I11" s="1087" t="str">
        <f t="shared" ca="1" si="0"/>
        <v/>
      </c>
    </row>
    <row r="12" spans="1:10" x14ac:dyDescent="0.2">
      <c r="C12" s="1383"/>
      <c r="D12" s="1383"/>
      <c r="E12" s="1383"/>
      <c r="F12" s="1383"/>
      <c r="G12" s="270" t="str">
        <f>IF($A12="","",IFERROR(ROW(INDEX('Sch Parent TB Converter'!$ED$1:$ED$264,MATCH(TRUE,INDEX(ISNUMBER(SEARCH("x"&amp;A12&amp;"x",'Sch Parent TB Converter'!$ED$1:$ED$264)),0),0))),""))</f>
        <v/>
      </c>
      <c r="I12" s="1087" t="str">
        <f t="shared" ca="1" si="0"/>
        <v/>
      </c>
    </row>
    <row r="13" spans="1:10" x14ac:dyDescent="0.2">
      <c r="C13" s="1383"/>
      <c r="D13" s="1383"/>
      <c r="E13" s="1383"/>
      <c r="F13" s="1383"/>
      <c r="G13" s="270" t="str">
        <f>IF($A13="","",IFERROR(ROW(INDEX('Sch Parent TB Converter'!$ED$1:$ED$264,MATCH(TRUE,INDEX(ISNUMBER(SEARCH("x"&amp;A13&amp;"x",'Sch Parent TB Converter'!$ED$1:$ED$264)),0),0))),""))</f>
        <v/>
      </c>
      <c r="I13" s="1087" t="str">
        <f t="shared" ca="1" si="0"/>
        <v/>
      </c>
    </row>
    <row r="14" spans="1:10" x14ac:dyDescent="0.2">
      <c r="C14" s="1383"/>
      <c r="D14" s="1383"/>
      <c r="E14" s="1383"/>
      <c r="F14" s="1383"/>
      <c r="G14" s="270" t="str">
        <f>IF($A14="","",IFERROR(ROW(INDEX('Sch Parent TB Converter'!$ED$1:$ED$264,MATCH(TRUE,INDEX(ISNUMBER(SEARCH("x"&amp;A14&amp;"x",'Sch Parent TB Converter'!$ED$1:$ED$264)),0),0))),""))</f>
        <v/>
      </c>
      <c r="I14" s="1087" t="str">
        <f t="shared" ca="1" si="0"/>
        <v/>
      </c>
    </row>
    <row r="15" spans="1:10" x14ac:dyDescent="0.2">
      <c r="C15" s="1383"/>
      <c r="D15" s="1383"/>
      <c r="E15" s="1383"/>
      <c r="F15" s="1383"/>
      <c r="G15" s="270" t="str">
        <f>IF($A15="","",IFERROR(ROW(INDEX('Sch Parent TB Converter'!$ED$1:$ED$264,MATCH(TRUE,INDEX(ISNUMBER(SEARCH("x"&amp;A15&amp;"x",'Sch Parent TB Converter'!$ED$1:$ED$264)),0),0))),""))</f>
        <v/>
      </c>
      <c r="I15" s="1087" t="str">
        <f t="shared" ca="1" si="0"/>
        <v/>
      </c>
    </row>
    <row r="16" spans="1:10" x14ac:dyDescent="0.2">
      <c r="C16" s="1383"/>
      <c r="D16" s="1383"/>
      <c r="E16" s="1383"/>
      <c r="F16" s="1383"/>
      <c r="G16" s="270" t="str">
        <f>IF($A16="","",IFERROR(ROW(INDEX('Sch Parent TB Converter'!$ED$1:$ED$264,MATCH(TRUE,INDEX(ISNUMBER(SEARCH("x"&amp;A16&amp;"x",'Sch Parent TB Converter'!$ED$1:$ED$264)),0),0))),""))</f>
        <v/>
      </c>
      <c r="I16" s="1087" t="str">
        <f t="shared" ca="1" si="0"/>
        <v/>
      </c>
    </row>
    <row r="17" spans="3:9" x14ac:dyDescent="0.2">
      <c r="C17" s="1383"/>
      <c r="D17" s="1383"/>
      <c r="E17" s="1383"/>
      <c r="F17" s="1383"/>
      <c r="G17" s="270" t="str">
        <f>IF($A17="","",IFERROR(ROW(INDEX('Sch Parent TB Converter'!$ED$1:$ED$264,MATCH(TRUE,INDEX(ISNUMBER(SEARCH("x"&amp;A17&amp;"x",'Sch Parent TB Converter'!$ED$1:$ED$264)),0),0))),""))</f>
        <v/>
      </c>
      <c r="I17" s="1087" t="str">
        <f t="shared" ca="1" si="0"/>
        <v/>
      </c>
    </row>
    <row r="18" spans="3:9" x14ac:dyDescent="0.2">
      <c r="C18" s="1383"/>
      <c r="D18" s="1383"/>
      <c r="E18" s="1383"/>
      <c r="F18" s="1383"/>
      <c r="G18" s="270" t="str">
        <f>IF($A18="","",IFERROR(ROW(INDEX('Sch Parent TB Converter'!$ED$1:$ED$264,MATCH(TRUE,INDEX(ISNUMBER(SEARCH("x"&amp;A18&amp;"x",'Sch Parent TB Converter'!$ED$1:$ED$264)),0),0))),""))</f>
        <v/>
      </c>
      <c r="I18" s="1087" t="str">
        <f t="shared" ca="1" si="0"/>
        <v/>
      </c>
    </row>
    <row r="19" spans="3:9" x14ac:dyDescent="0.2">
      <c r="C19" s="1383"/>
      <c r="D19" s="1383"/>
      <c r="E19" s="1383"/>
      <c r="F19" s="1383"/>
      <c r="G19" s="270" t="str">
        <f>IF($A19="","",IFERROR(ROW(INDEX('Sch Parent TB Converter'!$ED$1:$ED$264,MATCH(TRUE,INDEX(ISNUMBER(SEARCH("x"&amp;A19&amp;"x",'Sch Parent TB Converter'!$ED$1:$ED$264)),0),0))),""))</f>
        <v/>
      </c>
      <c r="I19" s="1087" t="str">
        <f t="shared" ca="1" si="0"/>
        <v/>
      </c>
    </row>
    <row r="20" spans="3:9" x14ac:dyDescent="0.2">
      <c r="C20" s="1383"/>
      <c r="D20" s="1383"/>
      <c r="E20" s="1383"/>
      <c r="F20" s="1383"/>
      <c r="G20" s="270" t="str">
        <f>IF($A20="","",IFERROR(ROW(INDEX('Sch Parent TB Converter'!$ED$1:$ED$264,MATCH(TRUE,INDEX(ISNUMBER(SEARCH("x"&amp;A20&amp;"x",'Sch Parent TB Converter'!$ED$1:$ED$264)),0),0))),""))</f>
        <v/>
      </c>
      <c r="I20" s="1087" t="str">
        <f t="shared" ca="1" si="0"/>
        <v/>
      </c>
    </row>
    <row r="21" spans="3:9" x14ac:dyDescent="0.2">
      <c r="C21" s="1383"/>
      <c r="D21" s="1383"/>
      <c r="E21" s="1383"/>
      <c r="F21" s="1383"/>
      <c r="G21" s="270" t="str">
        <f>IF($A21="","",IFERROR(ROW(INDEX('Sch Parent TB Converter'!$ED$1:$ED$264,MATCH(TRUE,INDEX(ISNUMBER(SEARCH("x"&amp;A21&amp;"x",'Sch Parent TB Converter'!$ED$1:$ED$264)),0),0))),""))</f>
        <v/>
      </c>
      <c r="I21" s="1087" t="str">
        <f t="shared" ca="1" si="0"/>
        <v/>
      </c>
    </row>
    <row r="22" spans="3:9" x14ac:dyDescent="0.2">
      <c r="C22" s="1383"/>
      <c r="D22" s="1383"/>
      <c r="E22" s="1383"/>
      <c r="F22" s="1383"/>
      <c r="G22" s="270" t="str">
        <f>IF($A22="","",IFERROR(ROW(INDEX('Sch Parent TB Converter'!$ED$1:$ED$264,MATCH(TRUE,INDEX(ISNUMBER(SEARCH("x"&amp;A22&amp;"x",'Sch Parent TB Converter'!$ED$1:$ED$264)),0),0))),""))</f>
        <v/>
      </c>
      <c r="I22" s="1087" t="str">
        <f t="shared" ca="1" si="0"/>
        <v/>
      </c>
    </row>
    <row r="23" spans="3:9" x14ac:dyDescent="0.2">
      <c r="C23" s="1383"/>
      <c r="D23" s="1383"/>
      <c r="E23" s="1383"/>
      <c r="F23" s="1383"/>
      <c r="G23" s="270" t="str">
        <f>IF($A23="","",IFERROR(ROW(INDEX('Sch Parent TB Converter'!$ED$1:$ED$264,MATCH(TRUE,INDEX(ISNUMBER(SEARCH("x"&amp;A23&amp;"x",'Sch Parent TB Converter'!$ED$1:$ED$264)),0),0))),""))</f>
        <v/>
      </c>
      <c r="I23" s="1087" t="str">
        <f t="shared" ca="1" si="0"/>
        <v/>
      </c>
    </row>
    <row r="24" spans="3:9" x14ac:dyDescent="0.2">
      <c r="C24" s="1383"/>
      <c r="D24" s="1383"/>
      <c r="E24" s="1383"/>
      <c r="F24" s="1383"/>
      <c r="G24" s="270" t="str">
        <f>IF($A24="","",IFERROR(ROW(INDEX('Sch Parent TB Converter'!$ED$1:$ED$264,MATCH(TRUE,INDEX(ISNUMBER(SEARCH("x"&amp;A24&amp;"x",'Sch Parent TB Converter'!$ED$1:$ED$264)),0),0))),""))</f>
        <v/>
      </c>
      <c r="I24" s="1087" t="str">
        <f t="shared" ca="1" si="0"/>
        <v/>
      </c>
    </row>
    <row r="25" spans="3:9" x14ac:dyDescent="0.2">
      <c r="C25" s="1383"/>
      <c r="D25" s="1383"/>
      <c r="E25" s="1383"/>
      <c r="F25" s="1383"/>
      <c r="G25" s="270" t="str">
        <f>IF($A25="","",IFERROR(ROW(INDEX('Sch Parent TB Converter'!$ED$1:$ED$264,MATCH(TRUE,INDEX(ISNUMBER(SEARCH("x"&amp;A25&amp;"x",'Sch Parent TB Converter'!$ED$1:$ED$264)),0),0))),""))</f>
        <v/>
      </c>
      <c r="I25" s="1087" t="str">
        <f t="shared" ca="1" si="0"/>
        <v/>
      </c>
    </row>
    <row r="26" spans="3:9" x14ac:dyDescent="0.2">
      <c r="C26" s="1383"/>
      <c r="D26" s="1383"/>
      <c r="E26" s="1383"/>
      <c r="F26" s="1383"/>
      <c r="G26" s="270" t="str">
        <f>IF($A26="","",IFERROR(ROW(INDEX('Sch Parent TB Converter'!$ED$1:$ED$264,MATCH(TRUE,INDEX(ISNUMBER(SEARCH("x"&amp;A26&amp;"x",'Sch Parent TB Converter'!$ED$1:$ED$264)),0),0))),""))</f>
        <v/>
      </c>
      <c r="I26" s="1087" t="str">
        <f t="shared" ca="1" si="0"/>
        <v/>
      </c>
    </row>
    <row r="27" spans="3:9" x14ac:dyDescent="0.2">
      <c r="C27" s="1383"/>
      <c r="D27" s="1383"/>
      <c r="E27" s="1383"/>
      <c r="F27" s="1383"/>
      <c r="G27" s="270" t="str">
        <f>IF($A27="","",IFERROR(ROW(INDEX('Sch Parent TB Converter'!$ED$1:$ED$264,MATCH(TRUE,INDEX(ISNUMBER(SEARCH("x"&amp;A27&amp;"x",'Sch Parent TB Converter'!$ED$1:$ED$264)),0),0))),""))</f>
        <v/>
      </c>
      <c r="I27" s="1087" t="str">
        <f t="shared" ca="1" si="0"/>
        <v/>
      </c>
    </row>
    <row r="28" spans="3:9" x14ac:dyDescent="0.2">
      <c r="C28" s="1383"/>
      <c r="D28" s="1383"/>
      <c r="E28" s="1383"/>
      <c r="F28" s="1383"/>
      <c r="G28" s="270" t="str">
        <f>IF($A28="","",IFERROR(ROW(INDEX('Sch Parent TB Converter'!$ED$1:$ED$264,MATCH(TRUE,INDEX(ISNUMBER(SEARCH("x"&amp;A28&amp;"x",'Sch Parent TB Converter'!$ED$1:$ED$264)),0),0))),""))</f>
        <v/>
      </c>
      <c r="I28" s="1087" t="str">
        <f t="shared" ca="1" si="0"/>
        <v/>
      </c>
    </row>
    <row r="29" spans="3:9" x14ac:dyDescent="0.2">
      <c r="C29" s="1383"/>
      <c r="D29" s="1383"/>
      <c r="E29" s="1383"/>
      <c r="F29" s="1383"/>
      <c r="G29" s="270" t="str">
        <f>IF($A29="","",IFERROR(ROW(INDEX('Sch Parent TB Converter'!$ED$1:$ED$264,MATCH(TRUE,INDEX(ISNUMBER(SEARCH("x"&amp;A29&amp;"x",'Sch Parent TB Converter'!$ED$1:$ED$264)),0),0))),""))</f>
        <v/>
      </c>
      <c r="I29" s="1087" t="str">
        <f t="shared" ca="1" si="0"/>
        <v/>
      </c>
    </row>
    <row r="30" spans="3:9" x14ac:dyDescent="0.2">
      <c r="C30" s="1383"/>
      <c r="D30" s="1383"/>
      <c r="E30" s="1383"/>
      <c r="F30" s="1383"/>
      <c r="G30" s="270" t="str">
        <f>IF($A30="","",IFERROR(ROW(INDEX('Sch Parent TB Converter'!$ED$1:$ED$264,MATCH(TRUE,INDEX(ISNUMBER(SEARCH("x"&amp;A30&amp;"x",'Sch Parent TB Converter'!$ED$1:$ED$264)),0),0))),""))</f>
        <v/>
      </c>
      <c r="I30" s="1087" t="str">
        <f t="shared" ca="1" si="0"/>
        <v/>
      </c>
    </row>
    <row r="31" spans="3:9" x14ac:dyDescent="0.2">
      <c r="C31" s="1383"/>
      <c r="D31" s="1383"/>
      <c r="E31" s="1383"/>
      <c r="F31" s="1383"/>
      <c r="G31" s="270" t="str">
        <f>IF($A31="","",IFERROR(ROW(INDEX('Sch Parent TB Converter'!$ED$1:$ED$264,MATCH(TRUE,INDEX(ISNUMBER(SEARCH("x"&amp;A31&amp;"x",'Sch Parent TB Converter'!$ED$1:$ED$264)),0),0))),""))</f>
        <v/>
      </c>
      <c r="I31" s="1087" t="str">
        <f t="shared" ca="1" si="0"/>
        <v/>
      </c>
    </row>
    <row r="32" spans="3:9" x14ac:dyDescent="0.2">
      <c r="C32" s="1383"/>
      <c r="D32" s="1383"/>
      <c r="E32" s="1383"/>
      <c r="F32" s="1383"/>
      <c r="G32" s="270" t="str">
        <f>IF($A32="","",IFERROR(ROW(INDEX('Sch Parent TB Converter'!$ED$1:$ED$264,MATCH(TRUE,INDEX(ISNUMBER(SEARCH("x"&amp;A32&amp;"x",'Sch Parent TB Converter'!$ED$1:$ED$264)),0),0))),""))</f>
        <v/>
      </c>
      <c r="I32" s="1087" t="str">
        <f t="shared" ca="1" si="0"/>
        <v/>
      </c>
    </row>
    <row r="33" spans="2:9" x14ac:dyDescent="0.2">
      <c r="C33" s="1383"/>
      <c r="D33" s="1383"/>
      <c r="E33" s="1383"/>
      <c r="F33" s="1383"/>
      <c r="G33" s="270" t="str">
        <f>IF($A33="","",IFERROR(ROW(INDEX('Sch Parent TB Converter'!$ED$1:$ED$264,MATCH(TRUE,INDEX(ISNUMBER(SEARCH("x"&amp;A33&amp;"x",'Sch Parent TB Converter'!$ED$1:$ED$264)),0),0))),""))</f>
        <v/>
      </c>
      <c r="I33" s="1087" t="str">
        <f t="shared" ca="1" si="0"/>
        <v/>
      </c>
    </row>
    <row r="34" spans="2:9" x14ac:dyDescent="0.2">
      <c r="C34" s="1383"/>
      <c r="D34" s="1383"/>
      <c r="E34" s="1383"/>
      <c r="F34" s="1383"/>
      <c r="G34" s="270" t="str">
        <f>IF($A34="","",IFERROR(ROW(INDEX('Sch Parent TB Converter'!$ED$1:$ED$264,MATCH(TRUE,INDEX(ISNUMBER(SEARCH("x"&amp;A34&amp;"x",'Sch Parent TB Converter'!$ED$1:$ED$264)),0),0))),""))</f>
        <v/>
      </c>
      <c r="I34" s="1087" t="str">
        <f t="shared" ca="1" si="0"/>
        <v/>
      </c>
    </row>
    <row r="35" spans="2:9" x14ac:dyDescent="0.2">
      <c r="C35" s="1383"/>
      <c r="D35" s="1383"/>
      <c r="E35" s="1383"/>
      <c r="F35" s="1383"/>
      <c r="G35" s="270" t="str">
        <f>IF($A35="","",IFERROR(ROW(INDEX('Sch Parent TB Converter'!$ED$1:$ED$264,MATCH(TRUE,INDEX(ISNUMBER(SEARCH("x"&amp;A35&amp;"x",'Sch Parent TB Converter'!$ED$1:$ED$264)),0),0))),""))</f>
        <v/>
      </c>
      <c r="I35" s="1087" t="str">
        <f t="shared" ca="1" si="0"/>
        <v/>
      </c>
    </row>
    <row r="36" spans="2:9" x14ac:dyDescent="0.2">
      <c r="C36" s="1383"/>
      <c r="D36" s="1383"/>
      <c r="E36" s="1383"/>
      <c r="F36" s="1383"/>
      <c r="G36" s="270" t="str">
        <f>IF($A36="","",IFERROR(ROW(INDEX('Sch Parent TB Converter'!$ED$1:$ED$264,MATCH(TRUE,INDEX(ISNUMBER(SEARCH("x"&amp;A36&amp;"x",'Sch Parent TB Converter'!$ED$1:$ED$264)),0),0))),""))</f>
        <v/>
      </c>
      <c r="I36" s="1087" t="str">
        <f t="shared" ca="1" si="0"/>
        <v/>
      </c>
    </row>
    <row r="37" spans="2:9" x14ac:dyDescent="0.2">
      <c r="C37" s="1383"/>
      <c r="D37" s="1383"/>
      <c r="E37" s="1383"/>
      <c r="F37" s="1383"/>
      <c r="G37" s="270" t="str">
        <f>IF($A37="","",IFERROR(ROW(INDEX('Sch Parent TB Converter'!$ED$1:$ED$264,MATCH(TRUE,INDEX(ISNUMBER(SEARCH("x"&amp;A37&amp;"x",'Sch Parent TB Converter'!$ED$1:$ED$264)),0),0))),""))</f>
        <v/>
      </c>
      <c r="I37" s="1087" t="str">
        <f t="shared" ca="1" si="0"/>
        <v/>
      </c>
    </row>
    <row r="38" spans="2:9" x14ac:dyDescent="0.2">
      <c r="C38" s="1383"/>
      <c r="D38" s="1383"/>
      <c r="E38" s="1383"/>
      <c r="F38" s="1383"/>
      <c r="G38" s="270" t="str">
        <f>IF($A38="","",IFERROR(ROW(INDEX('Sch Parent TB Converter'!$ED$1:$ED$264,MATCH(TRUE,INDEX(ISNUMBER(SEARCH("x"&amp;A38&amp;"x",'Sch Parent TB Converter'!$ED$1:$ED$264)),0),0))),""))</f>
        <v/>
      </c>
      <c r="I38" s="1087" t="str">
        <f t="shared" ca="1" si="0"/>
        <v/>
      </c>
    </row>
    <row r="39" spans="2:9" x14ac:dyDescent="0.2">
      <c r="C39" s="1383"/>
      <c r="D39" s="1383"/>
      <c r="E39" s="1383"/>
      <c r="F39" s="1383"/>
      <c r="G39" s="270" t="str">
        <f>IF($A39="","",IFERROR(ROW(INDEX('Sch Parent TB Converter'!$ED$1:$ED$264,MATCH(TRUE,INDEX(ISNUMBER(SEARCH("x"&amp;A39&amp;"x",'Sch Parent TB Converter'!$ED$1:$ED$264)),0),0))),""))</f>
        <v/>
      </c>
      <c r="I39" s="1087" t="str">
        <f t="shared" ca="1" si="0"/>
        <v/>
      </c>
    </row>
    <row r="40" spans="2:9" x14ac:dyDescent="0.2">
      <c r="C40" s="1383"/>
      <c r="D40" s="1383"/>
      <c r="E40" s="1383"/>
      <c r="F40" s="1383"/>
      <c r="G40" s="270" t="str">
        <f>IF($A40="","",IFERROR(ROW(INDEX('Sch Parent TB Converter'!$ED$1:$ED$264,MATCH(TRUE,INDEX(ISNUMBER(SEARCH("x"&amp;A40&amp;"x",'Sch Parent TB Converter'!$ED$1:$ED$264)),0),0))),""))</f>
        <v/>
      </c>
      <c r="I40" s="1087" t="str">
        <f t="shared" ca="1" si="0"/>
        <v/>
      </c>
    </row>
    <row r="41" spans="2:9" x14ac:dyDescent="0.2">
      <c r="C41" s="1383"/>
      <c r="D41" s="1383"/>
      <c r="E41" s="1383"/>
      <c r="F41" s="1383"/>
      <c r="G41" s="270" t="str">
        <f>IF($A41="","",IFERROR(ROW(INDEX('Sch Parent TB Converter'!$ED$1:$ED$264,MATCH(TRUE,INDEX(ISNUMBER(SEARCH("x"&amp;A41&amp;"x",'Sch Parent TB Converter'!$ED$1:$ED$264)),0),0))),""))</f>
        <v/>
      </c>
      <c r="I41" s="1087" t="str">
        <f t="shared" ca="1" si="0"/>
        <v/>
      </c>
    </row>
    <row r="42" spans="2:9" x14ac:dyDescent="0.2">
      <c r="C42" s="1383"/>
      <c r="D42" s="1383"/>
      <c r="E42" s="1383"/>
      <c r="F42" s="1383"/>
      <c r="G42" s="270" t="str">
        <f>IF($A42="","",IFERROR(ROW(INDEX('Sch Parent TB Converter'!$ED$1:$ED$264,MATCH(TRUE,INDEX(ISNUMBER(SEARCH("x"&amp;A42&amp;"x",'Sch Parent TB Converter'!$ED$1:$ED$264)),0),0))),""))</f>
        <v/>
      </c>
      <c r="I42" s="1087" t="str">
        <f t="shared" ca="1" si="0"/>
        <v/>
      </c>
    </row>
    <row r="43" spans="2:9" x14ac:dyDescent="0.2">
      <c r="C43" s="1383"/>
      <c r="D43" s="1383"/>
      <c r="E43" s="1383"/>
      <c r="F43" s="1383"/>
      <c r="G43" s="270" t="str">
        <f>IF($A43="","",IFERROR(ROW(INDEX('Sch Parent TB Converter'!$ED$1:$ED$264,MATCH(TRUE,INDEX(ISNUMBER(SEARCH("x"&amp;A43&amp;"x",'Sch Parent TB Converter'!$ED$1:$ED$264)),0),0))),""))</f>
        <v/>
      </c>
      <c r="I43" s="1087" t="str">
        <f t="shared" ca="1" si="0"/>
        <v/>
      </c>
    </row>
    <row r="44" spans="2:9" x14ac:dyDescent="0.2">
      <c r="B44" s="1403"/>
      <c r="C44" s="1383"/>
      <c r="D44" s="1383"/>
      <c r="E44" s="1383"/>
      <c r="F44" s="1383"/>
      <c r="G44" s="270" t="str">
        <f>IF($A44="","",IFERROR(ROW(INDEX('Sch Parent TB Converter'!$ED$1:$ED$264,MATCH(TRUE,INDEX(ISNUMBER(SEARCH("x"&amp;A44&amp;"x",'Sch Parent TB Converter'!$ED$1:$ED$264)),0),0))),""))</f>
        <v/>
      </c>
      <c r="I44" s="1087" t="str">
        <f t="shared" ca="1" si="0"/>
        <v/>
      </c>
    </row>
    <row r="45" spans="2:9" x14ac:dyDescent="0.2">
      <c r="C45" s="1383"/>
      <c r="D45" s="1383"/>
      <c r="E45" s="1383"/>
      <c r="F45" s="1383"/>
      <c r="G45" s="270" t="str">
        <f>IF($A45="","",IFERROR(ROW(INDEX('Sch Parent TB Converter'!$ED$1:$ED$264,MATCH(TRUE,INDEX(ISNUMBER(SEARCH("x"&amp;A45&amp;"x",'Sch Parent TB Converter'!$ED$1:$ED$264)),0),0))),""))</f>
        <v/>
      </c>
      <c r="I45" s="1087" t="str">
        <f t="shared" ca="1" si="0"/>
        <v/>
      </c>
    </row>
    <row r="46" spans="2:9" x14ac:dyDescent="0.2">
      <c r="C46" s="1383"/>
      <c r="D46" s="1383"/>
      <c r="E46" s="1383"/>
      <c r="F46" s="1383"/>
      <c r="G46" s="270" t="str">
        <f>IF($A46="","",IFERROR(ROW(INDEX('Sch Parent TB Converter'!$ED$1:$ED$264,MATCH(TRUE,INDEX(ISNUMBER(SEARCH("x"&amp;A46&amp;"x",'Sch Parent TB Converter'!$ED$1:$ED$264)),0),0))),""))</f>
        <v/>
      </c>
      <c r="I46" s="1087" t="str">
        <f t="shared" ca="1" si="0"/>
        <v/>
      </c>
    </row>
    <row r="47" spans="2:9" x14ac:dyDescent="0.2">
      <c r="C47" s="1383"/>
      <c r="D47" s="1383"/>
      <c r="E47" s="1383"/>
      <c r="F47" s="1383"/>
      <c r="G47" s="270" t="str">
        <f>IF($A47="","",IFERROR(ROW(INDEX('Sch Parent TB Converter'!$ED$1:$ED$264,MATCH(TRUE,INDEX(ISNUMBER(SEARCH("x"&amp;A47&amp;"x",'Sch Parent TB Converter'!$ED$1:$ED$264)),0),0))),""))</f>
        <v/>
      </c>
      <c r="I47" s="1087" t="str">
        <f t="shared" ca="1" si="0"/>
        <v/>
      </c>
    </row>
    <row r="48" spans="2:9" x14ac:dyDescent="0.2">
      <c r="C48" s="1383"/>
      <c r="D48" s="1383"/>
      <c r="E48" s="1383"/>
      <c r="F48" s="1383"/>
      <c r="G48" s="270" t="str">
        <f>IF($A48="","",IFERROR(ROW(INDEX('Sch Parent TB Converter'!$ED$1:$ED$264,MATCH(TRUE,INDEX(ISNUMBER(SEARCH("x"&amp;A48&amp;"x",'Sch Parent TB Converter'!$ED$1:$ED$264)),0),0))),""))</f>
        <v/>
      </c>
      <c r="I48" s="1087" t="str">
        <f t="shared" ca="1" si="0"/>
        <v/>
      </c>
    </row>
    <row r="49" spans="3:9" x14ac:dyDescent="0.2">
      <c r="C49" s="1383"/>
      <c r="D49" s="1383"/>
      <c r="E49" s="1383"/>
      <c r="F49" s="1383"/>
      <c r="G49" s="270" t="str">
        <f>IF($A49="","",IFERROR(ROW(INDEX('Sch Parent TB Converter'!$ED$1:$ED$264,MATCH(TRUE,INDEX(ISNUMBER(SEARCH("x"&amp;A49&amp;"x",'Sch Parent TB Converter'!$ED$1:$ED$264)),0),0))),""))</f>
        <v/>
      </c>
      <c r="I49" s="1087" t="str">
        <f t="shared" ca="1" si="0"/>
        <v/>
      </c>
    </row>
    <row r="50" spans="3:9" x14ac:dyDescent="0.2">
      <c r="C50" s="1383"/>
      <c r="D50" s="1383"/>
      <c r="E50" s="1383"/>
      <c r="F50" s="1383"/>
      <c r="G50" s="270" t="str">
        <f>IF($A50="","",IFERROR(ROW(INDEX('Sch Parent TB Converter'!$ED$1:$ED$264,MATCH(TRUE,INDEX(ISNUMBER(SEARCH("x"&amp;A50&amp;"x",'Sch Parent TB Converter'!$ED$1:$ED$264)),0),0))),""))</f>
        <v/>
      </c>
      <c r="I50" s="1087" t="str">
        <f t="shared" ca="1" si="0"/>
        <v/>
      </c>
    </row>
    <row r="51" spans="3:9" x14ac:dyDescent="0.2">
      <c r="C51" s="1383"/>
      <c r="D51" s="1383"/>
      <c r="E51" s="1383"/>
      <c r="F51" s="1383"/>
      <c r="G51" s="270" t="str">
        <f>IF($A51="","",IFERROR(ROW(INDEX('Sch Parent TB Converter'!$ED$1:$ED$264,MATCH(TRUE,INDEX(ISNUMBER(SEARCH("x"&amp;A51&amp;"x",'Sch Parent TB Converter'!$ED$1:$ED$264)),0),0))),""))</f>
        <v/>
      </c>
      <c r="I51" s="1087" t="str">
        <f t="shared" ca="1" si="0"/>
        <v/>
      </c>
    </row>
    <row r="52" spans="3:9" x14ac:dyDescent="0.2">
      <c r="C52" s="1383"/>
      <c r="D52" s="1383"/>
      <c r="E52" s="1383"/>
      <c r="F52" s="1383"/>
      <c r="G52" s="270" t="str">
        <f>IF($A52="","",IFERROR(ROW(INDEX('Sch Parent TB Converter'!$ED$1:$ED$264,MATCH(TRUE,INDEX(ISNUMBER(SEARCH("x"&amp;A52&amp;"x",'Sch Parent TB Converter'!$ED$1:$ED$264)),0),0))),""))</f>
        <v/>
      </c>
      <c r="I52" s="1087" t="str">
        <f t="shared" ca="1" si="0"/>
        <v/>
      </c>
    </row>
    <row r="53" spans="3:9" x14ac:dyDescent="0.2">
      <c r="C53" s="1383"/>
      <c r="D53" s="1383"/>
      <c r="E53" s="1383"/>
      <c r="F53" s="1383"/>
      <c r="G53" s="270" t="str">
        <f>IF($A53="","",IFERROR(ROW(INDEX('Sch Parent TB Converter'!$ED$1:$ED$264,MATCH(TRUE,INDEX(ISNUMBER(SEARCH("x"&amp;A53&amp;"x",'Sch Parent TB Converter'!$ED$1:$ED$264)),0),0))),""))</f>
        <v/>
      </c>
      <c r="I53" s="1087" t="str">
        <f t="shared" ca="1" si="0"/>
        <v/>
      </c>
    </row>
    <row r="54" spans="3:9" x14ac:dyDescent="0.2">
      <c r="C54" s="1383"/>
      <c r="D54" s="1383"/>
      <c r="E54" s="1383"/>
      <c r="F54" s="1383"/>
      <c r="G54" s="270" t="str">
        <f>IF($A54="","",IFERROR(ROW(INDEX('Sch Parent TB Converter'!$ED$1:$ED$264,MATCH(TRUE,INDEX(ISNUMBER(SEARCH("x"&amp;A54&amp;"x",'Sch Parent TB Converter'!$ED$1:$ED$264)),0),0))),""))</f>
        <v/>
      </c>
      <c r="I54" s="1087" t="str">
        <f t="shared" ca="1" si="0"/>
        <v/>
      </c>
    </row>
    <row r="55" spans="3:9" x14ac:dyDescent="0.2">
      <c r="C55" s="1383"/>
      <c r="D55" s="1383"/>
      <c r="E55" s="1383"/>
      <c r="F55" s="1383"/>
      <c r="G55" s="270" t="str">
        <f>IF($A55="","",IFERROR(ROW(INDEX('Sch Parent TB Converter'!$ED$1:$ED$264,MATCH(TRUE,INDEX(ISNUMBER(SEARCH("x"&amp;A55&amp;"x",'Sch Parent TB Converter'!$ED$1:$ED$264)),0),0))),""))</f>
        <v/>
      </c>
      <c r="I55" s="1087" t="str">
        <f t="shared" ca="1" si="0"/>
        <v/>
      </c>
    </row>
    <row r="56" spans="3:9" x14ac:dyDescent="0.2">
      <c r="C56" s="1383"/>
      <c r="D56" s="1383"/>
      <c r="E56" s="1383"/>
      <c r="F56" s="1383"/>
      <c r="G56" s="270" t="str">
        <f>IF($A56="","",IFERROR(ROW(INDEX('Sch Parent TB Converter'!$ED$1:$ED$264,MATCH(TRUE,INDEX(ISNUMBER(SEARCH("x"&amp;A56&amp;"x",'Sch Parent TB Converter'!$ED$1:$ED$264)),0),0))),""))</f>
        <v/>
      </c>
      <c r="I56" s="1087" t="str">
        <f t="shared" ca="1" si="0"/>
        <v/>
      </c>
    </row>
    <row r="57" spans="3:9" x14ac:dyDescent="0.2">
      <c r="C57" s="1383"/>
      <c r="D57" s="1383"/>
      <c r="E57" s="1383"/>
      <c r="F57" s="1383"/>
      <c r="G57" s="270" t="str">
        <f>IF($A57="","",IFERROR(ROW(INDEX('Sch Parent TB Converter'!$ED$1:$ED$264,MATCH(TRUE,INDEX(ISNUMBER(SEARCH("x"&amp;A57&amp;"x",'Sch Parent TB Converter'!$ED$1:$ED$264)),0),0))),""))</f>
        <v/>
      </c>
      <c r="I57" s="1087" t="str">
        <f t="shared" ca="1" si="0"/>
        <v/>
      </c>
    </row>
    <row r="58" spans="3:9" x14ac:dyDescent="0.2">
      <c r="C58" s="1383"/>
      <c r="D58" s="1383"/>
      <c r="E58" s="1383"/>
      <c r="F58" s="1383"/>
      <c r="G58" s="270" t="str">
        <f>IF($A58="","",IFERROR(ROW(INDEX('Sch Parent TB Converter'!$ED$1:$ED$264,MATCH(TRUE,INDEX(ISNUMBER(SEARCH("x"&amp;A58&amp;"x",'Sch Parent TB Converter'!$ED$1:$ED$264)),0),0))),""))</f>
        <v/>
      </c>
      <c r="I58" s="1087" t="str">
        <f t="shared" ca="1" si="0"/>
        <v/>
      </c>
    </row>
    <row r="59" spans="3:9" x14ac:dyDescent="0.2">
      <c r="C59" s="1383"/>
      <c r="D59" s="1383"/>
      <c r="E59" s="1383"/>
      <c r="F59" s="1383"/>
      <c r="G59" s="270" t="str">
        <f>IF($A59="","",IFERROR(ROW(INDEX('Sch Parent TB Converter'!$ED$1:$ED$264,MATCH(TRUE,INDEX(ISNUMBER(SEARCH("x"&amp;A59&amp;"x",'Sch Parent TB Converter'!$ED$1:$ED$264)),0),0))),""))</f>
        <v/>
      </c>
      <c r="I59" s="1087" t="str">
        <f t="shared" ca="1" si="0"/>
        <v/>
      </c>
    </row>
    <row r="60" spans="3:9" x14ac:dyDescent="0.2">
      <c r="C60" s="1383"/>
      <c r="D60" s="1383"/>
      <c r="E60" s="1383"/>
      <c r="F60" s="1383"/>
      <c r="G60" s="270" t="str">
        <f>IF($A60="","",IFERROR(ROW(INDEX('Sch Parent TB Converter'!$ED$1:$ED$264,MATCH(TRUE,INDEX(ISNUMBER(SEARCH("x"&amp;A60&amp;"x",'Sch Parent TB Converter'!$ED$1:$ED$264)),0),0))),""))</f>
        <v/>
      </c>
      <c r="I60" s="1087" t="str">
        <f t="shared" ca="1" si="0"/>
        <v/>
      </c>
    </row>
    <row r="61" spans="3:9" x14ac:dyDescent="0.2">
      <c r="C61" s="1383"/>
      <c r="D61" s="1383"/>
      <c r="E61" s="1383"/>
      <c r="F61" s="1383"/>
      <c r="G61" s="270" t="str">
        <f>IF($A61="","",IFERROR(ROW(INDEX('Sch Parent TB Converter'!$ED$1:$ED$264,MATCH(TRUE,INDEX(ISNUMBER(SEARCH("x"&amp;A61&amp;"x",'Sch Parent TB Converter'!$ED$1:$ED$264)),0),0))),""))</f>
        <v/>
      </c>
      <c r="I61" s="1087" t="str">
        <f t="shared" ca="1" si="0"/>
        <v/>
      </c>
    </row>
    <row r="62" spans="3:9" x14ac:dyDescent="0.2">
      <c r="C62" s="1383"/>
      <c r="D62" s="1383"/>
      <c r="E62" s="1383"/>
      <c r="F62" s="1383"/>
      <c r="G62" s="270" t="str">
        <f>IF($A62="","",IFERROR(ROW(INDEX('Sch Parent TB Converter'!$ED$1:$ED$264,MATCH(TRUE,INDEX(ISNUMBER(SEARCH("x"&amp;A62&amp;"x",'Sch Parent TB Converter'!$ED$1:$ED$264)),0),0))),""))</f>
        <v/>
      </c>
      <c r="I62" s="1087" t="str">
        <f t="shared" ca="1" si="0"/>
        <v/>
      </c>
    </row>
    <row r="63" spans="3:9" x14ac:dyDescent="0.2">
      <c r="C63" s="1383"/>
      <c r="D63" s="1383"/>
      <c r="E63" s="1383"/>
      <c r="F63" s="1383"/>
      <c r="G63" s="270" t="str">
        <f>IF($A63="","",IFERROR(ROW(INDEX('Sch Parent TB Converter'!$ED$1:$ED$264,MATCH(TRUE,INDEX(ISNUMBER(SEARCH("x"&amp;A63&amp;"x",'Sch Parent TB Converter'!$ED$1:$ED$264)),0),0))),""))</f>
        <v/>
      </c>
      <c r="I63" s="1087" t="str">
        <f t="shared" ca="1" si="0"/>
        <v/>
      </c>
    </row>
    <row r="64" spans="3:9" x14ac:dyDescent="0.2">
      <c r="C64" s="1383"/>
      <c r="D64" s="1383"/>
      <c r="E64" s="1383"/>
      <c r="F64" s="1383"/>
      <c r="G64" s="270" t="str">
        <f>IF($A64="","",IFERROR(ROW(INDEX('Sch Parent TB Converter'!$ED$1:$ED$264,MATCH(TRUE,INDEX(ISNUMBER(SEARCH("x"&amp;A64&amp;"x",'Sch Parent TB Converter'!$ED$1:$ED$264)),0),0))),""))</f>
        <v/>
      </c>
      <c r="I64" s="1087" t="str">
        <f t="shared" ca="1" si="0"/>
        <v/>
      </c>
    </row>
    <row r="65" spans="3:9" x14ac:dyDescent="0.2">
      <c r="C65" s="1383"/>
      <c r="D65" s="1383"/>
      <c r="E65" s="1383"/>
      <c r="F65" s="1383"/>
      <c r="G65" s="270" t="str">
        <f>IF($A65="","",IFERROR(ROW(INDEX('Sch Parent TB Converter'!$ED$1:$ED$264,MATCH(TRUE,INDEX(ISNUMBER(SEARCH("x"&amp;A65&amp;"x",'Sch Parent TB Converter'!$ED$1:$ED$264)),0),0))),""))</f>
        <v/>
      </c>
      <c r="I65" s="1087" t="str">
        <f t="shared" ca="1" si="0"/>
        <v/>
      </c>
    </row>
    <row r="66" spans="3:9" x14ac:dyDescent="0.2">
      <c r="C66" s="1383"/>
      <c r="D66" s="1383"/>
      <c r="E66" s="1383"/>
      <c r="F66" s="1383"/>
      <c r="G66" s="270" t="str">
        <f>IF($A66="","",IFERROR(ROW(INDEX('Sch Parent TB Converter'!$ED$1:$ED$264,MATCH(TRUE,INDEX(ISNUMBER(SEARCH("x"&amp;A66&amp;"x",'Sch Parent TB Converter'!$ED$1:$ED$264)),0),0))),""))</f>
        <v/>
      </c>
      <c r="I66" s="1087" t="str">
        <f t="shared" ca="1" si="0"/>
        <v/>
      </c>
    </row>
    <row r="67" spans="3:9" x14ac:dyDescent="0.2">
      <c r="C67" s="1383"/>
      <c r="D67" s="1383"/>
      <c r="E67" s="1383"/>
      <c r="F67" s="1383"/>
      <c r="G67" s="270" t="str">
        <f>IF($A67="","",IFERROR(ROW(INDEX('Sch Parent TB Converter'!$ED$1:$ED$264,MATCH(TRUE,INDEX(ISNUMBER(SEARCH("x"&amp;A67&amp;"x",'Sch Parent TB Converter'!$ED$1:$ED$264)),0),0))),""))</f>
        <v/>
      </c>
      <c r="I67" s="1087" t="str">
        <f t="shared" ref="I67:I130" ca="1" si="1">IF(AND($G67="",$A67=""),"",IF(AND($G67="",$A67&lt;&gt;""),"Missing from Converter Sheet",INDIRECT("'"&amp;$J$3&amp;"'!B"&amp;G67)))</f>
        <v/>
      </c>
    </row>
    <row r="68" spans="3:9" x14ac:dyDescent="0.2">
      <c r="C68" s="1383"/>
      <c r="D68" s="1383"/>
      <c r="E68" s="1383"/>
      <c r="F68" s="1383"/>
      <c r="G68" s="270" t="str">
        <f>IF($A68="","",IFERROR(ROW(INDEX('Sch Parent TB Converter'!$ED$1:$ED$264,MATCH(TRUE,INDEX(ISNUMBER(SEARCH("x"&amp;A68&amp;"x",'Sch Parent TB Converter'!$ED$1:$ED$264)),0),0))),""))</f>
        <v/>
      </c>
      <c r="I68" s="1087" t="str">
        <f t="shared" ca="1" si="1"/>
        <v/>
      </c>
    </row>
    <row r="69" spans="3:9" x14ac:dyDescent="0.2">
      <c r="C69" s="1383"/>
      <c r="D69" s="1383"/>
      <c r="E69" s="1383"/>
      <c r="F69" s="1383"/>
      <c r="G69" s="270" t="str">
        <f>IF($A69="","",IFERROR(ROW(INDEX('Sch Parent TB Converter'!$ED$1:$ED$264,MATCH(TRUE,INDEX(ISNUMBER(SEARCH("x"&amp;A69&amp;"x",'Sch Parent TB Converter'!$ED$1:$ED$264)),0),0))),""))</f>
        <v/>
      </c>
      <c r="I69" s="1087" t="str">
        <f t="shared" ca="1" si="1"/>
        <v/>
      </c>
    </row>
    <row r="70" spans="3:9" x14ac:dyDescent="0.2">
      <c r="C70" s="1383"/>
      <c r="D70" s="1383"/>
      <c r="E70" s="1383"/>
      <c r="F70" s="1383"/>
      <c r="G70" s="270" t="str">
        <f>IF($A70="","",IFERROR(ROW(INDEX('Sch Parent TB Converter'!$ED$1:$ED$264,MATCH(TRUE,INDEX(ISNUMBER(SEARCH("x"&amp;A70&amp;"x",'Sch Parent TB Converter'!$ED$1:$ED$264)),0),0))),""))</f>
        <v/>
      </c>
      <c r="I70" s="1087" t="str">
        <f t="shared" ca="1" si="1"/>
        <v/>
      </c>
    </row>
    <row r="71" spans="3:9" x14ac:dyDescent="0.2">
      <c r="C71" s="1383"/>
      <c r="D71" s="1383"/>
      <c r="E71" s="1383"/>
      <c r="F71" s="1383"/>
      <c r="G71" s="270" t="str">
        <f>IF($A71="","",IFERROR(ROW(INDEX('Sch Parent TB Converter'!$ED$1:$ED$264,MATCH(TRUE,INDEX(ISNUMBER(SEARCH("x"&amp;A71&amp;"x",'Sch Parent TB Converter'!$ED$1:$ED$264)),0),0))),""))</f>
        <v/>
      </c>
      <c r="I71" s="1087" t="str">
        <f t="shared" ca="1" si="1"/>
        <v/>
      </c>
    </row>
    <row r="72" spans="3:9" x14ac:dyDescent="0.2">
      <c r="C72" s="1383"/>
      <c r="D72" s="1383"/>
      <c r="E72" s="1383"/>
      <c r="F72" s="1383"/>
      <c r="G72" s="270" t="str">
        <f>IF($A72="","",IFERROR(ROW(INDEX('Sch Parent TB Converter'!$ED$1:$ED$264,MATCH(TRUE,INDEX(ISNUMBER(SEARCH("x"&amp;A72&amp;"x",'Sch Parent TB Converter'!$ED$1:$ED$264)),0),0))),""))</f>
        <v/>
      </c>
      <c r="I72" s="1087" t="str">
        <f t="shared" ca="1" si="1"/>
        <v/>
      </c>
    </row>
    <row r="73" spans="3:9" x14ac:dyDescent="0.2">
      <c r="C73" s="1383"/>
      <c r="D73" s="1383"/>
      <c r="E73" s="1383"/>
      <c r="F73" s="1383"/>
      <c r="G73" s="270" t="str">
        <f>IF($A73="","",IFERROR(ROW(INDEX('Sch Parent TB Converter'!$ED$1:$ED$264,MATCH(TRUE,INDEX(ISNUMBER(SEARCH("x"&amp;A73&amp;"x",'Sch Parent TB Converter'!$ED$1:$ED$264)),0),0))),""))</f>
        <v/>
      </c>
      <c r="I73" s="1087" t="str">
        <f t="shared" ca="1" si="1"/>
        <v/>
      </c>
    </row>
    <row r="74" spans="3:9" x14ac:dyDescent="0.2">
      <c r="C74" s="1383"/>
      <c r="D74" s="1383"/>
      <c r="E74" s="1383"/>
      <c r="F74" s="1383"/>
      <c r="G74" s="270" t="str">
        <f>IF($A74="","",IFERROR(ROW(INDEX('Sch Parent TB Converter'!$ED$1:$ED$264,MATCH(TRUE,INDEX(ISNUMBER(SEARCH("x"&amp;A74&amp;"x",'Sch Parent TB Converter'!$ED$1:$ED$264)),0),0))),""))</f>
        <v/>
      </c>
      <c r="I74" s="1087" t="str">
        <f t="shared" ca="1" si="1"/>
        <v/>
      </c>
    </row>
    <row r="75" spans="3:9" x14ac:dyDescent="0.2">
      <c r="C75" s="1383"/>
      <c r="D75" s="1383"/>
      <c r="E75" s="1383"/>
      <c r="F75" s="1383"/>
      <c r="G75" s="270" t="str">
        <f>IF($A75="","",IFERROR(ROW(INDEX('Sch Parent TB Converter'!$ED$1:$ED$264,MATCH(TRUE,INDEX(ISNUMBER(SEARCH("x"&amp;A75&amp;"x",'Sch Parent TB Converter'!$ED$1:$ED$264)),0),0))),""))</f>
        <v/>
      </c>
      <c r="I75" s="1087" t="str">
        <f t="shared" ca="1" si="1"/>
        <v/>
      </c>
    </row>
    <row r="76" spans="3:9" x14ac:dyDescent="0.2">
      <c r="C76" s="1383"/>
      <c r="D76" s="1383"/>
      <c r="E76" s="1383"/>
      <c r="F76" s="1383"/>
      <c r="G76" s="270" t="str">
        <f>IF($A76="","",IFERROR(ROW(INDEX('Sch Parent TB Converter'!$ED$1:$ED$264,MATCH(TRUE,INDEX(ISNUMBER(SEARCH("x"&amp;A76&amp;"x",'Sch Parent TB Converter'!$ED$1:$ED$264)),0),0))),""))</f>
        <v/>
      </c>
      <c r="I76" s="1087" t="str">
        <f t="shared" ca="1" si="1"/>
        <v/>
      </c>
    </row>
    <row r="77" spans="3:9" x14ac:dyDescent="0.2">
      <c r="C77" s="1383"/>
      <c r="D77" s="1383"/>
      <c r="E77" s="1383"/>
      <c r="F77" s="1383"/>
      <c r="G77" s="270" t="str">
        <f>IF($A77="","",IFERROR(ROW(INDEX('Sch Parent TB Converter'!$ED$1:$ED$264,MATCH(TRUE,INDEX(ISNUMBER(SEARCH("x"&amp;A77&amp;"x",'Sch Parent TB Converter'!$ED$1:$ED$264)),0),0))),""))</f>
        <v/>
      </c>
      <c r="I77" s="1087" t="str">
        <f t="shared" ca="1" si="1"/>
        <v/>
      </c>
    </row>
    <row r="78" spans="3:9" x14ac:dyDescent="0.2">
      <c r="C78" s="1383"/>
      <c r="D78" s="1383"/>
      <c r="E78" s="1383"/>
      <c r="F78" s="1383"/>
      <c r="G78" s="270" t="str">
        <f>IF($A78="","",IFERROR(ROW(INDEX('Sch Parent TB Converter'!$ED$1:$ED$264,MATCH(TRUE,INDEX(ISNUMBER(SEARCH("x"&amp;A78&amp;"x",'Sch Parent TB Converter'!$ED$1:$ED$264)),0),0))),""))</f>
        <v/>
      </c>
      <c r="I78" s="1087" t="str">
        <f t="shared" ca="1" si="1"/>
        <v/>
      </c>
    </row>
    <row r="79" spans="3:9" x14ac:dyDescent="0.2">
      <c r="C79" s="1383"/>
      <c r="D79" s="1383"/>
      <c r="E79" s="1383"/>
      <c r="F79" s="1383"/>
      <c r="G79" s="270" t="str">
        <f>IF($A79="","",IFERROR(ROW(INDEX('Sch Parent TB Converter'!$ED$1:$ED$264,MATCH(TRUE,INDEX(ISNUMBER(SEARCH("x"&amp;A79&amp;"x",'Sch Parent TB Converter'!$ED$1:$ED$264)),0),0))),""))</f>
        <v/>
      </c>
      <c r="I79" s="1087" t="str">
        <f t="shared" ca="1" si="1"/>
        <v/>
      </c>
    </row>
    <row r="80" spans="3:9" x14ac:dyDescent="0.2">
      <c r="C80" s="1383"/>
      <c r="D80" s="1383"/>
      <c r="E80" s="1383"/>
      <c r="F80" s="1383"/>
      <c r="G80" s="270" t="str">
        <f>IF($A80="","",IFERROR(ROW(INDEX('Sch Parent TB Converter'!$ED$1:$ED$264,MATCH(TRUE,INDEX(ISNUMBER(SEARCH("x"&amp;A80&amp;"x",'Sch Parent TB Converter'!$ED$1:$ED$264)),0),0))),""))</f>
        <v/>
      </c>
      <c r="I80" s="1087" t="str">
        <f t="shared" ca="1" si="1"/>
        <v/>
      </c>
    </row>
    <row r="81" spans="3:9" x14ac:dyDescent="0.2">
      <c r="C81" s="1383"/>
      <c r="D81" s="1383"/>
      <c r="E81" s="1383"/>
      <c r="F81" s="1383"/>
      <c r="G81" s="270" t="str">
        <f>IF($A81="","",IFERROR(ROW(INDEX('Sch Parent TB Converter'!$ED$1:$ED$264,MATCH(TRUE,INDEX(ISNUMBER(SEARCH("x"&amp;A81&amp;"x",'Sch Parent TB Converter'!$ED$1:$ED$264)),0),0))),""))</f>
        <v/>
      </c>
      <c r="I81" s="1087" t="str">
        <f t="shared" ca="1" si="1"/>
        <v/>
      </c>
    </row>
    <row r="82" spans="3:9" x14ac:dyDescent="0.2">
      <c r="C82" s="1383"/>
      <c r="D82" s="1383"/>
      <c r="E82" s="1383"/>
      <c r="F82" s="1383"/>
      <c r="G82" s="270" t="str">
        <f>IF($A82="","",IFERROR(ROW(INDEX('Sch Parent TB Converter'!$ED$1:$ED$264,MATCH(TRUE,INDEX(ISNUMBER(SEARCH("x"&amp;A82&amp;"x",'Sch Parent TB Converter'!$ED$1:$ED$264)),0),0))),""))</f>
        <v/>
      </c>
      <c r="I82" s="1087" t="str">
        <f t="shared" ca="1" si="1"/>
        <v/>
      </c>
    </row>
    <row r="83" spans="3:9" x14ac:dyDescent="0.2">
      <c r="C83" s="1383"/>
      <c r="D83" s="1383"/>
      <c r="E83" s="1383"/>
      <c r="F83" s="1383"/>
      <c r="G83" s="270" t="str">
        <f>IF($A83="","",IFERROR(ROW(INDEX('Sch Parent TB Converter'!$ED$1:$ED$264,MATCH(TRUE,INDEX(ISNUMBER(SEARCH("x"&amp;A83&amp;"x",'Sch Parent TB Converter'!$ED$1:$ED$264)),0),0))),""))</f>
        <v/>
      </c>
      <c r="I83" s="1087" t="str">
        <f t="shared" ca="1" si="1"/>
        <v/>
      </c>
    </row>
    <row r="84" spans="3:9" x14ac:dyDescent="0.2">
      <c r="C84" s="1383"/>
      <c r="D84" s="1383"/>
      <c r="E84" s="1383"/>
      <c r="F84" s="1383"/>
      <c r="G84" s="270" t="str">
        <f>IF($A84="","",IFERROR(ROW(INDEX('Sch Parent TB Converter'!$ED$1:$ED$264,MATCH(TRUE,INDEX(ISNUMBER(SEARCH("x"&amp;A84&amp;"x",'Sch Parent TB Converter'!$ED$1:$ED$264)),0),0))),""))</f>
        <v/>
      </c>
      <c r="I84" s="1087" t="str">
        <f t="shared" ca="1" si="1"/>
        <v/>
      </c>
    </row>
    <row r="85" spans="3:9" x14ac:dyDescent="0.2">
      <c r="C85" s="1383"/>
      <c r="D85" s="1383"/>
      <c r="E85" s="1383"/>
      <c r="F85" s="1383"/>
      <c r="G85" s="270" t="str">
        <f>IF($A85="","",IFERROR(ROW(INDEX('Sch Parent TB Converter'!$ED$1:$ED$264,MATCH(TRUE,INDEX(ISNUMBER(SEARCH("x"&amp;A85&amp;"x",'Sch Parent TB Converter'!$ED$1:$ED$264)),0),0))),""))</f>
        <v/>
      </c>
      <c r="I85" s="1087" t="str">
        <f t="shared" ca="1" si="1"/>
        <v/>
      </c>
    </row>
    <row r="86" spans="3:9" x14ac:dyDescent="0.2">
      <c r="C86" s="1383"/>
      <c r="D86" s="1383"/>
      <c r="E86" s="1383"/>
      <c r="F86" s="1383"/>
      <c r="G86" s="270" t="str">
        <f>IF($A86="","",IFERROR(ROW(INDEX('Sch Parent TB Converter'!$ED$1:$ED$264,MATCH(TRUE,INDEX(ISNUMBER(SEARCH("x"&amp;A86&amp;"x",'Sch Parent TB Converter'!$ED$1:$ED$264)),0),0))),""))</f>
        <v/>
      </c>
      <c r="I86" s="1087" t="str">
        <f t="shared" ca="1" si="1"/>
        <v/>
      </c>
    </row>
    <row r="87" spans="3:9" x14ac:dyDescent="0.2">
      <c r="C87" s="1383"/>
      <c r="D87" s="1383"/>
      <c r="E87" s="1383"/>
      <c r="F87" s="1383"/>
      <c r="G87" s="270" t="str">
        <f>IF($A87="","",IFERROR(ROW(INDEX('Sch Parent TB Converter'!$ED$1:$ED$264,MATCH(TRUE,INDEX(ISNUMBER(SEARCH("x"&amp;A87&amp;"x",'Sch Parent TB Converter'!$ED$1:$ED$264)),0),0))),""))</f>
        <v/>
      </c>
      <c r="I87" s="1087" t="str">
        <f t="shared" ca="1" si="1"/>
        <v/>
      </c>
    </row>
    <row r="88" spans="3:9" x14ac:dyDescent="0.2">
      <c r="C88" s="1383"/>
      <c r="D88" s="1383"/>
      <c r="E88" s="1383"/>
      <c r="F88" s="1383"/>
      <c r="G88" s="270" t="str">
        <f>IF($A88="","",IFERROR(ROW(INDEX('Sch Parent TB Converter'!$ED$1:$ED$264,MATCH(TRUE,INDEX(ISNUMBER(SEARCH("x"&amp;A88&amp;"x",'Sch Parent TB Converter'!$ED$1:$ED$264)),0),0))),""))</f>
        <v/>
      </c>
      <c r="I88" s="1087" t="str">
        <f t="shared" ca="1" si="1"/>
        <v/>
      </c>
    </row>
    <row r="89" spans="3:9" x14ac:dyDescent="0.2">
      <c r="C89" s="1383"/>
      <c r="D89" s="1383"/>
      <c r="E89" s="1383"/>
      <c r="F89" s="1383"/>
      <c r="G89" s="270" t="str">
        <f>IF($A89="","",IFERROR(ROW(INDEX('Sch Parent TB Converter'!$ED$1:$ED$264,MATCH(TRUE,INDEX(ISNUMBER(SEARCH("x"&amp;A89&amp;"x",'Sch Parent TB Converter'!$ED$1:$ED$264)),0),0))),""))</f>
        <v/>
      </c>
      <c r="I89" s="1087" t="str">
        <f t="shared" ca="1" si="1"/>
        <v/>
      </c>
    </row>
    <row r="90" spans="3:9" x14ac:dyDescent="0.2">
      <c r="C90" s="1383"/>
      <c r="D90" s="1383"/>
      <c r="E90" s="1383"/>
      <c r="F90" s="1383"/>
      <c r="G90" s="270" t="str">
        <f>IF($A90="","",IFERROR(ROW(INDEX('Sch Parent TB Converter'!$ED$1:$ED$264,MATCH(TRUE,INDEX(ISNUMBER(SEARCH("x"&amp;A90&amp;"x",'Sch Parent TB Converter'!$ED$1:$ED$264)),0),0))),""))</f>
        <v/>
      </c>
      <c r="I90" s="1087" t="str">
        <f t="shared" ca="1" si="1"/>
        <v/>
      </c>
    </row>
    <row r="91" spans="3:9" x14ac:dyDescent="0.2">
      <c r="C91" s="1383"/>
      <c r="D91" s="1383"/>
      <c r="E91" s="1383"/>
      <c r="F91" s="1383"/>
      <c r="G91" s="270" t="str">
        <f>IF($A91="","",IFERROR(ROW(INDEX('Sch Parent TB Converter'!$ED$1:$ED$264,MATCH(TRUE,INDEX(ISNUMBER(SEARCH("x"&amp;A91&amp;"x",'Sch Parent TB Converter'!$ED$1:$ED$264)),0),0))),""))</f>
        <v/>
      </c>
      <c r="I91" s="1087" t="str">
        <f t="shared" ca="1" si="1"/>
        <v/>
      </c>
    </row>
    <row r="92" spans="3:9" x14ac:dyDescent="0.2">
      <c r="C92" s="1383"/>
      <c r="D92" s="1383"/>
      <c r="E92" s="1383"/>
      <c r="F92" s="1383"/>
      <c r="G92" s="270" t="str">
        <f>IF($A92="","",IFERROR(ROW(INDEX('Sch Parent TB Converter'!$ED$1:$ED$264,MATCH(TRUE,INDEX(ISNUMBER(SEARCH("x"&amp;A92&amp;"x",'Sch Parent TB Converter'!$ED$1:$ED$264)),0),0))),""))</f>
        <v/>
      </c>
      <c r="I92" s="1087" t="str">
        <f t="shared" ca="1" si="1"/>
        <v/>
      </c>
    </row>
    <row r="93" spans="3:9" x14ac:dyDescent="0.2">
      <c r="C93" s="1383"/>
      <c r="D93" s="1383"/>
      <c r="E93" s="1383"/>
      <c r="F93" s="1383"/>
      <c r="G93" s="270" t="str">
        <f>IF($A93="","",IFERROR(ROW(INDEX('Sch Parent TB Converter'!$ED$1:$ED$264,MATCH(TRUE,INDEX(ISNUMBER(SEARCH("x"&amp;A93&amp;"x",'Sch Parent TB Converter'!$ED$1:$ED$264)),0),0))),""))</f>
        <v/>
      </c>
      <c r="I93" s="1087" t="str">
        <f t="shared" ca="1" si="1"/>
        <v/>
      </c>
    </row>
    <row r="94" spans="3:9" x14ac:dyDescent="0.2">
      <c r="C94" s="1383"/>
      <c r="D94" s="1383"/>
      <c r="E94" s="1383"/>
      <c r="F94" s="1383"/>
      <c r="G94" s="270" t="str">
        <f>IF($A94="","",IFERROR(ROW(INDEX('Sch Parent TB Converter'!$ED$1:$ED$264,MATCH(TRUE,INDEX(ISNUMBER(SEARCH("x"&amp;A94&amp;"x",'Sch Parent TB Converter'!$ED$1:$ED$264)),0),0))),""))</f>
        <v/>
      </c>
      <c r="I94" s="1087" t="str">
        <f t="shared" ca="1" si="1"/>
        <v/>
      </c>
    </row>
    <row r="95" spans="3:9" x14ac:dyDescent="0.2">
      <c r="C95" s="1383"/>
      <c r="D95" s="1383"/>
      <c r="E95" s="1383"/>
      <c r="F95" s="1383"/>
      <c r="G95" s="270" t="str">
        <f>IF($A95="","",IFERROR(ROW(INDEX('Sch Parent TB Converter'!$ED$1:$ED$264,MATCH(TRUE,INDEX(ISNUMBER(SEARCH("x"&amp;A95&amp;"x",'Sch Parent TB Converter'!$ED$1:$ED$264)),0),0))),""))</f>
        <v/>
      </c>
      <c r="I95" s="1087" t="str">
        <f t="shared" ca="1" si="1"/>
        <v/>
      </c>
    </row>
    <row r="96" spans="3:9" x14ac:dyDescent="0.2">
      <c r="C96" s="1383"/>
      <c r="D96" s="1383"/>
      <c r="E96" s="1383"/>
      <c r="F96" s="1383"/>
      <c r="G96" s="270" t="str">
        <f>IF($A96="","",IFERROR(ROW(INDEX('Sch Parent TB Converter'!$ED$1:$ED$264,MATCH(TRUE,INDEX(ISNUMBER(SEARCH("x"&amp;A96&amp;"x",'Sch Parent TB Converter'!$ED$1:$ED$264)),0),0))),""))</f>
        <v/>
      </c>
      <c r="I96" s="1087" t="str">
        <f t="shared" ca="1" si="1"/>
        <v/>
      </c>
    </row>
    <row r="97" spans="3:9" x14ac:dyDescent="0.2">
      <c r="C97" s="1383"/>
      <c r="D97" s="1383"/>
      <c r="E97" s="1383"/>
      <c r="F97" s="1383"/>
      <c r="G97" s="270" t="str">
        <f>IF($A97="","",IFERROR(ROW(INDEX('Sch Parent TB Converter'!$ED$1:$ED$264,MATCH(TRUE,INDEX(ISNUMBER(SEARCH("x"&amp;A97&amp;"x",'Sch Parent TB Converter'!$ED$1:$ED$264)),0),0))),""))</f>
        <v/>
      </c>
      <c r="I97" s="1087" t="str">
        <f t="shared" ca="1" si="1"/>
        <v/>
      </c>
    </row>
    <row r="98" spans="3:9" x14ac:dyDescent="0.2">
      <c r="C98" s="1383"/>
      <c r="D98" s="1383"/>
      <c r="E98" s="1383"/>
      <c r="F98" s="1383"/>
      <c r="G98" s="270" t="str">
        <f>IF($A98="","",IFERROR(ROW(INDEX('Sch Parent TB Converter'!$ED$1:$ED$264,MATCH(TRUE,INDEX(ISNUMBER(SEARCH("x"&amp;A98&amp;"x",'Sch Parent TB Converter'!$ED$1:$ED$264)),0),0))),""))</f>
        <v/>
      </c>
      <c r="I98" s="1087" t="str">
        <f t="shared" ca="1" si="1"/>
        <v/>
      </c>
    </row>
    <row r="99" spans="3:9" x14ac:dyDescent="0.2">
      <c r="C99" s="1383"/>
      <c r="D99" s="1383"/>
      <c r="E99" s="1383"/>
      <c r="F99" s="1383"/>
      <c r="G99" s="270" t="str">
        <f>IF($A99="","",IFERROR(ROW(INDEX('Sch Parent TB Converter'!$ED$1:$ED$264,MATCH(TRUE,INDEX(ISNUMBER(SEARCH("x"&amp;A99&amp;"x",'Sch Parent TB Converter'!$ED$1:$ED$264)),0),0))),""))</f>
        <v/>
      </c>
      <c r="I99" s="1087" t="str">
        <f t="shared" ca="1" si="1"/>
        <v/>
      </c>
    </row>
    <row r="100" spans="3:9" x14ac:dyDescent="0.2">
      <c r="C100" s="1383"/>
      <c r="D100" s="1383"/>
      <c r="E100" s="1383"/>
      <c r="F100" s="1383"/>
      <c r="G100" s="270" t="str">
        <f>IF($A100="","",IFERROR(ROW(INDEX('Sch Parent TB Converter'!$ED$1:$ED$264,MATCH(TRUE,INDEX(ISNUMBER(SEARCH("x"&amp;A100&amp;"x",'Sch Parent TB Converter'!$ED$1:$ED$264)),0),0))),""))</f>
        <v/>
      </c>
      <c r="I100" s="1087" t="str">
        <f t="shared" ca="1" si="1"/>
        <v/>
      </c>
    </row>
    <row r="101" spans="3:9" x14ac:dyDescent="0.2">
      <c r="C101" s="1383"/>
      <c r="D101" s="1383"/>
      <c r="E101" s="1383"/>
      <c r="F101" s="1383"/>
      <c r="G101" s="270" t="str">
        <f>IF($A101="","",IFERROR(ROW(INDEX('Sch Parent TB Converter'!$ED$1:$ED$264,MATCH(TRUE,INDEX(ISNUMBER(SEARCH("x"&amp;A101&amp;"x",'Sch Parent TB Converter'!$ED$1:$ED$264)),0),0))),""))</f>
        <v/>
      </c>
      <c r="I101" s="1087" t="str">
        <f t="shared" ca="1" si="1"/>
        <v/>
      </c>
    </row>
    <row r="102" spans="3:9" x14ac:dyDescent="0.2">
      <c r="C102" s="1383"/>
      <c r="D102" s="1383"/>
      <c r="E102" s="1383"/>
      <c r="F102" s="1383"/>
      <c r="G102" s="270" t="str">
        <f>IF($A102="","",IFERROR(ROW(INDEX('Sch Parent TB Converter'!$ED$1:$ED$264,MATCH(TRUE,INDEX(ISNUMBER(SEARCH("x"&amp;A102&amp;"x",'Sch Parent TB Converter'!$ED$1:$ED$264)),0),0))),""))</f>
        <v/>
      </c>
      <c r="I102" s="1087" t="str">
        <f t="shared" ca="1" si="1"/>
        <v/>
      </c>
    </row>
    <row r="103" spans="3:9" x14ac:dyDescent="0.2">
      <c r="C103" s="1383"/>
      <c r="D103" s="1383"/>
      <c r="E103" s="1383"/>
      <c r="F103" s="1383"/>
      <c r="G103" s="270" t="str">
        <f>IF($A103="","",IFERROR(ROW(INDEX('Sch Parent TB Converter'!$ED$1:$ED$264,MATCH(TRUE,INDEX(ISNUMBER(SEARCH("x"&amp;A103&amp;"x",'Sch Parent TB Converter'!$ED$1:$ED$264)),0),0))),""))</f>
        <v/>
      </c>
      <c r="I103" s="1087" t="str">
        <f t="shared" ca="1" si="1"/>
        <v/>
      </c>
    </row>
    <row r="104" spans="3:9" x14ac:dyDescent="0.2">
      <c r="C104" s="1383"/>
      <c r="D104" s="1383"/>
      <c r="E104" s="1383"/>
      <c r="F104" s="1383"/>
      <c r="G104" s="270" t="str">
        <f>IF($A104="","",IFERROR(ROW(INDEX('Sch Parent TB Converter'!$ED$1:$ED$264,MATCH(TRUE,INDEX(ISNUMBER(SEARCH("x"&amp;A104&amp;"x",'Sch Parent TB Converter'!$ED$1:$ED$264)),0),0))),""))</f>
        <v/>
      </c>
      <c r="I104" s="1087" t="str">
        <f t="shared" ca="1" si="1"/>
        <v/>
      </c>
    </row>
    <row r="105" spans="3:9" x14ac:dyDescent="0.2">
      <c r="C105" s="1383"/>
      <c r="D105" s="1383"/>
      <c r="E105" s="1383"/>
      <c r="F105" s="1383"/>
      <c r="G105" s="270" t="str">
        <f>IF($A105="","",IFERROR(ROW(INDEX('Sch Parent TB Converter'!$ED$1:$ED$264,MATCH(TRUE,INDEX(ISNUMBER(SEARCH("x"&amp;A105&amp;"x",'Sch Parent TB Converter'!$ED$1:$ED$264)),0),0))),""))</f>
        <v/>
      </c>
      <c r="I105" s="1087" t="str">
        <f t="shared" ca="1" si="1"/>
        <v/>
      </c>
    </row>
    <row r="106" spans="3:9" x14ac:dyDescent="0.2">
      <c r="C106" s="1383"/>
      <c r="D106" s="1383"/>
      <c r="E106" s="1383"/>
      <c r="F106" s="1383"/>
      <c r="G106" s="270" t="str">
        <f>IF($A106="","",IFERROR(ROW(INDEX('Sch Parent TB Converter'!$ED$1:$ED$264,MATCH(TRUE,INDEX(ISNUMBER(SEARCH("x"&amp;A106&amp;"x",'Sch Parent TB Converter'!$ED$1:$ED$264)),0),0))),""))</f>
        <v/>
      </c>
      <c r="I106" s="1087" t="str">
        <f t="shared" ca="1" si="1"/>
        <v/>
      </c>
    </row>
    <row r="107" spans="3:9" x14ac:dyDescent="0.2">
      <c r="C107" s="1383"/>
      <c r="D107" s="1383"/>
      <c r="E107" s="1383"/>
      <c r="F107" s="1383"/>
      <c r="G107" s="270" t="str">
        <f>IF($A107="","",IFERROR(ROW(INDEX('Sch Parent TB Converter'!$ED$1:$ED$264,MATCH(TRUE,INDEX(ISNUMBER(SEARCH("x"&amp;A107&amp;"x",'Sch Parent TB Converter'!$ED$1:$ED$264)),0),0))),""))</f>
        <v/>
      </c>
      <c r="I107" s="1087" t="str">
        <f t="shared" ca="1" si="1"/>
        <v/>
      </c>
    </row>
    <row r="108" spans="3:9" x14ac:dyDescent="0.2">
      <c r="C108" s="1383"/>
      <c r="D108" s="1383"/>
      <c r="E108" s="1383"/>
      <c r="F108" s="1383"/>
      <c r="G108" s="270" t="str">
        <f>IF($A108="","",IFERROR(ROW(INDEX('Sch Parent TB Converter'!$ED$1:$ED$264,MATCH(TRUE,INDEX(ISNUMBER(SEARCH("x"&amp;A108&amp;"x",'Sch Parent TB Converter'!$ED$1:$ED$264)),0),0))),""))</f>
        <v/>
      </c>
      <c r="I108" s="1087" t="str">
        <f t="shared" ca="1" si="1"/>
        <v/>
      </c>
    </row>
    <row r="109" spans="3:9" x14ac:dyDescent="0.2">
      <c r="C109" s="1383"/>
      <c r="D109" s="1383"/>
      <c r="E109" s="1383"/>
      <c r="F109" s="1383"/>
      <c r="G109" s="270" t="str">
        <f>IF($A109="","",IFERROR(ROW(INDEX('Sch Parent TB Converter'!$ED$1:$ED$264,MATCH(TRUE,INDEX(ISNUMBER(SEARCH("x"&amp;A109&amp;"x",'Sch Parent TB Converter'!$ED$1:$ED$264)),0),0))),""))</f>
        <v/>
      </c>
      <c r="I109" s="1087" t="str">
        <f t="shared" ca="1" si="1"/>
        <v/>
      </c>
    </row>
    <row r="110" spans="3:9" x14ac:dyDescent="0.2">
      <c r="C110" s="1383"/>
      <c r="D110" s="1383"/>
      <c r="E110" s="1383"/>
      <c r="F110" s="1383"/>
      <c r="G110" s="270" t="str">
        <f>IF($A110="","",IFERROR(ROW(INDEX('Sch Parent TB Converter'!$ED$1:$ED$264,MATCH(TRUE,INDEX(ISNUMBER(SEARCH("x"&amp;A110&amp;"x",'Sch Parent TB Converter'!$ED$1:$ED$264)),0),0))),""))</f>
        <v/>
      </c>
      <c r="I110" s="1087" t="str">
        <f t="shared" ca="1" si="1"/>
        <v/>
      </c>
    </row>
    <row r="111" spans="3:9" x14ac:dyDescent="0.2">
      <c r="C111" s="1383"/>
      <c r="D111" s="1383"/>
      <c r="E111" s="1383"/>
      <c r="F111" s="1383"/>
      <c r="G111" s="270" t="str">
        <f>IF($A111="","",IFERROR(ROW(INDEX('Sch Parent TB Converter'!$ED$1:$ED$264,MATCH(TRUE,INDEX(ISNUMBER(SEARCH("x"&amp;A111&amp;"x",'Sch Parent TB Converter'!$ED$1:$ED$264)),0),0))),""))</f>
        <v/>
      </c>
      <c r="I111" s="1087" t="str">
        <f t="shared" ca="1" si="1"/>
        <v/>
      </c>
    </row>
    <row r="112" spans="3:9" x14ac:dyDescent="0.2">
      <c r="C112" s="1383"/>
      <c r="D112" s="1383"/>
      <c r="E112" s="1383"/>
      <c r="F112" s="1383"/>
      <c r="G112" s="270" t="str">
        <f>IF($A112="","",IFERROR(ROW(INDEX('Sch Parent TB Converter'!$ED$1:$ED$264,MATCH(TRUE,INDEX(ISNUMBER(SEARCH("x"&amp;A112&amp;"x",'Sch Parent TB Converter'!$ED$1:$ED$264)),0),0))),""))</f>
        <v/>
      </c>
      <c r="I112" s="1087" t="str">
        <f t="shared" ca="1" si="1"/>
        <v/>
      </c>
    </row>
    <row r="113" spans="3:9" x14ac:dyDescent="0.2">
      <c r="C113" s="1383"/>
      <c r="D113" s="1383"/>
      <c r="E113" s="1383"/>
      <c r="F113" s="1383"/>
      <c r="G113" s="270" t="str">
        <f>IF($A113="","",IFERROR(ROW(INDEX('Sch Parent TB Converter'!$ED$1:$ED$264,MATCH(TRUE,INDEX(ISNUMBER(SEARCH("x"&amp;A113&amp;"x",'Sch Parent TB Converter'!$ED$1:$ED$264)),0),0))),""))</f>
        <v/>
      </c>
      <c r="I113" s="1087" t="str">
        <f t="shared" ca="1" si="1"/>
        <v/>
      </c>
    </row>
    <row r="114" spans="3:9" x14ac:dyDescent="0.2">
      <c r="C114" s="1383"/>
      <c r="D114" s="1383"/>
      <c r="E114" s="1383"/>
      <c r="F114" s="1383"/>
      <c r="G114" s="270" t="str">
        <f>IF($A114="","",IFERROR(ROW(INDEX('Sch Parent TB Converter'!$ED$1:$ED$264,MATCH(TRUE,INDEX(ISNUMBER(SEARCH("x"&amp;A114&amp;"x",'Sch Parent TB Converter'!$ED$1:$ED$264)),0),0))),""))</f>
        <v/>
      </c>
      <c r="I114" s="1087" t="str">
        <f t="shared" ca="1" si="1"/>
        <v/>
      </c>
    </row>
    <row r="115" spans="3:9" x14ac:dyDescent="0.2">
      <c r="C115" s="1383"/>
      <c r="D115" s="1383"/>
      <c r="E115" s="1383"/>
      <c r="F115" s="1383"/>
      <c r="G115" s="270" t="str">
        <f>IF($A115="","",IFERROR(ROW(INDEX('Sch Parent TB Converter'!$ED$1:$ED$264,MATCH(TRUE,INDEX(ISNUMBER(SEARCH("x"&amp;A115&amp;"x",'Sch Parent TB Converter'!$ED$1:$ED$264)),0),0))),""))</f>
        <v/>
      </c>
      <c r="I115" s="1087" t="str">
        <f t="shared" ca="1" si="1"/>
        <v/>
      </c>
    </row>
    <row r="116" spans="3:9" x14ac:dyDescent="0.2">
      <c r="C116" s="1383"/>
      <c r="D116" s="1383"/>
      <c r="E116" s="1383"/>
      <c r="F116" s="1383"/>
      <c r="G116" s="270" t="str">
        <f>IF($A116="","",IFERROR(ROW(INDEX('Sch Parent TB Converter'!$ED$1:$ED$264,MATCH(TRUE,INDEX(ISNUMBER(SEARCH("x"&amp;A116&amp;"x",'Sch Parent TB Converter'!$ED$1:$ED$264)),0),0))),""))</f>
        <v/>
      </c>
      <c r="I116" s="1087" t="str">
        <f t="shared" ca="1" si="1"/>
        <v/>
      </c>
    </row>
    <row r="117" spans="3:9" x14ac:dyDescent="0.2">
      <c r="C117" s="1383"/>
      <c r="D117" s="1383"/>
      <c r="E117" s="1383"/>
      <c r="F117" s="1383"/>
      <c r="G117" s="270" t="str">
        <f>IF($A117="","",IFERROR(ROW(INDEX('Sch Parent TB Converter'!$ED$1:$ED$264,MATCH(TRUE,INDEX(ISNUMBER(SEARCH("x"&amp;A117&amp;"x",'Sch Parent TB Converter'!$ED$1:$ED$264)),0),0))),""))</f>
        <v/>
      </c>
      <c r="I117" s="1087" t="str">
        <f t="shared" ca="1" si="1"/>
        <v/>
      </c>
    </row>
    <row r="118" spans="3:9" x14ac:dyDescent="0.2">
      <c r="C118" s="1383"/>
      <c r="D118" s="1383"/>
      <c r="E118" s="1383"/>
      <c r="F118" s="1383"/>
      <c r="G118" s="270" t="str">
        <f>IF($A118="","",IFERROR(ROW(INDEX('Sch Parent TB Converter'!$ED$1:$ED$264,MATCH(TRUE,INDEX(ISNUMBER(SEARCH("x"&amp;A118&amp;"x",'Sch Parent TB Converter'!$ED$1:$ED$264)),0),0))),""))</f>
        <v/>
      </c>
      <c r="I118" s="1087" t="str">
        <f t="shared" ca="1" si="1"/>
        <v/>
      </c>
    </row>
    <row r="119" spans="3:9" x14ac:dyDescent="0.2">
      <c r="C119" s="1383"/>
      <c r="D119" s="1383"/>
      <c r="E119" s="1383"/>
      <c r="F119" s="1383"/>
      <c r="G119" s="270" t="str">
        <f>IF($A119="","",IFERROR(ROW(INDEX('Sch Parent TB Converter'!$ED$1:$ED$264,MATCH(TRUE,INDEX(ISNUMBER(SEARCH("x"&amp;A119&amp;"x",'Sch Parent TB Converter'!$ED$1:$ED$264)),0),0))),""))</f>
        <v/>
      </c>
      <c r="I119" s="1087" t="str">
        <f t="shared" ca="1" si="1"/>
        <v/>
      </c>
    </row>
    <row r="120" spans="3:9" x14ac:dyDescent="0.2">
      <c r="C120" s="1383"/>
      <c r="D120" s="1383"/>
      <c r="E120" s="1383"/>
      <c r="F120" s="1383"/>
      <c r="G120" s="270" t="str">
        <f>IF($A120="","",IFERROR(ROW(INDEX('Sch Parent TB Converter'!$ED$1:$ED$264,MATCH(TRUE,INDEX(ISNUMBER(SEARCH("x"&amp;A120&amp;"x",'Sch Parent TB Converter'!$ED$1:$ED$264)),0),0))),""))</f>
        <v/>
      </c>
      <c r="I120" s="1087" t="str">
        <f t="shared" ca="1" si="1"/>
        <v/>
      </c>
    </row>
    <row r="121" spans="3:9" x14ac:dyDescent="0.2">
      <c r="C121" s="1383"/>
      <c r="D121" s="1383"/>
      <c r="E121" s="1383"/>
      <c r="F121" s="1383"/>
      <c r="G121" s="270" t="str">
        <f>IF($A121="","",IFERROR(ROW(INDEX('Sch Parent TB Converter'!$ED$1:$ED$264,MATCH(TRUE,INDEX(ISNUMBER(SEARCH("x"&amp;A121&amp;"x",'Sch Parent TB Converter'!$ED$1:$ED$264)),0),0))),""))</f>
        <v/>
      </c>
      <c r="I121" s="1087" t="str">
        <f t="shared" ca="1" si="1"/>
        <v/>
      </c>
    </row>
    <row r="122" spans="3:9" x14ac:dyDescent="0.2">
      <c r="C122" s="1383"/>
      <c r="D122" s="1383"/>
      <c r="E122" s="1383"/>
      <c r="F122" s="1383"/>
      <c r="G122" s="270" t="str">
        <f>IF($A122="","",IFERROR(ROW(INDEX('Sch Parent TB Converter'!$ED$1:$ED$264,MATCH(TRUE,INDEX(ISNUMBER(SEARCH("x"&amp;A122&amp;"x",'Sch Parent TB Converter'!$ED$1:$ED$264)),0),0))),""))</f>
        <v/>
      </c>
      <c r="I122" s="1087" t="str">
        <f t="shared" ca="1" si="1"/>
        <v/>
      </c>
    </row>
    <row r="123" spans="3:9" x14ac:dyDescent="0.2">
      <c r="C123" s="1383"/>
      <c r="D123" s="1383"/>
      <c r="E123" s="1383"/>
      <c r="F123" s="1383"/>
      <c r="G123" s="270" t="str">
        <f>IF($A123="","",IFERROR(ROW(INDEX('Sch Parent TB Converter'!$ED$1:$ED$264,MATCH(TRUE,INDEX(ISNUMBER(SEARCH("x"&amp;A123&amp;"x",'Sch Parent TB Converter'!$ED$1:$ED$264)),0),0))),""))</f>
        <v/>
      </c>
      <c r="I123" s="1087" t="str">
        <f t="shared" ca="1" si="1"/>
        <v/>
      </c>
    </row>
    <row r="124" spans="3:9" x14ac:dyDescent="0.2">
      <c r="C124" s="1383"/>
      <c r="D124" s="1383"/>
      <c r="E124" s="1383"/>
      <c r="F124" s="1383"/>
      <c r="G124" s="270" t="str">
        <f>IF($A124="","",IFERROR(ROW(INDEX('Sch Parent TB Converter'!$ED$1:$ED$264,MATCH(TRUE,INDEX(ISNUMBER(SEARCH("x"&amp;A124&amp;"x",'Sch Parent TB Converter'!$ED$1:$ED$264)),0),0))),""))</f>
        <v/>
      </c>
      <c r="I124" s="1087" t="str">
        <f t="shared" ca="1" si="1"/>
        <v/>
      </c>
    </row>
    <row r="125" spans="3:9" x14ac:dyDescent="0.2">
      <c r="C125" s="1383"/>
      <c r="D125" s="1383"/>
      <c r="E125" s="1383"/>
      <c r="F125" s="1383"/>
      <c r="G125" s="270" t="str">
        <f>IF($A125="","",IFERROR(ROW(INDEX('Sch Parent TB Converter'!$ED$1:$ED$264,MATCH(TRUE,INDEX(ISNUMBER(SEARCH("x"&amp;A125&amp;"x",'Sch Parent TB Converter'!$ED$1:$ED$264)),0),0))),""))</f>
        <v/>
      </c>
      <c r="I125" s="1087" t="str">
        <f t="shared" ca="1" si="1"/>
        <v/>
      </c>
    </row>
    <row r="126" spans="3:9" x14ac:dyDescent="0.2">
      <c r="C126" s="1383"/>
      <c r="D126" s="1383"/>
      <c r="E126" s="1383"/>
      <c r="F126" s="1383"/>
      <c r="G126" s="270" t="str">
        <f>IF($A126="","",IFERROR(ROW(INDEX('Sch Parent TB Converter'!$ED$1:$ED$264,MATCH(TRUE,INDEX(ISNUMBER(SEARCH("x"&amp;A126&amp;"x",'Sch Parent TB Converter'!$ED$1:$ED$264)),0),0))),""))</f>
        <v/>
      </c>
      <c r="I126" s="1087" t="str">
        <f t="shared" ca="1" si="1"/>
        <v/>
      </c>
    </row>
    <row r="127" spans="3:9" x14ac:dyDescent="0.2">
      <c r="C127" s="1383"/>
      <c r="D127" s="1383"/>
      <c r="E127" s="1383"/>
      <c r="F127" s="1383"/>
      <c r="G127" s="270" t="str">
        <f>IF($A127="","",IFERROR(ROW(INDEX('Sch Parent TB Converter'!$ED$1:$ED$264,MATCH(TRUE,INDEX(ISNUMBER(SEARCH("x"&amp;A127&amp;"x",'Sch Parent TB Converter'!$ED$1:$ED$264)),0),0))),""))</f>
        <v/>
      </c>
      <c r="I127" s="1087" t="str">
        <f t="shared" ca="1" si="1"/>
        <v/>
      </c>
    </row>
    <row r="128" spans="3:9" x14ac:dyDescent="0.2">
      <c r="C128" s="1383"/>
      <c r="D128" s="1383"/>
      <c r="E128" s="1383"/>
      <c r="F128" s="1383"/>
      <c r="G128" s="270" t="str">
        <f>IF($A128="","",IFERROR(ROW(INDEX('Sch Parent TB Converter'!$ED$1:$ED$264,MATCH(TRUE,INDEX(ISNUMBER(SEARCH("x"&amp;A128&amp;"x",'Sch Parent TB Converter'!$ED$1:$ED$264)),0),0))),""))</f>
        <v/>
      </c>
      <c r="I128" s="1087" t="str">
        <f t="shared" ca="1" si="1"/>
        <v/>
      </c>
    </row>
    <row r="129" spans="3:9" x14ac:dyDescent="0.2">
      <c r="C129" s="1383"/>
      <c r="D129" s="1383"/>
      <c r="E129" s="1383"/>
      <c r="F129" s="1383"/>
      <c r="G129" s="270" t="str">
        <f>IF($A129="","",IFERROR(ROW(INDEX('Sch Parent TB Converter'!$ED$1:$ED$264,MATCH(TRUE,INDEX(ISNUMBER(SEARCH("x"&amp;A129&amp;"x",'Sch Parent TB Converter'!$ED$1:$ED$264)),0),0))),""))</f>
        <v/>
      </c>
      <c r="I129" s="1087" t="str">
        <f t="shared" ca="1" si="1"/>
        <v/>
      </c>
    </row>
    <row r="130" spans="3:9" x14ac:dyDescent="0.2">
      <c r="C130" s="1383"/>
      <c r="D130" s="1383"/>
      <c r="E130" s="1383"/>
      <c r="F130" s="1383"/>
      <c r="G130" s="270" t="str">
        <f>IF($A130="","",IFERROR(ROW(INDEX('Sch Parent TB Converter'!$ED$1:$ED$264,MATCH(TRUE,INDEX(ISNUMBER(SEARCH("x"&amp;A130&amp;"x",'Sch Parent TB Converter'!$ED$1:$ED$264)),0),0))),""))</f>
        <v/>
      </c>
      <c r="I130" s="1087" t="str">
        <f t="shared" ca="1" si="1"/>
        <v/>
      </c>
    </row>
    <row r="131" spans="3:9" x14ac:dyDescent="0.2">
      <c r="C131" s="1383"/>
      <c r="D131" s="1383"/>
      <c r="E131" s="1383"/>
      <c r="F131" s="1383"/>
      <c r="G131" s="270" t="str">
        <f>IF($A131="","",IFERROR(ROW(INDEX('Sch Parent TB Converter'!$ED$1:$ED$264,MATCH(TRUE,INDEX(ISNUMBER(SEARCH("x"&amp;A131&amp;"x",'Sch Parent TB Converter'!$ED$1:$ED$264)),0),0))),""))</f>
        <v/>
      </c>
      <c r="I131" s="1087" t="str">
        <f t="shared" ref="I131:I194" ca="1" si="2">IF(AND($G131="",$A131=""),"",IF(AND($G131="",$A131&lt;&gt;""),"Missing from Converter Sheet",INDIRECT("'"&amp;$J$3&amp;"'!B"&amp;G131)))</f>
        <v/>
      </c>
    </row>
    <row r="132" spans="3:9" x14ac:dyDescent="0.2">
      <c r="C132" s="1383"/>
      <c r="D132" s="1383"/>
      <c r="E132" s="1383"/>
      <c r="F132" s="1383"/>
      <c r="G132" s="270" t="str">
        <f>IF($A132="","",IFERROR(ROW(INDEX('Sch Parent TB Converter'!$ED$1:$ED$264,MATCH(TRUE,INDEX(ISNUMBER(SEARCH("x"&amp;A132&amp;"x",'Sch Parent TB Converter'!$ED$1:$ED$264)),0),0))),""))</f>
        <v/>
      </c>
      <c r="I132" s="1087" t="str">
        <f t="shared" ca="1" si="2"/>
        <v/>
      </c>
    </row>
    <row r="133" spans="3:9" x14ac:dyDescent="0.2">
      <c r="C133" s="1383"/>
      <c r="D133" s="1383"/>
      <c r="E133" s="1383"/>
      <c r="F133" s="1383"/>
      <c r="G133" s="270" t="str">
        <f>IF($A133="","",IFERROR(ROW(INDEX('Sch Parent TB Converter'!$ED$1:$ED$264,MATCH(TRUE,INDEX(ISNUMBER(SEARCH("x"&amp;A133&amp;"x",'Sch Parent TB Converter'!$ED$1:$ED$264)),0),0))),""))</f>
        <v/>
      </c>
      <c r="I133" s="1087" t="str">
        <f t="shared" ca="1" si="2"/>
        <v/>
      </c>
    </row>
    <row r="134" spans="3:9" x14ac:dyDescent="0.2">
      <c r="C134" s="1383"/>
      <c r="D134" s="1383"/>
      <c r="E134" s="1383"/>
      <c r="F134" s="1383"/>
      <c r="G134" s="270" t="str">
        <f>IF($A134="","",IFERROR(ROW(INDEX('Sch Parent TB Converter'!$ED$1:$ED$264,MATCH(TRUE,INDEX(ISNUMBER(SEARCH("x"&amp;A134&amp;"x",'Sch Parent TB Converter'!$ED$1:$ED$264)),0),0))),""))</f>
        <v/>
      </c>
      <c r="I134" s="1087" t="str">
        <f t="shared" ca="1" si="2"/>
        <v/>
      </c>
    </row>
    <row r="135" spans="3:9" x14ac:dyDescent="0.2">
      <c r="C135" s="1383"/>
      <c r="D135" s="1383"/>
      <c r="E135" s="1383"/>
      <c r="F135" s="1383"/>
      <c r="G135" s="270" t="str">
        <f>IF($A135="","",IFERROR(ROW(INDEX('Sch Parent TB Converter'!$ED$1:$ED$264,MATCH(TRUE,INDEX(ISNUMBER(SEARCH("x"&amp;A135&amp;"x",'Sch Parent TB Converter'!$ED$1:$ED$264)),0),0))),""))</f>
        <v/>
      </c>
      <c r="I135" s="1087" t="str">
        <f t="shared" ca="1" si="2"/>
        <v/>
      </c>
    </row>
    <row r="136" spans="3:9" x14ac:dyDescent="0.2">
      <c r="C136" s="1383"/>
      <c r="D136" s="1383"/>
      <c r="E136" s="1383"/>
      <c r="F136" s="1383"/>
      <c r="G136" s="270" t="str">
        <f>IF($A136="","",IFERROR(ROW(INDEX('Sch Parent TB Converter'!$ED$1:$ED$264,MATCH(TRUE,INDEX(ISNUMBER(SEARCH("x"&amp;A136&amp;"x",'Sch Parent TB Converter'!$ED$1:$ED$264)),0),0))),""))</f>
        <v/>
      </c>
      <c r="I136" s="1087" t="str">
        <f t="shared" ca="1" si="2"/>
        <v/>
      </c>
    </row>
    <row r="137" spans="3:9" x14ac:dyDescent="0.2">
      <c r="C137" s="1383"/>
      <c r="D137" s="1383"/>
      <c r="E137" s="1383"/>
      <c r="F137" s="1383"/>
      <c r="G137" s="270" t="str">
        <f>IF($A137="","",IFERROR(ROW(INDEX('Sch Parent TB Converter'!$ED$1:$ED$264,MATCH(TRUE,INDEX(ISNUMBER(SEARCH("x"&amp;A137&amp;"x",'Sch Parent TB Converter'!$ED$1:$ED$264)),0),0))),""))</f>
        <v/>
      </c>
      <c r="I137" s="1087" t="str">
        <f t="shared" ca="1" si="2"/>
        <v/>
      </c>
    </row>
    <row r="138" spans="3:9" x14ac:dyDescent="0.2">
      <c r="C138" s="1383"/>
      <c r="D138" s="1383"/>
      <c r="E138" s="1383"/>
      <c r="F138" s="1383"/>
      <c r="G138" s="270" t="str">
        <f>IF($A138="","",IFERROR(ROW(INDEX('Sch Parent TB Converter'!$ED$1:$ED$264,MATCH(TRUE,INDEX(ISNUMBER(SEARCH("x"&amp;A138&amp;"x",'Sch Parent TB Converter'!$ED$1:$ED$264)),0),0))),""))</f>
        <v/>
      </c>
      <c r="I138" s="1087" t="str">
        <f t="shared" ca="1" si="2"/>
        <v/>
      </c>
    </row>
    <row r="139" spans="3:9" x14ac:dyDescent="0.2">
      <c r="C139" s="1383"/>
      <c r="D139" s="1383"/>
      <c r="E139" s="1383"/>
      <c r="F139" s="1383"/>
      <c r="G139" s="270" t="str">
        <f>IF($A139="","",IFERROR(ROW(INDEX('Sch Parent TB Converter'!$ED$1:$ED$264,MATCH(TRUE,INDEX(ISNUMBER(SEARCH("x"&amp;A139&amp;"x",'Sch Parent TB Converter'!$ED$1:$ED$264)),0),0))),""))</f>
        <v/>
      </c>
      <c r="I139" s="1087" t="str">
        <f t="shared" ca="1" si="2"/>
        <v/>
      </c>
    </row>
    <row r="140" spans="3:9" x14ac:dyDescent="0.2">
      <c r="C140" s="1383"/>
      <c r="D140" s="1383"/>
      <c r="E140" s="1383"/>
      <c r="F140" s="1383"/>
      <c r="G140" s="270" t="str">
        <f>IF($A140="","",IFERROR(ROW(INDEX('Sch Parent TB Converter'!$ED$1:$ED$264,MATCH(TRUE,INDEX(ISNUMBER(SEARCH("x"&amp;A140&amp;"x",'Sch Parent TB Converter'!$ED$1:$ED$264)),0),0))),""))</f>
        <v/>
      </c>
      <c r="I140" s="1087" t="str">
        <f t="shared" ca="1" si="2"/>
        <v/>
      </c>
    </row>
    <row r="141" spans="3:9" x14ac:dyDescent="0.2">
      <c r="C141" s="1383"/>
      <c r="D141" s="1383"/>
      <c r="E141" s="1383"/>
      <c r="F141" s="1383"/>
      <c r="G141" s="270" t="str">
        <f>IF($A141="","",IFERROR(ROW(INDEX('Sch Parent TB Converter'!$ED$1:$ED$264,MATCH(TRUE,INDEX(ISNUMBER(SEARCH("x"&amp;A141&amp;"x",'Sch Parent TB Converter'!$ED$1:$ED$264)),0),0))),""))</f>
        <v/>
      </c>
      <c r="I141" s="1087" t="str">
        <f t="shared" ca="1" si="2"/>
        <v/>
      </c>
    </row>
    <row r="142" spans="3:9" x14ac:dyDescent="0.2">
      <c r="C142" s="1383"/>
      <c r="D142" s="1383"/>
      <c r="E142" s="1383"/>
      <c r="F142" s="1383"/>
      <c r="G142" s="270" t="str">
        <f>IF($A142="","",IFERROR(ROW(INDEX('Sch Parent TB Converter'!$ED$1:$ED$264,MATCH(TRUE,INDEX(ISNUMBER(SEARCH("x"&amp;A142&amp;"x",'Sch Parent TB Converter'!$ED$1:$ED$264)),0),0))),""))</f>
        <v/>
      </c>
      <c r="I142" s="1087" t="str">
        <f t="shared" ca="1" si="2"/>
        <v/>
      </c>
    </row>
    <row r="143" spans="3:9" x14ac:dyDescent="0.2">
      <c r="C143" s="1383"/>
      <c r="D143" s="1383"/>
      <c r="E143" s="1383"/>
      <c r="F143" s="1383"/>
      <c r="G143" s="270" t="str">
        <f>IF($A143="","",IFERROR(ROW(INDEX('Sch Parent TB Converter'!$ED$1:$ED$264,MATCH(TRUE,INDEX(ISNUMBER(SEARCH("x"&amp;A143&amp;"x",'Sch Parent TB Converter'!$ED$1:$ED$264)),0),0))),""))</f>
        <v/>
      </c>
      <c r="I143" s="1087" t="str">
        <f t="shared" ca="1" si="2"/>
        <v/>
      </c>
    </row>
    <row r="144" spans="3:9" x14ac:dyDescent="0.2">
      <c r="C144" s="1383"/>
      <c r="D144" s="1383"/>
      <c r="E144" s="1383"/>
      <c r="F144" s="1383"/>
      <c r="G144" s="270" t="str">
        <f>IF($A144="","",IFERROR(ROW(INDEX('Sch Parent TB Converter'!$ED$1:$ED$264,MATCH(TRUE,INDEX(ISNUMBER(SEARCH("x"&amp;A144&amp;"x",'Sch Parent TB Converter'!$ED$1:$ED$264)),0),0))),""))</f>
        <v/>
      </c>
      <c r="I144" s="1087" t="str">
        <f t="shared" ca="1" si="2"/>
        <v/>
      </c>
    </row>
    <row r="145" spans="3:9" x14ac:dyDescent="0.2">
      <c r="C145" s="1383"/>
      <c r="D145" s="1383"/>
      <c r="E145" s="1383"/>
      <c r="F145" s="1383"/>
      <c r="G145" s="270" t="str">
        <f>IF($A145="","",IFERROR(ROW(INDEX('Sch Parent TB Converter'!$ED$1:$ED$264,MATCH(TRUE,INDEX(ISNUMBER(SEARCH("x"&amp;A145&amp;"x",'Sch Parent TB Converter'!$ED$1:$ED$264)),0),0))),""))</f>
        <v/>
      </c>
      <c r="I145" s="1087" t="str">
        <f t="shared" ca="1" si="2"/>
        <v/>
      </c>
    </row>
    <row r="146" spans="3:9" x14ac:dyDescent="0.2">
      <c r="C146" s="1383"/>
      <c r="D146" s="1383"/>
      <c r="E146" s="1383"/>
      <c r="F146" s="1383"/>
      <c r="G146" s="270" t="str">
        <f>IF($A146="","",IFERROR(ROW(INDEX('Sch Parent TB Converter'!$ED$1:$ED$264,MATCH(TRUE,INDEX(ISNUMBER(SEARCH("x"&amp;A146&amp;"x",'Sch Parent TB Converter'!$ED$1:$ED$264)),0),0))),""))</f>
        <v/>
      </c>
      <c r="I146" s="1087" t="str">
        <f t="shared" ca="1" si="2"/>
        <v/>
      </c>
    </row>
    <row r="147" spans="3:9" x14ac:dyDescent="0.2">
      <c r="C147" s="1383"/>
      <c r="D147" s="1383"/>
      <c r="E147" s="1383"/>
      <c r="F147" s="1383"/>
      <c r="G147" s="270" t="str">
        <f>IF($A147="","",IFERROR(ROW(INDEX('Sch Parent TB Converter'!$ED$1:$ED$264,MATCH(TRUE,INDEX(ISNUMBER(SEARCH("x"&amp;A147&amp;"x",'Sch Parent TB Converter'!$ED$1:$ED$264)),0),0))),""))</f>
        <v/>
      </c>
      <c r="I147" s="1087" t="str">
        <f t="shared" ca="1" si="2"/>
        <v/>
      </c>
    </row>
    <row r="148" spans="3:9" x14ac:dyDescent="0.2">
      <c r="C148" s="1383"/>
      <c r="D148" s="1383"/>
      <c r="E148" s="1383"/>
      <c r="F148" s="1383"/>
      <c r="G148" s="270" t="str">
        <f>IF($A148="","",IFERROR(ROW(INDEX('Sch Parent TB Converter'!$ED$1:$ED$264,MATCH(TRUE,INDEX(ISNUMBER(SEARCH("x"&amp;A148&amp;"x",'Sch Parent TB Converter'!$ED$1:$ED$264)),0),0))),""))</f>
        <v/>
      </c>
      <c r="I148" s="1087" t="str">
        <f t="shared" ca="1" si="2"/>
        <v/>
      </c>
    </row>
    <row r="149" spans="3:9" x14ac:dyDescent="0.2">
      <c r="C149" s="1383"/>
      <c r="D149" s="1383"/>
      <c r="E149" s="1383"/>
      <c r="F149" s="1383"/>
      <c r="G149" s="270" t="str">
        <f>IF($A149="","",IFERROR(ROW(INDEX('Sch Parent TB Converter'!$ED$1:$ED$264,MATCH(TRUE,INDEX(ISNUMBER(SEARCH("x"&amp;A149&amp;"x",'Sch Parent TB Converter'!$ED$1:$ED$264)),0),0))),""))</f>
        <v/>
      </c>
      <c r="I149" s="1087" t="str">
        <f t="shared" ca="1" si="2"/>
        <v/>
      </c>
    </row>
    <row r="150" spans="3:9" x14ac:dyDescent="0.2">
      <c r="C150" s="1383"/>
      <c r="D150" s="1383"/>
      <c r="E150" s="1383"/>
      <c r="F150" s="1383"/>
      <c r="G150" s="270" t="str">
        <f>IF($A150="","",IFERROR(ROW(INDEX('Sch Parent TB Converter'!$ED$1:$ED$264,MATCH(TRUE,INDEX(ISNUMBER(SEARCH("x"&amp;A150&amp;"x",'Sch Parent TB Converter'!$ED$1:$ED$264)),0),0))),""))</f>
        <v/>
      </c>
      <c r="I150" s="1087" t="str">
        <f t="shared" ca="1" si="2"/>
        <v/>
      </c>
    </row>
    <row r="151" spans="3:9" x14ac:dyDescent="0.2">
      <c r="C151" s="1383"/>
      <c r="D151" s="1383"/>
      <c r="E151" s="1383"/>
      <c r="F151" s="1383"/>
      <c r="G151" s="270" t="str">
        <f>IF($A151="","",IFERROR(ROW(INDEX('Sch Parent TB Converter'!$ED$1:$ED$264,MATCH(TRUE,INDEX(ISNUMBER(SEARCH("x"&amp;A151&amp;"x",'Sch Parent TB Converter'!$ED$1:$ED$264)),0),0))),""))</f>
        <v/>
      </c>
      <c r="I151" s="1087" t="str">
        <f t="shared" ca="1" si="2"/>
        <v/>
      </c>
    </row>
    <row r="152" spans="3:9" x14ac:dyDescent="0.2">
      <c r="C152" s="1383"/>
      <c r="D152" s="1383"/>
      <c r="E152" s="1383"/>
      <c r="F152" s="1383"/>
      <c r="G152" s="270" t="str">
        <f>IF($A152="","",IFERROR(ROW(INDEX('Sch Parent TB Converter'!$ED$1:$ED$264,MATCH(TRUE,INDEX(ISNUMBER(SEARCH("x"&amp;A152&amp;"x",'Sch Parent TB Converter'!$ED$1:$ED$264)),0),0))),""))</f>
        <v/>
      </c>
      <c r="I152" s="1087" t="str">
        <f t="shared" ca="1" si="2"/>
        <v/>
      </c>
    </row>
    <row r="153" spans="3:9" x14ac:dyDescent="0.2">
      <c r="C153" s="1383"/>
      <c r="D153" s="1383"/>
      <c r="E153" s="1383"/>
      <c r="F153" s="1383"/>
      <c r="G153" s="270" t="str">
        <f>IF($A153="","",IFERROR(ROW(INDEX('Sch Parent TB Converter'!$ED$1:$ED$264,MATCH(TRUE,INDEX(ISNUMBER(SEARCH("x"&amp;A153&amp;"x",'Sch Parent TB Converter'!$ED$1:$ED$264)),0),0))),""))</f>
        <v/>
      </c>
      <c r="I153" s="1087" t="str">
        <f t="shared" ca="1" si="2"/>
        <v/>
      </c>
    </row>
    <row r="154" spans="3:9" x14ac:dyDescent="0.2">
      <c r="C154" s="1383"/>
      <c r="D154" s="1383"/>
      <c r="E154" s="1383"/>
      <c r="F154" s="1383"/>
      <c r="G154" s="270" t="str">
        <f>IF($A154="","",IFERROR(ROW(INDEX('Sch Parent TB Converter'!$ED$1:$ED$264,MATCH(TRUE,INDEX(ISNUMBER(SEARCH("x"&amp;A154&amp;"x",'Sch Parent TB Converter'!$ED$1:$ED$264)),0),0))),""))</f>
        <v/>
      </c>
      <c r="I154" s="1087" t="str">
        <f t="shared" ca="1" si="2"/>
        <v/>
      </c>
    </row>
    <row r="155" spans="3:9" x14ac:dyDescent="0.2">
      <c r="C155" s="1383"/>
      <c r="D155" s="1383"/>
      <c r="E155" s="1383"/>
      <c r="F155" s="1383"/>
      <c r="G155" s="270" t="str">
        <f>IF($A155="","",IFERROR(ROW(INDEX('Sch Parent TB Converter'!$ED$1:$ED$264,MATCH(TRUE,INDEX(ISNUMBER(SEARCH("x"&amp;A155&amp;"x",'Sch Parent TB Converter'!$ED$1:$ED$264)),0),0))),""))</f>
        <v/>
      </c>
      <c r="I155" s="1087" t="str">
        <f t="shared" ca="1" si="2"/>
        <v/>
      </c>
    </row>
    <row r="156" spans="3:9" x14ac:dyDescent="0.2">
      <c r="C156" s="1383"/>
      <c r="D156" s="1383"/>
      <c r="E156" s="1383"/>
      <c r="F156" s="1383"/>
      <c r="G156" s="270" t="str">
        <f>IF($A156="","",IFERROR(ROW(INDEX('Sch Parent TB Converter'!$ED$1:$ED$264,MATCH(TRUE,INDEX(ISNUMBER(SEARCH("x"&amp;A156&amp;"x",'Sch Parent TB Converter'!$ED$1:$ED$264)),0),0))),""))</f>
        <v/>
      </c>
      <c r="I156" s="1087" t="str">
        <f t="shared" ca="1" si="2"/>
        <v/>
      </c>
    </row>
    <row r="157" spans="3:9" x14ac:dyDescent="0.2">
      <c r="C157" s="1383"/>
      <c r="D157" s="1383"/>
      <c r="E157" s="1383"/>
      <c r="F157" s="1383"/>
      <c r="G157" s="270" t="str">
        <f>IF($A157="","",IFERROR(ROW(INDEX('Sch Parent TB Converter'!$ED$1:$ED$264,MATCH(TRUE,INDEX(ISNUMBER(SEARCH("x"&amp;A157&amp;"x",'Sch Parent TB Converter'!$ED$1:$ED$264)),0),0))),""))</f>
        <v/>
      </c>
      <c r="I157" s="1087" t="str">
        <f t="shared" ca="1" si="2"/>
        <v/>
      </c>
    </row>
    <row r="158" spans="3:9" x14ac:dyDescent="0.2">
      <c r="C158" s="1383"/>
      <c r="D158" s="1383"/>
      <c r="E158" s="1383"/>
      <c r="F158" s="1383"/>
      <c r="G158" s="270" t="str">
        <f>IF($A158="","",IFERROR(ROW(INDEX('Sch Parent TB Converter'!$ED$1:$ED$264,MATCH(TRUE,INDEX(ISNUMBER(SEARCH("x"&amp;A158&amp;"x",'Sch Parent TB Converter'!$ED$1:$ED$264)),0),0))),""))</f>
        <v/>
      </c>
      <c r="I158" s="1087" t="str">
        <f t="shared" ca="1" si="2"/>
        <v/>
      </c>
    </row>
    <row r="159" spans="3:9" x14ac:dyDescent="0.2">
      <c r="C159" s="1383"/>
      <c r="D159" s="1383"/>
      <c r="E159" s="1383"/>
      <c r="F159" s="1383"/>
      <c r="G159" s="270" t="str">
        <f>IF($A159="","",IFERROR(ROW(INDEX('Sch Parent TB Converter'!$ED$1:$ED$264,MATCH(TRUE,INDEX(ISNUMBER(SEARCH("x"&amp;A159&amp;"x",'Sch Parent TB Converter'!$ED$1:$ED$264)),0),0))),""))</f>
        <v/>
      </c>
      <c r="I159" s="1087" t="str">
        <f t="shared" ca="1" si="2"/>
        <v/>
      </c>
    </row>
    <row r="160" spans="3:9" x14ac:dyDescent="0.2">
      <c r="C160" s="1383"/>
      <c r="D160" s="1383"/>
      <c r="E160" s="1383"/>
      <c r="F160" s="1383"/>
      <c r="G160" s="270" t="str">
        <f>IF($A160="","",IFERROR(ROW(INDEX('Sch Parent TB Converter'!$ED$1:$ED$264,MATCH(TRUE,INDEX(ISNUMBER(SEARCH("x"&amp;A160&amp;"x",'Sch Parent TB Converter'!$ED$1:$ED$264)),0),0))),""))</f>
        <v/>
      </c>
      <c r="I160" s="1087" t="str">
        <f t="shared" ca="1" si="2"/>
        <v/>
      </c>
    </row>
    <row r="161" spans="3:9" x14ac:dyDescent="0.2">
      <c r="C161" s="1383"/>
      <c r="D161" s="1383"/>
      <c r="E161" s="1383"/>
      <c r="F161" s="1383"/>
      <c r="G161" s="270" t="str">
        <f>IF($A161="","",IFERROR(ROW(INDEX('Sch Parent TB Converter'!$ED$1:$ED$264,MATCH(TRUE,INDEX(ISNUMBER(SEARCH("x"&amp;A161&amp;"x",'Sch Parent TB Converter'!$ED$1:$ED$264)),0),0))),""))</f>
        <v/>
      </c>
      <c r="I161" s="1087" t="str">
        <f t="shared" ca="1" si="2"/>
        <v/>
      </c>
    </row>
    <row r="162" spans="3:9" x14ac:dyDescent="0.2">
      <c r="C162" s="1383"/>
      <c r="D162" s="1383"/>
      <c r="E162" s="1383"/>
      <c r="F162" s="1383"/>
      <c r="G162" s="270" t="str">
        <f>IF($A162="","",IFERROR(ROW(INDEX('Sch Parent TB Converter'!$ED$1:$ED$264,MATCH(TRUE,INDEX(ISNUMBER(SEARCH("x"&amp;A162&amp;"x",'Sch Parent TB Converter'!$ED$1:$ED$264)),0),0))),""))</f>
        <v/>
      </c>
      <c r="I162" s="1087" t="str">
        <f t="shared" ca="1" si="2"/>
        <v/>
      </c>
    </row>
    <row r="163" spans="3:9" x14ac:dyDescent="0.2">
      <c r="C163" s="1383"/>
      <c r="D163" s="1383"/>
      <c r="E163" s="1383"/>
      <c r="F163" s="1383"/>
      <c r="G163" s="270" t="str">
        <f>IF($A163="","",IFERROR(ROW(INDEX('Sch Parent TB Converter'!$ED$1:$ED$264,MATCH(TRUE,INDEX(ISNUMBER(SEARCH("x"&amp;A163&amp;"x",'Sch Parent TB Converter'!$ED$1:$ED$264)),0),0))),""))</f>
        <v/>
      </c>
      <c r="I163" s="1087" t="str">
        <f t="shared" ca="1" si="2"/>
        <v/>
      </c>
    </row>
    <row r="164" spans="3:9" x14ac:dyDescent="0.2">
      <c r="C164" s="1383"/>
      <c r="D164" s="1383"/>
      <c r="E164" s="1383"/>
      <c r="F164" s="1383"/>
      <c r="G164" s="270" t="str">
        <f>IF($A164="","",IFERROR(ROW(INDEX('Sch Parent TB Converter'!$ED$1:$ED$264,MATCH(TRUE,INDEX(ISNUMBER(SEARCH("x"&amp;A164&amp;"x",'Sch Parent TB Converter'!$ED$1:$ED$264)),0),0))),""))</f>
        <v/>
      </c>
      <c r="I164" s="1087" t="str">
        <f t="shared" ca="1" si="2"/>
        <v/>
      </c>
    </row>
    <row r="165" spans="3:9" x14ac:dyDescent="0.2">
      <c r="C165" s="1383"/>
      <c r="D165" s="1383"/>
      <c r="E165" s="1383"/>
      <c r="F165" s="1383"/>
      <c r="G165" s="270" t="str">
        <f>IF($A165="","",IFERROR(ROW(INDEX('Sch Parent TB Converter'!$ED$1:$ED$264,MATCH(TRUE,INDEX(ISNUMBER(SEARCH("x"&amp;A165&amp;"x",'Sch Parent TB Converter'!$ED$1:$ED$264)),0),0))),""))</f>
        <v/>
      </c>
      <c r="I165" s="1087" t="str">
        <f t="shared" ca="1" si="2"/>
        <v/>
      </c>
    </row>
    <row r="166" spans="3:9" x14ac:dyDescent="0.2">
      <c r="C166" s="1383"/>
      <c r="D166" s="1383"/>
      <c r="E166" s="1383"/>
      <c r="F166" s="1383"/>
      <c r="G166" s="270" t="str">
        <f>IF($A166="","",IFERROR(ROW(INDEX('Sch Parent TB Converter'!$ED$1:$ED$264,MATCH(TRUE,INDEX(ISNUMBER(SEARCH("x"&amp;A166&amp;"x",'Sch Parent TB Converter'!$ED$1:$ED$264)),0),0))),""))</f>
        <v/>
      </c>
      <c r="I166" s="1087" t="str">
        <f t="shared" ca="1" si="2"/>
        <v/>
      </c>
    </row>
    <row r="167" spans="3:9" x14ac:dyDescent="0.2">
      <c r="C167" s="1383"/>
      <c r="D167" s="1383"/>
      <c r="E167" s="1383"/>
      <c r="F167" s="1383"/>
      <c r="G167" s="270" t="str">
        <f>IF($A167="","",IFERROR(ROW(INDEX('Sch Parent TB Converter'!$ED$1:$ED$264,MATCH(TRUE,INDEX(ISNUMBER(SEARCH("x"&amp;A167&amp;"x",'Sch Parent TB Converter'!$ED$1:$ED$264)),0),0))),""))</f>
        <v/>
      </c>
      <c r="I167" s="1087" t="str">
        <f t="shared" ca="1" si="2"/>
        <v/>
      </c>
    </row>
    <row r="168" spans="3:9" x14ac:dyDescent="0.2">
      <c r="C168" s="1383"/>
      <c r="D168" s="1383"/>
      <c r="E168" s="1383"/>
      <c r="F168" s="1383"/>
      <c r="G168" s="270" t="str">
        <f>IF($A168="","",IFERROR(ROW(INDEX('Sch Parent TB Converter'!$ED$1:$ED$264,MATCH(TRUE,INDEX(ISNUMBER(SEARCH("x"&amp;A168&amp;"x",'Sch Parent TB Converter'!$ED$1:$ED$264)),0),0))),""))</f>
        <v/>
      </c>
      <c r="I168" s="1087" t="str">
        <f t="shared" ca="1" si="2"/>
        <v/>
      </c>
    </row>
    <row r="169" spans="3:9" x14ac:dyDescent="0.2">
      <c r="C169" s="1383"/>
      <c r="D169" s="1383"/>
      <c r="E169" s="1383"/>
      <c r="F169" s="1383"/>
      <c r="G169" s="270" t="str">
        <f>IF($A169="","",IFERROR(ROW(INDEX('Sch Parent TB Converter'!$ED$1:$ED$264,MATCH(TRUE,INDEX(ISNUMBER(SEARCH("x"&amp;A169&amp;"x",'Sch Parent TB Converter'!$ED$1:$ED$264)),0),0))),""))</f>
        <v/>
      </c>
      <c r="I169" s="1087" t="str">
        <f t="shared" ca="1" si="2"/>
        <v/>
      </c>
    </row>
    <row r="170" spans="3:9" x14ac:dyDescent="0.2">
      <c r="C170" s="1383"/>
      <c r="D170" s="1383"/>
      <c r="E170" s="1383"/>
      <c r="F170" s="1383"/>
      <c r="G170" s="270" t="str">
        <f>IF($A170="","",IFERROR(ROW(INDEX('Sch Parent TB Converter'!$ED$1:$ED$264,MATCH(TRUE,INDEX(ISNUMBER(SEARCH("x"&amp;A170&amp;"x",'Sch Parent TB Converter'!$ED$1:$ED$264)),0),0))),""))</f>
        <v/>
      </c>
      <c r="I170" s="1087" t="str">
        <f t="shared" ca="1" si="2"/>
        <v/>
      </c>
    </row>
    <row r="171" spans="3:9" x14ac:dyDescent="0.2">
      <c r="C171" s="1383"/>
      <c r="D171" s="1383"/>
      <c r="E171" s="1383"/>
      <c r="F171" s="1383"/>
      <c r="G171" s="270" t="str">
        <f>IF($A171="","",IFERROR(ROW(INDEX('Sch Parent TB Converter'!$ED$1:$ED$264,MATCH(TRUE,INDEX(ISNUMBER(SEARCH("x"&amp;A171&amp;"x",'Sch Parent TB Converter'!$ED$1:$ED$264)),0),0))),""))</f>
        <v/>
      </c>
      <c r="I171" s="1087" t="str">
        <f t="shared" ca="1" si="2"/>
        <v/>
      </c>
    </row>
    <row r="172" spans="3:9" x14ac:dyDescent="0.2">
      <c r="C172" s="1383"/>
      <c r="D172" s="1383"/>
      <c r="E172" s="1383"/>
      <c r="F172" s="1383"/>
      <c r="G172" s="270" t="str">
        <f>IF($A172="","",IFERROR(ROW(INDEX('Sch Parent TB Converter'!$ED$1:$ED$264,MATCH(TRUE,INDEX(ISNUMBER(SEARCH("x"&amp;A172&amp;"x",'Sch Parent TB Converter'!$ED$1:$ED$264)),0),0))),""))</f>
        <v/>
      </c>
      <c r="I172" s="1087" t="str">
        <f t="shared" ca="1" si="2"/>
        <v/>
      </c>
    </row>
    <row r="173" spans="3:9" x14ac:dyDescent="0.2">
      <c r="C173" s="1383"/>
      <c r="D173" s="1383"/>
      <c r="E173" s="1383"/>
      <c r="F173" s="1383"/>
      <c r="G173" s="270" t="str">
        <f>IF($A173="","",IFERROR(ROW(INDEX('Sch Parent TB Converter'!$ED$1:$ED$264,MATCH(TRUE,INDEX(ISNUMBER(SEARCH("x"&amp;A173&amp;"x",'Sch Parent TB Converter'!$ED$1:$ED$264)),0),0))),""))</f>
        <v/>
      </c>
      <c r="I173" s="1087" t="str">
        <f t="shared" ca="1" si="2"/>
        <v/>
      </c>
    </row>
    <row r="174" spans="3:9" x14ac:dyDescent="0.2">
      <c r="C174" s="1383"/>
      <c r="D174" s="1383"/>
      <c r="E174" s="1383"/>
      <c r="F174" s="1383"/>
      <c r="G174" s="270" t="str">
        <f>IF($A174="","",IFERROR(ROW(INDEX('Sch Parent TB Converter'!$ED$1:$ED$264,MATCH(TRUE,INDEX(ISNUMBER(SEARCH("x"&amp;A174&amp;"x",'Sch Parent TB Converter'!$ED$1:$ED$264)),0),0))),""))</f>
        <v/>
      </c>
      <c r="I174" s="1087" t="str">
        <f t="shared" ca="1" si="2"/>
        <v/>
      </c>
    </row>
    <row r="175" spans="3:9" x14ac:dyDescent="0.2">
      <c r="C175" s="1383"/>
      <c r="D175" s="1383"/>
      <c r="E175" s="1383"/>
      <c r="F175" s="1383"/>
      <c r="G175" s="270" t="str">
        <f>IF($A175="","",IFERROR(ROW(INDEX('Sch Parent TB Converter'!$ED$1:$ED$264,MATCH(TRUE,INDEX(ISNUMBER(SEARCH("x"&amp;A175&amp;"x",'Sch Parent TB Converter'!$ED$1:$ED$264)),0),0))),""))</f>
        <v/>
      </c>
      <c r="I175" s="1087" t="str">
        <f t="shared" ca="1" si="2"/>
        <v/>
      </c>
    </row>
    <row r="176" spans="3:9" x14ac:dyDescent="0.2">
      <c r="C176" s="1383"/>
      <c r="D176" s="1383"/>
      <c r="E176" s="1383"/>
      <c r="F176" s="1383"/>
      <c r="G176" s="270" t="str">
        <f>IF($A176="","",IFERROR(ROW(INDEX('Sch Parent TB Converter'!$ED$1:$ED$264,MATCH(TRUE,INDEX(ISNUMBER(SEARCH("x"&amp;A176&amp;"x",'Sch Parent TB Converter'!$ED$1:$ED$264)),0),0))),""))</f>
        <v/>
      </c>
      <c r="I176" s="1087" t="str">
        <f t="shared" ca="1" si="2"/>
        <v/>
      </c>
    </row>
    <row r="177" spans="3:9" x14ac:dyDescent="0.2">
      <c r="C177" s="1383"/>
      <c r="D177" s="1383"/>
      <c r="E177" s="1383"/>
      <c r="F177" s="1383"/>
      <c r="G177" s="270" t="str">
        <f>IF($A177="","",IFERROR(ROW(INDEX('Sch Parent TB Converter'!$ED$1:$ED$264,MATCH(TRUE,INDEX(ISNUMBER(SEARCH("x"&amp;A177&amp;"x",'Sch Parent TB Converter'!$ED$1:$ED$264)),0),0))),""))</f>
        <v/>
      </c>
      <c r="I177" s="1087" t="str">
        <f t="shared" ca="1" si="2"/>
        <v/>
      </c>
    </row>
    <row r="178" spans="3:9" x14ac:dyDescent="0.2">
      <c r="C178" s="1383"/>
      <c r="D178" s="1383"/>
      <c r="E178" s="1383"/>
      <c r="F178" s="1383"/>
      <c r="G178" s="270" t="str">
        <f>IF($A178="","",IFERROR(ROW(INDEX('Sch Parent TB Converter'!$ED$1:$ED$264,MATCH(TRUE,INDEX(ISNUMBER(SEARCH("x"&amp;A178&amp;"x",'Sch Parent TB Converter'!$ED$1:$ED$264)),0),0))),""))</f>
        <v/>
      </c>
      <c r="I178" s="1087" t="str">
        <f t="shared" ca="1" si="2"/>
        <v/>
      </c>
    </row>
    <row r="179" spans="3:9" x14ac:dyDescent="0.2">
      <c r="C179" s="1383"/>
      <c r="D179" s="1383"/>
      <c r="E179" s="1383"/>
      <c r="F179" s="1383"/>
      <c r="G179" s="270" t="str">
        <f>IF($A179="","",IFERROR(ROW(INDEX('Sch Parent TB Converter'!$ED$1:$ED$264,MATCH(TRUE,INDEX(ISNUMBER(SEARCH("x"&amp;A179&amp;"x",'Sch Parent TB Converter'!$ED$1:$ED$264)),0),0))),""))</f>
        <v/>
      </c>
      <c r="I179" s="1087" t="str">
        <f t="shared" ca="1" si="2"/>
        <v/>
      </c>
    </row>
    <row r="180" spans="3:9" x14ac:dyDescent="0.2">
      <c r="C180" s="1383"/>
      <c r="D180" s="1383"/>
      <c r="E180" s="1383"/>
      <c r="F180" s="1383"/>
      <c r="G180" s="270" t="str">
        <f>IF($A180="","",IFERROR(ROW(INDEX('Sch Parent TB Converter'!$ED$1:$ED$264,MATCH(TRUE,INDEX(ISNUMBER(SEARCH("x"&amp;A180&amp;"x",'Sch Parent TB Converter'!$ED$1:$ED$264)),0),0))),""))</f>
        <v/>
      </c>
      <c r="I180" s="1087" t="str">
        <f t="shared" ca="1" si="2"/>
        <v/>
      </c>
    </row>
    <row r="181" spans="3:9" x14ac:dyDescent="0.2">
      <c r="C181" s="1383"/>
      <c r="D181" s="1383"/>
      <c r="E181" s="1383"/>
      <c r="F181" s="1383"/>
      <c r="G181" s="270" t="str">
        <f>IF($A181="","",IFERROR(ROW(INDEX('Sch Parent TB Converter'!$ED$1:$ED$264,MATCH(TRUE,INDEX(ISNUMBER(SEARCH("x"&amp;A181&amp;"x",'Sch Parent TB Converter'!$ED$1:$ED$264)),0),0))),""))</f>
        <v/>
      </c>
      <c r="I181" s="1087" t="str">
        <f t="shared" ca="1" si="2"/>
        <v/>
      </c>
    </row>
    <row r="182" spans="3:9" x14ac:dyDescent="0.2">
      <c r="C182" s="1383"/>
      <c r="D182" s="1383"/>
      <c r="E182" s="1383"/>
      <c r="F182" s="1383"/>
      <c r="G182" s="270" t="str">
        <f>IF($A182="","",IFERROR(ROW(INDEX('Sch Parent TB Converter'!$ED$1:$ED$264,MATCH(TRUE,INDEX(ISNUMBER(SEARCH("x"&amp;A182&amp;"x",'Sch Parent TB Converter'!$ED$1:$ED$264)),0),0))),""))</f>
        <v/>
      </c>
      <c r="I182" s="1087" t="str">
        <f t="shared" ca="1" si="2"/>
        <v/>
      </c>
    </row>
    <row r="183" spans="3:9" x14ac:dyDescent="0.2">
      <c r="C183" s="1383"/>
      <c r="D183" s="1383"/>
      <c r="E183" s="1383"/>
      <c r="F183" s="1383"/>
      <c r="G183" s="270" t="str">
        <f>IF($A183="","",IFERROR(ROW(INDEX('Sch Parent TB Converter'!$ED$1:$ED$264,MATCH(TRUE,INDEX(ISNUMBER(SEARCH("x"&amp;A183&amp;"x",'Sch Parent TB Converter'!$ED$1:$ED$264)),0),0))),""))</f>
        <v/>
      </c>
      <c r="I183" s="1087" t="str">
        <f t="shared" ca="1" si="2"/>
        <v/>
      </c>
    </row>
    <row r="184" spans="3:9" x14ac:dyDescent="0.2">
      <c r="C184" s="1383"/>
      <c r="D184" s="1383"/>
      <c r="E184" s="1383"/>
      <c r="F184" s="1383"/>
      <c r="G184" s="270" t="str">
        <f>IF($A184="","",IFERROR(ROW(INDEX('Sch Parent TB Converter'!$ED$1:$ED$264,MATCH(TRUE,INDEX(ISNUMBER(SEARCH("x"&amp;A184&amp;"x",'Sch Parent TB Converter'!$ED$1:$ED$264)),0),0))),""))</f>
        <v/>
      </c>
      <c r="I184" s="1087" t="str">
        <f t="shared" ca="1" si="2"/>
        <v/>
      </c>
    </row>
    <row r="185" spans="3:9" x14ac:dyDescent="0.2">
      <c r="C185" s="1383"/>
      <c r="D185" s="1383"/>
      <c r="E185" s="1383"/>
      <c r="F185" s="1383"/>
      <c r="G185" s="270" t="str">
        <f>IF($A185="","",IFERROR(ROW(INDEX('Sch Parent TB Converter'!$ED$1:$ED$264,MATCH(TRUE,INDEX(ISNUMBER(SEARCH("x"&amp;A185&amp;"x",'Sch Parent TB Converter'!$ED$1:$ED$264)),0),0))),""))</f>
        <v/>
      </c>
      <c r="I185" s="1087" t="str">
        <f t="shared" ca="1" si="2"/>
        <v/>
      </c>
    </row>
    <row r="186" spans="3:9" x14ac:dyDescent="0.2">
      <c r="C186" s="1383"/>
      <c r="D186" s="1383"/>
      <c r="E186" s="1383"/>
      <c r="F186" s="1383"/>
      <c r="G186" s="270" t="str">
        <f>IF($A186="","",IFERROR(ROW(INDEX('Sch Parent TB Converter'!$ED$1:$ED$264,MATCH(TRUE,INDEX(ISNUMBER(SEARCH("x"&amp;A186&amp;"x",'Sch Parent TB Converter'!$ED$1:$ED$264)),0),0))),""))</f>
        <v/>
      </c>
      <c r="I186" s="1087" t="str">
        <f t="shared" ca="1" si="2"/>
        <v/>
      </c>
    </row>
    <row r="187" spans="3:9" x14ac:dyDescent="0.2">
      <c r="C187" s="1383"/>
      <c r="D187" s="1383"/>
      <c r="E187" s="1383"/>
      <c r="F187" s="1383"/>
      <c r="G187" s="270" t="str">
        <f>IF($A187="","",IFERROR(ROW(INDEX('Sch Parent TB Converter'!$ED$1:$ED$264,MATCH(TRUE,INDEX(ISNUMBER(SEARCH("x"&amp;A187&amp;"x",'Sch Parent TB Converter'!$ED$1:$ED$264)),0),0))),""))</f>
        <v/>
      </c>
      <c r="I187" s="1087" t="str">
        <f t="shared" ca="1" si="2"/>
        <v/>
      </c>
    </row>
    <row r="188" spans="3:9" x14ac:dyDescent="0.2">
      <c r="C188" s="1383"/>
      <c r="D188" s="1383"/>
      <c r="E188" s="1383"/>
      <c r="F188" s="1383"/>
      <c r="G188" s="270" t="str">
        <f>IF($A188="","",IFERROR(ROW(INDEX('Sch Parent TB Converter'!$ED$1:$ED$264,MATCH(TRUE,INDEX(ISNUMBER(SEARCH("x"&amp;A188&amp;"x",'Sch Parent TB Converter'!$ED$1:$ED$264)),0),0))),""))</f>
        <v/>
      </c>
      <c r="I188" s="1087" t="str">
        <f t="shared" ca="1" si="2"/>
        <v/>
      </c>
    </row>
    <row r="189" spans="3:9" x14ac:dyDescent="0.2">
      <c r="C189" s="1383"/>
      <c r="D189" s="1383"/>
      <c r="E189" s="1383"/>
      <c r="F189" s="1383"/>
      <c r="G189" s="270" t="str">
        <f>IF($A189="","",IFERROR(ROW(INDEX('Sch Parent TB Converter'!$ED$1:$ED$264,MATCH(TRUE,INDEX(ISNUMBER(SEARCH("x"&amp;A189&amp;"x",'Sch Parent TB Converter'!$ED$1:$ED$264)),0),0))),""))</f>
        <v/>
      </c>
      <c r="I189" s="1087" t="str">
        <f t="shared" ca="1" si="2"/>
        <v/>
      </c>
    </row>
    <row r="190" spans="3:9" x14ac:dyDescent="0.2">
      <c r="C190" s="1383"/>
      <c r="D190" s="1383"/>
      <c r="E190" s="1383"/>
      <c r="F190" s="1383"/>
      <c r="G190" s="270" t="str">
        <f>IF($A190="","",IFERROR(ROW(INDEX('Sch Parent TB Converter'!$ED$1:$ED$264,MATCH(TRUE,INDEX(ISNUMBER(SEARCH("x"&amp;A190&amp;"x",'Sch Parent TB Converter'!$ED$1:$ED$264)),0),0))),""))</f>
        <v/>
      </c>
      <c r="I190" s="1087" t="str">
        <f t="shared" ca="1" si="2"/>
        <v/>
      </c>
    </row>
    <row r="191" spans="3:9" x14ac:dyDescent="0.2">
      <c r="C191" s="1383"/>
      <c r="D191" s="1383"/>
      <c r="E191" s="1383"/>
      <c r="F191" s="1383"/>
      <c r="G191" s="270" t="str">
        <f>IF($A191="","",IFERROR(ROW(INDEX('Sch Parent TB Converter'!$ED$1:$ED$264,MATCH(TRUE,INDEX(ISNUMBER(SEARCH("x"&amp;A191&amp;"x",'Sch Parent TB Converter'!$ED$1:$ED$264)),0),0))),""))</f>
        <v/>
      </c>
      <c r="I191" s="1087" t="str">
        <f t="shared" ca="1" si="2"/>
        <v/>
      </c>
    </row>
    <row r="192" spans="3:9" x14ac:dyDescent="0.2">
      <c r="C192" s="1383"/>
      <c r="D192" s="1383"/>
      <c r="E192" s="1383"/>
      <c r="F192" s="1383"/>
      <c r="G192" s="270" t="str">
        <f>IF($A192="","",IFERROR(ROW(INDEX('Sch Parent TB Converter'!$ED$1:$ED$264,MATCH(TRUE,INDEX(ISNUMBER(SEARCH("x"&amp;A192&amp;"x",'Sch Parent TB Converter'!$ED$1:$ED$264)),0),0))),""))</f>
        <v/>
      </c>
      <c r="I192" s="1087" t="str">
        <f t="shared" ca="1" si="2"/>
        <v/>
      </c>
    </row>
    <row r="193" spans="3:9" x14ac:dyDescent="0.2">
      <c r="C193" s="1383"/>
      <c r="D193" s="1383"/>
      <c r="E193" s="1383"/>
      <c r="F193" s="1383"/>
      <c r="G193" s="270" t="str">
        <f>IF($A193="","",IFERROR(ROW(INDEX('Sch Parent TB Converter'!$ED$1:$ED$264,MATCH(TRUE,INDEX(ISNUMBER(SEARCH("x"&amp;A193&amp;"x",'Sch Parent TB Converter'!$ED$1:$ED$264)),0),0))),""))</f>
        <v/>
      </c>
      <c r="I193" s="1087" t="str">
        <f t="shared" ca="1" si="2"/>
        <v/>
      </c>
    </row>
    <row r="194" spans="3:9" x14ac:dyDescent="0.2">
      <c r="C194" s="1383"/>
      <c r="D194" s="1383"/>
      <c r="E194" s="1383"/>
      <c r="F194" s="1383"/>
      <c r="G194" s="270" t="str">
        <f>IF($A194="","",IFERROR(ROW(INDEX('Sch Parent TB Converter'!$ED$1:$ED$264,MATCH(TRUE,INDEX(ISNUMBER(SEARCH("x"&amp;A194&amp;"x",'Sch Parent TB Converter'!$ED$1:$ED$264)),0),0))),""))</f>
        <v/>
      </c>
      <c r="I194" s="1087" t="str">
        <f t="shared" ca="1" si="2"/>
        <v/>
      </c>
    </row>
    <row r="195" spans="3:9" x14ac:dyDescent="0.2">
      <c r="C195" s="1383"/>
      <c r="D195" s="1383"/>
      <c r="E195" s="1383"/>
      <c r="F195" s="1383"/>
      <c r="G195" s="270" t="str">
        <f>IF($A195="","",IFERROR(ROW(INDEX('Sch Parent TB Converter'!$ED$1:$ED$264,MATCH(TRUE,INDEX(ISNUMBER(SEARCH("x"&amp;A195&amp;"x",'Sch Parent TB Converter'!$ED$1:$ED$264)),0),0))),""))</f>
        <v/>
      </c>
      <c r="I195" s="1087" t="str">
        <f t="shared" ref="I195:I258" ca="1" si="3">IF(AND($G195="",$A195=""),"",IF(AND($G195="",$A195&lt;&gt;""),"Missing from Converter Sheet",INDIRECT("'"&amp;$J$3&amp;"'!B"&amp;G195)))</f>
        <v/>
      </c>
    </row>
    <row r="196" spans="3:9" x14ac:dyDescent="0.2">
      <c r="C196" s="1383"/>
      <c r="D196" s="1383"/>
      <c r="E196" s="1383"/>
      <c r="F196" s="1383"/>
      <c r="G196" s="270" t="str">
        <f>IF($A196="","",IFERROR(ROW(INDEX('Sch Parent TB Converter'!$ED$1:$ED$264,MATCH(TRUE,INDEX(ISNUMBER(SEARCH("x"&amp;A196&amp;"x",'Sch Parent TB Converter'!$ED$1:$ED$264)),0),0))),""))</f>
        <v/>
      </c>
      <c r="I196" s="1087" t="str">
        <f t="shared" ca="1" si="3"/>
        <v/>
      </c>
    </row>
    <row r="197" spans="3:9" x14ac:dyDescent="0.2">
      <c r="C197" s="1383"/>
      <c r="D197" s="1383"/>
      <c r="E197" s="1383"/>
      <c r="F197" s="1383"/>
      <c r="G197" s="270" t="str">
        <f>IF($A197="","",IFERROR(ROW(INDEX('Sch Parent TB Converter'!$ED$1:$ED$264,MATCH(TRUE,INDEX(ISNUMBER(SEARCH("x"&amp;A197&amp;"x",'Sch Parent TB Converter'!$ED$1:$ED$264)),0),0))),""))</f>
        <v/>
      </c>
      <c r="I197" s="1087" t="str">
        <f t="shared" ca="1" si="3"/>
        <v/>
      </c>
    </row>
    <row r="198" spans="3:9" x14ac:dyDescent="0.2">
      <c r="C198" s="1383"/>
      <c r="D198" s="1383"/>
      <c r="E198" s="1383"/>
      <c r="F198" s="1383"/>
      <c r="G198" s="270" t="str">
        <f>IF($A198="","",IFERROR(ROW(INDEX('Sch Parent TB Converter'!$ED$1:$ED$264,MATCH(TRUE,INDEX(ISNUMBER(SEARCH("x"&amp;A198&amp;"x",'Sch Parent TB Converter'!$ED$1:$ED$264)),0),0))),""))</f>
        <v/>
      </c>
      <c r="I198" s="1087" t="str">
        <f t="shared" ca="1" si="3"/>
        <v/>
      </c>
    </row>
    <row r="199" spans="3:9" x14ac:dyDescent="0.2">
      <c r="C199" s="1383"/>
      <c r="D199" s="1383"/>
      <c r="E199" s="1383"/>
      <c r="F199" s="1383"/>
      <c r="G199" s="270" t="str">
        <f>IF($A199="","",IFERROR(ROW(INDEX('Sch Parent TB Converter'!$ED$1:$ED$264,MATCH(TRUE,INDEX(ISNUMBER(SEARCH("x"&amp;A199&amp;"x",'Sch Parent TB Converter'!$ED$1:$ED$264)),0),0))),""))</f>
        <v/>
      </c>
      <c r="I199" s="1087" t="str">
        <f t="shared" ca="1" si="3"/>
        <v/>
      </c>
    </row>
    <row r="200" spans="3:9" x14ac:dyDescent="0.2">
      <c r="C200" s="1383"/>
      <c r="D200" s="1383"/>
      <c r="E200" s="1383"/>
      <c r="F200" s="1383"/>
      <c r="G200" s="270" t="str">
        <f>IF($A200="","",IFERROR(ROW(INDEX('Sch Parent TB Converter'!$ED$1:$ED$264,MATCH(TRUE,INDEX(ISNUMBER(SEARCH("x"&amp;A200&amp;"x",'Sch Parent TB Converter'!$ED$1:$ED$264)),0),0))),""))</f>
        <v/>
      </c>
      <c r="I200" s="1087" t="str">
        <f t="shared" ca="1" si="3"/>
        <v/>
      </c>
    </row>
    <row r="201" spans="3:9" x14ac:dyDescent="0.2">
      <c r="C201" s="1383"/>
      <c r="D201" s="1383"/>
      <c r="E201" s="1383"/>
      <c r="F201" s="1383"/>
      <c r="G201" s="270" t="str">
        <f>IF($A201="","",IFERROR(ROW(INDEX('Sch Parent TB Converter'!$ED$1:$ED$264,MATCH(TRUE,INDEX(ISNUMBER(SEARCH("x"&amp;A201&amp;"x",'Sch Parent TB Converter'!$ED$1:$ED$264)),0),0))),""))</f>
        <v/>
      </c>
      <c r="I201" s="1087" t="str">
        <f t="shared" ca="1" si="3"/>
        <v/>
      </c>
    </row>
    <row r="202" spans="3:9" x14ac:dyDescent="0.2">
      <c r="C202" s="1383"/>
      <c r="D202" s="1383"/>
      <c r="E202" s="1383"/>
      <c r="F202" s="1383"/>
      <c r="G202" s="270" t="str">
        <f>IF($A202="","",IFERROR(ROW(INDEX('Sch Parent TB Converter'!$ED$1:$ED$264,MATCH(TRUE,INDEX(ISNUMBER(SEARCH("x"&amp;A202&amp;"x",'Sch Parent TB Converter'!$ED$1:$ED$264)),0),0))),""))</f>
        <v/>
      </c>
      <c r="I202" s="1087" t="str">
        <f t="shared" ca="1" si="3"/>
        <v/>
      </c>
    </row>
    <row r="203" spans="3:9" x14ac:dyDescent="0.2">
      <c r="C203" s="1383"/>
      <c r="D203" s="1383"/>
      <c r="E203" s="1383"/>
      <c r="F203" s="1383"/>
      <c r="G203" s="270" t="str">
        <f>IF($A203="","",IFERROR(ROW(INDEX('Sch Parent TB Converter'!$ED$1:$ED$264,MATCH(TRUE,INDEX(ISNUMBER(SEARCH("x"&amp;A203&amp;"x",'Sch Parent TB Converter'!$ED$1:$ED$264)),0),0))),""))</f>
        <v/>
      </c>
      <c r="I203" s="1087" t="str">
        <f t="shared" ca="1" si="3"/>
        <v/>
      </c>
    </row>
    <row r="204" spans="3:9" x14ac:dyDescent="0.2">
      <c r="C204" s="1383"/>
      <c r="D204" s="1383"/>
      <c r="E204" s="1383"/>
      <c r="F204" s="1383"/>
      <c r="G204" s="270" t="str">
        <f>IF($A204="","",IFERROR(ROW(INDEX('Sch Parent TB Converter'!$ED$1:$ED$264,MATCH(TRUE,INDEX(ISNUMBER(SEARCH("x"&amp;A204&amp;"x",'Sch Parent TB Converter'!$ED$1:$ED$264)),0),0))),""))</f>
        <v/>
      </c>
      <c r="I204" s="1087" t="str">
        <f t="shared" ca="1" si="3"/>
        <v/>
      </c>
    </row>
    <row r="205" spans="3:9" x14ac:dyDescent="0.2">
      <c r="C205" s="1383"/>
      <c r="D205" s="1383"/>
      <c r="E205" s="1383"/>
      <c r="F205" s="1383"/>
      <c r="G205" s="270" t="str">
        <f>IF($A205="","",IFERROR(ROW(INDEX('Sch Parent TB Converter'!$ED$1:$ED$264,MATCH(TRUE,INDEX(ISNUMBER(SEARCH("x"&amp;A205&amp;"x",'Sch Parent TB Converter'!$ED$1:$ED$264)),0),0))),""))</f>
        <v/>
      </c>
      <c r="I205" s="1087" t="str">
        <f t="shared" ca="1" si="3"/>
        <v/>
      </c>
    </row>
    <row r="206" spans="3:9" x14ac:dyDescent="0.2">
      <c r="C206" s="1383"/>
      <c r="D206" s="1383"/>
      <c r="E206" s="1383"/>
      <c r="F206" s="1383"/>
      <c r="G206" s="270" t="str">
        <f>IF($A206="","",IFERROR(ROW(INDEX('Sch Parent TB Converter'!$ED$1:$ED$264,MATCH(TRUE,INDEX(ISNUMBER(SEARCH("x"&amp;A206&amp;"x",'Sch Parent TB Converter'!$ED$1:$ED$264)),0),0))),""))</f>
        <v/>
      </c>
      <c r="I206" s="1087" t="str">
        <f t="shared" ca="1" si="3"/>
        <v/>
      </c>
    </row>
    <row r="207" spans="3:9" x14ac:dyDescent="0.2">
      <c r="C207" s="1383"/>
      <c r="D207" s="1383"/>
      <c r="E207" s="1383"/>
      <c r="F207" s="1383"/>
      <c r="G207" s="270" t="str">
        <f>IF($A207="","",IFERROR(ROW(INDEX('Sch Parent TB Converter'!$ED$1:$ED$264,MATCH(TRUE,INDEX(ISNUMBER(SEARCH("x"&amp;A207&amp;"x",'Sch Parent TB Converter'!$ED$1:$ED$264)),0),0))),""))</f>
        <v/>
      </c>
      <c r="I207" s="1087" t="str">
        <f t="shared" ca="1" si="3"/>
        <v/>
      </c>
    </row>
    <row r="208" spans="3:9" x14ac:dyDescent="0.2">
      <c r="C208" s="1383"/>
      <c r="D208" s="1383"/>
      <c r="E208" s="1383"/>
      <c r="F208" s="1383"/>
      <c r="G208" s="270" t="str">
        <f>IF($A208="","",IFERROR(ROW(INDEX('Sch Parent TB Converter'!$ED$1:$ED$264,MATCH(TRUE,INDEX(ISNUMBER(SEARCH("x"&amp;A208&amp;"x",'Sch Parent TB Converter'!$ED$1:$ED$264)),0),0))),""))</f>
        <v/>
      </c>
      <c r="I208" s="1087" t="str">
        <f t="shared" ca="1" si="3"/>
        <v/>
      </c>
    </row>
    <row r="209" spans="3:9" x14ac:dyDescent="0.2">
      <c r="C209" s="1383"/>
      <c r="D209" s="1383"/>
      <c r="E209" s="1383"/>
      <c r="F209" s="1383"/>
      <c r="G209" s="270" t="str">
        <f>IF($A209="","",IFERROR(ROW(INDEX('Sch Parent TB Converter'!$ED$1:$ED$264,MATCH(TRUE,INDEX(ISNUMBER(SEARCH("x"&amp;A209&amp;"x",'Sch Parent TB Converter'!$ED$1:$ED$264)),0),0))),""))</f>
        <v/>
      </c>
      <c r="I209" s="1087" t="str">
        <f t="shared" ca="1" si="3"/>
        <v/>
      </c>
    </row>
    <row r="210" spans="3:9" x14ac:dyDescent="0.2">
      <c r="C210" s="1383"/>
      <c r="D210" s="1383"/>
      <c r="E210" s="1383"/>
      <c r="F210" s="1383"/>
      <c r="G210" s="270" t="str">
        <f>IF($A210="","",IFERROR(ROW(INDEX('Sch Parent TB Converter'!$ED$1:$ED$264,MATCH(TRUE,INDEX(ISNUMBER(SEARCH("x"&amp;A210&amp;"x",'Sch Parent TB Converter'!$ED$1:$ED$264)),0),0))),""))</f>
        <v/>
      </c>
      <c r="I210" s="1087" t="str">
        <f t="shared" ca="1" si="3"/>
        <v/>
      </c>
    </row>
    <row r="211" spans="3:9" x14ac:dyDescent="0.2">
      <c r="C211" s="1383"/>
      <c r="D211" s="1383"/>
      <c r="E211" s="1383"/>
      <c r="F211" s="1383"/>
      <c r="G211" s="270" t="str">
        <f>IF($A211="","",IFERROR(ROW(INDEX('Sch Parent TB Converter'!$ED$1:$ED$264,MATCH(TRUE,INDEX(ISNUMBER(SEARCH("x"&amp;A211&amp;"x",'Sch Parent TB Converter'!$ED$1:$ED$264)),0),0))),""))</f>
        <v/>
      </c>
      <c r="I211" s="1087" t="str">
        <f t="shared" ca="1" si="3"/>
        <v/>
      </c>
    </row>
    <row r="212" spans="3:9" x14ac:dyDescent="0.2">
      <c r="C212" s="1383"/>
      <c r="D212" s="1383"/>
      <c r="E212" s="1383"/>
      <c r="F212" s="1383"/>
      <c r="G212" s="270" t="str">
        <f>IF($A212="","",IFERROR(ROW(INDEX('Sch Parent TB Converter'!$ED$1:$ED$264,MATCH(TRUE,INDEX(ISNUMBER(SEARCH("x"&amp;A212&amp;"x",'Sch Parent TB Converter'!$ED$1:$ED$264)),0),0))),""))</f>
        <v/>
      </c>
      <c r="I212" s="1087" t="str">
        <f t="shared" ca="1" si="3"/>
        <v/>
      </c>
    </row>
    <row r="213" spans="3:9" x14ac:dyDescent="0.2">
      <c r="C213" s="1383"/>
      <c r="D213" s="1383"/>
      <c r="E213" s="1383"/>
      <c r="F213" s="1383"/>
      <c r="G213" s="270" t="str">
        <f>IF($A213="","",IFERROR(ROW(INDEX('Sch Parent TB Converter'!$ED$1:$ED$264,MATCH(TRUE,INDEX(ISNUMBER(SEARCH("x"&amp;A213&amp;"x",'Sch Parent TB Converter'!$ED$1:$ED$264)),0),0))),""))</f>
        <v/>
      </c>
      <c r="I213" s="1087" t="str">
        <f t="shared" ca="1" si="3"/>
        <v/>
      </c>
    </row>
    <row r="214" spans="3:9" x14ac:dyDescent="0.2">
      <c r="C214" s="1383"/>
      <c r="D214" s="1383"/>
      <c r="E214" s="1383"/>
      <c r="F214" s="1383"/>
      <c r="G214" s="270" t="str">
        <f>IF($A214="","",IFERROR(ROW(INDEX('Sch Parent TB Converter'!$ED$1:$ED$264,MATCH(TRUE,INDEX(ISNUMBER(SEARCH("x"&amp;A214&amp;"x",'Sch Parent TB Converter'!$ED$1:$ED$264)),0),0))),""))</f>
        <v/>
      </c>
      <c r="I214" s="1087" t="str">
        <f t="shared" ca="1" si="3"/>
        <v/>
      </c>
    </row>
    <row r="215" spans="3:9" x14ac:dyDescent="0.2">
      <c r="C215" s="1383"/>
      <c r="D215" s="1383"/>
      <c r="E215" s="1383"/>
      <c r="F215" s="1383"/>
      <c r="G215" s="270" t="str">
        <f>IF($A215="","",IFERROR(ROW(INDEX('Sch Parent TB Converter'!$ED$1:$ED$264,MATCH(TRUE,INDEX(ISNUMBER(SEARCH("x"&amp;A215&amp;"x",'Sch Parent TB Converter'!$ED$1:$ED$264)),0),0))),""))</f>
        <v/>
      </c>
      <c r="I215" s="1087" t="str">
        <f t="shared" ca="1" si="3"/>
        <v/>
      </c>
    </row>
    <row r="216" spans="3:9" x14ac:dyDescent="0.2">
      <c r="C216" s="1383"/>
      <c r="D216" s="1383"/>
      <c r="E216" s="1383"/>
      <c r="F216" s="1383"/>
      <c r="G216" s="270" t="str">
        <f>IF($A216="","",IFERROR(ROW(INDEX('Sch Parent TB Converter'!$ED$1:$ED$264,MATCH(TRUE,INDEX(ISNUMBER(SEARCH("x"&amp;A216&amp;"x",'Sch Parent TB Converter'!$ED$1:$ED$264)),0),0))),""))</f>
        <v/>
      </c>
      <c r="I216" s="1087" t="str">
        <f t="shared" ca="1" si="3"/>
        <v/>
      </c>
    </row>
    <row r="217" spans="3:9" x14ac:dyDescent="0.2">
      <c r="C217" s="1383"/>
      <c r="D217" s="1383"/>
      <c r="E217" s="1383"/>
      <c r="F217" s="1383"/>
      <c r="G217" s="270" t="str">
        <f>IF($A217="","",IFERROR(ROW(INDEX('Sch Parent TB Converter'!$ED$1:$ED$264,MATCH(TRUE,INDEX(ISNUMBER(SEARCH("x"&amp;A217&amp;"x",'Sch Parent TB Converter'!$ED$1:$ED$264)),0),0))),""))</f>
        <v/>
      </c>
      <c r="I217" s="1087" t="str">
        <f t="shared" ca="1" si="3"/>
        <v/>
      </c>
    </row>
    <row r="218" spans="3:9" x14ac:dyDescent="0.2">
      <c r="C218" s="1383"/>
      <c r="D218" s="1383"/>
      <c r="E218" s="1383"/>
      <c r="F218" s="1383"/>
      <c r="G218" s="270" t="str">
        <f>IF($A218="","",IFERROR(ROW(INDEX('Sch Parent TB Converter'!$ED$1:$ED$264,MATCH(TRUE,INDEX(ISNUMBER(SEARCH("x"&amp;A218&amp;"x",'Sch Parent TB Converter'!$ED$1:$ED$264)),0),0))),""))</f>
        <v/>
      </c>
      <c r="I218" s="1087" t="str">
        <f t="shared" ca="1" si="3"/>
        <v/>
      </c>
    </row>
    <row r="219" spans="3:9" x14ac:dyDescent="0.2">
      <c r="C219" s="1383"/>
      <c r="D219" s="1383"/>
      <c r="E219" s="1383"/>
      <c r="F219" s="1383"/>
      <c r="G219" s="270" t="str">
        <f>IF($A219="","",IFERROR(ROW(INDEX('Sch Parent TB Converter'!$ED$1:$ED$264,MATCH(TRUE,INDEX(ISNUMBER(SEARCH("x"&amp;A219&amp;"x",'Sch Parent TB Converter'!$ED$1:$ED$264)),0),0))),""))</f>
        <v/>
      </c>
      <c r="I219" s="1087" t="str">
        <f t="shared" ca="1" si="3"/>
        <v/>
      </c>
    </row>
    <row r="220" spans="3:9" x14ac:dyDescent="0.2">
      <c r="C220" s="1383"/>
      <c r="D220" s="1383"/>
      <c r="E220" s="1383"/>
      <c r="F220" s="1383"/>
      <c r="G220" s="270" t="str">
        <f>IF($A220="","",IFERROR(ROW(INDEX('Sch Parent TB Converter'!$ED$1:$ED$264,MATCH(TRUE,INDEX(ISNUMBER(SEARCH("x"&amp;A220&amp;"x",'Sch Parent TB Converter'!$ED$1:$ED$264)),0),0))),""))</f>
        <v/>
      </c>
      <c r="I220" s="1087" t="str">
        <f t="shared" ca="1" si="3"/>
        <v/>
      </c>
    </row>
    <row r="221" spans="3:9" x14ac:dyDescent="0.2">
      <c r="C221" s="1383"/>
      <c r="D221" s="1383"/>
      <c r="E221" s="1383"/>
      <c r="F221" s="1383"/>
      <c r="G221" s="270" t="str">
        <f>IF($A221="","",IFERROR(ROW(INDEX('Sch Parent TB Converter'!$ED$1:$ED$264,MATCH(TRUE,INDEX(ISNUMBER(SEARCH("x"&amp;A221&amp;"x",'Sch Parent TB Converter'!$ED$1:$ED$264)),0),0))),""))</f>
        <v/>
      </c>
      <c r="I221" s="1087" t="str">
        <f t="shared" ca="1" si="3"/>
        <v/>
      </c>
    </row>
    <row r="222" spans="3:9" x14ac:dyDescent="0.2">
      <c r="C222" s="1383"/>
      <c r="D222" s="1383"/>
      <c r="E222" s="1383"/>
      <c r="F222" s="1383"/>
      <c r="G222" s="270" t="str">
        <f>IF($A222="","",IFERROR(ROW(INDEX('Sch Parent TB Converter'!$ED$1:$ED$264,MATCH(TRUE,INDEX(ISNUMBER(SEARCH("x"&amp;A222&amp;"x",'Sch Parent TB Converter'!$ED$1:$ED$264)),0),0))),""))</f>
        <v/>
      </c>
      <c r="I222" s="1087" t="str">
        <f t="shared" ca="1" si="3"/>
        <v/>
      </c>
    </row>
    <row r="223" spans="3:9" x14ac:dyDescent="0.2">
      <c r="C223" s="1383"/>
      <c r="D223" s="1383"/>
      <c r="E223" s="1383"/>
      <c r="F223" s="1383"/>
      <c r="G223" s="270" t="str">
        <f>IF($A223="","",IFERROR(ROW(INDEX('Sch Parent TB Converter'!$ED$1:$ED$264,MATCH(TRUE,INDEX(ISNUMBER(SEARCH("x"&amp;A223&amp;"x",'Sch Parent TB Converter'!$ED$1:$ED$264)),0),0))),""))</f>
        <v/>
      </c>
      <c r="I223" s="1087" t="str">
        <f t="shared" ca="1" si="3"/>
        <v/>
      </c>
    </row>
    <row r="224" spans="3:9" x14ac:dyDescent="0.2">
      <c r="C224" s="1383"/>
      <c r="D224" s="1383"/>
      <c r="E224" s="1383"/>
      <c r="F224" s="1383"/>
      <c r="G224" s="270" t="str">
        <f>IF($A224="","",IFERROR(ROW(INDEX('Sch Parent TB Converter'!$ED$1:$ED$264,MATCH(TRUE,INDEX(ISNUMBER(SEARCH("x"&amp;A224&amp;"x",'Sch Parent TB Converter'!$ED$1:$ED$264)),0),0))),""))</f>
        <v/>
      </c>
      <c r="I224" s="1087" t="str">
        <f t="shared" ca="1" si="3"/>
        <v/>
      </c>
    </row>
    <row r="225" spans="3:9" x14ac:dyDescent="0.2">
      <c r="C225" s="1383"/>
      <c r="D225" s="1383"/>
      <c r="E225" s="1383"/>
      <c r="F225" s="1383"/>
      <c r="G225" s="270" t="str">
        <f>IF($A225="","",IFERROR(ROW(INDEX('Sch Parent TB Converter'!$ED$1:$ED$264,MATCH(TRUE,INDEX(ISNUMBER(SEARCH("x"&amp;A225&amp;"x",'Sch Parent TB Converter'!$ED$1:$ED$264)),0),0))),""))</f>
        <v/>
      </c>
      <c r="I225" s="1087" t="str">
        <f t="shared" ca="1" si="3"/>
        <v/>
      </c>
    </row>
    <row r="226" spans="3:9" x14ac:dyDescent="0.2">
      <c r="C226" s="1383"/>
      <c r="D226" s="1383"/>
      <c r="E226" s="1383"/>
      <c r="F226" s="1383"/>
      <c r="G226" s="270" t="str">
        <f>IF($A226="","",IFERROR(ROW(INDEX('Sch Parent TB Converter'!$ED$1:$ED$264,MATCH(TRUE,INDEX(ISNUMBER(SEARCH("x"&amp;A226&amp;"x",'Sch Parent TB Converter'!$ED$1:$ED$264)),0),0))),""))</f>
        <v/>
      </c>
      <c r="I226" s="1087" t="str">
        <f t="shared" ca="1" si="3"/>
        <v/>
      </c>
    </row>
    <row r="227" spans="3:9" x14ac:dyDescent="0.2">
      <c r="C227" s="1383"/>
      <c r="D227" s="1383"/>
      <c r="E227" s="1383"/>
      <c r="F227" s="1383"/>
      <c r="G227" s="270" t="str">
        <f>IF($A227="","",IFERROR(ROW(INDEX('Sch Parent TB Converter'!$ED$1:$ED$264,MATCH(TRUE,INDEX(ISNUMBER(SEARCH("x"&amp;A227&amp;"x",'Sch Parent TB Converter'!$ED$1:$ED$264)),0),0))),""))</f>
        <v/>
      </c>
      <c r="I227" s="1087" t="str">
        <f t="shared" ca="1" si="3"/>
        <v/>
      </c>
    </row>
    <row r="228" spans="3:9" x14ac:dyDescent="0.2">
      <c r="C228" s="1383"/>
      <c r="D228" s="1383"/>
      <c r="E228" s="1383"/>
      <c r="F228" s="1383"/>
      <c r="G228" s="270" t="str">
        <f>IF($A228="","",IFERROR(ROW(INDEX('Sch Parent TB Converter'!$ED$1:$ED$264,MATCH(TRUE,INDEX(ISNUMBER(SEARCH("x"&amp;A228&amp;"x",'Sch Parent TB Converter'!$ED$1:$ED$264)),0),0))),""))</f>
        <v/>
      </c>
      <c r="I228" s="1087" t="str">
        <f t="shared" ca="1" si="3"/>
        <v/>
      </c>
    </row>
    <row r="229" spans="3:9" x14ac:dyDescent="0.2">
      <c r="C229" s="1383"/>
      <c r="D229" s="1383"/>
      <c r="E229" s="1383"/>
      <c r="F229" s="1383"/>
      <c r="G229" s="270" t="str">
        <f>IF($A229="","",IFERROR(ROW(INDEX('Sch Parent TB Converter'!$ED$1:$ED$264,MATCH(TRUE,INDEX(ISNUMBER(SEARCH("x"&amp;A229&amp;"x",'Sch Parent TB Converter'!$ED$1:$ED$264)),0),0))),""))</f>
        <v/>
      </c>
      <c r="I229" s="1087" t="str">
        <f t="shared" ca="1" si="3"/>
        <v/>
      </c>
    </row>
    <row r="230" spans="3:9" x14ac:dyDescent="0.2">
      <c r="C230" s="1383"/>
      <c r="D230" s="1383"/>
      <c r="E230" s="1383"/>
      <c r="F230" s="1383"/>
      <c r="G230" s="270" t="str">
        <f>IF($A230="","",IFERROR(ROW(INDEX('Sch Parent TB Converter'!$ED$1:$ED$264,MATCH(TRUE,INDEX(ISNUMBER(SEARCH("x"&amp;A230&amp;"x",'Sch Parent TB Converter'!$ED$1:$ED$264)),0),0))),""))</f>
        <v/>
      </c>
      <c r="I230" s="1087" t="str">
        <f t="shared" ca="1" si="3"/>
        <v/>
      </c>
    </row>
    <row r="231" spans="3:9" x14ac:dyDescent="0.2">
      <c r="C231" s="1383"/>
      <c r="D231" s="1383"/>
      <c r="E231" s="1383"/>
      <c r="F231" s="1383"/>
      <c r="G231" s="270" t="str">
        <f>IF($A231="","",IFERROR(ROW(INDEX('Sch Parent TB Converter'!$ED$1:$ED$264,MATCH(TRUE,INDEX(ISNUMBER(SEARCH("x"&amp;A231&amp;"x",'Sch Parent TB Converter'!$ED$1:$ED$264)),0),0))),""))</f>
        <v/>
      </c>
      <c r="I231" s="1087" t="str">
        <f t="shared" ca="1" si="3"/>
        <v/>
      </c>
    </row>
    <row r="232" spans="3:9" x14ac:dyDescent="0.2">
      <c r="C232" s="1383"/>
      <c r="D232" s="1383"/>
      <c r="E232" s="1383"/>
      <c r="F232" s="1383"/>
      <c r="G232" s="270" t="str">
        <f>IF($A232="","",IFERROR(ROW(INDEX('Sch Parent TB Converter'!$ED$1:$ED$264,MATCH(TRUE,INDEX(ISNUMBER(SEARCH("x"&amp;A232&amp;"x",'Sch Parent TB Converter'!$ED$1:$ED$264)),0),0))),""))</f>
        <v/>
      </c>
      <c r="I232" s="1087" t="str">
        <f t="shared" ca="1" si="3"/>
        <v/>
      </c>
    </row>
    <row r="233" spans="3:9" x14ac:dyDescent="0.2">
      <c r="C233" s="1383"/>
      <c r="D233" s="1383"/>
      <c r="E233" s="1383"/>
      <c r="F233" s="1383"/>
      <c r="G233" s="270" t="str">
        <f>IF($A233="","",IFERROR(ROW(INDEX('Sch Parent TB Converter'!$ED$1:$ED$264,MATCH(TRUE,INDEX(ISNUMBER(SEARCH("x"&amp;A233&amp;"x",'Sch Parent TB Converter'!$ED$1:$ED$264)),0),0))),""))</f>
        <v/>
      </c>
      <c r="I233" s="1087" t="str">
        <f t="shared" ca="1" si="3"/>
        <v/>
      </c>
    </row>
    <row r="234" spans="3:9" x14ac:dyDescent="0.2">
      <c r="C234" s="1383"/>
      <c r="D234" s="1383"/>
      <c r="E234" s="1383"/>
      <c r="F234" s="1383"/>
      <c r="G234" s="270" t="str">
        <f>IF($A234="","",IFERROR(ROW(INDEX('Sch Parent TB Converter'!$ED$1:$ED$264,MATCH(TRUE,INDEX(ISNUMBER(SEARCH("x"&amp;A234&amp;"x",'Sch Parent TB Converter'!$ED$1:$ED$264)),0),0))),""))</f>
        <v/>
      </c>
      <c r="I234" s="1087" t="str">
        <f t="shared" ca="1" si="3"/>
        <v/>
      </c>
    </row>
    <row r="235" spans="3:9" x14ac:dyDescent="0.2">
      <c r="C235" s="1383"/>
      <c r="D235" s="1383"/>
      <c r="E235" s="1383"/>
      <c r="F235" s="1383"/>
      <c r="G235" s="270" t="str">
        <f>IF($A235="","",IFERROR(ROW(INDEX('Sch Parent TB Converter'!$ED$1:$ED$264,MATCH(TRUE,INDEX(ISNUMBER(SEARCH("x"&amp;A235&amp;"x",'Sch Parent TB Converter'!$ED$1:$ED$264)),0),0))),""))</f>
        <v/>
      </c>
      <c r="I235" s="1087" t="str">
        <f t="shared" ca="1" si="3"/>
        <v/>
      </c>
    </row>
    <row r="236" spans="3:9" x14ac:dyDescent="0.2">
      <c r="C236" s="1383"/>
      <c r="D236" s="1383"/>
      <c r="E236" s="1383"/>
      <c r="F236" s="1383"/>
      <c r="G236" s="270" t="str">
        <f>IF($A236="","",IFERROR(ROW(INDEX('Sch Parent TB Converter'!$ED$1:$ED$264,MATCH(TRUE,INDEX(ISNUMBER(SEARCH("x"&amp;A236&amp;"x",'Sch Parent TB Converter'!$ED$1:$ED$264)),0),0))),""))</f>
        <v/>
      </c>
      <c r="I236" s="1087" t="str">
        <f t="shared" ca="1" si="3"/>
        <v/>
      </c>
    </row>
    <row r="237" spans="3:9" x14ac:dyDescent="0.2">
      <c r="C237" s="1383"/>
      <c r="D237" s="1383"/>
      <c r="E237" s="1383"/>
      <c r="F237" s="1383"/>
      <c r="G237" s="270" t="str">
        <f>IF($A237="","",IFERROR(ROW(INDEX('Sch Parent TB Converter'!$ED$1:$ED$264,MATCH(TRUE,INDEX(ISNUMBER(SEARCH("x"&amp;A237&amp;"x",'Sch Parent TB Converter'!$ED$1:$ED$264)),0),0))),""))</f>
        <v/>
      </c>
      <c r="I237" s="1087" t="str">
        <f t="shared" ca="1" si="3"/>
        <v/>
      </c>
    </row>
    <row r="238" spans="3:9" x14ac:dyDescent="0.2">
      <c r="C238" s="1383"/>
      <c r="D238" s="1383"/>
      <c r="E238" s="1383"/>
      <c r="F238" s="1383"/>
      <c r="G238" s="270" t="str">
        <f>IF($A238="","",IFERROR(ROW(INDEX('Sch Parent TB Converter'!$ED$1:$ED$264,MATCH(TRUE,INDEX(ISNUMBER(SEARCH("x"&amp;A238&amp;"x",'Sch Parent TB Converter'!$ED$1:$ED$264)),0),0))),""))</f>
        <v/>
      </c>
      <c r="I238" s="1087" t="str">
        <f t="shared" ca="1" si="3"/>
        <v/>
      </c>
    </row>
    <row r="239" spans="3:9" x14ac:dyDescent="0.2">
      <c r="C239" s="1383"/>
      <c r="D239" s="1383"/>
      <c r="E239" s="1383"/>
      <c r="F239" s="1383"/>
      <c r="G239" s="270" t="str">
        <f>IF($A239="","",IFERROR(ROW(INDEX('Sch Parent TB Converter'!$ED$1:$ED$264,MATCH(TRUE,INDEX(ISNUMBER(SEARCH("x"&amp;A239&amp;"x",'Sch Parent TB Converter'!$ED$1:$ED$264)),0),0))),""))</f>
        <v/>
      </c>
      <c r="I239" s="1087" t="str">
        <f t="shared" ca="1" si="3"/>
        <v/>
      </c>
    </row>
    <row r="240" spans="3:9" x14ac:dyDescent="0.2">
      <c r="C240" s="1383"/>
      <c r="D240" s="1383"/>
      <c r="E240" s="1383"/>
      <c r="F240" s="1383"/>
      <c r="G240" s="270" t="str">
        <f>IF($A240="","",IFERROR(ROW(INDEX('Sch Parent TB Converter'!$ED$1:$ED$264,MATCH(TRUE,INDEX(ISNUMBER(SEARCH("x"&amp;A240&amp;"x",'Sch Parent TB Converter'!$ED$1:$ED$264)),0),0))),""))</f>
        <v/>
      </c>
      <c r="I240" s="1087" t="str">
        <f t="shared" ca="1" si="3"/>
        <v/>
      </c>
    </row>
    <row r="241" spans="3:9" x14ac:dyDescent="0.2">
      <c r="C241" s="1383"/>
      <c r="D241" s="1383"/>
      <c r="E241" s="1383"/>
      <c r="F241" s="1383"/>
      <c r="G241" s="270" t="str">
        <f>IF($A241="","",IFERROR(ROW(INDEX('Sch Parent TB Converter'!$ED$1:$ED$264,MATCH(TRUE,INDEX(ISNUMBER(SEARCH("x"&amp;A241&amp;"x",'Sch Parent TB Converter'!$ED$1:$ED$264)),0),0))),""))</f>
        <v/>
      </c>
      <c r="I241" s="1087" t="str">
        <f t="shared" ca="1" si="3"/>
        <v/>
      </c>
    </row>
    <row r="242" spans="3:9" x14ac:dyDescent="0.2">
      <c r="C242" s="1383"/>
      <c r="D242" s="1383"/>
      <c r="E242" s="1383"/>
      <c r="F242" s="1383"/>
      <c r="G242" s="270" t="str">
        <f>IF($A242="","",IFERROR(ROW(INDEX('Sch Parent TB Converter'!$ED$1:$ED$264,MATCH(TRUE,INDEX(ISNUMBER(SEARCH("x"&amp;A242&amp;"x",'Sch Parent TB Converter'!$ED$1:$ED$264)),0),0))),""))</f>
        <v/>
      </c>
      <c r="I242" s="1087" t="str">
        <f t="shared" ca="1" si="3"/>
        <v/>
      </c>
    </row>
    <row r="243" spans="3:9" x14ac:dyDescent="0.2">
      <c r="C243" s="1383"/>
      <c r="D243" s="1383"/>
      <c r="E243" s="1383"/>
      <c r="F243" s="1383"/>
      <c r="G243" s="270" t="str">
        <f>IF($A243="","",IFERROR(ROW(INDEX('Sch Parent TB Converter'!$ED$1:$ED$264,MATCH(TRUE,INDEX(ISNUMBER(SEARCH("x"&amp;A243&amp;"x",'Sch Parent TB Converter'!$ED$1:$ED$264)),0),0))),""))</f>
        <v/>
      </c>
      <c r="I243" s="1087" t="str">
        <f t="shared" ca="1" si="3"/>
        <v/>
      </c>
    </row>
    <row r="244" spans="3:9" x14ac:dyDescent="0.2">
      <c r="C244" s="1383"/>
      <c r="D244" s="1383"/>
      <c r="E244" s="1383"/>
      <c r="F244" s="1383"/>
      <c r="G244" s="270" t="str">
        <f>IF($A244="","",IFERROR(ROW(INDEX('Sch Parent TB Converter'!$ED$1:$ED$264,MATCH(TRUE,INDEX(ISNUMBER(SEARCH("x"&amp;A244&amp;"x",'Sch Parent TB Converter'!$ED$1:$ED$264)),0),0))),""))</f>
        <v/>
      </c>
      <c r="I244" s="1087" t="str">
        <f t="shared" ca="1" si="3"/>
        <v/>
      </c>
    </row>
    <row r="245" spans="3:9" x14ac:dyDescent="0.2">
      <c r="C245" s="1383"/>
      <c r="D245" s="1383"/>
      <c r="E245" s="1383"/>
      <c r="F245" s="1383"/>
      <c r="G245" s="270" t="str">
        <f>IF($A245="","",IFERROR(ROW(INDEX('Sch Parent TB Converter'!$ED$1:$ED$264,MATCH(TRUE,INDEX(ISNUMBER(SEARCH("x"&amp;A245&amp;"x",'Sch Parent TB Converter'!$ED$1:$ED$264)),0),0))),""))</f>
        <v/>
      </c>
      <c r="I245" s="1087" t="str">
        <f t="shared" ca="1" si="3"/>
        <v/>
      </c>
    </row>
    <row r="246" spans="3:9" x14ac:dyDescent="0.2">
      <c r="C246" s="1383"/>
      <c r="D246" s="1383"/>
      <c r="E246" s="1383"/>
      <c r="F246" s="1383"/>
      <c r="G246" s="270" t="str">
        <f>IF($A246="","",IFERROR(ROW(INDEX('Sch Parent TB Converter'!$ED$1:$ED$264,MATCH(TRUE,INDEX(ISNUMBER(SEARCH("x"&amp;A246&amp;"x",'Sch Parent TB Converter'!$ED$1:$ED$264)),0),0))),""))</f>
        <v/>
      </c>
      <c r="I246" s="1087" t="str">
        <f t="shared" ca="1" si="3"/>
        <v/>
      </c>
    </row>
    <row r="247" spans="3:9" x14ac:dyDescent="0.2">
      <c r="C247" s="1383"/>
      <c r="D247" s="1383"/>
      <c r="E247" s="1383"/>
      <c r="F247" s="1383"/>
      <c r="G247" s="270" t="str">
        <f>IF($A247="","",IFERROR(ROW(INDEX('Sch Parent TB Converter'!$ED$1:$ED$264,MATCH(TRUE,INDEX(ISNUMBER(SEARCH("x"&amp;A247&amp;"x",'Sch Parent TB Converter'!$ED$1:$ED$264)),0),0))),""))</f>
        <v/>
      </c>
      <c r="I247" s="1087" t="str">
        <f t="shared" ca="1" si="3"/>
        <v/>
      </c>
    </row>
    <row r="248" spans="3:9" x14ac:dyDescent="0.2">
      <c r="C248" s="1383"/>
      <c r="D248" s="1383"/>
      <c r="E248" s="1383"/>
      <c r="F248" s="1383"/>
      <c r="G248" s="270" t="str">
        <f>IF($A248="","",IFERROR(ROW(INDEX('Sch Parent TB Converter'!$ED$1:$ED$264,MATCH(TRUE,INDEX(ISNUMBER(SEARCH("x"&amp;A248&amp;"x",'Sch Parent TB Converter'!$ED$1:$ED$264)),0),0))),""))</f>
        <v/>
      </c>
      <c r="I248" s="1087" t="str">
        <f t="shared" ca="1" si="3"/>
        <v/>
      </c>
    </row>
    <row r="249" spans="3:9" x14ac:dyDescent="0.2">
      <c r="C249" s="1383"/>
      <c r="D249" s="1383"/>
      <c r="E249" s="1383"/>
      <c r="F249" s="1383"/>
      <c r="G249" s="270" t="str">
        <f>IF($A249="","",IFERROR(ROW(INDEX('Sch Parent TB Converter'!$ED$1:$ED$264,MATCH(TRUE,INDEX(ISNUMBER(SEARCH("x"&amp;A249&amp;"x",'Sch Parent TB Converter'!$ED$1:$ED$264)),0),0))),""))</f>
        <v/>
      </c>
      <c r="I249" s="1087" t="str">
        <f t="shared" ca="1" si="3"/>
        <v/>
      </c>
    </row>
    <row r="250" spans="3:9" x14ac:dyDescent="0.2">
      <c r="C250" s="1383"/>
      <c r="D250" s="1383"/>
      <c r="E250" s="1383"/>
      <c r="F250" s="1383"/>
      <c r="G250" s="270" t="str">
        <f>IF($A250="","",IFERROR(ROW(INDEX('Sch Parent TB Converter'!$ED$1:$ED$264,MATCH(TRUE,INDEX(ISNUMBER(SEARCH("x"&amp;A250&amp;"x",'Sch Parent TB Converter'!$ED$1:$ED$264)),0),0))),""))</f>
        <v/>
      </c>
      <c r="I250" s="1087" t="str">
        <f t="shared" ca="1" si="3"/>
        <v/>
      </c>
    </row>
    <row r="251" spans="3:9" x14ac:dyDescent="0.2">
      <c r="C251" s="1383"/>
      <c r="D251" s="1383"/>
      <c r="E251" s="1383"/>
      <c r="F251" s="1383"/>
      <c r="G251" s="270" t="str">
        <f>IF($A251="","",IFERROR(ROW(INDEX('Sch Parent TB Converter'!$ED$1:$ED$264,MATCH(TRUE,INDEX(ISNUMBER(SEARCH("x"&amp;A251&amp;"x",'Sch Parent TB Converter'!$ED$1:$ED$264)),0),0))),""))</f>
        <v/>
      </c>
      <c r="I251" s="1087" t="str">
        <f t="shared" ca="1" si="3"/>
        <v/>
      </c>
    </row>
    <row r="252" spans="3:9" x14ac:dyDescent="0.2">
      <c r="C252" s="1383"/>
      <c r="D252" s="1383"/>
      <c r="E252" s="1383"/>
      <c r="F252" s="1383"/>
      <c r="G252" s="270" t="str">
        <f>IF($A252="","",IFERROR(ROW(INDEX('Sch Parent TB Converter'!$ED$1:$ED$264,MATCH(TRUE,INDEX(ISNUMBER(SEARCH("x"&amp;A252&amp;"x",'Sch Parent TB Converter'!$ED$1:$ED$264)),0),0))),""))</f>
        <v/>
      </c>
      <c r="I252" s="1087" t="str">
        <f t="shared" ca="1" si="3"/>
        <v/>
      </c>
    </row>
    <row r="253" spans="3:9" x14ac:dyDescent="0.2">
      <c r="C253" s="1383"/>
      <c r="D253" s="1383"/>
      <c r="E253" s="1383"/>
      <c r="F253" s="1383"/>
      <c r="G253" s="270" t="str">
        <f>IF($A253="","",IFERROR(ROW(INDEX('Sch Parent TB Converter'!$ED$1:$ED$264,MATCH(TRUE,INDEX(ISNUMBER(SEARCH("x"&amp;A253&amp;"x",'Sch Parent TB Converter'!$ED$1:$ED$264)),0),0))),""))</f>
        <v/>
      </c>
      <c r="I253" s="1087" t="str">
        <f t="shared" ca="1" si="3"/>
        <v/>
      </c>
    </row>
    <row r="254" spans="3:9" x14ac:dyDescent="0.2">
      <c r="C254" s="1383"/>
      <c r="D254" s="1383"/>
      <c r="E254" s="1383"/>
      <c r="F254" s="1383"/>
      <c r="G254" s="270" t="str">
        <f>IF($A254="","",IFERROR(ROW(INDEX('Sch Parent TB Converter'!$ED$1:$ED$264,MATCH(TRUE,INDEX(ISNUMBER(SEARCH("x"&amp;A254&amp;"x",'Sch Parent TB Converter'!$ED$1:$ED$264)),0),0))),""))</f>
        <v/>
      </c>
      <c r="I254" s="1087" t="str">
        <f t="shared" ca="1" si="3"/>
        <v/>
      </c>
    </row>
    <row r="255" spans="3:9" x14ac:dyDescent="0.2">
      <c r="C255" s="1383"/>
      <c r="D255" s="1383"/>
      <c r="E255" s="1383"/>
      <c r="F255" s="1383"/>
      <c r="G255" s="270" t="str">
        <f>IF($A255="","",IFERROR(ROW(INDEX('Sch Parent TB Converter'!$ED$1:$ED$264,MATCH(TRUE,INDEX(ISNUMBER(SEARCH("x"&amp;A255&amp;"x",'Sch Parent TB Converter'!$ED$1:$ED$264)),0),0))),""))</f>
        <v/>
      </c>
      <c r="I255" s="1087" t="str">
        <f t="shared" ca="1" si="3"/>
        <v/>
      </c>
    </row>
    <row r="256" spans="3:9" x14ac:dyDescent="0.2">
      <c r="C256" s="1383"/>
      <c r="D256" s="1383"/>
      <c r="E256" s="1383"/>
      <c r="F256" s="1383"/>
      <c r="G256" s="270" t="str">
        <f>IF($A256="","",IFERROR(ROW(INDEX('Sch Parent TB Converter'!$ED$1:$ED$264,MATCH(TRUE,INDEX(ISNUMBER(SEARCH("x"&amp;A256&amp;"x",'Sch Parent TB Converter'!$ED$1:$ED$264)),0),0))),""))</f>
        <v/>
      </c>
      <c r="I256" s="1087" t="str">
        <f t="shared" ca="1" si="3"/>
        <v/>
      </c>
    </row>
    <row r="257" spans="3:9" x14ac:dyDescent="0.2">
      <c r="C257" s="1383"/>
      <c r="D257" s="1383"/>
      <c r="E257" s="1383"/>
      <c r="F257" s="1383"/>
      <c r="G257" s="270" t="str">
        <f>IF($A257="","",IFERROR(ROW(INDEX('Sch Parent TB Converter'!$ED$1:$ED$264,MATCH(TRUE,INDEX(ISNUMBER(SEARCH("x"&amp;A257&amp;"x",'Sch Parent TB Converter'!$ED$1:$ED$264)),0),0))),""))</f>
        <v/>
      </c>
      <c r="I257" s="1087" t="str">
        <f t="shared" ca="1" si="3"/>
        <v/>
      </c>
    </row>
    <row r="258" spans="3:9" x14ac:dyDescent="0.2">
      <c r="C258" s="1383"/>
      <c r="D258" s="1383"/>
      <c r="E258" s="1383"/>
      <c r="F258" s="1383"/>
      <c r="G258" s="270" t="str">
        <f>IF($A258="","",IFERROR(ROW(INDEX('Sch Parent TB Converter'!$ED$1:$ED$264,MATCH(TRUE,INDEX(ISNUMBER(SEARCH("x"&amp;A258&amp;"x",'Sch Parent TB Converter'!$ED$1:$ED$264)),0),0))),""))</f>
        <v/>
      </c>
      <c r="I258" s="1087" t="str">
        <f t="shared" ca="1" si="3"/>
        <v/>
      </c>
    </row>
    <row r="259" spans="3:9" x14ac:dyDescent="0.2">
      <c r="C259" s="1383"/>
      <c r="D259" s="1383"/>
      <c r="E259" s="1383"/>
      <c r="F259" s="1383"/>
      <c r="G259" s="270" t="str">
        <f>IF($A259="","",IFERROR(ROW(INDEX('Sch Parent TB Converter'!$ED$1:$ED$264,MATCH(TRUE,INDEX(ISNUMBER(SEARCH("x"&amp;A259&amp;"x",'Sch Parent TB Converter'!$ED$1:$ED$264)),0),0))),""))</f>
        <v/>
      </c>
      <c r="I259" s="1087" t="str">
        <f t="shared" ref="I259:I322" ca="1" si="4">IF(AND($G259="",$A259=""),"",IF(AND($G259="",$A259&lt;&gt;""),"Missing from Converter Sheet",INDIRECT("'"&amp;$J$3&amp;"'!B"&amp;G259)))</f>
        <v/>
      </c>
    </row>
    <row r="260" spans="3:9" x14ac:dyDescent="0.2">
      <c r="C260" s="1383"/>
      <c r="D260" s="1383"/>
      <c r="E260" s="1383"/>
      <c r="F260" s="1383"/>
      <c r="G260" s="270" t="str">
        <f>IF($A260="","",IFERROR(ROW(INDEX('Sch Parent TB Converter'!$ED$1:$ED$264,MATCH(TRUE,INDEX(ISNUMBER(SEARCH("x"&amp;A260&amp;"x",'Sch Parent TB Converter'!$ED$1:$ED$264)),0),0))),""))</f>
        <v/>
      </c>
      <c r="I260" s="1087" t="str">
        <f t="shared" ca="1" si="4"/>
        <v/>
      </c>
    </row>
    <row r="261" spans="3:9" x14ac:dyDescent="0.2">
      <c r="C261" s="1383"/>
      <c r="D261" s="1383"/>
      <c r="E261" s="1383"/>
      <c r="F261" s="1383"/>
      <c r="G261" s="270" t="str">
        <f>IF($A261="","",IFERROR(ROW(INDEX('Sch Parent TB Converter'!$ED$1:$ED$264,MATCH(TRUE,INDEX(ISNUMBER(SEARCH("x"&amp;A261&amp;"x",'Sch Parent TB Converter'!$ED$1:$ED$264)),0),0))),""))</f>
        <v/>
      </c>
      <c r="I261" s="1087" t="str">
        <f t="shared" ca="1" si="4"/>
        <v/>
      </c>
    </row>
    <row r="262" spans="3:9" x14ac:dyDescent="0.2">
      <c r="C262" s="1383"/>
      <c r="D262" s="1383"/>
      <c r="E262" s="1383"/>
      <c r="F262" s="1383"/>
      <c r="G262" s="270" t="str">
        <f>IF($A262="","",IFERROR(ROW(INDEX('Sch Parent TB Converter'!$ED$1:$ED$264,MATCH(TRUE,INDEX(ISNUMBER(SEARCH("x"&amp;A262&amp;"x",'Sch Parent TB Converter'!$ED$1:$ED$264)),0),0))),""))</f>
        <v/>
      </c>
      <c r="I262" s="1087" t="str">
        <f t="shared" ca="1" si="4"/>
        <v/>
      </c>
    </row>
    <row r="263" spans="3:9" x14ac:dyDescent="0.2">
      <c r="C263" s="1383"/>
      <c r="D263" s="1383"/>
      <c r="E263" s="1383"/>
      <c r="F263" s="1383"/>
      <c r="G263" s="270" t="str">
        <f>IF($A263="","",IFERROR(ROW(INDEX('Sch Parent TB Converter'!$ED$1:$ED$264,MATCH(TRUE,INDEX(ISNUMBER(SEARCH("x"&amp;A263&amp;"x",'Sch Parent TB Converter'!$ED$1:$ED$264)),0),0))),""))</f>
        <v/>
      </c>
      <c r="I263" s="1087" t="str">
        <f t="shared" ca="1" si="4"/>
        <v/>
      </c>
    </row>
    <row r="264" spans="3:9" x14ac:dyDescent="0.2">
      <c r="C264" s="1383"/>
      <c r="D264" s="1383"/>
      <c r="E264" s="1383"/>
      <c r="F264" s="1383"/>
      <c r="G264" s="270" t="str">
        <f>IF($A264="","",IFERROR(ROW(INDEX('Sch Parent TB Converter'!$ED$1:$ED$264,MATCH(TRUE,INDEX(ISNUMBER(SEARCH("x"&amp;A264&amp;"x",'Sch Parent TB Converter'!$ED$1:$ED$264)),0),0))),""))</f>
        <v/>
      </c>
      <c r="I264" s="1087" t="str">
        <f t="shared" ca="1" si="4"/>
        <v/>
      </c>
    </row>
    <row r="265" spans="3:9" x14ac:dyDescent="0.2">
      <c r="C265" s="1383"/>
      <c r="D265" s="1383"/>
      <c r="E265" s="1383"/>
      <c r="F265" s="1383"/>
      <c r="G265" s="270" t="str">
        <f>IF($A265="","",IFERROR(ROW(INDEX('Sch Parent TB Converter'!$ED$1:$ED$264,MATCH(TRUE,INDEX(ISNUMBER(SEARCH("x"&amp;A265&amp;"x",'Sch Parent TB Converter'!$ED$1:$ED$264)),0),0))),""))</f>
        <v/>
      </c>
      <c r="I265" s="1087" t="str">
        <f t="shared" ca="1" si="4"/>
        <v/>
      </c>
    </row>
    <row r="266" spans="3:9" x14ac:dyDescent="0.2">
      <c r="C266" s="1383"/>
      <c r="D266" s="1383"/>
      <c r="E266" s="1383"/>
      <c r="F266" s="1383"/>
      <c r="G266" s="270" t="str">
        <f>IF($A266="","",IFERROR(ROW(INDEX('Sch Parent TB Converter'!$ED$1:$ED$264,MATCH(TRUE,INDEX(ISNUMBER(SEARCH("x"&amp;A266&amp;"x",'Sch Parent TB Converter'!$ED$1:$ED$264)),0),0))),""))</f>
        <v/>
      </c>
      <c r="I266" s="1087" t="str">
        <f t="shared" ca="1" si="4"/>
        <v/>
      </c>
    </row>
    <row r="267" spans="3:9" x14ac:dyDescent="0.2">
      <c r="C267" s="1383"/>
      <c r="D267" s="1383"/>
      <c r="E267" s="1383"/>
      <c r="F267" s="1383"/>
      <c r="G267" s="270" t="str">
        <f>IF($A267="","",IFERROR(ROW(INDEX('Sch Parent TB Converter'!$ED$1:$ED$264,MATCH(TRUE,INDEX(ISNUMBER(SEARCH("x"&amp;A267&amp;"x",'Sch Parent TB Converter'!$ED$1:$ED$264)),0),0))),""))</f>
        <v/>
      </c>
      <c r="I267" s="1087" t="str">
        <f t="shared" ca="1" si="4"/>
        <v/>
      </c>
    </row>
    <row r="268" spans="3:9" x14ac:dyDescent="0.2">
      <c r="C268" s="1383"/>
      <c r="D268" s="1383"/>
      <c r="E268" s="1383"/>
      <c r="F268" s="1383"/>
      <c r="G268" s="270" t="str">
        <f>IF($A268="","",IFERROR(ROW(INDEX('Sch Parent TB Converter'!$ED$1:$ED$264,MATCH(TRUE,INDEX(ISNUMBER(SEARCH("x"&amp;A268&amp;"x",'Sch Parent TB Converter'!$ED$1:$ED$264)),0),0))),""))</f>
        <v/>
      </c>
      <c r="I268" s="1087" t="str">
        <f t="shared" ca="1" si="4"/>
        <v/>
      </c>
    </row>
    <row r="269" spans="3:9" x14ac:dyDescent="0.2">
      <c r="C269" s="1383"/>
      <c r="D269" s="1383"/>
      <c r="E269" s="1383"/>
      <c r="F269" s="1383"/>
      <c r="G269" s="270" t="str">
        <f>IF($A269="","",IFERROR(ROW(INDEX('Sch Parent TB Converter'!$ED$1:$ED$264,MATCH(TRUE,INDEX(ISNUMBER(SEARCH("x"&amp;A269&amp;"x",'Sch Parent TB Converter'!$ED$1:$ED$264)),0),0))),""))</f>
        <v/>
      </c>
      <c r="I269" s="1087" t="str">
        <f t="shared" ca="1" si="4"/>
        <v/>
      </c>
    </row>
    <row r="270" spans="3:9" x14ac:dyDescent="0.2">
      <c r="C270" s="1383"/>
      <c r="D270" s="1383"/>
      <c r="E270" s="1383"/>
      <c r="F270" s="1383"/>
      <c r="G270" s="270" t="str">
        <f>IF($A270="","",IFERROR(ROW(INDEX('Sch Parent TB Converter'!$ED$1:$ED$264,MATCH(TRUE,INDEX(ISNUMBER(SEARCH("x"&amp;A270&amp;"x",'Sch Parent TB Converter'!$ED$1:$ED$264)),0),0))),""))</f>
        <v/>
      </c>
      <c r="I270" s="1087" t="str">
        <f t="shared" ca="1" si="4"/>
        <v/>
      </c>
    </row>
    <row r="271" spans="3:9" x14ac:dyDescent="0.2">
      <c r="C271" s="1383"/>
      <c r="D271" s="1383"/>
      <c r="E271" s="1383"/>
      <c r="F271" s="1383"/>
      <c r="G271" s="270" t="str">
        <f>IF($A271="","",IFERROR(ROW(INDEX('Sch Parent TB Converter'!$ED$1:$ED$264,MATCH(TRUE,INDEX(ISNUMBER(SEARCH("x"&amp;A271&amp;"x",'Sch Parent TB Converter'!$ED$1:$ED$264)),0),0))),""))</f>
        <v/>
      </c>
      <c r="I271" s="1087" t="str">
        <f t="shared" ca="1" si="4"/>
        <v/>
      </c>
    </row>
    <row r="272" spans="3:9" x14ac:dyDescent="0.2">
      <c r="C272" s="1383"/>
      <c r="D272" s="1383"/>
      <c r="E272" s="1383"/>
      <c r="F272" s="1383"/>
      <c r="G272" s="270" t="str">
        <f>IF($A272="","",IFERROR(ROW(INDEX('Sch Parent TB Converter'!$ED$1:$ED$264,MATCH(TRUE,INDEX(ISNUMBER(SEARCH("x"&amp;A272&amp;"x",'Sch Parent TB Converter'!$ED$1:$ED$264)),0),0))),""))</f>
        <v/>
      </c>
      <c r="I272" s="1087" t="str">
        <f t="shared" ca="1" si="4"/>
        <v/>
      </c>
    </row>
    <row r="273" spans="3:9" x14ac:dyDescent="0.2">
      <c r="C273" s="1383"/>
      <c r="D273" s="1383"/>
      <c r="E273" s="1383"/>
      <c r="F273" s="1383"/>
      <c r="G273" s="270" t="str">
        <f>IF($A273="","",IFERROR(ROW(INDEX('Sch Parent TB Converter'!$ED$1:$ED$264,MATCH(TRUE,INDEX(ISNUMBER(SEARCH("x"&amp;A273&amp;"x",'Sch Parent TB Converter'!$ED$1:$ED$264)),0),0))),""))</f>
        <v/>
      </c>
      <c r="I273" s="1087" t="str">
        <f t="shared" ca="1" si="4"/>
        <v/>
      </c>
    </row>
    <row r="274" spans="3:9" x14ac:dyDescent="0.2">
      <c r="C274" s="1383"/>
      <c r="D274" s="1383"/>
      <c r="E274" s="1383"/>
      <c r="F274" s="1383"/>
      <c r="G274" s="270" t="str">
        <f>IF($A274="","",IFERROR(ROW(INDEX('Sch Parent TB Converter'!$ED$1:$ED$264,MATCH(TRUE,INDEX(ISNUMBER(SEARCH("x"&amp;A274&amp;"x",'Sch Parent TB Converter'!$ED$1:$ED$264)),0),0))),""))</f>
        <v/>
      </c>
      <c r="I274" s="1087" t="str">
        <f t="shared" ca="1" si="4"/>
        <v/>
      </c>
    </row>
    <row r="275" spans="3:9" x14ac:dyDescent="0.2">
      <c r="C275" s="1383"/>
      <c r="D275" s="1383"/>
      <c r="E275" s="1383"/>
      <c r="F275" s="1383"/>
      <c r="G275" s="270" t="str">
        <f>IF($A275="","",IFERROR(ROW(INDEX('Sch Parent TB Converter'!$ED$1:$ED$264,MATCH(TRUE,INDEX(ISNUMBER(SEARCH("x"&amp;A275&amp;"x",'Sch Parent TB Converter'!$ED$1:$ED$264)),0),0))),""))</f>
        <v/>
      </c>
      <c r="I275" s="1087" t="str">
        <f t="shared" ca="1" si="4"/>
        <v/>
      </c>
    </row>
    <row r="276" spans="3:9" x14ac:dyDescent="0.2">
      <c r="C276" s="1383"/>
      <c r="D276" s="1383"/>
      <c r="E276" s="1383"/>
      <c r="F276" s="1383"/>
      <c r="G276" s="270" t="str">
        <f>IF($A276="","",IFERROR(ROW(INDEX('Sch Parent TB Converter'!$ED$1:$ED$264,MATCH(TRUE,INDEX(ISNUMBER(SEARCH("x"&amp;A276&amp;"x",'Sch Parent TB Converter'!$ED$1:$ED$264)),0),0))),""))</f>
        <v/>
      </c>
      <c r="I276" s="1087" t="str">
        <f t="shared" ca="1" si="4"/>
        <v/>
      </c>
    </row>
    <row r="277" spans="3:9" x14ac:dyDescent="0.2">
      <c r="C277" s="1383"/>
      <c r="D277" s="1383"/>
      <c r="E277" s="1383"/>
      <c r="F277" s="1383"/>
      <c r="G277" s="270" t="str">
        <f>IF($A277="","",IFERROR(ROW(INDEX('Sch Parent TB Converter'!$ED$1:$ED$264,MATCH(TRUE,INDEX(ISNUMBER(SEARCH("x"&amp;A277&amp;"x",'Sch Parent TB Converter'!$ED$1:$ED$264)),0),0))),""))</f>
        <v/>
      </c>
      <c r="I277" s="1087" t="str">
        <f t="shared" ca="1" si="4"/>
        <v/>
      </c>
    </row>
    <row r="278" spans="3:9" x14ac:dyDescent="0.2">
      <c r="C278" s="1383"/>
      <c r="D278" s="1383"/>
      <c r="E278" s="1383"/>
      <c r="F278" s="1383"/>
      <c r="G278" s="270" t="str">
        <f>IF($A278="","",IFERROR(ROW(INDEX('Sch Parent TB Converter'!$ED$1:$ED$264,MATCH(TRUE,INDEX(ISNUMBER(SEARCH("x"&amp;A278&amp;"x",'Sch Parent TB Converter'!$ED$1:$ED$264)),0),0))),""))</f>
        <v/>
      </c>
      <c r="I278" s="1087" t="str">
        <f t="shared" ca="1" si="4"/>
        <v/>
      </c>
    </row>
    <row r="279" spans="3:9" x14ac:dyDescent="0.2">
      <c r="C279" s="1383"/>
      <c r="D279" s="1383"/>
      <c r="E279" s="1383"/>
      <c r="F279" s="1383"/>
      <c r="G279" s="270" t="str">
        <f>IF($A279="","",IFERROR(ROW(INDEX('Sch Parent TB Converter'!$ED$1:$ED$264,MATCH(TRUE,INDEX(ISNUMBER(SEARCH("x"&amp;A279&amp;"x",'Sch Parent TB Converter'!$ED$1:$ED$264)),0),0))),""))</f>
        <v/>
      </c>
      <c r="I279" s="1087" t="str">
        <f t="shared" ca="1" si="4"/>
        <v/>
      </c>
    </row>
    <row r="280" spans="3:9" x14ac:dyDescent="0.2">
      <c r="C280" s="1383"/>
      <c r="D280" s="1383"/>
      <c r="E280" s="1383"/>
      <c r="F280" s="1383"/>
      <c r="G280" s="270" t="str">
        <f>IF($A280="","",IFERROR(ROW(INDEX('Sch Parent TB Converter'!$ED$1:$ED$264,MATCH(TRUE,INDEX(ISNUMBER(SEARCH("x"&amp;A280&amp;"x",'Sch Parent TB Converter'!$ED$1:$ED$264)),0),0))),""))</f>
        <v/>
      </c>
      <c r="I280" s="1087" t="str">
        <f t="shared" ca="1" si="4"/>
        <v/>
      </c>
    </row>
    <row r="281" spans="3:9" x14ac:dyDescent="0.2">
      <c r="C281" s="1383"/>
      <c r="D281" s="1383"/>
      <c r="E281" s="1383"/>
      <c r="F281" s="1383"/>
      <c r="G281" s="270" t="str">
        <f>IF($A281="","",IFERROR(ROW(INDEX('Sch Parent TB Converter'!$ED$1:$ED$264,MATCH(TRUE,INDEX(ISNUMBER(SEARCH("x"&amp;A281&amp;"x",'Sch Parent TB Converter'!$ED$1:$ED$264)),0),0))),""))</f>
        <v/>
      </c>
      <c r="I281" s="1087" t="str">
        <f t="shared" ca="1" si="4"/>
        <v/>
      </c>
    </row>
    <row r="282" spans="3:9" x14ac:dyDescent="0.2">
      <c r="C282" s="1383"/>
      <c r="D282" s="1383"/>
      <c r="E282" s="1383"/>
      <c r="F282" s="1383"/>
      <c r="G282" s="270" t="str">
        <f>IF($A282="","",IFERROR(ROW(INDEX('Sch Parent TB Converter'!$ED$1:$ED$264,MATCH(TRUE,INDEX(ISNUMBER(SEARCH("x"&amp;A282&amp;"x",'Sch Parent TB Converter'!$ED$1:$ED$264)),0),0))),""))</f>
        <v/>
      </c>
      <c r="I282" s="1087" t="str">
        <f t="shared" ca="1" si="4"/>
        <v/>
      </c>
    </row>
    <row r="283" spans="3:9" x14ac:dyDescent="0.2">
      <c r="C283" s="1383"/>
      <c r="D283" s="1383"/>
      <c r="E283" s="1383"/>
      <c r="F283" s="1383"/>
      <c r="G283" s="270" t="str">
        <f>IF($A283="","",IFERROR(ROW(INDEX('Sch Parent TB Converter'!$ED$1:$ED$264,MATCH(TRUE,INDEX(ISNUMBER(SEARCH("x"&amp;A283&amp;"x",'Sch Parent TB Converter'!$ED$1:$ED$264)),0),0))),""))</f>
        <v/>
      </c>
      <c r="I283" s="1087" t="str">
        <f t="shared" ca="1" si="4"/>
        <v/>
      </c>
    </row>
    <row r="284" spans="3:9" x14ac:dyDescent="0.2">
      <c r="C284" s="1383"/>
      <c r="D284" s="1383"/>
      <c r="E284" s="1383"/>
      <c r="F284" s="1383"/>
      <c r="G284" s="270" t="str">
        <f>IF($A284="","",IFERROR(ROW(INDEX('Sch Parent TB Converter'!$ED$1:$ED$264,MATCH(TRUE,INDEX(ISNUMBER(SEARCH("x"&amp;A284&amp;"x",'Sch Parent TB Converter'!$ED$1:$ED$264)),0),0))),""))</f>
        <v/>
      </c>
      <c r="I284" s="1087" t="str">
        <f t="shared" ca="1" si="4"/>
        <v/>
      </c>
    </row>
    <row r="285" spans="3:9" x14ac:dyDescent="0.2">
      <c r="C285" s="1383"/>
      <c r="D285" s="1383"/>
      <c r="E285" s="1383"/>
      <c r="F285" s="1383"/>
      <c r="G285" s="270" t="str">
        <f>IF($A285="","",IFERROR(ROW(INDEX('Sch Parent TB Converter'!$ED$1:$ED$264,MATCH(TRUE,INDEX(ISNUMBER(SEARCH("x"&amp;A285&amp;"x",'Sch Parent TB Converter'!$ED$1:$ED$264)),0),0))),""))</f>
        <v/>
      </c>
      <c r="I285" s="1087" t="str">
        <f t="shared" ca="1" si="4"/>
        <v/>
      </c>
    </row>
    <row r="286" spans="3:9" x14ac:dyDescent="0.2">
      <c r="C286" s="1383"/>
      <c r="D286" s="1383"/>
      <c r="E286" s="1383"/>
      <c r="F286" s="1383"/>
      <c r="G286" s="270" t="str">
        <f>IF($A286="","",IFERROR(ROW(INDEX('Sch Parent TB Converter'!$ED$1:$ED$264,MATCH(TRUE,INDEX(ISNUMBER(SEARCH("x"&amp;A286&amp;"x",'Sch Parent TB Converter'!$ED$1:$ED$264)),0),0))),""))</f>
        <v/>
      </c>
      <c r="I286" s="1087" t="str">
        <f t="shared" ca="1" si="4"/>
        <v/>
      </c>
    </row>
    <row r="287" spans="3:9" x14ac:dyDescent="0.2">
      <c r="C287" s="1383"/>
      <c r="D287" s="1383"/>
      <c r="E287" s="1383"/>
      <c r="F287" s="1383"/>
      <c r="G287" s="270" t="str">
        <f>IF($A287="","",IFERROR(ROW(INDEX('Sch Parent TB Converter'!$ED$1:$ED$264,MATCH(TRUE,INDEX(ISNUMBER(SEARCH("x"&amp;A287&amp;"x",'Sch Parent TB Converter'!$ED$1:$ED$264)),0),0))),""))</f>
        <v/>
      </c>
      <c r="I287" s="1087" t="str">
        <f t="shared" ca="1" si="4"/>
        <v/>
      </c>
    </row>
    <row r="288" spans="3:9" x14ac:dyDescent="0.2">
      <c r="C288" s="1383"/>
      <c r="D288" s="1383"/>
      <c r="E288" s="1383"/>
      <c r="F288" s="1383"/>
      <c r="G288" s="270" t="str">
        <f>IF($A288="","",IFERROR(ROW(INDEX('Sch Parent TB Converter'!$ED$1:$ED$264,MATCH(TRUE,INDEX(ISNUMBER(SEARCH("x"&amp;A288&amp;"x",'Sch Parent TB Converter'!$ED$1:$ED$264)),0),0))),""))</f>
        <v/>
      </c>
      <c r="I288" s="1087" t="str">
        <f t="shared" ca="1" si="4"/>
        <v/>
      </c>
    </row>
    <row r="289" spans="3:9" x14ac:dyDescent="0.2">
      <c r="C289" s="1383"/>
      <c r="D289" s="1383"/>
      <c r="E289" s="1383"/>
      <c r="F289" s="1383"/>
      <c r="G289" s="270" t="str">
        <f>IF($A289="","",IFERROR(ROW(INDEX('Sch Parent TB Converter'!$ED$1:$ED$264,MATCH(TRUE,INDEX(ISNUMBER(SEARCH("x"&amp;A289&amp;"x",'Sch Parent TB Converter'!$ED$1:$ED$264)),0),0))),""))</f>
        <v/>
      </c>
      <c r="I289" s="1087" t="str">
        <f t="shared" ca="1" si="4"/>
        <v/>
      </c>
    </row>
    <row r="290" spans="3:9" x14ac:dyDescent="0.2">
      <c r="G290" s="270" t="str">
        <f>IF($A290="","",IFERROR(ROW(INDEX('Sch Parent TB Converter'!$ED$1:$ED$264,MATCH(TRUE,INDEX(ISNUMBER(SEARCH("x"&amp;A290&amp;"x",'Sch Parent TB Converter'!$ED$1:$ED$264)),0),0))),""))</f>
        <v/>
      </c>
      <c r="I290" s="1087" t="str">
        <f t="shared" ca="1" si="4"/>
        <v/>
      </c>
    </row>
    <row r="291" spans="3:9" x14ac:dyDescent="0.2">
      <c r="G291" s="270" t="str">
        <f>IF($A291="","",IFERROR(ROW(INDEX('Sch Parent TB Converter'!$ED$1:$ED$264,MATCH(TRUE,INDEX(ISNUMBER(SEARCH("x"&amp;A291&amp;"x",'Sch Parent TB Converter'!$ED$1:$ED$264)),0),0))),""))</f>
        <v/>
      </c>
      <c r="I291" s="1087" t="str">
        <f t="shared" ca="1" si="4"/>
        <v/>
      </c>
    </row>
    <row r="292" spans="3:9" x14ac:dyDescent="0.2">
      <c r="G292" s="270" t="str">
        <f>IF($A292="","",IFERROR(ROW(INDEX('Sch Parent TB Converter'!$ED$1:$ED$264,MATCH(TRUE,INDEX(ISNUMBER(SEARCH("x"&amp;A292&amp;"x",'Sch Parent TB Converter'!$ED$1:$ED$264)),0),0))),""))</f>
        <v/>
      </c>
      <c r="I292" s="1087" t="str">
        <f t="shared" ca="1" si="4"/>
        <v/>
      </c>
    </row>
    <row r="293" spans="3:9" x14ac:dyDescent="0.2">
      <c r="G293" s="270" t="str">
        <f>IF($A293="","",IFERROR(ROW(INDEX('Sch Parent TB Converter'!$ED$1:$ED$264,MATCH(TRUE,INDEX(ISNUMBER(SEARCH("x"&amp;A293&amp;"x",'Sch Parent TB Converter'!$ED$1:$ED$264)),0),0))),""))</f>
        <v/>
      </c>
      <c r="I293" s="1087" t="str">
        <f t="shared" ca="1" si="4"/>
        <v/>
      </c>
    </row>
    <row r="294" spans="3:9" x14ac:dyDescent="0.2">
      <c r="G294" s="270" t="str">
        <f>IF($A294="","",IFERROR(ROW(INDEX('Sch Parent TB Converter'!$ED$1:$ED$264,MATCH(TRUE,INDEX(ISNUMBER(SEARCH("x"&amp;A294&amp;"x",'Sch Parent TB Converter'!$ED$1:$ED$264)),0),0))),""))</f>
        <v/>
      </c>
      <c r="I294" s="1087" t="str">
        <f t="shared" ca="1" si="4"/>
        <v/>
      </c>
    </row>
    <row r="295" spans="3:9" x14ac:dyDescent="0.2">
      <c r="G295" s="270" t="str">
        <f>IF($A295="","",IFERROR(ROW(INDEX('Sch Parent TB Converter'!$ED$1:$ED$264,MATCH(TRUE,INDEX(ISNUMBER(SEARCH("x"&amp;A295&amp;"x",'Sch Parent TB Converter'!$ED$1:$ED$264)),0),0))),""))</f>
        <v/>
      </c>
      <c r="I295" s="1087" t="str">
        <f t="shared" ca="1" si="4"/>
        <v/>
      </c>
    </row>
    <row r="296" spans="3:9" x14ac:dyDescent="0.2">
      <c r="G296" s="270" t="str">
        <f>IF($A296="","",IFERROR(ROW(INDEX('Sch Parent TB Converter'!$ED$1:$ED$264,MATCH(TRUE,INDEX(ISNUMBER(SEARCH("x"&amp;A296&amp;"x",'Sch Parent TB Converter'!$ED$1:$ED$264)),0),0))),""))</f>
        <v/>
      </c>
      <c r="I296" s="1087" t="str">
        <f t="shared" ca="1" si="4"/>
        <v/>
      </c>
    </row>
    <row r="297" spans="3:9" x14ac:dyDescent="0.2">
      <c r="G297" s="270" t="str">
        <f>IF($A297="","",IFERROR(ROW(INDEX('Sch Parent TB Converter'!$ED$1:$ED$264,MATCH(TRUE,INDEX(ISNUMBER(SEARCH("x"&amp;A297&amp;"x",'Sch Parent TB Converter'!$ED$1:$ED$264)),0),0))),""))</f>
        <v/>
      </c>
      <c r="I297" s="1087" t="str">
        <f t="shared" ca="1" si="4"/>
        <v/>
      </c>
    </row>
    <row r="298" spans="3:9" x14ac:dyDescent="0.2">
      <c r="G298" s="270" t="str">
        <f>IF($A298="","",IFERROR(ROW(INDEX('Sch Parent TB Converter'!$ED$1:$ED$264,MATCH(TRUE,INDEX(ISNUMBER(SEARCH("x"&amp;A298&amp;"x",'Sch Parent TB Converter'!$ED$1:$ED$264)),0),0))),""))</f>
        <v/>
      </c>
      <c r="I298" s="1087" t="str">
        <f t="shared" ca="1" si="4"/>
        <v/>
      </c>
    </row>
    <row r="299" spans="3:9" x14ac:dyDescent="0.2">
      <c r="G299" s="270" t="str">
        <f>IF($A299="","",IFERROR(ROW(INDEX('Sch Parent TB Converter'!$ED$1:$ED$264,MATCH(TRUE,INDEX(ISNUMBER(SEARCH("x"&amp;A299&amp;"x",'Sch Parent TB Converter'!$ED$1:$ED$264)),0),0))),""))</f>
        <v/>
      </c>
      <c r="I299" s="1087" t="str">
        <f t="shared" ca="1" si="4"/>
        <v/>
      </c>
    </row>
    <row r="300" spans="3:9" x14ac:dyDescent="0.2">
      <c r="G300" s="270" t="str">
        <f>IF($A300="","",IFERROR(ROW(INDEX('Sch Parent TB Converter'!$ED$1:$ED$264,MATCH(TRUE,INDEX(ISNUMBER(SEARCH("x"&amp;A300&amp;"x",'Sch Parent TB Converter'!$ED$1:$ED$264)),0),0))),""))</f>
        <v/>
      </c>
      <c r="I300" s="1087" t="str">
        <f t="shared" ca="1" si="4"/>
        <v/>
      </c>
    </row>
    <row r="301" spans="3:9" x14ac:dyDescent="0.2">
      <c r="G301" s="270" t="str">
        <f>IF($A301="","",IFERROR(ROW(INDEX('Sch Parent TB Converter'!$ED$1:$ED$264,MATCH(TRUE,INDEX(ISNUMBER(SEARCH("x"&amp;A301&amp;"x",'Sch Parent TB Converter'!$ED$1:$ED$264)),0),0))),""))</f>
        <v/>
      </c>
      <c r="I301" s="1087" t="str">
        <f t="shared" ca="1" si="4"/>
        <v/>
      </c>
    </row>
    <row r="302" spans="3:9" x14ac:dyDescent="0.2">
      <c r="G302" s="270" t="str">
        <f>IF($A302="","",IFERROR(ROW(INDEX('Sch Parent TB Converter'!$ED$1:$ED$264,MATCH(TRUE,INDEX(ISNUMBER(SEARCH("x"&amp;A302&amp;"x",'Sch Parent TB Converter'!$ED$1:$ED$264)),0),0))),""))</f>
        <v/>
      </c>
      <c r="I302" s="1087" t="str">
        <f t="shared" ca="1" si="4"/>
        <v/>
      </c>
    </row>
    <row r="303" spans="3:9" x14ac:dyDescent="0.2">
      <c r="G303" s="270" t="str">
        <f>IF($A303="","",IFERROR(ROW(INDEX('Sch Parent TB Converter'!$ED$1:$ED$264,MATCH(TRUE,INDEX(ISNUMBER(SEARCH("x"&amp;A303&amp;"x",'Sch Parent TB Converter'!$ED$1:$ED$264)),0),0))),""))</f>
        <v/>
      </c>
      <c r="I303" s="1087" t="str">
        <f t="shared" ca="1" si="4"/>
        <v/>
      </c>
    </row>
    <row r="304" spans="3:9" x14ac:dyDescent="0.2">
      <c r="G304" s="270" t="str">
        <f>IF($A304="","",IFERROR(ROW(INDEX('Sch Parent TB Converter'!$ED$1:$ED$264,MATCH(TRUE,INDEX(ISNUMBER(SEARCH("x"&amp;A304&amp;"x",'Sch Parent TB Converter'!$ED$1:$ED$264)),0),0))),""))</f>
        <v/>
      </c>
      <c r="I304" s="1087" t="str">
        <f t="shared" ca="1" si="4"/>
        <v/>
      </c>
    </row>
    <row r="305" spans="7:9" x14ac:dyDescent="0.2">
      <c r="G305" s="270" t="str">
        <f>IF($A305="","",IFERROR(ROW(INDEX('Sch Parent TB Converter'!$ED$1:$ED$264,MATCH(TRUE,INDEX(ISNUMBER(SEARCH("x"&amp;A305&amp;"x",'Sch Parent TB Converter'!$ED$1:$ED$264)),0),0))),""))</f>
        <v/>
      </c>
      <c r="I305" s="1087" t="str">
        <f t="shared" ca="1" si="4"/>
        <v/>
      </c>
    </row>
    <row r="306" spans="7:9" x14ac:dyDescent="0.2">
      <c r="G306" s="270" t="str">
        <f>IF($A306="","",IFERROR(ROW(INDEX('Sch Parent TB Converter'!$ED$1:$ED$264,MATCH(TRUE,INDEX(ISNUMBER(SEARCH("x"&amp;A306&amp;"x",'Sch Parent TB Converter'!$ED$1:$ED$264)),0),0))),""))</f>
        <v/>
      </c>
      <c r="I306" s="1087" t="str">
        <f t="shared" ca="1" si="4"/>
        <v/>
      </c>
    </row>
    <row r="307" spans="7:9" x14ac:dyDescent="0.2">
      <c r="G307" s="270" t="str">
        <f>IF($A307="","",IFERROR(ROW(INDEX('Sch Parent TB Converter'!$ED$1:$ED$264,MATCH(TRUE,INDEX(ISNUMBER(SEARCH("x"&amp;A307&amp;"x",'Sch Parent TB Converter'!$ED$1:$ED$264)),0),0))),""))</f>
        <v/>
      </c>
      <c r="I307" s="1087" t="str">
        <f t="shared" ca="1" si="4"/>
        <v/>
      </c>
    </row>
    <row r="308" spans="7:9" x14ac:dyDescent="0.2">
      <c r="G308" s="270" t="str">
        <f>IF($A308="","",IFERROR(ROW(INDEX('Sch Parent TB Converter'!$ED$1:$ED$264,MATCH(TRUE,INDEX(ISNUMBER(SEARCH("x"&amp;A308&amp;"x",'Sch Parent TB Converter'!$ED$1:$ED$264)),0),0))),""))</f>
        <v/>
      </c>
      <c r="I308" s="1087" t="str">
        <f t="shared" ca="1" si="4"/>
        <v/>
      </c>
    </row>
    <row r="309" spans="7:9" x14ac:dyDescent="0.2">
      <c r="G309" s="270" t="str">
        <f>IF($A309="","",IFERROR(ROW(INDEX('Sch Parent TB Converter'!$ED$1:$ED$264,MATCH(TRUE,INDEX(ISNUMBER(SEARCH("x"&amp;A309&amp;"x",'Sch Parent TB Converter'!$ED$1:$ED$264)),0),0))),""))</f>
        <v/>
      </c>
      <c r="I309" s="1087" t="str">
        <f t="shared" ca="1" si="4"/>
        <v/>
      </c>
    </row>
    <row r="310" spans="7:9" x14ac:dyDescent="0.2">
      <c r="G310" s="270" t="str">
        <f>IF($A310="","",IFERROR(ROW(INDEX('Sch Parent TB Converter'!$ED$1:$ED$264,MATCH(TRUE,INDEX(ISNUMBER(SEARCH("x"&amp;A310&amp;"x",'Sch Parent TB Converter'!$ED$1:$ED$264)),0),0))),""))</f>
        <v/>
      </c>
      <c r="I310" s="1087" t="str">
        <f t="shared" ca="1" si="4"/>
        <v/>
      </c>
    </row>
    <row r="311" spans="7:9" x14ac:dyDescent="0.2">
      <c r="G311" s="270" t="str">
        <f>IF($A311="","",IFERROR(ROW(INDEX('Sch Parent TB Converter'!$ED$1:$ED$264,MATCH(TRUE,INDEX(ISNUMBER(SEARCH("x"&amp;A311&amp;"x",'Sch Parent TB Converter'!$ED$1:$ED$264)),0),0))),""))</f>
        <v/>
      </c>
      <c r="I311" s="1087" t="str">
        <f t="shared" ca="1" si="4"/>
        <v/>
      </c>
    </row>
    <row r="312" spans="7:9" x14ac:dyDescent="0.2">
      <c r="G312" s="270" t="str">
        <f>IF($A312="","",IFERROR(ROW(INDEX('Sch Parent TB Converter'!$ED$1:$ED$264,MATCH(TRUE,INDEX(ISNUMBER(SEARCH("x"&amp;A312&amp;"x",'Sch Parent TB Converter'!$ED$1:$ED$264)),0),0))),""))</f>
        <v/>
      </c>
      <c r="I312" s="1087" t="str">
        <f t="shared" ca="1" si="4"/>
        <v/>
      </c>
    </row>
    <row r="313" spans="7:9" x14ac:dyDescent="0.2">
      <c r="G313" s="270" t="str">
        <f>IF($A313="","",IFERROR(ROW(INDEX('Sch Parent TB Converter'!$ED$1:$ED$264,MATCH(TRUE,INDEX(ISNUMBER(SEARCH("x"&amp;A313&amp;"x",'Sch Parent TB Converter'!$ED$1:$ED$264)),0),0))),""))</f>
        <v/>
      </c>
      <c r="I313" s="1087" t="str">
        <f t="shared" ca="1" si="4"/>
        <v/>
      </c>
    </row>
    <row r="314" spans="7:9" x14ac:dyDescent="0.2">
      <c r="G314" s="270" t="str">
        <f>IF($A314="","",IFERROR(ROW(INDEX('Sch Parent TB Converter'!$ED$1:$ED$264,MATCH(TRUE,INDEX(ISNUMBER(SEARCH("x"&amp;A314&amp;"x",'Sch Parent TB Converter'!$ED$1:$ED$264)),0),0))),""))</f>
        <v/>
      </c>
      <c r="I314" s="1087" t="str">
        <f t="shared" ca="1" si="4"/>
        <v/>
      </c>
    </row>
    <row r="315" spans="7:9" x14ac:dyDescent="0.2">
      <c r="G315" s="270" t="str">
        <f>IF($A315="","",IFERROR(ROW(INDEX('Sch Parent TB Converter'!$ED$1:$ED$264,MATCH(TRUE,INDEX(ISNUMBER(SEARCH("x"&amp;A315&amp;"x",'Sch Parent TB Converter'!$ED$1:$ED$264)),0),0))),""))</f>
        <v/>
      </c>
      <c r="I315" s="1087" t="str">
        <f t="shared" ca="1" si="4"/>
        <v/>
      </c>
    </row>
    <row r="316" spans="7:9" x14ac:dyDescent="0.2">
      <c r="G316" s="270" t="str">
        <f>IF($A316="","",IFERROR(ROW(INDEX('Sch Parent TB Converter'!$ED$1:$ED$264,MATCH(TRUE,INDEX(ISNUMBER(SEARCH("x"&amp;A316&amp;"x",'Sch Parent TB Converter'!$ED$1:$ED$264)),0),0))),""))</f>
        <v/>
      </c>
      <c r="I316" s="1087" t="str">
        <f t="shared" ca="1" si="4"/>
        <v/>
      </c>
    </row>
    <row r="317" spans="7:9" x14ac:dyDescent="0.2">
      <c r="G317" s="270" t="str">
        <f>IF($A317="","",IFERROR(ROW(INDEX('Sch Parent TB Converter'!$ED$1:$ED$264,MATCH(TRUE,INDEX(ISNUMBER(SEARCH("x"&amp;A317&amp;"x",'Sch Parent TB Converter'!$ED$1:$ED$264)),0),0))),""))</f>
        <v/>
      </c>
      <c r="I317" s="1087" t="str">
        <f t="shared" ca="1" si="4"/>
        <v/>
      </c>
    </row>
    <row r="318" spans="7:9" x14ac:dyDescent="0.2">
      <c r="G318" s="270" t="str">
        <f>IF($A318="","",IFERROR(ROW(INDEX('Sch Parent TB Converter'!$ED$1:$ED$264,MATCH(TRUE,INDEX(ISNUMBER(SEARCH("x"&amp;A318&amp;"x",'Sch Parent TB Converter'!$ED$1:$ED$264)),0),0))),""))</f>
        <v/>
      </c>
      <c r="I318" s="1087" t="str">
        <f t="shared" ca="1" si="4"/>
        <v/>
      </c>
    </row>
    <row r="319" spans="7:9" x14ac:dyDescent="0.2">
      <c r="G319" s="270" t="str">
        <f>IF($A319="","",IFERROR(ROW(INDEX('Sch Parent TB Converter'!$ED$1:$ED$264,MATCH(TRUE,INDEX(ISNUMBER(SEARCH("x"&amp;A319&amp;"x",'Sch Parent TB Converter'!$ED$1:$ED$264)),0),0))),""))</f>
        <v/>
      </c>
      <c r="I319" s="1087" t="str">
        <f t="shared" ca="1" si="4"/>
        <v/>
      </c>
    </row>
    <row r="320" spans="7:9" x14ac:dyDescent="0.2">
      <c r="G320" s="270" t="str">
        <f>IF($A320="","",IFERROR(ROW(INDEX('Sch Parent TB Converter'!$ED$1:$ED$264,MATCH(TRUE,INDEX(ISNUMBER(SEARCH("x"&amp;A320&amp;"x",'Sch Parent TB Converter'!$ED$1:$ED$264)),0),0))),""))</f>
        <v/>
      </c>
      <c r="I320" s="1087" t="str">
        <f t="shared" ca="1" si="4"/>
        <v/>
      </c>
    </row>
    <row r="321" spans="7:9" x14ac:dyDescent="0.2">
      <c r="G321" s="270" t="str">
        <f>IF($A321="","",IFERROR(ROW(INDEX('Sch Parent TB Converter'!$ED$1:$ED$264,MATCH(TRUE,INDEX(ISNUMBER(SEARCH("x"&amp;A321&amp;"x",'Sch Parent TB Converter'!$ED$1:$ED$264)),0),0))),""))</f>
        <v/>
      </c>
      <c r="I321" s="1087" t="str">
        <f t="shared" ca="1" si="4"/>
        <v/>
      </c>
    </row>
    <row r="322" spans="7:9" x14ac:dyDescent="0.2">
      <c r="G322" s="270" t="str">
        <f>IF($A322="","",IFERROR(ROW(INDEX('Sch Parent TB Converter'!$ED$1:$ED$264,MATCH(TRUE,INDEX(ISNUMBER(SEARCH("x"&amp;A322&amp;"x",'Sch Parent TB Converter'!$ED$1:$ED$264)),0),0))),""))</f>
        <v/>
      </c>
      <c r="I322" s="1087" t="str">
        <f t="shared" ca="1" si="4"/>
        <v/>
      </c>
    </row>
    <row r="323" spans="7:9" x14ac:dyDescent="0.2">
      <c r="G323" s="270" t="str">
        <f>IF($A323="","",IFERROR(ROW(INDEX('Sch Parent TB Converter'!$ED$1:$ED$264,MATCH(TRUE,INDEX(ISNUMBER(SEARCH("x"&amp;A323&amp;"x",'Sch Parent TB Converter'!$ED$1:$ED$264)),0),0))),""))</f>
        <v/>
      </c>
      <c r="I323" s="1087" t="str">
        <f t="shared" ref="I323:I386" ca="1" si="5">IF(AND($G323="",$A323=""),"",IF(AND($G323="",$A323&lt;&gt;""),"Missing from Converter Sheet",INDIRECT("'"&amp;$J$3&amp;"'!B"&amp;G323)))</f>
        <v/>
      </c>
    </row>
    <row r="324" spans="7:9" x14ac:dyDescent="0.2">
      <c r="G324" s="270" t="str">
        <f>IF($A324="","",IFERROR(ROW(INDEX('Sch Parent TB Converter'!$ED$1:$ED$264,MATCH(TRUE,INDEX(ISNUMBER(SEARCH("x"&amp;A324&amp;"x",'Sch Parent TB Converter'!$ED$1:$ED$264)),0),0))),""))</f>
        <v/>
      </c>
      <c r="I324" s="1087" t="str">
        <f t="shared" ca="1" si="5"/>
        <v/>
      </c>
    </row>
    <row r="325" spans="7:9" x14ac:dyDescent="0.2">
      <c r="G325" s="270" t="str">
        <f>IF($A325="","",IFERROR(ROW(INDEX('Sch Parent TB Converter'!$ED$1:$ED$264,MATCH(TRUE,INDEX(ISNUMBER(SEARCH("x"&amp;A325&amp;"x",'Sch Parent TB Converter'!$ED$1:$ED$264)),0),0))),""))</f>
        <v/>
      </c>
      <c r="I325" s="1087" t="str">
        <f t="shared" ca="1" si="5"/>
        <v/>
      </c>
    </row>
    <row r="326" spans="7:9" x14ac:dyDescent="0.2">
      <c r="G326" s="270" t="str">
        <f>IF($A326="","",IFERROR(ROW(INDEX('Sch Parent TB Converter'!$ED$1:$ED$264,MATCH(TRUE,INDEX(ISNUMBER(SEARCH("x"&amp;A326&amp;"x",'Sch Parent TB Converter'!$ED$1:$ED$264)),0),0))),""))</f>
        <v/>
      </c>
      <c r="I326" s="1087" t="str">
        <f t="shared" ca="1" si="5"/>
        <v/>
      </c>
    </row>
    <row r="327" spans="7:9" x14ac:dyDescent="0.2">
      <c r="G327" s="270" t="str">
        <f>IF($A327="","",IFERROR(ROW(INDEX('Sch Parent TB Converter'!$ED$1:$ED$264,MATCH(TRUE,INDEX(ISNUMBER(SEARCH("x"&amp;A327&amp;"x",'Sch Parent TB Converter'!$ED$1:$ED$264)),0),0))),""))</f>
        <v/>
      </c>
      <c r="I327" s="1087" t="str">
        <f t="shared" ca="1" si="5"/>
        <v/>
      </c>
    </row>
    <row r="328" spans="7:9" x14ac:dyDescent="0.2">
      <c r="G328" s="270" t="str">
        <f>IF($A328="","",IFERROR(ROW(INDEX('Sch Parent TB Converter'!$ED$1:$ED$264,MATCH(TRUE,INDEX(ISNUMBER(SEARCH("x"&amp;A328&amp;"x",'Sch Parent TB Converter'!$ED$1:$ED$264)),0),0))),""))</f>
        <v/>
      </c>
      <c r="I328" s="1087" t="str">
        <f t="shared" ca="1" si="5"/>
        <v/>
      </c>
    </row>
    <row r="329" spans="7:9" x14ac:dyDescent="0.2">
      <c r="G329" s="270" t="str">
        <f>IF($A329="","",IFERROR(ROW(INDEX('Sch Parent TB Converter'!$ED$1:$ED$264,MATCH(TRUE,INDEX(ISNUMBER(SEARCH("x"&amp;A329&amp;"x",'Sch Parent TB Converter'!$ED$1:$ED$264)),0),0))),""))</f>
        <v/>
      </c>
      <c r="I329" s="1087" t="str">
        <f t="shared" ca="1" si="5"/>
        <v/>
      </c>
    </row>
    <row r="330" spans="7:9" x14ac:dyDescent="0.2">
      <c r="G330" s="270" t="str">
        <f>IF($A330="","",IFERROR(ROW(INDEX('Sch Parent TB Converter'!$ED$1:$ED$264,MATCH(TRUE,INDEX(ISNUMBER(SEARCH("x"&amp;A330&amp;"x",'Sch Parent TB Converter'!$ED$1:$ED$264)),0),0))),""))</f>
        <v/>
      </c>
      <c r="I330" s="1087" t="str">
        <f t="shared" ca="1" si="5"/>
        <v/>
      </c>
    </row>
    <row r="331" spans="7:9" x14ac:dyDescent="0.2">
      <c r="G331" s="270" t="str">
        <f>IF($A331="","",IFERROR(ROW(INDEX('Sch Parent TB Converter'!$ED$1:$ED$264,MATCH(TRUE,INDEX(ISNUMBER(SEARCH("x"&amp;A331&amp;"x",'Sch Parent TB Converter'!$ED$1:$ED$264)),0),0))),""))</f>
        <v/>
      </c>
      <c r="I331" s="1087" t="str">
        <f t="shared" ca="1" si="5"/>
        <v/>
      </c>
    </row>
    <row r="332" spans="7:9" x14ac:dyDescent="0.2">
      <c r="G332" s="270" t="str">
        <f>IF($A332="","",IFERROR(ROW(INDEX('Sch Parent TB Converter'!$ED$1:$ED$264,MATCH(TRUE,INDEX(ISNUMBER(SEARCH("x"&amp;A332&amp;"x",'Sch Parent TB Converter'!$ED$1:$ED$264)),0),0))),""))</f>
        <v/>
      </c>
      <c r="I332" s="1087" t="str">
        <f t="shared" ca="1" si="5"/>
        <v/>
      </c>
    </row>
    <row r="333" spans="7:9" x14ac:dyDescent="0.2">
      <c r="G333" s="270" t="str">
        <f>IF($A333="","",IFERROR(ROW(INDEX('Sch Parent TB Converter'!$ED$1:$ED$264,MATCH(TRUE,INDEX(ISNUMBER(SEARCH("x"&amp;A333&amp;"x",'Sch Parent TB Converter'!$ED$1:$ED$264)),0),0))),""))</f>
        <v/>
      </c>
      <c r="I333" s="1087" t="str">
        <f t="shared" ca="1" si="5"/>
        <v/>
      </c>
    </row>
    <row r="334" spans="7:9" x14ac:dyDescent="0.2">
      <c r="G334" s="270" t="str">
        <f>IF($A334="","",IFERROR(ROW(INDEX('Sch Parent TB Converter'!$ED$1:$ED$264,MATCH(TRUE,INDEX(ISNUMBER(SEARCH("x"&amp;A334&amp;"x",'Sch Parent TB Converter'!$ED$1:$ED$264)),0),0))),""))</f>
        <v/>
      </c>
      <c r="I334" s="1087" t="str">
        <f t="shared" ca="1" si="5"/>
        <v/>
      </c>
    </row>
    <row r="335" spans="7:9" x14ac:dyDescent="0.2">
      <c r="G335" s="270" t="str">
        <f>IF($A335="","",IFERROR(ROW(INDEX('Sch Parent TB Converter'!$ED$1:$ED$264,MATCH(TRUE,INDEX(ISNUMBER(SEARCH("x"&amp;A335&amp;"x",'Sch Parent TB Converter'!$ED$1:$ED$264)),0),0))),""))</f>
        <v/>
      </c>
      <c r="I335" s="1087" t="str">
        <f t="shared" ca="1" si="5"/>
        <v/>
      </c>
    </row>
    <row r="336" spans="7:9" x14ac:dyDescent="0.2">
      <c r="G336" s="270" t="str">
        <f>IF($A336="","",IFERROR(ROW(INDEX('Sch Parent TB Converter'!$ED$1:$ED$264,MATCH(TRUE,INDEX(ISNUMBER(SEARCH("x"&amp;A336&amp;"x",'Sch Parent TB Converter'!$ED$1:$ED$264)),0),0))),""))</f>
        <v/>
      </c>
      <c r="I336" s="1087" t="str">
        <f t="shared" ca="1" si="5"/>
        <v/>
      </c>
    </row>
    <row r="337" spans="7:9" x14ac:dyDescent="0.2">
      <c r="G337" s="270" t="str">
        <f>IF($A337="","",IFERROR(ROW(INDEX('Sch Parent TB Converter'!$ED$1:$ED$264,MATCH(TRUE,INDEX(ISNUMBER(SEARCH("x"&amp;A337&amp;"x",'Sch Parent TB Converter'!$ED$1:$ED$264)),0),0))),""))</f>
        <v/>
      </c>
      <c r="I337" s="1087" t="str">
        <f t="shared" ca="1" si="5"/>
        <v/>
      </c>
    </row>
    <row r="338" spans="7:9" x14ac:dyDescent="0.2">
      <c r="G338" s="270" t="str">
        <f>IF($A338="","",IFERROR(ROW(INDEX('Sch Parent TB Converter'!$ED$1:$ED$264,MATCH(TRUE,INDEX(ISNUMBER(SEARCH("x"&amp;A338&amp;"x",'Sch Parent TB Converter'!$ED$1:$ED$264)),0),0))),""))</f>
        <v/>
      </c>
      <c r="I338" s="1087" t="str">
        <f t="shared" ca="1" si="5"/>
        <v/>
      </c>
    </row>
    <row r="339" spans="7:9" x14ac:dyDescent="0.2">
      <c r="G339" s="270" t="str">
        <f>IF($A339="","",IFERROR(ROW(INDEX('Sch Parent TB Converter'!$ED$1:$ED$264,MATCH(TRUE,INDEX(ISNUMBER(SEARCH("x"&amp;A339&amp;"x",'Sch Parent TB Converter'!$ED$1:$ED$264)),0),0))),""))</f>
        <v/>
      </c>
      <c r="I339" s="1087" t="str">
        <f t="shared" ca="1" si="5"/>
        <v/>
      </c>
    </row>
    <row r="340" spans="7:9" x14ac:dyDescent="0.2">
      <c r="G340" s="270" t="str">
        <f>IF($A340="","",IFERROR(ROW(INDEX('Sch Parent TB Converter'!$ED$1:$ED$264,MATCH(TRUE,INDEX(ISNUMBER(SEARCH("x"&amp;A340&amp;"x",'Sch Parent TB Converter'!$ED$1:$ED$264)),0),0))),""))</f>
        <v/>
      </c>
      <c r="I340" s="1087" t="str">
        <f t="shared" ca="1" si="5"/>
        <v/>
      </c>
    </row>
    <row r="341" spans="7:9" x14ac:dyDescent="0.2">
      <c r="G341" s="270" t="str">
        <f>IF($A341="","",IFERROR(ROW(INDEX('Sch Parent TB Converter'!$ED$1:$ED$264,MATCH(TRUE,INDEX(ISNUMBER(SEARCH("x"&amp;A341&amp;"x",'Sch Parent TB Converter'!$ED$1:$ED$264)),0),0))),""))</f>
        <v/>
      </c>
      <c r="I341" s="1087" t="str">
        <f t="shared" ca="1" si="5"/>
        <v/>
      </c>
    </row>
    <row r="342" spans="7:9" x14ac:dyDescent="0.2">
      <c r="G342" s="270" t="str">
        <f>IF($A342="","",IFERROR(ROW(INDEX('Sch Parent TB Converter'!$ED$1:$ED$264,MATCH(TRUE,INDEX(ISNUMBER(SEARCH("x"&amp;A342&amp;"x",'Sch Parent TB Converter'!$ED$1:$ED$264)),0),0))),""))</f>
        <v/>
      </c>
      <c r="I342" s="1087" t="str">
        <f t="shared" ca="1" si="5"/>
        <v/>
      </c>
    </row>
    <row r="343" spans="7:9" x14ac:dyDescent="0.2">
      <c r="G343" s="270" t="str">
        <f>IF($A343="","",IFERROR(ROW(INDEX('Sch Parent TB Converter'!$ED$1:$ED$264,MATCH(TRUE,INDEX(ISNUMBER(SEARCH("x"&amp;A343&amp;"x",'Sch Parent TB Converter'!$ED$1:$ED$264)),0),0))),""))</f>
        <v/>
      </c>
      <c r="I343" s="1087" t="str">
        <f t="shared" ca="1" si="5"/>
        <v/>
      </c>
    </row>
    <row r="344" spans="7:9" x14ac:dyDescent="0.2">
      <c r="G344" s="270" t="str">
        <f>IF($A344="","",IFERROR(ROW(INDEX('Sch Parent TB Converter'!$ED$1:$ED$264,MATCH(TRUE,INDEX(ISNUMBER(SEARCH("x"&amp;A344&amp;"x",'Sch Parent TB Converter'!$ED$1:$ED$264)),0),0))),""))</f>
        <v/>
      </c>
      <c r="I344" s="1087" t="str">
        <f t="shared" ca="1" si="5"/>
        <v/>
      </c>
    </row>
    <row r="345" spans="7:9" x14ac:dyDescent="0.2">
      <c r="G345" s="270" t="str">
        <f>IF($A345="","",IFERROR(ROW(INDEX('Sch Parent TB Converter'!$ED$1:$ED$264,MATCH(TRUE,INDEX(ISNUMBER(SEARCH("x"&amp;A345&amp;"x",'Sch Parent TB Converter'!$ED$1:$ED$264)),0),0))),""))</f>
        <v/>
      </c>
      <c r="I345" s="1087" t="str">
        <f t="shared" ca="1" si="5"/>
        <v/>
      </c>
    </row>
    <row r="346" spans="7:9" x14ac:dyDescent="0.2">
      <c r="G346" s="270" t="str">
        <f>IF($A346="","",IFERROR(ROW(INDEX('Sch Parent TB Converter'!$ED$1:$ED$264,MATCH(TRUE,INDEX(ISNUMBER(SEARCH("x"&amp;A346&amp;"x",'Sch Parent TB Converter'!$ED$1:$ED$264)),0),0))),""))</f>
        <v/>
      </c>
      <c r="I346" s="1087" t="str">
        <f t="shared" ca="1" si="5"/>
        <v/>
      </c>
    </row>
    <row r="347" spans="7:9" x14ac:dyDescent="0.2">
      <c r="G347" s="270" t="str">
        <f>IF($A347="","",IFERROR(ROW(INDEX('Sch Parent TB Converter'!$ED$1:$ED$264,MATCH(TRUE,INDEX(ISNUMBER(SEARCH("x"&amp;A347&amp;"x",'Sch Parent TB Converter'!$ED$1:$ED$264)),0),0))),""))</f>
        <v/>
      </c>
      <c r="I347" s="1087" t="str">
        <f t="shared" ca="1" si="5"/>
        <v/>
      </c>
    </row>
    <row r="348" spans="7:9" x14ac:dyDescent="0.2">
      <c r="G348" s="270" t="str">
        <f>IF($A348="","",IFERROR(ROW(INDEX('Sch Parent TB Converter'!$ED$1:$ED$264,MATCH(TRUE,INDEX(ISNUMBER(SEARCH("x"&amp;A348&amp;"x",'Sch Parent TB Converter'!$ED$1:$ED$264)),0),0))),""))</f>
        <v/>
      </c>
      <c r="I348" s="1087" t="str">
        <f t="shared" ca="1" si="5"/>
        <v/>
      </c>
    </row>
    <row r="349" spans="7:9" x14ac:dyDescent="0.2">
      <c r="G349" s="270" t="str">
        <f>IF($A349="","",IFERROR(ROW(INDEX('Sch Parent TB Converter'!$ED$1:$ED$264,MATCH(TRUE,INDEX(ISNUMBER(SEARCH("x"&amp;A349&amp;"x",'Sch Parent TB Converter'!$ED$1:$ED$264)),0),0))),""))</f>
        <v/>
      </c>
      <c r="I349" s="1087" t="str">
        <f t="shared" ca="1" si="5"/>
        <v/>
      </c>
    </row>
    <row r="350" spans="7:9" x14ac:dyDescent="0.2">
      <c r="G350" s="270" t="str">
        <f>IF($A350="","",IFERROR(ROW(INDEX('Sch Parent TB Converter'!$ED$1:$ED$264,MATCH(TRUE,INDEX(ISNUMBER(SEARCH("x"&amp;A350&amp;"x",'Sch Parent TB Converter'!$ED$1:$ED$264)),0),0))),""))</f>
        <v/>
      </c>
      <c r="I350" s="1087" t="str">
        <f t="shared" ca="1" si="5"/>
        <v/>
      </c>
    </row>
    <row r="351" spans="7:9" x14ac:dyDescent="0.2">
      <c r="G351" s="270" t="str">
        <f>IF($A351="","",IFERROR(ROW(INDEX('Sch Parent TB Converter'!$ED$1:$ED$264,MATCH(TRUE,INDEX(ISNUMBER(SEARCH("x"&amp;A351&amp;"x",'Sch Parent TB Converter'!$ED$1:$ED$264)),0),0))),""))</f>
        <v/>
      </c>
      <c r="I351" s="1087" t="str">
        <f t="shared" ca="1" si="5"/>
        <v/>
      </c>
    </row>
    <row r="352" spans="7:9" x14ac:dyDescent="0.2">
      <c r="G352" s="270" t="str">
        <f>IF($A352="","",IFERROR(ROW(INDEX('Sch Parent TB Converter'!$ED$1:$ED$264,MATCH(TRUE,INDEX(ISNUMBER(SEARCH("x"&amp;A352&amp;"x",'Sch Parent TB Converter'!$ED$1:$ED$264)),0),0))),""))</f>
        <v/>
      </c>
      <c r="I352" s="1087" t="str">
        <f t="shared" ca="1" si="5"/>
        <v/>
      </c>
    </row>
    <row r="353" spans="7:9" x14ac:dyDescent="0.2">
      <c r="G353" s="270" t="str">
        <f>IF($A353="","",IFERROR(ROW(INDEX('Sch Parent TB Converter'!$ED$1:$ED$264,MATCH(TRUE,INDEX(ISNUMBER(SEARCH("x"&amp;A353&amp;"x",'Sch Parent TB Converter'!$ED$1:$ED$264)),0),0))),""))</f>
        <v/>
      </c>
      <c r="I353" s="1087" t="str">
        <f t="shared" ca="1" si="5"/>
        <v/>
      </c>
    </row>
    <row r="354" spans="7:9" x14ac:dyDescent="0.2">
      <c r="G354" s="270" t="str">
        <f>IF($A354="","",IFERROR(ROW(INDEX('Sch Parent TB Converter'!$ED$1:$ED$264,MATCH(TRUE,INDEX(ISNUMBER(SEARCH("x"&amp;A354&amp;"x",'Sch Parent TB Converter'!$ED$1:$ED$264)),0),0))),""))</f>
        <v/>
      </c>
      <c r="I354" s="1087" t="str">
        <f t="shared" ca="1" si="5"/>
        <v/>
      </c>
    </row>
    <row r="355" spans="7:9" x14ac:dyDescent="0.2">
      <c r="G355" s="270" t="str">
        <f>IF($A355="","",IFERROR(ROW(INDEX('Sch Parent TB Converter'!$ED$1:$ED$264,MATCH(TRUE,INDEX(ISNUMBER(SEARCH("x"&amp;A355&amp;"x",'Sch Parent TB Converter'!$ED$1:$ED$264)),0),0))),""))</f>
        <v/>
      </c>
      <c r="I355" s="1087" t="str">
        <f t="shared" ca="1" si="5"/>
        <v/>
      </c>
    </row>
    <row r="356" spans="7:9" x14ac:dyDescent="0.2">
      <c r="G356" s="270" t="str">
        <f>IF($A356="","",IFERROR(ROW(INDEX('Sch Parent TB Converter'!$ED$1:$ED$264,MATCH(TRUE,INDEX(ISNUMBER(SEARCH("x"&amp;A356&amp;"x",'Sch Parent TB Converter'!$ED$1:$ED$264)),0),0))),""))</f>
        <v/>
      </c>
      <c r="I356" s="1087" t="str">
        <f t="shared" ca="1" si="5"/>
        <v/>
      </c>
    </row>
    <row r="357" spans="7:9" x14ac:dyDescent="0.2">
      <c r="G357" s="270" t="str">
        <f>IF($A357="","",IFERROR(ROW(INDEX('Sch Parent TB Converter'!$ED$1:$ED$264,MATCH(TRUE,INDEX(ISNUMBER(SEARCH("x"&amp;A357&amp;"x",'Sch Parent TB Converter'!$ED$1:$ED$264)),0),0))),""))</f>
        <v/>
      </c>
      <c r="I357" s="1087" t="str">
        <f t="shared" ca="1" si="5"/>
        <v/>
      </c>
    </row>
    <row r="358" spans="7:9" x14ac:dyDescent="0.2">
      <c r="G358" s="270" t="str">
        <f>IF($A358="","",IFERROR(ROW(INDEX('Sch Parent TB Converter'!$ED$1:$ED$264,MATCH(TRUE,INDEX(ISNUMBER(SEARCH("x"&amp;A358&amp;"x",'Sch Parent TB Converter'!$ED$1:$ED$264)),0),0))),""))</f>
        <v/>
      </c>
      <c r="I358" s="1087" t="str">
        <f t="shared" ca="1" si="5"/>
        <v/>
      </c>
    </row>
    <row r="359" spans="7:9" x14ac:dyDescent="0.2">
      <c r="G359" s="270" t="str">
        <f>IF($A359="","",IFERROR(ROW(INDEX('Sch Parent TB Converter'!$ED$1:$ED$264,MATCH(TRUE,INDEX(ISNUMBER(SEARCH("x"&amp;A359&amp;"x",'Sch Parent TB Converter'!$ED$1:$ED$264)),0),0))),""))</f>
        <v/>
      </c>
      <c r="I359" s="1087" t="str">
        <f t="shared" ca="1" si="5"/>
        <v/>
      </c>
    </row>
    <row r="360" spans="7:9" x14ac:dyDescent="0.2">
      <c r="G360" s="270" t="str">
        <f>IF($A360="","",IFERROR(ROW(INDEX('Sch Parent TB Converter'!$ED$1:$ED$264,MATCH(TRUE,INDEX(ISNUMBER(SEARCH("x"&amp;A360&amp;"x",'Sch Parent TB Converter'!$ED$1:$ED$264)),0),0))),""))</f>
        <v/>
      </c>
      <c r="I360" s="1087" t="str">
        <f t="shared" ca="1" si="5"/>
        <v/>
      </c>
    </row>
    <row r="361" spans="7:9" x14ac:dyDescent="0.2">
      <c r="G361" s="270" t="str">
        <f>IF($A361="","",IFERROR(ROW(INDEX('Sch Parent TB Converter'!$ED$1:$ED$264,MATCH(TRUE,INDEX(ISNUMBER(SEARCH("x"&amp;A361&amp;"x",'Sch Parent TB Converter'!$ED$1:$ED$264)),0),0))),""))</f>
        <v/>
      </c>
      <c r="I361" s="1087" t="str">
        <f t="shared" ca="1" si="5"/>
        <v/>
      </c>
    </row>
    <row r="362" spans="7:9" x14ac:dyDescent="0.2">
      <c r="G362" s="270" t="str">
        <f>IF($A362="","",IFERROR(ROW(INDEX('Sch Parent TB Converter'!$ED$1:$ED$264,MATCH(TRUE,INDEX(ISNUMBER(SEARCH("x"&amp;A362&amp;"x",'Sch Parent TB Converter'!$ED$1:$ED$264)),0),0))),""))</f>
        <v/>
      </c>
      <c r="I362" s="1087" t="str">
        <f t="shared" ca="1" si="5"/>
        <v/>
      </c>
    </row>
    <row r="363" spans="7:9" x14ac:dyDescent="0.2">
      <c r="G363" s="270" t="str">
        <f>IF($A363="","",IFERROR(ROW(INDEX('Sch Parent TB Converter'!$ED$1:$ED$264,MATCH(TRUE,INDEX(ISNUMBER(SEARCH("x"&amp;A363&amp;"x",'Sch Parent TB Converter'!$ED$1:$ED$264)),0),0))),""))</f>
        <v/>
      </c>
      <c r="I363" s="1087" t="str">
        <f t="shared" ca="1" si="5"/>
        <v/>
      </c>
    </row>
    <row r="364" spans="7:9" x14ac:dyDescent="0.2">
      <c r="G364" s="270" t="str">
        <f>IF($A364="","",IFERROR(ROW(INDEX('Sch Parent TB Converter'!$ED$1:$ED$264,MATCH(TRUE,INDEX(ISNUMBER(SEARCH("x"&amp;A364&amp;"x",'Sch Parent TB Converter'!$ED$1:$ED$264)),0),0))),""))</f>
        <v/>
      </c>
      <c r="I364" s="1087" t="str">
        <f t="shared" ca="1" si="5"/>
        <v/>
      </c>
    </row>
    <row r="365" spans="7:9" x14ac:dyDescent="0.2">
      <c r="G365" s="270" t="str">
        <f>IF($A365="","",IFERROR(ROW(INDEX('Sch Parent TB Converter'!$ED$1:$ED$264,MATCH(TRUE,INDEX(ISNUMBER(SEARCH("x"&amp;A365&amp;"x",'Sch Parent TB Converter'!$ED$1:$ED$264)),0),0))),""))</f>
        <v/>
      </c>
      <c r="I365" s="1087" t="str">
        <f t="shared" ca="1" si="5"/>
        <v/>
      </c>
    </row>
    <row r="366" spans="7:9" x14ac:dyDescent="0.2">
      <c r="G366" s="270" t="str">
        <f>IF($A366="","",IFERROR(ROW(INDEX('Sch Parent TB Converter'!$ED$1:$ED$264,MATCH(TRUE,INDEX(ISNUMBER(SEARCH("x"&amp;A366&amp;"x",'Sch Parent TB Converter'!$ED$1:$ED$264)),0),0))),""))</f>
        <v/>
      </c>
      <c r="I366" s="1087" t="str">
        <f t="shared" ca="1" si="5"/>
        <v/>
      </c>
    </row>
    <row r="367" spans="7:9" x14ac:dyDescent="0.2">
      <c r="G367" s="270" t="str">
        <f>IF($A367="","",IFERROR(ROW(INDEX('Sch Parent TB Converter'!$ED$1:$ED$264,MATCH(TRUE,INDEX(ISNUMBER(SEARCH("x"&amp;A367&amp;"x",'Sch Parent TB Converter'!$ED$1:$ED$264)),0),0))),""))</f>
        <v/>
      </c>
      <c r="I367" s="1087" t="str">
        <f t="shared" ca="1" si="5"/>
        <v/>
      </c>
    </row>
    <row r="368" spans="7:9" x14ac:dyDescent="0.2">
      <c r="G368" s="270" t="str">
        <f>IF($A368="","",IFERROR(ROW(INDEX('Sch Parent TB Converter'!$ED$1:$ED$264,MATCH(TRUE,INDEX(ISNUMBER(SEARCH("x"&amp;A368&amp;"x",'Sch Parent TB Converter'!$ED$1:$ED$264)),0),0))),""))</f>
        <v/>
      </c>
      <c r="I368" s="1087" t="str">
        <f t="shared" ca="1" si="5"/>
        <v/>
      </c>
    </row>
    <row r="369" spans="7:9" x14ac:dyDescent="0.2">
      <c r="G369" s="270" t="str">
        <f>IF($A369="","",IFERROR(ROW(INDEX('Sch Parent TB Converter'!$ED$1:$ED$264,MATCH(TRUE,INDEX(ISNUMBER(SEARCH("x"&amp;A369&amp;"x",'Sch Parent TB Converter'!$ED$1:$ED$264)),0),0))),""))</f>
        <v/>
      </c>
      <c r="I369" s="1087" t="str">
        <f t="shared" ca="1" si="5"/>
        <v/>
      </c>
    </row>
    <row r="370" spans="7:9" x14ac:dyDescent="0.2">
      <c r="G370" s="270" t="str">
        <f>IF($A370="","",IFERROR(ROW(INDEX('Sch Parent TB Converter'!$ED$1:$ED$264,MATCH(TRUE,INDEX(ISNUMBER(SEARCH("x"&amp;A370&amp;"x",'Sch Parent TB Converter'!$ED$1:$ED$264)),0),0))),""))</f>
        <v/>
      </c>
      <c r="I370" s="1087" t="str">
        <f t="shared" ca="1" si="5"/>
        <v/>
      </c>
    </row>
    <row r="371" spans="7:9" x14ac:dyDescent="0.2">
      <c r="G371" s="270" t="str">
        <f>IF($A371="","",IFERROR(ROW(INDEX('Sch Parent TB Converter'!$ED$1:$ED$264,MATCH(TRUE,INDEX(ISNUMBER(SEARCH("x"&amp;A371&amp;"x",'Sch Parent TB Converter'!$ED$1:$ED$264)),0),0))),""))</f>
        <v/>
      </c>
      <c r="I371" s="1087" t="str">
        <f t="shared" ca="1" si="5"/>
        <v/>
      </c>
    </row>
    <row r="372" spans="7:9" x14ac:dyDescent="0.2">
      <c r="G372" s="270" t="str">
        <f>IF($A372="","",IFERROR(ROW(INDEX('Sch Parent TB Converter'!$ED$1:$ED$264,MATCH(TRUE,INDEX(ISNUMBER(SEARCH("x"&amp;A372&amp;"x",'Sch Parent TB Converter'!$ED$1:$ED$264)),0),0))),""))</f>
        <v/>
      </c>
      <c r="I372" s="1087" t="str">
        <f t="shared" ca="1" si="5"/>
        <v/>
      </c>
    </row>
    <row r="373" spans="7:9" x14ac:dyDescent="0.2">
      <c r="G373" s="270" t="str">
        <f>IF($A373="","",IFERROR(ROW(INDEX('Sch Parent TB Converter'!$ED$1:$ED$264,MATCH(TRUE,INDEX(ISNUMBER(SEARCH("x"&amp;A373&amp;"x",'Sch Parent TB Converter'!$ED$1:$ED$264)),0),0))),""))</f>
        <v/>
      </c>
      <c r="I373" s="1087" t="str">
        <f t="shared" ca="1" si="5"/>
        <v/>
      </c>
    </row>
    <row r="374" spans="7:9" x14ac:dyDescent="0.2">
      <c r="G374" s="270" t="str">
        <f>IF($A374="","",IFERROR(ROW(INDEX('Sch Parent TB Converter'!$ED$1:$ED$264,MATCH(TRUE,INDEX(ISNUMBER(SEARCH("x"&amp;A374&amp;"x",'Sch Parent TB Converter'!$ED$1:$ED$264)),0),0))),""))</f>
        <v/>
      </c>
      <c r="I374" s="1087" t="str">
        <f t="shared" ca="1" si="5"/>
        <v/>
      </c>
    </row>
    <row r="375" spans="7:9" x14ac:dyDescent="0.2">
      <c r="G375" s="270" t="str">
        <f>IF($A375="","",IFERROR(ROW(INDEX('Sch Parent TB Converter'!$ED$1:$ED$264,MATCH(TRUE,INDEX(ISNUMBER(SEARCH("x"&amp;A375&amp;"x",'Sch Parent TB Converter'!$ED$1:$ED$264)),0),0))),""))</f>
        <v/>
      </c>
      <c r="I375" s="1087" t="str">
        <f t="shared" ca="1" si="5"/>
        <v/>
      </c>
    </row>
    <row r="376" spans="7:9" x14ac:dyDescent="0.2">
      <c r="G376" s="270" t="str">
        <f>IF($A376="","",IFERROR(ROW(INDEX('Sch Parent TB Converter'!$ED$1:$ED$264,MATCH(TRUE,INDEX(ISNUMBER(SEARCH("x"&amp;A376&amp;"x",'Sch Parent TB Converter'!$ED$1:$ED$264)),0),0))),""))</f>
        <v/>
      </c>
      <c r="I376" s="1087" t="str">
        <f t="shared" ca="1" si="5"/>
        <v/>
      </c>
    </row>
    <row r="377" spans="7:9" x14ac:dyDescent="0.2">
      <c r="G377" s="270" t="str">
        <f>IF($A377="","",IFERROR(ROW(INDEX('Sch Parent TB Converter'!$ED$1:$ED$264,MATCH(TRUE,INDEX(ISNUMBER(SEARCH("x"&amp;A377&amp;"x",'Sch Parent TB Converter'!$ED$1:$ED$264)),0),0))),""))</f>
        <v/>
      </c>
      <c r="I377" s="1087" t="str">
        <f t="shared" ca="1" si="5"/>
        <v/>
      </c>
    </row>
    <row r="378" spans="7:9" x14ac:dyDescent="0.2">
      <c r="G378" s="270" t="str">
        <f>IF($A378="","",IFERROR(ROW(INDEX('Sch Parent TB Converter'!$ED$1:$ED$264,MATCH(TRUE,INDEX(ISNUMBER(SEARCH("x"&amp;A378&amp;"x",'Sch Parent TB Converter'!$ED$1:$ED$264)),0),0))),""))</f>
        <v/>
      </c>
      <c r="I378" s="1087" t="str">
        <f t="shared" ca="1" si="5"/>
        <v/>
      </c>
    </row>
    <row r="379" spans="7:9" x14ac:dyDescent="0.2">
      <c r="G379" s="270" t="str">
        <f>IF($A379="","",IFERROR(ROW(INDEX('Sch Parent TB Converter'!$ED$1:$ED$264,MATCH(TRUE,INDEX(ISNUMBER(SEARCH("x"&amp;A379&amp;"x",'Sch Parent TB Converter'!$ED$1:$ED$264)),0),0))),""))</f>
        <v/>
      </c>
      <c r="I379" s="1087" t="str">
        <f t="shared" ca="1" si="5"/>
        <v/>
      </c>
    </row>
    <row r="380" spans="7:9" x14ac:dyDescent="0.2">
      <c r="G380" s="270" t="str">
        <f>IF($A380="","",IFERROR(ROW(INDEX('Sch Parent TB Converter'!$ED$1:$ED$264,MATCH(TRUE,INDEX(ISNUMBER(SEARCH("x"&amp;A380&amp;"x",'Sch Parent TB Converter'!$ED$1:$ED$264)),0),0))),""))</f>
        <v/>
      </c>
      <c r="I380" s="1087" t="str">
        <f t="shared" ca="1" si="5"/>
        <v/>
      </c>
    </row>
    <row r="381" spans="7:9" x14ac:dyDescent="0.2">
      <c r="G381" s="270" t="str">
        <f>IF($A381="","",IFERROR(ROW(INDEX('Sch Parent TB Converter'!$ED$1:$ED$264,MATCH(TRUE,INDEX(ISNUMBER(SEARCH("x"&amp;A381&amp;"x",'Sch Parent TB Converter'!$ED$1:$ED$264)),0),0))),""))</f>
        <v/>
      </c>
      <c r="I381" s="1087" t="str">
        <f t="shared" ca="1" si="5"/>
        <v/>
      </c>
    </row>
    <row r="382" spans="7:9" x14ac:dyDescent="0.2">
      <c r="G382" s="270" t="str">
        <f>IF($A382="","",IFERROR(ROW(INDEX('Sch Parent TB Converter'!$ED$1:$ED$264,MATCH(TRUE,INDEX(ISNUMBER(SEARCH("x"&amp;A382&amp;"x",'Sch Parent TB Converter'!$ED$1:$ED$264)),0),0))),""))</f>
        <v/>
      </c>
      <c r="I382" s="1087" t="str">
        <f t="shared" ca="1" si="5"/>
        <v/>
      </c>
    </row>
    <row r="383" spans="7:9" x14ac:dyDescent="0.2">
      <c r="G383" s="270" t="str">
        <f>IF($A383="","",IFERROR(ROW(INDEX('Sch Parent TB Converter'!$ED$1:$ED$264,MATCH(TRUE,INDEX(ISNUMBER(SEARCH("x"&amp;A383&amp;"x",'Sch Parent TB Converter'!$ED$1:$ED$264)),0),0))),""))</f>
        <v/>
      </c>
      <c r="I383" s="1087" t="str">
        <f t="shared" ca="1" si="5"/>
        <v/>
      </c>
    </row>
    <row r="384" spans="7:9" x14ac:dyDescent="0.2">
      <c r="G384" s="270" t="str">
        <f>IF($A384="","",IFERROR(ROW(INDEX('Sch Parent TB Converter'!$ED$1:$ED$264,MATCH(TRUE,INDEX(ISNUMBER(SEARCH("x"&amp;A384&amp;"x",'Sch Parent TB Converter'!$ED$1:$ED$264)),0),0))),""))</f>
        <v/>
      </c>
      <c r="I384" s="1087" t="str">
        <f t="shared" ca="1" si="5"/>
        <v/>
      </c>
    </row>
    <row r="385" spans="7:9" x14ac:dyDescent="0.2">
      <c r="G385" s="270" t="str">
        <f>IF($A385="","",IFERROR(ROW(INDEX('Sch Parent TB Converter'!$ED$1:$ED$264,MATCH(TRUE,INDEX(ISNUMBER(SEARCH("x"&amp;A385&amp;"x",'Sch Parent TB Converter'!$ED$1:$ED$264)),0),0))),""))</f>
        <v/>
      </c>
      <c r="I385" s="1087" t="str">
        <f t="shared" ca="1" si="5"/>
        <v/>
      </c>
    </row>
    <row r="386" spans="7:9" x14ac:dyDescent="0.2">
      <c r="G386" s="270" t="str">
        <f>IF($A386="","",IFERROR(ROW(INDEX('Sch Parent TB Converter'!$ED$1:$ED$264,MATCH(TRUE,INDEX(ISNUMBER(SEARCH("x"&amp;A386&amp;"x",'Sch Parent TB Converter'!$ED$1:$ED$264)),0),0))),""))</f>
        <v/>
      </c>
      <c r="I386" s="1087" t="str">
        <f t="shared" ca="1" si="5"/>
        <v/>
      </c>
    </row>
    <row r="387" spans="7:9" x14ac:dyDescent="0.2">
      <c r="G387" s="270" t="str">
        <f>IF($A387="","",IFERROR(ROW(INDEX('Sch Parent TB Converter'!$ED$1:$ED$264,MATCH(TRUE,INDEX(ISNUMBER(SEARCH("x"&amp;A387&amp;"x",'Sch Parent TB Converter'!$ED$1:$ED$264)),0),0))),""))</f>
        <v/>
      </c>
      <c r="I387" s="1087" t="str">
        <f t="shared" ref="I387:I450" ca="1" si="6">IF(AND($G387="",$A387=""),"",IF(AND($G387="",$A387&lt;&gt;""),"Missing from Converter Sheet",INDIRECT("'"&amp;$J$3&amp;"'!B"&amp;G387)))</f>
        <v/>
      </c>
    </row>
    <row r="388" spans="7:9" x14ac:dyDescent="0.2">
      <c r="G388" s="270" t="str">
        <f>IF($A388="","",IFERROR(ROW(INDEX('Sch Parent TB Converter'!$ED$1:$ED$264,MATCH(TRUE,INDEX(ISNUMBER(SEARCH("x"&amp;A388&amp;"x",'Sch Parent TB Converter'!$ED$1:$ED$264)),0),0))),""))</f>
        <v/>
      </c>
      <c r="I388" s="1087" t="str">
        <f t="shared" ca="1" si="6"/>
        <v/>
      </c>
    </row>
    <row r="389" spans="7:9" x14ac:dyDescent="0.2">
      <c r="G389" s="270" t="str">
        <f>IF($A389="","",IFERROR(ROW(INDEX('Sch Parent TB Converter'!$ED$1:$ED$264,MATCH(TRUE,INDEX(ISNUMBER(SEARCH("x"&amp;A389&amp;"x",'Sch Parent TB Converter'!$ED$1:$ED$264)),0),0))),""))</f>
        <v/>
      </c>
      <c r="I389" s="1087" t="str">
        <f t="shared" ca="1" si="6"/>
        <v/>
      </c>
    </row>
    <row r="390" spans="7:9" x14ac:dyDescent="0.2">
      <c r="G390" s="270" t="str">
        <f>IF($A390="","",IFERROR(ROW(INDEX('Sch Parent TB Converter'!$ED$1:$ED$264,MATCH(TRUE,INDEX(ISNUMBER(SEARCH("x"&amp;A390&amp;"x",'Sch Parent TB Converter'!$ED$1:$ED$264)),0),0))),""))</f>
        <v/>
      </c>
      <c r="I390" s="1087" t="str">
        <f t="shared" ca="1" si="6"/>
        <v/>
      </c>
    </row>
    <row r="391" spans="7:9" x14ac:dyDescent="0.2">
      <c r="G391" s="270" t="str">
        <f>IF($A391="","",IFERROR(ROW(INDEX('Sch Parent TB Converter'!$ED$1:$ED$264,MATCH(TRUE,INDEX(ISNUMBER(SEARCH("x"&amp;A391&amp;"x",'Sch Parent TB Converter'!$ED$1:$ED$264)),0),0))),""))</f>
        <v/>
      </c>
      <c r="I391" s="1087" t="str">
        <f t="shared" ca="1" si="6"/>
        <v/>
      </c>
    </row>
    <row r="392" spans="7:9" x14ac:dyDescent="0.2">
      <c r="G392" s="270" t="str">
        <f>IF($A392="","",IFERROR(ROW(INDEX('Sch Parent TB Converter'!$ED$1:$ED$264,MATCH(TRUE,INDEX(ISNUMBER(SEARCH("x"&amp;A392&amp;"x",'Sch Parent TB Converter'!$ED$1:$ED$264)),0),0))),""))</f>
        <v/>
      </c>
      <c r="I392" s="1087" t="str">
        <f t="shared" ca="1" si="6"/>
        <v/>
      </c>
    </row>
    <row r="393" spans="7:9" x14ac:dyDescent="0.2">
      <c r="G393" s="270" t="str">
        <f>IF($A393="","",IFERROR(ROW(INDEX('Sch Parent TB Converter'!$ED$1:$ED$264,MATCH(TRUE,INDEX(ISNUMBER(SEARCH("x"&amp;A393&amp;"x",'Sch Parent TB Converter'!$ED$1:$ED$264)),0),0))),""))</f>
        <v/>
      </c>
      <c r="I393" s="1087" t="str">
        <f t="shared" ca="1" si="6"/>
        <v/>
      </c>
    </row>
    <row r="394" spans="7:9" x14ac:dyDescent="0.2">
      <c r="G394" s="270" t="str">
        <f>IF($A394="","",IFERROR(ROW(INDEX('Sch Parent TB Converter'!$ED$1:$ED$264,MATCH(TRUE,INDEX(ISNUMBER(SEARCH("x"&amp;A394&amp;"x",'Sch Parent TB Converter'!$ED$1:$ED$264)),0),0))),""))</f>
        <v/>
      </c>
      <c r="I394" s="1087" t="str">
        <f t="shared" ca="1" si="6"/>
        <v/>
      </c>
    </row>
    <row r="395" spans="7:9" x14ac:dyDescent="0.2">
      <c r="G395" s="270" t="str">
        <f>IF($A395="","",IFERROR(ROW(INDEX('Sch Parent TB Converter'!$ED$1:$ED$264,MATCH(TRUE,INDEX(ISNUMBER(SEARCH("x"&amp;A395&amp;"x",'Sch Parent TB Converter'!$ED$1:$ED$264)),0),0))),""))</f>
        <v/>
      </c>
      <c r="I395" s="1087" t="str">
        <f t="shared" ca="1" si="6"/>
        <v/>
      </c>
    </row>
    <row r="396" spans="7:9" x14ac:dyDescent="0.2">
      <c r="G396" s="270" t="str">
        <f>IF($A396="","",IFERROR(ROW(INDEX('Sch Parent TB Converter'!$ED$1:$ED$264,MATCH(TRUE,INDEX(ISNUMBER(SEARCH("x"&amp;A396&amp;"x",'Sch Parent TB Converter'!$ED$1:$ED$264)),0),0))),""))</f>
        <v/>
      </c>
      <c r="I396" s="1087" t="str">
        <f t="shared" ca="1" si="6"/>
        <v/>
      </c>
    </row>
    <row r="397" spans="7:9" x14ac:dyDescent="0.2">
      <c r="G397" s="270" t="str">
        <f>IF($A397="","",IFERROR(ROW(INDEX('Sch Parent TB Converter'!$ED$1:$ED$264,MATCH(TRUE,INDEX(ISNUMBER(SEARCH("x"&amp;A397&amp;"x",'Sch Parent TB Converter'!$ED$1:$ED$264)),0),0))),""))</f>
        <v/>
      </c>
      <c r="I397" s="1087" t="str">
        <f t="shared" ca="1" si="6"/>
        <v/>
      </c>
    </row>
    <row r="398" spans="7:9" x14ac:dyDescent="0.2">
      <c r="G398" s="270" t="str">
        <f>IF($A398="","",IFERROR(ROW(INDEX('Sch Parent TB Converter'!$ED$1:$ED$264,MATCH(TRUE,INDEX(ISNUMBER(SEARCH("x"&amp;A398&amp;"x",'Sch Parent TB Converter'!$ED$1:$ED$264)),0),0))),""))</f>
        <v/>
      </c>
      <c r="I398" s="1087" t="str">
        <f t="shared" ca="1" si="6"/>
        <v/>
      </c>
    </row>
    <row r="399" spans="7:9" x14ac:dyDescent="0.2">
      <c r="G399" s="270" t="str">
        <f>IF($A399="","",IFERROR(ROW(INDEX('Sch Parent TB Converter'!$ED$1:$ED$264,MATCH(TRUE,INDEX(ISNUMBER(SEARCH("x"&amp;A399&amp;"x",'Sch Parent TB Converter'!$ED$1:$ED$264)),0),0))),""))</f>
        <v/>
      </c>
      <c r="I399" s="1087" t="str">
        <f t="shared" ca="1" si="6"/>
        <v/>
      </c>
    </row>
    <row r="400" spans="7:9" x14ac:dyDescent="0.2">
      <c r="G400" s="270" t="str">
        <f>IF($A400="","",IFERROR(ROW(INDEX('Sch Parent TB Converter'!$ED$1:$ED$264,MATCH(TRUE,INDEX(ISNUMBER(SEARCH("x"&amp;A400&amp;"x",'Sch Parent TB Converter'!$ED$1:$ED$264)),0),0))),""))</f>
        <v/>
      </c>
      <c r="I400" s="1087" t="str">
        <f t="shared" ca="1" si="6"/>
        <v/>
      </c>
    </row>
    <row r="401" spans="7:9" x14ac:dyDescent="0.2">
      <c r="G401" s="270" t="str">
        <f>IF($A401="","",IFERROR(ROW(INDEX('Sch Parent TB Converter'!$ED$1:$ED$264,MATCH(TRUE,INDEX(ISNUMBER(SEARCH("x"&amp;A401&amp;"x",'Sch Parent TB Converter'!$ED$1:$ED$264)),0),0))),""))</f>
        <v/>
      </c>
      <c r="I401" s="1087" t="str">
        <f t="shared" ca="1" si="6"/>
        <v/>
      </c>
    </row>
    <row r="402" spans="7:9" x14ac:dyDescent="0.2">
      <c r="G402" s="270" t="str">
        <f>IF($A402="","",IFERROR(ROW(INDEX('Sch Parent TB Converter'!$ED$1:$ED$264,MATCH(TRUE,INDEX(ISNUMBER(SEARCH("x"&amp;A402&amp;"x",'Sch Parent TB Converter'!$ED$1:$ED$264)),0),0))),""))</f>
        <v/>
      </c>
      <c r="I402" s="1087" t="str">
        <f t="shared" ca="1" si="6"/>
        <v/>
      </c>
    </row>
    <row r="403" spans="7:9" x14ac:dyDescent="0.2">
      <c r="G403" s="270" t="str">
        <f>IF($A403="","",IFERROR(ROW(INDEX('Sch Parent TB Converter'!$ED$1:$ED$264,MATCH(TRUE,INDEX(ISNUMBER(SEARCH("x"&amp;A403&amp;"x",'Sch Parent TB Converter'!$ED$1:$ED$264)),0),0))),""))</f>
        <v/>
      </c>
      <c r="I403" s="1087" t="str">
        <f t="shared" ca="1" si="6"/>
        <v/>
      </c>
    </row>
    <row r="404" spans="7:9" x14ac:dyDescent="0.2">
      <c r="G404" s="270" t="str">
        <f>IF($A404="","",IFERROR(ROW(INDEX('Sch Parent TB Converter'!$ED$1:$ED$264,MATCH(TRUE,INDEX(ISNUMBER(SEARCH("x"&amp;A404&amp;"x",'Sch Parent TB Converter'!$ED$1:$ED$264)),0),0))),""))</f>
        <v/>
      </c>
      <c r="I404" s="1087" t="str">
        <f t="shared" ca="1" si="6"/>
        <v/>
      </c>
    </row>
    <row r="405" spans="7:9" x14ac:dyDescent="0.2">
      <c r="G405" s="270" t="str">
        <f>IF($A405="","",IFERROR(ROW(INDEX('Sch Parent TB Converter'!$ED$1:$ED$264,MATCH(TRUE,INDEX(ISNUMBER(SEARCH("x"&amp;A405&amp;"x",'Sch Parent TB Converter'!$ED$1:$ED$264)),0),0))),""))</f>
        <v/>
      </c>
      <c r="I405" s="1087" t="str">
        <f t="shared" ca="1" si="6"/>
        <v/>
      </c>
    </row>
    <row r="406" spans="7:9" x14ac:dyDescent="0.2">
      <c r="G406" s="270" t="str">
        <f>IF($A406="","",IFERROR(ROW(INDEX('Sch Parent TB Converter'!$ED$1:$ED$264,MATCH(TRUE,INDEX(ISNUMBER(SEARCH("x"&amp;A406&amp;"x",'Sch Parent TB Converter'!$ED$1:$ED$264)),0),0))),""))</f>
        <v/>
      </c>
      <c r="I406" s="1087" t="str">
        <f t="shared" ca="1" si="6"/>
        <v/>
      </c>
    </row>
    <row r="407" spans="7:9" x14ac:dyDescent="0.2">
      <c r="G407" s="270" t="str">
        <f>IF($A407="","",IFERROR(ROW(INDEX('Sch Parent TB Converter'!$ED$1:$ED$264,MATCH(TRUE,INDEX(ISNUMBER(SEARCH("x"&amp;A407&amp;"x",'Sch Parent TB Converter'!$ED$1:$ED$264)),0),0))),""))</f>
        <v/>
      </c>
      <c r="I407" s="1087" t="str">
        <f t="shared" ca="1" si="6"/>
        <v/>
      </c>
    </row>
    <row r="408" spans="7:9" x14ac:dyDescent="0.2">
      <c r="G408" s="270" t="str">
        <f>IF($A408="","",IFERROR(ROW(INDEX('Sch Parent TB Converter'!$ED$1:$ED$264,MATCH(TRUE,INDEX(ISNUMBER(SEARCH("x"&amp;A408&amp;"x",'Sch Parent TB Converter'!$ED$1:$ED$264)),0),0))),""))</f>
        <v/>
      </c>
      <c r="I408" s="1087" t="str">
        <f t="shared" ca="1" si="6"/>
        <v/>
      </c>
    </row>
    <row r="409" spans="7:9" x14ac:dyDescent="0.2">
      <c r="G409" s="270" t="str">
        <f>IF($A409="","",IFERROR(ROW(INDEX('Sch Parent TB Converter'!$ED$1:$ED$264,MATCH(TRUE,INDEX(ISNUMBER(SEARCH("x"&amp;A409&amp;"x",'Sch Parent TB Converter'!$ED$1:$ED$264)),0),0))),""))</f>
        <v/>
      </c>
      <c r="I409" s="1087" t="str">
        <f t="shared" ca="1" si="6"/>
        <v/>
      </c>
    </row>
    <row r="410" spans="7:9" x14ac:dyDescent="0.2">
      <c r="G410" s="270" t="str">
        <f>IF($A410="","",IFERROR(ROW(INDEX('Sch Parent TB Converter'!$ED$1:$ED$264,MATCH(TRUE,INDEX(ISNUMBER(SEARCH("x"&amp;A410&amp;"x",'Sch Parent TB Converter'!$ED$1:$ED$264)),0),0))),""))</f>
        <v/>
      </c>
      <c r="I410" s="1087" t="str">
        <f t="shared" ca="1" si="6"/>
        <v/>
      </c>
    </row>
    <row r="411" spans="7:9" x14ac:dyDescent="0.2">
      <c r="G411" s="270" t="str">
        <f>IF($A411="","",IFERROR(ROW(INDEX('Sch Parent TB Converter'!$ED$1:$ED$264,MATCH(TRUE,INDEX(ISNUMBER(SEARCH("x"&amp;A411&amp;"x",'Sch Parent TB Converter'!$ED$1:$ED$264)),0),0))),""))</f>
        <v/>
      </c>
      <c r="I411" s="1087" t="str">
        <f t="shared" ca="1" si="6"/>
        <v/>
      </c>
    </row>
    <row r="412" spans="7:9" x14ac:dyDescent="0.2">
      <c r="G412" s="270" t="str">
        <f>IF($A412="","",IFERROR(ROW(INDEX('Sch Parent TB Converter'!$ED$1:$ED$264,MATCH(TRUE,INDEX(ISNUMBER(SEARCH("x"&amp;A412&amp;"x",'Sch Parent TB Converter'!$ED$1:$ED$264)),0),0))),""))</f>
        <v/>
      </c>
      <c r="I412" s="1087" t="str">
        <f t="shared" ca="1" si="6"/>
        <v/>
      </c>
    </row>
    <row r="413" spans="7:9" x14ac:dyDescent="0.2">
      <c r="G413" s="270" t="str">
        <f>IF($A413="","",IFERROR(ROW(INDEX('Sch Parent TB Converter'!$ED$1:$ED$264,MATCH(TRUE,INDEX(ISNUMBER(SEARCH("x"&amp;A413&amp;"x",'Sch Parent TB Converter'!$ED$1:$ED$264)),0),0))),""))</f>
        <v/>
      </c>
      <c r="I413" s="1087" t="str">
        <f t="shared" ca="1" si="6"/>
        <v/>
      </c>
    </row>
    <row r="414" spans="7:9" x14ac:dyDescent="0.2">
      <c r="G414" s="270" t="str">
        <f>IF($A414="","",IFERROR(ROW(INDEX('Sch Parent TB Converter'!$ED$1:$ED$264,MATCH(TRUE,INDEX(ISNUMBER(SEARCH("x"&amp;A414&amp;"x",'Sch Parent TB Converter'!$ED$1:$ED$264)),0),0))),""))</f>
        <v/>
      </c>
      <c r="I414" s="1087" t="str">
        <f t="shared" ca="1" si="6"/>
        <v/>
      </c>
    </row>
    <row r="415" spans="7:9" x14ac:dyDescent="0.2">
      <c r="G415" s="270" t="str">
        <f>IF($A415="","",IFERROR(ROW(INDEX('Sch Parent TB Converter'!$ED$1:$ED$264,MATCH(TRUE,INDEX(ISNUMBER(SEARCH("x"&amp;A415&amp;"x",'Sch Parent TB Converter'!$ED$1:$ED$264)),0),0))),""))</f>
        <v/>
      </c>
      <c r="I415" s="1087" t="str">
        <f t="shared" ca="1" si="6"/>
        <v/>
      </c>
    </row>
    <row r="416" spans="7:9" x14ac:dyDescent="0.2">
      <c r="G416" s="270" t="str">
        <f>IF($A416="","",IFERROR(ROW(INDEX('Sch Parent TB Converter'!$ED$1:$ED$264,MATCH(TRUE,INDEX(ISNUMBER(SEARCH("x"&amp;A416&amp;"x",'Sch Parent TB Converter'!$ED$1:$ED$264)),0),0))),""))</f>
        <v/>
      </c>
      <c r="I416" s="1087" t="str">
        <f t="shared" ca="1" si="6"/>
        <v/>
      </c>
    </row>
    <row r="417" spans="7:9" x14ac:dyDescent="0.2">
      <c r="G417" s="270" t="str">
        <f>IF($A417="","",IFERROR(ROW(INDEX('Sch Parent TB Converter'!$ED$1:$ED$264,MATCH(TRUE,INDEX(ISNUMBER(SEARCH("x"&amp;A417&amp;"x",'Sch Parent TB Converter'!$ED$1:$ED$264)),0),0))),""))</f>
        <v/>
      </c>
      <c r="I417" s="1087" t="str">
        <f t="shared" ca="1" si="6"/>
        <v/>
      </c>
    </row>
    <row r="418" spans="7:9" x14ac:dyDescent="0.2">
      <c r="G418" s="270" t="str">
        <f>IF($A418="","",IFERROR(ROW(INDEX('Sch Parent TB Converter'!$ED$1:$ED$264,MATCH(TRUE,INDEX(ISNUMBER(SEARCH("x"&amp;A418&amp;"x",'Sch Parent TB Converter'!$ED$1:$ED$264)),0),0))),""))</f>
        <v/>
      </c>
      <c r="I418" s="1087" t="str">
        <f t="shared" ca="1" si="6"/>
        <v/>
      </c>
    </row>
    <row r="419" spans="7:9" x14ac:dyDescent="0.2">
      <c r="G419" s="270" t="str">
        <f>IF($A419="","",IFERROR(ROW(INDEX('Sch Parent TB Converter'!$ED$1:$ED$264,MATCH(TRUE,INDEX(ISNUMBER(SEARCH("x"&amp;A419&amp;"x",'Sch Parent TB Converter'!$ED$1:$ED$264)),0),0))),""))</f>
        <v/>
      </c>
      <c r="I419" s="1087" t="str">
        <f t="shared" ca="1" si="6"/>
        <v/>
      </c>
    </row>
    <row r="420" spans="7:9" x14ac:dyDescent="0.2">
      <c r="G420" s="270" t="str">
        <f>IF($A420="","",IFERROR(ROW(INDEX('Sch Parent TB Converter'!$ED$1:$ED$264,MATCH(TRUE,INDEX(ISNUMBER(SEARCH("x"&amp;A420&amp;"x",'Sch Parent TB Converter'!$ED$1:$ED$264)),0),0))),""))</f>
        <v/>
      </c>
      <c r="I420" s="1087" t="str">
        <f t="shared" ca="1" si="6"/>
        <v/>
      </c>
    </row>
    <row r="421" spans="7:9" x14ac:dyDescent="0.2">
      <c r="G421" s="270" t="str">
        <f>IF($A421="","",IFERROR(ROW(INDEX('Sch Parent TB Converter'!$ED$1:$ED$264,MATCH(TRUE,INDEX(ISNUMBER(SEARCH("x"&amp;A421&amp;"x",'Sch Parent TB Converter'!$ED$1:$ED$264)),0),0))),""))</f>
        <v/>
      </c>
      <c r="I421" s="1087" t="str">
        <f t="shared" ca="1" si="6"/>
        <v/>
      </c>
    </row>
    <row r="422" spans="7:9" x14ac:dyDescent="0.2">
      <c r="G422" s="270" t="str">
        <f>IF($A422="","",IFERROR(ROW(INDEX('Sch Parent TB Converter'!$ED$1:$ED$264,MATCH(TRUE,INDEX(ISNUMBER(SEARCH("x"&amp;A422&amp;"x",'Sch Parent TB Converter'!$ED$1:$ED$264)),0),0))),""))</f>
        <v/>
      </c>
      <c r="I422" s="1087" t="str">
        <f t="shared" ca="1" si="6"/>
        <v/>
      </c>
    </row>
    <row r="423" spans="7:9" x14ac:dyDescent="0.2">
      <c r="G423" s="270" t="str">
        <f>IF($A423="","",IFERROR(ROW(INDEX('Sch Parent TB Converter'!$ED$1:$ED$264,MATCH(TRUE,INDEX(ISNUMBER(SEARCH("x"&amp;A423&amp;"x",'Sch Parent TB Converter'!$ED$1:$ED$264)),0),0))),""))</f>
        <v/>
      </c>
      <c r="I423" s="1087" t="str">
        <f t="shared" ca="1" si="6"/>
        <v/>
      </c>
    </row>
    <row r="424" spans="7:9" x14ac:dyDescent="0.2">
      <c r="G424" s="270" t="str">
        <f>IF($A424="","",IFERROR(ROW(INDEX('Sch Parent TB Converter'!$ED$1:$ED$264,MATCH(TRUE,INDEX(ISNUMBER(SEARCH("x"&amp;A424&amp;"x",'Sch Parent TB Converter'!$ED$1:$ED$264)),0),0))),""))</f>
        <v/>
      </c>
      <c r="I424" s="1087" t="str">
        <f t="shared" ca="1" si="6"/>
        <v/>
      </c>
    </row>
    <row r="425" spans="7:9" x14ac:dyDescent="0.2">
      <c r="G425" s="270" t="str">
        <f>IF($A425="","",IFERROR(ROW(INDEX('Sch Parent TB Converter'!$ED$1:$ED$264,MATCH(TRUE,INDEX(ISNUMBER(SEARCH("x"&amp;A425&amp;"x",'Sch Parent TB Converter'!$ED$1:$ED$264)),0),0))),""))</f>
        <v/>
      </c>
      <c r="I425" s="1087" t="str">
        <f t="shared" ca="1" si="6"/>
        <v/>
      </c>
    </row>
    <row r="426" spans="7:9" x14ac:dyDescent="0.2">
      <c r="G426" s="270" t="str">
        <f>IF($A426="","",IFERROR(ROW(INDEX('Sch Parent TB Converter'!$ED$1:$ED$264,MATCH(TRUE,INDEX(ISNUMBER(SEARCH("x"&amp;A426&amp;"x",'Sch Parent TB Converter'!$ED$1:$ED$264)),0),0))),""))</f>
        <v/>
      </c>
      <c r="I426" s="1087" t="str">
        <f t="shared" ca="1" si="6"/>
        <v/>
      </c>
    </row>
    <row r="427" spans="7:9" x14ac:dyDescent="0.2">
      <c r="G427" s="270" t="str">
        <f>IF($A427="","",IFERROR(ROW(INDEX('Sch Parent TB Converter'!$ED$1:$ED$264,MATCH(TRUE,INDEX(ISNUMBER(SEARCH("x"&amp;A427&amp;"x",'Sch Parent TB Converter'!$ED$1:$ED$264)),0),0))),""))</f>
        <v/>
      </c>
      <c r="I427" s="1087" t="str">
        <f t="shared" ca="1" si="6"/>
        <v/>
      </c>
    </row>
    <row r="428" spans="7:9" x14ac:dyDescent="0.2">
      <c r="G428" s="270" t="str">
        <f>IF($A428="","",IFERROR(ROW(INDEX('Sch Parent TB Converter'!$ED$1:$ED$264,MATCH(TRUE,INDEX(ISNUMBER(SEARCH("x"&amp;A428&amp;"x",'Sch Parent TB Converter'!$ED$1:$ED$264)),0),0))),""))</f>
        <v/>
      </c>
      <c r="I428" s="1087" t="str">
        <f t="shared" ca="1" si="6"/>
        <v/>
      </c>
    </row>
    <row r="429" spans="7:9" x14ac:dyDescent="0.2">
      <c r="G429" s="270" t="str">
        <f>IF($A429="","",IFERROR(ROW(INDEX('Sch Parent TB Converter'!$ED$1:$ED$264,MATCH(TRUE,INDEX(ISNUMBER(SEARCH("x"&amp;A429&amp;"x",'Sch Parent TB Converter'!$ED$1:$ED$264)),0),0))),""))</f>
        <v/>
      </c>
      <c r="I429" s="1087" t="str">
        <f t="shared" ca="1" si="6"/>
        <v/>
      </c>
    </row>
    <row r="430" spans="7:9" x14ac:dyDescent="0.2">
      <c r="G430" s="270" t="str">
        <f>IF($A430="","",IFERROR(ROW(INDEX('Sch Parent TB Converter'!$ED$1:$ED$264,MATCH(TRUE,INDEX(ISNUMBER(SEARCH("x"&amp;A430&amp;"x",'Sch Parent TB Converter'!$ED$1:$ED$264)),0),0))),""))</f>
        <v/>
      </c>
      <c r="I430" s="1087" t="str">
        <f t="shared" ca="1" si="6"/>
        <v/>
      </c>
    </row>
    <row r="431" spans="7:9" x14ac:dyDescent="0.2">
      <c r="G431" s="270" t="str">
        <f>IF($A431="","",IFERROR(ROW(INDEX('Sch Parent TB Converter'!$ED$1:$ED$264,MATCH(TRUE,INDEX(ISNUMBER(SEARCH("x"&amp;A431&amp;"x",'Sch Parent TB Converter'!$ED$1:$ED$264)),0),0))),""))</f>
        <v/>
      </c>
      <c r="I431" s="1087" t="str">
        <f t="shared" ca="1" si="6"/>
        <v/>
      </c>
    </row>
    <row r="432" spans="7:9" x14ac:dyDescent="0.2">
      <c r="G432" s="270" t="str">
        <f>IF($A432="","",IFERROR(ROW(INDEX('Sch Parent TB Converter'!$ED$1:$ED$264,MATCH(TRUE,INDEX(ISNUMBER(SEARCH("x"&amp;A432&amp;"x",'Sch Parent TB Converter'!$ED$1:$ED$264)),0),0))),""))</f>
        <v/>
      </c>
      <c r="I432" s="1087" t="str">
        <f t="shared" ca="1" si="6"/>
        <v/>
      </c>
    </row>
    <row r="433" spans="7:9" x14ac:dyDescent="0.2">
      <c r="G433" s="270" t="str">
        <f>IF($A433="","",IFERROR(ROW(INDEX('Sch Parent TB Converter'!$ED$1:$ED$264,MATCH(TRUE,INDEX(ISNUMBER(SEARCH("x"&amp;A433&amp;"x",'Sch Parent TB Converter'!$ED$1:$ED$264)),0),0))),""))</f>
        <v/>
      </c>
      <c r="I433" s="1087" t="str">
        <f t="shared" ca="1" si="6"/>
        <v/>
      </c>
    </row>
    <row r="434" spans="7:9" x14ac:dyDescent="0.2">
      <c r="G434" s="270" t="str">
        <f>IF($A434="","",IFERROR(ROW(INDEX('Sch Parent TB Converter'!$ED$1:$ED$264,MATCH(TRUE,INDEX(ISNUMBER(SEARCH("x"&amp;A434&amp;"x",'Sch Parent TB Converter'!$ED$1:$ED$264)),0),0))),""))</f>
        <v/>
      </c>
      <c r="I434" s="1087" t="str">
        <f t="shared" ca="1" si="6"/>
        <v/>
      </c>
    </row>
    <row r="435" spans="7:9" x14ac:dyDescent="0.2">
      <c r="G435" s="270" t="str">
        <f>IF($A435="","",IFERROR(ROW(INDEX('Sch Parent TB Converter'!$ED$1:$ED$264,MATCH(TRUE,INDEX(ISNUMBER(SEARCH("x"&amp;A435&amp;"x",'Sch Parent TB Converter'!$ED$1:$ED$264)),0),0))),""))</f>
        <v/>
      </c>
      <c r="I435" s="1087" t="str">
        <f t="shared" ca="1" si="6"/>
        <v/>
      </c>
    </row>
    <row r="436" spans="7:9" x14ac:dyDescent="0.2">
      <c r="G436" s="270" t="str">
        <f>IF($A436="","",IFERROR(ROW(INDEX('Sch Parent TB Converter'!$ED$1:$ED$264,MATCH(TRUE,INDEX(ISNUMBER(SEARCH("x"&amp;A436&amp;"x",'Sch Parent TB Converter'!$ED$1:$ED$264)),0),0))),""))</f>
        <v/>
      </c>
      <c r="I436" s="1087" t="str">
        <f t="shared" ca="1" si="6"/>
        <v/>
      </c>
    </row>
    <row r="437" spans="7:9" x14ac:dyDescent="0.2">
      <c r="G437" s="270" t="str">
        <f>IF($A437="","",IFERROR(ROW(INDEX('Sch Parent TB Converter'!$ED$1:$ED$264,MATCH(TRUE,INDEX(ISNUMBER(SEARCH("x"&amp;A437&amp;"x",'Sch Parent TB Converter'!$ED$1:$ED$264)),0),0))),""))</f>
        <v/>
      </c>
      <c r="I437" s="1087" t="str">
        <f t="shared" ca="1" si="6"/>
        <v/>
      </c>
    </row>
    <row r="438" spans="7:9" x14ac:dyDescent="0.2">
      <c r="G438" s="270" t="str">
        <f>IF($A438="","",IFERROR(ROW(INDEX('Sch Parent TB Converter'!$ED$1:$ED$264,MATCH(TRUE,INDEX(ISNUMBER(SEARCH("x"&amp;A438&amp;"x",'Sch Parent TB Converter'!$ED$1:$ED$264)),0),0))),""))</f>
        <v/>
      </c>
      <c r="I438" s="1087" t="str">
        <f t="shared" ca="1" si="6"/>
        <v/>
      </c>
    </row>
    <row r="439" spans="7:9" x14ac:dyDescent="0.2">
      <c r="G439" s="270" t="str">
        <f>IF($A439="","",IFERROR(ROW(INDEX('Sch Parent TB Converter'!$ED$1:$ED$264,MATCH(TRUE,INDEX(ISNUMBER(SEARCH("x"&amp;A439&amp;"x",'Sch Parent TB Converter'!$ED$1:$ED$264)),0),0))),""))</f>
        <v/>
      </c>
      <c r="I439" s="1087" t="str">
        <f t="shared" ca="1" si="6"/>
        <v/>
      </c>
    </row>
    <row r="440" spans="7:9" x14ac:dyDescent="0.2">
      <c r="G440" s="270" t="str">
        <f>IF($A440="","",IFERROR(ROW(INDEX('Sch Parent TB Converter'!$ED$1:$ED$264,MATCH(TRUE,INDEX(ISNUMBER(SEARCH("x"&amp;A440&amp;"x",'Sch Parent TB Converter'!$ED$1:$ED$264)),0),0))),""))</f>
        <v/>
      </c>
      <c r="I440" s="1087" t="str">
        <f t="shared" ca="1" si="6"/>
        <v/>
      </c>
    </row>
    <row r="441" spans="7:9" x14ac:dyDescent="0.2">
      <c r="G441" s="270" t="str">
        <f>IF($A441="","",IFERROR(ROW(INDEX('Sch Parent TB Converter'!$ED$1:$ED$264,MATCH(TRUE,INDEX(ISNUMBER(SEARCH("x"&amp;A441&amp;"x",'Sch Parent TB Converter'!$ED$1:$ED$264)),0),0))),""))</f>
        <v/>
      </c>
      <c r="I441" s="1087" t="str">
        <f t="shared" ca="1" si="6"/>
        <v/>
      </c>
    </row>
    <row r="442" spans="7:9" x14ac:dyDescent="0.2">
      <c r="G442" s="270" t="str">
        <f>IF($A442="","",IFERROR(ROW(INDEX('Sch Parent TB Converter'!$ED$1:$ED$264,MATCH(TRUE,INDEX(ISNUMBER(SEARCH("x"&amp;A442&amp;"x",'Sch Parent TB Converter'!$ED$1:$ED$264)),0),0))),""))</f>
        <v/>
      </c>
      <c r="I442" s="1087" t="str">
        <f t="shared" ca="1" si="6"/>
        <v/>
      </c>
    </row>
    <row r="443" spans="7:9" x14ac:dyDescent="0.2">
      <c r="G443" s="270" t="str">
        <f>IF($A443="","",IFERROR(ROW(INDEX('Sch Parent TB Converter'!$ED$1:$ED$264,MATCH(TRUE,INDEX(ISNUMBER(SEARCH("x"&amp;A443&amp;"x",'Sch Parent TB Converter'!$ED$1:$ED$264)),0),0))),""))</f>
        <v/>
      </c>
      <c r="I443" s="1087" t="str">
        <f t="shared" ca="1" si="6"/>
        <v/>
      </c>
    </row>
    <row r="444" spans="7:9" x14ac:dyDescent="0.2">
      <c r="G444" s="270" t="str">
        <f>IF($A444="","",IFERROR(ROW(INDEX('Sch Parent TB Converter'!$ED$1:$ED$264,MATCH(TRUE,INDEX(ISNUMBER(SEARCH("x"&amp;A444&amp;"x",'Sch Parent TB Converter'!$ED$1:$ED$264)),0),0))),""))</f>
        <v/>
      </c>
      <c r="I444" s="1087" t="str">
        <f t="shared" ca="1" si="6"/>
        <v/>
      </c>
    </row>
    <row r="445" spans="7:9" x14ac:dyDescent="0.2">
      <c r="G445" s="270" t="str">
        <f>IF($A445="","",IFERROR(ROW(INDEX('Sch Parent TB Converter'!$ED$1:$ED$264,MATCH(TRUE,INDEX(ISNUMBER(SEARCH("x"&amp;A445&amp;"x",'Sch Parent TB Converter'!$ED$1:$ED$264)),0),0))),""))</f>
        <v/>
      </c>
      <c r="I445" s="1087" t="str">
        <f t="shared" ca="1" si="6"/>
        <v/>
      </c>
    </row>
    <row r="446" spans="7:9" x14ac:dyDescent="0.2">
      <c r="G446" s="270" t="str">
        <f>IF($A446="","",IFERROR(ROW(INDEX('Sch Parent TB Converter'!$ED$1:$ED$264,MATCH(TRUE,INDEX(ISNUMBER(SEARCH("x"&amp;A446&amp;"x",'Sch Parent TB Converter'!$ED$1:$ED$264)),0),0))),""))</f>
        <v/>
      </c>
      <c r="I446" s="1087" t="str">
        <f t="shared" ca="1" si="6"/>
        <v/>
      </c>
    </row>
    <row r="447" spans="7:9" x14ac:dyDescent="0.2">
      <c r="G447" s="270" t="str">
        <f>IF($A447="","",IFERROR(ROW(INDEX('Sch Parent TB Converter'!$ED$1:$ED$264,MATCH(TRUE,INDEX(ISNUMBER(SEARCH("x"&amp;A447&amp;"x",'Sch Parent TB Converter'!$ED$1:$ED$264)),0),0))),""))</f>
        <v/>
      </c>
      <c r="I447" s="1087" t="str">
        <f t="shared" ca="1" si="6"/>
        <v/>
      </c>
    </row>
    <row r="448" spans="7:9" x14ac:dyDescent="0.2">
      <c r="G448" s="270" t="str">
        <f>IF($A448="","",IFERROR(ROW(INDEX('Sch Parent TB Converter'!$ED$1:$ED$264,MATCH(TRUE,INDEX(ISNUMBER(SEARCH("x"&amp;A448&amp;"x",'Sch Parent TB Converter'!$ED$1:$ED$264)),0),0))),""))</f>
        <v/>
      </c>
      <c r="I448" s="1087" t="str">
        <f t="shared" ca="1" si="6"/>
        <v/>
      </c>
    </row>
    <row r="449" spans="7:9" x14ac:dyDescent="0.2">
      <c r="G449" s="270" t="str">
        <f>IF($A449="","",IFERROR(ROW(INDEX('Sch Parent TB Converter'!$ED$1:$ED$264,MATCH(TRUE,INDEX(ISNUMBER(SEARCH("x"&amp;A449&amp;"x",'Sch Parent TB Converter'!$ED$1:$ED$264)),0),0))),""))</f>
        <v/>
      </c>
      <c r="I449" s="1087" t="str">
        <f t="shared" ca="1" si="6"/>
        <v/>
      </c>
    </row>
    <row r="450" spans="7:9" x14ac:dyDescent="0.2">
      <c r="G450" s="270" t="str">
        <f>IF($A450="","",IFERROR(ROW(INDEX('Sch Parent TB Converter'!$ED$1:$ED$264,MATCH(TRUE,INDEX(ISNUMBER(SEARCH("x"&amp;A450&amp;"x",'Sch Parent TB Converter'!$ED$1:$ED$264)),0),0))),""))</f>
        <v/>
      </c>
      <c r="I450" s="1087" t="str">
        <f t="shared" ca="1" si="6"/>
        <v/>
      </c>
    </row>
    <row r="451" spans="7:9" x14ac:dyDescent="0.2">
      <c r="G451" s="270" t="str">
        <f>IF($A451="","",IFERROR(ROW(INDEX('Sch Parent TB Converter'!$ED$1:$ED$264,MATCH(TRUE,INDEX(ISNUMBER(SEARCH("x"&amp;A451&amp;"x",'Sch Parent TB Converter'!$ED$1:$ED$264)),0),0))),""))</f>
        <v/>
      </c>
      <c r="I451" s="1087" t="str">
        <f t="shared" ref="I451:I496" ca="1" si="7">IF(AND($G451="",$A451=""),"",IF(AND($G451="",$A451&lt;&gt;""),"Missing from Converter Sheet",INDIRECT("'"&amp;$J$3&amp;"'!B"&amp;G451)))</f>
        <v/>
      </c>
    </row>
    <row r="452" spans="7:9" x14ac:dyDescent="0.2">
      <c r="G452" s="270" t="str">
        <f>IF($A452="","",IFERROR(ROW(INDEX('Sch Parent TB Converter'!$ED$1:$ED$264,MATCH(TRUE,INDEX(ISNUMBER(SEARCH("x"&amp;A452&amp;"x",'Sch Parent TB Converter'!$ED$1:$ED$264)),0),0))),""))</f>
        <v/>
      </c>
      <c r="I452" s="1087" t="str">
        <f t="shared" ca="1" si="7"/>
        <v/>
      </c>
    </row>
    <row r="453" spans="7:9" x14ac:dyDescent="0.2">
      <c r="G453" s="270" t="str">
        <f>IF($A453="","",IFERROR(ROW(INDEX('Sch Parent TB Converter'!$ED$1:$ED$264,MATCH(TRUE,INDEX(ISNUMBER(SEARCH("x"&amp;A453&amp;"x",'Sch Parent TB Converter'!$ED$1:$ED$264)),0),0))),""))</f>
        <v/>
      </c>
      <c r="I453" s="1087" t="str">
        <f t="shared" ca="1" si="7"/>
        <v/>
      </c>
    </row>
    <row r="454" spans="7:9" x14ac:dyDescent="0.2">
      <c r="G454" s="270" t="str">
        <f>IF($A454="","",IFERROR(ROW(INDEX('Sch Parent TB Converter'!$ED$1:$ED$264,MATCH(TRUE,INDEX(ISNUMBER(SEARCH("x"&amp;A454&amp;"x",'Sch Parent TB Converter'!$ED$1:$ED$264)),0),0))),""))</f>
        <v/>
      </c>
      <c r="I454" s="1087" t="str">
        <f t="shared" ca="1" si="7"/>
        <v/>
      </c>
    </row>
    <row r="455" spans="7:9" x14ac:dyDescent="0.2">
      <c r="G455" s="270" t="str">
        <f>IF($A455="","",IFERROR(ROW(INDEX('Sch Parent TB Converter'!$ED$1:$ED$264,MATCH(TRUE,INDEX(ISNUMBER(SEARCH("x"&amp;A455&amp;"x",'Sch Parent TB Converter'!$ED$1:$ED$264)),0),0))),""))</f>
        <v/>
      </c>
      <c r="I455" s="1087" t="str">
        <f t="shared" ca="1" si="7"/>
        <v/>
      </c>
    </row>
    <row r="456" spans="7:9" x14ac:dyDescent="0.2">
      <c r="G456" s="270" t="str">
        <f>IF($A456="","",IFERROR(ROW(INDEX('Sch Parent TB Converter'!$ED$1:$ED$264,MATCH(TRUE,INDEX(ISNUMBER(SEARCH("x"&amp;A456&amp;"x",'Sch Parent TB Converter'!$ED$1:$ED$264)),0),0))),""))</f>
        <v/>
      </c>
      <c r="I456" s="1087" t="str">
        <f t="shared" ca="1" si="7"/>
        <v/>
      </c>
    </row>
    <row r="457" spans="7:9" x14ac:dyDescent="0.2">
      <c r="G457" s="270" t="str">
        <f>IF($A457="","",IFERROR(ROW(INDEX('Sch Parent TB Converter'!$ED$1:$ED$264,MATCH(TRUE,INDEX(ISNUMBER(SEARCH("x"&amp;A457&amp;"x",'Sch Parent TB Converter'!$ED$1:$ED$264)),0),0))),""))</f>
        <v/>
      </c>
      <c r="I457" s="1087" t="str">
        <f t="shared" ca="1" si="7"/>
        <v/>
      </c>
    </row>
    <row r="458" spans="7:9" x14ac:dyDescent="0.2">
      <c r="G458" s="270" t="str">
        <f>IF($A458="","",IFERROR(ROW(INDEX('Sch Parent TB Converter'!$ED$1:$ED$264,MATCH(TRUE,INDEX(ISNUMBER(SEARCH("x"&amp;A458&amp;"x",'Sch Parent TB Converter'!$ED$1:$ED$264)),0),0))),""))</f>
        <v/>
      </c>
      <c r="I458" s="1087" t="str">
        <f t="shared" ca="1" si="7"/>
        <v/>
      </c>
    </row>
    <row r="459" spans="7:9" x14ac:dyDescent="0.2">
      <c r="G459" s="270" t="str">
        <f>IF($A459="","",IFERROR(ROW(INDEX('Sch Parent TB Converter'!$ED$1:$ED$264,MATCH(TRUE,INDEX(ISNUMBER(SEARCH("x"&amp;A459&amp;"x",'Sch Parent TB Converter'!$ED$1:$ED$264)),0),0))),""))</f>
        <v/>
      </c>
      <c r="I459" s="1087" t="str">
        <f t="shared" ca="1" si="7"/>
        <v/>
      </c>
    </row>
    <row r="460" spans="7:9" x14ac:dyDescent="0.2">
      <c r="G460" s="270" t="str">
        <f>IF($A460="","",IFERROR(ROW(INDEX('Sch Parent TB Converter'!$ED$1:$ED$264,MATCH(TRUE,INDEX(ISNUMBER(SEARCH("x"&amp;A460&amp;"x",'Sch Parent TB Converter'!$ED$1:$ED$264)),0),0))),""))</f>
        <v/>
      </c>
      <c r="I460" s="1087" t="str">
        <f t="shared" ca="1" si="7"/>
        <v/>
      </c>
    </row>
    <row r="461" spans="7:9" x14ac:dyDescent="0.2">
      <c r="G461" s="270" t="str">
        <f>IF($A461="","",IFERROR(ROW(INDEX('Sch Parent TB Converter'!$ED$1:$ED$264,MATCH(TRUE,INDEX(ISNUMBER(SEARCH("x"&amp;A461&amp;"x",'Sch Parent TB Converter'!$ED$1:$ED$264)),0),0))),""))</f>
        <v/>
      </c>
      <c r="I461" s="1087" t="str">
        <f t="shared" ca="1" si="7"/>
        <v/>
      </c>
    </row>
    <row r="462" spans="7:9" x14ac:dyDescent="0.2">
      <c r="G462" s="270" t="str">
        <f>IF($A462="","",IFERROR(ROW(INDEX('Sch Parent TB Converter'!$ED$1:$ED$264,MATCH(TRUE,INDEX(ISNUMBER(SEARCH("x"&amp;A462&amp;"x",'Sch Parent TB Converter'!$ED$1:$ED$264)),0),0))),""))</f>
        <v/>
      </c>
      <c r="I462" s="1087" t="str">
        <f t="shared" ca="1" si="7"/>
        <v/>
      </c>
    </row>
    <row r="463" spans="7:9" x14ac:dyDescent="0.2">
      <c r="G463" s="270" t="str">
        <f>IF($A463="","",IFERROR(ROW(INDEX('Sch Parent TB Converter'!$ED$1:$ED$264,MATCH(TRUE,INDEX(ISNUMBER(SEARCH("x"&amp;A463&amp;"x",'Sch Parent TB Converter'!$ED$1:$ED$264)),0),0))),""))</f>
        <v/>
      </c>
      <c r="I463" s="1087" t="str">
        <f t="shared" ca="1" si="7"/>
        <v/>
      </c>
    </row>
    <row r="464" spans="7:9" x14ac:dyDescent="0.2">
      <c r="G464" s="270" t="str">
        <f>IF($A464="","",IFERROR(ROW(INDEX('Sch Parent TB Converter'!$ED$1:$ED$264,MATCH(TRUE,INDEX(ISNUMBER(SEARCH("x"&amp;A464&amp;"x",'Sch Parent TB Converter'!$ED$1:$ED$264)),0),0))),""))</f>
        <v/>
      </c>
      <c r="I464" s="1087" t="str">
        <f t="shared" ca="1" si="7"/>
        <v/>
      </c>
    </row>
    <row r="465" spans="7:9" x14ac:dyDescent="0.2">
      <c r="G465" s="270" t="str">
        <f>IF($A465="","",IFERROR(ROW(INDEX('Sch Parent TB Converter'!$ED$1:$ED$264,MATCH(TRUE,INDEX(ISNUMBER(SEARCH("x"&amp;A465&amp;"x",'Sch Parent TB Converter'!$ED$1:$ED$264)),0),0))),""))</f>
        <v/>
      </c>
      <c r="I465" s="1087" t="str">
        <f t="shared" ca="1" si="7"/>
        <v/>
      </c>
    </row>
    <row r="466" spans="7:9" x14ac:dyDescent="0.2">
      <c r="G466" s="270" t="str">
        <f>IF($A466="","",IFERROR(ROW(INDEX('Sch Parent TB Converter'!$ED$1:$ED$264,MATCH(TRUE,INDEX(ISNUMBER(SEARCH("x"&amp;A466&amp;"x",'Sch Parent TB Converter'!$ED$1:$ED$264)),0),0))),""))</f>
        <v/>
      </c>
      <c r="I466" s="1087" t="str">
        <f t="shared" ca="1" si="7"/>
        <v/>
      </c>
    </row>
    <row r="467" spans="7:9" x14ac:dyDescent="0.2">
      <c r="G467" s="270" t="str">
        <f>IF($A467="","",IFERROR(ROW(INDEX('Sch Parent TB Converter'!$ED$1:$ED$264,MATCH(TRUE,INDEX(ISNUMBER(SEARCH("x"&amp;A467&amp;"x",'Sch Parent TB Converter'!$ED$1:$ED$264)),0),0))),""))</f>
        <v/>
      </c>
      <c r="I467" s="1087" t="str">
        <f t="shared" ca="1" si="7"/>
        <v/>
      </c>
    </row>
    <row r="468" spans="7:9" x14ac:dyDescent="0.2">
      <c r="G468" s="270" t="str">
        <f>IF($A468="","",IFERROR(ROW(INDEX('Sch Parent TB Converter'!$ED$1:$ED$264,MATCH(TRUE,INDEX(ISNUMBER(SEARCH("x"&amp;A468&amp;"x",'Sch Parent TB Converter'!$ED$1:$ED$264)),0),0))),""))</f>
        <v/>
      </c>
      <c r="I468" s="1087" t="str">
        <f t="shared" ca="1" si="7"/>
        <v/>
      </c>
    </row>
    <row r="469" spans="7:9" x14ac:dyDescent="0.2">
      <c r="G469" s="270" t="str">
        <f>IF($A469="","",IFERROR(ROW(INDEX('Sch Parent TB Converter'!$ED$1:$ED$264,MATCH(TRUE,INDEX(ISNUMBER(SEARCH("x"&amp;A469&amp;"x",'Sch Parent TB Converter'!$ED$1:$ED$264)),0),0))),""))</f>
        <v/>
      </c>
      <c r="I469" s="1087" t="str">
        <f t="shared" ca="1" si="7"/>
        <v/>
      </c>
    </row>
    <row r="470" spans="7:9" x14ac:dyDescent="0.2">
      <c r="G470" s="270" t="str">
        <f>IF($A470="","",IFERROR(ROW(INDEX('Sch Parent TB Converter'!$ED$1:$ED$264,MATCH(TRUE,INDEX(ISNUMBER(SEARCH("x"&amp;A470&amp;"x",'Sch Parent TB Converter'!$ED$1:$ED$264)),0),0))),""))</f>
        <v/>
      </c>
      <c r="I470" s="1087" t="str">
        <f t="shared" ca="1" si="7"/>
        <v/>
      </c>
    </row>
    <row r="471" spans="7:9" x14ac:dyDescent="0.2">
      <c r="G471" s="270" t="str">
        <f>IF($A471="","",IFERROR(ROW(INDEX('Sch Parent TB Converter'!$ED$1:$ED$264,MATCH(TRUE,INDEX(ISNUMBER(SEARCH("x"&amp;A471&amp;"x",'Sch Parent TB Converter'!$ED$1:$ED$264)),0),0))),""))</f>
        <v/>
      </c>
      <c r="I471" s="1087" t="str">
        <f t="shared" ca="1" si="7"/>
        <v/>
      </c>
    </row>
    <row r="472" spans="7:9" x14ac:dyDescent="0.2">
      <c r="G472" s="270" t="str">
        <f>IF($A472="","",IFERROR(ROW(INDEX('Sch Parent TB Converter'!$ED$1:$ED$264,MATCH(TRUE,INDEX(ISNUMBER(SEARCH("x"&amp;A472&amp;"x",'Sch Parent TB Converter'!$ED$1:$ED$264)),0),0))),""))</f>
        <v/>
      </c>
      <c r="I472" s="1087" t="str">
        <f t="shared" ca="1" si="7"/>
        <v/>
      </c>
    </row>
    <row r="473" spans="7:9" x14ac:dyDescent="0.2">
      <c r="G473" s="270" t="str">
        <f>IF($A473="","",IFERROR(ROW(INDEX('Sch Parent TB Converter'!$ED$1:$ED$264,MATCH(TRUE,INDEX(ISNUMBER(SEARCH("x"&amp;A473&amp;"x",'Sch Parent TB Converter'!$ED$1:$ED$264)),0),0))),""))</f>
        <v/>
      </c>
      <c r="I473" s="1087" t="str">
        <f t="shared" ca="1" si="7"/>
        <v/>
      </c>
    </row>
    <row r="474" spans="7:9" x14ac:dyDescent="0.2">
      <c r="G474" s="270" t="str">
        <f>IF($A474="","",IFERROR(ROW(INDEX('Sch Parent TB Converter'!$ED$1:$ED$264,MATCH(TRUE,INDEX(ISNUMBER(SEARCH("x"&amp;A474&amp;"x",'Sch Parent TB Converter'!$ED$1:$ED$264)),0),0))),""))</f>
        <v/>
      </c>
      <c r="I474" s="1087" t="str">
        <f t="shared" ca="1" si="7"/>
        <v/>
      </c>
    </row>
    <row r="475" spans="7:9" x14ac:dyDescent="0.2">
      <c r="G475" s="270" t="str">
        <f>IF($A475="","",IFERROR(ROW(INDEX('Sch Parent TB Converter'!$ED$1:$ED$264,MATCH(TRUE,INDEX(ISNUMBER(SEARCH("x"&amp;A475&amp;"x",'Sch Parent TB Converter'!$ED$1:$ED$264)),0),0))),""))</f>
        <v/>
      </c>
      <c r="I475" s="1087" t="str">
        <f t="shared" ca="1" si="7"/>
        <v/>
      </c>
    </row>
    <row r="476" spans="7:9" x14ac:dyDescent="0.2">
      <c r="G476" s="270" t="str">
        <f>IF($A476="","",IFERROR(ROW(INDEX('Sch Parent TB Converter'!$ED$1:$ED$264,MATCH(TRUE,INDEX(ISNUMBER(SEARCH("x"&amp;A476&amp;"x",'Sch Parent TB Converter'!$ED$1:$ED$264)),0),0))),""))</f>
        <v/>
      </c>
      <c r="I476" s="1087" t="str">
        <f t="shared" ca="1" si="7"/>
        <v/>
      </c>
    </row>
    <row r="477" spans="7:9" x14ac:dyDescent="0.2">
      <c r="G477" s="270" t="str">
        <f>IF($A477="","",IFERROR(ROW(INDEX('Sch Parent TB Converter'!$ED$1:$ED$264,MATCH(TRUE,INDEX(ISNUMBER(SEARCH("x"&amp;A477&amp;"x",'Sch Parent TB Converter'!$ED$1:$ED$264)),0),0))),""))</f>
        <v/>
      </c>
      <c r="I477" s="1087" t="str">
        <f t="shared" ca="1" si="7"/>
        <v/>
      </c>
    </row>
    <row r="478" spans="7:9" x14ac:dyDescent="0.2">
      <c r="G478" s="270" t="str">
        <f>IF($A478="","",IFERROR(ROW(INDEX('Sch Parent TB Converter'!$ED$1:$ED$264,MATCH(TRUE,INDEX(ISNUMBER(SEARCH("x"&amp;A478&amp;"x",'Sch Parent TB Converter'!$ED$1:$ED$264)),0),0))),""))</f>
        <v/>
      </c>
      <c r="I478" s="1087" t="str">
        <f t="shared" ca="1" si="7"/>
        <v/>
      </c>
    </row>
    <row r="479" spans="7:9" x14ac:dyDescent="0.2">
      <c r="G479" s="270" t="str">
        <f>IF($A479="","",IFERROR(ROW(INDEX('Sch Parent TB Converter'!$ED$1:$ED$264,MATCH(TRUE,INDEX(ISNUMBER(SEARCH("x"&amp;A479&amp;"x",'Sch Parent TB Converter'!$ED$1:$ED$264)),0),0))),""))</f>
        <v/>
      </c>
      <c r="I479" s="1087" t="str">
        <f t="shared" ca="1" si="7"/>
        <v/>
      </c>
    </row>
    <row r="480" spans="7:9" x14ac:dyDescent="0.2">
      <c r="G480" s="270" t="str">
        <f>IF($A480="","",IFERROR(ROW(INDEX('Sch Parent TB Converter'!$ED$1:$ED$264,MATCH(TRUE,INDEX(ISNUMBER(SEARCH("x"&amp;A480&amp;"x",'Sch Parent TB Converter'!$ED$1:$ED$264)),0),0))),""))</f>
        <v/>
      </c>
      <c r="I480" s="1087" t="str">
        <f t="shared" ca="1" si="7"/>
        <v/>
      </c>
    </row>
    <row r="481" spans="7:9" x14ac:dyDescent="0.2">
      <c r="G481" s="270" t="str">
        <f>IF($A481="","",IFERROR(ROW(INDEX('Sch Parent TB Converter'!$ED$1:$ED$264,MATCH(TRUE,INDEX(ISNUMBER(SEARCH("x"&amp;A481&amp;"x",'Sch Parent TB Converter'!$ED$1:$ED$264)),0),0))),""))</f>
        <v/>
      </c>
      <c r="I481" s="1087" t="str">
        <f t="shared" ca="1" si="7"/>
        <v/>
      </c>
    </row>
    <row r="482" spans="7:9" x14ac:dyDescent="0.2">
      <c r="G482" s="270" t="str">
        <f>IF($A482="","",IFERROR(ROW(INDEX('Sch Parent TB Converter'!$ED$1:$ED$264,MATCH(TRUE,INDEX(ISNUMBER(SEARCH("x"&amp;A482&amp;"x",'Sch Parent TB Converter'!$ED$1:$ED$264)),0),0))),""))</f>
        <v/>
      </c>
      <c r="I482" s="1087" t="str">
        <f t="shared" ca="1" si="7"/>
        <v/>
      </c>
    </row>
    <row r="483" spans="7:9" x14ac:dyDescent="0.2">
      <c r="G483" s="270" t="str">
        <f>IF($A483="","",IFERROR(ROW(INDEX('Sch Parent TB Converter'!$ED$1:$ED$264,MATCH(TRUE,INDEX(ISNUMBER(SEARCH("x"&amp;A483&amp;"x",'Sch Parent TB Converter'!$ED$1:$ED$264)),0),0))),""))</f>
        <v/>
      </c>
      <c r="I483" s="1087" t="str">
        <f t="shared" ca="1" si="7"/>
        <v/>
      </c>
    </row>
    <row r="484" spans="7:9" x14ac:dyDescent="0.2">
      <c r="G484" s="270" t="str">
        <f>IF($A484="","",IFERROR(ROW(INDEX('Sch Parent TB Converter'!$ED$1:$ED$264,MATCH(TRUE,INDEX(ISNUMBER(SEARCH("x"&amp;A484&amp;"x",'Sch Parent TB Converter'!$ED$1:$ED$264)),0),0))),""))</f>
        <v/>
      </c>
      <c r="I484" s="1087" t="str">
        <f t="shared" ca="1" si="7"/>
        <v/>
      </c>
    </row>
    <row r="485" spans="7:9" x14ac:dyDescent="0.2">
      <c r="G485" s="270" t="str">
        <f>IF($A485="","",IFERROR(ROW(INDEX('Sch Parent TB Converter'!$ED$1:$ED$264,MATCH(TRUE,INDEX(ISNUMBER(SEARCH("x"&amp;A485&amp;"x",'Sch Parent TB Converter'!$ED$1:$ED$264)),0),0))),""))</f>
        <v/>
      </c>
      <c r="I485" s="1087" t="str">
        <f t="shared" ca="1" si="7"/>
        <v/>
      </c>
    </row>
    <row r="486" spans="7:9" x14ac:dyDescent="0.2">
      <c r="G486" s="270" t="str">
        <f>IF($A486="","",IFERROR(ROW(INDEX('Sch Parent TB Converter'!$ED$1:$ED$264,MATCH(TRUE,INDEX(ISNUMBER(SEARCH("x"&amp;A486&amp;"x",'Sch Parent TB Converter'!$ED$1:$ED$264)),0),0))),""))</f>
        <v/>
      </c>
      <c r="I486" s="1087" t="str">
        <f t="shared" ca="1" si="7"/>
        <v/>
      </c>
    </row>
    <row r="487" spans="7:9" x14ac:dyDescent="0.2">
      <c r="G487" s="270" t="str">
        <f>IF($A487="","",IFERROR(ROW(INDEX('Sch Parent TB Converter'!$ED$1:$ED$264,MATCH(TRUE,INDEX(ISNUMBER(SEARCH("x"&amp;A487&amp;"x",'Sch Parent TB Converter'!$ED$1:$ED$264)),0),0))),""))</f>
        <v/>
      </c>
      <c r="I487" s="1087" t="str">
        <f t="shared" ca="1" si="7"/>
        <v/>
      </c>
    </row>
    <row r="488" spans="7:9" x14ac:dyDescent="0.2">
      <c r="G488" s="270" t="str">
        <f>IF($A488="","",IFERROR(ROW(INDEX('Sch Parent TB Converter'!$ED$1:$ED$264,MATCH(TRUE,INDEX(ISNUMBER(SEARCH("x"&amp;A488&amp;"x",'Sch Parent TB Converter'!$ED$1:$ED$264)),0),0))),""))</f>
        <v/>
      </c>
      <c r="I488" s="1087" t="str">
        <f t="shared" ca="1" si="7"/>
        <v/>
      </c>
    </row>
    <row r="489" spans="7:9" x14ac:dyDescent="0.2">
      <c r="G489" s="270" t="str">
        <f>IF($A489="","",IFERROR(ROW(INDEX('Sch Parent TB Converter'!$ED$1:$ED$264,MATCH(TRUE,INDEX(ISNUMBER(SEARCH("x"&amp;A489&amp;"x",'Sch Parent TB Converter'!$ED$1:$ED$264)),0),0))),""))</f>
        <v/>
      </c>
      <c r="I489" s="1087" t="str">
        <f t="shared" ca="1" si="7"/>
        <v/>
      </c>
    </row>
    <row r="490" spans="7:9" x14ac:dyDescent="0.2">
      <c r="G490" s="270" t="str">
        <f>IF($A490="","",IFERROR(ROW(INDEX('Sch Parent TB Converter'!$ED$1:$ED$264,MATCH(TRUE,INDEX(ISNUMBER(SEARCH("x"&amp;A490&amp;"x",'Sch Parent TB Converter'!$ED$1:$ED$264)),0),0))),""))</f>
        <v/>
      </c>
      <c r="I490" s="1087" t="str">
        <f t="shared" ca="1" si="7"/>
        <v/>
      </c>
    </row>
    <row r="491" spans="7:9" x14ac:dyDescent="0.2">
      <c r="G491" s="270" t="str">
        <f>IF($A491="","",IFERROR(ROW(INDEX('Sch Parent TB Converter'!$ED$1:$ED$264,MATCH(TRUE,INDEX(ISNUMBER(SEARCH("x"&amp;A491&amp;"x",'Sch Parent TB Converter'!$ED$1:$ED$264)),0),0))),""))</f>
        <v/>
      </c>
      <c r="I491" s="1087" t="str">
        <f t="shared" ca="1" si="7"/>
        <v/>
      </c>
    </row>
    <row r="492" spans="7:9" x14ac:dyDescent="0.2">
      <c r="G492" s="270" t="str">
        <f>IF($A492="","",IFERROR(ROW(INDEX('Sch Parent TB Converter'!$ED$1:$ED$264,MATCH(TRUE,INDEX(ISNUMBER(SEARCH("x"&amp;A492&amp;"x",'Sch Parent TB Converter'!$ED$1:$ED$264)),0),0))),""))</f>
        <v/>
      </c>
      <c r="I492" s="1087" t="str">
        <f t="shared" ca="1" si="7"/>
        <v/>
      </c>
    </row>
    <row r="493" spans="7:9" x14ac:dyDescent="0.2">
      <c r="G493" s="270" t="str">
        <f>IF($A493="","",IFERROR(ROW(INDEX('Sch Parent TB Converter'!$ED$1:$ED$264,MATCH(TRUE,INDEX(ISNUMBER(SEARCH("x"&amp;A493&amp;"x",'Sch Parent TB Converter'!$ED$1:$ED$264)),0),0))),""))</f>
        <v/>
      </c>
      <c r="I493" s="1087" t="str">
        <f t="shared" ca="1" si="7"/>
        <v/>
      </c>
    </row>
    <row r="494" spans="7:9" x14ac:dyDescent="0.2">
      <c r="G494" s="270" t="str">
        <f>IF($A494="","",IFERROR(ROW(INDEX('Sch Parent TB Converter'!$ED$1:$ED$264,MATCH(TRUE,INDEX(ISNUMBER(SEARCH("x"&amp;A494&amp;"x",'Sch Parent TB Converter'!$ED$1:$ED$264)),0),0))),""))</f>
        <v/>
      </c>
      <c r="I494" s="1087" t="str">
        <f t="shared" ca="1" si="7"/>
        <v/>
      </c>
    </row>
    <row r="495" spans="7:9" x14ac:dyDescent="0.2">
      <c r="G495" s="270" t="str">
        <f>IF($A495="","",IFERROR(ROW(INDEX('Sch Parent TB Converter'!$ED$1:$ED$264,MATCH(TRUE,INDEX(ISNUMBER(SEARCH("x"&amp;A495&amp;"x",'Sch Parent TB Converter'!$ED$1:$ED$264)),0),0))),""))</f>
        <v/>
      </c>
      <c r="I495" s="1087" t="str">
        <f t="shared" ca="1" si="7"/>
        <v/>
      </c>
    </row>
    <row r="496" spans="7:9" x14ac:dyDescent="0.2">
      <c r="G496" s="270" t="str">
        <f>IF($A496="","",IFERROR(ROW(INDEX('Sch Parent TB Converter'!$ED$1:$ED$264,MATCH(TRUE,INDEX(ISNUMBER(SEARCH("x"&amp;A496&amp;"x",'Sch Parent TB Converter'!$ED$1:$ED$264)),0),0))),""))</f>
        <v/>
      </c>
      <c r="I496" s="1087" t="str">
        <f t="shared" ca="1" si="7"/>
        <v/>
      </c>
    </row>
    <row r="497" spans="1:9" x14ac:dyDescent="0.2">
      <c r="I497" s="1087" t="str">
        <f t="shared" ref="I497:I503" ca="1" si="8">IF(AND($G497="",$A497=""),"",IF(AND($G497="",$A497&lt;&gt;""),"Missing from Converter Sheet",INDIRECT("'"&amp;$J$3&amp;"'!B"&amp;G497)))</f>
        <v/>
      </c>
    </row>
    <row r="498" spans="1:9" x14ac:dyDescent="0.2">
      <c r="I498" s="1087" t="str">
        <f t="shared" ca="1" si="8"/>
        <v/>
      </c>
    </row>
    <row r="499" spans="1:9" x14ac:dyDescent="0.2">
      <c r="I499" s="1087" t="str">
        <f t="shared" ca="1" si="8"/>
        <v/>
      </c>
    </row>
    <row r="500" spans="1:9" x14ac:dyDescent="0.2">
      <c r="I500" s="1087" t="str">
        <f t="shared" ca="1" si="8"/>
        <v/>
      </c>
    </row>
    <row r="501" spans="1:9" x14ac:dyDescent="0.2">
      <c r="I501" s="1087" t="str">
        <f t="shared" ca="1" si="8"/>
        <v/>
      </c>
    </row>
    <row r="502" spans="1:9" x14ac:dyDescent="0.2">
      <c r="I502" s="1087" t="str">
        <f t="shared" ca="1" si="8"/>
        <v/>
      </c>
    </row>
    <row r="503" spans="1:9" x14ac:dyDescent="0.2">
      <c r="I503" s="1087" t="str">
        <f t="shared" ca="1" si="8"/>
        <v/>
      </c>
    </row>
    <row r="504" spans="1:9" x14ac:dyDescent="0.2">
      <c r="A504" s="1118">
        <v>1</v>
      </c>
      <c r="B504" s="1118">
        <v>1</v>
      </c>
      <c r="C504" s="1119"/>
      <c r="D504" s="1120"/>
      <c r="E504" s="1118"/>
      <c r="F504" s="1118"/>
      <c r="G504" s="1118">
        <v>1</v>
      </c>
      <c r="H504" s="1118">
        <v>1</v>
      </c>
      <c r="I504" s="1118">
        <v>0</v>
      </c>
    </row>
  </sheetData>
  <autoFilter ref="A2:I496" xr:uid="{00000000-0009-0000-0000-000002000000}"/>
  <conditionalFormatting sqref="I3:I503">
    <cfRule type="cellIs" dxfId="75" priority="4" operator="equal">
      <formula>"Missing from Converter Sheet"</formula>
    </cfRule>
  </conditionalFormatting>
  <conditionalFormatting sqref="I504">
    <cfRule type="cellIs" dxfId="74" priority="3" operator="equal">
      <formula>"Missing from Converter Sheet"</formula>
    </cfRule>
  </conditionalFormatting>
  <conditionalFormatting sqref="C1:F1">
    <cfRule type="containsText" dxfId="73" priority="1" operator="containsText" text="Does Not">
      <formula>NOT(ISERROR(SEARCH("Does Not",C1)))</formula>
    </cfRule>
    <cfRule type="containsText" dxfId="72" priority="2" operator="containsText" text="Balances">
      <formula>NOT(ISERROR(SEARCH("Balances",C1)))</formula>
    </cfRule>
  </conditionalFormatting>
  <pageMargins left="0.75" right="0.75" top="1" bottom="1" header="0.5" footer="0.5"/>
  <pageSetup paperSize="9"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00B050"/>
    <pageSetUpPr fitToPage="1"/>
  </sheetPr>
  <dimension ref="B1:AQ258"/>
  <sheetViews>
    <sheetView zoomScale="90" zoomScaleNormal="90" workbookViewId="0">
      <pane xSplit="6" ySplit="2" topLeftCell="G225" activePane="bottomRight" state="frozen"/>
      <selection pane="topRight" activeCell="AC265" sqref="AC265"/>
      <selection pane="bottomLeft" activeCell="AC265" sqref="AC265"/>
      <selection pane="bottomRight" activeCell="P187" sqref="P187"/>
    </sheetView>
  </sheetViews>
  <sheetFormatPr defaultColWidth="9.140625" defaultRowHeight="12.75" outlineLevelCol="1" x14ac:dyDescent="0.2"/>
  <cols>
    <col min="1" max="1" width="1.42578125" style="382" customWidth="1"/>
    <col min="2" max="2" width="2.28515625" style="399" customWidth="1"/>
    <col min="3" max="3" width="64.85546875" style="382" customWidth="1"/>
    <col min="4" max="4" width="21.5703125" style="432" customWidth="1" outlineLevel="1"/>
    <col min="5" max="5" width="24.42578125" style="432" customWidth="1" outlineLevel="1"/>
    <col min="6" max="6" width="14.5703125" style="432" bestFit="1" customWidth="1"/>
    <col min="7" max="7" width="13.7109375" style="432" bestFit="1" customWidth="1"/>
    <col min="8" max="8" width="12.140625" style="432" customWidth="1"/>
    <col min="9" max="9" width="13.28515625" style="432" customWidth="1"/>
    <col min="10" max="10" width="9.5703125" style="432" customWidth="1"/>
    <col min="11" max="11" width="10.42578125" style="432" bestFit="1" customWidth="1"/>
    <col min="12" max="12" width="11.85546875" style="432" customWidth="1"/>
    <col min="13" max="15" width="16.42578125" style="432" customWidth="1"/>
    <col min="16" max="16" width="11.5703125" style="432" customWidth="1"/>
    <col min="17" max="17" width="8.85546875" style="432" customWidth="1"/>
    <col min="18" max="18" width="16.5703125" style="432" customWidth="1"/>
    <col min="19" max="19" width="16" style="432" bestFit="1" customWidth="1"/>
    <col min="20" max="20" width="1" style="382" customWidth="1"/>
    <col min="21" max="21" width="1.85546875" style="382" customWidth="1"/>
    <col min="22" max="22" width="13.7109375" style="382" bestFit="1" customWidth="1"/>
    <col min="23" max="23" width="11.85546875" style="382" bestFit="1" customWidth="1"/>
    <col min="24" max="24" width="11.7109375" style="382" bestFit="1" customWidth="1"/>
    <col min="25" max="25" width="12.28515625" style="382" customWidth="1"/>
    <col min="26" max="26" width="10.42578125" style="382" bestFit="1" customWidth="1"/>
    <col min="27" max="28" width="13" style="382" bestFit="1" customWidth="1"/>
    <col min="29" max="29" width="13" style="382" customWidth="1"/>
    <col min="30" max="30" width="11" style="382" bestFit="1" customWidth="1"/>
    <col min="31" max="31" width="10.5703125" style="382" bestFit="1" customWidth="1"/>
    <col min="32" max="32" width="11.7109375" style="382" bestFit="1" customWidth="1"/>
    <col min="33" max="33" width="10.5703125" style="382" bestFit="1" customWidth="1"/>
    <col min="34" max="34" width="11.7109375" style="382" bestFit="1" customWidth="1"/>
    <col min="35" max="35" width="11.5703125" style="382" customWidth="1"/>
    <col min="36" max="36" width="10.85546875" style="382" customWidth="1"/>
    <col min="37" max="37" width="12.140625" style="382" bestFit="1" customWidth="1"/>
    <col min="38" max="38" width="11.140625" style="382" customWidth="1"/>
    <col min="39" max="39" width="10.42578125" style="382" bestFit="1" customWidth="1"/>
    <col min="40" max="40" width="9.5703125" style="382" bestFit="1" customWidth="1"/>
    <col min="41" max="41" width="11.85546875" style="382" bestFit="1" customWidth="1"/>
    <col min="42" max="42" width="11.7109375" style="382" bestFit="1" customWidth="1"/>
    <col min="43" max="43" width="15.140625" style="382" customWidth="1"/>
    <col min="44" max="16384" width="9.140625" style="382"/>
  </cols>
  <sheetData>
    <row r="1" spans="2:43" x14ac:dyDescent="0.2">
      <c r="B1" s="382"/>
      <c r="C1" s="383"/>
      <c r="D1" s="384"/>
      <c r="E1" s="384"/>
      <c r="F1" s="385"/>
      <c r="G1" s="385"/>
      <c r="H1" s="386" t="s">
        <v>1366</v>
      </c>
      <c r="I1" s="386" t="s">
        <v>1366</v>
      </c>
      <c r="J1" s="386" t="s">
        <v>1366</v>
      </c>
      <c r="K1" s="386" t="s">
        <v>1366</v>
      </c>
      <c r="L1" s="386" t="s">
        <v>1366</v>
      </c>
      <c r="M1" s="386" t="s">
        <v>1366</v>
      </c>
      <c r="N1" s="386" t="s">
        <v>1366</v>
      </c>
      <c r="O1" s="386" t="s">
        <v>1366</v>
      </c>
      <c r="P1" s="386" t="s">
        <v>1366</v>
      </c>
      <c r="Q1" s="386" t="s">
        <v>1366</v>
      </c>
      <c r="R1" s="386" t="s">
        <v>1366</v>
      </c>
      <c r="S1" s="387" t="s">
        <v>1367</v>
      </c>
      <c r="V1" s="388"/>
      <c r="W1" s="388"/>
      <c r="X1" s="388"/>
      <c r="Y1" s="388"/>
      <c r="Z1" s="388"/>
      <c r="AA1" s="388"/>
      <c r="AB1" s="388"/>
      <c r="AC1" s="388"/>
      <c r="AD1" s="388"/>
      <c r="AE1" s="388"/>
      <c r="AF1" s="388"/>
      <c r="AG1" s="388"/>
      <c r="AH1" s="388"/>
      <c r="AI1" s="388"/>
      <c r="AJ1" s="388"/>
      <c r="AK1" s="388"/>
      <c r="AL1" s="388"/>
      <c r="AM1" s="388"/>
      <c r="AN1" s="388"/>
      <c r="AO1" s="389"/>
    </row>
    <row r="2" spans="2:43" ht="76.5" x14ac:dyDescent="0.2">
      <c r="B2" s="382"/>
      <c r="C2" s="390"/>
      <c r="D2" s="391" t="s">
        <v>285</v>
      </c>
      <c r="E2" s="391" t="s">
        <v>285</v>
      </c>
      <c r="F2" s="392" t="s">
        <v>1368</v>
      </c>
      <c r="G2" s="393" t="s">
        <v>1369</v>
      </c>
      <c r="H2" s="394" t="s">
        <v>129</v>
      </c>
      <c r="I2" s="394" t="s">
        <v>1371</v>
      </c>
      <c r="J2" s="394" t="s">
        <v>102</v>
      </c>
      <c r="K2" s="394" t="s">
        <v>1372</v>
      </c>
      <c r="L2" s="394" t="s">
        <v>1373</v>
      </c>
      <c r="M2" s="394" t="s">
        <v>1374</v>
      </c>
      <c r="N2" s="394" t="s">
        <v>1375</v>
      </c>
      <c r="O2" s="394" t="s">
        <v>1376</v>
      </c>
      <c r="P2" s="394" t="s">
        <v>1377</v>
      </c>
      <c r="Q2" s="394" t="s">
        <v>1378</v>
      </c>
      <c r="R2" s="394" t="s">
        <v>1379</v>
      </c>
      <c r="S2" s="395" t="s">
        <v>1380</v>
      </c>
      <c r="V2" s="396" t="s">
        <v>1381</v>
      </c>
      <c r="W2" s="396" t="s">
        <v>435</v>
      </c>
      <c r="X2" s="396" t="s">
        <v>1382</v>
      </c>
      <c r="Y2" s="396" t="s">
        <v>1383</v>
      </c>
      <c r="Z2" s="396" t="s">
        <v>1384</v>
      </c>
      <c r="AA2" s="396" t="s">
        <v>1385</v>
      </c>
      <c r="AB2" s="396" t="s">
        <v>1386</v>
      </c>
      <c r="AC2" s="396" t="s">
        <v>1387</v>
      </c>
      <c r="AD2" s="396" t="s">
        <v>1388</v>
      </c>
      <c r="AE2" s="396" t="s">
        <v>1389</v>
      </c>
      <c r="AF2" s="705" t="s">
        <v>1390</v>
      </c>
      <c r="AG2" s="396" t="s">
        <v>1391</v>
      </c>
      <c r="AH2" s="396" t="s">
        <v>1392</v>
      </c>
      <c r="AI2" s="397" t="s">
        <v>1393</v>
      </c>
      <c r="AJ2" s="397" t="s">
        <v>1394</v>
      </c>
      <c r="AK2" s="396" t="s">
        <v>1395</v>
      </c>
      <c r="AL2" s="396" t="s">
        <v>1396</v>
      </c>
      <c r="AM2" s="396" t="s">
        <v>1397</v>
      </c>
      <c r="AN2" s="396" t="s">
        <v>1398</v>
      </c>
      <c r="AO2" s="398" t="s">
        <v>1399</v>
      </c>
      <c r="AQ2" s="398" t="s">
        <v>1400</v>
      </c>
    </row>
    <row r="3" spans="2:43" x14ac:dyDescent="0.2">
      <c r="C3" s="435" t="s">
        <v>127</v>
      </c>
      <c r="D3" s="400">
        <f>FY</f>
        <v>2021</v>
      </c>
      <c r="E3" s="400">
        <f>FY-1</f>
        <v>2020</v>
      </c>
      <c r="F3" s="400"/>
      <c r="G3" s="400"/>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0"/>
      <c r="AI3" s="400"/>
      <c r="AJ3" s="400"/>
      <c r="AK3" s="400"/>
      <c r="AL3" s="400"/>
      <c r="AM3" s="400"/>
      <c r="AN3" s="400"/>
      <c r="AO3" s="401"/>
    </row>
    <row r="4" spans="2:43" x14ac:dyDescent="0.2">
      <c r="C4" s="436" t="str">
        <f>'GROUP Inputs'!C10</f>
        <v>1. Government Grants</v>
      </c>
      <c r="D4" s="402"/>
      <c r="E4" s="402"/>
      <c r="F4" s="402"/>
      <c r="G4" s="402"/>
      <c r="H4" s="402"/>
      <c r="I4" s="402"/>
      <c r="J4" s="402"/>
      <c r="K4" s="402"/>
      <c r="L4" s="402"/>
      <c r="M4" s="402"/>
      <c r="N4" s="402"/>
      <c r="O4" s="402"/>
      <c r="P4" s="402"/>
      <c r="Q4" s="402"/>
      <c r="R4" s="402"/>
      <c r="S4" s="402"/>
      <c r="T4" s="402"/>
      <c r="U4" s="402"/>
      <c r="V4" s="403"/>
      <c r="W4" s="403"/>
      <c r="X4" s="403"/>
      <c r="Y4" s="403"/>
      <c r="Z4" s="403"/>
      <c r="AA4" s="403"/>
      <c r="AB4" s="403"/>
      <c r="AC4" s="403"/>
      <c r="AD4" s="403"/>
      <c r="AE4" s="403"/>
      <c r="AF4" s="403"/>
      <c r="AG4" s="403"/>
      <c r="AH4" s="403"/>
      <c r="AI4" s="403"/>
      <c r="AJ4" s="403"/>
      <c r="AK4" s="403"/>
      <c r="AL4" s="403"/>
      <c r="AM4" s="403"/>
      <c r="AN4" s="403"/>
      <c r="AO4" s="404"/>
    </row>
    <row r="5" spans="2:43" x14ac:dyDescent="0.2">
      <c r="C5" s="437" t="str">
        <f>'GROUP Inputs'!C11</f>
        <v>Revenue</v>
      </c>
      <c r="D5" s="405"/>
      <c r="E5" s="405"/>
      <c r="F5" s="405"/>
      <c r="G5" s="405"/>
      <c r="H5" s="405"/>
      <c r="I5" s="405"/>
      <c r="J5" s="405"/>
      <c r="K5" s="405"/>
      <c r="L5" s="405"/>
      <c r="M5" s="405"/>
      <c r="N5" s="405"/>
      <c r="O5" s="405"/>
      <c r="P5" s="405"/>
      <c r="Q5" s="405"/>
      <c r="R5" s="406"/>
      <c r="S5" s="407"/>
      <c r="T5" s="408"/>
      <c r="U5" s="408"/>
      <c r="V5" s="409"/>
      <c r="W5" s="409"/>
      <c r="X5" s="409"/>
      <c r="Y5" s="409"/>
      <c r="Z5" s="409"/>
      <c r="AA5" s="409"/>
      <c r="AB5" s="409"/>
      <c r="AC5" s="409"/>
      <c r="AD5" s="409"/>
      <c r="AE5" s="409"/>
      <c r="AF5" s="409"/>
      <c r="AG5" s="409"/>
      <c r="AH5" s="409"/>
      <c r="AI5" s="1275"/>
      <c r="AJ5" s="1275"/>
      <c r="AK5" s="409"/>
      <c r="AL5" s="409"/>
      <c r="AM5" s="409"/>
      <c r="AN5" s="409"/>
      <c r="AO5" s="410"/>
    </row>
    <row r="6" spans="2:43" s="416" customFormat="1" x14ac:dyDescent="0.2">
      <c r="B6" s="399"/>
      <c r="C6" s="438" t="str">
        <f>'GROUP Inputs'!C12</f>
        <v>Operational Grants</v>
      </c>
      <c r="D6" s="411">
        <f>IFERROR('GROUP Inputs'!D12,"")</f>
        <v>0</v>
      </c>
      <c r="E6" s="411"/>
      <c r="F6" s="411">
        <f>D6-E6</f>
        <v>0</v>
      </c>
      <c r="G6" s="411"/>
      <c r="H6" s="411"/>
      <c r="I6" s="411">
        <f>SUM(-I129-I199-I200)</f>
        <v>0</v>
      </c>
      <c r="J6" s="411"/>
      <c r="K6" s="411">
        <f>-E189</f>
        <v>0</v>
      </c>
      <c r="L6" s="411"/>
      <c r="M6" s="411"/>
      <c r="N6" s="411"/>
      <c r="O6" s="411"/>
      <c r="P6" s="411"/>
      <c r="Q6" s="411"/>
      <c r="R6" s="412"/>
      <c r="S6" s="407">
        <f>SUM(F6:R6)</f>
        <v>0</v>
      </c>
      <c r="T6" s="413"/>
      <c r="U6" s="413"/>
      <c r="V6" s="414">
        <f>+S6</f>
        <v>0</v>
      </c>
      <c r="W6" s="414"/>
      <c r="X6" s="414"/>
      <c r="Y6" s="414"/>
      <c r="Z6" s="414"/>
      <c r="AA6" s="414"/>
      <c r="AB6" s="414"/>
      <c r="AC6" s="414"/>
      <c r="AD6" s="414"/>
      <c r="AE6" s="414"/>
      <c r="AF6" s="414"/>
      <c r="AG6" s="414"/>
      <c r="AH6" s="414"/>
      <c r="AI6" s="1276"/>
      <c r="AJ6" s="1276"/>
      <c r="AK6" s="414"/>
      <c r="AL6" s="414"/>
      <c r="AM6" s="414"/>
      <c r="AN6" s="414"/>
      <c r="AO6" s="415"/>
      <c r="AP6" s="408">
        <f t="shared" ref="AP6:AP59" si="0">S6-SUM(V6:AO6)</f>
        <v>0</v>
      </c>
    </row>
    <row r="7" spans="2:43" s="416" customFormat="1" x14ac:dyDescent="0.2">
      <c r="B7" s="399"/>
      <c r="C7" s="438" t="str">
        <f>'GROUP Inputs'!C13</f>
        <v>Teachers' Salaries Grants</v>
      </c>
      <c r="D7" s="411">
        <f>IFERROR('GROUP Inputs'!D13,"")</f>
        <v>0</v>
      </c>
      <c r="E7" s="411"/>
      <c r="F7" s="411">
        <f t="shared" ref="F7:F12" si="1">D7-E7</f>
        <v>0</v>
      </c>
      <c r="G7" s="411">
        <f>-F7</f>
        <v>0</v>
      </c>
      <c r="H7" s="411"/>
      <c r="I7" s="411"/>
      <c r="J7" s="411"/>
      <c r="K7" s="411"/>
      <c r="L7" s="411"/>
      <c r="M7" s="411"/>
      <c r="N7" s="411"/>
      <c r="O7" s="411"/>
      <c r="P7" s="411"/>
      <c r="Q7" s="411"/>
      <c r="R7" s="412"/>
      <c r="S7" s="417">
        <f>SUM(F7:R7)</f>
        <v>0</v>
      </c>
      <c r="T7" s="413"/>
      <c r="U7" s="413"/>
      <c r="V7" s="414"/>
      <c r="W7" s="414"/>
      <c r="X7" s="414"/>
      <c r="Y7" s="414"/>
      <c r="Z7" s="414"/>
      <c r="AA7" s="414"/>
      <c r="AB7" s="414"/>
      <c r="AC7" s="414"/>
      <c r="AD7" s="414"/>
      <c r="AE7" s="414"/>
      <c r="AF7" s="414"/>
      <c r="AG7" s="414"/>
      <c r="AH7" s="414"/>
      <c r="AI7" s="1276"/>
      <c r="AJ7" s="1276"/>
      <c r="AK7" s="414"/>
      <c r="AL7" s="414"/>
      <c r="AM7" s="414"/>
      <c r="AN7" s="414"/>
      <c r="AO7" s="415"/>
      <c r="AP7" s="408">
        <f t="shared" si="0"/>
        <v>0</v>
      </c>
    </row>
    <row r="8" spans="2:43" s="416" customFormat="1" x14ac:dyDescent="0.2">
      <c r="B8" s="399"/>
      <c r="C8" s="438" t="str">
        <f>'GROUP Inputs'!C14</f>
        <v>Use of Land and Buildings Grants</v>
      </c>
      <c r="D8" s="411">
        <f>IFERROR('GROUP Inputs'!D14,"")</f>
        <v>0</v>
      </c>
      <c r="E8" s="411"/>
      <c r="F8" s="411">
        <f t="shared" si="1"/>
        <v>0</v>
      </c>
      <c r="G8" s="411">
        <f>-F8</f>
        <v>0</v>
      </c>
      <c r="H8" s="411"/>
      <c r="I8" s="411"/>
      <c r="J8" s="411"/>
      <c r="K8" s="411"/>
      <c r="L8" s="411"/>
      <c r="M8" s="411"/>
      <c r="N8" s="411"/>
      <c r="O8" s="411"/>
      <c r="P8" s="411"/>
      <c r="Q8" s="411"/>
      <c r="R8" s="412"/>
      <c r="S8" s="417">
        <f t="shared" ref="S8:S12" si="2">SUM(F8:R8)</f>
        <v>0</v>
      </c>
      <c r="T8" s="413"/>
      <c r="U8" s="413"/>
      <c r="V8" s="414"/>
      <c r="W8" s="414"/>
      <c r="X8" s="414"/>
      <c r="Y8" s="414"/>
      <c r="Z8" s="414"/>
      <c r="AA8" s="414"/>
      <c r="AB8" s="414"/>
      <c r="AC8" s="414"/>
      <c r="AD8" s="414"/>
      <c r="AE8" s="414"/>
      <c r="AF8" s="414"/>
      <c r="AG8" s="414"/>
      <c r="AH8" s="414"/>
      <c r="AI8" s="1276"/>
      <c r="AJ8" s="1276"/>
      <c r="AK8" s="414"/>
      <c r="AL8" s="414"/>
      <c r="AM8" s="414"/>
      <c r="AN8" s="414"/>
      <c r="AO8" s="415"/>
      <c r="AP8" s="408">
        <f t="shared" si="0"/>
        <v>0</v>
      </c>
    </row>
    <row r="9" spans="2:43" s="416" customFormat="1" x14ac:dyDescent="0.2">
      <c r="B9" s="399"/>
      <c r="C9" s="438" t="str">
        <f>'GROUP Inputs'!C15</f>
        <v>Other MoE Grants</v>
      </c>
      <c r="D9" s="411">
        <f>IFERROR('GROUP Inputs'!D15,"")</f>
        <v>0</v>
      </c>
      <c r="E9" s="411"/>
      <c r="F9" s="411">
        <f t="shared" si="1"/>
        <v>0</v>
      </c>
      <c r="G9" s="411"/>
      <c r="H9" s="411"/>
      <c r="I9" s="411"/>
      <c r="J9" s="411"/>
      <c r="K9" s="411"/>
      <c r="L9" s="411"/>
      <c r="M9" s="411"/>
      <c r="N9" s="411"/>
      <c r="O9" s="411"/>
      <c r="P9" s="411"/>
      <c r="Q9" s="411"/>
      <c r="R9" s="412"/>
      <c r="S9" s="407">
        <f t="shared" si="2"/>
        <v>0</v>
      </c>
      <c r="T9" s="413"/>
      <c r="U9" s="413"/>
      <c r="V9" s="414">
        <f>+S9</f>
        <v>0</v>
      </c>
      <c r="W9" s="414"/>
      <c r="X9" s="414"/>
      <c r="Y9" s="414"/>
      <c r="Z9" s="414"/>
      <c r="AA9" s="414"/>
      <c r="AB9" s="414"/>
      <c r="AC9" s="414"/>
      <c r="AD9" s="414"/>
      <c r="AE9" s="414"/>
      <c r="AF9" s="414"/>
      <c r="AG9" s="414"/>
      <c r="AH9" s="414"/>
      <c r="AI9" s="1276"/>
      <c r="AJ9" s="1276"/>
      <c r="AK9" s="414"/>
      <c r="AL9" s="414"/>
      <c r="AM9" s="414"/>
      <c r="AN9" s="414"/>
      <c r="AO9" s="415"/>
      <c r="AP9" s="408">
        <f t="shared" si="0"/>
        <v>0</v>
      </c>
    </row>
    <row r="10" spans="2:43" s="416" customFormat="1" x14ac:dyDescent="0.2">
      <c r="B10" s="399"/>
      <c r="C10" s="438" t="str">
        <f>'GROUP Inputs'!C16</f>
        <v>Establishment Grant</v>
      </c>
      <c r="D10" s="411">
        <f>IFERROR('GROUP Inputs'!D16,"")</f>
        <v>0</v>
      </c>
      <c r="E10" s="411"/>
      <c r="F10" s="411">
        <f t="shared" si="1"/>
        <v>0</v>
      </c>
      <c r="G10" s="411"/>
      <c r="H10" s="411"/>
      <c r="I10" s="411"/>
      <c r="J10" s="411"/>
      <c r="K10" s="411"/>
      <c r="L10" s="411"/>
      <c r="M10" s="411"/>
      <c r="N10" s="411"/>
      <c r="O10" s="411"/>
      <c r="P10" s="411"/>
      <c r="Q10" s="411"/>
      <c r="R10" s="412"/>
      <c r="S10" s="407">
        <f t="shared" si="2"/>
        <v>0</v>
      </c>
      <c r="T10" s="413"/>
      <c r="U10" s="413"/>
      <c r="V10" s="414">
        <f>+S10</f>
        <v>0</v>
      </c>
      <c r="W10" s="414"/>
      <c r="X10" s="414"/>
      <c r="Y10" s="414"/>
      <c r="Z10" s="414"/>
      <c r="AA10" s="414"/>
      <c r="AB10" s="414"/>
      <c r="AC10" s="414"/>
      <c r="AD10" s="414"/>
      <c r="AE10" s="414"/>
      <c r="AF10" s="414"/>
      <c r="AG10" s="414"/>
      <c r="AH10" s="414"/>
      <c r="AI10" s="1276"/>
      <c r="AJ10" s="1276"/>
      <c r="AK10" s="414"/>
      <c r="AL10" s="414"/>
      <c r="AM10" s="414"/>
      <c r="AN10" s="414"/>
      <c r="AO10" s="415"/>
      <c r="AP10" s="408">
        <f t="shared" si="0"/>
        <v>0</v>
      </c>
    </row>
    <row r="11" spans="2:43" s="416" customFormat="1" x14ac:dyDescent="0.2">
      <c r="B11" s="399"/>
      <c r="C11" s="438" t="str">
        <f>'GROUP Inputs'!C17</f>
        <v>Transport Grants</v>
      </c>
      <c r="D11" s="411">
        <f>IFERROR('GROUP Inputs'!D17,"")</f>
        <v>0</v>
      </c>
      <c r="E11" s="411"/>
      <c r="F11" s="411">
        <f t="shared" si="1"/>
        <v>0</v>
      </c>
      <c r="G11" s="411"/>
      <c r="H11" s="411"/>
      <c r="I11" s="411"/>
      <c r="J11" s="411"/>
      <c r="K11" s="411"/>
      <c r="L11" s="411"/>
      <c r="M11" s="411"/>
      <c r="N11" s="411"/>
      <c r="O11" s="411"/>
      <c r="P11" s="411"/>
      <c r="Q11" s="411"/>
      <c r="R11" s="412"/>
      <c r="S11" s="407">
        <f t="shared" si="2"/>
        <v>0</v>
      </c>
      <c r="T11" s="413"/>
      <c r="U11" s="413"/>
      <c r="V11" s="414">
        <f>+S11</f>
        <v>0</v>
      </c>
      <c r="W11" s="414"/>
      <c r="X11" s="414"/>
      <c r="Y11" s="414"/>
      <c r="Z11" s="414"/>
      <c r="AA11" s="414"/>
      <c r="AB11" s="414"/>
      <c r="AC11" s="414"/>
      <c r="AD11" s="414"/>
      <c r="AE11" s="414"/>
      <c r="AF11" s="414"/>
      <c r="AG11" s="414"/>
      <c r="AH11" s="414"/>
      <c r="AI11" s="1276"/>
      <c r="AJ11" s="1276"/>
      <c r="AK11" s="414"/>
      <c r="AL11" s="414"/>
      <c r="AM11" s="414"/>
      <c r="AN11" s="414"/>
      <c r="AO11" s="415"/>
      <c r="AP11" s="408">
        <f t="shared" si="0"/>
        <v>0</v>
      </c>
    </row>
    <row r="12" spans="2:43" s="416" customFormat="1" x14ac:dyDescent="0.2">
      <c r="B12" s="399"/>
      <c r="C12" s="438" t="s">
        <v>135</v>
      </c>
      <c r="D12" s="411">
        <f>IFERROR('GROUP Inputs'!D18,"")</f>
        <v>0</v>
      </c>
      <c r="E12" s="411"/>
      <c r="F12" s="411">
        <f t="shared" si="1"/>
        <v>0</v>
      </c>
      <c r="G12" s="411"/>
      <c r="H12" s="411"/>
      <c r="I12" s="411"/>
      <c r="J12" s="411"/>
      <c r="K12" s="411"/>
      <c r="L12" s="411"/>
      <c r="M12" s="411"/>
      <c r="N12" s="411"/>
      <c r="O12" s="411"/>
      <c r="P12" s="411"/>
      <c r="Q12" s="411"/>
      <c r="R12" s="412"/>
      <c r="S12" s="407">
        <f t="shared" si="2"/>
        <v>0</v>
      </c>
      <c r="T12" s="413"/>
      <c r="U12" s="413"/>
      <c r="V12" s="414">
        <f>+S12</f>
        <v>0</v>
      </c>
      <c r="W12" s="414"/>
      <c r="X12" s="414"/>
      <c r="Y12" s="414"/>
      <c r="Z12" s="414"/>
      <c r="AA12" s="414"/>
      <c r="AB12" s="414"/>
      <c r="AC12" s="414"/>
      <c r="AD12" s="414"/>
      <c r="AE12" s="414"/>
      <c r="AF12" s="414"/>
      <c r="AG12" s="414"/>
      <c r="AH12" s="414"/>
      <c r="AI12" s="1276"/>
      <c r="AJ12" s="1276"/>
      <c r="AK12" s="414"/>
      <c r="AL12" s="414"/>
      <c r="AM12" s="414"/>
      <c r="AN12" s="414"/>
      <c r="AO12" s="415"/>
      <c r="AP12" s="408">
        <f t="shared" si="0"/>
        <v>0</v>
      </c>
    </row>
    <row r="13" spans="2:43" s="416" customFormat="1" x14ac:dyDescent="0.2">
      <c r="B13" s="399"/>
      <c r="C13" s="439"/>
      <c r="D13" s="411"/>
      <c r="E13" s="411"/>
      <c r="F13" s="411"/>
      <c r="G13" s="411"/>
      <c r="H13" s="411"/>
      <c r="I13" s="411"/>
      <c r="J13" s="411"/>
      <c r="K13" s="411"/>
      <c r="L13" s="411"/>
      <c r="M13" s="411"/>
      <c r="N13" s="411"/>
      <c r="O13" s="411"/>
      <c r="P13" s="411"/>
      <c r="Q13" s="411"/>
      <c r="R13" s="412"/>
      <c r="S13" s="407"/>
      <c r="T13" s="413"/>
      <c r="U13" s="413"/>
      <c r="V13" s="414"/>
      <c r="W13" s="414"/>
      <c r="X13" s="414"/>
      <c r="Y13" s="414"/>
      <c r="Z13" s="414"/>
      <c r="AA13" s="414"/>
      <c r="AB13" s="414"/>
      <c r="AC13" s="414"/>
      <c r="AD13" s="414"/>
      <c r="AE13" s="414"/>
      <c r="AF13" s="414"/>
      <c r="AG13" s="414"/>
      <c r="AH13" s="414"/>
      <c r="AI13" s="1276"/>
      <c r="AJ13" s="1276"/>
      <c r="AK13" s="414"/>
      <c r="AL13" s="414"/>
      <c r="AM13" s="414"/>
      <c r="AN13" s="414"/>
      <c r="AO13" s="415"/>
      <c r="AP13" s="408">
        <f t="shared" si="0"/>
        <v>0</v>
      </c>
    </row>
    <row r="14" spans="2:43" x14ac:dyDescent="0.2">
      <c r="C14" s="436" t="str">
        <f>'GROUP Inputs'!C20</f>
        <v>2. Local Funds</v>
      </c>
      <c r="D14" s="402"/>
      <c r="E14" s="402"/>
      <c r="F14" s="402"/>
      <c r="G14" s="402"/>
      <c r="H14" s="402"/>
      <c r="I14" s="402"/>
      <c r="J14" s="402"/>
      <c r="K14" s="402"/>
      <c r="L14" s="402"/>
      <c r="M14" s="402"/>
      <c r="N14" s="402"/>
      <c r="O14" s="402"/>
      <c r="P14" s="402"/>
      <c r="Q14" s="402"/>
      <c r="R14" s="402"/>
      <c r="S14" s="402"/>
      <c r="T14" s="402"/>
      <c r="U14" s="402"/>
      <c r="V14" s="403"/>
      <c r="W14" s="403"/>
      <c r="X14" s="403"/>
      <c r="Y14" s="403"/>
      <c r="Z14" s="403"/>
      <c r="AA14" s="403"/>
      <c r="AB14" s="403"/>
      <c r="AC14" s="403"/>
      <c r="AD14" s="403"/>
      <c r="AE14" s="403"/>
      <c r="AF14" s="403"/>
      <c r="AG14" s="403"/>
      <c r="AH14" s="403"/>
      <c r="AI14" s="403"/>
      <c r="AJ14" s="403"/>
      <c r="AK14" s="403"/>
      <c r="AL14" s="403"/>
      <c r="AM14" s="403"/>
      <c r="AN14" s="403"/>
      <c r="AO14" s="404"/>
      <c r="AP14" s="408">
        <f t="shared" si="0"/>
        <v>0</v>
      </c>
    </row>
    <row r="15" spans="2:43" x14ac:dyDescent="0.2">
      <c r="C15" s="437" t="s">
        <v>129</v>
      </c>
      <c r="D15" s="405"/>
      <c r="E15" s="405"/>
      <c r="F15" s="405"/>
      <c r="G15" s="405"/>
      <c r="H15" s="405"/>
      <c r="I15" s="405"/>
      <c r="J15" s="405"/>
      <c r="K15" s="405"/>
      <c r="L15" s="405"/>
      <c r="M15" s="405"/>
      <c r="N15" s="405"/>
      <c r="O15" s="405"/>
      <c r="P15" s="405"/>
      <c r="Q15" s="405"/>
      <c r="R15" s="406"/>
      <c r="S15" s="407"/>
      <c r="T15" s="408"/>
      <c r="U15" s="408"/>
      <c r="V15" s="409"/>
      <c r="W15" s="409"/>
      <c r="X15" s="409"/>
      <c r="Y15" s="409"/>
      <c r="Z15" s="409"/>
      <c r="AA15" s="409"/>
      <c r="AB15" s="409"/>
      <c r="AC15" s="409"/>
      <c r="AD15" s="409"/>
      <c r="AE15" s="409"/>
      <c r="AF15" s="409"/>
      <c r="AG15" s="409"/>
      <c r="AH15" s="409"/>
      <c r="AI15" s="1275"/>
      <c r="AJ15" s="1275"/>
      <c r="AK15" s="409"/>
      <c r="AL15" s="409"/>
      <c r="AM15" s="409"/>
      <c r="AN15" s="409"/>
      <c r="AO15" s="410"/>
      <c r="AP15" s="408">
        <f t="shared" si="0"/>
        <v>0</v>
      </c>
    </row>
    <row r="16" spans="2:43" s="416" customFormat="1" x14ac:dyDescent="0.2">
      <c r="B16" s="399"/>
      <c r="C16" s="1443" t="s">
        <v>137</v>
      </c>
      <c r="D16" s="411">
        <f>IFERROR('GROUP Inputs'!D22,"")</f>
        <v>0</v>
      </c>
      <c r="E16" s="411"/>
      <c r="F16" s="411">
        <f t="shared" ref="F16:F22" si="3">D16-E16</f>
        <v>0</v>
      </c>
      <c r="G16" s="411"/>
      <c r="H16" s="411"/>
      <c r="I16" s="411"/>
      <c r="J16" s="411"/>
      <c r="K16" s="411"/>
      <c r="L16" s="411"/>
      <c r="M16" s="411"/>
      <c r="N16" s="411"/>
      <c r="O16" s="411"/>
      <c r="P16" s="411"/>
      <c r="Q16" s="411"/>
      <c r="R16" s="412"/>
      <c r="S16" s="407">
        <f t="shared" ref="S16:S22" si="4">SUM(F16:R16)</f>
        <v>0</v>
      </c>
      <c r="T16" s="413"/>
      <c r="U16" s="413"/>
      <c r="V16" s="414"/>
      <c r="W16" s="414">
        <f t="shared" ref="W16:W22" si="5">+S16</f>
        <v>0</v>
      </c>
      <c r="X16" s="414"/>
      <c r="Y16" s="414"/>
      <c r="Z16" s="414"/>
      <c r="AA16" s="414"/>
      <c r="AB16" s="414"/>
      <c r="AC16" s="414"/>
      <c r="AD16" s="414"/>
      <c r="AE16" s="414"/>
      <c r="AF16" s="414"/>
      <c r="AG16" s="414"/>
      <c r="AH16" s="414"/>
      <c r="AI16" s="1276"/>
      <c r="AJ16" s="1276"/>
      <c r="AK16" s="414"/>
      <c r="AL16" s="414"/>
      <c r="AM16" s="414"/>
      <c r="AN16" s="414"/>
      <c r="AO16" s="415"/>
      <c r="AP16" s="408">
        <f t="shared" si="0"/>
        <v>0</v>
      </c>
    </row>
    <row r="17" spans="2:42" s="416" customFormat="1" x14ac:dyDescent="0.2">
      <c r="B17" s="399"/>
      <c r="C17" s="1411" t="s">
        <v>138</v>
      </c>
      <c r="D17" s="411">
        <f>IFERROR('GROUP Inputs'!D23,"")</f>
        <v>0</v>
      </c>
      <c r="E17" s="411"/>
      <c r="F17" s="411">
        <f t="shared" si="3"/>
        <v>0</v>
      </c>
      <c r="G17" s="411"/>
      <c r="H17" s="411"/>
      <c r="I17" s="411"/>
      <c r="J17" s="411"/>
      <c r="K17" s="411"/>
      <c r="L17" s="411"/>
      <c r="M17" s="411"/>
      <c r="N17" s="411"/>
      <c r="O17" s="411"/>
      <c r="P17" s="411"/>
      <c r="Q17" s="411"/>
      <c r="R17" s="412"/>
      <c r="S17" s="407">
        <f t="shared" si="4"/>
        <v>0</v>
      </c>
      <c r="T17" s="413"/>
      <c r="U17" s="413"/>
      <c r="V17" s="414"/>
      <c r="W17" s="414">
        <f t="shared" si="5"/>
        <v>0</v>
      </c>
      <c r="X17" s="414"/>
      <c r="Y17" s="414"/>
      <c r="Z17" s="414"/>
      <c r="AA17" s="414"/>
      <c r="AB17" s="414"/>
      <c r="AC17" s="414"/>
      <c r="AD17" s="414"/>
      <c r="AE17" s="414"/>
      <c r="AF17" s="414"/>
      <c r="AG17" s="414"/>
      <c r="AH17" s="414"/>
      <c r="AI17" s="1276"/>
      <c r="AJ17" s="1276"/>
      <c r="AK17" s="414"/>
      <c r="AL17" s="414"/>
      <c r="AM17" s="414"/>
      <c r="AN17" s="414"/>
      <c r="AO17" s="415"/>
      <c r="AP17" s="408">
        <f t="shared" si="0"/>
        <v>0</v>
      </c>
    </row>
    <row r="18" spans="2:42" s="416" customFormat="1" x14ac:dyDescent="0.2">
      <c r="B18" s="399"/>
      <c r="C18" s="1411" t="s">
        <v>1458</v>
      </c>
      <c r="D18" s="411">
        <f>IFERROR('GROUP Inputs'!D24,"")</f>
        <v>0</v>
      </c>
      <c r="E18" s="411"/>
      <c r="F18" s="411">
        <f t="shared" si="3"/>
        <v>0</v>
      </c>
      <c r="G18" s="411"/>
      <c r="H18" s="411"/>
      <c r="I18" s="411"/>
      <c r="J18" s="411"/>
      <c r="K18" s="411"/>
      <c r="L18" s="411"/>
      <c r="M18" s="411"/>
      <c r="N18" s="411"/>
      <c r="O18" s="411"/>
      <c r="P18" s="411"/>
      <c r="Q18" s="411"/>
      <c r="R18" s="412"/>
      <c r="S18" s="407">
        <f t="shared" si="4"/>
        <v>0</v>
      </c>
      <c r="T18" s="413"/>
      <c r="U18" s="413"/>
      <c r="V18" s="414"/>
      <c r="W18" s="414">
        <f t="shared" si="5"/>
        <v>0</v>
      </c>
      <c r="X18" s="414"/>
      <c r="Y18" s="414"/>
      <c r="Z18" s="414"/>
      <c r="AA18" s="414"/>
      <c r="AB18" s="414"/>
      <c r="AC18" s="414"/>
      <c r="AD18" s="414"/>
      <c r="AE18" s="414"/>
      <c r="AF18" s="414"/>
      <c r="AG18" s="414"/>
      <c r="AH18" s="414"/>
      <c r="AI18" s="1276"/>
      <c r="AJ18" s="1276"/>
      <c r="AK18" s="414"/>
      <c r="AL18" s="414"/>
      <c r="AM18" s="414"/>
      <c r="AN18" s="414"/>
      <c r="AO18" s="415"/>
      <c r="AP18" s="408">
        <f t="shared" si="0"/>
        <v>0</v>
      </c>
    </row>
    <row r="19" spans="2:42" s="416" customFormat="1" x14ac:dyDescent="0.2">
      <c r="B19" s="399"/>
      <c r="C19" s="438" t="s">
        <v>140</v>
      </c>
      <c r="D19" s="411">
        <f>IFERROR('GROUP Inputs'!D25,"")</f>
        <v>0</v>
      </c>
      <c r="E19" s="411"/>
      <c r="F19" s="411">
        <f t="shared" si="3"/>
        <v>0</v>
      </c>
      <c r="G19" s="411"/>
      <c r="H19" s="411">
        <f>-H128-H203-H130</f>
        <v>0</v>
      </c>
      <c r="I19" s="411"/>
      <c r="J19" s="411"/>
      <c r="K19" s="411"/>
      <c r="L19" s="411"/>
      <c r="M19" s="411"/>
      <c r="N19" s="411"/>
      <c r="O19" s="411"/>
      <c r="P19" s="411"/>
      <c r="Q19" s="411"/>
      <c r="R19" s="412"/>
      <c r="S19" s="407">
        <f t="shared" si="4"/>
        <v>0</v>
      </c>
      <c r="T19" s="413"/>
      <c r="U19" s="413"/>
      <c r="V19" s="414"/>
      <c r="W19" s="414">
        <f t="shared" si="5"/>
        <v>0</v>
      </c>
      <c r="X19" s="414"/>
      <c r="Y19" s="414"/>
      <c r="Z19" s="414"/>
      <c r="AA19" s="414"/>
      <c r="AB19" s="414"/>
      <c r="AC19" s="414"/>
      <c r="AD19" s="414"/>
      <c r="AE19" s="414"/>
      <c r="AF19" s="414"/>
      <c r="AG19" s="414"/>
      <c r="AH19" s="414"/>
      <c r="AI19" s="1276"/>
      <c r="AJ19" s="1276"/>
      <c r="AK19" s="414"/>
      <c r="AL19" s="414"/>
      <c r="AM19" s="414"/>
      <c r="AN19" s="414"/>
      <c r="AO19" s="415"/>
      <c r="AP19" s="408">
        <f t="shared" si="0"/>
        <v>0</v>
      </c>
    </row>
    <row r="20" spans="2:42" s="416" customFormat="1" x14ac:dyDescent="0.2">
      <c r="B20" s="399"/>
      <c r="C20" s="438" t="s">
        <v>1401</v>
      </c>
      <c r="D20" s="411"/>
      <c r="E20" s="411"/>
      <c r="F20" s="411">
        <f t="shared" si="3"/>
        <v>0</v>
      </c>
      <c r="G20" s="411"/>
      <c r="H20" s="411"/>
      <c r="I20" s="411"/>
      <c r="J20" s="411"/>
      <c r="K20" s="411"/>
      <c r="L20" s="411"/>
      <c r="M20" s="411"/>
      <c r="N20" s="411"/>
      <c r="O20" s="411"/>
      <c r="P20" s="411"/>
      <c r="Q20" s="411"/>
      <c r="R20" s="412"/>
      <c r="S20" s="407">
        <f t="shared" si="4"/>
        <v>0</v>
      </c>
      <c r="T20" s="413"/>
      <c r="U20" s="413"/>
      <c r="V20" s="414"/>
      <c r="W20" s="414">
        <f t="shared" si="5"/>
        <v>0</v>
      </c>
      <c r="X20" s="414"/>
      <c r="Y20" s="414"/>
      <c r="Z20" s="414"/>
      <c r="AA20" s="414"/>
      <c r="AB20" s="414"/>
      <c r="AC20" s="414"/>
      <c r="AD20" s="414"/>
      <c r="AE20" s="414"/>
      <c r="AF20" s="414"/>
      <c r="AG20" s="414"/>
      <c r="AH20" s="414"/>
      <c r="AI20" s="1276"/>
      <c r="AJ20" s="1276"/>
      <c r="AK20" s="414"/>
      <c r="AL20" s="414"/>
      <c r="AM20" s="414"/>
      <c r="AN20" s="414"/>
      <c r="AO20" s="415"/>
      <c r="AP20" s="408">
        <f t="shared" si="0"/>
        <v>0</v>
      </c>
    </row>
    <row r="21" spans="2:42" s="416" customFormat="1" x14ac:dyDescent="0.2">
      <c r="B21" s="399"/>
      <c r="C21" s="438" t="s">
        <v>141</v>
      </c>
      <c r="D21" s="411">
        <f>IFERROR('GROUP Inputs'!D26,"")</f>
        <v>0</v>
      </c>
      <c r="E21" s="411"/>
      <c r="F21" s="411">
        <f t="shared" si="3"/>
        <v>0</v>
      </c>
      <c r="G21" s="411"/>
      <c r="H21" s="411"/>
      <c r="I21" s="411"/>
      <c r="J21" s="411"/>
      <c r="K21" s="411"/>
      <c r="L21" s="411"/>
      <c r="M21" s="411"/>
      <c r="N21" s="411"/>
      <c r="O21" s="411"/>
      <c r="P21" s="411"/>
      <c r="Q21" s="411"/>
      <c r="R21" s="412"/>
      <c r="S21" s="407">
        <f t="shared" si="4"/>
        <v>0</v>
      </c>
      <c r="T21" s="413"/>
      <c r="U21" s="413"/>
      <c r="V21" s="414"/>
      <c r="W21" s="414">
        <f t="shared" si="5"/>
        <v>0</v>
      </c>
      <c r="X21" s="414"/>
      <c r="Y21" s="414"/>
      <c r="Z21" s="414"/>
      <c r="AA21" s="414"/>
      <c r="AB21" s="414"/>
      <c r="AC21" s="414"/>
      <c r="AD21" s="414"/>
      <c r="AE21" s="414"/>
      <c r="AF21" s="414"/>
      <c r="AG21" s="414"/>
      <c r="AH21" s="414"/>
      <c r="AI21" s="1276"/>
      <c r="AJ21" s="1276"/>
      <c r="AK21" s="414"/>
      <c r="AL21" s="414"/>
      <c r="AM21" s="414"/>
      <c r="AN21" s="414"/>
      <c r="AO21" s="415"/>
      <c r="AP21" s="408">
        <f t="shared" si="0"/>
        <v>0</v>
      </c>
    </row>
    <row r="22" spans="2:42" s="416" customFormat="1" x14ac:dyDescent="0.2">
      <c r="B22" s="399"/>
      <c r="C22" s="1411" t="s">
        <v>142</v>
      </c>
      <c r="D22" s="411">
        <f>IFERROR('GROUP Inputs'!D27,"")</f>
        <v>0</v>
      </c>
      <c r="E22" s="411"/>
      <c r="F22" s="411">
        <f t="shared" si="3"/>
        <v>0</v>
      </c>
      <c r="G22" s="411"/>
      <c r="H22" s="411"/>
      <c r="I22" s="411"/>
      <c r="J22" s="411"/>
      <c r="K22" s="411"/>
      <c r="L22" s="411"/>
      <c r="M22" s="411"/>
      <c r="N22" s="411"/>
      <c r="O22" s="411"/>
      <c r="P22" s="411"/>
      <c r="Q22" s="411"/>
      <c r="R22" s="412"/>
      <c r="S22" s="407">
        <f t="shared" si="4"/>
        <v>0</v>
      </c>
      <c r="T22" s="413"/>
      <c r="U22" s="413"/>
      <c r="V22" s="414"/>
      <c r="W22" s="414">
        <f t="shared" si="5"/>
        <v>0</v>
      </c>
      <c r="X22" s="414"/>
      <c r="Y22" s="414"/>
      <c r="Z22" s="414"/>
      <c r="AA22" s="414"/>
      <c r="AB22" s="414"/>
      <c r="AC22" s="414"/>
      <c r="AD22" s="414"/>
      <c r="AE22" s="414"/>
      <c r="AF22" s="414"/>
      <c r="AG22" s="414"/>
      <c r="AH22" s="414"/>
      <c r="AI22" s="1276"/>
      <c r="AJ22" s="1276"/>
      <c r="AK22" s="414"/>
      <c r="AL22" s="414"/>
      <c r="AM22" s="414"/>
      <c r="AN22" s="414"/>
      <c r="AO22" s="415"/>
      <c r="AP22" s="408">
        <f t="shared" si="0"/>
        <v>0</v>
      </c>
    </row>
    <row r="23" spans="2:42" s="416" customFormat="1" x14ac:dyDescent="0.2">
      <c r="B23" s="399"/>
      <c r="C23" s="438"/>
      <c r="D23" s="411"/>
      <c r="E23" s="411"/>
      <c r="F23" s="411"/>
      <c r="G23" s="411"/>
      <c r="H23" s="411"/>
      <c r="I23" s="411"/>
      <c r="J23" s="411"/>
      <c r="K23" s="411"/>
      <c r="L23" s="411"/>
      <c r="M23" s="411"/>
      <c r="N23" s="411"/>
      <c r="O23" s="411"/>
      <c r="P23" s="411"/>
      <c r="Q23" s="411"/>
      <c r="R23" s="412"/>
      <c r="S23" s="407"/>
      <c r="T23" s="413"/>
      <c r="U23" s="413"/>
      <c r="V23" s="414"/>
      <c r="W23" s="414"/>
      <c r="X23" s="414"/>
      <c r="Y23" s="414"/>
      <c r="Z23" s="414"/>
      <c r="AA23" s="414"/>
      <c r="AB23" s="414"/>
      <c r="AC23" s="414"/>
      <c r="AD23" s="414"/>
      <c r="AE23" s="414"/>
      <c r="AF23" s="414"/>
      <c r="AG23" s="414"/>
      <c r="AH23" s="414"/>
      <c r="AI23" s="1276"/>
      <c r="AJ23" s="1276"/>
      <c r="AK23" s="414"/>
      <c r="AL23" s="414"/>
      <c r="AM23" s="414"/>
      <c r="AN23" s="414"/>
      <c r="AO23" s="415"/>
      <c r="AP23" s="408">
        <f t="shared" si="0"/>
        <v>0</v>
      </c>
    </row>
    <row r="24" spans="2:42" x14ac:dyDescent="0.2">
      <c r="C24" s="437" t="s">
        <v>143</v>
      </c>
      <c r="D24" s="405"/>
      <c r="E24" s="405"/>
      <c r="F24" s="405"/>
      <c r="G24" s="405"/>
      <c r="H24" s="405"/>
      <c r="I24" s="405"/>
      <c r="J24" s="405"/>
      <c r="K24" s="405"/>
      <c r="L24" s="405"/>
      <c r="M24" s="405"/>
      <c r="N24" s="405"/>
      <c r="O24" s="405"/>
      <c r="P24" s="405"/>
      <c r="Q24" s="405"/>
      <c r="R24" s="406"/>
      <c r="S24" s="407"/>
      <c r="T24" s="408"/>
      <c r="U24" s="408"/>
      <c r="V24" s="409"/>
      <c r="W24" s="409"/>
      <c r="X24" s="409"/>
      <c r="Y24" s="409"/>
      <c r="Z24" s="409"/>
      <c r="AA24" s="409"/>
      <c r="AB24" s="409"/>
      <c r="AC24" s="409"/>
      <c r="AD24" s="409"/>
      <c r="AE24" s="409"/>
      <c r="AF24" s="409"/>
      <c r="AG24" s="409"/>
      <c r="AH24" s="409"/>
      <c r="AI24" s="1275"/>
      <c r="AJ24" s="1275"/>
      <c r="AK24" s="409"/>
      <c r="AL24" s="409"/>
      <c r="AM24" s="409"/>
      <c r="AN24" s="409"/>
      <c r="AO24" s="410"/>
      <c r="AP24" s="408">
        <f t="shared" si="0"/>
        <v>0</v>
      </c>
    </row>
    <row r="25" spans="2:42" s="416" customFormat="1" x14ac:dyDescent="0.2">
      <c r="B25" s="399"/>
      <c r="C25" s="1411" t="s">
        <v>289</v>
      </c>
      <c r="D25" s="411">
        <f>IFERROR('GROUP Inputs'!D30,"")</f>
        <v>0</v>
      </c>
      <c r="E25" s="411"/>
      <c r="F25" s="411">
        <f>D25-E25</f>
        <v>0</v>
      </c>
      <c r="G25" s="411"/>
      <c r="H25" s="411"/>
      <c r="I25" s="411"/>
      <c r="J25" s="411"/>
      <c r="K25" s="411"/>
      <c r="L25" s="411"/>
      <c r="M25" s="411"/>
      <c r="N25" s="411"/>
      <c r="O25" s="411"/>
      <c r="P25" s="411"/>
      <c r="Q25" s="411"/>
      <c r="R25" s="412"/>
      <c r="S25" s="407">
        <f>SUM(F25:R25)</f>
        <v>0</v>
      </c>
      <c r="T25" s="413"/>
      <c r="U25" s="413"/>
      <c r="V25" s="414"/>
      <c r="W25" s="414"/>
      <c r="X25" s="414"/>
      <c r="Y25" s="414"/>
      <c r="Z25" s="414"/>
      <c r="AA25" s="414"/>
      <c r="AB25" s="414">
        <f>+S25</f>
        <v>0</v>
      </c>
      <c r="AC25" s="414"/>
      <c r="AD25" s="414"/>
      <c r="AE25" s="414"/>
      <c r="AF25" s="414"/>
      <c r="AG25" s="414"/>
      <c r="AH25" s="414"/>
      <c r="AI25" s="1276"/>
      <c r="AJ25" s="1276"/>
      <c r="AK25" s="414"/>
      <c r="AL25" s="414"/>
      <c r="AM25" s="414"/>
      <c r="AN25" s="414"/>
      <c r="AO25" s="415"/>
      <c r="AP25" s="408">
        <f t="shared" si="0"/>
        <v>0</v>
      </c>
    </row>
    <row r="26" spans="2:42" s="416" customFormat="1" x14ac:dyDescent="0.2">
      <c r="B26" s="399"/>
      <c r="C26" s="438" t="s">
        <v>141</v>
      </c>
      <c r="D26" s="411">
        <f>IFERROR('GROUP Inputs'!D31,"")</f>
        <v>0</v>
      </c>
      <c r="E26" s="411"/>
      <c r="F26" s="411">
        <f>D26-E26</f>
        <v>0</v>
      </c>
      <c r="G26" s="411"/>
      <c r="H26" s="411"/>
      <c r="I26" s="411"/>
      <c r="J26" s="411"/>
      <c r="K26" s="411"/>
      <c r="L26" s="411"/>
      <c r="M26" s="411">
        <f>-M143-M144-M142</f>
        <v>0</v>
      </c>
      <c r="N26" s="411"/>
      <c r="O26" s="411"/>
      <c r="P26" s="411"/>
      <c r="Q26" s="411"/>
      <c r="R26" s="412"/>
      <c r="S26" s="407">
        <f>SUM(F26:R26)</f>
        <v>0</v>
      </c>
      <c r="T26" s="413"/>
      <c r="U26" s="413"/>
      <c r="V26" s="414"/>
      <c r="W26" s="414"/>
      <c r="X26" s="414"/>
      <c r="Y26" s="414"/>
      <c r="Z26" s="414"/>
      <c r="AA26" s="414"/>
      <c r="AB26" s="414">
        <f>+S26</f>
        <v>0</v>
      </c>
      <c r="AC26" s="414"/>
      <c r="AD26" s="414"/>
      <c r="AE26" s="414"/>
      <c r="AF26" s="414"/>
      <c r="AG26" s="414"/>
      <c r="AH26" s="414"/>
      <c r="AI26" s="1276"/>
      <c r="AJ26" s="1276"/>
      <c r="AK26" s="414"/>
      <c r="AL26" s="414"/>
      <c r="AM26" s="414"/>
      <c r="AN26" s="414"/>
      <c r="AO26" s="415"/>
      <c r="AP26" s="408">
        <f t="shared" si="0"/>
        <v>0</v>
      </c>
    </row>
    <row r="27" spans="2:42" s="416" customFormat="1" x14ac:dyDescent="0.2">
      <c r="B27" s="399"/>
      <c r="C27" s="1411" t="s">
        <v>145</v>
      </c>
      <c r="D27" s="411">
        <f>IFERROR('GROUP Inputs'!D32,"")</f>
        <v>0</v>
      </c>
      <c r="E27" s="411"/>
      <c r="F27" s="411">
        <f>D27-E27</f>
        <v>0</v>
      </c>
      <c r="G27" s="411"/>
      <c r="H27" s="411"/>
      <c r="I27" s="411"/>
      <c r="J27" s="411"/>
      <c r="K27" s="411"/>
      <c r="L27" s="411"/>
      <c r="M27" s="411"/>
      <c r="N27" s="411"/>
      <c r="O27" s="411"/>
      <c r="P27" s="411"/>
      <c r="Q27" s="411"/>
      <c r="R27" s="412"/>
      <c r="S27" s="407">
        <f>SUM(F27:R27)</f>
        <v>0</v>
      </c>
      <c r="T27" s="413"/>
      <c r="U27" s="413"/>
      <c r="V27" s="414"/>
      <c r="W27" s="414"/>
      <c r="X27" s="414"/>
      <c r="Y27" s="414"/>
      <c r="Z27" s="414"/>
      <c r="AA27" s="414"/>
      <c r="AB27" s="414">
        <f>+S27</f>
        <v>0</v>
      </c>
      <c r="AC27" s="414"/>
      <c r="AD27" s="414"/>
      <c r="AE27" s="414"/>
      <c r="AF27" s="414"/>
      <c r="AG27" s="414"/>
      <c r="AH27" s="414"/>
      <c r="AI27" s="1276"/>
      <c r="AJ27" s="1276"/>
      <c r="AK27" s="414"/>
      <c r="AL27" s="414"/>
      <c r="AM27" s="414"/>
      <c r="AN27" s="414"/>
      <c r="AO27" s="415"/>
      <c r="AP27" s="408">
        <f t="shared" si="0"/>
        <v>0</v>
      </c>
    </row>
    <row r="28" spans="2:42" s="416" customFormat="1" x14ac:dyDescent="0.2">
      <c r="B28" s="399"/>
      <c r="C28" s="438" t="s">
        <v>146</v>
      </c>
      <c r="D28" s="411">
        <f>IFERROR('GROUP Inputs'!D33,"")</f>
        <v>0</v>
      </c>
      <c r="E28" s="411"/>
      <c r="F28" s="411">
        <f>D28-E28</f>
        <v>0</v>
      </c>
      <c r="G28" s="411"/>
      <c r="H28" s="411"/>
      <c r="I28" s="411"/>
      <c r="J28" s="411"/>
      <c r="K28" s="411"/>
      <c r="L28" s="411"/>
      <c r="M28" s="411"/>
      <c r="N28" s="411"/>
      <c r="O28" s="411"/>
      <c r="P28" s="411"/>
      <c r="Q28" s="411"/>
      <c r="R28" s="412"/>
      <c r="S28" s="407">
        <f>SUM(F28:R28)</f>
        <v>0</v>
      </c>
      <c r="T28" s="413"/>
      <c r="U28" s="413"/>
      <c r="V28" s="414"/>
      <c r="W28" s="414"/>
      <c r="X28" s="414"/>
      <c r="Y28" s="414"/>
      <c r="Z28" s="414"/>
      <c r="AA28" s="414"/>
      <c r="AB28" s="414">
        <f>+S28</f>
        <v>0</v>
      </c>
      <c r="AC28" s="414"/>
      <c r="AD28" s="414"/>
      <c r="AE28" s="414"/>
      <c r="AF28" s="414"/>
      <c r="AG28" s="414"/>
      <c r="AH28" s="414"/>
      <c r="AI28" s="1276"/>
      <c r="AJ28" s="1276"/>
      <c r="AK28" s="414"/>
      <c r="AL28" s="414"/>
      <c r="AM28" s="414"/>
      <c r="AN28" s="414"/>
      <c r="AO28" s="415"/>
      <c r="AP28" s="408">
        <f t="shared" si="0"/>
        <v>0</v>
      </c>
    </row>
    <row r="29" spans="2:42" s="416" customFormat="1" x14ac:dyDescent="0.2">
      <c r="B29" s="399"/>
      <c r="C29" s="438"/>
      <c r="D29" s="411"/>
      <c r="E29" s="411"/>
      <c r="F29" s="411"/>
      <c r="G29" s="411"/>
      <c r="H29" s="411"/>
      <c r="I29" s="411"/>
      <c r="J29" s="411"/>
      <c r="K29" s="411"/>
      <c r="L29" s="411"/>
      <c r="M29" s="411"/>
      <c r="N29" s="411"/>
      <c r="O29" s="411"/>
      <c r="P29" s="411"/>
      <c r="Q29" s="411"/>
      <c r="R29" s="412"/>
      <c r="S29" s="407"/>
      <c r="T29" s="413"/>
      <c r="U29" s="413"/>
      <c r="V29" s="414"/>
      <c r="W29" s="414"/>
      <c r="X29" s="414"/>
      <c r="Y29" s="414"/>
      <c r="Z29" s="414"/>
      <c r="AA29" s="414"/>
      <c r="AB29" s="414"/>
      <c r="AC29" s="414"/>
      <c r="AD29" s="414"/>
      <c r="AE29" s="414"/>
      <c r="AF29" s="414"/>
      <c r="AG29" s="414"/>
      <c r="AH29" s="414"/>
      <c r="AI29" s="1276"/>
      <c r="AJ29" s="1276"/>
      <c r="AK29" s="414"/>
      <c r="AL29" s="414"/>
      <c r="AM29" s="414"/>
      <c r="AN29" s="414"/>
      <c r="AO29" s="415"/>
      <c r="AP29" s="408">
        <f t="shared" si="0"/>
        <v>0</v>
      </c>
    </row>
    <row r="30" spans="2:42" x14ac:dyDescent="0.2">
      <c r="C30" s="436" t="str">
        <f>'GROUP Inputs'!C35</f>
        <v>3. Hostel</v>
      </c>
      <c r="D30" s="402"/>
      <c r="E30" s="402"/>
      <c r="F30" s="402"/>
      <c r="G30" s="402"/>
      <c r="H30" s="402"/>
      <c r="I30" s="402"/>
      <c r="J30" s="402"/>
      <c r="K30" s="402"/>
      <c r="L30" s="402"/>
      <c r="M30" s="402"/>
      <c r="N30" s="402"/>
      <c r="O30" s="402"/>
      <c r="P30" s="402"/>
      <c r="Q30" s="402"/>
      <c r="R30" s="402"/>
      <c r="S30" s="402"/>
      <c r="T30" s="402"/>
      <c r="U30" s="402"/>
      <c r="V30" s="403"/>
      <c r="W30" s="403"/>
      <c r="X30" s="403"/>
      <c r="Y30" s="403"/>
      <c r="Z30" s="403"/>
      <c r="AA30" s="403"/>
      <c r="AB30" s="403"/>
      <c r="AC30" s="403"/>
      <c r="AD30" s="403"/>
      <c r="AE30" s="403"/>
      <c r="AF30" s="403"/>
      <c r="AG30" s="403"/>
      <c r="AH30" s="403"/>
      <c r="AI30" s="403"/>
      <c r="AJ30" s="403"/>
      <c r="AK30" s="403"/>
      <c r="AL30" s="403"/>
      <c r="AM30" s="403"/>
      <c r="AN30" s="403"/>
      <c r="AO30" s="404"/>
      <c r="AP30" s="408">
        <f t="shared" si="0"/>
        <v>0</v>
      </c>
    </row>
    <row r="31" spans="2:42" x14ac:dyDescent="0.2">
      <c r="C31" s="437" t="s">
        <v>129</v>
      </c>
      <c r="D31" s="405"/>
      <c r="E31" s="405"/>
      <c r="F31" s="405"/>
      <c r="G31" s="405"/>
      <c r="H31" s="405"/>
      <c r="I31" s="405"/>
      <c r="J31" s="405"/>
      <c r="K31" s="405"/>
      <c r="L31" s="405"/>
      <c r="M31" s="405"/>
      <c r="N31" s="405"/>
      <c r="O31" s="405"/>
      <c r="P31" s="405"/>
      <c r="Q31" s="405"/>
      <c r="R31" s="406"/>
      <c r="S31" s="407"/>
      <c r="T31" s="408"/>
      <c r="U31" s="408"/>
      <c r="V31" s="409"/>
      <c r="W31" s="409"/>
      <c r="X31" s="409"/>
      <c r="Y31" s="409"/>
      <c r="Z31" s="409"/>
      <c r="AA31" s="409"/>
      <c r="AB31" s="409"/>
      <c r="AC31" s="409"/>
      <c r="AD31" s="409"/>
      <c r="AE31" s="409"/>
      <c r="AF31" s="409"/>
      <c r="AG31" s="409"/>
      <c r="AH31" s="409"/>
      <c r="AI31" s="1275"/>
      <c r="AJ31" s="1275"/>
      <c r="AK31" s="409"/>
      <c r="AL31" s="409"/>
      <c r="AM31" s="409"/>
      <c r="AN31" s="409"/>
      <c r="AO31" s="410"/>
      <c r="AP31" s="408">
        <f t="shared" si="0"/>
        <v>0</v>
      </c>
    </row>
    <row r="32" spans="2:42" s="416" customFormat="1" x14ac:dyDescent="0.2">
      <c r="B32" s="399"/>
      <c r="C32" s="438" t="s">
        <v>148</v>
      </c>
      <c r="D32" s="411">
        <f>IFERROR('GROUP Inputs'!D37,"")</f>
        <v>0</v>
      </c>
      <c r="E32" s="411"/>
      <c r="F32" s="411">
        <f>D32-E32</f>
        <v>0</v>
      </c>
      <c r="G32" s="411"/>
      <c r="H32" s="411">
        <f>-H202</f>
        <v>0</v>
      </c>
      <c r="I32" s="411"/>
      <c r="J32" s="411"/>
      <c r="K32" s="411"/>
      <c r="L32" s="411"/>
      <c r="M32" s="411"/>
      <c r="N32" s="411"/>
      <c r="O32" s="411"/>
      <c r="P32" s="411"/>
      <c r="Q32" s="411"/>
      <c r="R32" s="412"/>
      <c r="S32" s="407">
        <f>SUM(F32:R32)</f>
        <v>0</v>
      </c>
      <c r="T32" s="413"/>
      <c r="U32" s="413"/>
      <c r="V32" s="414"/>
      <c r="W32" s="414"/>
      <c r="X32" s="414">
        <f>+S32</f>
        <v>0</v>
      </c>
      <c r="Y32" s="414"/>
      <c r="Z32" s="414"/>
      <c r="AA32" s="414"/>
      <c r="AB32" s="414"/>
      <c r="AC32" s="414"/>
      <c r="AD32" s="414"/>
      <c r="AE32" s="414"/>
      <c r="AF32" s="414"/>
      <c r="AG32" s="414"/>
      <c r="AH32" s="414"/>
      <c r="AI32" s="1276"/>
      <c r="AJ32" s="1276"/>
      <c r="AK32" s="414"/>
      <c r="AL32" s="414"/>
      <c r="AM32" s="414"/>
      <c r="AN32" s="414"/>
      <c r="AO32" s="415"/>
      <c r="AP32" s="408">
        <f t="shared" si="0"/>
        <v>0</v>
      </c>
    </row>
    <row r="33" spans="2:42" s="416" customFormat="1" x14ac:dyDescent="0.2">
      <c r="B33" s="399"/>
      <c r="C33" s="438" t="s">
        <v>140</v>
      </c>
      <c r="D33" s="411">
        <f>IFERROR('GROUP Inputs'!D38,"")</f>
        <v>0</v>
      </c>
      <c r="E33" s="411"/>
      <c r="F33" s="411">
        <f>D33-E33</f>
        <v>0</v>
      </c>
      <c r="G33" s="411"/>
      <c r="H33" s="411"/>
      <c r="I33" s="411"/>
      <c r="J33" s="411"/>
      <c r="K33" s="411"/>
      <c r="L33" s="411"/>
      <c r="M33" s="411"/>
      <c r="N33" s="411"/>
      <c r="O33" s="411"/>
      <c r="P33" s="411"/>
      <c r="Q33" s="411"/>
      <c r="R33" s="412"/>
      <c r="S33" s="407">
        <f>SUM(F33:R33)</f>
        <v>0</v>
      </c>
      <c r="T33" s="413"/>
      <c r="U33" s="413"/>
      <c r="V33" s="414"/>
      <c r="X33" s="414">
        <f>+S33</f>
        <v>0</v>
      </c>
      <c r="Y33" s="414"/>
      <c r="Z33" s="414"/>
      <c r="AA33" s="414"/>
      <c r="AB33" s="414"/>
      <c r="AC33" s="414"/>
      <c r="AD33" s="414"/>
      <c r="AE33" s="414"/>
      <c r="AF33" s="414"/>
      <c r="AG33" s="414"/>
      <c r="AH33" s="414"/>
      <c r="AI33" s="1276"/>
      <c r="AJ33" s="1276"/>
      <c r="AK33" s="414"/>
      <c r="AL33" s="414"/>
      <c r="AM33" s="414"/>
      <c r="AN33" s="414"/>
      <c r="AO33" s="415"/>
      <c r="AP33" s="408">
        <f t="shared" si="0"/>
        <v>0</v>
      </c>
    </row>
    <row r="34" spans="2:42" s="416" customFormat="1" x14ac:dyDescent="0.2">
      <c r="B34" s="399"/>
      <c r="C34" s="438" t="s">
        <v>1402</v>
      </c>
      <c r="D34" s="411">
        <f>IFERROR('GROUP Inputs'!D39,"")</f>
        <v>0</v>
      </c>
      <c r="E34" s="411"/>
      <c r="F34" s="411">
        <f>D34-E34</f>
        <v>0</v>
      </c>
      <c r="G34" s="411"/>
      <c r="H34" s="411"/>
      <c r="I34" s="411"/>
      <c r="J34" s="411"/>
      <c r="K34" s="411"/>
      <c r="L34" s="411"/>
      <c r="M34" s="411"/>
      <c r="N34" s="411"/>
      <c r="O34" s="411"/>
      <c r="P34" s="411"/>
      <c r="Q34" s="411"/>
      <c r="R34" s="412"/>
      <c r="S34" s="407">
        <f>SUM(F34:R34)</f>
        <v>0</v>
      </c>
      <c r="T34" s="413"/>
      <c r="U34" s="413"/>
      <c r="V34" s="414"/>
      <c r="W34" s="414"/>
      <c r="X34" s="414">
        <f>+S34</f>
        <v>0</v>
      </c>
      <c r="Y34" s="414"/>
      <c r="Z34" s="414"/>
      <c r="AA34" s="414"/>
      <c r="AB34" s="414"/>
      <c r="AC34" s="414"/>
      <c r="AD34" s="414"/>
      <c r="AE34" s="414"/>
      <c r="AF34" s="414"/>
      <c r="AG34" s="414"/>
      <c r="AH34" s="414"/>
      <c r="AI34" s="1276"/>
      <c r="AJ34" s="1276"/>
      <c r="AK34" s="414"/>
      <c r="AL34" s="414"/>
      <c r="AM34" s="414"/>
      <c r="AN34" s="414"/>
      <c r="AO34" s="415"/>
      <c r="AP34" s="408">
        <f t="shared" si="0"/>
        <v>0</v>
      </c>
    </row>
    <row r="35" spans="2:42" s="416" customFormat="1" x14ac:dyDescent="0.2">
      <c r="B35" s="399"/>
      <c r="C35" s="438"/>
      <c r="D35" s="411"/>
      <c r="E35" s="411"/>
      <c r="F35" s="411"/>
      <c r="G35" s="411"/>
      <c r="H35" s="411"/>
      <c r="I35" s="411"/>
      <c r="J35" s="411"/>
      <c r="K35" s="411"/>
      <c r="L35" s="411"/>
      <c r="M35" s="411"/>
      <c r="N35" s="411"/>
      <c r="O35" s="411"/>
      <c r="P35" s="411"/>
      <c r="Q35" s="411"/>
      <c r="R35" s="412"/>
      <c r="S35" s="407"/>
      <c r="T35" s="413"/>
      <c r="U35" s="413"/>
      <c r="V35" s="414"/>
      <c r="W35" s="414"/>
      <c r="X35" s="414"/>
      <c r="Y35" s="414"/>
      <c r="Z35" s="414"/>
      <c r="AA35" s="414"/>
      <c r="AB35" s="414"/>
      <c r="AC35" s="414"/>
      <c r="AD35" s="414"/>
      <c r="AE35" s="414"/>
      <c r="AF35" s="414"/>
      <c r="AG35" s="414"/>
      <c r="AH35" s="414"/>
      <c r="AI35" s="1276"/>
      <c r="AJ35" s="1276"/>
      <c r="AK35" s="414"/>
      <c r="AL35" s="414"/>
      <c r="AM35" s="414"/>
      <c r="AN35" s="414"/>
      <c r="AO35" s="415"/>
      <c r="AP35" s="408">
        <f t="shared" si="0"/>
        <v>0</v>
      </c>
    </row>
    <row r="36" spans="2:42" x14ac:dyDescent="0.2">
      <c r="C36" s="437" t="s">
        <v>150</v>
      </c>
      <c r="D36" s="405"/>
      <c r="E36" s="405"/>
      <c r="F36" s="405"/>
      <c r="G36" s="405"/>
      <c r="H36" s="405"/>
      <c r="I36" s="405"/>
      <c r="J36" s="405"/>
      <c r="K36" s="405"/>
      <c r="L36" s="405"/>
      <c r="M36" s="405"/>
      <c r="N36" s="405"/>
      <c r="O36" s="405"/>
      <c r="P36" s="405"/>
      <c r="Q36" s="405"/>
      <c r="R36" s="406"/>
      <c r="S36" s="407"/>
      <c r="T36" s="408"/>
      <c r="U36" s="408"/>
      <c r="V36" s="409"/>
      <c r="W36" s="409"/>
      <c r="X36" s="409"/>
      <c r="Y36" s="409"/>
      <c r="Z36" s="409"/>
      <c r="AA36" s="409"/>
      <c r="AB36" s="409"/>
      <c r="AC36" s="409"/>
      <c r="AD36" s="409"/>
      <c r="AE36" s="409"/>
      <c r="AF36" s="409"/>
      <c r="AG36" s="409"/>
      <c r="AH36" s="409"/>
      <c r="AI36" s="1275"/>
      <c r="AJ36" s="1275"/>
      <c r="AK36" s="409"/>
      <c r="AL36" s="409"/>
      <c r="AM36" s="409"/>
      <c r="AN36" s="409"/>
      <c r="AO36" s="410"/>
      <c r="AP36" s="408">
        <f t="shared" si="0"/>
        <v>0</v>
      </c>
    </row>
    <row r="37" spans="2:42" s="416" customFormat="1" x14ac:dyDescent="0.2">
      <c r="B37" s="399"/>
      <c r="C37" s="1443" t="s">
        <v>151</v>
      </c>
      <c r="D37" s="411">
        <f>IFERROR('GROUP Inputs'!D42,"")</f>
        <v>0</v>
      </c>
      <c r="E37" s="411"/>
      <c r="F37" s="411">
        <f t="shared" ref="F37:F58" si="6">D37-E37</f>
        <v>0</v>
      </c>
      <c r="G37" s="411"/>
      <c r="H37" s="411"/>
      <c r="I37" s="411"/>
      <c r="J37" s="411"/>
      <c r="K37" s="411"/>
      <c r="L37" s="411"/>
      <c r="M37" s="411"/>
      <c r="N37" s="411"/>
      <c r="O37" s="411"/>
      <c r="P37" s="411"/>
      <c r="Q37" s="411"/>
      <c r="R37" s="412"/>
      <c r="S37" s="407">
        <f t="shared" ref="S37:S40" si="7">SUM(F37:R37)</f>
        <v>0</v>
      </c>
      <c r="T37" s="413"/>
      <c r="U37" s="413"/>
      <c r="V37" s="414"/>
      <c r="W37" s="414"/>
      <c r="X37" s="414"/>
      <c r="Y37" s="414"/>
      <c r="Z37" s="414"/>
      <c r="AA37" s="414"/>
      <c r="AB37" s="414">
        <f t="shared" ref="AB37:AB39" si="8">+S37</f>
        <v>0</v>
      </c>
      <c r="AC37" s="414"/>
      <c r="AD37" s="414"/>
      <c r="AE37" s="414"/>
      <c r="AF37" s="414"/>
      <c r="AG37" s="414"/>
      <c r="AH37" s="414"/>
      <c r="AI37" s="1276"/>
      <c r="AJ37" s="1276"/>
      <c r="AK37" s="414"/>
      <c r="AL37" s="414"/>
      <c r="AM37" s="414"/>
      <c r="AN37" s="414"/>
      <c r="AO37" s="415"/>
      <c r="AP37" s="408">
        <f t="shared" si="0"/>
        <v>0</v>
      </c>
    </row>
    <row r="38" spans="2:42" s="416" customFormat="1" x14ac:dyDescent="0.2">
      <c r="B38" s="399"/>
      <c r="C38" s="438" t="s">
        <v>152</v>
      </c>
      <c r="D38" s="411">
        <f>IFERROR('GROUP Inputs'!D43,"")</f>
        <v>0</v>
      </c>
      <c r="E38" s="411"/>
      <c r="F38" s="411">
        <f t="shared" si="6"/>
        <v>0</v>
      </c>
      <c r="G38" s="411"/>
      <c r="H38" s="411"/>
      <c r="I38" s="411"/>
      <c r="J38" s="411"/>
      <c r="K38" s="411"/>
      <c r="L38" s="411"/>
      <c r="M38" s="411"/>
      <c r="N38" s="411"/>
      <c r="O38" s="411"/>
      <c r="P38" s="411"/>
      <c r="Q38" s="411"/>
      <c r="R38" s="412"/>
      <c r="S38" s="407">
        <f t="shared" si="7"/>
        <v>0</v>
      </c>
      <c r="T38" s="413"/>
      <c r="U38" s="413"/>
      <c r="V38" s="414"/>
      <c r="W38" s="414"/>
      <c r="X38" s="414"/>
      <c r="Y38" s="414"/>
      <c r="Z38" s="414"/>
      <c r="AA38" s="414"/>
      <c r="AB38" s="414">
        <f t="shared" si="8"/>
        <v>0</v>
      </c>
      <c r="AC38" s="414"/>
      <c r="AD38" s="414"/>
      <c r="AE38" s="414"/>
      <c r="AF38" s="414"/>
      <c r="AG38" s="414"/>
      <c r="AH38" s="414"/>
      <c r="AI38" s="1276"/>
      <c r="AJ38" s="1276"/>
      <c r="AK38" s="414"/>
      <c r="AL38" s="414"/>
      <c r="AM38" s="414"/>
      <c r="AN38" s="414"/>
      <c r="AO38" s="415"/>
      <c r="AP38" s="408">
        <f t="shared" si="0"/>
        <v>0</v>
      </c>
    </row>
    <row r="39" spans="2:42" s="416" customFormat="1" x14ac:dyDescent="0.2">
      <c r="B39" s="399"/>
      <c r="C39" s="438" t="s">
        <v>153</v>
      </c>
      <c r="D39" s="411">
        <f>IFERROR('GROUP Inputs'!D44,"")</f>
        <v>0</v>
      </c>
      <c r="E39" s="411"/>
      <c r="F39" s="411">
        <f t="shared" si="6"/>
        <v>0</v>
      </c>
      <c r="G39" s="411"/>
      <c r="H39" s="411"/>
      <c r="I39" s="411"/>
      <c r="J39" s="411"/>
      <c r="K39" s="411"/>
      <c r="L39" s="411"/>
      <c r="M39" s="411"/>
      <c r="N39" s="411"/>
      <c r="O39" s="411"/>
      <c r="P39" s="411"/>
      <c r="Q39" s="411"/>
      <c r="R39" s="412"/>
      <c r="S39" s="407">
        <f t="shared" si="7"/>
        <v>0</v>
      </c>
      <c r="T39" s="413"/>
      <c r="U39" s="413"/>
      <c r="V39" s="414"/>
      <c r="W39" s="414"/>
      <c r="X39" s="414"/>
      <c r="Y39" s="414"/>
      <c r="Z39" s="414"/>
      <c r="AA39" s="414"/>
      <c r="AB39" s="414">
        <f t="shared" si="8"/>
        <v>0</v>
      </c>
      <c r="AC39" s="414"/>
      <c r="AD39" s="414"/>
      <c r="AE39" s="414"/>
      <c r="AF39" s="414"/>
      <c r="AG39" s="414"/>
      <c r="AH39" s="414"/>
      <c r="AI39" s="1276"/>
      <c r="AJ39" s="1276"/>
      <c r="AK39" s="414"/>
      <c r="AL39" s="414"/>
      <c r="AM39" s="414"/>
      <c r="AN39" s="414"/>
      <c r="AO39" s="415"/>
      <c r="AP39" s="408">
        <f t="shared" si="0"/>
        <v>0</v>
      </c>
    </row>
    <row r="40" spans="2:42" s="416" customFormat="1" x14ac:dyDescent="0.2">
      <c r="B40" s="399"/>
      <c r="C40" s="438" t="s">
        <v>154</v>
      </c>
      <c r="D40" s="411">
        <f>IFERROR('GROUP Inputs'!D45,"")</f>
        <v>0</v>
      </c>
      <c r="E40" s="411"/>
      <c r="F40" s="411">
        <f t="shared" si="6"/>
        <v>0</v>
      </c>
      <c r="G40" s="411"/>
      <c r="H40" s="411"/>
      <c r="I40" s="411"/>
      <c r="J40" s="411"/>
      <c r="K40" s="411"/>
      <c r="L40" s="411"/>
      <c r="M40" s="411"/>
      <c r="N40" s="411"/>
      <c r="O40" s="411"/>
      <c r="P40" s="411"/>
      <c r="Q40" s="411"/>
      <c r="R40" s="412"/>
      <c r="S40" s="407">
        <f t="shared" si="7"/>
        <v>0</v>
      </c>
      <c r="T40" s="413"/>
      <c r="U40" s="413"/>
      <c r="V40" s="414"/>
      <c r="W40" s="414"/>
      <c r="X40" s="414"/>
      <c r="Y40" s="414"/>
      <c r="Z40" s="414"/>
      <c r="AA40" s="414">
        <f>+S40</f>
        <v>0</v>
      </c>
      <c r="AB40" s="414"/>
      <c r="AC40" s="414"/>
      <c r="AD40" s="414"/>
      <c r="AE40" s="414"/>
      <c r="AF40" s="414"/>
      <c r="AG40" s="414"/>
      <c r="AH40" s="414"/>
      <c r="AI40" s="1276"/>
      <c r="AJ40" s="1276"/>
      <c r="AK40" s="414"/>
      <c r="AL40" s="414"/>
      <c r="AM40" s="414"/>
      <c r="AN40" s="414"/>
      <c r="AO40" s="415"/>
      <c r="AP40" s="408">
        <f t="shared" si="0"/>
        <v>0</v>
      </c>
    </row>
    <row r="41" spans="2:42" s="416" customFormat="1" x14ac:dyDescent="0.2">
      <c r="B41" s="399"/>
      <c r="C41" s="438"/>
      <c r="D41" s="411"/>
      <c r="E41" s="411"/>
      <c r="F41" s="411"/>
      <c r="G41" s="411"/>
      <c r="H41" s="411"/>
      <c r="I41" s="411"/>
      <c r="J41" s="411"/>
      <c r="K41" s="411"/>
      <c r="L41" s="411"/>
      <c r="M41" s="411"/>
      <c r="N41" s="411"/>
      <c r="O41" s="411"/>
      <c r="P41" s="411"/>
      <c r="Q41" s="411"/>
      <c r="R41" s="412"/>
      <c r="S41" s="407"/>
      <c r="T41" s="413"/>
      <c r="U41" s="413"/>
      <c r="V41" s="414"/>
      <c r="W41" s="414"/>
      <c r="X41" s="414"/>
      <c r="Y41" s="414"/>
      <c r="Z41" s="414"/>
      <c r="AA41" s="414"/>
      <c r="AB41" s="414"/>
      <c r="AC41" s="414"/>
      <c r="AD41" s="414"/>
      <c r="AE41" s="414"/>
      <c r="AF41" s="414"/>
      <c r="AG41" s="414"/>
      <c r="AH41" s="414"/>
      <c r="AI41" s="1276"/>
      <c r="AJ41" s="1276"/>
      <c r="AK41" s="414"/>
      <c r="AL41" s="414"/>
      <c r="AM41" s="414"/>
      <c r="AN41" s="414"/>
      <c r="AO41" s="415"/>
      <c r="AP41" s="408">
        <f t="shared" si="0"/>
        <v>0</v>
      </c>
    </row>
    <row r="42" spans="2:42" x14ac:dyDescent="0.2">
      <c r="C42" s="436" t="str">
        <f>'GROUP Inputs'!C47</f>
        <v>4. International Students</v>
      </c>
      <c r="D42" s="402"/>
      <c r="E42" s="402"/>
      <c r="F42" s="402"/>
      <c r="G42" s="402"/>
      <c r="H42" s="402"/>
      <c r="I42" s="402"/>
      <c r="J42" s="402"/>
      <c r="K42" s="402"/>
      <c r="L42" s="402"/>
      <c r="M42" s="402"/>
      <c r="N42" s="402"/>
      <c r="O42" s="402"/>
      <c r="P42" s="402"/>
      <c r="Q42" s="402"/>
      <c r="R42" s="402"/>
      <c r="S42" s="402"/>
      <c r="T42" s="402"/>
      <c r="U42" s="402"/>
      <c r="V42" s="403"/>
      <c r="W42" s="403"/>
      <c r="X42" s="403"/>
      <c r="Y42" s="403"/>
      <c r="Z42" s="403"/>
      <c r="AA42" s="403"/>
      <c r="AB42" s="403"/>
      <c r="AC42" s="403"/>
      <c r="AD42" s="403"/>
      <c r="AE42" s="403"/>
      <c r="AF42" s="403"/>
      <c r="AG42" s="403"/>
      <c r="AH42" s="403"/>
      <c r="AI42" s="403"/>
      <c r="AJ42" s="403"/>
      <c r="AK42" s="403"/>
      <c r="AL42" s="403"/>
      <c r="AM42" s="403"/>
      <c r="AN42" s="403"/>
      <c r="AO42" s="404"/>
      <c r="AP42" s="408">
        <f t="shared" si="0"/>
        <v>0</v>
      </c>
    </row>
    <row r="43" spans="2:42" x14ac:dyDescent="0.2">
      <c r="C43" s="437" t="s">
        <v>129</v>
      </c>
      <c r="D43" s="405"/>
      <c r="E43" s="405"/>
      <c r="F43" s="405"/>
      <c r="G43" s="405"/>
      <c r="H43" s="405"/>
      <c r="I43" s="405"/>
      <c r="J43" s="405"/>
      <c r="K43" s="405"/>
      <c r="L43" s="405"/>
      <c r="M43" s="405"/>
      <c r="N43" s="405"/>
      <c r="O43" s="405"/>
      <c r="P43" s="405"/>
      <c r="Q43" s="405"/>
      <c r="R43" s="406"/>
      <c r="S43" s="407"/>
      <c r="T43" s="408"/>
      <c r="U43" s="408"/>
      <c r="V43" s="409"/>
      <c r="W43" s="409"/>
      <c r="X43" s="409"/>
      <c r="Y43" s="409"/>
      <c r="Z43" s="409"/>
      <c r="AA43" s="409"/>
      <c r="AB43" s="409"/>
      <c r="AC43" s="409"/>
      <c r="AD43" s="409"/>
      <c r="AE43" s="409"/>
      <c r="AF43" s="409"/>
      <c r="AG43" s="409"/>
      <c r="AH43" s="409"/>
      <c r="AI43" s="1275"/>
      <c r="AJ43" s="1275"/>
      <c r="AK43" s="409"/>
      <c r="AL43" s="409"/>
      <c r="AM43" s="409"/>
      <c r="AN43" s="409"/>
      <c r="AO43" s="410"/>
      <c r="AP43" s="408">
        <f t="shared" si="0"/>
        <v>0</v>
      </c>
    </row>
    <row r="44" spans="2:42" s="416" customFormat="1" x14ac:dyDescent="0.2">
      <c r="B44" s="399"/>
      <c r="C44" s="438" t="s">
        <v>104</v>
      </c>
      <c r="D44" s="411">
        <f>IFERROR('GROUP Inputs'!D49,"")</f>
        <v>0</v>
      </c>
      <c r="E44" s="411"/>
      <c r="F44" s="411">
        <f t="shared" si="6"/>
        <v>0</v>
      </c>
      <c r="G44" s="411"/>
      <c r="H44" s="411">
        <f>-H201</f>
        <v>0</v>
      </c>
      <c r="I44" s="411"/>
      <c r="J44" s="411"/>
      <c r="K44" s="411"/>
      <c r="L44" s="411"/>
      <c r="M44" s="411"/>
      <c r="N44" s="411"/>
      <c r="O44" s="411"/>
      <c r="P44" s="411"/>
      <c r="Q44" s="411"/>
      <c r="R44" s="412"/>
      <c r="S44" s="407">
        <f>SUM(F44:R44)</f>
        <v>0</v>
      </c>
      <c r="T44" s="413"/>
      <c r="U44" s="413"/>
      <c r="V44" s="414"/>
      <c r="W44" s="414"/>
      <c r="X44" s="414"/>
      <c r="Y44" s="414">
        <f>+S44</f>
        <v>0</v>
      </c>
      <c r="Z44" s="414"/>
      <c r="AA44" s="414"/>
      <c r="AB44" s="414"/>
      <c r="AC44" s="414"/>
      <c r="AD44" s="414"/>
      <c r="AE44" s="414"/>
      <c r="AF44" s="414"/>
      <c r="AG44" s="414"/>
      <c r="AH44" s="414"/>
      <c r="AI44" s="1276"/>
      <c r="AJ44" s="1276"/>
      <c r="AK44" s="414"/>
      <c r="AL44" s="414"/>
      <c r="AM44" s="414"/>
      <c r="AN44" s="414"/>
      <c r="AO44" s="415"/>
      <c r="AP44" s="408">
        <f t="shared" si="0"/>
        <v>0</v>
      </c>
    </row>
    <row r="45" spans="2:42" s="416" customFormat="1" x14ac:dyDescent="0.2">
      <c r="B45" s="399"/>
      <c r="C45" s="438"/>
      <c r="D45" s="411"/>
      <c r="E45" s="411"/>
      <c r="F45" s="411"/>
      <c r="G45" s="411"/>
      <c r="H45" s="411"/>
      <c r="I45" s="411"/>
      <c r="J45" s="411"/>
      <c r="K45" s="411"/>
      <c r="L45" s="411"/>
      <c r="M45" s="411"/>
      <c r="N45" s="411"/>
      <c r="O45" s="411"/>
      <c r="P45" s="411"/>
      <c r="Q45" s="411"/>
      <c r="R45" s="412"/>
      <c r="S45" s="407"/>
      <c r="T45" s="413"/>
      <c r="U45" s="413"/>
      <c r="V45" s="414"/>
      <c r="W45" s="414"/>
      <c r="X45" s="414"/>
      <c r="Y45" s="414"/>
      <c r="Z45" s="414"/>
      <c r="AA45" s="414"/>
      <c r="AB45" s="414"/>
      <c r="AC45" s="414"/>
      <c r="AD45" s="414"/>
      <c r="AE45" s="414"/>
      <c r="AF45" s="414"/>
      <c r="AG45" s="414"/>
      <c r="AH45" s="414"/>
      <c r="AI45" s="1276"/>
      <c r="AJ45" s="1276"/>
      <c r="AK45" s="414"/>
      <c r="AL45" s="414"/>
      <c r="AM45" s="414"/>
      <c r="AN45" s="414"/>
      <c r="AO45" s="415"/>
      <c r="AP45" s="408">
        <f t="shared" si="0"/>
        <v>0</v>
      </c>
    </row>
    <row r="46" spans="2:42" x14ac:dyDescent="0.2">
      <c r="C46" s="437" t="s">
        <v>143</v>
      </c>
      <c r="D46" s="405"/>
      <c r="E46" s="405"/>
      <c r="F46" s="405"/>
      <c r="G46" s="405"/>
      <c r="H46" s="405"/>
      <c r="I46" s="405"/>
      <c r="J46" s="405"/>
      <c r="K46" s="405"/>
      <c r="L46" s="405"/>
      <c r="M46" s="405"/>
      <c r="N46" s="405"/>
      <c r="O46" s="405"/>
      <c r="P46" s="405"/>
      <c r="Q46" s="405"/>
      <c r="R46" s="406"/>
      <c r="S46" s="407"/>
      <c r="T46" s="408"/>
      <c r="U46" s="408"/>
      <c r="V46" s="409"/>
      <c r="W46" s="409"/>
      <c r="X46" s="409"/>
      <c r="Y46" s="409"/>
      <c r="Z46" s="409"/>
      <c r="AA46" s="409"/>
      <c r="AB46" s="409"/>
      <c r="AC46" s="409"/>
      <c r="AD46" s="409"/>
      <c r="AE46" s="409"/>
      <c r="AF46" s="409"/>
      <c r="AG46" s="409"/>
      <c r="AH46" s="409"/>
      <c r="AI46" s="1275"/>
      <c r="AJ46" s="1275"/>
      <c r="AK46" s="409"/>
      <c r="AL46" s="409"/>
      <c r="AM46" s="409"/>
      <c r="AN46" s="409"/>
      <c r="AO46" s="410"/>
      <c r="AP46" s="408">
        <f t="shared" si="0"/>
        <v>0</v>
      </c>
    </row>
    <row r="47" spans="2:42" s="416" customFormat="1" x14ac:dyDescent="0.2">
      <c r="B47" s="399"/>
      <c r="C47" s="1443" t="s">
        <v>1690</v>
      </c>
      <c r="D47" s="411">
        <f>IFERROR('GROUP Inputs'!D52,"")</f>
        <v>0</v>
      </c>
      <c r="E47" s="411"/>
      <c r="F47" s="411">
        <f t="shared" si="6"/>
        <v>0</v>
      </c>
      <c r="G47" s="411"/>
      <c r="H47" s="411"/>
      <c r="I47" s="411"/>
      <c r="J47" s="411"/>
      <c r="K47" s="411"/>
      <c r="L47" s="411"/>
      <c r="M47" s="411"/>
      <c r="N47" s="411"/>
      <c r="O47" s="411"/>
      <c r="P47" s="411"/>
      <c r="Q47" s="411"/>
      <c r="R47" s="412"/>
      <c r="S47" s="407">
        <f t="shared" ref="S47:S49" si="9">SUM(F47:R47)</f>
        <v>0</v>
      </c>
      <c r="T47" s="413"/>
      <c r="U47" s="413"/>
      <c r="V47" s="414"/>
      <c r="W47" s="414"/>
      <c r="X47" s="414"/>
      <c r="Y47" s="414"/>
      <c r="Z47" s="414"/>
      <c r="AA47" s="414"/>
      <c r="AB47" s="414">
        <f>+S47</f>
        <v>0</v>
      </c>
      <c r="AC47" s="414"/>
      <c r="AD47" s="414"/>
      <c r="AE47" s="414"/>
      <c r="AF47" s="414"/>
      <c r="AG47" s="414"/>
      <c r="AH47" s="414"/>
      <c r="AI47" s="1276"/>
      <c r="AJ47" s="1276"/>
      <c r="AK47" s="414"/>
      <c r="AL47" s="414"/>
      <c r="AM47" s="414"/>
      <c r="AN47" s="414"/>
      <c r="AO47" s="415"/>
      <c r="AP47" s="408">
        <f t="shared" si="0"/>
        <v>0</v>
      </c>
    </row>
    <row r="48" spans="2:42" s="416" customFormat="1" x14ac:dyDescent="0.2">
      <c r="B48" s="399"/>
      <c r="C48" s="438" t="s">
        <v>154</v>
      </c>
      <c r="D48" s="411">
        <f>IFERROR('GROUP Inputs'!D53,"")</f>
        <v>0</v>
      </c>
      <c r="E48" s="411"/>
      <c r="F48" s="411">
        <f t="shared" si="6"/>
        <v>0</v>
      </c>
      <c r="G48" s="411"/>
      <c r="H48" s="411"/>
      <c r="I48" s="411"/>
      <c r="J48" s="411"/>
      <c r="K48" s="411"/>
      <c r="L48" s="411"/>
      <c r="M48" s="411"/>
      <c r="N48" s="411"/>
      <c r="O48" s="411"/>
      <c r="P48" s="411"/>
      <c r="Q48" s="411"/>
      <c r="R48" s="412"/>
      <c r="S48" s="407">
        <f t="shared" si="9"/>
        <v>0</v>
      </c>
      <c r="T48" s="413"/>
      <c r="U48" s="413"/>
      <c r="V48" s="414"/>
      <c r="W48" s="414"/>
      <c r="X48" s="414"/>
      <c r="Y48" s="414"/>
      <c r="Z48" s="414"/>
      <c r="AA48" s="414">
        <f>+S48</f>
        <v>0</v>
      </c>
      <c r="AB48" s="414"/>
      <c r="AC48" s="414"/>
      <c r="AD48" s="414"/>
      <c r="AE48" s="414"/>
      <c r="AF48" s="414"/>
      <c r="AG48" s="414"/>
      <c r="AH48" s="414"/>
      <c r="AI48" s="1276"/>
      <c r="AJ48" s="1276"/>
      <c r="AK48" s="414"/>
      <c r="AL48" s="414"/>
      <c r="AM48" s="414"/>
      <c r="AN48" s="414"/>
      <c r="AO48" s="415"/>
      <c r="AP48" s="408">
        <f t="shared" si="0"/>
        <v>0</v>
      </c>
    </row>
    <row r="49" spans="2:42" s="416" customFormat="1" x14ac:dyDescent="0.2">
      <c r="B49" s="399"/>
      <c r="C49" s="438" t="s">
        <v>158</v>
      </c>
      <c r="D49" s="411">
        <f>IFERROR('GROUP Inputs'!D54,"")</f>
        <v>0</v>
      </c>
      <c r="E49" s="411"/>
      <c r="F49" s="411">
        <f t="shared" si="6"/>
        <v>0</v>
      </c>
      <c r="G49" s="411"/>
      <c r="H49" s="411"/>
      <c r="I49" s="411"/>
      <c r="J49" s="411"/>
      <c r="K49" s="411"/>
      <c r="L49" s="411"/>
      <c r="M49" s="411"/>
      <c r="N49" s="411"/>
      <c r="O49" s="411"/>
      <c r="P49" s="411"/>
      <c r="Q49" s="411"/>
      <c r="R49" s="412"/>
      <c r="S49" s="407">
        <f t="shared" si="9"/>
        <v>0</v>
      </c>
      <c r="T49" s="413"/>
      <c r="U49" s="413"/>
      <c r="V49" s="414"/>
      <c r="W49" s="414"/>
      <c r="X49" s="414"/>
      <c r="Y49" s="414"/>
      <c r="Z49" s="414"/>
      <c r="AA49" s="414"/>
      <c r="AB49" s="414">
        <f>+S49</f>
        <v>0</v>
      </c>
      <c r="AC49" s="414"/>
      <c r="AD49" s="414"/>
      <c r="AE49" s="414"/>
      <c r="AF49" s="414"/>
      <c r="AG49" s="414"/>
      <c r="AH49" s="414"/>
      <c r="AI49" s="1276"/>
      <c r="AJ49" s="1276"/>
      <c r="AK49" s="414"/>
      <c r="AL49" s="414"/>
      <c r="AM49" s="414"/>
      <c r="AN49" s="414"/>
      <c r="AO49" s="415"/>
      <c r="AP49" s="408">
        <f t="shared" si="0"/>
        <v>0</v>
      </c>
    </row>
    <row r="50" spans="2:42" s="416" customFormat="1" x14ac:dyDescent="0.2">
      <c r="B50" s="399"/>
      <c r="C50" s="438"/>
      <c r="D50" s="411"/>
      <c r="E50" s="411"/>
      <c r="F50" s="411"/>
      <c r="G50" s="411"/>
      <c r="H50" s="411"/>
      <c r="I50" s="411"/>
      <c r="J50" s="411"/>
      <c r="K50" s="411"/>
      <c r="L50" s="411"/>
      <c r="M50" s="411"/>
      <c r="N50" s="411"/>
      <c r="O50" s="411"/>
      <c r="P50" s="411"/>
      <c r="Q50" s="411"/>
      <c r="R50" s="412"/>
      <c r="S50" s="407"/>
      <c r="T50" s="413"/>
      <c r="U50" s="413"/>
      <c r="V50" s="414"/>
      <c r="W50" s="414"/>
      <c r="X50" s="414"/>
      <c r="Y50" s="414"/>
      <c r="Z50" s="414"/>
      <c r="AA50" s="414"/>
      <c r="AB50" s="414"/>
      <c r="AC50" s="414"/>
      <c r="AD50" s="414"/>
      <c r="AE50" s="414"/>
      <c r="AF50" s="414"/>
      <c r="AG50" s="414"/>
      <c r="AH50" s="414"/>
      <c r="AI50" s="1276"/>
      <c r="AJ50" s="1276"/>
      <c r="AK50" s="414"/>
      <c r="AL50" s="414"/>
      <c r="AM50" s="414"/>
      <c r="AN50" s="414"/>
      <c r="AO50" s="415"/>
      <c r="AP50" s="408">
        <f t="shared" si="0"/>
        <v>0</v>
      </c>
    </row>
    <row r="51" spans="2:42" x14ac:dyDescent="0.2">
      <c r="C51" s="436" t="str">
        <f>'GROUP Inputs'!C56</f>
        <v>5. Learning Resources</v>
      </c>
      <c r="D51" s="402"/>
      <c r="E51" s="402"/>
      <c r="F51" s="402"/>
      <c r="G51" s="402"/>
      <c r="H51" s="402"/>
      <c r="I51" s="402"/>
      <c r="J51" s="402"/>
      <c r="K51" s="402"/>
      <c r="L51" s="402"/>
      <c r="M51" s="402"/>
      <c r="N51" s="402"/>
      <c r="O51" s="402"/>
      <c r="P51" s="402"/>
      <c r="Q51" s="402"/>
      <c r="R51" s="402"/>
      <c r="S51" s="402"/>
      <c r="T51" s="402"/>
      <c r="U51" s="402"/>
      <c r="V51" s="403"/>
      <c r="W51" s="403"/>
      <c r="X51" s="403"/>
      <c r="Y51" s="403"/>
      <c r="Z51" s="403"/>
      <c r="AA51" s="403"/>
      <c r="AB51" s="403"/>
      <c r="AC51" s="403"/>
      <c r="AD51" s="403"/>
      <c r="AE51" s="403"/>
      <c r="AF51" s="403"/>
      <c r="AG51" s="403"/>
      <c r="AH51" s="403"/>
      <c r="AI51" s="403"/>
      <c r="AJ51" s="403"/>
      <c r="AK51" s="403"/>
      <c r="AL51" s="403"/>
      <c r="AM51" s="403"/>
      <c r="AN51" s="403"/>
      <c r="AO51" s="404"/>
      <c r="AP51" s="408">
        <f t="shared" si="0"/>
        <v>0</v>
      </c>
    </row>
    <row r="52" spans="2:42" x14ac:dyDescent="0.2">
      <c r="C52" s="437" t="s">
        <v>143</v>
      </c>
      <c r="D52" s="405"/>
      <c r="E52" s="405"/>
      <c r="F52" s="405"/>
      <c r="G52" s="405"/>
      <c r="H52" s="405"/>
      <c r="I52" s="405"/>
      <c r="J52" s="405"/>
      <c r="K52" s="405"/>
      <c r="L52" s="405"/>
      <c r="M52" s="405"/>
      <c r="N52" s="405"/>
      <c r="O52" s="405"/>
      <c r="P52" s="405"/>
      <c r="Q52" s="405"/>
      <c r="R52" s="406"/>
      <c r="S52" s="407"/>
      <c r="T52" s="408"/>
      <c r="U52" s="408"/>
      <c r="V52" s="409"/>
      <c r="W52" s="409"/>
      <c r="X52" s="409"/>
      <c r="Y52" s="409"/>
      <c r="Z52" s="409"/>
      <c r="AA52" s="409"/>
      <c r="AB52" s="409"/>
      <c r="AC52" s="409"/>
      <c r="AD52" s="409"/>
      <c r="AE52" s="409"/>
      <c r="AF52" s="409"/>
      <c r="AG52" s="409"/>
      <c r="AH52" s="409"/>
      <c r="AI52" s="1275"/>
      <c r="AJ52" s="1275"/>
      <c r="AK52" s="409"/>
      <c r="AL52" s="409"/>
      <c r="AM52" s="409"/>
      <c r="AN52" s="409"/>
      <c r="AO52" s="410"/>
      <c r="AP52" s="408">
        <f t="shared" si="0"/>
        <v>0</v>
      </c>
    </row>
    <row r="53" spans="2:42" s="416" customFormat="1" x14ac:dyDescent="0.2">
      <c r="B53" s="399"/>
      <c r="C53" s="438" t="s">
        <v>160</v>
      </c>
      <c r="D53" s="411">
        <f>IFERROR('GROUP Inputs'!D58,"")</f>
        <v>0</v>
      </c>
      <c r="E53" s="411"/>
      <c r="F53" s="411">
        <f t="shared" si="6"/>
        <v>0</v>
      </c>
      <c r="G53" s="411"/>
      <c r="H53" s="411"/>
      <c r="I53" s="411"/>
      <c r="J53" s="411"/>
      <c r="K53" s="411"/>
      <c r="L53" s="411"/>
      <c r="M53" s="411"/>
      <c r="N53" s="411"/>
      <c r="O53" s="411"/>
      <c r="P53" s="411"/>
      <c r="Q53" s="411"/>
      <c r="R53" s="412"/>
      <c r="S53" s="407">
        <f t="shared" ref="S53:S58" si="10">SUM(F53:R53)</f>
        <v>0</v>
      </c>
      <c r="T53" s="413"/>
      <c r="U53" s="413"/>
      <c r="V53" s="414"/>
      <c r="W53" s="414"/>
      <c r="X53" s="414"/>
      <c r="Y53" s="414"/>
      <c r="Z53" s="414"/>
      <c r="AA53" s="414"/>
      <c r="AB53" s="414">
        <f>+S53</f>
        <v>0</v>
      </c>
      <c r="AC53" s="414"/>
      <c r="AD53" s="414"/>
      <c r="AE53" s="414"/>
      <c r="AF53" s="414"/>
      <c r="AG53" s="414"/>
      <c r="AH53" s="414"/>
      <c r="AI53" s="1276"/>
      <c r="AJ53" s="1276"/>
      <c r="AK53" s="414"/>
      <c r="AL53" s="414"/>
      <c r="AM53" s="414"/>
      <c r="AN53" s="414"/>
      <c r="AO53" s="415"/>
      <c r="AP53" s="408">
        <f t="shared" si="0"/>
        <v>0</v>
      </c>
    </row>
    <row r="54" spans="2:42" s="416" customFormat="1" x14ac:dyDescent="0.2">
      <c r="B54" s="399"/>
      <c r="C54" s="438" t="s">
        <v>1403</v>
      </c>
      <c r="D54" s="411">
        <f>IFERROR('GROUP Inputs'!D59,"")</f>
        <v>0</v>
      </c>
      <c r="E54" s="411"/>
      <c r="F54" s="411">
        <f t="shared" si="6"/>
        <v>0</v>
      </c>
      <c r="G54" s="411"/>
      <c r="H54" s="411"/>
      <c r="I54" s="411"/>
      <c r="J54" s="411"/>
      <c r="K54" s="411"/>
      <c r="L54" s="411"/>
      <c r="M54" s="411"/>
      <c r="N54" s="411"/>
      <c r="O54" s="411"/>
      <c r="P54" s="411"/>
      <c r="Q54" s="411"/>
      <c r="R54" s="412"/>
      <c r="S54" s="407">
        <f t="shared" si="10"/>
        <v>0</v>
      </c>
      <c r="T54" s="413"/>
      <c r="U54" s="413"/>
      <c r="V54" s="414"/>
      <c r="W54" s="414"/>
      <c r="X54" s="414"/>
      <c r="Y54" s="414"/>
      <c r="Z54" s="414"/>
      <c r="AA54" s="414"/>
      <c r="AB54" s="414">
        <f>+S54</f>
        <v>0</v>
      </c>
      <c r="AC54" s="414"/>
      <c r="AD54" s="414"/>
      <c r="AE54" s="414"/>
      <c r="AF54" s="414"/>
      <c r="AG54" s="414"/>
      <c r="AH54" s="414"/>
      <c r="AI54" s="1276"/>
      <c r="AJ54" s="1276"/>
      <c r="AK54" s="414"/>
      <c r="AL54" s="414"/>
      <c r="AM54" s="414"/>
      <c r="AN54" s="414"/>
      <c r="AO54" s="415"/>
      <c r="AP54" s="408">
        <f t="shared" si="0"/>
        <v>0</v>
      </c>
    </row>
    <row r="55" spans="2:42" s="416" customFormat="1" x14ac:dyDescent="0.2">
      <c r="B55" s="399"/>
      <c r="C55" s="438" t="s">
        <v>1404</v>
      </c>
      <c r="D55" s="411">
        <f>IFERROR('GROUP Inputs'!D60,"")</f>
        <v>0</v>
      </c>
      <c r="E55" s="411"/>
      <c r="F55" s="411">
        <f t="shared" si="6"/>
        <v>0</v>
      </c>
      <c r="G55" s="411"/>
      <c r="H55" s="411"/>
      <c r="I55" s="411"/>
      <c r="J55" s="411"/>
      <c r="K55" s="411"/>
      <c r="L55" s="411"/>
      <c r="M55" s="411"/>
      <c r="N55" s="411"/>
      <c r="O55" s="411"/>
      <c r="P55" s="411"/>
      <c r="Q55" s="411"/>
      <c r="R55" s="412"/>
      <c r="S55" s="407">
        <f t="shared" si="10"/>
        <v>0</v>
      </c>
      <c r="T55" s="413"/>
      <c r="U55" s="413"/>
      <c r="V55" s="414"/>
      <c r="W55" s="414"/>
      <c r="X55" s="414"/>
      <c r="Y55" s="414"/>
      <c r="Z55" s="414"/>
      <c r="AA55" s="414"/>
      <c r="AB55" s="414">
        <f>+S55</f>
        <v>0</v>
      </c>
      <c r="AC55" s="414"/>
      <c r="AD55" s="414"/>
      <c r="AE55" s="414"/>
      <c r="AF55" s="414"/>
      <c r="AG55" s="414"/>
      <c r="AH55" s="414"/>
      <c r="AI55" s="1276"/>
      <c r="AJ55" s="1276"/>
      <c r="AK55" s="414"/>
      <c r="AL55" s="414"/>
      <c r="AM55" s="414"/>
      <c r="AN55" s="414"/>
      <c r="AO55" s="415"/>
      <c r="AP55" s="408">
        <f t="shared" si="0"/>
        <v>0</v>
      </c>
    </row>
    <row r="56" spans="2:42" s="416" customFormat="1" x14ac:dyDescent="0.2">
      <c r="B56" s="399"/>
      <c r="C56" s="438" t="s">
        <v>1405</v>
      </c>
      <c r="D56" s="411">
        <f>IFERROR('GROUP Inputs'!D61,"")</f>
        <v>0</v>
      </c>
      <c r="E56" s="411"/>
      <c r="F56" s="411">
        <f t="shared" si="6"/>
        <v>0</v>
      </c>
      <c r="G56" s="411"/>
      <c r="H56" s="411"/>
      <c r="I56" s="411"/>
      <c r="J56" s="411"/>
      <c r="K56" s="411"/>
      <c r="L56" s="411"/>
      <c r="M56" s="411"/>
      <c r="N56" s="411"/>
      <c r="O56" s="411"/>
      <c r="P56" s="411"/>
      <c r="Q56" s="411"/>
      <c r="R56" s="412"/>
      <c r="S56" s="407">
        <f t="shared" si="10"/>
        <v>0</v>
      </c>
      <c r="T56" s="413"/>
      <c r="U56" s="413"/>
      <c r="V56" s="414"/>
      <c r="W56" s="414"/>
      <c r="X56" s="414"/>
      <c r="Y56" s="414"/>
      <c r="Z56" s="414"/>
      <c r="AA56" s="414"/>
      <c r="AB56" s="414">
        <f>+S56</f>
        <v>0</v>
      </c>
      <c r="AC56" s="414"/>
      <c r="AD56" s="414"/>
      <c r="AE56" s="414"/>
      <c r="AF56" s="414"/>
      <c r="AG56" s="414"/>
      <c r="AH56" s="414"/>
      <c r="AI56" s="1276"/>
      <c r="AJ56" s="1276"/>
      <c r="AK56" s="414"/>
      <c r="AL56" s="414"/>
      <c r="AM56" s="414"/>
      <c r="AN56" s="414"/>
      <c r="AO56" s="415"/>
      <c r="AP56" s="408">
        <f t="shared" si="0"/>
        <v>0</v>
      </c>
    </row>
    <row r="57" spans="2:42" s="416" customFormat="1" x14ac:dyDescent="0.2">
      <c r="B57" s="399"/>
      <c r="C57" s="438" t="s">
        <v>1406</v>
      </c>
      <c r="D57" s="411">
        <f>IFERROR('GROUP Inputs'!D62,"")</f>
        <v>0</v>
      </c>
      <c r="E57" s="411"/>
      <c r="F57" s="411">
        <f t="shared" si="6"/>
        <v>0</v>
      </c>
      <c r="G57" s="411">
        <f>-G7</f>
        <v>0</v>
      </c>
      <c r="H57" s="411"/>
      <c r="I57" s="411"/>
      <c r="J57" s="411"/>
      <c r="K57" s="411">
        <f>+D189</f>
        <v>0</v>
      </c>
      <c r="L57" s="411">
        <f>-L191-L190</f>
        <v>0</v>
      </c>
      <c r="M57" s="411"/>
      <c r="N57" s="411"/>
      <c r="O57" s="411"/>
      <c r="P57" s="411"/>
      <c r="Q57" s="411"/>
      <c r="R57" s="412"/>
      <c r="S57" s="407">
        <f t="shared" si="10"/>
        <v>0</v>
      </c>
      <c r="T57" s="413"/>
      <c r="U57" s="413"/>
      <c r="V57" s="414"/>
      <c r="W57" s="414"/>
      <c r="X57" s="414"/>
      <c r="Y57" s="414"/>
      <c r="Z57" s="414"/>
      <c r="AA57" s="414">
        <f>+S57</f>
        <v>0</v>
      </c>
      <c r="AB57" s="414"/>
      <c r="AC57" s="414"/>
      <c r="AD57" s="414"/>
      <c r="AE57" s="414"/>
      <c r="AF57" s="414"/>
      <c r="AG57" s="414"/>
      <c r="AH57" s="414"/>
      <c r="AI57" s="1276"/>
      <c r="AJ57" s="1276"/>
      <c r="AK57" s="414"/>
      <c r="AL57" s="414"/>
      <c r="AM57" s="414"/>
      <c r="AN57" s="414"/>
      <c r="AO57" s="415"/>
      <c r="AP57" s="408">
        <f t="shared" si="0"/>
        <v>0</v>
      </c>
    </row>
    <row r="58" spans="2:42" s="416" customFormat="1" x14ac:dyDescent="0.2">
      <c r="B58" s="399"/>
      <c r="C58" s="438" t="s">
        <v>1407</v>
      </c>
      <c r="D58" s="411">
        <f>IFERROR('GROUP Inputs'!D63,"")</f>
        <v>0</v>
      </c>
      <c r="E58" s="411"/>
      <c r="F58" s="411">
        <f t="shared" si="6"/>
        <v>0</v>
      </c>
      <c r="G58" s="411"/>
      <c r="H58" s="411"/>
      <c r="I58" s="411"/>
      <c r="J58" s="411"/>
      <c r="K58" s="411"/>
      <c r="L58" s="411"/>
      <c r="M58" s="411"/>
      <c r="N58" s="411"/>
      <c r="O58" s="411"/>
      <c r="P58" s="411"/>
      <c r="Q58" s="411"/>
      <c r="R58" s="412"/>
      <c r="S58" s="407">
        <f t="shared" si="10"/>
        <v>0</v>
      </c>
      <c r="T58" s="413"/>
      <c r="U58" s="413"/>
      <c r="V58" s="414"/>
      <c r="W58" s="414"/>
      <c r="X58" s="414"/>
      <c r="Y58" s="414"/>
      <c r="Z58" s="414"/>
      <c r="AA58" s="414"/>
      <c r="AB58" s="414">
        <f t="shared" ref="AB58:AB70" si="11">+S58</f>
        <v>0</v>
      </c>
      <c r="AC58" s="414"/>
      <c r="AD58" s="414"/>
      <c r="AE58" s="414"/>
      <c r="AF58" s="414"/>
      <c r="AG58" s="414"/>
      <c r="AH58" s="414"/>
      <c r="AI58" s="1276"/>
      <c r="AJ58" s="1276"/>
      <c r="AK58" s="414"/>
      <c r="AL58" s="414"/>
      <c r="AM58" s="414"/>
      <c r="AN58" s="414"/>
      <c r="AO58" s="415"/>
      <c r="AP58" s="408">
        <f t="shared" si="0"/>
        <v>0</v>
      </c>
    </row>
    <row r="59" spans="2:42" s="416" customFormat="1" x14ac:dyDescent="0.2">
      <c r="B59" s="399"/>
      <c r="C59" s="438"/>
      <c r="D59" s="411"/>
      <c r="E59" s="411"/>
      <c r="F59" s="411"/>
      <c r="G59" s="411"/>
      <c r="H59" s="411"/>
      <c r="I59" s="411"/>
      <c r="J59" s="411"/>
      <c r="K59" s="411"/>
      <c r="L59" s="411"/>
      <c r="M59" s="411"/>
      <c r="N59" s="411"/>
      <c r="O59" s="411"/>
      <c r="P59" s="411"/>
      <c r="Q59" s="411"/>
      <c r="R59" s="412"/>
      <c r="S59" s="407"/>
      <c r="T59" s="413"/>
      <c r="U59" s="413"/>
      <c r="V59" s="414"/>
      <c r="W59" s="414"/>
      <c r="X59" s="414"/>
      <c r="Y59" s="414"/>
      <c r="Z59" s="414"/>
      <c r="AA59" s="414"/>
      <c r="AB59" s="414"/>
      <c r="AC59" s="414"/>
      <c r="AD59" s="414"/>
      <c r="AE59" s="414"/>
      <c r="AF59" s="414"/>
      <c r="AG59" s="414"/>
      <c r="AH59" s="414"/>
      <c r="AI59" s="1276"/>
      <c r="AJ59" s="1276"/>
      <c r="AK59" s="414"/>
      <c r="AL59" s="414"/>
      <c r="AM59" s="414"/>
      <c r="AN59" s="414"/>
      <c r="AO59" s="415"/>
      <c r="AP59" s="408">
        <f t="shared" si="0"/>
        <v>0</v>
      </c>
    </row>
    <row r="60" spans="2:42" x14ac:dyDescent="0.2">
      <c r="C60" s="436" t="str">
        <f>'GROUP Inputs'!C65</f>
        <v>6. Administration</v>
      </c>
      <c r="D60" s="402"/>
      <c r="E60" s="402"/>
      <c r="F60" s="402"/>
      <c r="G60" s="402"/>
      <c r="H60" s="402"/>
      <c r="I60" s="402"/>
      <c r="J60" s="402"/>
      <c r="K60" s="402"/>
      <c r="L60" s="402"/>
      <c r="M60" s="402"/>
      <c r="N60" s="402"/>
      <c r="O60" s="402"/>
      <c r="P60" s="402"/>
      <c r="Q60" s="402"/>
      <c r="R60" s="402"/>
      <c r="S60" s="402"/>
      <c r="T60" s="402"/>
      <c r="U60" s="402"/>
      <c r="V60" s="403"/>
      <c r="W60" s="403"/>
      <c r="X60" s="403"/>
      <c r="Y60" s="403"/>
      <c r="Z60" s="403"/>
      <c r="AA60" s="403"/>
      <c r="AB60" s="403"/>
      <c r="AC60" s="403"/>
      <c r="AD60" s="403"/>
      <c r="AE60" s="403"/>
      <c r="AF60" s="403"/>
      <c r="AG60" s="403"/>
      <c r="AH60" s="403"/>
      <c r="AI60" s="403"/>
      <c r="AJ60" s="403"/>
      <c r="AK60" s="403"/>
      <c r="AL60" s="403"/>
      <c r="AM60" s="403"/>
      <c r="AN60" s="403"/>
      <c r="AO60" s="404"/>
      <c r="AP60" s="408">
        <f t="shared" ref="AP60:AP122" si="12">S60-SUM(V60:AO60)</f>
        <v>0</v>
      </c>
    </row>
    <row r="61" spans="2:42" x14ac:dyDescent="0.2">
      <c r="C61" s="437" t="s">
        <v>143</v>
      </c>
      <c r="D61" s="405"/>
      <c r="E61" s="405"/>
      <c r="F61" s="405"/>
      <c r="G61" s="405"/>
      <c r="H61" s="405"/>
      <c r="I61" s="405"/>
      <c r="J61" s="405"/>
      <c r="K61" s="405"/>
      <c r="L61" s="405"/>
      <c r="M61" s="405"/>
      <c r="N61" s="405"/>
      <c r="O61" s="405"/>
      <c r="P61" s="405"/>
      <c r="Q61" s="405"/>
      <c r="R61" s="406"/>
      <c r="S61" s="407"/>
      <c r="T61" s="408"/>
      <c r="U61" s="408"/>
      <c r="V61" s="409"/>
      <c r="W61" s="409"/>
      <c r="X61" s="409"/>
      <c r="Y61" s="409"/>
      <c r="Z61" s="409"/>
      <c r="AA61" s="409"/>
      <c r="AB61" s="409"/>
      <c r="AC61" s="409"/>
      <c r="AD61" s="409"/>
      <c r="AE61" s="409"/>
      <c r="AF61" s="409"/>
      <c r="AG61" s="409"/>
      <c r="AH61" s="409"/>
      <c r="AI61" s="1275"/>
      <c r="AJ61" s="1275"/>
      <c r="AK61" s="409"/>
      <c r="AL61" s="409"/>
      <c r="AM61" s="409"/>
      <c r="AN61" s="409"/>
      <c r="AO61" s="410"/>
      <c r="AP61" s="408">
        <f t="shared" si="12"/>
        <v>0</v>
      </c>
    </row>
    <row r="62" spans="2:42" s="416" customFormat="1" x14ac:dyDescent="0.2">
      <c r="B62" s="399"/>
      <c r="C62" s="438" t="s">
        <v>166</v>
      </c>
      <c r="D62" s="411">
        <f>IFERROR('GROUP Inputs'!D67,"")</f>
        <v>0</v>
      </c>
      <c r="E62" s="411"/>
      <c r="F62" s="411">
        <f t="shared" ref="F62:F73" si="13">D62-E62</f>
        <v>0</v>
      </c>
      <c r="G62" s="411"/>
      <c r="H62" s="411"/>
      <c r="I62" s="411"/>
      <c r="J62" s="411"/>
      <c r="K62" s="411"/>
      <c r="L62" s="411"/>
      <c r="M62" s="411"/>
      <c r="N62" s="411"/>
      <c r="O62" s="411"/>
      <c r="P62" s="411"/>
      <c r="Q62" s="411"/>
      <c r="R62" s="412"/>
      <c r="S62" s="407">
        <f t="shared" ref="S62:S73" si="14">SUM(F62:R62)</f>
        <v>0</v>
      </c>
      <c r="T62" s="413"/>
      <c r="U62" s="413"/>
      <c r="V62" s="414"/>
      <c r="W62" s="414"/>
      <c r="X62" s="414"/>
      <c r="Y62" s="414"/>
      <c r="Z62" s="414"/>
      <c r="AA62" s="414"/>
      <c r="AB62" s="414">
        <f t="shared" si="11"/>
        <v>0</v>
      </c>
      <c r="AC62" s="414"/>
      <c r="AD62" s="414"/>
      <c r="AE62" s="414"/>
      <c r="AF62" s="414"/>
      <c r="AG62" s="414"/>
      <c r="AH62" s="414"/>
      <c r="AI62" s="1276"/>
      <c r="AJ62" s="1276"/>
      <c r="AK62" s="414"/>
      <c r="AL62" s="414"/>
      <c r="AM62" s="414"/>
      <c r="AN62" s="414"/>
      <c r="AO62" s="415"/>
      <c r="AP62" s="408">
        <f t="shared" si="12"/>
        <v>0</v>
      </c>
    </row>
    <row r="63" spans="2:42" s="416" customFormat="1" x14ac:dyDescent="0.2">
      <c r="B63" s="399"/>
      <c r="C63" s="438" t="s">
        <v>167</v>
      </c>
      <c r="D63" s="411">
        <f>IFERROR('GROUP Inputs'!D68,"")</f>
        <v>0</v>
      </c>
      <c r="E63" s="411"/>
      <c r="F63" s="411">
        <f t="shared" si="13"/>
        <v>0</v>
      </c>
      <c r="G63" s="411"/>
      <c r="H63" s="411"/>
      <c r="I63" s="411"/>
      <c r="J63" s="411"/>
      <c r="K63" s="411"/>
      <c r="L63" s="411"/>
      <c r="M63" s="411"/>
      <c r="N63" s="411"/>
      <c r="O63" s="411"/>
      <c r="P63" s="411"/>
      <c r="Q63" s="411"/>
      <c r="R63" s="412"/>
      <c r="S63" s="407">
        <f t="shared" si="14"/>
        <v>0</v>
      </c>
      <c r="T63" s="413"/>
      <c r="U63" s="413"/>
      <c r="V63" s="414"/>
      <c r="W63" s="414"/>
      <c r="X63" s="414"/>
      <c r="Y63" s="414"/>
      <c r="Z63" s="414"/>
      <c r="AA63" s="414"/>
      <c r="AB63" s="414">
        <f t="shared" si="11"/>
        <v>0</v>
      </c>
      <c r="AC63" s="414"/>
      <c r="AD63" s="414"/>
      <c r="AE63" s="414"/>
      <c r="AF63" s="414"/>
      <c r="AG63" s="414"/>
      <c r="AH63" s="414"/>
      <c r="AI63" s="1276"/>
      <c r="AJ63" s="1276"/>
      <c r="AK63" s="414"/>
      <c r="AL63" s="414"/>
      <c r="AM63" s="414"/>
      <c r="AN63" s="414"/>
      <c r="AO63" s="415"/>
      <c r="AP63" s="408">
        <f t="shared" si="12"/>
        <v>0</v>
      </c>
    </row>
    <row r="64" spans="2:42" s="416" customFormat="1" x14ac:dyDescent="0.2">
      <c r="B64" s="399"/>
      <c r="C64" s="438" t="s">
        <v>168</v>
      </c>
      <c r="D64" s="411">
        <f>IFERROR('GROUP Inputs'!D69,"")</f>
        <v>0</v>
      </c>
      <c r="E64" s="411"/>
      <c r="F64" s="411">
        <f t="shared" si="13"/>
        <v>0</v>
      </c>
      <c r="G64" s="411"/>
      <c r="H64" s="411"/>
      <c r="I64" s="411"/>
      <c r="J64" s="411"/>
      <c r="K64" s="411"/>
      <c r="L64" s="411"/>
      <c r="M64" s="411"/>
      <c r="N64" s="411"/>
      <c r="O64" s="411"/>
      <c r="P64" s="411"/>
      <c r="Q64" s="411"/>
      <c r="R64" s="412"/>
      <c r="S64" s="407">
        <f t="shared" si="14"/>
        <v>0</v>
      </c>
      <c r="T64" s="413"/>
      <c r="U64" s="413"/>
      <c r="V64" s="414"/>
      <c r="W64" s="414"/>
      <c r="X64" s="414"/>
      <c r="Y64" s="414"/>
      <c r="Z64" s="414"/>
      <c r="AA64" s="414"/>
      <c r="AB64" s="414">
        <f t="shared" si="11"/>
        <v>0</v>
      </c>
      <c r="AC64" s="414"/>
      <c r="AD64" s="414"/>
      <c r="AE64" s="414"/>
      <c r="AF64" s="414"/>
      <c r="AG64" s="414"/>
      <c r="AH64" s="414"/>
      <c r="AI64" s="1276"/>
      <c r="AJ64" s="1276"/>
      <c r="AK64" s="414"/>
      <c r="AL64" s="414"/>
      <c r="AM64" s="414"/>
      <c r="AN64" s="414"/>
      <c r="AO64" s="415"/>
      <c r="AP64" s="408">
        <f t="shared" si="12"/>
        <v>0</v>
      </c>
    </row>
    <row r="65" spans="2:43" s="416" customFormat="1" x14ac:dyDescent="0.2">
      <c r="B65" s="399"/>
      <c r="C65" s="438" t="s">
        <v>108</v>
      </c>
      <c r="D65" s="411">
        <f>IFERROR('GROUP Inputs'!D70,"")</f>
        <v>0</v>
      </c>
      <c r="E65" s="411"/>
      <c r="F65" s="411">
        <f t="shared" si="13"/>
        <v>0</v>
      </c>
      <c r="G65" s="411"/>
      <c r="H65" s="411"/>
      <c r="I65" s="411"/>
      <c r="J65" s="411"/>
      <c r="K65" s="411"/>
      <c r="L65" s="411"/>
      <c r="M65" s="411"/>
      <c r="N65" s="411"/>
      <c r="O65" s="411"/>
      <c r="P65" s="411"/>
      <c r="Q65" s="411"/>
      <c r="R65" s="412"/>
      <c r="S65" s="407">
        <f t="shared" si="14"/>
        <v>0</v>
      </c>
      <c r="T65" s="413"/>
      <c r="U65" s="413"/>
      <c r="V65" s="414"/>
      <c r="W65" s="414"/>
      <c r="X65" s="414"/>
      <c r="Y65" s="414"/>
      <c r="Z65" s="414"/>
      <c r="AA65" s="414"/>
      <c r="AB65" s="414">
        <f t="shared" si="11"/>
        <v>0</v>
      </c>
      <c r="AC65" s="414"/>
      <c r="AD65" s="414"/>
      <c r="AE65" s="414"/>
      <c r="AF65" s="414"/>
      <c r="AG65" s="414"/>
      <c r="AH65" s="414"/>
      <c r="AI65" s="1276"/>
      <c r="AJ65" s="1276"/>
      <c r="AK65" s="414"/>
      <c r="AL65" s="414"/>
      <c r="AM65" s="414"/>
      <c r="AN65" s="414"/>
      <c r="AO65" s="415"/>
      <c r="AP65" s="408">
        <f t="shared" si="12"/>
        <v>0</v>
      </c>
    </row>
    <row r="66" spans="2:43" s="416" customFormat="1" x14ac:dyDescent="0.2">
      <c r="B66" s="399"/>
      <c r="C66" s="438" t="s">
        <v>169</v>
      </c>
      <c r="D66" s="411">
        <f>IFERROR('GROUP Inputs'!D71,"")</f>
        <v>0</v>
      </c>
      <c r="E66" s="411"/>
      <c r="F66" s="411">
        <f t="shared" si="13"/>
        <v>0</v>
      </c>
      <c r="G66" s="411"/>
      <c r="H66" s="411"/>
      <c r="I66" s="411"/>
      <c r="J66" s="411"/>
      <c r="K66" s="411"/>
      <c r="L66" s="411"/>
      <c r="M66" s="411"/>
      <c r="N66" s="411"/>
      <c r="O66" s="411"/>
      <c r="P66" s="411"/>
      <c r="Q66" s="411"/>
      <c r="R66" s="412"/>
      <c r="S66" s="407">
        <f t="shared" si="14"/>
        <v>0</v>
      </c>
      <c r="T66" s="413"/>
      <c r="U66" s="413"/>
      <c r="V66" s="414"/>
      <c r="W66" s="414"/>
      <c r="X66" s="414"/>
      <c r="Y66" s="414"/>
      <c r="Z66" s="414"/>
      <c r="AA66" s="414"/>
      <c r="AB66" s="414">
        <f t="shared" si="11"/>
        <v>0</v>
      </c>
      <c r="AC66" s="414"/>
      <c r="AD66" s="414"/>
      <c r="AE66" s="414"/>
      <c r="AF66" s="414"/>
      <c r="AG66" s="414"/>
      <c r="AH66" s="414"/>
      <c r="AI66" s="1276"/>
      <c r="AJ66" s="1276"/>
      <c r="AK66" s="414"/>
      <c r="AL66" s="414"/>
      <c r="AM66" s="414"/>
      <c r="AN66" s="414"/>
      <c r="AO66" s="415"/>
      <c r="AP66" s="408">
        <f t="shared" si="12"/>
        <v>0</v>
      </c>
    </row>
    <row r="67" spans="2:43" s="416" customFormat="1" x14ac:dyDescent="0.2">
      <c r="B67" s="399"/>
      <c r="C67" s="438" t="s">
        <v>170</v>
      </c>
      <c r="D67" s="411">
        <f>IFERROR('GROUP Inputs'!D72,"")</f>
        <v>0</v>
      </c>
      <c r="E67" s="411"/>
      <c r="F67" s="411">
        <f t="shared" si="13"/>
        <v>0</v>
      </c>
      <c r="G67" s="411"/>
      <c r="H67" s="411"/>
      <c r="I67" s="411"/>
      <c r="J67" s="411"/>
      <c r="K67" s="411"/>
      <c r="L67" s="411"/>
      <c r="M67" s="411"/>
      <c r="N67" s="411"/>
      <c r="O67" s="411"/>
      <c r="P67" s="411"/>
      <c r="Q67" s="411"/>
      <c r="R67" s="412"/>
      <c r="S67" s="407">
        <f t="shared" si="14"/>
        <v>0</v>
      </c>
      <c r="T67" s="413"/>
      <c r="U67" s="413"/>
      <c r="V67" s="414"/>
      <c r="W67" s="414"/>
      <c r="X67" s="414"/>
      <c r="Y67" s="414"/>
      <c r="Z67" s="414"/>
      <c r="AA67" s="414"/>
      <c r="AB67" s="414">
        <f t="shared" si="11"/>
        <v>0</v>
      </c>
      <c r="AC67" s="414"/>
      <c r="AD67" s="414"/>
      <c r="AE67" s="414"/>
      <c r="AF67" s="414"/>
      <c r="AG67" s="414"/>
      <c r="AH67" s="414"/>
      <c r="AI67" s="1276"/>
      <c r="AJ67" s="1276"/>
      <c r="AK67" s="414"/>
      <c r="AL67" s="414"/>
      <c r="AM67" s="414"/>
      <c r="AN67" s="414"/>
      <c r="AO67" s="415"/>
      <c r="AP67" s="408">
        <f t="shared" si="12"/>
        <v>0</v>
      </c>
    </row>
    <row r="68" spans="2:43" s="416" customFormat="1" x14ac:dyDescent="0.2">
      <c r="B68" s="399"/>
      <c r="C68" s="438" t="s">
        <v>171</v>
      </c>
      <c r="D68" s="411">
        <f>IFERROR('GROUP Inputs'!D73,"")</f>
        <v>0</v>
      </c>
      <c r="E68" s="411"/>
      <c r="F68" s="411">
        <f t="shared" si="13"/>
        <v>0</v>
      </c>
      <c r="G68" s="411"/>
      <c r="H68" s="411"/>
      <c r="I68" s="411"/>
      <c r="J68" s="411"/>
      <c r="K68" s="411"/>
      <c r="L68" s="411"/>
      <c r="M68" s="411"/>
      <c r="N68" s="411"/>
      <c r="O68" s="411"/>
      <c r="P68" s="411"/>
      <c r="Q68" s="411"/>
      <c r="R68" s="412"/>
      <c r="S68" s="407">
        <f t="shared" si="14"/>
        <v>0</v>
      </c>
      <c r="T68" s="413"/>
      <c r="U68" s="413"/>
      <c r="V68" s="414"/>
      <c r="W68" s="414"/>
      <c r="X68" s="414"/>
      <c r="Y68" s="414"/>
      <c r="Z68" s="414"/>
      <c r="AA68" s="414"/>
      <c r="AB68" s="414">
        <f t="shared" si="11"/>
        <v>0</v>
      </c>
      <c r="AC68" s="414"/>
      <c r="AD68" s="414"/>
      <c r="AE68" s="414"/>
      <c r="AF68" s="414"/>
      <c r="AG68" s="414"/>
      <c r="AH68" s="414"/>
      <c r="AI68" s="1276"/>
      <c r="AJ68" s="1276"/>
      <c r="AK68" s="414"/>
      <c r="AL68" s="414"/>
      <c r="AM68" s="414"/>
      <c r="AN68" s="414"/>
      <c r="AO68" s="415"/>
      <c r="AP68" s="408">
        <f t="shared" si="12"/>
        <v>0</v>
      </c>
    </row>
    <row r="69" spans="2:43" s="416" customFormat="1" x14ac:dyDescent="0.2">
      <c r="B69" s="399"/>
      <c r="C69" s="438" t="s">
        <v>172</v>
      </c>
      <c r="D69" s="411">
        <f>IFERROR('GROUP Inputs'!D74,"")</f>
        <v>0</v>
      </c>
      <c r="E69" s="411"/>
      <c r="F69" s="411">
        <f t="shared" si="13"/>
        <v>0</v>
      </c>
      <c r="G69" s="411"/>
      <c r="H69" s="411"/>
      <c r="I69" s="411"/>
      <c r="J69" s="411"/>
      <c r="K69" s="411"/>
      <c r="L69" s="411"/>
      <c r="M69" s="411"/>
      <c r="N69" s="411"/>
      <c r="O69" s="411"/>
      <c r="P69" s="411"/>
      <c r="Q69" s="411"/>
      <c r="R69" s="412"/>
      <c r="S69" s="407">
        <f t="shared" si="14"/>
        <v>0</v>
      </c>
      <c r="T69" s="413"/>
      <c r="U69" s="413"/>
      <c r="V69" s="414"/>
      <c r="W69" s="414"/>
      <c r="X69" s="414"/>
      <c r="Y69" s="414"/>
      <c r="Z69" s="414"/>
      <c r="AA69" s="414"/>
      <c r="AB69" s="414">
        <f t="shared" si="11"/>
        <v>0</v>
      </c>
      <c r="AC69" s="414"/>
      <c r="AD69" s="414"/>
      <c r="AE69" s="414"/>
      <c r="AF69" s="414"/>
      <c r="AG69" s="414"/>
      <c r="AH69" s="414"/>
      <c r="AI69" s="1276"/>
      <c r="AJ69" s="1276"/>
      <c r="AK69" s="414"/>
      <c r="AL69" s="414"/>
      <c r="AM69" s="414"/>
      <c r="AN69" s="414"/>
      <c r="AO69" s="415"/>
      <c r="AP69" s="408">
        <f t="shared" si="12"/>
        <v>0</v>
      </c>
    </row>
    <row r="70" spans="2:43" s="416" customFormat="1" x14ac:dyDescent="0.2">
      <c r="B70" s="399"/>
      <c r="C70" s="438" t="s">
        <v>173</v>
      </c>
      <c r="D70" s="411">
        <f>IFERROR('GROUP Inputs'!D75,"")</f>
        <v>0</v>
      </c>
      <c r="E70" s="411"/>
      <c r="F70" s="411">
        <f t="shared" si="13"/>
        <v>0</v>
      </c>
      <c r="G70" s="411"/>
      <c r="H70" s="411"/>
      <c r="I70" s="411"/>
      <c r="J70" s="411"/>
      <c r="K70" s="411"/>
      <c r="L70" s="411"/>
      <c r="M70" s="411">
        <f>-M137-M187-M188</f>
        <v>0</v>
      </c>
      <c r="N70" s="411"/>
      <c r="O70" s="411"/>
      <c r="P70" s="411"/>
      <c r="Q70" s="411"/>
      <c r="R70" s="412"/>
      <c r="S70" s="407">
        <f t="shared" si="14"/>
        <v>0</v>
      </c>
      <c r="T70" s="413"/>
      <c r="U70" s="413"/>
      <c r="V70" s="414"/>
      <c r="W70" s="414"/>
      <c r="X70" s="414"/>
      <c r="Y70" s="414"/>
      <c r="Z70" s="414"/>
      <c r="AA70" s="414"/>
      <c r="AB70" s="414">
        <f t="shared" si="11"/>
        <v>0</v>
      </c>
      <c r="AC70" s="414"/>
      <c r="AD70" s="414"/>
      <c r="AE70" s="414"/>
      <c r="AF70" s="414"/>
      <c r="AG70" s="414"/>
      <c r="AH70" s="414"/>
      <c r="AI70" s="1276"/>
      <c r="AJ70" s="1276"/>
      <c r="AK70" s="414"/>
      <c r="AL70" s="414"/>
      <c r="AM70" s="414"/>
      <c r="AN70" s="414"/>
      <c r="AO70" s="415"/>
      <c r="AP70" s="408">
        <f t="shared" si="12"/>
        <v>0</v>
      </c>
    </row>
    <row r="71" spans="2:43" s="416" customFormat="1" x14ac:dyDescent="0.2">
      <c r="B71" s="399"/>
      <c r="C71" s="438" t="s">
        <v>163</v>
      </c>
      <c r="D71" s="411">
        <f>IFERROR('GROUP Inputs'!D76,"")</f>
        <v>0</v>
      </c>
      <c r="E71" s="411"/>
      <c r="F71" s="411">
        <f t="shared" si="13"/>
        <v>0</v>
      </c>
      <c r="G71" s="411"/>
      <c r="H71" s="411"/>
      <c r="I71" s="411"/>
      <c r="J71" s="411"/>
      <c r="K71" s="411"/>
      <c r="L71" s="411"/>
      <c r="M71" s="411"/>
      <c r="N71" s="411"/>
      <c r="O71" s="411"/>
      <c r="P71" s="411"/>
      <c r="Q71" s="411"/>
      <c r="R71" s="412"/>
      <c r="S71" s="407">
        <f t="shared" si="14"/>
        <v>0</v>
      </c>
      <c r="T71" s="413"/>
      <c r="U71" s="413"/>
      <c r="V71" s="414"/>
      <c r="W71" s="414"/>
      <c r="X71" s="414"/>
      <c r="Y71" s="414"/>
      <c r="Z71" s="414"/>
      <c r="AA71" s="414">
        <f>+S71</f>
        <v>0</v>
      </c>
      <c r="AB71" s="414"/>
      <c r="AC71" s="414"/>
      <c r="AD71" s="414"/>
      <c r="AE71" s="414"/>
      <c r="AF71" s="414"/>
      <c r="AG71" s="414"/>
      <c r="AH71" s="414"/>
      <c r="AI71" s="1276"/>
      <c r="AJ71" s="1276"/>
      <c r="AK71" s="414"/>
      <c r="AL71" s="414"/>
      <c r="AM71" s="414"/>
      <c r="AN71" s="414"/>
      <c r="AO71" s="415"/>
      <c r="AP71" s="408">
        <f t="shared" si="12"/>
        <v>0</v>
      </c>
    </row>
    <row r="72" spans="2:43" s="416" customFormat="1" x14ac:dyDescent="0.2">
      <c r="B72" s="399"/>
      <c r="C72" s="438" t="s">
        <v>109</v>
      </c>
      <c r="D72" s="411">
        <f>IFERROR('GROUP Inputs'!D77,"")</f>
        <v>0</v>
      </c>
      <c r="E72" s="411"/>
      <c r="F72" s="411">
        <f t="shared" si="13"/>
        <v>0</v>
      </c>
      <c r="G72" s="411"/>
      <c r="H72" s="411"/>
      <c r="I72" s="411"/>
      <c r="J72" s="411"/>
      <c r="K72" s="411"/>
      <c r="L72" s="411"/>
      <c r="M72" s="411"/>
      <c r="N72" s="411"/>
      <c r="O72" s="411"/>
      <c r="P72" s="411"/>
      <c r="Q72" s="411"/>
      <c r="R72" s="412"/>
      <c r="S72" s="407">
        <f t="shared" si="14"/>
        <v>0</v>
      </c>
      <c r="T72" s="413"/>
      <c r="U72" s="413"/>
      <c r="V72" s="414"/>
      <c r="W72" s="414"/>
      <c r="X72" s="414"/>
      <c r="Y72" s="414"/>
      <c r="Z72" s="414"/>
      <c r="AA72" s="414"/>
      <c r="AB72" s="414">
        <f>+S72</f>
        <v>0</v>
      </c>
      <c r="AC72" s="414"/>
      <c r="AD72" s="414"/>
      <c r="AE72" s="414"/>
      <c r="AF72" s="414"/>
      <c r="AG72" s="414"/>
      <c r="AH72" s="414"/>
      <c r="AI72" s="1276"/>
      <c r="AJ72" s="1276"/>
      <c r="AK72" s="414"/>
      <c r="AL72" s="414"/>
      <c r="AM72" s="414"/>
      <c r="AN72" s="414"/>
      <c r="AO72" s="415"/>
      <c r="AP72" s="408">
        <f t="shared" si="12"/>
        <v>0</v>
      </c>
    </row>
    <row r="73" spans="2:43" s="416" customFormat="1" x14ac:dyDescent="0.2">
      <c r="B73" s="399"/>
      <c r="C73" s="438" t="s">
        <v>174</v>
      </c>
      <c r="D73" s="411">
        <f>IFERROR('GROUP Inputs'!D78,"")</f>
        <v>0</v>
      </c>
      <c r="E73" s="411"/>
      <c r="F73" s="411">
        <f t="shared" si="13"/>
        <v>0</v>
      </c>
      <c r="G73" s="411"/>
      <c r="H73" s="411"/>
      <c r="I73" s="411"/>
      <c r="J73" s="411"/>
      <c r="K73" s="411"/>
      <c r="L73" s="411"/>
      <c r="M73" s="411"/>
      <c r="N73" s="411"/>
      <c r="O73" s="411"/>
      <c r="P73" s="411"/>
      <c r="Q73" s="411"/>
      <c r="R73" s="412"/>
      <c r="S73" s="407">
        <f t="shared" si="14"/>
        <v>0</v>
      </c>
      <c r="T73" s="413"/>
      <c r="U73" s="413"/>
      <c r="V73" s="414"/>
      <c r="W73" s="414"/>
      <c r="X73" s="414"/>
      <c r="Y73" s="414"/>
      <c r="Z73" s="414"/>
      <c r="AA73" s="414"/>
      <c r="AB73" s="414">
        <f>+S73</f>
        <v>0</v>
      </c>
      <c r="AC73" s="414"/>
      <c r="AD73" s="414"/>
      <c r="AE73" s="414"/>
      <c r="AF73" s="414"/>
      <c r="AG73" s="414"/>
      <c r="AH73" s="414"/>
      <c r="AI73" s="1276"/>
      <c r="AJ73" s="1276"/>
      <c r="AK73" s="414"/>
      <c r="AL73" s="414"/>
      <c r="AM73" s="414"/>
      <c r="AN73" s="414"/>
      <c r="AO73" s="415"/>
      <c r="AP73" s="408">
        <f t="shared" si="12"/>
        <v>0</v>
      </c>
    </row>
    <row r="74" spans="2:43" s="416" customFormat="1" x14ac:dyDescent="0.2">
      <c r="B74" s="399"/>
      <c r="C74" s="438"/>
      <c r="D74" s="411"/>
      <c r="E74" s="411"/>
      <c r="F74" s="411"/>
      <c r="G74" s="411"/>
      <c r="H74" s="411"/>
      <c r="I74" s="411"/>
      <c r="J74" s="411"/>
      <c r="K74" s="411"/>
      <c r="L74" s="411"/>
      <c r="M74" s="411"/>
      <c r="N74" s="411"/>
      <c r="O74" s="411"/>
      <c r="P74" s="411"/>
      <c r="Q74" s="411"/>
      <c r="R74" s="412"/>
      <c r="S74" s="407"/>
      <c r="T74" s="413"/>
      <c r="U74" s="413"/>
      <c r="V74" s="414"/>
      <c r="W74" s="414"/>
      <c r="X74" s="414"/>
      <c r="Y74" s="414"/>
      <c r="Z74" s="414"/>
      <c r="AA74" s="414"/>
      <c r="AB74" s="414"/>
      <c r="AC74" s="414"/>
      <c r="AD74" s="414"/>
      <c r="AE74" s="414"/>
      <c r="AF74" s="414"/>
      <c r="AG74" s="414"/>
      <c r="AH74" s="414"/>
      <c r="AI74" s="1276"/>
      <c r="AJ74" s="1276"/>
      <c r="AK74" s="414"/>
      <c r="AL74" s="414"/>
      <c r="AM74" s="414"/>
      <c r="AN74" s="414"/>
      <c r="AO74" s="415"/>
      <c r="AP74" s="408">
        <f t="shared" si="12"/>
        <v>0</v>
      </c>
    </row>
    <row r="75" spans="2:43" x14ac:dyDescent="0.2">
      <c r="C75" s="436" t="str">
        <f>'GROUP Inputs'!C80</f>
        <v>7. Other Revenue and Expenses</v>
      </c>
      <c r="D75" s="402"/>
      <c r="E75" s="402"/>
      <c r="F75" s="402"/>
      <c r="G75" s="402"/>
      <c r="H75" s="402"/>
      <c r="I75" s="402"/>
      <c r="J75" s="402"/>
      <c r="K75" s="402"/>
      <c r="L75" s="402"/>
      <c r="M75" s="402"/>
      <c r="N75" s="402"/>
      <c r="O75" s="402"/>
      <c r="P75" s="402"/>
      <c r="Q75" s="402"/>
      <c r="R75" s="402"/>
      <c r="S75" s="402"/>
      <c r="T75" s="402"/>
      <c r="U75" s="402"/>
      <c r="V75" s="403"/>
      <c r="W75" s="403"/>
      <c r="X75" s="403"/>
      <c r="Y75" s="403"/>
      <c r="Z75" s="403"/>
      <c r="AA75" s="403"/>
      <c r="AB75" s="403"/>
      <c r="AC75" s="403"/>
      <c r="AD75" s="403"/>
      <c r="AE75" s="403"/>
      <c r="AF75" s="403"/>
      <c r="AG75" s="403"/>
      <c r="AH75" s="403"/>
      <c r="AI75" s="403"/>
      <c r="AJ75" s="403"/>
      <c r="AK75" s="403"/>
      <c r="AL75" s="403"/>
      <c r="AM75" s="403"/>
      <c r="AN75" s="403"/>
      <c r="AO75" s="404"/>
      <c r="AP75" s="408">
        <f t="shared" si="12"/>
        <v>0</v>
      </c>
      <c r="AQ75" s="416"/>
    </row>
    <row r="76" spans="2:43" x14ac:dyDescent="0.2">
      <c r="C76" s="437" t="s">
        <v>129</v>
      </c>
      <c r="D76" s="405"/>
      <c r="E76" s="405"/>
      <c r="F76" s="405"/>
      <c r="G76" s="405"/>
      <c r="H76" s="405"/>
      <c r="I76" s="405"/>
      <c r="J76" s="405"/>
      <c r="K76" s="405"/>
      <c r="L76" s="405"/>
      <c r="M76" s="405"/>
      <c r="N76" s="405"/>
      <c r="O76" s="405"/>
      <c r="P76" s="405"/>
      <c r="Q76" s="405"/>
      <c r="R76" s="406"/>
      <c r="S76" s="407"/>
      <c r="T76" s="408"/>
      <c r="U76" s="408"/>
      <c r="V76" s="409"/>
      <c r="W76" s="409"/>
      <c r="X76" s="409"/>
      <c r="Y76" s="409"/>
      <c r="Z76" s="409"/>
      <c r="AA76" s="409"/>
      <c r="AB76" s="409"/>
      <c r="AC76" s="409"/>
      <c r="AD76" s="409"/>
      <c r="AE76" s="409"/>
      <c r="AF76" s="409"/>
      <c r="AG76" s="409"/>
      <c r="AH76" s="409"/>
      <c r="AI76" s="1275"/>
      <c r="AJ76" s="1275"/>
      <c r="AK76" s="409"/>
      <c r="AL76" s="409"/>
      <c r="AM76" s="409"/>
      <c r="AN76" s="409"/>
      <c r="AO76" s="410"/>
      <c r="AP76" s="408">
        <f t="shared" si="12"/>
        <v>0</v>
      </c>
    </row>
    <row r="77" spans="2:43" s="416" customFormat="1" x14ac:dyDescent="0.2">
      <c r="B77" s="399"/>
      <c r="C77" s="438" t="s">
        <v>354</v>
      </c>
      <c r="D77" s="411">
        <f>IFERROR('GROUP Inputs'!D82,"")</f>
        <v>0</v>
      </c>
      <c r="E77" s="411"/>
      <c r="F77" s="411">
        <f t="shared" ref="F77:F116" si="15">D77-E77</f>
        <v>0</v>
      </c>
      <c r="G77" s="411"/>
      <c r="H77" s="411"/>
      <c r="I77" s="411"/>
      <c r="J77" s="411"/>
      <c r="K77" s="411"/>
      <c r="L77" s="411"/>
      <c r="M77" s="411"/>
      <c r="N77" s="411"/>
      <c r="O77" s="411"/>
      <c r="P77" s="411"/>
      <c r="Q77" s="411"/>
      <c r="R77" s="412">
        <v>0</v>
      </c>
      <c r="S77" s="407">
        <f>SUM(F77:R77)</f>
        <v>0</v>
      </c>
      <c r="T77" s="413"/>
      <c r="U77" s="413"/>
      <c r="V77" s="414"/>
      <c r="W77" s="414"/>
      <c r="X77" s="414"/>
      <c r="Y77" s="414"/>
      <c r="Z77" s="414"/>
      <c r="AA77" s="414"/>
      <c r="AB77" s="414"/>
      <c r="AC77" s="414"/>
      <c r="AD77" s="414"/>
      <c r="AE77" s="414"/>
      <c r="AF77" s="414"/>
      <c r="AG77" s="414">
        <f>+S77</f>
        <v>0</v>
      </c>
      <c r="AH77" s="414"/>
      <c r="AI77" s="1276"/>
      <c r="AJ77" s="1276"/>
      <c r="AK77" s="414"/>
      <c r="AL77" s="414"/>
      <c r="AM77" s="414"/>
      <c r="AN77" s="414"/>
      <c r="AO77" s="415"/>
      <c r="AP77" s="408">
        <f t="shared" si="12"/>
        <v>0</v>
      </c>
      <c r="AQ77" s="382"/>
    </row>
    <row r="78" spans="2:43" s="416" customFormat="1" x14ac:dyDescent="0.2">
      <c r="B78" s="399"/>
      <c r="C78" s="438" t="s">
        <v>1408</v>
      </c>
      <c r="D78" s="411">
        <f>IFERROR('GROUP Inputs'!D83,"")</f>
        <v>0</v>
      </c>
      <c r="E78" s="411"/>
      <c r="F78" s="411">
        <f t="shared" si="15"/>
        <v>0</v>
      </c>
      <c r="G78" s="411"/>
      <c r="H78" s="411"/>
      <c r="I78" s="411"/>
      <c r="J78" s="411">
        <f>-J131</f>
        <v>0</v>
      </c>
      <c r="K78" s="411"/>
      <c r="L78" s="411"/>
      <c r="M78" s="411"/>
      <c r="N78" s="411"/>
      <c r="O78" s="411"/>
      <c r="P78" s="411"/>
      <c r="Q78" s="411"/>
      <c r="R78" s="412"/>
      <c r="S78" s="407">
        <f>SUM(F78:R78)</f>
        <v>0</v>
      </c>
      <c r="T78" s="413"/>
      <c r="U78" s="413"/>
      <c r="V78" s="414"/>
      <c r="W78" s="414"/>
      <c r="X78" s="414"/>
      <c r="Y78" s="414"/>
      <c r="Z78" s="414"/>
      <c r="AA78" s="414"/>
      <c r="AB78" s="414"/>
      <c r="AC78" s="414"/>
      <c r="AD78" s="414"/>
      <c r="AE78" s="414">
        <f>+S78</f>
        <v>0</v>
      </c>
      <c r="AF78" s="414"/>
      <c r="AG78" s="414"/>
      <c r="AH78" s="414"/>
      <c r="AI78" s="1276"/>
      <c r="AJ78" s="1276"/>
      <c r="AK78" s="414"/>
      <c r="AL78" s="414"/>
      <c r="AM78" s="414"/>
      <c r="AN78" s="414"/>
      <c r="AO78" s="415"/>
      <c r="AP78" s="408">
        <f t="shared" si="12"/>
        <v>0</v>
      </c>
    </row>
    <row r="79" spans="2:43" s="416" customFormat="1" ht="13.5" thickBot="1" x14ac:dyDescent="0.25">
      <c r="B79" s="399"/>
      <c r="C79" s="438" t="s">
        <v>177</v>
      </c>
      <c r="D79" s="411">
        <f>IFERROR('GROUP Inputs'!D84,"")</f>
        <v>0</v>
      </c>
      <c r="E79" s="411"/>
      <c r="F79" s="411">
        <f>D79-E79</f>
        <v>0</v>
      </c>
      <c r="G79" s="411"/>
      <c r="H79" s="411"/>
      <c r="I79" s="411"/>
      <c r="J79" s="411">
        <f>-J133</f>
        <v>0</v>
      </c>
      <c r="K79" s="411"/>
      <c r="L79" s="411"/>
      <c r="M79" s="411"/>
      <c r="N79" s="411"/>
      <c r="O79" s="411"/>
      <c r="P79" s="411"/>
      <c r="Q79" s="411"/>
      <c r="R79" s="412"/>
      <c r="S79" s="407">
        <f>SUM(F79:R79)</f>
        <v>0</v>
      </c>
      <c r="T79" s="413"/>
      <c r="U79" s="413"/>
      <c r="V79" s="414"/>
      <c r="W79" s="414"/>
      <c r="X79" s="414"/>
      <c r="Y79" s="414"/>
      <c r="Z79" s="414"/>
      <c r="AA79" s="414"/>
      <c r="AB79" s="414"/>
      <c r="AC79" s="414"/>
      <c r="AD79" s="414"/>
      <c r="AE79" s="414"/>
      <c r="AF79" s="414"/>
      <c r="AG79" s="414"/>
      <c r="AH79" s="414"/>
      <c r="AI79" s="1276"/>
      <c r="AJ79" s="1276"/>
      <c r="AK79" s="414"/>
      <c r="AL79" s="414"/>
      <c r="AM79" s="414"/>
      <c r="AN79" s="414"/>
      <c r="AO79" s="415"/>
      <c r="AP79" s="408">
        <f t="shared" si="12"/>
        <v>0</v>
      </c>
    </row>
    <row r="80" spans="2:43" s="416" customFormat="1" ht="14.25" thickTop="1" thickBot="1" x14ac:dyDescent="0.25">
      <c r="B80" s="399"/>
      <c r="C80" s="438" t="s">
        <v>140</v>
      </c>
      <c r="D80" s="411">
        <f>IFERROR('GROUP Inputs'!D85,"")</f>
        <v>0</v>
      </c>
      <c r="E80" s="411"/>
      <c r="F80" s="411">
        <f t="shared" si="15"/>
        <v>0</v>
      </c>
      <c r="G80" s="1026"/>
      <c r="H80" s="411"/>
      <c r="I80" s="411"/>
      <c r="J80" s="411">
        <f>-J134</f>
        <v>0</v>
      </c>
      <c r="K80" s="411"/>
      <c r="L80" s="411"/>
      <c r="M80" s="411"/>
      <c r="N80" s="411"/>
      <c r="O80" s="411"/>
      <c r="P80" s="411"/>
      <c r="Q80" s="411"/>
      <c r="R80" s="412"/>
      <c r="S80" s="407">
        <f>SUM(F80:R80)</f>
        <v>0</v>
      </c>
      <c r="T80" s="413"/>
      <c r="U80" s="413"/>
      <c r="V80" s="414"/>
      <c r="W80" s="414">
        <f>+S80</f>
        <v>0</v>
      </c>
      <c r="X80" s="414"/>
      <c r="Y80" s="414"/>
      <c r="Z80" s="414"/>
      <c r="AA80" s="414"/>
      <c r="AB80" s="414"/>
      <c r="AC80" s="414"/>
      <c r="AD80" s="414"/>
      <c r="AE80" s="414"/>
      <c r="AF80" s="414"/>
      <c r="AG80" s="414"/>
      <c r="AH80" s="414"/>
      <c r="AI80" s="1276"/>
      <c r="AJ80" s="1276"/>
      <c r="AK80" s="414"/>
      <c r="AL80" s="414"/>
      <c r="AM80" s="414"/>
      <c r="AN80" s="414"/>
      <c r="AO80" s="415"/>
      <c r="AP80" s="408">
        <f t="shared" si="12"/>
        <v>0</v>
      </c>
    </row>
    <row r="81" spans="2:43" s="416" customFormat="1" ht="13.5" thickTop="1" x14ac:dyDescent="0.2">
      <c r="B81" s="399"/>
      <c r="C81" s="438" t="s">
        <v>178</v>
      </c>
      <c r="D81" s="411">
        <f>IFERROR('GROUP Inputs'!D86,"")</f>
        <v>0</v>
      </c>
      <c r="E81" s="411"/>
      <c r="F81" s="411">
        <f>D81-E81</f>
        <v>0</v>
      </c>
      <c r="G81" s="411">
        <f>-F81</f>
        <v>0</v>
      </c>
      <c r="H81" s="411"/>
      <c r="I81" s="411"/>
      <c r="J81" s="411"/>
      <c r="K81" s="411"/>
      <c r="L81" s="411"/>
      <c r="M81" s="411"/>
      <c r="N81" s="411"/>
      <c r="O81" s="411"/>
      <c r="P81" s="411"/>
      <c r="Q81" s="411"/>
      <c r="R81" s="412"/>
      <c r="S81" s="407">
        <f>SUM(F81:R81)</f>
        <v>0</v>
      </c>
      <c r="T81" s="413"/>
      <c r="U81" s="413"/>
      <c r="V81" s="414"/>
      <c r="W81" s="414"/>
      <c r="X81" s="414"/>
      <c r="Y81" s="414"/>
      <c r="Z81" s="414"/>
      <c r="AA81" s="414"/>
      <c r="AB81" s="414"/>
      <c r="AC81" s="414"/>
      <c r="AD81" s="414"/>
      <c r="AE81" s="414"/>
      <c r="AF81" s="414"/>
      <c r="AG81" s="414"/>
      <c r="AH81" s="414"/>
      <c r="AI81" s="1276"/>
      <c r="AJ81" s="1276"/>
      <c r="AK81" s="414"/>
      <c r="AL81" s="414"/>
      <c r="AM81" s="414"/>
      <c r="AN81" s="414"/>
      <c r="AO81" s="415"/>
      <c r="AP81" s="408">
        <f t="shared" si="12"/>
        <v>0</v>
      </c>
    </row>
    <row r="82" spans="2:43" s="416" customFormat="1" x14ac:dyDescent="0.2">
      <c r="B82" s="399"/>
      <c r="C82" s="438"/>
      <c r="D82" s="411"/>
      <c r="E82" s="411"/>
      <c r="F82" s="411"/>
      <c r="G82" s="411"/>
      <c r="H82" s="411"/>
      <c r="I82" s="411"/>
      <c r="J82" s="411"/>
      <c r="K82" s="411"/>
      <c r="L82" s="411"/>
      <c r="M82" s="411"/>
      <c r="N82" s="411"/>
      <c r="O82" s="411"/>
      <c r="P82" s="411"/>
      <c r="Q82" s="411"/>
      <c r="R82" s="412"/>
      <c r="S82" s="407"/>
      <c r="T82" s="413"/>
      <c r="U82" s="413"/>
      <c r="V82" s="414"/>
      <c r="W82" s="414"/>
      <c r="X82" s="414"/>
      <c r="Y82" s="414"/>
      <c r="Z82" s="414"/>
      <c r="AA82" s="414"/>
      <c r="AB82" s="414"/>
      <c r="AC82" s="414"/>
      <c r="AD82" s="414"/>
      <c r="AE82" s="414"/>
      <c r="AF82" s="414"/>
      <c r="AG82" s="414"/>
      <c r="AH82" s="414"/>
      <c r="AI82" s="1276"/>
      <c r="AJ82" s="1276"/>
      <c r="AK82" s="414"/>
      <c r="AL82" s="414"/>
      <c r="AM82" s="414"/>
      <c r="AN82" s="414"/>
      <c r="AO82" s="415"/>
      <c r="AP82" s="408">
        <f t="shared" si="12"/>
        <v>0</v>
      </c>
    </row>
    <row r="83" spans="2:43" x14ac:dyDescent="0.2">
      <c r="C83" s="437" t="s">
        <v>143</v>
      </c>
      <c r="D83" s="405"/>
      <c r="E83" s="405"/>
      <c r="F83" s="405"/>
      <c r="G83" s="405"/>
      <c r="H83" s="405"/>
      <c r="I83" s="405"/>
      <c r="J83" s="405"/>
      <c r="K83" s="405"/>
      <c r="L83" s="405"/>
      <c r="M83" s="405"/>
      <c r="N83" s="405"/>
      <c r="O83" s="405"/>
      <c r="P83" s="405"/>
      <c r="Q83" s="405"/>
      <c r="R83" s="406"/>
      <c r="S83" s="407"/>
      <c r="T83" s="408"/>
      <c r="U83" s="408"/>
      <c r="V83" s="409"/>
      <c r="W83" s="409"/>
      <c r="X83" s="409"/>
      <c r="Y83" s="409"/>
      <c r="Z83" s="409"/>
      <c r="AA83" s="409"/>
      <c r="AB83" s="409"/>
      <c r="AC83" s="409"/>
      <c r="AD83" s="409"/>
      <c r="AE83" s="409"/>
      <c r="AF83" s="409"/>
      <c r="AG83" s="409"/>
      <c r="AH83" s="409"/>
      <c r="AI83" s="1275"/>
      <c r="AJ83" s="1275"/>
      <c r="AK83" s="409"/>
      <c r="AL83" s="409"/>
      <c r="AM83" s="409"/>
      <c r="AN83" s="409"/>
      <c r="AO83" s="410"/>
      <c r="AP83" s="408">
        <f t="shared" si="12"/>
        <v>0</v>
      </c>
      <c r="AQ83" s="416"/>
    </row>
    <row r="84" spans="2:43" s="416" customFormat="1" x14ac:dyDescent="0.2">
      <c r="B84" s="399"/>
      <c r="C84" s="438" t="s">
        <v>179</v>
      </c>
      <c r="D84" s="411">
        <f>IFERROR('GROUP Inputs'!D89,"")</f>
        <v>0</v>
      </c>
      <c r="E84" s="411"/>
      <c r="F84" s="411">
        <f t="shared" si="15"/>
        <v>0</v>
      </c>
      <c r="G84" s="411"/>
      <c r="H84" s="411"/>
      <c r="I84" s="411"/>
      <c r="J84" s="411"/>
      <c r="K84" s="411"/>
      <c r="L84" s="411"/>
      <c r="M84" s="411"/>
      <c r="N84" s="411"/>
      <c r="O84" s="411"/>
      <c r="P84" s="411"/>
      <c r="Q84" s="411"/>
      <c r="R84" s="412"/>
      <c r="S84" s="407">
        <f t="shared" ref="S84:S90" si="16">SUM(F84:R84)</f>
        <v>0</v>
      </c>
      <c r="T84" s="413"/>
      <c r="U84" s="413"/>
      <c r="V84" s="414"/>
      <c r="W84" s="414"/>
      <c r="X84" s="414"/>
      <c r="Y84" s="414"/>
      <c r="Z84" s="414"/>
      <c r="AA84" s="414"/>
      <c r="AB84" s="414"/>
      <c r="AC84" s="414"/>
      <c r="AD84" s="414">
        <f>+S84</f>
        <v>0</v>
      </c>
      <c r="AE84" s="414"/>
      <c r="AF84" s="414"/>
      <c r="AG84" s="414"/>
      <c r="AH84" s="414"/>
      <c r="AI84" s="1276"/>
      <c r="AJ84" s="1276"/>
      <c r="AK84" s="414"/>
      <c r="AL84" s="414"/>
      <c r="AM84" s="414"/>
      <c r="AN84" s="414"/>
      <c r="AO84" s="415"/>
      <c r="AP84" s="408">
        <f t="shared" si="12"/>
        <v>0</v>
      </c>
      <c r="AQ84" s="382"/>
    </row>
    <row r="85" spans="2:43" s="416" customFormat="1" x14ac:dyDescent="0.2">
      <c r="B85" s="399"/>
      <c r="C85" s="438" t="s">
        <v>180</v>
      </c>
      <c r="D85" s="411">
        <f>IFERROR('GROUP Inputs'!D90,"")</f>
        <v>0</v>
      </c>
      <c r="E85" s="411"/>
      <c r="F85" s="411">
        <f t="shared" si="15"/>
        <v>0</v>
      </c>
      <c r="G85" s="411">
        <f>-F85</f>
        <v>0</v>
      </c>
      <c r="H85" s="411"/>
      <c r="I85" s="411"/>
      <c r="J85" s="411"/>
      <c r="K85" s="411"/>
      <c r="L85" s="411"/>
      <c r="M85" s="411"/>
      <c r="N85" s="411"/>
      <c r="O85" s="411"/>
      <c r="P85" s="411"/>
      <c r="Q85" s="411"/>
      <c r="R85" s="412"/>
      <c r="S85" s="417">
        <f t="shared" si="16"/>
        <v>0</v>
      </c>
      <c r="T85" s="413"/>
      <c r="U85" s="413"/>
      <c r="V85" s="414"/>
      <c r="W85" s="414"/>
      <c r="X85" s="414"/>
      <c r="Y85" s="414"/>
      <c r="Z85" s="414"/>
      <c r="AA85" s="414"/>
      <c r="AB85" s="414"/>
      <c r="AC85" s="414"/>
      <c r="AD85" s="414"/>
      <c r="AE85" s="414"/>
      <c r="AF85" s="414"/>
      <c r="AG85" s="414"/>
      <c r="AH85" s="414"/>
      <c r="AI85" s="1276"/>
      <c r="AJ85" s="1276"/>
      <c r="AK85" s="414"/>
      <c r="AL85" s="414"/>
      <c r="AM85" s="414"/>
      <c r="AN85" s="414"/>
      <c r="AO85" s="415"/>
      <c r="AP85" s="408">
        <f t="shared" si="12"/>
        <v>0</v>
      </c>
    </row>
    <row r="86" spans="2:43" s="416" customFormat="1" x14ac:dyDescent="0.2">
      <c r="B86" s="399"/>
      <c r="C86" s="438" t="s">
        <v>181</v>
      </c>
      <c r="D86" s="411">
        <f>IFERROR('GROUP Inputs'!D91,"")</f>
        <v>0</v>
      </c>
      <c r="E86" s="411"/>
      <c r="F86" s="411">
        <f t="shared" si="15"/>
        <v>0</v>
      </c>
      <c r="G86" s="411"/>
      <c r="H86" s="411"/>
      <c r="I86" s="411"/>
      <c r="J86" s="411"/>
      <c r="K86" s="411"/>
      <c r="L86" s="411"/>
      <c r="M86" s="411"/>
      <c r="N86" s="411"/>
      <c r="O86" s="411"/>
      <c r="P86" s="411"/>
      <c r="Q86" s="411"/>
      <c r="R86" s="412"/>
      <c r="S86" s="407">
        <f t="shared" si="16"/>
        <v>0</v>
      </c>
      <c r="T86" s="413"/>
      <c r="U86" s="413"/>
      <c r="V86" s="414"/>
      <c r="W86" s="414"/>
      <c r="X86" s="414"/>
      <c r="Y86" s="414"/>
      <c r="Z86" s="414"/>
      <c r="AA86" s="414"/>
      <c r="AB86" s="414"/>
      <c r="AC86" s="414"/>
      <c r="AD86" s="414"/>
      <c r="AE86" s="414"/>
      <c r="AF86" s="414"/>
      <c r="AG86" s="414">
        <f>+S86</f>
        <v>0</v>
      </c>
      <c r="AH86" s="414"/>
      <c r="AI86" s="1276"/>
      <c r="AJ86" s="1276"/>
      <c r="AK86" s="414"/>
      <c r="AL86" s="414"/>
      <c r="AM86" s="414"/>
      <c r="AN86" s="414"/>
      <c r="AO86" s="415"/>
      <c r="AP86" s="408">
        <f t="shared" si="12"/>
        <v>0</v>
      </c>
    </row>
    <row r="87" spans="2:43" s="416" customFormat="1" x14ac:dyDescent="0.2">
      <c r="B87" s="399"/>
      <c r="C87" s="438" t="s">
        <v>182</v>
      </c>
      <c r="D87" s="411">
        <f>IFERROR('GROUP Inputs'!D92,"")</f>
        <v>0</v>
      </c>
      <c r="E87" s="411"/>
      <c r="F87" s="411">
        <f>D87-E87</f>
        <v>0</v>
      </c>
      <c r="G87" s="411">
        <f>-F87</f>
        <v>0</v>
      </c>
      <c r="H87" s="411"/>
      <c r="I87" s="411"/>
      <c r="J87" s="411"/>
      <c r="K87" s="411"/>
      <c r="L87" s="411"/>
      <c r="M87" s="411"/>
      <c r="N87" s="411"/>
      <c r="O87" s="411"/>
      <c r="P87" s="411"/>
      <c r="Q87" s="411"/>
      <c r="R87" s="412"/>
      <c r="S87" s="407">
        <f t="shared" si="16"/>
        <v>0</v>
      </c>
      <c r="T87" s="413"/>
      <c r="U87" s="413"/>
      <c r="V87" s="414"/>
      <c r="W87" s="414"/>
      <c r="X87" s="414"/>
      <c r="Y87" s="414"/>
      <c r="Z87" s="414"/>
      <c r="AA87" s="414"/>
      <c r="AB87" s="414"/>
      <c r="AC87" s="414"/>
      <c r="AD87" s="414"/>
      <c r="AE87" s="414"/>
      <c r="AF87" s="414"/>
      <c r="AG87" s="414"/>
      <c r="AH87" s="414"/>
      <c r="AI87" s="1276"/>
      <c r="AJ87" s="1276"/>
      <c r="AK87" s="414"/>
      <c r="AL87" s="414"/>
      <c r="AM87" s="414"/>
      <c r="AN87" s="414"/>
      <c r="AO87" s="415"/>
      <c r="AP87" s="408">
        <f t="shared" si="12"/>
        <v>0</v>
      </c>
    </row>
    <row r="88" spans="2:43" s="416" customFormat="1" x14ac:dyDescent="0.2">
      <c r="B88" s="399"/>
      <c r="C88" s="438" t="s">
        <v>183</v>
      </c>
      <c r="D88" s="411">
        <f>IFERROR('GROUP Inputs'!D93,"")</f>
        <v>0</v>
      </c>
      <c r="E88" s="411"/>
      <c r="F88" s="411">
        <f t="shared" si="15"/>
        <v>0</v>
      </c>
      <c r="G88" s="411">
        <f>-F88</f>
        <v>0</v>
      </c>
      <c r="H88" s="411"/>
      <c r="I88" s="411"/>
      <c r="J88" s="411"/>
      <c r="K88" s="411"/>
      <c r="L88" s="411"/>
      <c r="M88" s="411"/>
      <c r="N88" s="411"/>
      <c r="O88" s="411"/>
      <c r="P88" s="411"/>
      <c r="Q88" s="411"/>
      <c r="R88" s="558"/>
      <c r="S88" s="417">
        <f t="shared" si="16"/>
        <v>0</v>
      </c>
      <c r="T88" s="413"/>
      <c r="U88" s="413"/>
      <c r="V88" s="414"/>
      <c r="W88" s="414"/>
      <c r="X88" s="414"/>
      <c r="Y88" s="414"/>
      <c r="Z88" s="414"/>
      <c r="AA88" s="414"/>
      <c r="AB88" s="414"/>
      <c r="AC88" s="414"/>
      <c r="AD88" s="414"/>
      <c r="AE88" s="414"/>
      <c r="AF88" s="414"/>
      <c r="AG88" s="414"/>
      <c r="AH88" s="414"/>
      <c r="AI88" s="1276"/>
      <c r="AJ88" s="1276"/>
      <c r="AK88" s="414"/>
      <c r="AL88" s="414"/>
      <c r="AM88" s="414"/>
      <c r="AN88" s="414"/>
      <c r="AO88" s="415"/>
      <c r="AP88" s="408">
        <f t="shared" si="12"/>
        <v>0</v>
      </c>
    </row>
    <row r="89" spans="2:43" s="416" customFormat="1" x14ac:dyDescent="0.2">
      <c r="B89" s="399"/>
      <c r="C89" s="438" t="s">
        <v>1409</v>
      </c>
      <c r="D89" s="411">
        <f>IFERROR('GROUP Inputs'!D94,"")</f>
        <v>0</v>
      </c>
      <c r="E89" s="411"/>
      <c r="F89" s="411">
        <f>D89-E89</f>
        <v>0</v>
      </c>
      <c r="G89" s="1027">
        <f>IF(SUM(G181:G183)&gt;0,SUM(G181:G183),0)</f>
        <v>0</v>
      </c>
      <c r="H89" s="411"/>
      <c r="I89" s="411"/>
      <c r="J89" s="411"/>
      <c r="K89" s="411"/>
      <c r="L89" s="411"/>
      <c r="M89" s="411"/>
      <c r="N89" s="411"/>
      <c r="O89" s="411"/>
      <c r="P89" s="411"/>
      <c r="Q89" s="411"/>
      <c r="R89" s="558"/>
      <c r="S89" s="417">
        <f t="shared" si="16"/>
        <v>0</v>
      </c>
      <c r="T89" s="413"/>
      <c r="U89" s="413"/>
      <c r="V89" s="414"/>
      <c r="W89" s="414"/>
      <c r="X89" s="414"/>
      <c r="Y89" s="414"/>
      <c r="Z89" s="414"/>
      <c r="AA89" s="414"/>
      <c r="AB89" s="414"/>
      <c r="AC89" s="414"/>
      <c r="AD89" s="414"/>
      <c r="AE89" s="414"/>
      <c r="AF89" s="414"/>
      <c r="AG89" s="414"/>
      <c r="AH89" s="414"/>
      <c r="AI89" s="1276"/>
      <c r="AJ89" s="1276"/>
      <c r="AK89" s="414"/>
      <c r="AL89" s="414"/>
      <c r="AM89" s="414"/>
      <c r="AN89" s="414"/>
      <c r="AO89" s="415"/>
      <c r="AP89" s="408">
        <f t="shared" si="12"/>
        <v>0</v>
      </c>
    </row>
    <row r="90" spans="2:43" s="416" customFormat="1" x14ac:dyDescent="0.2">
      <c r="B90" s="399"/>
      <c r="C90" s="438" t="s">
        <v>185</v>
      </c>
      <c r="D90" s="411">
        <f>IFERROR('GROUP Inputs'!D95,"")</f>
        <v>0</v>
      </c>
      <c r="E90" s="411"/>
      <c r="F90" s="411">
        <f t="shared" si="15"/>
        <v>0</v>
      </c>
      <c r="G90" s="411"/>
      <c r="H90" s="411"/>
      <c r="I90" s="411"/>
      <c r="J90" s="411"/>
      <c r="K90" s="411"/>
      <c r="L90" s="411"/>
      <c r="M90" s="411"/>
      <c r="N90" s="411"/>
      <c r="O90" s="411"/>
      <c r="P90" s="411"/>
      <c r="Q90" s="411"/>
      <c r="R90" s="558"/>
      <c r="S90" s="407">
        <f t="shared" si="16"/>
        <v>0</v>
      </c>
      <c r="T90" s="413"/>
      <c r="U90" s="413"/>
      <c r="V90" s="414"/>
      <c r="W90" s="414"/>
      <c r="X90" s="414"/>
      <c r="Y90" s="414"/>
      <c r="Z90" s="414"/>
      <c r="AA90" s="414"/>
      <c r="AB90" s="414">
        <f>S90</f>
        <v>0</v>
      </c>
      <c r="AC90" s="414"/>
      <c r="AD90" s="414"/>
      <c r="AE90" s="414"/>
      <c r="AF90" s="414"/>
      <c r="AG90" s="414"/>
      <c r="AH90" s="414"/>
      <c r="AI90" s="1276"/>
      <c r="AJ90" s="1276"/>
      <c r="AK90" s="414"/>
      <c r="AL90" s="414"/>
      <c r="AM90" s="414"/>
      <c r="AN90" s="414"/>
      <c r="AO90" s="415"/>
      <c r="AP90" s="408">
        <f t="shared" si="12"/>
        <v>0</v>
      </c>
    </row>
    <row r="91" spans="2:43" s="416" customFormat="1" x14ac:dyDescent="0.2">
      <c r="B91" s="399"/>
      <c r="C91" s="438"/>
      <c r="D91" s="411"/>
      <c r="E91" s="411"/>
      <c r="F91" s="411"/>
      <c r="G91" s="411"/>
      <c r="H91" s="411"/>
      <c r="I91" s="411"/>
      <c r="J91" s="411"/>
      <c r="K91" s="411"/>
      <c r="L91" s="411"/>
      <c r="M91" s="411"/>
      <c r="N91" s="411"/>
      <c r="O91" s="411"/>
      <c r="P91" s="411"/>
      <c r="Q91" s="411"/>
      <c r="R91" s="558"/>
      <c r="S91" s="407"/>
      <c r="T91" s="413"/>
      <c r="U91" s="413"/>
      <c r="V91" s="414"/>
      <c r="W91" s="414"/>
      <c r="X91" s="414"/>
      <c r="Y91" s="414"/>
      <c r="Z91" s="414"/>
      <c r="AA91" s="414"/>
      <c r="AB91" s="414"/>
      <c r="AC91" s="414"/>
      <c r="AD91" s="414"/>
      <c r="AE91" s="414"/>
      <c r="AF91" s="414"/>
      <c r="AG91" s="414"/>
      <c r="AH91" s="414"/>
      <c r="AI91" s="1276"/>
      <c r="AJ91" s="1276"/>
      <c r="AK91" s="414"/>
      <c r="AL91" s="414"/>
      <c r="AM91" s="414"/>
      <c r="AN91" s="414"/>
      <c r="AO91" s="415"/>
      <c r="AP91" s="408">
        <f t="shared" si="12"/>
        <v>0</v>
      </c>
    </row>
    <row r="92" spans="2:43" s="416" customFormat="1" x14ac:dyDescent="0.2">
      <c r="B92" s="399"/>
      <c r="C92" s="438" t="s">
        <v>186</v>
      </c>
      <c r="D92" s="411">
        <f>IFERROR('GROUP Inputs'!D97,"")</f>
        <v>0</v>
      </c>
      <c r="E92" s="411"/>
      <c r="F92" s="411">
        <f t="shared" si="15"/>
        <v>0</v>
      </c>
      <c r="G92" s="411">
        <f>-F92</f>
        <v>0</v>
      </c>
      <c r="H92" s="411"/>
      <c r="I92" s="411"/>
      <c r="J92" s="411"/>
      <c r="K92" s="411"/>
      <c r="L92" s="411"/>
      <c r="M92" s="411"/>
      <c r="N92" s="411"/>
      <c r="O92" s="411"/>
      <c r="P92" s="411"/>
      <c r="Q92" s="411"/>
      <c r="R92" s="558"/>
      <c r="S92" s="407"/>
      <c r="T92" s="413"/>
      <c r="U92" s="413"/>
      <c r="V92" s="414"/>
      <c r="W92" s="414"/>
      <c r="X92" s="414"/>
      <c r="Y92" s="414"/>
      <c r="Z92" s="414"/>
      <c r="AA92" s="414"/>
      <c r="AB92" s="414"/>
      <c r="AC92" s="414"/>
      <c r="AD92" s="414"/>
      <c r="AE92" s="414"/>
      <c r="AF92" s="414"/>
      <c r="AG92" s="414"/>
      <c r="AH92" s="414"/>
      <c r="AI92" s="1276"/>
      <c r="AJ92" s="1276"/>
      <c r="AK92" s="414"/>
      <c r="AL92" s="414"/>
      <c r="AM92" s="414"/>
      <c r="AN92" s="414"/>
      <c r="AO92" s="415"/>
      <c r="AP92" s="408">
        <f t="shared" si="12"/>
        <v>0</v>
      </c>
    </row>
    <row r="93" spans="2:43" s="416" customFormat="1" x14ac:dyDescent="0.2">
      <c r="B93" s="399"/>
      <c r="C93" s="438"/>
      <c r="D93" s="411"/>
      <c r="E93" s="411"/>
      <c r="F93" s="411"/>
      <c r="G93" s="411"/>
      <c r="H93" s="411"/>
      <c r="I93" s="411"/>
      <c r="J93" s="411"/>
      <c r="K93" s="411"/>
      <c r="L93" s="411"/>
      <c r="M93" s="411"/>
      <c r="N93" s="411"/>
      <c r="O93" s="411"/>
      <c r="P93" s="411"/>
      <c r="Q93" s="411"/>
      <c r="R93" s="412"/>
      <c r="S93" s="407"/>
      <c r="T93" s="413"/>
      <c r="U93" s="413"/>
      <c r="V93" s="414"/>
      <c r="W93" s="414"/>
      <c r="X93" s="414"/>
      <c r="Y93" s="414"/>
      <c r="Z93" s="414"/>
      <c r="AA93" s="414"/>
      <c r="AB93" s="414"/>
      <c r="AC93" s="414"/>
      <c r="AD93" s="414"/>
      <c r="AE93" s="414"/>
      <c r="AF93" s="414"/>
      <c r="AG93" s="414"/>
      <c r="AH93" s="414"/>
      <c r="AI93" s="1276"/>
      <c r="AJ93" s="1276"/>
      <c r="AK93" s="414"/>
      <c r="AL93" s="414"/>
      <c r="AM93" s="414"/>
      <c r="AN93" s="414"/>
      <c r="AO93" s="415"/>
      <c r="AP93" s="408">
        <f t="shared" si="12"/>
        <v>0</v>
      </c>
    </row>
    <row r="94" spans="2:43" x14ac:dyDescent="0.2">
      <c r="C94" s="436" t="str">
        <f>'GROUP Inputs'!C99</f>
        <v>8. Property</v>
      </c>
      <c r="D94" s="402"/>
      <c r="E94" s="402"/>
      <c r="F94" s="402"/>
      <c r="G94" s="402"/>
      <c r="H94" s="402"/>
      <c r="I94" s="402"/>
      <c r="J94" s="402"/>
      <c r="K94" s="402"/>
      <c r="L94" s="402"/>
      <c r="M94" s="402"/>
      <c r="N94" s="402"/>
      <c r="O94" s="402"/>
      <c r="P94" s="402"/>
      <c r="Q94" s="402"/>
      <c r="R94" s="402"/>
      <c r="S94" s="402"/>
      <c r="T94" s="402"/>
      <c r="U94" s="402"/>
      <c r="V94" s="403"/>
      <c r="W94" s="403"/>
      <c r="X94" s="403"/>
      <c r="Y94" s="403"/>
      <c r="Z94" s="403"/>
      <c r="AA94" s="403"/>
      <c r="AB94" s="403"/>
      <c r="AC94" s="403"/>
      <c r="AD94" s="403"/>
      <c r="AE94" s="403"/>
      <c r="AF94" s="403"/>
      <c r="AG94" s="403"/>
      <c r="AH94" s="403"/>
      <c r="AI94" s="403"/>
      <c r="AJ94" s="403"/>
      <c r="AK94" s="403"/>
      <c r="AL94" s="403"/>
      <c r="AM94" s="403"/>
      <c r="AN94" s="403"/>
      <c r="AO94" s="404"/>
      <c r="AP94" s="408">
        <f t="shared" si="12"/>
        <v>0</v>
      </c>
      <c r="AQ94" s="416"/>
    </row>
    <row r="95" spans="2:43" x14ac:dyDescent="0.2">
      <c r="C95" s="437" t="s">
        <v>143</v>
      </c>
      <c r="D95" s="405"/>
      <c r="E95" s="405"/>
      <c r="F95" s="405"/>
      <c r="G95" s="405"/>
      <c r="H95" s="405"/>
      <c r="I95" s="405"/>
      <c r="J95" s="405"/>
      <c r="K95" s="405"/>
      <c r="L95" s="405"/>
      <c r="M95" s="405"/>
      <c r="N95" s="405"/>
      <c r="O95" s="405"/>
      <c r="P95" s="405"/>
      <c r="Q95" s="405"/>
      <c r="R95" s="406"/>
      <c r="S95" s="407"/>
      <c r="T95" s="408"/>
      <c r="U95" s="408"/>
      <c r="V95" s="409"/>
      <c r="W95" s="409"/>
      <c r="X95" s="409"/>
      <c r="Y95" s="409"/>
      <c r="Z95" s="409"/>
      <c r="AA95" s="409"/>
      <c r="AB95" s="409"/>
      <c r="AC95" s="409"/>
      <c r="AD95" s="409"/>
      <c r="AE95" s="409"/>
      <c r="AF95" s="409"/>
      <c r="AG95" s="409"/>
      <c r="AH95" s="409"/>
      <c r="AI95" s="1275"/>
      <c r="AJ95" s="1275"/>
      <c r="AK95" s="409"/>
      <c r="AL95" s="409"/>
      <c r="AM95" s="409"/>
      <c r="AN95" s="409"/>
      <c r="AO95" s="410"/>
      <c r="AP95" s="408">
        <f t="shared" si="12"/>
        <v>0</v>
      </c>
    </row>
    <row r="96" spans="2:43" s="416" customFormat="1" x14ac:dyDescent="0.2">
      <c r="B96" s="399"/>
      <c r="C96" s="438" t="s">
        <v>188</v>
      </c>
      <c r="D96" s="411">
        <f>IFERROR('GROUP Inputs'!D101,"")</f>
        <v>0</v>
      </c>
      <c r="E96" s="411"/>
      <c r="F96" s="411">
        <f t="shared" si="15"/>
        <v>0</v>
      </c>
      <c r="G96" s="411"/>
      <c r="H96" s="411"/>
      <c r="I96" s="411"/>
      <c r="J96" s="411"/>
      <c r="K96" s="411"/>
      <c r="L96" s="411"/>
      <c r="M96" s="411"/>
      <c r="N96" s="411"/>
      <c r="O96" s="411"/>
      <c r="P96" s="411"/>
      <c r="Q96" s="411"/>
      <c r="R96" s="412"/>
      <c r="S96" s="407">
        <f t="shared" ref="S96:S105" si="17">SUM(F96:R96)</f>
        <v>0</v>
      </c>
      <c r="T96" s="413"/>
      <c r="U96" s="413"/>
      <c r="V96" s="414"/>
      <c r="W96" s="414"/>
      <c r="X96" s="414"/>
      <c r="Y96" s="414"/>
      <c r="Z96" s="414"/>
      <c r="AA96" s="414"/>
      <c r="AB96" s="414">
        <f t="shared" ref="AB96:AB104" si="18">+S96</f>
        <v>0</v>
      </c>
      <c r="AC96" s="414"/>
      <c r="AD96" s="414"/>
      <c r="AE96" s="414"/>
      <c r="AF96" s="414"/>
      <c r="AG96" s="414"/>
      <c r="AH96" s="414"/>
      <c r="AI96" s="1276"/>
      <c r="AJ96" s="1276"/>
      <c r="AK96" s="414"/>
      <c r="AL96" s="414"/>
      <c r="AM96" s="414"/>
      <c r="AN96" s="414"/>
      <c r="AO96" s="415"/>
      <c r="AP96" s="408">
        <f t="shared" si="12"/>
        <v>0</v>
      </c>
      <c r="AQ96" s="382"/>
    </row>
    <row r="97" spans="2:43" s="416" customFormat="1" x14ac:dyDescent="0.2">
      <c r="B97" s="399"/>
      <c r="C97" s="438" t="s">
        <v>189</v>
      </c>
      <c r="D97" s="411">
        <f>IFERROR('GROUP Inputs'!D102,"")</f>
        <v>0</v>
      </c>
      <c r="E97" s="411"/>
      <c r="F97" s="411">
        <f t="shared" si="15"/>
        <v>0</v>
      </c>
      <c r="G97" s="411"/>
      <c r="H97" s="411"/>
      <c r="I97" s="411"/>
      <c r="J97" s="411"/>
      <c r="K97" s="411"/>
      <c r="L97" s="411"/>
      <c r="M97" s="411"/>
      <c r="N97" s="411"/>
      <c r="O97" s="411"/>
      <c r="P97" s="411"/>
      <c r="Q97" s="411"/>
      <c r="R97" s="412"/>
      <c r="S97" s="407">
        <f t="shared" si="17"/>
        <v>0</v>
      </c>
      <c r="T97" s="413"/>
      <c r="U97" s="413"/>
      <c r="V97" s="414"/>
      <c r="W97" s="414"/>
      <c r="X97" s="414"/>
      <c r="Y97" s="414"/>
      <c r="Z97" s="414"/>
      <c r="AA97" s="414"/>
      <c r="AB97" s="414">
        <f t="shared" si="18"/>
        <v>0</v>
      </c>
      <c r="AC97" s="414"/>
      <c r="AD97" s="414"/>
      <c r="AE97" s="414"/>
      <c r="AF97" s="414"/>
      <c r="AG97" s="414"/>
      <c r="AH97" s="414"/>
      <c r="AI97" s="1276"/>
      <c r="AJ97" s="1276"/>
      <c r="AK97" s="414"/>
      <c r="AL97" s="414"/>
      <c r="AM97" s="414"/>
      <c r="AN97" s="414"/>
      <c r="AO97" s="415"/>
      <c r="AP97" s="408">
        <f t="shared" si="12"/>
        <v>0</v>
      </c>
    </row>
    <row r="98" spans="2:43" s="416" customFormat="1" x14ac:dyDescent="0.2">
      <c r="B98" s="399"/>
      <c r="C98" s="438" t="s">
        <v>190</v>
      </c>
      <c r="D98" s="411">
        <f>IFERROR('GROUP Inputs'!D103,"")</f>
        <v>0</v>
      </c>
      <c r="E98" s="411"/>
      <c r="F98" s="411">
        <f t="shared" si="15"/>
        <v>0</v>
      </c>
      <c r="G98" s="411">
        <f>-F98</f>
        <v>0</v>
      </c>
      <c r="H98" s="411"/>
      <c r="I98" s="411"/>
      <c r="J98" s="411"/>
      <c r="K98" s="411"/>
      <c r="L98" s="411"/>
      <c r="M98" s="411">
        <f>-M211-M212</f>
        <v>0</v>
      </c>
      <c r="N98" s="411"/>
      <c r="O98" s="411"/>
      <c r="P98" s="411"/>
      <c r="Q98" s="411"/>
      <c r="R98" s="412"/>
      <c r="S98" s="407">
        <f t="shared" si="17"/>
        <v>0</v>
      </c>
      <c r="T98" s="413"/>
      <c r="U98" s="413"/>
      <c r="V98" s="414"/>
      <c r="W98" s="414"/>
      <c r="X98" s="414"/>
      <c r="Y98" s="414"/>
      <c r="Z98" s="414"/>
      <c r="AA98" s="414"/>
      <c r="AB98" s="414">
        <f t="shared" si="18"/>
        <v>0</v>
      </c>
      <c r="AC98" s="414"/>
      <c r="AD98" s="414"/>
      <c r="AE98" s="414"/>
      <c r="AF98" s="414"/>
      <c r="AG98" s="414"/>
      <c r="AH98" s="414"/>
      <c r="AI98" s="1276"/>
      <c r="AJ98" s="1276"/>
      <c r="AK98" s="414"/>
      <c r="AL98" s="414"/>
      <c r="AM98" s="414"/>
      <c r="AN98" s="414"/>
      <c r="AO98" s="415"/>
      <c r="AP98" s="408">
        <f t="shared" si="12"/>
        <v>0</v>
      </c>
    </row>
    <row r="99" spans="2:43" s="416" customFormat="1" x14ac:dyDescent="0.2">
      <c r="B99" s="399"/>
      <c r="C99" s="438" t="s">
        <v>191</v>
      </c>
      <c r="D99" s="411">
        <f>IFERROR('GROUP Inputs'!D104,"")</f>
        <v>0</v>
      </c>
      <c r="E99" s="411"/>
      <c r="F99" s="411">
        <f t="shared" si="15"/>
        <v>0</v>
      </c>
      <c r="G99" s="411"/>
      <c r="H99" s="411"/>
      <c r="I99" s="411"/>
      <c r="J99" s="411"/>
      <c r="K99" s="411"/>
      <c r="L99" s="411"/>
      <c r="M99" s="411"/>
      <c r="N99" s="411"/>
      <c r="O99" s="411"/>
      <c r="P99" s="411"/>
      <c r="Q99" s="411"/>
      <c r="R99" s="412"/>
      <c r="S99" s="407">
        <f t="shared" si="17"/>
        <v>0</v>
      </c>
      <c r="T99" s="413"/>
      <c r="U99" s="413"/>
      <c r="V99" s="414"/>
      <c r="W99" s="414"/>
      <c r="X99" s="414"/>
      <c r="Y99" s="414"/>
      <c r="Z99" s="414"/>
      <c r="AA99" s="414"/>
      <c r="AB99" s="414">
        <f t="shared" si="18"/>
        <v>0</v>
      </c>
      <c r="AC99" s="414"/>
      <c r="AD99" s="414"/>
      <c r="AE99" s="414"/>
      <c r="AF99" s="414"/>
      <c r="AG99" s="414"/>
      <c r="AH99" s="414"/>
      <c r="AI99" s="1276"/>
      <c r="AJ99" s="1276"/>
      <c r="AK99" s="414"/>
      <c r="AL99" s="414"/>
      <c r="AM99" s="414"/>
      <c r="AN99" s="414"/>
      <c r="AO99" s="415"/>
      <c r="AP99" s="408">
        <f t="shared" si="12"/>
        <v>0</v>
      </c>
    </row>
    <row r="100" spans="2:43" s="416" customFormat="1" x14ac:dyDescent="0.2">
      <c r="B100" s="399"/>
      <c r="C100" s="438" t="s">
        <v>192</v>
      </c>
      <c r="D100" s="411">
        <f>IFERROR('GROUP Inputs'!D105,"")</f>
        <v>0</v>
      </c>
      <c r="E100" s="411"/>
      <c r="F100" s="411">
        <f t="shared" si="15"/>
        <v>0</v>
      </c>
      <c r="G100" s="411"/>
      <c r="H100" s="411"/>
      <c r="I100" s="411"/>
      <c r="J100" s="411"/>
      <c r="K100" s="411"/>
      <c r="L100" s="411"/>
      <c r="M100" s="411"/>
      <c r="N100" s="411"/>
      <c r="O100" s="411"/>
      <c r="P100" s="411"/>
      <c r="Q100" s="411"/>
      <c r="R100" s="412"/>
      <c r="S100" s="407">
        <f t="shared" si="17"/>
        <v>0</v>
      </c>
      <c r="T100" s="413"/>
      <c r="U100" s="413"/>
      <c r="V100" s="414"/>
      <c r="W100" s="414"/>
      <c r="X100" s="414"/>
      <c r="Y100" s="414"/>
      <c r="Z100" s="414"/>
      <c r="AA100" s="414"/>
      <c r="AB100" s="414">
        <f t="shared" si="18"/>
        <v>0</v>
      </c>
      <c r="AC100" s="414"/>
      <c r="AD100" s="414"/>
      <c r="AE100" s="414"/>
      <c r="AF100" s="414"/>
      <c r="AG100" s="414"/>
      <c r="AH100" s="414"/>
      <c r="AI100" s="1276"/>
      <c r="AJ100" s="1276"/>
      <c r="AK100" s="414"/>
      <c r="AL100" s="414"/>
      <c r="AM100" s="414"/>
      <c r="AN100" s="414"/>
      <c r="AO100" s="415"/>
      <c r="AP100" s="408">
        <f t="shared" si="12"/>
        <v>0</v>
      </c>
    </row>
    <row r="101" spans="2:43" s="416" customFormat="1" x14ac:dyDescent="0.2">
      <c r="B101" s="399"/>
      <c r="C101" s="438" t="s">
        <v>111</v>
      </c>
      <c r="D101" s="411">
        <f>IFERROR('GROUP Inputs'!D107,"")</f>
        <v>0</v>
      </c>
      <c r="E101" s="411"/>
      <c r="F101" s="411">
        <f t="shared" si="15"/>
        <v>0</v>
      </c>
      <c r="G101" s="411"/>
      <c r="H101" s="411"/>
      <c r="I101" s="411"/>
      <c r="J101" s="411"/>
      <c r="K101" s="411"/>
      <c r="L101" s="411"/>
      <c r="N101" s="411"/>
      <c r="O101" s="411"/>
      <c r="P101" s="411"/>
      <c r="Q101" s="411"/>
      <c r="R101" s="412"/>
      <c r="S101" s="407">
        <f t="shared" si="17"/>
        <v>0</v>
      </c>
      <c r="T101" s="413"/>
      <c r="U101" s="413"/>
      <c r="V101" s="414"/>
      <c r="W101" s="414"/>
      <c r="X101" s="414"/>
      <c r="Y101" s="414"/>
      <c r="Z101" s="414"/>
      <c r="AA101" s="414"/>
      <c r="AB101" s="414">
        <f t="shared" si="18"/>
        <v>0</v>
      </c>
      <c r="AC101" s="414"/>
      <c r="AD101" s="414"/>
      <c r="AE101" s="414"/>
      <c r="AF101" s="414"/>
      <c r="AG101" s="414"/>
      <c r="AH101" s="414"/>
      <c r="AI101" s="1276"/>
      <c r="AJ101" s="1276"/>
      <c r="AK101" s="414"/>
      <c r="AL101" s="414"/>
      <c r="AM101" s="414"/>
      <c r="AN101" s="414"/>
      <c r="AO101" s="415"/>
      <c r="AP101" s="408">
        <f t="shared" si="12"/>
        <v>0</v>
      </c>
    </row>
    <row r="102" spans="2:43" s="416" customFormat="1" x14ac:dyDescent="0.2">
      <c r="B102" s="399"/>
      <c r="C102" s="438" t="s">
        <v>194</v>
      </c>
      <c r="D102" s="411">
        <f>IFERROR('GROUP Inputs'!D108,"")</f>
        <v>0</v>
      </c>
      <c r="E102" s="411"/>
      <c r="F102" s="411">
        <f t="shared" si="15"/>
        <v>0</v>
      </c>
      <c r="G102" s="411"/>
      <c r="H102" s="411"/>
      <c r="I102" s="411"/>
      <c r="J102" s="411"/>
      <c r="K102" s="411"/>
      <c r="L102" s="411"/>
      <c r="M102" s="411"/>
      <c r="N102" s="411"/>
      <c r="O102" s="411"/>
      <c r="P102" s="411"/>
      <c r="Q102" s="411"/>
      <c r="R102" s="412"/>
      <c r="S102" s="407">
        <f t="shared" si="17"/>
        <v>0</v>
      </c>
      <c r="T102" s="413"/>
      <c r="U102" s="413"/>
      <c r="V102" s="414"/>
      <c r="W102" s="414"/>
      <c r="X102" s="414"/>
      <c r="Y102" s="414"/>
      <c r="Z102" s="414"/>
      <c r="AA102" s="414"/>
      <c r="AB102" s="414">
        <f t="shared" si="18"/>
        <v>0</v>
      </c>
      <c r="AC102" s="414"/>
      <c r="AD102" s="414"/>
      <c r="AE102" s="414"/>
      <c r="AF102" s="414"/>
      <c r="AG102" s="414"/>
      <c r="AH102" s="414"/>
      <c r="AI102" s="1276"/>
      <c r="AJ102" s="1276"/>
      <c r="AK102" s="414"/>
      <c r="AL102" s="414"/>
      <c r="AM102" s="414"/>
      <c r="AN102" s="414"/>
      <c r="AO102" s="415"/>
      <c r="AP102" s="408">
        <f t="shared" si="12"/>
        <v>0</v>
      </c>
    </row>
    <row r="103" spans="2:43" s="416" customFormat="1" x14ac:dyDescent="0.2">
      <c r="B103" s="399"/>
      <c r="C103" s="438" t="s">
        <v>112</v>
      </c>
      <c r="D103" s="411">
        <f>IFERROR('GROUP Inputs'!D109,"")</f>
        <v>0</v>
      </c>
      <c r="E103" s="411"/>
      <c r="F103" s="411">
        <f t="shared" si="15"/>
        <v>0</v>
      </c>
      <c r="G103" s="411">
        <f>-F103</f>
        <v>0</v>
      </c>
      <c r="H103" s="411"/>
      <c r="I103" s="411"/>
      <c r="J103" s="411"/>
      <c r="K103" s="411"/>
      <c r="L103" s="411"/>
      <c r="M103" s="411"/>
      <c r="N103" s="411"/>
      <c r="O103" s="411"/>
      <c r="P103" s="411"/>
      <c r="Q103" s="411"/>
      <c r="R103" s="412"/>
      <c r="S103" s="417">
        <f t="shared" si="17"/>
        <v>0</v>
      </c>
      <c r="T103" s="413"/>
      <c r="U103" s="413"/>
      <c r="V103" s="414"/>
      <c r="W103" s="414"/>
      <c r="X103" s="414"/>
      <c r="Y103" s="414"/>
      <c r="Z103" s="414"/>
      <c r="AA103" s="414"/>
      <c r="AB103" s="414">
        <f t="shared" si="18"/>
        <v>0</v>
      </c>
      <c r="AC103" s="414"/>
      <c r="AD103" s="414"/>
      <c r="AE103" s="414"/>
      <c r="AF103" s="414"/>
      <c r="AG103" s="414"/>
      <c r="AH103" s="414"/>
      <c r="AI103" s="1276"/>
      <c r="AJ103" s="1276"/>
      <c r="AK103" s="414"/>
      <c r="AL103" s="414"/>
      <c r="AM103" s="414"/>
      <c r="AN103" s="414"/>
      <c r="AO103" s="415"/>
      <c r="AP103" s="408">
        <f t="shared" si="12"/>
        <v>0</v>
      </c>
    </row>
    <row r="104" spans="2:43" s="416" customFormat="1" x14ac:dyDescent="0.2">
      <c r="B104" s="399"/>
      <c r="C104" s="438" t="s">
        <v>110</v>
      </c>
      <c r="D104" s="411">
        <f>IFERROR('GROUP Inputs'!D110,"")</f>
        <v>0</v>
      </c>
      <c r="E104" s="411"/>
      <c r="F104" s="411">
        <f t="shared" si="15"/>
        <v>0</v>
      </c>
      <c r="G104" s="411"/>
      <c r="H104" s="411"/>
      <c r="I104" s="411"/>
      <c r="J104" s="411"/>
      <c r="K104" s="411"/>
      <c r="L104" s="411"/>
      <c r="M104" s="411"/>
      <c r="N104" s="411"/>
      <c r="O104" s="411"/>
      <c r="P104" s="411"/>
      <c r="Q104" s="411"/>
      <c r="R104" s="412"/>
      <c r="S104" s="407">
        <f t="shared" si="17"/>
        <v>0</v>
      </c>
      <c r="T104" s="413"/>
      <c r="U104" s="413"/>
      <c r="V104" s="414"/>
      <c r="W104" s="414"/>
      <c r="X104" s="414"/>
      <c r="Y104" s="414"/>
      <c r="Z104" s="414"/>
      <c r="AA104" s="414"/>
      <c r="AB104" s="414">
        <f t="shared" si="18"/>
        <v>0</v>
      </c>
      <c r="AC104" s="414"/>
      <c r="AD104" s="414"/>
      <c r="AE104" s="414"/>
      <c r="AF104" s="414"/>
      <c r="AG104" s="414"/>
      <c r="AH104" s="414"/>
      <c r="AI104" s="1276"/>
      <c r="AJ104" s="1276"/>
      <c r="AK104" s="414"/>
      <c r="AL104" s="414"/>
      <c r="AM104" s="414"/>
      <c r="AN104" s="414"/>
      <c r="AO104" s="415"/>
      <c r="AP104" s="408">
        <f t="shared" si="12"/>
        <v>0</v>
      </c>
    </row>
    <row r="105" spans="2:43" s="416" customFormat="1" x14ac:dyDescent="0.2">
      <c r="B105" s="399"/>
      <c r="C105" s="438" t="s">
        <v>163</v>
      </c>
      <c r="D105" s="411">
        <f>IFERROR('GROUP Inputs'!D111,"")</f>
        <v>0</v>
      </c>
      <c r="E105" s="411"/>
      <c r="F105" s="411">
        <f t="shared" si="15"/>
        <v>0</v>
      </c>
      <c r="G105" s="411"/>
      <c r="H105" s="411"/>
      <c r="I105" s="411"/>
      <c r="J105" s="411"/>
      <c r="K105" s="411"/>
      <c r="L105" s="411"/>
      <c r="M105" s="411"/>
      <c r="N105" s="411"/>
      <c r="O105" s="411"/>
      <c r="P105" s="411"/>
      <c r="Q105" s="411"/>
      <c r="R105" s="412"/>
      <c r="S105" s="407">
        <f t="shared" si="17"/>
        <v>0</v>
      </c>
      <c r="T105" s="413"/>
      <c r="U105" s="413"/>
      <c r="V105" s="414"/>
      <c r="W105" s="414"/>
      <c r="X105" s="414"/>
      <c r="Y105" s="414"/>
      <c r="Z105" s="414"/>
      <c r="AA105" s="414">
        <f>+S105</f>
        <v>0</v>
      </c>
      <c r="AD105" s="414"/>
      <c r="AE105" s="414"/>
      <c r="AF105" s="414"/>
      <c r="AG105" s="414"/>
      <c r="AH105" s="414"/>
      <c r="AI105" s="1276"/>
      <c r="AJ105" s="1276"/>
      <c r="AK105" s="414"/>
      <c r="AL105" s="414"/>
      <c r="AM105" s="414"/>
      <c r="AN105" s="414"/>
      <c r="AO105" s="415"/>
      <c r="AP105" s="408">
        <f t="shared" si="12"/>
        <v>0</v>
      </c>
    </row>
    <row r="106" spans="2:43" s="416" customFormat="1" x14ac:dyDescent="0.2">
      <c r="B106" s="399"/>
      <c r="C106" s="438"/>
      <c r="D106" s="411"/>
      <c r="E106" s="411"/>
      <c r="F106" s="411"/>
      <c r="G106" s="411"/>
      <c r="H106" s="411"/>
      <c r="I106" s="411"/>
      <c r="J106" s="411"/>
      <c r="K106" s="411"/>
      <c r="L106" s="411"/>
      <c r="M106" s="411"/>
      <c r="N106" s="411"/>
      <c r="O106" s="411"/>
      <c r="P106" s="411"/>
      <c r="Q106" s="411"/>
      <c r="R106" s="412"/>
      <c r="S106" s="407"/>
      <c r="T106" s="413"/>
      <c r="U106" s="413"/>
      <c r="V106" s="414"/>
      <c r="W106" s="414"/>
      <c r="X106" s="414"/>
      <c r="Y106" s="414"/>
      <c r="Z106" s="414"/>
      <c r="AA106" s="414"/>
      <c r="AB106" s="414"/>
      <c r="AC106" s="414"/>
      <c r="AD106" s="414"/>
      <c r="AE106" s="414"/>
      <c r="AF106" s="414"/>
      <c r="AG106" s="414"/>
      <c r="AH106" s="414"/>
      <c r="AI106" s="1276"/>
      <c r="AJ106" s="1276"/>
      <c r="AK106" s="414"/>
      <c r="AL106" s="414"/>
      <c r="AM106" s="414"/>
      <c r="AN106" s="414"/>
      <c r="AO106" s="415"/>
      <c r="AP106" s="408">
        <f t="shared" si="12"/>
        <v>0</v>
      </c>
    </row>
    <row r="107" spans="2:43" x14ac:dyDescent="0.2">
      <c r="C107" s="436" t="str">
        <f>'GROUP Inputs'!C113</f>
        <v>9. Depreciation</v>
      </c>
      <c r="D107" s="402"/>
      <c r="E107" s="402"/>
      <c r="F107" s="402"/>
      <c r="G107" s="402"/>
      <c r="H107" s="402"/>
      <c r="I107" s="402"/>
      <c r="J107" s="402"/>
      <c r="K107" s="402"/>
      <c r="L107" s="402"/>
      <c r="M107" s="402"/>
      <c r="N107" s="402"/>
      <c r="O107" s="402"/>
      <c r="P107" s="402"/>
      <c r="Q107" s="402"/>
      <c r="R107" s="402"/>
      <c r="S107" s="402"/>
      <c r="T107" s="402"/>
      <c r="U107" s="402"/>
      <c r="V107" s="403"/>
      <c r="W107" s="403"/>
      <c r="X107" s="403"/>
      <c r="Y107" s="403"/>
      <c r="Z107" s="403"/>
      <c r="AA107" s="403"/>
      <c r="AB107" s="403"/>
      <c r="AC107" s="403"/>
      <c r="AD107" s="403"/>
      <c r="AE107" s="403"/>
      <c r="AF107" s="403"/>
      <c r="AG107" s="403"/>
      <c r="AH107" s="403"/>
      <c r="AI107" s="403"/>
      <c r="AJ107" s="403"/>
      <c r="AK107" s="403"/>
      <c r="AL107" s="403"/>
      <c r="AM107" s="403"/>
      <c r="AN107" s="403"/>
      <c r="AO107" s="404"/>
      <c r="AP107" s="408">
        <f t="shared" si="12"/>
        <v>0</v>
      </c>
      <c r="AQ107" s="416"/>
    </row>
    <row r="108" spans="2:43" x14ac:dyDescent="0.2">
      <c r="C108" s="437" t="s">
        <v>143</v>
      </c>
      <c r="D108" s="405"/>
      <c r="E108" s="405"/>
      <c r="F108" s="405"/>
      <c r="G108" s="405"/>
      <c r="H108" s="405"/>
      <c r="I108" s="405"/>
      <c r="J108" s="405"/>
      <c r="K108" s="405"/>
      <c r="L108" s="405"/>
      <c r="M108" s="405"/>
      <c r="N108" s="405"/>
      <c r="O108" s="405"/>
      <c r="P108" s="405"/>
      <c r="Q108" s="405"/>
      <c r="R108" s="406"/>
      <c r="S108" s="407"/>
      <c r="T108" s="408"/>
      <c r="U108" s="408"/>
      <c r="V108" s="409"/>
      <c r="W108" s="409"/>
      <c r="X108" s="409"/>
      <c r="Y108" s="409"/>
      <c r="Z108" s="409"/>
      <c r="AA108" s="409"/>
      <c r="AB108" s="409"/>
      <c r="AC108" s="409"/>
      <c r="AD108" s="409"/>
      <c r="AE108" s="409"/>
      <c r="AF108" s="409"/>
      <c r="AG108" s="409"/>
      <c r="AH108" s="409"/>
      <c r="AI108" s="1275"/>
      <c r="AJ108" s="1275"/>
      <c r="AK108" s="409"/>
      <c r="AL108" s="409"/>
      <c r="AM108" s="409"/>
      <c r="AN108" s="409"/>
      <c r="AO108" s="410"/>
      <c r="AP108" s="408">
        <f t="shared" si="12"/>
        <v>0</v>
      </c>
    </row>
    <row r="109" spans="2:43" s="416" customFormat="1" x14ac:dyDescent="0.2">
      <c r="B109" s="399"/>
      <c r="C109" s="438" t="s">
        <v>196</v>
      </c>
      <c r="D109" s="411">
        <f>IFERROR('GROUP Inputs'!D115,"")</f>
        <v>0</v>
      </c>
      <c r="E109" s="411"/>
      <c r="F109" s="411">
        <f t="shared" si="15"/>
        <v>0</v>
      </c>
      <c r="G109" s="411">
        <f>-F109</f>
        <v>0</v>
      </c>
      <c r="H109" s="411"/>
      <c r="I109" s="411"/>
      <c r="J109" s="411"/>
      <c r="K109" s="411"/>
      <c r="L109" s="411"/>
      <c r="M109" s="411"/>
      <c r="N109" s="411"/>
      <c r="O109" s="411"/>
      <c r="P109" s="411"/>
      <c r="Q109" s="411"/>
      <c r="R109" s="412"/>
      <c r="S109" s="417">
        <f t="shared" ref="S109:S116" si="19">SUM(F109:R109)</f>
        <v>0</v>
      </c>
      <c r="T109" s="413"/>
      <c r="U109" s="413"/>
      <c r="V109" s="414"/>
      <c r="W109" s="414"/>
      <c r="X109" s="414"/>
      <c r="Y109" s="414"/>
      <c r="Z109" s="414"/>
      <c r="AA109" s="414"/>
      <c r="AB109" s="414"/>
      <c r="AC109" s="414"/>
      <c r="AD109" s="414"/>
      <c r="AE109" s="414"/>
      <c r="AF109" s="414"/>
      <c r="AG109" s="414"/>
      <c r="AH109" s="414"/>
      <c r="AI109" s="1276"/>
      <c r="AJ109" s="1276"/>
      <c r="AK109" s="414"/>
      <c r="AL109" s="414"/>
      <c r="AM109" s="414"/>
      <c r="AN109" s="414"/>
      <c r="AO109" s="415"/>
      <c r="AP109" s="408">
        <f t="shared" si="12"/>
        <v>0</v>
      </c>
      <c r="AQ109" s="382"/>
    </row>
    <row r="110" spans="2:43" s="416" customFormat="1" x14ac:dyDescent="0.2">
      <c r="B110" s="399"/>
      <c r="C110" s="438" t="s">
        <v>197</v>
      </c>
      <c r="D110" s="411">
        <f>IFERROR('GROUP Inputs'!D116,"")</f>
        <v>0</v>
      </c>
      <c r="E110" s="411"/>
      <c r="F110" s="411">
        <f t="shared" si="15"/>
        <v>0</v>
      </c>
      <c r="G110" s="411">
        <f t="shared" ref="G110:G116" si="20">-F110</f>
        <v>0</v>
      </c>
      <c r="H110" s="411"/>
      <c r="I110" s="411"/>
      <c r="J110" s="411"/>
      <c r="K110" s="411"/>
      <c r="L110" s="411"/>
      <c r="M110" s="411"/>
      <c r="N110" s="411"/>
      <c r="O110" s="411"/>
      <c r="P110" s="411"/>
      <c r="Q110" s="411"/>
      <c r="R110" s="412"/>
      <c r="S110" s="417">
        <f t="shared" si="19"/>
        <v>0</v>
      </c>
      <c r="T110" s="413"/>
      <c r="U110" s="413"/>
      <c r="V110" s="414"/>
      <c r="W110" s="414"/>
      <c r="X110" s="414"/>
      <c r="Y110" s="414"/>
      <c r="Z110" s="414"/>
      <c r="AA110" s="414"/>
      <c r="AB110" s="414"/>
      <c r="AC110" s="414"/>
      <c r="AD110" s="414"/>
      <c r="AE110" s="414"/>
      <c r="AF110" s="414"/>
      <c r="AG110" s="414"/>
      <c r="AH110" s="414"/>
      <c r="AI110" s="1276"/>
      <c r="AJ110" s="1276"/>
      <c r="AK110" s="414"/>
      <c r="AL110" s="414"/>
      <c r="AM110" s="414"/>
      <c r="AN110" s="414"/>
      <c r="AO110" s="415"/>
      <c r="AP110" s="408">
        <f t="shared" si="12"/>
        <v>0</v>
      </c>
    </row>
    <row r="111" spans="2:43" s="416" customFormat="1" x14ac:dyDescent="0.2">
      <c r="B111" s="399"/>
      <c r="C111" s="438" t="s">
        <v>198</v>
      </c>
      <c r="D111" s="411">
        <f>IFERROR('GROUP Inputs'!D117,"")</f>
        <v>0</v>
      </c>
      <c r="E111" s="411"/>
      <c r="F111" s="411">
        <f t="shared" si="15"/>
        <v>0</v>
      </c>
      <c r="G111" s="411">
        <f t="shared" si="20"/>
        <v>0</v>
      </c>
      <c r="H111" s="411"/>
      <c r="I111" s="411"/>
      <c r="J111" s="411"/>
      <c r="K111" s="411"/>
      <c r="L111" s="411"/>
      <c r="M111" s="411"/>
      <c r="N111" s="411"/>
      <c r="O111" s="411"/>
      <c r="P111" s="411"/>
      <c r="Q111" s="411"/>
      <c r="R111" s="412"/>
      <c r="S111" s="417">
        <f t="shared" si="19"/>
        <v>0</v>
      </c>
      <c r="T111" s="413"/>
      <c r="U111" s="413"/>
      <c r="V111" s="414"/>
      <c r="W111" s="414"/>
      <c r="X111" s="414"/>
      <c r="Y111" s="414"/>
      <c r="Z111" s="414"/>
      <c r="AA111" s="414"/>
      <c r="AB111" s="414"/>
      <c r="AC111" s="414"/>
      <c r="AD111" s="414"/>
      <c r="AE111" s="414"/>
      <c r="AF111" s="414"/>
      <c r="AG111" s="414"/>
      <c r="AH111" s="414"/>
      <c r="AI111" s="1276"/>
      <c r="AJ111" s="1276"/>
      <c r="AK111" s="414"/>
      <c r="AL111" s="414"/>
      <c r="AM111" s="414"/>
      <c r="AN111" s="414"/>
      <c r="AO111" s="415"/>
      <c r="AP111" s="408">
        <f t="shared" si="12"/>
        <v>0</v>
      </c>
    </row>
    <row r="112" spans="2:43" s="416" customFormat="1" x14ac:dyDescent="0.2">
      <c r="B112" s="399"/>
      <c r="C112" s="438" t="s">
        <v>162</v>
      </c>
      <c r="D112" s="411">
        <f>IFERROR('GROUP Inputs'!D118,"")</f>
        <v>0</v>
      </c>
      <c r="E112" s="411"/>
      <c r="F112" s="411">
        <f t="shared" si="15"/>
        <v>0</v>
      </c>
      <c r="G112" s="411">
        <f t="shared" si="20"/>
        <v>0</v>
      </c>
      <c r="H112" s="411"/>
      <c r="I112" s="411"/>
      <c r="J112" s="411"/>
      <c r="K112" s="411"/>
      <c r="L112" s="411"/>
      <c r="M112" s="411"/>
      <c r="N112" s="411"/>
      <c r="O112" s="411"/>
      <c r="P112" s="411"/>
      <c r="Q112" s="411"/>
      <c r="R112" s="412"/>
      <c r="S112" s="417">
        <f t="shared" si="19"/>
        <v>0</v>
      </c>
      <c r="T112" s="413"/>
      <c r="U112" s="413"/>
      <c r="V112" s="414"/>
      <c r="W112" s="414"/>
      <c r="X112" s="414"/>
      <c r="Y112" s="414"/>
      <c r="Z112" s="414"/>
      <c r="AA112" s="414"/>
      <c r="AB112" s="414"/>
      <c r="AC112" s="414"/>
      <c r="AD112" s="414"/>
      <c r="AE112" s="414"/>
      <c r="AF112" s="414"/>
      <c r="AG112" s="414"/>
      <c r="AH112" s="414"/>
      <c r="AI112" s="1276"/>
      <c r="AJ112" s="1276"/>
      <c r="AK112" s="414"/>
      <c r="AL112" s="414"/>
      <c r="AM112" s="414"/>
      <c r="AN112" s="414"/>
      <c r="AO112" s="415"/>
      <c r="AP112" s="408">
        <f t="shared" si="12"/>
        <v>0</v>
      </c>
    </row>
    <row r="113" spans="2:43" s="416" customFormat="1" x14ac:dyDescent="0.2">
      <c r="B113" s="399"/>
      <c r="C113" s="438" t="s">
        <v>116</v>
      </c>
      <c r="D113" s="411">
        <f>IFERROR('GROUP Inputs'!D119,"")</f>
        <v>0</v>
      </c>
      <c r="E113" s="411"/>
      <c r="F113" s="411">
        <f t="shared" si="15"/>
        <v>0</v>
      </c>
      <c r="G113" s="411">
        <f t="shared" si="20"/>
        <v>0</v>
      </c>
      <c r="H113" s="411"/>
      <c r="I113" s="411"/>
      <c r="J113" s="411"/>
      <c r="K113" s="411"/>
      <c r="L113" s="411"/>
      <c r="M113" s="411"/>
      <c r="N113" s="411"/>
      <c r="O113" s="411"/>
      <c r="P113" s="411"/>
      <c r="Q113" s="411"/>
      <c r="R113" s="412"/>
      <c r="S113" s="417">
        <f t="shared" si="19"/>
        <v>0</v>
      </c>
      <c r="T113" s="413"/>
      <c r="U113" s="413"/>
      <c r="V113" s="414"/>
      <c r="W113" s="414"/>
      <c r="X113" s="414"/>
      <c r="Y113" s="414"/>
      <c r="Z113" s="414"/>
      <c r="AA113" s="414"/>
      <c r="AB113" s="414"/>
      <c r="AC113" s="414"/>
      <c r="AD113" s="414"/>
      <c r="AE113" s="414"/>
      <c r="AF113" s="414"/>
      <c r="AG113" s="414"/>
      <c r="AH113" s="414"/>
      <c r="AI113" s="1276"/>
      <c r="AJ113" s="1276"/>
      <c r="AK113" s="414"/>
      <c r="AL113" s="414"/>
      <c r="AM113" s="414"/>
      <c r="AN113" s="414"/>
      <c r="AO113" s="415"/>
      <c r="AP113" s="408">
        <f t="shared" si="12"/>
        <v>0</v>
      </c>
    </row>
    <row r="114" spans="2:43" s="416" customFormat="1" x14ac:dyDescent="0.2">
      <c r="B114" s="399"/>
      <c r="C114" s="438" t="s">
        <v>117</v>
      </c>
      <c r="D114" s="411">
        <f>IFERROR('GROUP Inputs'!D120,"")</f>
        <v>0</v>
      </c>
      <c r="E114" s="411"/>
      <c r="F114" s="411">
        <f t="shared" si="15"/>
        <v>0</v>
      </c>
      <c r="G114" s="411">
        <f t="shared" si="20"/>
        <v>0</v>
      </c>
      <c r="H114" s="411"/>
      <c r="I114" s="411"/>
      <c r="J114" s="411"/>
      <c r="K114" s="411"/>
      <c r="L114" s="411"/>
      <c r="M114" s="411"/>
      <c r="N114" s="411"/>
      <c r="O114" s="411"/>
      <c r="P114" s="411"/>
      <c r="Q114" s="411"/>
      <c r="R114" s="412"/>
      <c r="S114" s="417">
        <f t="shared" si="19"/>
        <v>0</v>
      </c>
      <c r="T114" s="413"/>
      <c r="U114" s="413"/>
      <c r="V114" s="414"/>
      <c r="W114" s="414"/>
      <c r="X114" s="414"/>
      <c r="Y114" s="414"/>
      <c r="Z114" s="414"/>
      <c r="AA114" s="414"/>
      <c r="AB114" s="414"/>
      <c r="AC114" s="414"/>
      <c r="AD114" s="414"/>
      <c r="AE114" s="414"/>
      <c r="AF114" s="414"/>
      <c r="AG114" s="414"/>
      <c r="AH114" s="414"/>
      <c r="AI114" s="1276"/>
      <c r="AJ114" s="1276"/>
      <c r="AK114" s="414"/>
      <c r="AL114" s="414"/>
      <c r="AM114" s="414"/>
      <c r="AN114" s="414"/>
      <c r="AO114" s="415"/>
      <c r="AP114" s="408">
        <f t="shared" si="12"/>
        <v>0</v>
      </c>
    </row>
    <row r="115" spans="2:43" s="416" customFormat="1" x14ac:dyDescent="0.2">
      <c r="B115" s="399"/>
      <c r="C115" s="438" t="s">
        <v>115</v>
      </c>
      <c r="D115" s="411">
        <f>IFERROR('GROUP Inputs'!D121,"")</f>
        <v>0</v>
      </c>
      <c r="E115" s="411"/>
      <c r="F115" s="411">
        <f t="shared" si="15"/>
        <v>0</v>
      </c>
      <c r="G115" s="411">
        <f t="shared" si="20"/>
        <v>0</v>
      </c>
      <c r="H115" s="411"/>
      <c r="I115" s="411"/>
      <c r="J115" s="411"/>
      <c r="K115" s="411"/>
      <c r="L115" s="411"/>
      <c r="M115" s="411"/>
      <c r="N115" s="411"/>
      <c r="O115" s="411"/>
      <c r="P115" s="411"/>
      <c r="Q115" s="411"/>
      <c r="R115" s="412"/>
      <c r="S115" s="417">
        <f t="shared" si="19"/>
        <v>0</v>
      </c>
      <c r="T115" s="413"/>
      <c r="U115" s="413"/>
      <c r="V115" s="414"/>
      <c r="W115" s="414"/>
      <c r="X115" s="414"/>
      <c r="Y115" s="414"/>
      <c r="Z115" s="414"/>
      <c r="AA115" s="414"/>
      <c r="AB115" s="414"/>
      <c r="AC115" s="414"/>
      <c r="AD115" s="414"/>
      <c r="AE115" s="414"/>
      <c r="AF115" s="414"/>
      <c r="AG115" s="414"/>
      <c r="AH115" s="414"/>
      <c r="AI115" s="1276"/>
      <c r="AJ115" s="1276"/>
      <c r="AK115" s="414"/>
      <c r="AL115" s="414"/>
      <c r="AM115" s="414"/>
      <c r="AN115" s="414"/>
      <c r="AO115" s="415"/>
      <c r="AP115" s="408">
        <f t="shared" si="12"/>
        <v>0</v>
      </c>
    </row>
    <row r="116" spans="2:43" s="416" customFormat="1" x14ac:dyDescent="0.2">
      <c r="B116" s="399"/>
      <c r="C116" s="438" t="s">
        <v>114</v>
      </c>
      <c r="D116" s="411">
        <f>IFERROR('GROUP Inputs'!D122,"")</f>
        <v>0</v>
      </c>
      <c r="E116" s="411"/>
      <c r="F116" s="411">
        <f t="shared" si="15"/>
        <v>0</v>
      </c>
      <c r="G116" s="411">
        <f t="shared" si="20"/>
        <v>0</v>
      </c>
      <c r="H116" s="411"/>
      <c r="I116" s="411"/>
      <c r="J116" s="411"/>
      <c r="K116" s="411"/>
      <c r="L116" s="411"/>
      <c r="M116" s="411"/>
      <c r="N116" s="411"/>
      <c r="O116" s="411"/>
      <c r="P116" s="411"/>
      <c r="Q116" s="411"/>
      <c r="R116" s="412"/>
      <c r="S116" s="417">
        <f t="shared" si="19"/>
        <v>0</v>
      </c>
      <c r="T116" s="413"/>
      <c r="U116" s="413"/>
      <c r="V116" s="414"/>
      <c r="W116" s="414"/>
      <c r="X116" s="414"/>
      <c r="Y116" s="414"/>
      <c r="Z116" s="414"/>
      <c r="AA116" s="414"/>
      <c r="AB116" s="414"/>
      <c r="AC116" s="414"/>
      <c r="AD116" s="414"/>
      <c r="AE116" s="414"/>
      <c r="AF116" s="414"/>
      <c r="AG116" s="414"/>
      <c r="AH116" s="414"/>
      <c r="AI116" s="1276"/>
      <c r="AJ116" s="1276"/>
      <c r="AK116" s="414"/>
      <c r="AL116" s="414"/>
      <c r="AM116" s="414"/>
      <c r="AN116" s="414"/>
      <c r="AO116" s="415"/>
      <c r="AP116" s="408">
        <f t="shared" si="12"/>
        <v>0</v>
      </c>
    </row>
    <row r="117" spans="2:43" s="416" customFormat="1" x14ac:dyDescent="0.2">
      <c r="B117" s="399"/>
      <c r="C117" s="438"/>
      <c r="D117" s="411"/>
      <c r="E117" s="411"/>
      <c r="F117" s="411"/>
      <c r="G117" s="411"/>
      <c r="H117" s="411"/>
      <c r="I117" s="411"/>
      <c r="J117" s="411"/>
      <c r="K117" s="411"/>
      <c r="L117" s="411"/>
      <c r="M117" s="411"/>
      <c r="N117" s="411"/>
      <c r="O117" s="411"/>
      <c r="P117" s="411"/>
      <c r="Q117" s="411"/>
      <c r="R117" s="412"/>
      <c r="S117" s="407"/>
      <c r="T117" s="413"/>
      <c r="U117" s="413"/>
      <c r="V117" s="414"/>
      <c r="W117" s="414"/>
      <c r="X117" s="414"/>
      <c r="Y117" s="414"/>
      <c r="Z117" s="414"/>
      <c r="AA117" s="414"/>
      <c r="AB117" s="414"/>
      <c r="AC117" s="414"/>
      <c r="AD117" s="414"/>
      <c r="AE117" s="414"/>
      <c r="AF117" s="414"/>
      <c r="AG117" s="414"/>
      <c r="AH117" s="414"/>
      <c r="AI117" s="1276"/>
      <c r="AJ117" s="1276"/>
      <c r="AK117" s="414"/>
      <c r="AL117" s="414"/>
      <c r="AM117" s="414"/>
      <c r="AN117" s="414"/>
      <c r="AO117" s="415"/>
      <c r="AP117" s="408">
        <f t="shared" si="12"/>
        <v>0</v>
      </c>
    </row>
    <row r="118" spans="2:43" s="416" customFormat="1" x14ac:dyDescent="0.2">
      <c r="B118" s="399"/>
      <c r="C118" s="438"/>
      <c r="D118" s="411"/>
      <c r="E118" s="411"/>
      <c r="F118" s="411"/>
      <c r="G118" s="411"/>
      <c r="H118" s="411"/>
      <c r="I118" s="411"/>
      <c r="J118" s="411"/>
      <c r="K118" s="411"/>
      <c r="L118" s="411"/>
      <c r="M118" s="411"/>
      <c r="N118" s="411"/>
      <c r="O118" s="411"/>
      <c r="P118" s="411"/>
      <c r="Q118" s="411"/>
      <c r="R118" s="412"/>
      <c r="S118" s="407"/>
      <c r="T118" s="413"/>
      <c r="U118" s="413"/>
      <c r="V118" s="414"/>
      <c r="W118" s="414"/>
      <c r="X118" s="414"/>
      <c r="Y118" s="414"/>
      <c r="Z118" s="414"/>
      <c r="AA118" s="414"/>
      <c r="AB118" s="414"/>
      <c r="AC118" s="414"/>
      <c r="AD118" s="414"/>
      <c r="AE118" s="414"/>
      <c r="AF118" s="414"/>
      <c r="AG118" s="414"/>
      <c r="AH118" s="414"/>
      <c r="AI118" s="1276"/>
      <c r="AJ118" s="1276"/>
      <c r="AK118" s="414"/>
      <c r="AL118" s="414"/>
      <c r="AM118" s="414"/>
      <c r="AN118" s="414"/>
      <c r="AO118" s="415"/>
      <c r="AP118" s="408">
        <f t="shared" si="12"/>
        <v>0</v>
      </c>
    </row>
    <row r="119" spans="2:43" s="416" customFormat="1" x14ac:dyDescent="0.2">
      <c r="B119" s="399"/>
      <c r="C119" s="440" t="s">
        <v>13</v>
      </c>
      <c r="D119" s="400">
        <f>FY</f>
        <v>2021</v>
      </c>
      <c r="E119" s="400">
        <f>FY-1</f>
        <v>2020</v>
      </c>
      <c r="F119" s="400"/>
      <c r="G119" s="400"/>
      <c r="H119" s="400"/>
      <c r="I119" s="400"/>
      <c r="J119" s="400"/>
      <c r="K119" s="400"/>
      <c r="L119" s="400"/>
      <c r="M119" s="400"/>
      <c r="N119" s="400"/>
      <c r="O119" s="400"/>
      <c r="P119" s="400"/>
      <c r="Q119" s="400"/>
      <c r="R119" s="400"/>
      <c r="S119" s="400"/>
      <c r="T119" s="400"/>
      <c r="U119" s="400"/>
      <c r="V119" s="418"/>
      <c r="W119" s="418"/>
      <c r="X119" s="418"/>
      <c r="Y119" s="418"/>
      <c r="Z119" s="418"/>
      <c r="AA119" s="418"/>
      <c r="AB119" s="418"/>
      <c r="AC119" s="418"/>
      <c r="AD119" s="418"/>
      <c r="AE119" s="418"/>
      <c r="AF119" s="418"/>
      <c r="AG119" s="418"/>
      <c r="AH119" s="418"/>
      <c r="AI119" s="418"/>
      <c r="AJ119" s="418"/>
      <c r="AK119" s="418"/>
      <c r="AL119" s="418"/>
      <c r="AM119" s="418"/>
      <c r="AN119" s="418"/>
      <c r="AO119" s="419"/>
      <c r="AP119" s="408">
        <f t="shared" si="12"/>
        <v>0</v>
      </c>
    </row>
    <row r="120" spans="2:43" x14ac:dyDescent="0.2">
      <c r="C120" s="436" t="str">
        <f>'GROUP Inputs'!C125</f>
        <v>10. Cash and Cash Equivalents</v>
      </c>
      <c r="D120" s="402"/>
      <c r="E120" s="402"/>
      <c r="F120" s="402"/>
      <c r="G120" s="402"/>
      <c r="H120" s="402"/>
      <c r="I120" s="402"/>
      <c r="J120" s="402"/>
      <c r="K120" s="402"/>
      <c r="L120" s="402"/>
      <c r="M120" s="402"/>
      <c r="N120" s="402"/>
      <c r="O120" s="402"/>
      <c r="P120" s="402"/>
      <c r="Q120" s="402"/>
      <c r="R120" s="402"/>
      <c r="S120" s="402"/>
      <c r="T120" s="402"/>
      <c r="U120" s="402"/>
      <c r="V120" s="403"/>
      <c r="W120" s="403"/>
      <c r="X120" s="403"/>
      <c r="Y120" s="403"/>
      <c r="Z120" s="403"/>
      <c r="AA120" s="403"/>
      <c r="AB120" s="403"/>
      <c r="AC120" s="403"/>
      <c r="AD120" s="403"/>
      <c r="AE120" s="403"/>
      <c r="AF120" s="403"/>
      <c r="AG120" s="403"/>
      <c r="AH120" s="403"/>
      <c r="AI120" s="403"/>
      <c r="AJ120" s="403"/>
      <c r="AK120" s="403"/>
      <c r="AL120" s="403"/>
      <c r="AM120" s="403"/>
      <c r="AN120" s="403"/>
      <c r="AO120" s="404"/>
      <c r="AP120" s="408">
        <f t="shared" si="12"/>
        <v>0</v>
      </c>
      <c r="AQ120" s="416"/>
    </row>
    <row r="121" spans="2:43" x14ac:dyDescent="0.2">
      <c r="C121" s="437" t="s">
        <v>200</v>
      </c>
      <c r="D121" s="405"/>
      <c r="E121" s="405"/>
      <c r="F121" s="405"/>
      <c r="G121" s="405"/>
      <c r="H121" s="405"/>
      <c r="I121" s="405"/>
      <c r="J121" s="405"/>
      <c r="K121" s="405"/>
      <c r="L121" s="405"/>
      <c r="M121" s="405"/>
      <c r="N121" s="405"/>
      <c r="O121" s="405"/>
      <c r="P121" s="405"/>
      <c r="Q121" s="405"/>
      <c r="R121" s="406"/>
      <c r="S121" s="407"/>
      <c r="T121" s="408"/>
      <c r="U121" s="408"/>
      <c r="V121" s="409"/>
      <c r="W121" s="409"/>
      <c r="X121" s="409"/>
      <c r="Y121" s="409"/>
      <c r="Z121" s="409"/>
      <c r="AA121" s="409"/>
      <c r="AB121" s="409"/>
      <c r="AC121" s="409"/>
      <c r="AD121" s="409"/>
      <c r="AE121" s="409"/>
      <c r="AF121" s="409"/>
      <c r="AG121" s="409"/>
      <c r="AH121" s="409"/>
      <c r="AI121" s="1275"/>
      <c r="AJ121" s="1275"/>
      <c r="AK121" s="409"/>
      <c r="AL121" s="409"/>
      <c r="AM121" s="409"/>
      <c r="AN121" s="409"/>
      <c r="AO121" s="410"/>
      <c r="AP121" s="408">
        <f t="shared" si="12"/>
        <v>0</v>
      </c>
    </row>
    <row r="122" spans="2:43" s="416" customFormat="1" x14ac:dyDescent="0.2">
      <c r="B122" s="399"/>
      <c r="C122" s="1443" t="s">
        <v>201</v>
      </c>
      <c r="D122" s="411">
        <f>IFERROR('GROUP Inputs'!D127,0)</f>
        <v>0</v>
      </c>
      <c r="E122" s="411">
        <f>IFERROR('GROUP Inputs'!F127,0)</f>
        <v>0</v>
      </c>
      <c r="F122" s="411">
        <f>D122-E122</f>
        <v>0</v>
      </c>
      <c r="G122" s="411"/>
      <c r="H122" s="411"/>
      <c r="I122" s="411"/>
      <c r="J122" s="411"/>
      <c r="K122" s="411"/>
      <c r="L122" s="411"/>
      <c r="M122" s="411"/>
      <c r="N122" s="411"/>
      <c r="O122" s="411"/>
      <c r="P122" s="411"/>
      <c r="Q122" s="411"/>
      <c r="R122" s="412"/>
      <c r="S122" s="407">
        <f>SUM(F122:R122)</f>
        <v>0</v>
      </c>
      <c r="T122" s="413"/>
      <c r="U122" s="413"/>
      <c r="V122" s="414"/>
      <c r="W122" s="414"/>
      <c r="X122" s="414"/>
      <c r="Y122" s="414"/>
      <c r="Z122" s="414"/>
      <c r="AA122" s="414"/>
      <c r="AB122" s="414"/>
      <c r="AC122" s="414"/>
      <c r="AD122" s="414"/>
      <c r="AE122" s="414"/>
      <c r="AF122" s="414"/>
      <c r="AG122" s="414"/>
      <c r="AH122" s="414"/>
      <c r="AI122" s="1276"/>
      <c r="AJ122" s="1276"/>
      <c r="AK122" s="414"/>
      <c r="AL122" s="414"/>
      <c r="AM122" s="414"/>
      <c r="AN122" s="414"/>
      <c r="AO122" s="415">
        <f>+S122</f>
        <v>0</v>
      </c>
      <c r="AP122" s="408">
        <f t="shared" si="12"/>
        <v>0</v>
      </c>
      <c r="AQ122" s="789">
        <f t="shared" ref="AQ122:AQ125" si="21">E122</f>
        <v>0</v>
      </c>
    </row>
    <row r="123" spans="2:43" s="416" customFormat="1" x14ac:dyDescent="0.2">
      <c r="B123" s="399"/>
      <c r="C123" s="438" t="s">
        <v>202</v>
      </c>
      <c r="D123" s="411">
        <f>IFERROR('GROUP Inputs'!D128,0)</f>
        <v>0</v>
      </c>
      <c r="E123" s="411">
        <f>IFERROR('GROUP Inputs'!F128,0)</f>
        <v>0</v>
      </c>
      <c r="F123" s="411">
        <f>D123-E123</f>
        <v>0</v>
      </c>
      <c r="G123" s="411"/>
      <c r="H123" s="411"/>
      <c r="I123" s="411"/>
      <c r="J123" s="411"/>
      <c r="K123" s="411"/>
      <c r="L123" s="411"/>
      <c r="M123" s="411"/>
      <c r="N123" s="411"/>
      <c r="O123" s="411"/>
      <c r="P123" s="411"/>
      <c r="Q123" s="411"/>
      <c r="R123" s="412"/>
      <c r="S123" s="407">
        <f>SUM(F123:R123)</f>
        <v>0</v>
      </c>
      <c r="T123" s="413"/>
      <c r="U123" s="413"/>
      <c r="V123" s="414"/>
      <c r="W123" s="414"/>
      <c r="X123" s="414"/>
      <c r="Y123" s="414"/>
      <c r="Z123" s="414"/>
      <c r="AA123" s="414"/>
      <c r="AB123" s="414"/>
      <c r="AC123" s="414"/>
      <c r="AD123" s="414"/>
      <c r="AE123" s="414"/>
      <c r="AF123" s="414"/>
      <c r="AG123" s="414"/>
      <c r="AH123" s="414"/>
      <c r="AI123" s="1276"/>
      <c r="AJ123" s="1276"/>
      <c r="AK123" s="414"/>
      <c r="AL123" s="414"/>
      <c r="AM123" s="414"/>
      <c r="AN123" s="414"/>
      <c r="AO123" s="415">
        <f>+S123</f>
        <v>0</v>
      </c>
      <c r="AP123" s="408">
        <f t="shared" ref="AP123:AP185" si="22">S123-SUM(V123:AO123)</f>
        <v>0</v>
      </c>
      <c r="AQ123" s="788">
        <f t="shared" si="21"/>
        <v>0</v>
      </c>
    </row>
    <row r="124" spans="2:43" s="416" customFormat="1" x14ac:dyDescent="0.2">
      <c r="B124" s="399"/>
      <c r="C124" s="438" t="s">
        <v>203</v>
      </c>
      <c r="D124" s="411">
        <f>IFERROR('GROUP Inputs'!D129,0)</f>
        <v>0</v>
      </c>
      <c r="E124" s="411">
        <f>IFERROR('GROUP Inputs'!F129,0)</f>
        <v>0</v>
      </c>
      <c r="F124" s="411">
        <f>D124-E124</f>
        <v>0</v>
      </c>
      <c r="G124" s="411"/>
      <c r="H124" s="411"/>
      <c r="I124" s="411"/>
      <c r="J124" s="411"/>
      <c r="K124" s="411"/>
      <c r="L124" s="411"/>
      <c r="M124" s="411"/>
      <c r="N124" s="411"/>
      <c r="O124" s="411"/>
      <c r="P124" s="411"/>
      <c r="Q124" s="411"/>
      <c r="R124" s="412"/>
      <c r="S124" s="407">
        <f>SUM(F124:R124)</f>
        <v>0</v>
      </c>
      <c r="T124" s="413"/>
      <c r="U124" s="413"/>
      <c r="V124" s="414"/>
      <c r="W124" s="414"/>
      <c r="X124" s="414"/>
      <c r="Y124" s="414"/>
      <c r="Z124" s="414"/>
      <c r="AA124" s="414"/>
      <c r="AB124" s="414"/>
      <c r="AC124" s="414"/>
      <c r="AD124" s="414"/>
      <c r="AE124" s="414"/>
      <c r="AF124" s="414"/>
      <c r="AG124" s="414"/>
      <c r="AH124" s="414"/>
      <c r="AI124" s="1276"/>
      <c r="AJ124" s="1276"/>
      <c r="AK124" s="414"/>
      <c r="AL124" s="414"/>
      <c r="AM124" s="414"/>
      <c r="AN124" s="414"/>
      <c r="AO124" s="415">
        <f>+S124</f>
        <v>0</v>
      </c>
      <c r="AP124" s="408">
        <f t="shared" si="22"/>
        <v>0</v>
      </c>
      <c r="AQ124" s="788">
        <f t="shared" si="21"/>
        <v>0</v>
      </c>
    </row>
    <row r="125" spans="2:43" s="416" customFormat="1" x14ac:dyDescent="0.2">
      <c r="B125" s="399"/>
      <c r="C125" s="438"/>
      <c r="D125" s="411"/>
      <c r="E125" s="411"/>
      <c r="F125" s="411"/>
      <c r="G125" s="411"/>
      <c r="H125" s="411"/>
      <c r="I125" s="411"/>
      <c r="J125" s="411"/>
      <c r="K125" s="411"/>
      <c r="L125" s="411"/>
      <c r="M125" s="411"/>
      <c r="N125" s="411"/>
      <c r="O125" s="411"/>
      <c r="P125" s="411"/>
      <c r="Q125" s="411"/>
      <c r="R125" s="412"/>
      <c r="S125" s="407"/>
      <c r="T125" s="413"/>
      <c r="U125" s="413"/>
      <c r="V125" s="414"/>
      <c r="W125" s="414"/>
      <c r="X125" s="414"/>
      <c r="Y125" s="414"/>
      <c r="Z125" s="414"/>
      <c r="AA125" s="414"/>
      <c r="AB125" s="414"/>
      <c r="AC125" s="414"/>
      <c r="AD125" s="414"/>
      <c r="AE125" s="414"/>
      <c r="AF125" s="414"/>
      <c r="AG125" s="414"/>
      <c r="AH125" s="414"/>
      <c r="AI125" s="1276"/>
      <c r="AJ125" s="1276"/>
      <c r="AK125" s="414"/>
      <c r="AL125" s="414"/>
      <c r="AM125" s="414"/>
      <c r="AN125" s="414"/>
      <c r="AO125" s="415"/>
      <c r="AP125" s="408">
        <f t="shared" si="22"/>
        <v>0</v>
      </c>
      <c r="AQ125" s="788">
        <f t="shared" si="21"/>
        <v>0</v>
      </c>
    </row>
    <row r="126" spans="2:43" x14ac:dyDescent="0.2">
      <c r="C126" s="436" t="s">
        <v>204</v>
      </c>
      <c r="D126" s="402"/>
      <c r="E126" s="402"/>
      <c r="F126" s="402"/>
      <c r="G126" s="402"/>
      <c r="H126" s="402"/>
      <c r="I126" s="402"/>
      <c r="J126" s="402"/>
      <c r="K126" s="402"/>
      <c r="L126" s="402"/>
      <c r="M126" s="402"/>
      <c r="N126" s="402"/>
      <c r="O126" s="402"/>
      <c r="P126" s="402"/>
      <c r="Q126" s="402"/>
      <c r="R126" s="402"/>
      <c r="S126" s="402"/>
      <c r="T126" s="402"/>
      <c r="U126" s="402"/>
      <c r="V126" s="403"/>
      <c r="W126" s="403"/>
      <c r="X126" s="403"/>
      <c r="Y126" s="403"/>
      <c r="Z126" s="403"/>
      <c r="AA126" s="403"/>
      <c r="AB126" s="403"/>
      <c r="AC126" s="403"/>
      <c r="AD126" s="403"/>
      <c r="AE126" s="403"/>
      <c r="AF126" s="403"/>
      <c r="AG126" s="403"/>
      <c r="AH126" s="403"/>
      <c r="AI126" s="403"/>
      <c r="AJ126" s="403"/>
      <c r="AK126" s="403"/>
      <c r="AL126" s="403"/>
      <c r="AM126" s="403"/>
      <c r="AN126" s="403"/>
      <c r="AO126" s="404"/>
      <c r="AP126" s="408">
        <f t="shared" si="22"/>
        <v>0</v>
      </c>
      <c r="AQ126" s="416"/>
    </row>
    <row r="127" spans="2:43" x14ac:dyDescent="0.2">
      <c r="C127" s="437" t="s">
        <v>200</v>
      </c>
      <c r="D127" s="405"/>
      <c r="E127" s="405"/>
      <c r="F127" s="405"/>
      <c r="G127" s="405"/>
      <c r="H127" s="405"/>
      <c r="I127" s="405"/>
      <c r="J127" s="405"/>
      <c r="K127" s="405"/>
      <c r="L127" s="405"/>
      <c r="M127" s="405"/>
      <c r="N127" s="405"/>
      <c r="O127" s="405"/>
      <c r="P127" s="405"/>
      <c r="Q127" s="405"/>
      <c r="R127" s="406"/>
      <c r="S127" s="407"/>
      <c r="T127" s="408"/>
      <c r="U127" s="408"/>
      <c r="V127" s="409"/>
      <c r="W127" s="409"/>
      <c r="X127" s="409"/>
      <c r="Y127" s="409"/>
      <c r="Z127" s="409"/>
      <c r="AA127" s="409"/>
      <c r="AB127" s="409"/>
      <c r="AC127" s="409"/>
      <c r="AD127" s="409"/>
      <c r="AE127" s="409"/>
      <c r="AF127" s="409"/>
      <c r="AG127" s="409"/>
      <c r="AH127" s="409"/>
      <c r="AI127" s="1275"/>
      <c r="AJ127" s="1275"/>
      <c r="AK127" s="409"/>
      <c r="AL127" s="409"/>
      <c r="AM127" s="409"/>
      <c r="AN127" s="409"/>
      <c r="AO127" s="410"/>
      <c r="AP127" s="408">
        <f t="shared" si="22"/>
        <v>0</v>
      </c>
    </row>
    <row r="128" spans="2:43" s="416" customFormat="1" x14ac:dyDescent="0.2">
      <c r="B128" s="399"/>
      <c r="C128" s="438" t="s">
        <v>205</v>
      </c>
      <c r="D128" s="411">
        <f>IFERROR('GROUP Inputs'!D133,0)</f>
        <v>0</v>
      </c>
      <c r="E128" s="411">
        <f>IFERROR('GROUP Inputs'!F133,0)</f>
        <v>0</v>
      </c>
      <c r="F128" s="411">
        <f t="shared" ref="F128:F133" si="23">D128-E128</f>
        <v>0</v>
      </c>
      <c r="G128" s="411"/>
      <c r="H128" s="411">
        <f>-F128-G128</f>
        <v>0</v>
      </c>
      <c r="I128" s="411"/>
      <c r="J128" s="411"/>
      <c r="K128" s="411"/>
      <c r="L128" s="411"/>
      <c r="M128" s="411"/>
      <c r="N128" s="411"/>
      <c r="O128" s="411"/>
      <c r="P128" s="411"/>
      <c r="Q128" s="411"/>
      <c r="R128" s="412"/>
      <c r="S128" s="417">
        <f t="shared" ref="S128:S133" si="24">SUM(F128:R128)</f>
        <v>0</v>
      </c>
      <c r="T128" s="413"/>
      <c r="U128" s="413"/>
      <c r="V128" s="414"/>
      <c r="W128" s="414"/>
      <c r="X128" s="414"/>
      <c r="Y128" s="414"/>
      <c r="Z128" s="414"/>
      <c r="AA128" s="414"/>
      <c r="AB128" s="414"/>
      <c r="AC128" s="414"/>
      <c r="AD128" s="414"/>
      <c r="AE128" s="414"/>
      <c r="AF128" s="414"/>
      <c r="AG128" s="414"/>
      <c r="AH128" s="414"/>
      <c r="AI128" s="1276"/>
      <c r="AJ128" s="1276"/>
      <c r="AK128" s="414"/>
      <c r="AL128" s="414"/>
      <c r="AM128" s="414"/>
      <c r="AN128" s="414"/>
      <c r="AO128" s="415"/>
      <c r="AP128" s="408">
        <f t="shared" si="22"/>
        <v>0</v>
      </c>
      <c r="AQ128" s="382"/>
    </row>
    <row r="129" spans="2:43" s="416" customFormat="1" x14ac:dyDescent="0.2">
      <c r="B129" s="399"/>
      <c r="C129" s="438" t="s">
        <v>206</v>
      </c>
      <c r="D129" s="411">
        <f>IFERROR('GROUP Inputs'!D134,0)</f>
        <v>0</v>
      </c>
      <c r="E129" s="411">
        <f>IFERROR('GROUP Inputs'!F134,0)</f>
        <v>0</v>
      </c>
      <c r="F129" s="411">
        <f t="shared" si="23"/>
        <v>0</v>
      </c>
      <c r="G129" s="411"/>
      <c r="H129" s="411"/>
      <c r="I129" s="411">
        <f>-F129</f>
        <v>0</v>
      </c>
      <c r="J129" s="411"/>
      <c r="K129" s="411"/>
      <c r="L129" s="411"/>
      <c r="M129" s="411"/>
      <c r="N129" s="411"/>
      <c r="O129" s="411"/>
      <c r="P129" s="411"/>
      <c r="Q129" s="411"/>
      <c r="R129" s="412"/>
      <c r="S129" s="417">
        <f t="shared" si="24"/>
        <v>0</v>
      </c>
      <c r="T129" s="413"/>
      <c r="U129" s="413"/>
      <c r="V129" s="414">
        <v>0</v>
      </c>
      <c r="W129" s="414"/>
      <c r="X129" s="414"/>
      <c r="Y129" s="414"/>
      <c r="Z129" s="414"/>
      <c r="AA129" s="414"/>
      <c r="AB129" s="414"/>
      <c r="AC129" s="414"/>
      <c r="AD129" s="414"/>
      <c r="AE129" s="414"/>
      <c r="AF129" s="414"/>
      <c r="AG129" s="414"/>
      <c r="AH129" s="414"/>
      <c r="AI129" s="1276"/>
      <c r="AJ129" s="1276"/>
      <c r="AK129" s="414"/>
      <c r="AL129" s="414"/>
      <c r="AM129" s="414"/>
      <c r="AN129" s="414"/>
      <c r="AO129" s="415"/>
      <c r="AP129" s="408">
        <f t="shared" si="22"/>
        <v>0</v>
      </c>
    </row>
    <row r="130" spans="2:43" s="416" customFormat="1" x14ac:dyDescent="0.2">
      <c r="B130" s="399"/>
      <c r="C130" s="438" t="s">
        <v>1691</v>
      </c>
      <c r="D130" s="411">
        <f>IFERROR('GROUP Inputs'!D135,0)</f>
        <v>0</v>
      </c>
      <c r="E130" s="411">
        <f>IFERROR('GROUP Inputs'!F135,0)</f>
        <v>0</v>
      </c>
      <c r="F130" s="411">
        <f t="shared" si="23"/>
        <v>0</v>
      </c>
      <c r="G130" s="411">
        <f>-G88</f>
        <v>0</v>
      </c>
      <c r="H130" s="411">
        <f>-F130-G130</f>
        <v>0</v>
      </c>
      <c r="I130" s="411"/>
      <c r="J130" s="411"/>
      <c r="K130" s="411"/>
      <c r="L130" s="411"/>
      <c r="M130" s="411"/>
      <c r="N130" s="411"/>
      <c r="O130" s="411"/>
      <c r="P130" s="411"/>
      <c r="Q130" s="411"/>
      <c r="R130" s="412"/>
      <c r="S130" s="417">
        <f t="shared" si="24"/>
        <v>0</v>
      </c>
      <c r="T130" s="413"/>
      <c r="U130" s="413"/>
      <c r="V130" s="414"/>
      <c r="W130" s="414"/>
      <c r="X130" s="414"/>
      <c r="Y130" s="414"/>
      <c r="Z130" s="414"/>
      <c r="AA130" s="414"/>
      <c r="AB130" s="414"/>
      <c r="AC130" s="414"/>
      <c r="AD130" s="414"/>
      <c r="AE130" s="414"/>
      <c r="AF130" s="414"/>
      <c r="AG130" s="414"/>
      <c r="AH130" s="414"/>
      <c r="AI130" s="1276"/>
      <c r="AJ130" s="1276"/>
      <c r="AK130" s="414"/>
      <c r="AL130" s="414"/>
      <c r="AM130" s="414"/>
      <c r="AN130" s="414"/>
      <c r="AO130" s="415"/>
      <c r="AP130" s="408">
        <f t="shared" si="22"/>
        <v>0</v>
      </c>
    </row>
    <row r="131" spans="2:43" s="416" customFormat="1" x14ac:dyDescent="0.2">
      <c r="B131" s="399"/>
      <c r="C131" s="438" t="s">
        <v>208</v>
      </c>
      <c r="D131" s="411">
        <f>IFERROR('GROUP Inputs'!D136,0)</f>
        <v>0</v>
      </c>
      <c r="E131" s="411">
        <f>IFERROR('GROUP Inputs'!F136,0)</f>
        <v>0</v>
      </c>
      <c r="F131" s="411">
        <f t="shared" si="23"/>
        <v>0</v>
      </c>
      <c r="G131" s="411"/>
      <c r="H131" s="411"/>
      <c r="I131" s="411"/>
      <c r="J131" s="411">
        <f>-F131</f>
        <v>0</v>
      </c>
      <c r="K131" s="411"/>
      <c r="L131" s="411"/>
      <c r="M131" s="411"/>
      <c r="N131" s="411"/>
      <c r="O131" s="411"/>
      <c r="P131" s="411"/>
      <c r="Q131" s="411"/>
      <c r="R131" s="412"/>
      <c r="S131" s="417">
        <f t="shared" si="24"/>
        <v>0</v>
      </c>
      <c r="T131" s="413"/>
      <c r="U131" s="413"/>
      <c r="V131" s="414"/>
      <c r="W131" s="414"/>
      <c r="X131" s="414"/>
      <c r="Y131" s="414"/>
      <c r="Z131" s="414"/>
      <c r="AA131" s="414"/>
      <c r="AB131" s="414"/>
      <c r="AC131" s="414"/>
      <c r="AD131" s="414"/>
      <c r="AE131" s="414"/>
      <c r="AF131" s="414"/>
      <c r="AG131" s="414"/>
      <c r="AH131" s="414"/>
      <c r="AI131" s="1276"/>
      <c r="AJ131" s="1276"/>
      <c r="AK131" s="414"/>
      <c r="AL131" s="414"/>
      <c r="AM131" s="414"/>
      <c r="AN131" s="414"/>
      <c r="AO131" s="415"/>
      <c r="AP131" s="408">
        <f t="shared" si="22"/>
        <v>0</v>
      </c>
    </row>
    <row r="132" spans="2:43" s="416" customFormat="1" x14ac:dyDescent="0.2">
      <c r="B132" s="399"/>
      <c r="C132" s="438" t="s">
        <v>209</v>
      </c>
      <c r="D132" s="411">
        <f>IFERROR('GROUP Inputs'!D137,0)</f>
        <v>0</v>
      </c>
      <c r="E132" s="411">
        <f>IFERROR('GROUP Inputs'!F137,0)</f>
        <v>0</v>
      </c>
      <c r="F132" s="411">
        <f>D132-E132</f>
        <v>0</v>
      </c>
      <c r="G132" s="411"/>
      <c r="H132" s="411"/>
      <c r="I132" s="411"/>
      <c r="J132" s="411"/>
      <c r="K132" s="411">
        <f>-F132</f>
        <v>0</v>
      </c>
      <c r="L132" s="411"/>
      <c r="M132" s="411"/>
      <c r="N132" s="411"/>
      <c r="O132" s="411"/>
      <c r="P132" s="411"/>
      <c r="Q132" s="411"/>
      <c r="R132" s="412"/>
      <c r="S132" s="417">
        <f t="shared" si="24"/>
        <v>0</v>
      </c>
      <c r="T132" s="413"/>
      <c r="U132" s="413"/>
      <c r="V132" s="414"/>
      <c r="W132" s="414"/>
      <c r="X132" s="414"/>
      <c r="Y132" s="414"/>
      <c r="Z132" s="414"/>
      <c r="AA132" s="414"/>
      <c r="AB132" s="414"/>
      <c r="AC132" s="414"/>
      <c r="AD132" s="414"/>
      <c r="AE132" s="414"/>
      <c r="AF132" s="414"/>
      <c r="AG132" s="414"/>
      <c r="AH132" s="414"/>
      <c r="AI132" s="1276"/>
      <c r="AJ132" s="1276"/>
      <c r="AK132" s="414"/>
      <c r="AL132" s="414"/>
      <c r="AM132" s="414"/>
      <c r="AN132" s="414"/>
      <c r="AO132" s="415"/>
      <c r="AP132" s="408">
        <f t="shared" si="22"/>
        <v>0</v>
      </c>
    </row>
    <row r="133" spans="2:43" s="416" customFormat="1" x14ac:dyDescent="0.2">
      <c r="B133" s="399"/>
      <c r="C133" s="438" t="s">
        <v>210</v>
      </c>
      <c r="D133" s="411">
        <f>IFERROR('GROUP Inputs'!D138,0)</f>
        <v>0</v>
      </c>
      <c r="E133" s="411">
        <f>IFERROR('GROUP Inputs'!F138,0)</f>
        <v>0</v>
      </c>
      <c r="F133" s="411">
        <f t="shared" si="23"/>
        <v>0</v>
      </c>
      <c r="G133" s="411">
        <f>-F133</f>
        <v>0</v>
      </c>
      <c r="H133" s="411"/>
      <c r="I133" s="411"/>
      <c r="J133" s="411"/>
      <c r="K133" s="411"/>
      <c r="L133" s="411"/>
      <c r="M133" s="411"/>
      <c r="N133" s="411"/>
      <c r="O133" s="411"/>
      <c r="P133" s="411"/>
      <c r="Q133" s="411"/>
      <c r="R133" s="412"/>
      <c r="S133" s="417">
        <f t="shared" si="24"/>
        <v>0</v>
      </c>
      <c r="T133" s="413"/>
      <c r="U133" s="413"/>
      <c r="V133" s="414"/>
      <c r="W133" s="414"/>
      <c r="X133" s="414"/>
      <c r="Y133" s="414"/>
      <c r="Z133" s="414"/>
      <c r="AA133" s="414"/>
      <c r="AB133" s="414"/>
      <c r="AC133" s="414"/>
      <c r="AD133" s="414"/>
      <c r="AE133" s="414"/>
      <c r="AF133" s="414"/>
      <c r="AG133" s="414"/>
      <c r="AH133" s="414"/>
      <c r="AI133" s="1276"/>
      <c r="AJ133" s="1276"/>
      <c r="AK133" s="414"/>
      <c r="AL133" s="414"/>
      <c r="AM133" s="414"/>
      <c r="AN133" s="414"/>
      <c r="AO133" s="415"/>
      <c r="AP133" s="408">
        <f t="shared" si="22"/>
        <v>0</v>
      </c>
    </row>
    <row r="134" spans="2:43" s="416" customFormat="1" x14ac:dyDescent="0.2">
      <c r="B134" s="399"/>
      <c r="C134" s="438"/>
      <c r="D134" s="411"/>
      <c r="E134" s="411"/>
      <c r="F134" s="411"/>
      <c r="G134" s="411"/>
      <c r="H134" s="411"/>
      <c r="I134" s="411"/>
      <c r="J134" s="411"/>
      <c r="K134" s="411"/>
      <c r="L134" s="411"/>
      <c r="M134" s="411"/>
      <c r="N134" s="411"/>
      <c r="O134" s="411"/>
      <c r="P134" s="411"/>
      <c r="Q134" s="411"/>
      <c r="R134" s="412"/>
      <c r="S134" s="407"/>
      <c r="T134" s="413"/>
      <c r="U134" s="413"/>
      <c r="V134" s="414"/>
      <c r="W134" s="414"/>
      <c r="X134" s="414"/>
      <c r="Y134" s="414"/>
      <c r="Z134" s="414"/>
      <c r="AA134" s="414"/>
      <c r="AB134" s="414"/>
      <c r="AC134" s="414"/>
      <c r="AD134" s="414"/>
      <c r="AE134" s="414"/>
      <c r="AF134" s="414"/>
      <c r="AG134" s="414"/>
      <c r="AH134" s="414"/>
      <c r="AI134" s="1276"/>
      <c r="AJ134" s="1276"/>
      <c r="AK134" s="414"/>
      <c r="AL134" s="414"/>
      <c r="AM134" s="414"/>
      <c r="AN134" s="414"/>
      <c r="AO134" s="415"/>
      <c r="AP134" s="408">
        <f t="shared" si="22"/>
        <v>0</v>
      </c>
    </row>
    <row r="135" spans="2:43" x14ac:dyDescent="0.2">
      <c r="C135" s="436" t="s">
        <v>211</v>
      </c>
      <c r="D135" s="402"/>
      <c r="E135" s="402"/>
      <c r="F135" s="402"/>
      <c r="G135" s="402"/>
      <c r="H135" s="402"/>
      <c r="I135" s="402"/>
      <c r="J135" s="402"/>
      <c r="K135" s="402"/>
      <c r="L135" s="402"/>
      <c r="M135" s="402"/>
      <c r="N135" s="402"/>
      <c r="O135" s="402"/>
      <c r="P135" s="402"/>
      <c r="Q135" s="402"/>
      <c r="R135" s="402"/>
      <c r="S135" s="402"/>
      <c r="T135" s="402"/>
      <c r="U135" s="402"/>
      <c r="V135" s="403"/>
      <c r="W135" s="403"/>
      <c r="X135" s="403"/>
      <c r="Y135" s="403"/>
      <c r="Z135" s="403"/>
      <c r="AA135" s="403"/>
      <c r="AB135" s="403"/>
      <c r="AC135" s="403"/>
      <c r="AD135" s="403"/>
      <c r="AE135" s="403"/>
      <c r="AF135" s="403"/>
      <c r="AG135" s="403"/>
      <c r="AH135" s="403"/>
      <c r="AI135" s="403"/>
      <c r="AJ135" s="403"/>
      <c r="AK135" s="403"/>
      <c r="AL135" s="403"/>
      <c r="AM135" s="403"/>
      <c r="AN135" s="403"/>
      <c r="AO135" s="404"/>
      <c r="AP135" s="408">
        <f t="shared" si="22"/>
        <v>0</v>
      </c>
      <c r="AQ135" s="416"/>
    </row>
    <row r="136" spans="2:43" x14ac:dyDescent="0.2">
      <c r="C136" s="437" t="s">
        <v>200</v>
      </c>
      <c r="D136" s="405"/>
      <c r="E136" s="405"/>
      <c r="F136" s="405"/>
      <c r="G136" s="405"/>
      <c r="H136" s="405"/>
      <c r="I136" s="405"/>
      <c r="J136" s="405"/>
      <c r="K136" s="405"/>
      <c r="L136" s="405"/>
      <c r="M136" s="405"/>
      <c r="N136" s="405"/>
      <c r="O136" s="405"/>
      <c r="P136" s="405"/>
      <c r="Q136" s="405"/>
      <c r="R136" s="406"/>
      <c r="S136" s="407"/>
      <c r="T136" s="408"/>
      <c r="U136" s="408"/>
      <c r="V136" s="409"/>
      <c r="W136" s="409"/>
      <c r="X136" s="409"/>
      <c r="Y136" s="409"/>
      <c r="Z136" s="409"/>
      <c r="AA136" s="409"/>
      <c r="AB136" s="409"/>
      <c r="AC136" s="409"/>
      <c r="AD136" s="409"/>
      <c r="AE136" s="409"/>
      <c r="AF136" s="409"/>
      <c r="AG136" s="409"/>
      <c r="AH136" s="409"/>
      <c r="AI136" s="1275"/>
      <c r="AJ136" s="1275"/>
      <c r="AK136" s="409"/>
      <c r="AL136" s="409"/>
      <c r="AM136" s="409"/>
      <c r="AN136" s="409"/>
      <c r="AO136" s="410"/>
      <c r="AP136" s="408">
        <f t="shared" si="22"/>
        <v>0</v>
      </c>
    </row>
    <row r="137" spans="2:43" s="416" customFormat="1" x14ac:dyDescent="0.2">
      <c r="B137" s="399"/>
      <c r="C137" s="438" t="s">
        <v>212</v>
      </c>
      <c r="D137" s="411">
        <f>IFERROR('GROUP Inputs'!D142,0)</f>
        <v>0</v>
      </c>
      <c r="E137" s="411">
        <f>IFERROR('GROUP Inputs'!F142,0)</f>
        <v>0</v>
      </c>
      <c r="F137" s="411">
        <f>D137-E137</f>
        <v>0</v>
      </c>
      <c r="G137" s="411"/>
      <c r="H137" s="411"/>
      <c r="I137" s="411"/>
      <c r="J137" s="411"/>
      <c r="K137" s="411"/>
      <c r="L137" s="411"/>
      <c r="M137" s="411">
        <f>-F137</f>
        <v>0</v>
      </c>
      <c r="N137" s="411"/>
      <c r="O137" s="411"/>
      <c r="P137" s="411"/>
      <c r="Q137" s="411"/>
      <c r="R137" s="412"/>
      <c r="S137" s="417">
        <f>SUM(F137:R137)</f>
        <v>0</v>
      </c>
      <c r="T137" s="413"/>
      <c r="U137" s="413"/>
      <c r="V137" s="414"/>
      <c r="W137" s="414"/>
      <c r="X137" s="414"/>
      <c r="Y137" s="414"/>
      <c r="Z137" s="414"/>
      <c r="AA137" s="414"/>
      <c r="AB137" s="414"/>
      <c r="AC137" s="414"/>
      <c r="AD137" s="414"/>
      <c r="AE137" s="414"/>
      <c r="AF137" s="414"/>
      <c r="AG137" s="414"/>
      <c r="AH137" s="414"/>
      <c r="AI137" s="1276"/>
      <c r="AJ137" s="1276"/>
      <c r="AK137" s="414"/>
      <c r="AL137" s="414"/>
      <c r="AM137" s="414"/>
      <c r="AN137" s="414"/>
      <c r="AO137" s="415"/>
      <c r="AP137" s="408">
        <f t="shared" si="22"/>
        <v>0</v>
      </c>
      <c r="AQ137" s="382"/>
    </row>
    <row r="138" spans="2:43" s="416" customFormat="1" x14ac:dyDescent="0.2">
      <c r="B138" s="399"/>
      <c r="C138" s="438" t="s">
        <v>213</v>
      </c>
      <c r="D138" s="411">
        <f>IFERROR('GROUP Inputs'!D143,0)</f>
        <v>0</v>
      </c>
      <c r="E138" s="411">
        <f>IFERROR('GROUP Inputs'!F143,0)</f>
        <v>0</v>
      </c>
      <c r="F138" s="411">
        <f>D138-E138</f>
        <v>0</v>
      </c>
      <c r="G138" s="411"/>
      <c r="H138" s="411"/>
      <c r="I138" s="411"/>
      <c r="J138" s="411"/>
      <c r="K138" s="411"/>
      <c r="L138" s="411"/>
      <c r="M138" s="411"/>
      <c r="N138" s="411"/>
      <c r="O138" s="411"/>
      <c r="P138" s="411"/>
      <c r="Q138" s="411"/>
      <c r="R138" s="412"/>
      <c r="S138" s="407">
        <f>SUM(F138:R138)</f>
        <v>0</v>
      </c>
      <c r="T138" s="413"/>
      <c r="U138" s="413"/>
      <c r="V138" s="414"/>
      <c r="W138" s="414"/>
      <c r="X138" s="414"/>
      <c r="Y138" s="414"/>
      <c r="Z138" s="414">
        <f>+S138</f>
        <v>0</v>
      </c>
      <c r="AA138" s="414"/>
      <c r="AB138" s="414"/>
      <c r="AC138" s="414"/>
      <c r="AD138" s="414"/>
      <c r="AE138" s="414"/>
      <c r="AF138" s="414"/>
      <c r="AG138" s="414"/>
      <c r="AH138" s="414"/>
      <c r="AI138" s="1276"/>
      <c r="AJ138" s="1276"/>
      <c r="AK138" s="414"/>
      <c r="AL138" s="414"/>
      <c r="AM138" s="414"/>
      <c r="AN138" s="414"/>
      <c r="AO138" s="415"/>
      <c r="AP138" s="408">
        <f t="shared" si="22"/>
        <v>0</v>
      </c>
    </row>
    <row r="139" spans="2:43" s="416" customFormat="1" x14ac:dyDescent="0.2">
      <c r="B139" s="399"/>
      <c r="C139" s="438"/>
      <c r="D139" s="411"/>
      <c r="E139" s="411"/>
      <c r="F139" s="411"/>
      <c r="G139" s="411"/>
      <c r="H139" s="411"/>
      <c r="I139" s="411"/>
      <c r="J139" s="411"/>
      <c r="K139" s="411"/>
      <c r="L139" s="411"/>
      <c r="M139" s="411"/>
      <c r="N139" s="411"/>
      <c r="O139" s="411"/>
      <c r="P139" s="411"/>
      <c r="Q139" s="411"/>
      <c r="R139" s="412"/>
      <c r="S139" s="407"/>
      <c r="T139" s="413"/>
      <c r="U139" s="413"/>
      <c r="V139" s="414"/>
      <c r="W139" s="414"/>
      <c r="X139" s="414"/>
      <c r="Y139" s="414"/>
      <c r="Z139" s="414"/>
      <c r="AA139" s="414"/>
      <c r="AB139" s="414"/>
      <c r="AC139" s="414"/>
      <c r="AD139" s="414"/>
      <c r="AE139" s="414"/>
      <c r="AF139" s="414"/>
      <c r="AG139" s="414"/>
      <c r="AH139" s="414"/>
      <c r="AI139" s="1276"/>
      <c r="AJ139" s="1276"/>
      <c r="AK139" s="414"/>
      <c r="AL139" s="414"/>
      <c r="AM139" s="414"/>
      <c r="AN139" s="414"/>
      <c r="AO139" s="415"/>
      <c r="AP139" s="408">
        <f t="shared" si="22"/>
        <v>0</v>
      </c>
    </row>
    <row r="140" spans="2:43" x14ac:dyDescent="0.2">
      <c r="C140" s="436" t="s">
        <v>214</v>
      </c>
      <c r="D140" s="402"/>
      <c r="E140" s="402"/>
      <c r="F140" s="402"/>
      <c r="G140" s="402"/>
      <c r="H140" s="402"/>
      <c r="I140" s="402"/>
      <c r="J140" s="402"/>
      <c r="K140" s="402"/>
      <c r="L140" s="402"/>
      <c r="M140" s="402"/>
      <c r="N140" s="402"/>
      <c r="O140" s="402"/>
      <c r="P140" s="402"/>
      <c r="Q140" s="402"/>
      <c r="R140" s="402"/>
      <c r="S140" s="402"/>
      <c r="T140" s="402"/>
      <c r="U140" s="402"/>
      <c r="V140" s="403"/>
      <c r="W140" s="403"/>
      <c r="X140" s="403"/>
      <c r="Y140" s="403"/>
      <c r="Z140" s="403"/>
      <c r="AA140" s="403"/>
      <c r="AB140" s="403"/>
      <c r="AC140" s="403"/>
      <c r="AD140" s="403"/>
      <c r="AE140" s="403"/>
      <c r="AF140" s="403"/>
      <c r="AG140" s="403"/>
      <c r="AH140" s="403"/>
      <c r="AI140" s="403"/>
      <c r="AJ140" s="403"/>
      <c r="AK140" s="403"/>
      <c r="AL140" s="403"/>
      <c r="AM140" s="403"/>
      <c r="AN140" s="403"/>
      <c r="AO140" s="404"/>
      <c r="AP140" s="408">
        <f t="shared" si="22"/>
        <v>0</v>
      </c>
      <c r="AQ140" s="416"/>
    </row>
    <row r="141" spans="2:43" x14ac:dyDescent="0.2">
      <c r="C141" s="437" t="s">
        <v>200</v>
      </c>
      <c r="D141" s="405"/>
      <c r="E141" s="405"/>
      <c r="F141" s="405"/>
      <c r="G141" s="405"/>
      <c r="H141" s="405"/>
      <c r="I141" s="405"/>
      <c r="J141" s="405"/>
      <c r="K141" s="405"/>
      <c r="L141" s="405"/>
      <c r="M141" s="405"/>
      <c r="N141" s="405"/>
      <c r="O141" s="405"/>
      <c r="P141" s="405"/>
      <c r="Q141" s="405"/>
      <c r="R141" s="406"/>
      <c r="S141" s="407"/>
      <c r="T141" s="408"/>
      <c r="U141" s="408"/>
      <c r="V141" s="409"/>
      <c r="W141" s="409"/>
      <c r="X141" s="409"/>
      <c r="Y141" s="409"/>
      <c r="Z141" s="409"/>
      <c r="AA141" s="409"/>
      <c r="AB141" s="409"/>
      <c r="AC141" s="409"/>
      <c r="AD141" s="409"/>
      <c r="AE141" s="409"/>
      <c r="AF141" s="409"/>
      <c r="AG141" s="409"/>
      <c r="AH141" s="409"/>
      <c r="AI141" s="1275"/>
      <c r="AJ141" s="1275"/>
      <c r="AK141" s="409"/>
      <c r="AL141" s="409"/>
      <c r="AM141" s="409"/>
      <c r="AN141" s="409"/>
      <c r="AO141" s="410"/>
      <c r="AP141" s="408">
        <f t="shared" si="22"/>
        <v>0</v>
      </c>
    </row>
    <row r="142" spans="2:43" s="416" customFormat="1" x14ac:dyDescent="0.2">
      <c r="B142" s="399"/>
      <c r="C142" s="438" t="s">
        <v>215</v>
      </c>
      <c r="D142" s="411">
        <f>IFERROR('GROUP Inputs'!D147,0)</f>
        <v>0</v>
      </c>
      <c r="E142" s="411">
        <f>IFERROR('GROUP Inputs'!F147,0)</f>
        <v>0</v>
      </c>
      <c r="F142" s="411">
        <f>D142-E142</f>
        <v>0</v>
      </c>
      <c r="G142" s="411"/>
      <c r="H142" s="411"/>
      <c r="I142" s="411"/>
      <c r="J142" s="411"/>
      <c r="K142" s="411"/>
      <c r="L142" s="411"/>
      <c r="M142" s="411">
        <f>-F142</f>
        <v>0</v>
      </c>
      <c r="N142" s="411"/>
      <c r="O142" s="411"/>
      <c r="P142" s="411"/>
      <c r="Q142" s="411"/>
      <c r="R142" s="412"/>
      <c r="S142" s="417">
        <f>SUM(F142:R142)</f>
        <v>0</v>
      </c>
      <c r="T142" s="413"/>
      <c r="U142" s="413"/>
      <c r="V142" s="414"/>
      <c r="W142" s="414"/>
      <c r="X142" s="414"/>
      <c r="Y142" s="414"/>
      <c r="Z142" s="414"/>
      <c r="AA142" s="414"/>
      <c r="AB142" s="414"/>
      <c r="AC142" s="414"/>
      <c r="AD142" s="414"/>
      <c r="AE142" s="414"/>
      <c r="AF142" s="414"/>
      <c r="AG142" s="414"/>
      <c r="AH142" s="414"/>
      <c r="AI142" s="1276"/>
      <c r="AJ142" s="1276"/>
      <c r="AK142" s="414"/>
      <c r="AL142" s="414"/>
      <c r="AM142" s="414"/>
      <c r="AN142" s="414"/>
      <c r="AO142" s="415"/>
      <c r="AP142" s="408">
        <f t="shared" si="22"/>
        <v>0</v>
      </c>
      <c r="AQ142" s="382"/>
    </row>
    <row r="143" spans="2:43" s="416" customFormat="1" x14ac:dyDescent="0.2">
      <c r="B143" s="399"/>
      <c r="C143" s="438" t="s">
        <v>216</v>
      </c>
      <c r="D143" s="411">
        <f>IFERROR('GROUP Inputs'!D148,0)</f>
        <v>0</v>
      </c>
      <c r="E143" s="411">
        <f>IFERROR('GROUP Inputs'!F148,0)</f>
        <v>0</v>
      </c>
      <c r="F143" s="411">
        <f>D143-E143</f>
        <v>0</v>
      </c>
      <c r="G143" s="411"/>
      <c r="H143" s="411"/>
      <c r="I143" s="411"/>
      <c r="J143" s="411"/>
      <c r="K143" s="411"/>
      <c r="L143" s="411"/>
      <c r="M143" s="411">
        <f>-F143</f>
        <v>0</v>
      </c>
      <c r="N143" s="411"/>
      <c r="O143" s="411"/>
      <c r="P143" s="411"/>
      <c r="Q143" s="411"/>
      <c r="R143" s="412"/>
      <c r="S143" s="417">
        <f>SUM(F143:R143)</f>
        <v>0</v>
      </c>
      <c r="T143" s="413"/>
      <c r="U143" s="413"/>
      <c r="V143" s="414"/>
      <c r="W143" s="414"/>
      <c r="X143" s="414"/>
      <c r="Y143" s="414"/>
      <c r="Z143" s="414"/>
      <c r="AA143" s="414"/>
      <c r="AB143" s="414"/>
      <c r="AC143" s="414"/>
      <c r="AD143" s="414"/>
      <c r="AE143" s="414"/>
      <c r="AF143" s="414"/>
      <c r="AG143" s="414"/>
      <c r="AH143" s="414"/>
      <c r="AI143" s="1276"/>
      <c r="AJ143" s="1276"/>
      <c r="AK143" s="414"/>
      <c r="AL143" s="414"/>
      <c r="AM143" s="414"/>
      <c r="AN143" s="414"/>
      <c r="AO143" s="415"/>
      <c r="AP143" s="408">
        <f t="shared" si="22"/>
        <v>0</v>
      </c>
    </row>
    <row r="144" spans="2:43" s="416" customFormat="1" x14ac:dyDescent="0.2">
      <c r="B144" s="399"/>
      <c r="C144" s="438" t="s">
        <v>217</v>
      </c>
      <c r="D144" s="411">
        <f>IFERROR('GROUP Inputs'!D149,0)</f>
        <v>0</v>
      </c>
      <c r="E144" s="411">
        <f>IFERROR('GROUP Inputs'!F149,0)</f>
        <v>0</v>
      </c>
      <c r="F144" s="411">
        <f>D144-E144</f>
        <v>0</v>
      </c>
      <c r="G144" s="411"/>
      <c r="H144" s="411"/>
      <c r="I144" s="411"/>
      <c r="J144" s="411"/>
      <c r="K144" s="411"/>
      <c r="L144" s="411"/>
      <c r="M144" s="411">
        <f>-F144</f>
        <v>0</v>
      </c>
      <c r="N144" s="411"/>
      <c r="O144" s="411"/>
      <c r="P144" s="411"/>
      <c r="Q144" s="411"/>
      <c r="R144" s="412"/>
      <c r="S144" s="417">
        <f>SUM(F144:R144)</f>
        <v>0</v>
      </c>
      <c r="T144" s="413"/>
      <c r="U144" s="413"/>
      <c r="V144" s="414"/>
      <c r="W144" s="414"/>
      <c r="X144" s="414"/>
      <c r="Y144" s="414"/>
      <c r="Z144" s="414"/>
      <c r="AA144" s="414"/>
      <c r="AB144" s="414"/>
      <c r="AC144" s="414"/>
      <c r="AD144" s="414"/>
      <c r="AE144" s="414"/>
      <c r="AF144" s="414"/>
      <c r="AG144" s="414"/>
      <c r="AH144" s="414"/>
      <c r="AI144" s="1276"/>
      <c r="AJ144" s="1276"/>
      <c r="AK144" s="414"/>
      <c r="AL144" s="414"/>
      <c r="AM144" s="414"/>
      <c r="AN144" s="414"/>
      <c r="AO144" s="415"/>
      <c r="AP144" s="408">
        <f t="shared" si="22"/>
        <v>0</v>
      </c>
    </row>
    <row r="145" spans="2:43" s="416" customFormat="1" x14ac:dyDescent="0.2">
      <c r="B145" s="399"/>
      <c r="C145" s="438"/>
      <c r="D145" s="411"/>
      <c r="E145" s="411"/>
      <c r="F145" s="411"/>
      <c r="G145" s="411"/>
      <c r="H145" s="411"/>
      <c r="I145" s="411"/>
      <c r="J145" s="411"/>
      <c r="K145" s="411"/>
      <c r="L145" s="411"/>
      <c r="M145" s="411"/>
      <c r="N145" s="411"/>
      <c r="O145" s="411"/>
      <c r="P145" s="411"/>
      <c r="Q145" s="411"/>
      <c r="R145" s="412"/>
      <c r="S145" s="407"/>
      <c r="T145" s="413"/>
      <c r="U145" s="413"/>
      <c r="V145" s="414"/>
      <c r="W145" s="414"/>
      <c r="X145" s="414"/>
      <c r="Y145" s="414"/>
      <c r="Z145" s="414"/>
      <c r="AA145" s="414"/>
      <c r="AB145" s="414"/>
      <c r="AC145" s="414"/>
      <c r="AD145" s="414"/>
      <c r="AE145" s="414"/>
      <c r="AF145" s="414"/>
      <c r="AG145" s="414"/>
      <c r="AH145" s="414"/>
      <c r="AI145" s="1276"/>
      <c r="AJ145" s="1276"/>
      <c r="AK145" s="414"/>
      <c r="AL145" s="414"/>
      <c r="AM145" s="414"/>
      <c r="AN145" s="414"/>
      <c r="AO145" s="415"/>
      <c r="AP145" s="408">
        <f t="shared" si="22"/>
        <v>0</v>
      </c>
    </row>
    <row r="146" spans="2:43" x14ac:dyDescent="0.2">
      <c r="C146" s="436" t="s">
        <v>218</v>
      </c>
      <c r="D146" s="402"/>
      <c r="E146" s="402"/>
      <c r="F146" s="402"/>
      <c r="G146" s="402"/>
      <c r="H146" s="402"/>
      <c r="I146" s="402"/>
      <c r="J146" s="402"/>
      <c r="K146" s="402"/>
      <c r="L146" s="402"/>
      <c r="M146" s="402"/>
      <c r="N146" s="402"/>
      <c r="O146" s="402"/>
      <c r="P146" s="402"/>
      <c r="Q146" s="402"/>
      <c r="R146" s="402"/>
      <c r="S146" s="402"/>
      <c r="T146" s="402"/>
      <c r="U146" s="402"/>
      <c r="V146" s="403"/>
      <c r="W146" s="403"/>
      <c r="X146" s="403"/>
      <c r="Y146" s="403"/>
      <c r="Z146" s="403"/>
      <c r="AA146" s="403"/>
      <c r="AB146" s="403"/>
      <c r="AC146" s="403"/>
      <c r="AD146" s="403"/>
      <c r="AE146" s="403"/>
      <c r="AF146" s="403"/>
      <c r="AG146" s="403"/>
      <c r="AH146" s="403"/>
      <c r="AI146" s="403"/>
      <c r="AJ146" s="403"/>
      <c r="AK146" s="403"/>
      <c r="AL146" s="403"/>
      <c r="AM146" s="403"/>
      <c r="AN146" s="403"/>
      <c r="AO146" s="404"/>
      <c r="AP146" s="408">
        <f t="shared" si="22"/>
        <v>0</v>
      </c>
      <c r="AQ146" s="416"/>
    </row>
    <row r="147" spans="2:43" x14ac:dyDescent="0.2">
      <c r="C147" s="437" t="s">
        <v>200</v>
      </c>
      <c r="D147" s="405"/>
      <c r="E147" s="405"/>
      <c r="F147" s="405"/>
      <c r="G147" s="405"/>
      <c r="H147" s="405"/>
      <c r="I147" s="405"/>
      <c r="J147" s="405"/>
      <c r="K147" s="405"/>
      <c r="L147" s="405"/>
      <c r="M147" s="405"/>
      <c r="N147" s="405"/>
      <c r="O147" s="405"/>
      <c r="P147" s="405"/>
      <c r="Q147" s="405"/>
      <c r="R147" s="406"/>
      <c r="S147" s="407"/>
      <c r="T147" s="408"/>
      <c r="U147" s="408"/>
      <c r="V147" s="409"/>
      <c r="W147" s="409"/>
      <c r="X147" s="409"/>
      <c r="Y147" s="409"/>
      <c r="Z147" s="409"/>
      <c r="AA147" s="409"/>
      <c r="AB147" s="409"/>
      <c r="AC147" s="409"/>
      <c r="AD147" s="409"/>
      <c r="AE147" s="409"/>
      <c r="AF147" s="409"/>
      <c r="AG147" s="409"/>
      <c r="AH147" s="409"/>
      <c r="AI147" s="1275"/>
      <c r="AJ147" s="1275"/>
      <c r="AK147" s="409"/>
      <c r="AL147" s="409"/>
      <c r="AM147" s="409"/>
      <c r="AN147" s="409"/>
      <c r="AO147" s="410"/>
      <c r="AP147" s="408">
        <f t="shared" si="22"/>
        <v>0</v>
      </c>
    </row>
    <row r="148" spans="2:43" s="416" customFormat="1" x14ac:dyDescent="0.2">
      <c r="B148" s="399"/>
      <c r="C148" s="438" t="s">
        <v>219</v>
      </c>
      <c r="D148" s="411">
        <f>IFERROR('GROUP Inputs'!D153,0)</f>
        <v>0</v>
      </c>
      <c r="E148" s="411">
        <f>IFERROR('GROUP Inputs'!F153,0)</f>
        <v>0</v>
      </c>
      <c r="F148" s="411">
        <f>D148-E148</f>
        <v>0</v>
      </c>
      <c r="G148" s="411"/>
      <c r="H148" s="411"/>
      <c r="I148" s="411"/>
      <c r="J148" s="411"/>
      <c r="K148" s="411"/>
      <c r="L148" s="411"/>
      <c r="M148" s="411"/>
      <c r="N148" s="411"/>
      <c r="O148" s="411"/>
      <c r="P148" s="411"/>
      <c r="Q148" s="411"/>
      <c r="R148" s="412"/>
      <c r="S148" s="407">
        <f>SUM(F148:R148)</f>
        <v>0</v>
      </c>
      <c r="T148" s="413"/>
      <c r="U148" s="413"/>
      <c r="V148" s="414"/>
      <c r="W148" s="414"/>
      <c r="X148" s="414"/>
      <c r="Y148" s="414"/>
      <c r="Z148" s="414"/>
      <c r="AA148" s="414"/>
      <c r="AB148" s="414"/>
      <c r="AC148" s="414"/>
      <c r="AD148" s="414"/>
      <c r="AE148" s="414"/>
      <c r="AF148" s="414"/>
      <c r="AG148" s="414"/>
      <c r="AH148" s="414"/>
      <c r="AI148" s="1276"/>
      <c r="AJ148" s="1276">
        <f>+S148</f>
        <v>0</v>
      </c>
      <c r="AK148" s="414"/>
      <c r="AL148" s="414"/>
      <c r="AM148" s="414"/>
      <c r="AN148" s="414"/>
      <c r="AO148" s="415"/>
      <c r="AP148" s="408">
        <f t="shared" si="22"/>
        <v>0</v>
      </c>
      <c r="AQ148" s="382"/>
    </row>
    <row r="149" spans="2:43" s="416" customFormat="1" x14ac:dyDescent="0.2">
      <c r="B149" s="399"/>
      <c r="C149" s="438"/>
      <c r="D149" s="411"/>
      <c r="E149" s="411"/>
      <c r="F149" s="411"/>
      <c r="G149" s="411"/>
      <c r="H149" s="411"/>
      <c r="I149" s="411"/>
      <c r="J149" s="411"/>
      <c r="K149" s="411"/>
      <c r="L149" s="411"/>
      <c r="M149" s="411"/>
      <c r="N149" s="411"/>
      <c r="O149" s="411"/>
      <c r="P149" s="411"/>
      <c r="Q149" s="411"/>
      <c r="R149" s="412"/>
      <c r="S149" s="407"/>
      <c r="T149" s="413"/>
      <c r="U149" s="413"/>
      <c r="V149" s="414"/>
      <c r="W149" s="414"/>
      <c r="X149" s="414"/>
      <c r="Y149" s="414"/>
      <c r="Z149" s="414"/>
      <c r="AA149" s="414"/>
      <c r="AB149" s="414"/>
      <c r="AC149" s="414"/>
      <c r="AD149" s="414"/>
      <c r="AE149" s="414"/>
      <c r="AF149" s="414"/>
      <c r="AG149" s="414"/>
      <c r="AH149" s="414"/>
      <c r="AI149" s="1276"/>
      <c r="AJ149" s="1276"/>
      <c r="AK149" s="414"/>
      <c r="AL149" s="414"/>
      <c r="AM149" s="414"/>
      <c r="AN149" s="414"/>
      <c r="AO149" s="415"/>
      <c r="AP149" s="408">
        <f t="shared" si="22"/>
        <v>0</v>
      </c>
    </row>
    <row r="150" spans="2:43" x14ac:dyDescent="0.2">
      <c r="C150" s="436" t="s">
        <v>220</v>
      </c>
      <c r="D150" s="402"/>
      <c r="E150" s="402"/>
      <c r="F150" s="402"/>
      <c r="G150" s="402"/>
      <c r="H150" s="402"/>
      <c r="I150" s="402"/>
      <c r="J150" s="402"/>
      <c r="K150" s="402"/>
      <c r="L150" s="402"/>
      <c r="M150" s="402"/>
      <c r="N150" s="402"/>
      <c r="O150" s="402"/>
      <c r="P150" s="402"/>
      <c r="Q150" s="402"/>
      <c r="R150" s="402"/>
      <c r="S150" s="402"/>
      <c r="T150" s="402"/>
      <c r="U150" s="402"/>
      <c r="V150" s="403"/>
      <c r="W150" s="403"/>
      <c r="X150" s="403"/>
      <c r="Y150" s="403"/>
      <c r="Z150" s="403"/>
      <c r="AA150" s="403"/>
      <c r="AB150" s="403"/>
      <c r="AC150" s="403"/>
      <c r="AD150" s="403"/>
      <c r="AE150" s="403"/>
      <c r="AF150" s="403"/>
      <c r="AG150" s="403"/>
      <c r="AH150" s="403"/>
      <c r="AI150" s="403"/>
      <c r="AJ150" s="403"/>
      <c r="AK150" s="403"/>
      <c r="AL150" s="403"/>
      <c r="AM150" s="403"/>
      <c r="AN150" s="403"/>
      <c r="AO150" s="404"/>
      <c r="AP150" s="408">
        <f t="shared" si="22"/>
        <v>0</v>
      </c>
      <c r="AQ150" s="416"/>
    </row>
    <row r="151" spans="2:43" x14ac:dyDescent="0.2">
      <c r="C151" s="437" t="s">
        <v>200</v>
      </c>
      <c r="D151" s="405"/>
      <c r="E151" s="405"/>
      <c r="F151" s="405"/>
      <c r="G151" s="405"/>
      <c r="H151" s="405"/>
      <c r="I151" s="405"/>
      <c r="J151" s="405"/>
      <c r="K151" s="405"/>
      <c r="L151" s="405"/>
      <c r="M151" s="405"/>
      <c r="N151" s="405"/>
      <c r="O151" s="405"/>
      <c r="P151" s="405"/>
      <c r="Q151" s="405"/>
      <c r="R151" s="406"/>
      <c r="S151" s="407"/>
      <c r="T151" s="408"/>
      <c r="U151" s="408"/>
      <c r="V151" s="409"/>
      <c r="W151" s="409"/>
      <c r="X151" s="409"/>
      <c r="Y151" s="409"/>
      <c r="Z151" s="409"/>
      <c r="AA151" s="409"/>
      <c r="AB151" s="409"/>
      <c r="AC151" s="409"/>
      <c r="AD151" s="409"/>
      <c r="AE151" s="409"/>
      <c r="AF151" s="409"/>
      <c r="AG151" s="409"/>
      <c r="AH151" s="409"/>
      <c r="AI151" s="1275"/>
      <c r="AJ151" s="1275"/>
      <c r="AK151" s="409"/>
      <c r="AL151" s="409"/>
      <c r="AM151" s="409"/>
      <c r="AN151" s="409"/>
      <c r="AO151" s="410"/>
      <c r="AP151" s="408">
        <f t="shared" si="22"/>
        <v>0</v>
      </c>
    </row>
    <row r="152" spans="2:43" s="416" customFormat="1" x14ac:dyDescent="0.2">
      <c r="B152" s="399"/>
      <c r="C152" s="438" t="s">
        <v>221</v>
      </c>
      <c r="D152" s="411">
        <f>IFERROR('GROUP Inputs'!D157,0)</f>
        <v>0</v>
      </c>
      <c r="E152" s="411">
        <f>IFERROR('GROUP Inputs'!F157,0)</f>
        <v>0</v>
      </c>
      <c r="F152" s="411">
        <f t="shared" ref="F152:F160" si="25">D152-E152</f>
        <v>0</v>
      </c>
      <c r="G152" s="411"/>
      <c r="H152" s="411"/>
      <c r="I152" s="411"/>
      <c r="J152" s="411"/>
      <c r="K152" s="411"/>
      <c r="L152" s="411"/>
      <c r="M152" s="411"/>
      <c r="N152" s="411"/>
      <c r="O152" s="411"/>
      <c r="P152" s="411"/>
      <c r="Q152" s="411"/>
      <c r="R152" s="688"/>
      <c r="S152" s="407">
        <f t="shared" ref="S152:S160" si="26">SUM(F152:R152)</f>
        <v>0</v>
      </c>
      <c r="T152" s="413"/>
      <c r="U152" s="413"/>
      <c r="V152" s="414"/>
      <c r="W152" s="414"/>
      <c r="X152" s="414"/>
      <c r="Y152" s="414"/>
      <c r="Z152" s="414"/>
      <c r="AA152" s="414"/>
      <c r="AB152" s="414"/>
      <c r="AC152" s="414"/>
      <c r="AD152" s="414"/>
      <c r="AE152" s="414"/>
      <c r="AF152" s="414"/>
      <c r="AG152" s="414"/>
      <c r="AH152" s="414">
        <f t="shared" ref="AH152:AH160" si="27">+S152</f>
        <v>0</v>
      </c>
      <c r="AI152" s="1276"/>
      <c r="AJ152" s="1276"/>
      <c r="AK152" s="414"/>
      <c r="AL152" s="414"/>
      <c r="AM152" s="414"/>
      <c r="AN152" s="414"/>
      <c r="AO152" s="415"/>
      <c r="AP152" s="408">
        <f t="shared" si="22"/>
        <v>0</v>
      </c>
      <c r="AQ152" s="382"/>
    </row>
    <row r="153" spans="2:43" s="416" customFormat="1" x14ac:dyDescent="0.2">
      <c r="B153" s="399"/>
      <c r="C153" s="438" t="s">
        <v>196</v>
      </c>
      <c r="D153" s="411">
        <f>IFERROR('GROUP Inputs'!D158,0)</f>
        <v>0</v>
      </c>
      <c r="E153" s="411">
        <f>IFERROR('GROUP Inputs'!F158,0)</f>
        <v>0</v>
      </c>
      <c r="F153" s="411">
        <f t="shared" si="25"/>
        <v>0</v>
      </c>
      <c r="G153" s="411"/>
      <c r="H153" s="411"/>
      <c r="I153" s="411"/>
      <c r="J153" s="411"/>
      <c r="K153" s="411"/>
      <c r="L153" s="411"/>
      <c r="M153" s="411"/>
      <c r="N153" s="411"/>
      <c r="O153" s="411"/>
      <c r="P153" s="411">
        <f>-P187</f>
        <v>0</v>
      </c>
      <c r="Q153" s="411"/>
      <c r="R153" s="688"/>
      <c r="S153" s="407">
        <f t="shared" si="26"/>
        <v>0</v>
      </c>
      <c r="T153" s="413"/>
      <c r="U153" s="413"/>
      <c r="V153" s="414"/>
      <c r="W153" s="414"/>
      <c r="X153" s="414"/>
      <c r="Y153" s="414"/>
      <c r="Z153" s="414"/>
      <c r="AA153" s="414"/>
      <c r="AB153" s="414"/>
      <c r="AC153" s="414"/>
      <c r="AD153" s="414"/>
      <c r="AE153" s="414"/>
      <c r="AF153" s="414"/>
      <c r="AG153" s="414"/>
      <c r="AH153" s="414">
        <f t="shared" si="27"/>
        <v>0</v>
      </c>
      <c r="AI153" s="1276"/>
      <c r="AJ153" s="1276"/>
      <c r="AK153" s="414"/>
      <c r="AL153" s="414"/>
      <c r="AM153" s="414"/>
      <c r="AN153" s="414"/>
      <c r="AO153" s="415"/>
      <c r="AP153" s="408">
        <f t="shared" si="22"/>
        <v>0</v>
      </c>
    </row>
    <row r="154" spans="2:43" s="416" customFormat="1" x14ac:dyDescent="0.2">
      <c r="B154" s="399"/>
      <c r="C154" s="438" t="s">
        <v>222</v>
      </c>
      <c r="D154" s="411">
        <f>IFERROR('GROUP Inputs'!D159,0)</f>
        <v>0</v>
      </c>
      <c r="E154" s="411">
        <f>IFERROR('GROUP Inputs'!F159,0)</f>
        <v>0</v>
      </c>
      <c r="F154" s="411">
        <f t="shared" si="25"/>
        <v>0</v>
      </c>
      <c r="G154" s="411"/>
      <c r="H154" s="411"/>
      <c r="I154" s="411"/>
      <c r="J154" s="411"/>
      <c r="K154" s="411"/>
      <c r="L154" s="411"/>
      <c r="M154" s="411"/>
      <c r="N154" s="411"/>
      <c r="O154" s="411"/>
      <c r="P154" s="411"/>
      <c r="Q154" s="411"/>
      <c r="R154" s="688"/>
      <c r="S154" s="407">
        <f t="shared" si="26"/>
        <v>0</v>
      </c>
      <c r="T154" s="413"/>
      <c r="U154" s="413"/>
      <c r="V154" s="414"/>
      <c r="W154" s="414"/>
      <c r="X154" s="414"/>
      <c r="Y154" s="414"/>
      <c r="Z154" s="414"/>
      <c r="AA154" s="414"/>
      <c r="AB154" s="414"/>
      <c r="AC154" s="414"/>
      <c r="AD154" s="414"/>
      <c r="AE154" s="414"/>
      <c r="AF154" s="414"/>
      <c r="AG154" s="414"/>
      <c r="AH154" s="414">
        <f t="shared" si="27"/>
        <v>0</v>
      </c>
      <c r="AI154" s="1276"/>
      <c r="AJ154" s="1276"/>
      <c r="AK154" s="414"/>
      <c r="AL154" s="414"/>
      <c r="AM154" s="414"/>
      <c r="AN154" s="414"/>
      <c r="AO154" s="415"/>
      <c r="AP154" s="408">
        <f t="shared" si="22"/>
        <v>0</v>
      </c>
    </row>
    <row r="155" spans="2:43" s="416" customFormat="1" x14ac:dyDescent="0.2">
      <c r="B155" s="399"/>
      <c r="C155" s="438" t="s">
        <v>1410</v>
      </c>
      <c r="D155" s="411">
        <f>IFERROR('GROUP Inputs'!D160,0)</f>
        <v>0</v>
      </c>
      <c r="E155" s="411">
        <f>IFERROR('GROUP Inputs'!F160,0)</f>
        <v>0</v>
      </c>
      <c r="F155" s="411">
        <f t="shared" si="25"/>
        <v>0</v>
      </c>
      <c r="G155" s="411"/>
      <c r="H155" s="411"/>
      <c r="I155" s="411"/>
      <c r="J155" s="411"/>
      <c r="K155" s="411"/>
      <c r="L155" s="411"/>
      <c r="M155" s="411"/>
      <c r="N155" s="411"/>
      <c r="O155" s="411"/>
      <c r="P155" s="411"/>
      <c r="Q155" s="411"/>
      <c r="R155" s="688"/>
      <c r="S155" s="407">
        <f t="shared" si="26"/>
        <v>0</v>
      </c>
      <c r="T155" s="413"/>
      <c r="U155" s="413"/>
      <c r="V155" s="414"/>
      <c r="W155" s="414"/>
      <c r="X155" s="414"/>
      <c r="Y155" s="414"/>
      <c r="Z155" s="414"/>
      <c r="AA155" s="414"/>
      <c r="AB155" s="414"/>
      <c r="AC155" s="414"/>
      <c r="AD155" s="414"/>
      <c r="AE155" s="414"/>
      <c r="AF155" s="414"/>
      <c r="AG155" s="414"/>
      <c r="AH155" s="414">
        <f t="shared" si="27"/>
        <v>0</v>
      </c>
      <c r="AI155" s="1276"/>
      <c r="AJ155" s="1276"/>
      <c r="AK155" s="414"/>
      <c r="AL155" s="414"/>
      <c r="AM155" s="414"/>
      <c r="AN155" s="414"/>
      <c r="AO155" s="415"/>
      <c r="AP155" s="408">
        <f t="shared" si="22"/>
        <v>0</v>
      </c>
    </row>
    <row r="156" spans="2:43" s="416" customFormat="1" x14ac:dyDescent="0.2">
      <c r="B156" s="399"/>
      <c r="C156" s="438" t="s">
        <v>1404</v>
      </c>
      <c r="D156" s="411">
        <f>IFERROR('GROUP Inputs'!D161,0)</f>
        <v>0</v>
      </c>
      <c r="E156" s="411">
        <f>IFERROR('GROUP Inputs'!F161,0)</f>
        <v>0</v>
      </c>
      <c r="F156" s="411">
        <f t="shared" si="25"/>
        <v>0</v>
      </c>
      <c r="G156" s="411"/>
      <c r="H156" s="411"/>
      <c r="I156" s="411"/>
      <c r="J156" s="411"/>
      <c r="K156" s="411"/>
      <c r="L156" s="411"/>
      <c r="M156" s="411"/>
      <c r="N156" s="411"/>
      <c r="O156" s="411"/>
      <c r="P156" s="411"/>
      <c r="Q156" s="411"/>
      <c r="R156" s="688"/>
      <c r="S156" s="407">
        <f t="shared" si="26"/>
        <v>0</v>
      </c>
      <c r="T156" s="413"/>
      <c r="U156" s="413"/>
      <c r="V156" s="414"/>
      <c r="W156" s="414"/>
      <c r="X156" s="414"/>
      <c r="Y156" s="414"/>
      <c r="Z156" s="414"/>
      <c r="AA156" s="414"/>
      <c r="AB156" s="414"/>
      <c r="AC156" s="414"/>
      <c r="AD156" s="414"/>
      <c r="AE156" s="414"/>
      <c r="AF156" s="414"/>
      <c r="AG156" s="414"/>
      <c r="AH156" s="414">
        <f t="shared" si="27"/>
        <v>0</v>
      </c>
      <c r="AI156" s="1276"/>
      <c r="AJ156" s="1276"/>
      <c r="AK156" s="414"/>
      <c r="AL156" s="414"/>
      <c r="AM156" s="414"/>
      <c r="AN156" s="414"/>
      <c r="AO156" s="415"/>
      <c r="AP156" s="408">
        <f t="shared" si="22"/>
        <v>0</v>
      </c>
    </row>
    <row r="157" spans="2:43" s="416" customFormat="1" x14ac:dyDescent="0.2">
      <c r="B157" s="399"/>
      <c r="C157" s="438" t="s">
        <v>1411</v>
      </c>
      <c r="D157" s="411">
        <f>IFERROR('GROUP Inputs'!D162,0)</f>
        <v>0</v>
      </c>
      <c r="E157" s="411">
        <f>IFERROR('GROUP Inputs'!F162,0)</f>
        <v>0</v>
      </c>
      <c r="F157" s="411">
        <f t="shared" si="25"/>
        <v>0</v>
      </c>
      <c r="G157" s="411"/>
      <c r="H157" s="411"/>
      <c r="I157" s="411"/>
      <c r="J157" s="411"/>
      <c r="K157" s="411"/>
      <c r="L157" s="411"/>
      <c r="M157" s="411"/>
      <c r="N157" s="411"/>
      <c r="O157" s="411"/>
      <c r="P157" s="411"/>
      <c r="Q157" s="411"/>
      <c r="R157" s="688"/>
      <c r="S157" s="407">
        <f t="shared" si="26"/>
        <v>0</v>
      </c>
      <c r="T157" s="413"/>
      <c r="U157" s="413"/>
      <c r="V157" s="414"/>
      <c r="W157" s="414"/>
      <c r="X157" s="414"/>
      <c r="Y157" s="414"/>
      <c r="Z157" s="414"/>
      <c r="AA157" s="414"/>
      <c r="AB157" s="414"/>
      <c r="AC157" s="414"/>
      <c r="AD157" s="414"/>
      <c r="AE157" s="414"/>
      <c r="AF157" s="414"/>
      <c r="AG157" s="414"/>
      <c r="AH157" s="414">
        <f t="shared" si="27"/>
        <v>0</v>
      </c>
      <c r="AI157" s="1276"/>
      <c r="AJ157" s="1276"/>
      <c r="AK157" s="414"/>
      <c r="AL157" s="414"/>
      <c r="AM157" s="414"/>
      <c r="AN157" s="414"/>
      <c r="AO157" s="415"/>
      <c r="AP157" s="408">
        <f t="shared" si="22"/>
        <v>0</v>
      </c>
    </row>
    <row r="158" spans="2:43" s="416" customFormat="1" x14ac:dyDescent="0.2">
      <c r="B158" s="399"/>
      <c r="C158" s="438" t="s">
        <v>117</v>
      </c>
      <c r="D158" s="411">
        <f>IFERROR('GROUP Inputs'!D163,0)</f>
        <v>0</v>
      </c>
      <c r="E158" s="411">
        <f>IFERROR('GROUP Inputs'!F163,0)</f>
        <v>0</v>
      </c>
      <c r="F158" s="411">
        <f t="shared" si="25"/>
        <v>0</v>
      </c>
      <c r="G158" s="411"/>
      <c r="H158" s="411"/>
      <c r="I158" s="411"/>
      <c r="J158" s="411"/>
      <c r="K158" s="411"/>
      <c r="L158" s="411"/>
      <c r="M158" s="411"/>
      <c r="N158" s="411"/>
      <c r="O158" s="411"/>
      <c r="P158" s="411"/>
      <c r="Q158" s="411"/>
      <c r="R158" s="688"/>
      <c r="S158" s="407">
        <f t="shared" si="26"/>
        <v>0</v>
      </c>
      <c r="T158" s="413"/>
      <c r="U158" s="413"/>
      <c r="V158" s="414"/>
      <c r="W158" s="414"/>
      <c r="X158" s="414"/>
      <c r="Y158" s="414"/>
      <c r="Z158" s="414"/>
      <c r="AA158" s="414"/>
      <c r="AB158" s="414"/>
      <c r="AC158" s="414"/>
      <c r="AD158" s="414"/>
      <c r="AE158" s="414"/>
      <c r="AF158" s="414"/>
      <c r="AG158" s="414"/>
      <c r="AH158" s="414">
        <f t="shared" si="27"/>
        <v>0</v>
      </c>
      <c r="AI158" s="1276"/>
      <c r="AJ158" s="1276"/>
      <c r="AK158" s="414"/>
      <c r="AL158" s="414"/>
      <c r="AM158" s="414"/>
      <c r="AN158" s="414"/>
      <c r="AO158" s="415"/>
      <c r="AP158" s="408">
        <f t="shared" si="22"/>
        <v>0</v>
      </c>
    </row>
    <row r="159" spans="2:43" s="416" customFormat="1" x14ac:dyDescent="0.2">
      <c r="B159" s="399"/>
      <c r="C159" s="438" t="s">
        <v>1412</v>
      </c>
      <c r="D159" s="411">
        <f>IFERROR('GROUP Inputs'!D164,0)</f>
        <v>0</v>
      </c>
      <c r="E159" s="411">
        <f>IFERROR('GROUP Inputs'!F164,0)</f>
        <v>0</v>
      </c>
      <c r="F159" s="411">
        <f t="shared" si="25"/>
        <v>0</v>
      </c>
      <c r="G159" s="411"/>
      <c r="H159" s="411"/>
      <c r="I159" s="411"/>
      <c r="J159" s="411"/>
      <c r="K159" s="411"/>
      <c r="L159" s="411"/>
      <c r="M159" s="411"/>
      <c r="N159" s="411"/>
      <c r="O159" s="411"/>
      <c r="P159" s="411">
        <f>-F159</f>
        <v>0</v>
      </c>
      <c r="Q159" s="411"/>
      <c r="R159" s="688"/>
      <c r="S159" s="407">
        <f t="shared" si="26"/>
        <v>0</v>
      </c>
      <c r="T159" s="413"/>
      <c r="U159" s="413"/>
      <c r="V159" s="414"/>
      <c r="W159" s="414"/>
      <c r="X159" s="414"/>
      <c r="Y159" s="414"/>
      <c r="Z159" s="414"/>
      <c r="AA159" s="414"/>
      <c r="AB159" s="414"/>
      <c r="AC159" s="414"/>
      <c r="AD159" s="414"/>
      <c r="AE159" s="414"/>
      <c r="AF159" s="414"/>
      <c r="AG159" s="414"/>
      <c r="AH159" s="414">
        <f t="shared" si="27"/>
        <v>0</v>
      </c>
      <c r="AI159" s="1276"/>
      <c r="AJ159" s="1276"/>
      <c r="AK159" s="414"/>
      <c r="AL159" s="414"/>
      <c r="AM159" s="414"/>
      <c r="AN159" s="414"/>
      <c r="AO159" s="415"/>
      <c r="AP159" s="408">
        <f t="shared" si="22"/>
        <v>0</v>
      </c>
    </row>
    <row r="160" spans="2:43" s="416" customFormat="1" x14ac:dyDescent="0.2">
      <c r="B160" s="399"/>
      <c r="C160" s="438" t="s">
        <v>1405</v>
      </c>
      <c r="D160" s="411">
        <f>IFERROR('GROUP Inputs'!D165,0)</f>
        <v>0</v>
      </c>
      <c r="E160" s="411">
        <f>IFERROR('GROUP Inputs'!F165,0)</f>
        <v>0</v>
      </c>
      <c r="F160" s="411">
        <f t="shared" si="25"/>
        <v>0</v>
      </c>
      <c r="G160" s="411"/>
      <c r="H160" s="411"/>
      <c r="I160" s="411"/>
      <c r="J160" s="411"/>
      <c r="K160" s="411"/>
      <c r="L160" s="411"/>
      <c r="M160" s="411"/>
      <c r="N160" s="411"/>
      <c r="O160" s="411"/>
      <c r="P160" s="411"/>
      <c r="Q160" s="411"/>
      <c r="R160" s="688"/>
      <c r="S160" s="407">
        <f t="shared" si="26"/>
        <v>0</v>
      </c>
      <c r="T160" s="413"/>
      <c r="U160" s="413"/>
      <c r="V160" s="414"/>
      <c r="W160" s="414"/>
      <c r="X160" s="414"/>
      <c r="Y160" s="414"/>
      <c r="Z160" s="414"/>
      <c r="AA160" s="414"/>
      <c r="AB160" s="414"/>
      <c r="AC160" s="414"/>
      <c r="AD160" s="414"/>
      <c r="AE160" s="414"/>
      <c r="AF160" s="414"/>
      <c r="AG160" s="414"/>
      <c r="AH160" s="414">
        <f t="shared" si="27"/>
        <v>0</v>
      </c>
      <c r="AI160" s="1276"/>
      <c r="AJ160" s="1276"/>
      <c r="AK160" s="414"/>
      <c r="AL160" s="414"/>
      <c r="AM160" s="414"/>
      <c r="AN160" s="414"/>
      <c r="AO160" s="415"/>
      <c r="AP160" s="408">
        <f t="shared" si="22"/>
        <v>0</v>
      </c>
    </row>
    <row r="161" spans="2:43" s="416" customFormat="1" x14ac:dyDescent="0.2">
      <c r="B161" s="399"/>
      <c r="C161" s="438"/>
      <c r="D161" s="411"/>
      <c r="E161" s="411"/>
      <c r="F161" s="411"/>
      <c r="G161" s="411"/>
      <c r="H161" s="411"/>
      <c r="I161" s="411"/>
      <c r="J161" s="411"/>
      <c r="K161" s="411"/>
      <c r="L161" s="411"/>
      <c r="M161" s="411"/>
      <c r="N161" s="411"/>
      <c r="O161" s="411"/>
      <c r="P161" s="411"/>
      <c r="Q161" s="411"/>
      <c r="R161" s="412"/>
      <c r="S161" s="407"/>
      <c r="T161" s="413"/>
      <c r="U161" s="413"/>
      <c r="V161" s="414"/>
      <c r="W161" s="414"/>
      <c r="X161" s="414"/>
      <c r="Y161" s="414"/>
      <c r="Z161" s="414"/>
      <c r="AA161" s="414"/>
      <c r="AB161" s="414"/>
      <c r="AC161" s="414"/>
      <c r="AD161" s="414"/>
      <c r="AE161" s="414"/>
      <c r="AF161" s="414"/>
      <c r="AG161" s="414"/>
      <c r="AH161" s="414"/>
      <c r="AI161" s="1276"/>
      <c r="AJ161" s="1276"/>
      <c r="AK161" s="414"/>
      <c r="AL161" s="414"/>
      <c r="AM161" s="414"/>
      <c r="AN161" s="414"/>
      <c r="AO161" s="415"/>
      <c r="AP161" s="408">
        <f t="shared" si="22"/>
        <v>0</v>
      </c>
    </row>
    <row r="162" spans="2:43" x14ac:dyDescent="0.2">
      <c r="C162" s="436" t="s">
        <v>223</v>
      </c>
      <c r="D162" s="402"/>
      <c r="E162" s="402"/>
      <c r="F162" s="402"/>
      <c r="G162" s="402"/>
      <c r="H162" s="402"/>
      <c r="I162" s="402"/>
      <c r="J162" s="402"/>
      <c r="K162" s="402"/>
      <c r="L162" s="402"/>
      <c r="M162" s="402"/>
      <c r="N162" s="402"/>
      <c r="O162" s="402"/>
      <c r="P162" s="402"/>
      <c r="Q162" s="402"/>
      <c r="R162" s="402"/>
      <c r="S162" s="402"/>
      <c r="T162" s="402"/>
      <c r="U162" s="402"/>
      <c r="V162" s="403"/>
      <c r="W162" s="403"/>
      <c r="X162" s="403"/>
      <c r="Y162" s="403"/>
      <c r="Z162" s="403"/>
      <c r="AA162" s="403"/>
      <c r="AB162" s="403"/>
      <c r="AC162" s="403"/>
      <c r="AD162" s="403"/>
      <c r="AE162" s="403"/>
      <c r="AF162" s="403"/>
      <c r="AG162" s="403"/>
      <c r="AH162" s="403"/>
      <c r="AI162" s="403"/>
      <c r="AJ162" s="403"/>
      <c r="AK162" s="403"/>
      <c r="AL162" s="403"/>
      <c r="AM162" s="403"/>
      <c r="AN162" s="403"/>
      <c r="AO162" s="404"/>
      <c r="AP162" s="408">
        <f t="shared" si="22"/>
        <v>0</v>
      </c>
      <c r="AQ162" s="416"/>
    </row>
    <row r="163" spans="2:43" x14ac:dyDescent="0.2">
      <c r="C163" s="437" t="s">
        <v>200</v>
      </c>
      <c r="D163" s="405"/>
      <c r="E163" s="405"/>
      <c r="F163" s="405"/>
      <c r="G163" s="405"/>
      <c r="H163" s="405"/>
      <c r="I163" s="405"/>
      <c r="J163" s="405"/>
      <c r="K163" s="405"/>
      <c r="L163" s="405"/>
      <c r="M163" s="405"/>
      <c r="N163" s="405"/>
      <c r="O163" s="405"/>
      <c r="P163" s="405"/>
      <c r="Q163" s="405"/>
      <c r="R163" s="406"/>
      <c r="S163" s="407"/>
      <c r="T163" s="408"/>
      <c r="U163" s="408"/>
      <c r="V163" s="409"/>
      <c r="W163" s="409"/>
      <c r="X163" s="409"/>
      <c r="Y163" s="409"/>
      <c r="Z163" s="409"/>
      <c r="AA163" s="409"/>
      <c r="AB163" s="409"/>
      <c r="AC163" s="409"/>
      <c r="AD163" s="409"/>
      <c r="AE163" s="409"/>
      <c r="AF163" s="409"/>
      <c r="AG163" s="409"/>
      <c r="AH163" s="409"/>
      <c r="AI163" s="1275"/>
      <c r="AJ163" s="1275"/>
      <c r="AK163" s="409"/>
      <c r="AL163" s="409"/>
      <c r="AM163" s="409"/>
      <c r="AN163" s="409"/>
      <c r="AO163" s="410"/>
      <c r="AP163" s="408">
        <f t="shared" si="22"/>
        <v>0</v>
      </c>
    </row>
    <row r="164" spans="2:43" s="416" customFormat="1" ht="13.5" thickBot="1" x14ac:dyDescent="0.25">
      <c r="B164" s="399"/>
      <c r="C164" s="438" t="s">
        <v>196</v>
      </c>
      <c r="D164" s="411">
        <f>IFERROR('GROUP Inputs'!D169,0)</f>
        <v>0</v>
      </c>
      <c r="E164" s="411">
        <f>IFERROR('GROUP Inputs'!F169,0)</f>
        <v>0</v>
      </c>
      <c r="F164" s="411">
        <f t="shared" ref="F164:F171" si="28">D164-E164</f>
        <v>0</v>
      </c>
      <c r="G164" s="411">
        <f>-G109</f>
        <v>0</v>
      </c>
      <c r="H164" s="411"/>
      <c r="I164" s="411"/>
      <c r="J164" s="411"/>
      <c r="K164" s="411"/>
      <c r="L164" s="411"/>
      <c r="M164" s="411"/>
      <c r="N164" s="411"/>
      <c r="O164" s="411"/>
      <c r="P164" s="411"/>
      <c r="Q164" s="411"/>
      <c r="R164" s="688"/>
      <c r="S164" s="417">
        <f>SUM(F164:R164)</f>
        <v>0</v>
      </c>
      <c r="T164" s="413"/>
      <c r="U164" s="413"/>
      <c r="V164" s="414"/>
      <c r="W164" s="414"/>
      <c r="X164" s="414"/>
      <c r="Y164" s="414"/>
      <c r="Z164" s="414"/>
      <c r="AA164" s="414"/>
      <c r="AB164" s="414"/>
      <c r="AC164" s="414"/>
      <c r="AD164" s="414"/>
      <c r="AE164" s="414"/>
      <c r="AF164" s="414"/>
      <c r="AG164" s="414"/>
      <c r="AH164" s="414">
        <f>+S164</f>
        <v>0</v>
      </c>
      <c r="AI164" s="1276"/>
      <c r="AJ164" s="1276"/>
      <c r="AK164" s="414"/>
      <c r="AL164" s="414"/>
      <c r="AM164" s="414"/>
      <c r="AN164" s="414"/>
      <c r="AO164" s="415"/>
      <c r="AP164" s="408">
        <f t="shared" si="22"/>
        <v>0</v>
      </c>
    </row>
    <row r="165" spans="2:43" s="416" customFormat="1" ht="13.5" thickTop="1" x14ac:dyDescent="0.2">
      <c r="B165" s="399"/>
      <c r="C165" s="438" t="s">
        <v>222</v>
      </c>
      <c r="D165" s="411">
        <f>IFERROR('GROUP Inputs'!D170,0)</f>
        <v>0</v>
      </c>
      <c r="E165" s="411">
        <f>IFERROR('GROUP Inputs'!F170,0)</f>
        <v>0</v>
      </c>
      <c r="F165" s="411">
        <f t="shared" si="28"/>
        <v>0</v>
      </c>
      <c r="G165" s="1028">
        <f>-G110</f>
        <v>0</v>
      </c>
      <c r="H165" s="411"/>
      <c r="I165" s="411"/>
      <c r="J165" s="411"/>
      <c r="K165" s="411"/>
      <c r="L165" s="411"/>
      <c r="M165" s="411"/>
      <c r="N165" s="411"/>
      <c r="O165" s="411"/>
      <c r="P165" s="411"/>
      <c r="Q165" s="411"/>
      <c r="R165" s="688"/>
      <c r="S165" s="417">
        <f t="shared" ref="S165:S171" si="29">SUM(F165:R165)</f>
        <v>0</v>
      </c>
      <c r="T165" s="413"/>
      <c r="U165" s="413"/>
      <c r="V165" s="414"/>
      <c r="W165" s="414"/>
      <c r="X165" s="414"/>
      <c r="Y165" s="414"/>
      <c r="Z165" s="414"/>
      <c r="AA165" s="414"/>
      <c r="AB165" s="414"/>
      <c r="AC165" s="414"/>
      <c r="AD165" s="414"/>
      <c r="AE165" s="414"/>
      <c r="AF165" s="414"/>
      <c r="AG165" s="414"/>
      <c r="AH165" s="414">
        <f>+S165</f>
        <v>0</v>
      </c>
      <c r="AI165" s="1276"/>
      <c r="AJ165" s="1276"/>
      <c r="AK165" s="414"/>
      <c r="AL165" s="414"/>
      <c r="AM165" s="414"/>
      <c r="AN165" s="414"/>
      <c r="AO165" s="415"/>
      <c r="AP165" s="408">
        <f t="shared" si="22"/>
        <v>0</v>
      </c>
    </row>
    <row r="166" spans="2:43" s="416" customFormat="1" ht="13.5" thickBot="1" x14ac:dyDescent="0.25">
      <c r="B166" s="399"/>
      <c r="C166" s="438" t="s">
        <v>1410</v>
      </c>
      <c r="D166" s="411">
        <f>IFERROR('GROUP Inputs'!D171,0)</f>
        <v>0</v>
      </c>
      <c r="E166" s="411">
        <f>IFERROR('GROUP Inputs'!F171,0)</f>
        <v>0</v>
      </c>
      <c r="F166" s="411">
        <f t="shared" si="28"/>
        <v>0</v>
      </c>
      <c r="G166" s="1029">
        <f>-G111-G85</f>
        <v>0</v>
      </c>
      <c r="H166" s="411"/>
      <c r="I166" s="411"/>
      <c r="J166" s="411"/>
      <c r="K166" s="411"/>
      <c r="L166" s="411"/>
      <c r="M166" s="411"/>
      <c r="N166" s="411"/>
      <c r="O166" s="411"/>
      <c r="P166" s="411"/>
      <c r="Q166" s="411"/>
      <c r="R166" s="688"/>
      <c r="S166" s="417">
        <f t="shared" si="29"/>
        <v>0</v>
      </c>
      <c r="T166" s="413"/>
      <c r="U166" s="413"/>
      <c r="V166" s="414"/>
      <c r="W166" s="414"/>
      <c r="X166" s="414"/>
      <c r="Y166" s="414"/>
      <c r="Z166" s="414"/>
      <c r="AA166" s="414"/>
      <c r="AB166" s="414"/>
      <c r="AC166" s="414"/>
      <c r="AD166" s="414"/>
      <c r="AE166" s="414"/>
      <c r="AF166" s="414"/>
      <c r="AG166" s="414"/>
      <c r="AH166" s="414">
        <f>+S166</f>
        <v>0</v>
      </c>
      <c r="AI166" s="1276"/>
      <c r="AJ166" s="1276"/>
      <c r="AK166" s="414"/>
      <c r="AL166" s="414"/>
      <c r="AM166" s="414"/>
      <c r="AN166" s="414"/>
      <c r="AO166" s="415"/>
      <c r="AP166" s="408">
        <f t="shared" si="22"/>
        <v>0</v>
      </c>
    </row>
    <row r="167" spans="2:43" s="416" customFormat="1" ht="13.5" thickTop="1" x14ac:dyDescent="0.2">
      <c r="B167" s="399"/>
      <c r="C167" s="438" t="s">
        <v>1404</v>
      </c>
      <c r="D167" s="411">
        <f>IFERROR('GROUP Inputs'!D172,0)</f>
        <v>0</v>
      </c>
      <c r="E167" s="411">
        <f>IFERROR('GROUP Inputs'!F172,0)</f>
        <v>0</v>
      </c>
      <c r="F167" s="411">
        <f t="shared" si="28"/>
        <v>0</v>
      </c>
      <c r="G167" s="411">
        <f>-G112</f>
        <v>0</v>
      </c>
      <c r="H167" s="411"/>
      <c r="I167" s="411"/>
      <c r="J167" s="411"/>
      <c r="K167" s="411"/>
      <c r="L167" s="411"/>
      <c r="M167" s="411"/>
      <c r="N167" s="411"/>
      <c r="O167" s="411"/>
      <c r="P167" s="411"/>
      <c r="Q167" s="411"/>
      <c r="R167" s="688"/>
      <c r="S167" s="417">
        <f t="shared" si="29"/>
        <v>0</v>
      </c>
      <c r="T167" s="413"/>
      <c r="U167" s="413"/>
      <c r="V167" s="414"/>
      <c r="W167" s="414"/>
      <c r="X167" s="414"/>
      <c r="Y167" s="414"/>
      <c r="Z167" s="414"/>
      <c r="AA167" s="414"/>
      <c r="AB167" s="414"/>
      <c r="AC167" s="414"/>
      <c r="AD167" s="414"/>
      <c r="AE167" s="414"/>
      <c r="AF167" s="414"/>
      <c r="AG167" s="414"/>
      <c r="AH167" s="414">
        <f>+S167</f>
        <v>0</v>
      </c>
      <c r="AI167" s="1276"/>
      <c r="AJ167" s="1276"/>
      <c r="AK167" s="414"/>
      <c r="AL167" s="414"/>
      <c r="AM167" s="414"/>
      <c r="AN167" s="414"/>
      <c r="AO167" s="415"/>
      <c r="AP167" s="408">
        <f t="shared" si="22"/>
        <v>0</v>
      </c>
    </row>
    <row r="168" spans="2:43" s="416" customFormat="1" x14ac:dyDescent="0.2">
      <c r="B168" s="399"/>
      <c r="C168" s="438" t="s">
        <v>1411</v>
      </c>
      <c r="D168" s="411">
        <f>IFERROR('GROUP Inputs'!D173,0)</f>
        <v>0</v>
      </c>
      <c r="E168" s="411">
        <f>IFERROR('GROUP Inputs'!F173,0)</f>
        <v>0</v>
      </c>
      <c r="F168" s="411">
        <f t="shared" si="28"/>
        <v>0</v>
      </c>
      <c r="G168" s="411">
        <f>-G113</f>
        <v>0</v>
      </c>
      <c r="H168" s="411"/>
      <c r="I168" s="411"/>
      <c r="J168" s="411"/>
      <c r="K168" s="411"/>
      <c r="L168" s="411"/>
      <c r="M168" s="411"/>
      <c r="N168" s="411"/>
      <c r="O168" s="411"/>
      <c r="P168" s="411"/>
      <c r="Q168" s="411"/>
      <c r="R168" s="688"/>
      <c r="S168" s="417">
        <f t="shared" si="29"/>
        <v>0</v>
      </c>
      <c r="T168" s="413"/>
      <c r="U168" s="413"/>
      <c r="V168" s="414"/>
      <c r="W168" s="414"/>
      <c r="X168" s="414"/>
      <c r="Y168" s="414"/>
      <c r="Z168" s="414"/>
      <c r="AA168" s="414"/>
      <c r="AB168" s="414"/>
      <c r="AC168" s="414"/>
      <c r="AD168" s="414"/>
      <c r="AE168" s="414"/>
      <c r="AF168" s="414"/>
      <c r="AG168" s="414">
        <f>+S168</f>
        <v>0</v>
      </c>
      <c r="AH168" s="414"/>
      <c r="AI168" s="1276"/>
      <c r="AJ168" s="1276"/>
      <c r="AK168" s="414"/>
      <c r="AL168" s="414"/>
      <c r="AM168" s="414"/>
      <c r="AN168" s="414"/>
      <c r="AO168" s="415"/>
      <c r="AP168" s="408">
        <f t="shared" si="22"/>
        <v>0</v>
      </c>
    </row>
    <row r="169" spans="2:43" s="416" customFormat="1" x14ac:dyDescent="0.2">
      <c r="B169" s="399"/>
      <c r="C169" s="438" t="s">
        <v>117</v>
      </c>
      <c r="D169" s="411">
        <f>IFERROR('GROUP Inputs'!D174,0)</f>
        <v>0</v>
      </c>
      <c r="E169" s="411">
        <f>IFERROR('GROUP Inputs'!F174,0)</f>
        <v>0</v>
      </c>
      <c r="F169" s="411">
        <f t="shared" si="28"/>
        <v>0</v>
      </c>
      <c r="G169" s="411">
        <f>-G114</f>
        <v>0</v>
      </c>
      <c r="H169" s="411"/>
      <c r="I169" s="411"/>
      <c r="J169" s="411"/>
      <c r="K169" s="411"/>
      <c r="L169" s="411"/>
      <c r="M169" s="411"/>
      <c r="N169" s="411"/>
      <c r="O169" s="411"/>
      <c r="P169" s="411"/>
      <c r="Q169" s="411"/>
      <c r="R169" s="688"/>
      <c r="S169" s="417">
        <f t="shared" si="29"/>
        <v>0</v>
      </c>
      <c r="T169" s="413"/>
      <c r="U169" s="413"/>
      <c r="V169" s="414"/>
      <c r="W169" s="414"/>
      <c r="X169" s="414"/>
      <c r="Y169" s="414"/>
      <c r="Z169" s="414"/>
      <c r="AA169" s="414"/>
      <c r="AB169" s="414"/>
      <c r="AC169" s="414"/>
      <c r="AD169" s="414"/>
      <c r="AE169" s="414"/>
      <c r="AF169" s="414"/>
      <c r="AG169" s="414"/>
      <c r="AH169" s="414">
        <f>+S169</f>
        <v>0</v>
      </c>
      <c r="AI169" s="1276"/>
      <c r="AJ169" s="1276"/>
      <c r="AK169" s="414"/>
      <c r="AL169" s="414"/>
      <c r="AM169" s="414"/>
      <c r="AN169" s="414"/>
      <c r="AO169" s="415"/>
      <c r="AP169" s="408">
        <f t="shared" si="22"/>
        <v>0</v>
      </c>
    </row>
    <row r="170" spans="2:43" s="416" customFormat="1" x14ac:dyDescent="0.2">
      <c r="B170" s="399"/>
      <c r="C170" s="438" t="s">
        <v>1412</v>
      </c>
      <c r="D170" s="411">
        <f>IFERROR('GROUP Inputs'!D175,0)</f>
        <v>0</v>
      </c>
      <c r="E170" s="411">
        <f>IFERROR('GROUP Inputs'!F175,0)</f>
        <v>0</v>
      </c>
      <c r="F170" s="411">
        <f t="shared" si="28"/>
        <v>0</v>
      </c>
      <c r="G170" s="411">
        <f>-G115</f>
        <v>0</v>
      </c>
      <c r="H170" s="411"/>
      <c r="I170" s="411"/>
      <c r="J170" s="411"/>
      <c r="K170" s="411"/>
      <c r="L170" s="411"/>
      <c r="M170" s="411"/>
      <c r="N170" s="411"/>
      <c r="O170" s="411"/>
      <c r="P170" s="411"/>
      <c r="Q170" s="411"/>
      <c r="R170" s="688"/>
      <c r="S170" s="417">
        <f t="shared" si="29"/>
        <v>0</v>
      </c>
      <c r="T170" s="413"/>
      <c r="U170" s="413"/>
      <c r="V170" s="414"/>
      <c r="W170" s="414"/>
      <c r="X170" s="414"/>
      <c r="Y170" s="414"/>
      <c r="Z170" s="414"/>
      <c r="AA170" s="414"/>
      <c r="AB170" s="414"/>
      <c r="AC170" s="414"/>
      <c r="AD170" s="414"/>
      <c r="AE170" s="414"/>
      <c r="AF170" s="414"/>
      <c r="AG170" s="414"/>
      <c r="AH170" s="414">
        <f>+S170</f>
        <v>0</v>
      </c>
      <c r="AI170" s="1276"/>
      <c r="AJ170" s="1276"/>
      <c r="AK170" s="414"/>
      <c r="AL170" s="414"/>
      <c r="AM170" s="414"/>
      <c r="AN170" s="414"/>
      <c r="AO170" s="415"/>
      <c r="AP170" s="408">
        <f t="shared" si="22"/>
        <v>0</v>
      </c>
    </row>
    <row r="171" spans="2:43" s="416" customFormat="1" x14ac:dyDescent="0.2">
      <c r="B171" s="399"/>
      <c r="C171" s="438" t="s">
        <v>1405</v>
      </c>
      <c r="D171" s="411">
        <f>IFERROR('GROUP Inputs'!D176,0)</f>
        <v>0</v>
      </c>
      <c r="E171" s="411">
        <f>IFERROR('GROUP Inputs'!F176,0)</f>
        <v>0</v>
      </c>
      <c r="F171" s="411">
        <f t="shared" si="28"/>
        <v>0</v>
      </c>
      <c r="G171" s="411">
        <f>-G116</f>
        <v>0</v>
      </c>
      <c r="H171" s="411"/>
      <c r="I171" s="411"/>
      <c r="J171" s="411"/>
      <c r="K171" s="411"/>
      <c r="L171" s="411"/>
      <c r="M171" s="411"/>
      <c r="N171" s="411"/>
      <c r="O171" s="411"/>
      <c r="P171" s="411"/>
      <c r="Q171" s="411"/>
      <c r="R171" s="688"/>
      <c r="S171" s="417">
        <f t="shared" si="29"/>
        <v>0</v>
      </c>
      <c r="T171" s="413"/>
      <c r="U171" s="413"/>
      <c r="V171" s="414"/>
      <c r="W171" s="414"/>
      <c r="X171" s="414"/>
      <c r="Y171" s="414"/>
      <c r="Z171" s="414"/>
      <c r="AA171" s="414"/>
      <c r="AB171" s="414"/>
      <c r="AC171" s="414"/>
      <c r="AD171" s="414"/>
      <c r="AE171" s="414"/>
      <c r="AF171" s="414"/>
      <c r="AG171" s="414"/>
      <c r="AH171" s="414">
        <f>+S171</f>
        <v>0</v>
      </c>
      <c r="AI171" s="1276"/>
      <c r="AJ171" s="1276"/>
      <c r="AK171" s="414"/>
      <c r="AL171" s="414"/>
      <c r="AM171" s="414"/>
      <c r="AN171" s="414"/>
      <c r="AO171" s="415"/>
      <c r="AP171" s="408">
        <f t="shared" si="22"/>
        <v>0</v>
      </c>
    </row>
    <row r="172" spans="2:43" s="416" customFormat="1" x14ac:dyDescent="0.2">
      <c r="B172" s="399"/>
      <c r="C172" s="438"/>
      <c r="D172" s="411"/>
      <c r="E172" s="411"/>
      <c r="F172" s="411"/>
      <c r="G172" s="411"/>
      <c r="H172" s="411"/>
      <c r="I172" s="411"/>
      <c r="J172" s="411"/>
      <c r="K172" s="411"/>
      <c r="L172" s="411"/>
      <c r="M172" s="411"/>
      <c r="N172" s="411"/>
      <c r="O172" s="411"/>
      <c r="P172" s="411"/>
      <c r="Q172" s="411"/>
      <c r="R172" s="412"/>
      <c r="S172" s="407"/>
      <c r="T172" s="413"/>
      <c r="U172" s="413"/>
      <c r="V172" s="414"/>
      <c r="W172" s="414"/>
      <c r="X172" s="414"/>
      <c r="Y172" s="414"/>
      <c r="Z172" s="414"/>
      <c r="AA172" s="414"/>
      <c r="AB172" s="414"/>
      <c r="AC172" s="414"/>
      <c r="AD172" s="414"/>
      <c r="AE172" s="414"/>
      <c r="AF172" s="414"/>
      <c r="AG172" s="414"/>
      <c r="AH172" s="414"/>
      <c r="AI172" s="1276"/>
      <c r="AJ172" s="1276"/>
      <c r="AK172" s="414"/>
      <c r="AL172" s="414"/>
      <c r="AM172" s="414"/>
      <c r="AN172" s="414"/>
      <c r="AO172" s="415"/>
      <c r="AP172" s="408">
        <f t="shared" si="22"/>
        <v>0</v>
      </c>
    </row>
    <row r="173" spans="2:43" x14ac:dyDescent="0.2">
      <c r="C173" s="436" t="s">
        <v>224</v>
      </c>
      <c r="D173" s="402"/>
      <c r="E173" s="402"/>
      <c r="F173" s="402"/>
      <c r="G173" s="402"/>
      <c r="H173" s="402"/>
      <c r="I173" s="402"/>
      <c r="J173" s="402"/>
      <c r="K173" s="402"/>
      <c r="L173" s="402"/>
      <c r="M173" s="402"/>
      <c r="N173" s="402"/>
      <c r="O173" s="402"/>
      <c r="P173" s="402"/>
      <c r="Q173" s="402"/>
      <c r="R173" s="402"/>
      <c r="S173" s="402"/>
      <c r="T173" s="402"/>
      <c r="U173" s="402"/>
      <c r="V173" s="403"/>
      <c r="W173" s="403"/>
      <c r="X173" s="403"/>
      <c r="Y173" s="403"/>
      <c r="Z173" s="403"/>
      <c r="AA173" s="403"/>
      <c r="AB173" s="403"/>
      <c r="AC173" s="403"/>
      <c r="AD173" s="403"/>
      <c r="AE173" s="403"/>
      <c r="AF173" s="403"/>
      <c r="AG173" s="403"/>
      <c r="AH173" s="403"/>
      <c r="AI173" s="403"/>
      <c r="AJ173" s="403"/>
      <c r="AK173" s="403"/>
      <c r="AL173" s="403"/>
      <c r="AM173" s="403"/>
      <c r="AN173" s="403"/>
      <c r="AO173" s="404"/>
      <c r="AP173" s="408">
        <f t="shared" si="22"/>
        <v>0</v>
      </c>
      <c r="AQ173" s="416"/>
    </row>
    <row r="174" spans="2:43" x14ac:dyDescent="0.2">
      <c r="C174" s="437" t="s">
        <v>200</v>
      </c>
      <c r="D174" s="405"/>
      <c r="E174" s="405"/>
      <c r="F174" s="405"/>
      <c r="G174" s="405"/>
      <c r="H174" s="405"/>
      <c r="I174" s="405"/>
      <c r="J174" s="405"/>
      <c r="K174" s="405"/>
      <c r="L174" s="405"/>
      <c r="M174" s="405"/>
      <c r="N174" s="405"/>
      <c r="O174" s="405"/>
      <c r="P174" s="405"/>
      <c r="Q174" s="405"/>
      <c r="R174" s="406"/>
      <c r="S174" s="407"/>
      <c r="T174" s="408"/>
      <c r="U174" s="408"/>
      <c r="V174" s="409"/>
      <c r="W174" s="409"/>
      <c r="X174" s="409"/>
      <c r="Y174" s="409"/>
      <c r="Z174" s="409"/>
      <c r="AA174" s="409"/>
      <c r="AB174" s="409"/>
      <c r="AC174" s="409"/>
      <c r="AD174" s="409"/>
      <c r="AE174" s="409"/>
      <c r="AF174" s="409"/>
      <c r="AG174" s="409"/>
      <c r="AH174" s="409"/>
      <c r="AI174" s="1275"/>
      <c r="AJ174" s="1275"/>
      <c r="AK174" s="409"/>
      <c r="AL174" s="409"/>
      <c r="AM174" s="409"/>
      <c r="AN174" s="409"/>
      <c r="AO174" s="410"/>
      <c r="AP174" s="408">
        <f t="shared" si="22"/>
        <v>0</v>
      </c>
    </row>
    <row r="175" spans="2:43" s="416" customFormat="1" x14ac:dyDescent="0.2">
      <c r="B175" s="399"/>
      <c r="C175" s="438" t="s">
        <v>225</v>
      </c>
      <c r="D175" s="411">
        <f>IFERROR('GROUP Inputs'!D180,0)</f>
        <v>0</v>
      </c>
      <c r="E175" s="411">
        <f>IFERROR('GROUP Inputs'!F180,0)</f>
        <v>0</v>
      </c>
      <c r="F175" s="411">
        <f>D175-E175</f>
        <v>0</v>
      </c>
      <c r="G175" s="411"/>
      <c r="H175" s="411"/>
      <c r="I175" s="411"/>
      <c r="J175" s="411"/>
      <c r="K175" s="411"/>
      <c r="L175" s="411"/>
      <c r="M175" s="411"/>
      <c r="N175" s="411"/>
      <c r="O175" s="411"/>
      <c r="P175" s="411"/>
      <c r="Q175" s="411"/>
      <c r="R175" s="688"/>
      <c r="S175" s="407">
        <f>SUM(F175:R175)</f>
        <v>0</v>
      </c>
      <c r="T175" s="413"/>
      <c r="U175" s="413"/>
      <c r="V175" s="414"/>
      <c r="W175" s="414"/>
      <c r="X175" s="414"/>
      <c r="Y175" s="414"/>
      <c r="Z175" s="414"/>
      <c r="AA175" s="414"/>
      <c r="AB175" s="414"/>
      <c r="AC175" s="414"/>
      <c r="AD175" s="414"/>
      <c r="AE175" s="414"/>
      <c r="AF175" s="414"/>
      <c r="AG175" s="414"/>
      <c r="AH175" s="414">
        <f>+S175</f>
        <v>0</v>
      </c>
      <c r="AI175" s="1276"/>
      <c r="AJ175" s="1276"/>
      <c r="AK175" s="414"/>
      <c r="AL175" s="414"/>
      <c r="AM175" s="414"/>
      <c r="AN175" s="414"/>
      <c r="AO175" s="415"/>
      <c r="AP175" s="408">
        <f t="shared" si="22"/>
        <v>0</v>
      </c>
      <c r="AQ175" s="382"/>
    </row>
    <row r="176" spans="2:43" s="416" customFormat="1" x14ac:dyDescent="0.2">
      <c r="B176" s="399"/>
      <c r="C176" s="438" t="s">
        <v>226</v>
      </c>
      <c r="D176" s="411">
        <f>IFERROR('GROUP Inputs'!D181,0)</f>
        <v>0</v>
      </c>
      <c r="E176" s="411">
        <f>IFERROR('GROUP Inputs'!F181,0)</f>
        <v>0</v>
      </c>
      <c r="F176" s="411">
        <f>D176-E176</f>
        <v>0</v>
      </c>
      <c r="G176" s="411">
        <f>-G87</f>
        <v>0</v>
      </c>
      <c r="H176" s="411"/>
      <c r="I176" s="411"/>
      <c r="J176" s="411"/>
      <c r="K176" s="411"/>
      <c r="L176" s="411"/>
      <c r="M176" s="411"/>
      <c r="N176" s="411"/>
      <c r="O176" s="411"/>
      <c r="P176" s="411"/>
      <c r="Q176" s="411"/>
      <c r="R176" s="688"/>
      <c r="S176" s="417">
        <f>SUM(F176:R176)</f>
        <v>0</v>
      </c>
      <c r="T176" s="413"/>
      <c r="U176" s="413"/>
      <c r="V176" s="414"/>
      <c r="W176" s="414"/>
      <c r="X176" s="414"/>
      <c r="Y176" s="414"/>
      <c r="Z176" s="414"/>
      <c r="AA176" s="414"/>
      <c r="AB176" s="414"/>
      <c r="AC176" s="414"/>
      <c r="AD176" s="414"/>
      <c r="AE176" s="414"/>
      <c r="AF176" s="414"/>
      <c r="AG176" s="414"/>
      <c r="AH176" s="414">
        <f>+S176</f>
        <v>0</v>
      </c>
      <c r="AI176" s="1276"/>
      <c r="AJ176" s="1276"/>
      <c r="AK176" s="414"/>
      <c r="AL176" s="414"/>
      <c r="AM176" s="414"/>
      <c r="AN176" s="414"/>
      <c r="AO176" s="415"/>
      <c r="AP176" s="408">
        <f t="shared" si="22"/>
        <v>0</v>
      </c>
    </row>
    <row r="177" spans="2:43" s="416" customFormat="1" x14ac:dyDescent="0.2">
      <c r="B177" s="399"/>
      <c r="C177" s="438"/>
      <c r="D177" s="411"/>
      <c r="E177" s="411"/>
      <c r="F177" s="411"/>
      <c r="G177" s="411"/>
      <c r="H177" s="411"/>
      <c r="I177" s="411"/>
      <c r="J177" s="411"/>
      <c r="K177" s="411"/>
      <c r="L177" s="411"/>
      <c r="M177" s="411"/>
      <c r="N177" s="411"/>
      <c r="O177" s="411"/>
      <c r="P177" s="411"/>
      <c r="Q177" s="411"/>
      <c r="R177" s="412"/>
      <c r="S177" s="407"/>
      <c r="T177" s="413"/>
      <c r="U177" s="413"/>
      <c r="V177" s="414"/>
      <c r="W177" s="414"/>
      <c r="X177" s="414"/>
      <c r="Y177" s="414"/>
      <c r="Z177" s="414"/>
      <c r="AA177" s="414"/>
      <c r="AB177" s="414"/>
      <c r="AC177" s="414"/>
      <c r="AD177" s="414"/>
      <c r="AE177" s="414"/>
      <c r="AF177" s="414"/>
      <c r="AG177" s="414"/>
      <c r="AH177" s="414"/>
      <c r="AI177" s="1276"/>
      <c r="AJ177" s="1276"/>
      <c r="AK177" s="414"/>
      <c r="AL177" s="414"/>
      <c r="AM177" s="414"/>
      <c r="AN177" s="414"/>
      <c r="AO177" s="415"/>
      <c r="AP177" s="408">
        <f t="shared" si="22"/>
        <v>0</v>
      </c>
    </row>
    <row r="178" spans="2:43" x14ac:dyDescent="0.2">
      <c r="C178" s="436" t="s">
        <v>309</v>
      </c>
      <c r="D178" s="402"/>
      <c r="E178" s="402"/>
      <c r="F178" s="402"/>
      <c r="G178" s="402"/>
      <c r="H178" s="402"/>
      <c r="I178" s="402"/>
      <c r="J178" s="402"/>
      <c r="K178" s="402"/>
      <c r="L178" s="402"/>
      <c r="M178" s="402"/>
      <c r="N178" s="402"/>
      <c r="O178" s="402"/>
      <c r="P178" s="402"/>
      <c r="Q178" s="402"/>
      <c r="R178" s="402"/>
      <c r="S178" s="402"/>
      <c r="T178" s="402"/>
      <c r="U178" s="402"/>
      <c r="V178" s="403"/>
      <c r="W178" s="403"/>
      <c r="X178" s="403"/>
      <c r="Y178" s="403"/>
      <c r="Z178" s="403"/>
      <c r="AA178" s="403"/>
      <c r="AB178" s="403"/>
      <c r="AC178" s="403"/>
      <c r="AD178" s="403"/>
      <c r="AE178" s="403"/>
      <c r="AF178" s="403"/>
      <c r="AG178" s="403"/>
      <c r="AH178" s="403"/>
      <c r="AI178" s="403"/>
      <c r="AJ178" s="403"/>
      <c r="AK178" s="403"/>
      <c r="AL178" s="403"/>
      <c r="AM178" s="403"/>
      <c r="AN178" s="403"/>
      <c r="AO178" s="404"/>
      <c r="AP178" s="408">
        <f t="shared" si="22"/>
        <v>0</v>
      </c>
      <c r="AQ178" s="416"/>
    </row>
    <row r="179" spans="2:43" x14ac:dyDescent="0.2">
      <c r="C179" s="437" t="s">
        <v>200</v>
      </c>
      <c r="D179" s="405"/>
      <c r="E179" s="405"/>
      <c r="F179" s="405"/>
      <c r="G179" s="405"/>
      <c r="H179" s="405"/>
      <c r="I179" s="405"/>
      <c r="J179" s="405"/>
      <c r="K179" s="405"/>
      <c r="L179" s="405"/>
      <c r="M179" s="405"/>
      <c r="N179" s="405"/>
      <c r="O179" s="405"/>
      <c r="P179" s="405"/>
      <c r="Q179" s="405"/>
      <c r="R179" s="406"/>
      <c r="S179" s="407"/>
      <c r="T179" s="408"/>
      <c r="U179" s="408"/>
      <c r="V179" s="409"/>
      <c r="W179" s="409"/>
      <c r="X179" s="409"/>
      <c r="Y179" s="409"/>
      <c r="Z179" s="409"/>
      <c r="AA179" s="409"/>
      <c r="AB179" s="409"/>
      <c r="AC179" s="409"/>
      <c r="AD179" s="409"/>
      <c r="AE179" s="409"/>
      <c r="AF179" s="409"/>
      <c r="AG179" s="409"/>
      <c r="AH179" s="409"/>
      <c r="AI179" s="1275"/>
      <c r="AJ179" s="1275"/>
      <c r="AK179" s="409"/>
      <c r="AL179" s="409"/>
      <c r="AM179" s="409"/>
      <c r="AN179" s="409"/>
      <c r="AO179" s="410"/>
      <c r="AP179" s="408">
        <f t="shared" si="22"/>
        <v>0</v>
      </c>
    </row>
    <row r="180" spans="2:43" s="416" customFormat="1" x14ac:dyDescent="0.2">
      <c r="B180" s="399"/>
      <c r="C180" s="438" t="s">
        <v>228</v>
      </c>
      <c r="D180" s="411">
        <f>IFERROR('GROUP Inputs'!D185,0)</f>
        <v>0</v>
      </c>
      <c r="E180" s="411">
        <f>IFERROR('GROUP Inputs'!F185,0)</f>
        <v>0</v>
      </c>
      <c r="F180" s="411">
        <f>D180-E180</f>
        <v>0</v>
      </c>
      <c r="G180" s="411"/>
      <c r="H180" s="411"/>
      <c r="I180" s="411"/>
      <c r="J180" s="411"/>
      <c r="K180" s="411"/>
      <c r="L180" s="411"/>
      <c r="M180" s="411"/>
      <c r="N180" s="411"/>
      <c r="O180" s="411"/>
      <c r="P180" s="411"/>
      <c r="Q180" s="411"/>
      <c r="R180" s="412"/>
      <c r="S180" s="407">
        <f>SUM(F180:R180)</f>
        <v>0</v>
      </c>
      <c r="T180" s="413"/>
      <c r="U180" s="413"/>
      <c r="V180" s="414"/>
      <c r="W180" s="414"/>
      <c r="X180" s="414"/>
      <c r="Y180" s="414"/>
      <c r="Z180" s="414"/>
      <c r="AA180" s="414"/>
      <c r="AB180" s="414"/>
      <c r="AC180" s="414"/>
      <c r="AD180" s="414"/>
      <c r="AE180" s="414"/>
      <c r="AF180" s="414"/>
      <c r="AG180" s="414"/>
      <c r="AH180" s="414"/>
      <c r="AI180" s="1276"/>
      <c r="AJ180" s="1276">
        <f>+S180</f>
        <v>0</v>
      </c>
      <c r="AK180" s="414"/>
      <c r="AL180" s="414"/>
      <c r="AM180" s="414"/>
      <c r="AN180" s="414"/>
      <c r="AO180" s="415"/>
      <c r="AP180" s="408">
        <f t="shared" si="22"/>
        <v>0</v>
      </c>
      <c r="AQ180" s="382"/>
    </row>
    <row r="181" spans="2:43" s="416" customFormat="1" x14ac:dyDescent="0.2">
      <c r="B181" s="399"/>
      <c r="C181" s="438" t="s">
        <v>229</v>
      </c>
      <c r="D181" s="411">
        <f>IFERROR('GROUP Inputs'!D186,0)</f>
        <v>0</v>
      </c>
      <c r="E181" s="411">
        <f>IFERROR('GROUP Inputs'!F186,0)</f>
        <v>0</v>
      </c>
      <c r="F181" s="411">
        <f>D181-E181</f>
        <v>0</v>
      </c>
      <c r="G181" s="411">
        <f>-F181</f>
        <v>0</v>
      </c>
      <c r="H181" s="411"/>
      <c r="I181" s="411"/>
      <c r="J181" s="411"/>
      <c r="K181" s="411"/>
      <c r="L181" s="411"/>
      <c r="M181" s="411"/>
      <c r="N181" s="411"/>
      <c r="O181" s="411"/>
      <c r="P181" s="411"/>
      <c r="Q181" s="411"/>
      <c r="R181" s="412"/>
      <c r="S181" s="407">
        <f>SUM(F181:R181)</f>
        <v>0</v>
      </c>
      <c r="T181" s="413"/>
      <c r="U181" s="413"/>
      <c r="V181" s="414"/>
      <c r="W181" s="414"/>
      <c r="X181" s="414"/>
      <c r="Y181" s="414"/>
      <c r="Z181" s="414"/>
      <c r="AA181" s="414"/>
      <c r="AB181" s="414"/>
      <c r="AC181" s="414"/>
      <c r="AD181" s="414"/>
      <c r="AE181" s="414"/>
      <c r="AF181" s="414"/>
      <c r="AG181" s="414"/>
      <c r="AH181" s="414"/>
      <c r="AI181" s="1276"/>
      <c r="AJ181" s="1276">
        <f>+S181</f>
        <v>0</v>
      </c>
      <c r="AK181" s="414"/>
      <c r="AL181" s="414"/>
      <c r="AM181" s="414"/>
      <c r="AN181" s="414"/>
      <c r="AO181" s="415"/>
      <c r="AP181" s="408">
        <f t="shared" si="22"/>
        <v>0</v>
      </c>
      <c r="AQ181" s="382"/>
    </row>
    <row r="182" spans="2:43" s="416" customFormat="1" x14ac:dyDescent="0.2">
      <c r="B182" s="399"/>
      <c r="C182" s="438" t="s">
        <v>230</v>
      </c>
      <c r="D182" s="411">
        <f>IFERROR('GROUP Inputs'!D187,0)</f>
        <v>0</v>
      </c>
      <c r="E182" s="411">
        <f>IFERROR('GROUP Inputs'!F187,0)</f>
        <v>0</v>
      </c>
      <c r="F182" s="411">
        <f>D182-E182</f>
        <v>0</v>
      </c>
      <c r="G182" s="411"/>
      <c r="H182" s="411"/>
      <c r="I182" s="411"/>
      <c r="J182" s="411"/>
      <c r="K182" s="411"/>
      <c r="L182" s="411"/>
      <c r="M182" s="411"/>
      <c r="N182" s="411"/>
      <c r="O182" s="411"/>
      <c r="P182" s="411"/>
      <c r="Q182" s="411"/>
      <c r="R182" s="412"/>
      <c r="S182" s="407">
        <f>SUM(F182:R182)</f>
        <v>0</v>
      </c>
      <c r="T182" s="413"/>
      <c r="U182" s="413"/>
      <c r="V182" s="414"/>
      <c r="W182" s="414"/>
      <c r="X182" s="414"/>
      <c r="Y182" s="414"/>
      <c r="Z182" s="414"/>
      <c r="AA182" s="414"/>
      <c r="AB182" s="414"/>
      <c r="AC182" s="414"/>
      <c r="AD182" s="414"/>
      <c r="AE182" s="414"/>
      <c r="AF182" s="414"/>
      <c r="AG182" s="414"/>
      <c r="AH182" s="414"/>
      <c r="AI182" s="1276"/>
      <c r="AJ182" s="1276">
        <f>+S182</f>
        <v>0</v>
      </c>
      <c r="AK182" s="414"/>
      <c r="AL182" s="414"/>
      <c r="AM182" s="414"/>
      <c r="AN182" s="414"/>
      <c r="AO182" s="415"/>
      <c r="AP182" s="408">
        <f t="shared" si="22"/>
        <v>0</v>
      </c>
      <c r="AQ182" s="382"/>
    </row>
    <row r="183" spans="2:43" s="416" customFormat="1" x14ac:dyDescent="0.2">
      <c r="B183" s="399"/>
      <c r="C183" s="438" t="s">
        <v>231</v>
      </c>
      <c r="D183" s="411">
        <f>IFERROR('GROUP Inputs'!D188,0)</f>
        <v>0</v>
      </c>
      <c r="E183" s="411">
        <f>IFERROR('GROUP Inputs'!F188,0)</f>
        <v>0</v>
      </c>
      <c r="F183" s="411">
        <f>D183-E183</f>
        <v>0</v>
      </c>
      <c r="G183" s="411">
        <f>-F183</f>
        <v>0</v>
      </c>
      <c r="H183" s="411"/>
      <c r="I183" s="411"/>
      <c r="J183" s="411"/>
      <c r="K183" s="411"/>
      <c r="L183" s="411"/>
      <c r="M183" s="411"/>
      <c r="N183" s="411"/>
      <c r="O183" s="411"/>
      <c r="P183" s="411"/>
      <c r="Q183" s="411"/>
      <c r="R183" s="412"/>
      <c r="S183" s="407">
        <f>SUM(F183:R183)</f>
        <v>0</v>
      </c>
      <c r="T183" s="413"/>
      <c r="U183" s="413"/>
      <c r="V183" s="414"/>
      <c r="W183" s="414"/>
      <c r="X183" s="414"/>
      <c r="Y183" s="414"/>
      <c r="Z183" s="414"/>
      <c r="AA183" s="414"/>
      <c r="AB183" s="414"/>
      <c r="AC183" s="414"/>
      <c r="AD183" s="414"/>
      <c r="AE183" s="414"/>
      <c r="AF183" s="414"/>
      <c r="AG183" s="414"/>
      <c r="AH183" s="414"/>
      <c r="AI183" s="1276"/>
      <c r="AJ183" s="1276">
        <f>+S183</f>
        <v>0</v>
      </c>
      <c r="AK183" s="414"/>
      <c r="AL183" s="414"/>
      <c r="AM183" s="414"/>
      <c r="AN183" s="414"/>
      <c r="AO183" s="415"/>
      <c r="AP183" s="408">
        <f t="shared" si="22"/>
        <v>0</v>
      </c>
      <c r="AQ183" s="382"/>
    </row>
    <row r="184" spans="2:43" s="416" customFormat="1" x14ac:dyDescent="0.2">
      <c r="B184" s="399"/>
      <c r="C184" s="438"/>
      <c r="D184" s="411"/>
      <c r="E184" s="411"/>
      <c r="F184" s="411"/>
      <c r="G184" s="411"/>
      <c r="H184" s="411"/>
      <c r="I184" s="411"/>
      <c r="J184" s="411"/>
      <c r="K184" s="411"/>
      <c r="L184" s="411"/>
      <c r="M184" s="411"/>
      <c r="N184" s="411"/>
      <c r="O184" s="411"/>
      <c r="P184" s="411"/>
      <c r="Q184" s="411"/>
      <c r="R184" s="412"/>
      <c r="S184" s="407"/>
      <c r="T184" s="413"/>
      <c r="U184" s="413"/>
      <c r="V184" s="414"/>
      <c r="W184" s="414"/>
      <c r="X184" s="414"/>
      <c r="Y184" s="414"/>
      <c r="Z184" s="414"/>
      <c r="AA184" s="414"/>
      <c r="AB184" s="414"/>
      <c r="AC184" s="414"/>
      <c r="AD184" s="414"/>
      <c r="AE184" s="414"/>
      <c r="AF184" s="414"/>
      <c r="AG184" s="414"/>
      <c r="AH184" s="414"/>
      <c r="AI184" s="1276"/>
      <c r="AJ184" s="1276"/>
      <c r="AK184" s="414"/>
      <c r="AL184" s="414"/>
      <c r="AM184" s="414"/>
      <c r="AN184" s="414"/>
      <c r="AO184" s="415"/>
      <c r="AP184" s="408">
        <f t="shared" si="22"/>
        <v>0</v>
      </c>
    </row>
    <row r="185" spans="2:43" x14ac:dyDescent="0.2">
      <c r="C185" s="436" t="s">
        <v>232</v>
      </c>
      <c r="D185" s="402"/>
      <c r="E185" s="402"/>
      <c r="F185" s="402"/>
      <c r="G185" s="402"/>
      <c r="H185" s="402"/>
      <c r="I185" s="402"/>
      <c r="J185" s="402"/>
      <c r="K185" s="402"/>
      <c r="L185" s="402"/>
      <c r="M185" s="402"/>
      <c r="N185" s="402"/>
      <c r="O185" s="402"/>
      <c r="P185" s="402"/>
      <c r="Q185" s="402"/>
      <c r="R185" s="402"/>
      <c r="S185" s="402"/>
      <c r="T185" s="402"/>
      <c r="U185" s="402"/>
      <c r="V185" s="403"/>
      <c r="W185" s="403"/>
      <c r="X185" s="403"/>
      <c r="Y185" s="403"/>
      <c r="Z185" s="403"/>
      <c r="AA185" s="403"/>
      <c r="AB185" s="403"/>
      <c r="AC185" s="403"/>
      <c r="AD185" s="403"/>
      <c r="AE185" s="403"/>
      <c r="AF185" s="403"/>
      <c r="AG185" s="403"/>
      <c r="AH185" s="403"/>
      <c r="AI185" s="403"/>
      <c r="AJ185" s="403"/>
      <c r="AK185" s="403"/>
      <c r="AL185" s="403"/>
      <c r="AM185" s="403"/>
      <c r="AN185" s="403"/>
      <c r="AO185" s="404"/>
      <c r="AP185" s="408">
        <f t="shared" si="22"/>
        <v>0</v>
      </c>
      <c r="AQ185" s="416"/>
    </row>
    <row r="186" spans="2:43" x14ac:dyDescent="0.2">
      <c r="C186" s="437" t="s">
        <v>233</v>
      </c>
      <c r="D186" s="405"/>
      <c r="E186" s="405"/>
      <c r="F186" s="405"/>
      <c r="G186" s="405"/>
      <c r="H186" s="405"/>
      <c r="I186" s="405"/>
      <c r="J186" s="405"/>
      <c r="K186" s="405"/>
      <c r="L186" s="405"/>
      <c r="M186" s="405"/>
      <c r="N186" s="405"/>
      <c r="O186" s="405"/>
      <c r="P186" s="405"/>
      <c r="Q186" s="405"/>
      <c r="R186" s="406"/>
      <c r="S186" s="407"/>
      <c r="T186" s="408"/>
      <c r="U186" s="408"/>
      <c r="V186" s="409"/>
      <c r="W186" s="409"/>
      <c r="X186" s="409"/>
      <c r="Y186" s="409"/>
      <c r="Z186" s="409"/>
      <c r="AA186" s="409"/>
      <c r="AB186" s="409"/>
      <c r="AC186" s="409"/>
      <c r="AD186" s="409"/>
      <c r="AE186" s="409"/>
      <c r="AF186" s="409"/>
      <c r="AG186" s="409"/>
      <c r="AH186" s="409"/>
      <c r="AI186" s="1275"/>
      <c r="AJ186" s="1275"/>
      <c r="AK186" s="409"/>
      <c r="AL186" s="409"/>
      <c r="AM186" s="409"/>
      <c r="AN186" s="409"/>
      <c r="AO186" s="410"/>
      <c r="AP186" s="408">
        <f t="shared" ref="AP186:AP247" si="30">S186-SUM(V186:AO186)</f>
        <v>0</v>
      </c>
    </row>
    <row r="187" spans="2:43" s="416" customFormat="1" x14ac:dyDescent="0.2">
      <c r="B187" s="399"/>
      <c r="C187" s="438" t="s">
        <v>1413</v>
      </c>
      <c r="D187" s="411">
        <f>IFERROR('GROUP Inputs'!D192,0)</f>
        <v>0</v>
      </c>
      <c r="E187" s="411">
        <f>IFERROR('GROUP Inputs'!F192,0)</f>
        <v>0</v>
      </c>
      <c r="F187" s="411">
        <f t="shared" ref="F187:F191" si="31">D187-E187</f>
        <v>0</v>
      </c>
      <c r="G187" s="411"/>
      <c r="H187" s="411"/>
      <c r="I187" s="411"/>
      <c r="J187" s="411"/>
      <c r="K187" s="411"/>
      <c r="L187" s="411"/>
      <c r="M187" s="411"/>
      <c r="N187" s="411"/>
      <c r="O187" s="411"/>
      <c r="P187" s="411"/>
      <c r="Q187" s="411"/>
      <c r="R187" s="412"/>
      <c r="S187" s="417">
        <f t="shared" ref="S187:S191" si="32">SUM(F187:R187)</f>
        <v>0</v>
      </c>
      <c r="T187" s="413"/>
      <c r="U187" s="413"/>
      <c r="V187" s="414"/>
      <c r="W187" s="414"/>
      <c r="X187" s="414"/>
      <c r="Y187" s="414"/>
      <c r="Z187" s="414"/>
      <c r="AA187" s="414"/>
      <c r="AB187" s="414">
        <f>S187</f>
        <v>0</v>
      </c>
      <c r="AC187" s="414"/>
      <c r="AD187" s="414"/>
      <c r="AE187" s="414"/>
      <c r="AF187" s="414"/>
      <c r="AG187" s="414"/>
      <c r="AH187" s="414"/>
      <c r="AI187" s="1276"/>
      <c r="AJ187" s="1276"/>
      <c r="AK187" s="414"/>
      <c r="AL187" s="414"/>
      <c r="AM187" s="414"/>
      <c r="AN187" s="414"/>
      <c r="AO187" s="415"/>
      <c r="AP187" s="408">
        <f t="shared" si="30"/>
        <v>0</v>
      </c>
      <c r="AQ187" s="382"/>
    </row>
    <row r="188" spans="2:43" s="416" customFormat="1" x14ac:dyDescent="0.2">
      <c r="B188" s="399"/>
      <c r="C188" s="438" t="s">
        <v>235</v>
      </c>
      <c r="D188" s="411">
        <f>IFERROR('GROUP Inputs'!D193,0)</f>
        <v>0</v>
      </c>
      <c r="E188" s="411">
        <f>IFERROR('GROUP Inputs'!F193,0)</f>
        <v>0</v>
      </c>
      <c r="F188" s="411">
        <f t="shared" si="31"/>
        <v>0</v>
      </c>
      <c r="G188" s="411"/>
      <c r="H188" s="411"/>
      <c r="I188" s="411"/>
      <c r="J188" s="411"/>
      <c r="K188" s="411"/>
      <c r="L188" s="411"/>
      <c r="M188" s="411"/>
      <c r="N188" s="411"/>
      <c r="O188" s="411"/>
      <c r="P188" s="411"/>
      <c r="Q188" s="411"/>
      <c r="R188" s="412"/>
      <c r="S188" s="417">
        <f t="shared" si="32"/>
        <v>0</v>
      </c>
      <c r="T188" s="413"/>
      <c r="U188" s="413"/>
      <c r="V188" s="414"/>
      <c r="W188" s="414"/>
      <c r="X188" s="414"/>
      <c r="Y188" s="414"/>
      <c r="Z188" s="414"/>
      <c r="AA188" s="414"/>
      <c r="AB188" s="414">
        <f>S188</f>
        <v>0</v>
      </c>
      <c r="AC188" s="414"/>
      <c r="AD188" s="414"/>
      <c r="AE188" s="414"/>
      <c r="AF188" s="414"/>
      <c r="AG188" s="414"/>
      <c r="AH188" s="414"/>
      <c r="AI188" s="1276"/>
      <c r="AJ188" s="1276"/>
      <c r="AK188" s="414"/>
      <c r="AL188" s="414"/>
      <c r="AM188" s="414"/>
      <c r="AN188" s="414"/>
      <c r="AO188" s="415"/>
      <c r="AP188" s="408">
        <f t="shared" si="30"/>
        <v>0</v>
      </c>
    </row>
    <row r="189" spans="2:43" s="416" customFormat="1" x14ac:dyDescent="0.2">
      <c r="B189" s="399"/>
      <c r="C189" s="438" t="s">
        <v>1415</v>
      </c>
      <c r="D189" s="411">
        <f>IFERROR('GROUP Inputs'!D194,0)</f>
        <v>0</v>
      </c>
      <c r="E189" s="411">
        <f>IFERROR('GROUP Inputs'!F194,0)</f>
        <v>0</v>
      </c>
      <c r="F189" s="411">
        <f t="shared" si="31"/>
        <v>0</v>
      </c>
      <c r="G189" s="411"/>
      <c r="H189" s="411"/>
      <c r="I189" s="411"/>
      <c r="J189" s="411"/>
      <c r="K189" s="411">
        <f>-F189</f>
        <v>0</v>
      </c>
      <c r="L189" s="411"/>
      <c r="M189" s="411"/>
      <c r="N189" s="411"/>
      <c r="O189" s="411"/>
      <c r="P189" s="411"/>
      <c r="Q189" s="411"/>
      <c r="R189" s="412"/>
      <c r="S189" s="417">
        <f t="shared" si="32"/>
        <v>0</v>
      </c>
      <c r="T189" s="413"/>
      <c r="U189" s="413"/>
      <c r="V189" s="414"/>
      <c r="W189" s="414"/>
      <c r="X189" s="414"/>
      <c r="Y189" s="414"/>
      <c r="Z189" s="414"/>
      <c r="AA189" s="414"/>
      <c r="AB189" s="414"/>
      <c r="AC189" s="414"/>
      <c r="AD189" s="414"/>
      <c r="AE189" s="414"/>
      <c r="AF189" s="414"/>
      <c r="AG189" s="414"/>
      <c r="AH189" s="414"/>
      <c r="AI189" s="1276"/>
      <c r="AJ189" s="1276"/>
      <c r="AK189" s="414"/>
      <c r="AL189" s="414"/>
      <c r="AM189" s="414"/>
      <c r="AN189" s="414"/>
      <c r="AO189" s="415"/>
      <c r="AP189" s="408">
        <f t="shared" si="30"/>
        <v>0</v>
      </c>
    </row>
    <row r="190" spans="2:43" s="416" customFormat="1" x14ac:dyDescent="0.2">
      <c r="B190" s="399"/>
      <c r="C190" s="438" t="s">
        <v>1416</v>
      </c>
      <c r="D190" s="411">
        <f>IFERROR('GROUP Inputs'!D195,0)</f>
        <v>0</v>
      </c>
      <c r="E190" s="411">
        <f>IFERROR('GROUP Inputs'!F195,0)</f>
        <v>0</v>
      </c>
      <c r="F190" s="411">
        <f t="shared" si="31"/>
        <v>0</v>
      </c>
      <c r="G190" s="411">
        <f>-G133</f>
        <v>0</v>
      </c>
      <c r="H190" s="411"/>
      <c r="I190" s="411"/>
      <c r="J190" s="411"/>
      <c r="K190" s="411"/>
      <c r="L190" s="411">
        <f>-(F190+G190)</f>
        <v>0</v>
      </c>
      <c r="M190" s="411"/>
      <c r="N190" s="411"/>
      <c r="O190" s="411"/>
      <c r="P190" s="411"/>
      <c r="Q190" s="411"/>
      <c r="R190" s="412"/>
      <c r="S190" s="417">
        <f t="shared" si="32"/>
        <v>0</v>
      </c>
      <c r="T190" s="413"/>
      <c r="U190" s="413"/>
      <c r="V190" s="414"/>
      <c r="W190" s="414"/>
      <c r="X190" s="414"/>
      <c r="Y190" s="414"/>
      <c r="Z190" s="414"/>
      <c r="AA190" s="414"/>
      <c r="AB190" s="414"/>
      <c r="AC190" s="414"/>
      <c r="AD190" s="414"/>
      <c r="AE190" s="414"/>
      <c r="AF190" s="414"/>
      <c r="AG190" s="414"/>
      <c r="AH190" s="414"/>
      <c r="AI190" s="1276"/>
      <c r="AJ190" s="1276"/>
      <c r="AK190" s="414"/>
      <c r="AL190" s="414"/>
      <c r="AM190" s="414"/>
      <c r="AN190" s="414"/>
      <c r="AO190" s="415"/>
      <c r="AP190" s="408">
        <f t="shared" si="30"/>
        <v>0</v>
      </c>
    </row>
    <row r="191" spans="2:43" s="416" customFormat="1" x14ac:dyDescent="0.2">
      <c r="B191" s="399"/>
      <c r="C191" s="438" t="s">
        <v>1417</v>
      </c>
      <c r="D191" s="411">
        <f>IFERROR('GROUP Inputs'!D196,0)</f>
        <v>0</v>
      </c>
      <c r="E191" s="411">
        <f>IFERROR('GROUP Inputs'!F196,0)</f>
        <v>0</v>
      </c>
      <c r="F191" s="411">
        <f t="shared" si="31"/>
        <v>0</v>
      </c>
      <c r="G191" s="411"/>
      <c r="H191" s="411"/>
      <c r="I191" s="411"/>
      <c r="J191" s="411"/>
      <c r="K191" s="411"/>
      <c r="L191" s="411">
        <f>-F191</f>
        <v>0</v>
      </c>
      <c r="M191" s="411"/>
      <c r="N191" s="411"/>
      <c r="O191" s="411"/>
      <c r="P191" s="411"/>
      <c r="Q191" s="411"/>
      <c r="R191" s="412"/>
      <c r="S191" s="417">
        <f t="shared" si="32"/>
        <v>0</v>
      </c>
      <c r="T191" s="413"/>
      <c r="U191" s="413"/>
      <c r="V191" s="414"/>
      <c r="W191" s="414"/>
      <c r="X191" s="414"/>
      <c r="Y191" s="414"/>
      <c r="Z191" s="414"/>
      <c r="AA191" s="414"/>
      <c r="AB191" s="414"/>
      <c r="AC191" s="414"/>
      <c r="AD191" s="414"/>
      <c r="AE191" s="414"/>
      <c r="AF191" s="414"/>
      <c r="AG191" s="414"/>
      <c r="AH191" s="414"/>
      <c r="AI191" s="1276"/>
      <c r="AJ191" s="1276"/>
      <c r="AK191" s="414"/>
      <c r="AL191" s="414"/>
      <c r="AM191" s="414"/>
      <c r="AN191" s="414"/>
      <c r="AO191" s="415"/>
      <c r="AP191" s="408">
        <f t="shared" si="30"/>
        <v>0</v>
      </c>
    </row>
    <row r="192" spans="2:43" s="416" customFormat="1" x14ac:dyDescent="0.2">
      <c r="B192" s="399"/>
      <c r="C192" s="438"/>
      <c r="D192" s="411"/>
      <c r="E192" s="411"/>
      <c r="F192" s="411"/>
      <c r="G192" s="411"/>
      <c r="H192" s="411"/>
      <c r="I192" s="411"/>
      <c r="J192" s="411"/>
      <c r="K192" s="411"/>
      <c r="L192" s="411"/>
      <c r="M192" s="411"/>
      <c r="N192" s="411"/>
      <c r="O192" s="411"/>
      <c r="P192" s="411"/>
      <c r="Q192" s="411"/>
      <c r="R192" s="412"/>
      <c r="S192" s="407"/>
      <c r="T192" s="413"/>
      <c r="U192" s="413"/>
      <c r="V192" s="414"/>
      <c r="W192" s="414"/>
      <c r="X192" s="414"/>
      <c r="Y192" s="414"/>
      <c r="Z192" s="414"/>
      <c r="AA192" s="414"/>
      <c r="AB192" s="414"/>
      <c r="AC192" s="414"/>
      <c r="AD192" s="414"/>
      <c r="AE192" s="414"/>
      <c r="AF192" s="414"/>
      <c r="AG192" s="414"/>
      <c r="AH192" s="414"/>
      <c r="AI192" s="1276"/>
      <c r="AJ192" s="1276"/>
      <c r="AK192" s="414"/>
      <c r="AL192" s="414"/>
      <c r="AM192" s="414"/>
      <c r="AN192" s="414"/>
      <c r="AO192" s="415"/>
      <c r="AP192" s="408">
        <f t="shared" si="30"/>
        <v>0</v>
      </c>
    </row>
    <row r="193" spans="2:43" x14ac:dyDescent="0.2">
      <c r="C193" s="436" t="s">
        <v>239</v>
      </c>
      <c r="D193" s="402"/>
      <c r="E193" s="402"/>
      <c r="F193" s="402"/>
      <c r="G193" s="402"/>
      <c r="H193" s="402"/>
      <c r="I193" s="402"/>
      <c r="J193" s="402"/>
      <c r="K193" s="402"/>
      <c r="L193" s="402"/>
      <c r="M193" s="402"/>
      <c r="N193" s="402"/>
      <c r="O193" s="402"/>
      <c r="P193" s="402"/>
      <c r="Q193" s="402"/>
      <c r="R193" s="402"/>
      <c r="S193" s="402"/>
      <c r="T193" s="402"/>
      <c r="U193" s="402"/>
      <c r="V193" s="403"/>
      <c r="W193" s="403"/>
      <c r="X193" s="403"/>
      <c r="Y193" s="403"/>
      <c r="Z193" s="403"/>
      <c r="AA193" s="403"/>
      <c r="AB193" s="403"/>
      <c r="AC193" s="403"/>
      <c r="AD193" s="403"/>
      <c r="AE193" s="403"/>
      <c r="AF193" s="403"/>
      <c r="AG193" s="403"/>
      <c r="AH193" s="403"/>
      <c r="AI193" s="403"/>
      <c r="AJ193" s="403"/>
      <c r="AK193" s="403"/>
      <c r="AL193" s="403"/>
      <c r="AM193" s="403"/>
      <c r="AN193" s="403"/>
      <c r="AO193" s="404"/>
      <c r="AP193" s="408">
        <f t="shared" si="30"/>
        <v>0</v>
      </c>
      <c r="AQ193" s="416"/>
    </row>
    <row r="194" spans="2:43" x14ac:dyDescent="0.2">
      <c r="C194" s="437" t="s">
        <v>233</v>
      </c>
      <c r="D194" s="405"/>
      <c r="E194" s="405"/>
      <c r="F194" s="405"/>
      <c r="G194" s="405"/>
      <c r="H194" s="405"/>
      <c r="I194" s="405"/>
      <c r="J194" s="405"/>
      <c r="K194" s="405"/>
      <c r="L194" s="405"/>
      <c r="M194" s="405"/>
      <c r="N194" s="405"/>
      <c r="O194" s="405"/>
      <c r="P194" s="405"/>
      <c r="Q194" s="405"/>
      <c r="R194" s="406"/>
      <c r="S194" s="407"/>
      <c r="T194" s="408"/>
      <c r="U194" s="408"/>
      <c r="V194" s="409"/>
      <c r="W194" s="409"/>
      <c r="X194" s="409"/>
      <c r="Y194" s="409"/>
      <c r="Z194" s="409"/>
      <c r="AA194" s="409"/>
      <c r="AB194" s="409"/>
      <c r="AC194" s="409"/>
      <c r="AD194" s="409"/>
      <c r="AE194" s="409"/>
      <c r="AF194" s="409"/>
      <c r="AG194" s="409"/>
      <c r="AH194" s="409"/>
      <c r="AI194" s="1275"/>
      <c r="AJ194" s="1275"/>
      <c r="AK194" s="409"/>
      <c r="AL194" s="409"/>
      <c r="AM194" s="409"/>
      <c r="AN194" s="409"/>
      <c r="AO194" s="410"/>
      <c r="AP194" s="408">
        <f t="shared" si="30"/>
        <v>0</v>
      </c>
    </row>
    <row r="195" spans="2:43" s="416" customFormat="1" x14ac:dyDescent="0.2">
      <c r="B195" s="399"/>
      <c r="C195" s="438" t="s">
        <v>240</v>
      </c>
      <c r="D195" s="411">
        <f>IFERROR('GROUP Inputs'!D200,0)</f>
        <v>0</v>
      </c>
      <c r="E195" s="411">
        <f>IFERROR('GROUP Inputs'!F200,0)</f>
        <v>0</v>
      </c>
      <c r="F195" s="411">
        <f>D195-E195</f>
        <v>0</v>
      </c>
      <c r="G195" s="411"/>
      <c r="H195" s="411"/>
      <c r="I195" s="411"/>
      <c r="J195" s="411"/>
      <c r="K195" s="411"/>
      <c r="L195" s="411"/>
      <c r="M195" s="411"/>
      <c r="N195" s="411"/>
      <c r="O195" s="411"/>
      <c r="P195" s="411"/>
      <c r="Q195" s="411"/>
      <c r="R195" s="412"/>
      <c r="S195" s="407">
        <f>SUM(F195:R195)</f>
        <v>0</v>
      </c>
      <c r="T195" s="413"/>
      <c r="U195" s="413"/>
      <c r="V195" s="414"/>
      <c r="W195" s="414"/>
      <c r="X195" s="414"/>
      <c r="Y195" s="414"/>
      <c r="Z195" s="414"/>
      <c r="AA195" s="414"/>
      <c r="AB195" s="414"/>
      <c r="AC195" s="414"/>
      <c r="AD195" s="414"/>
      <c r="AE195" s="414"/>
      <c r="AF195" s="414"/>
      <c r="AG195" s="414"/>
      <c r="AH195" s="414"/>
      <c r="AI195" s="1276"/>
      <c r="AJ195" s="1276"/>
      <c r="AK195" s="414"/>
      <c r="AL195" s="414">
        <f>+S195</f>
        <v>0</v>
      </c>
      <c r="AM195" s="414"/>
      <c r="AN195" s="414"/>
      <c r="AO195" s="415"/>
      <c r="AP195" s="408">
        <f t="shared" si="30"/>
        <v>0</v>
      </c>
      <c r="AQ195" s="382"/>
    </row>
    <row r="196" spans="2:43" s="416" customFormat="1" x14ac:dyDescent="0.2">
      <c r="B196" s="399"/>
      <c r="C196" s="438" t="s">
        <v>241</v>
      </c>
      <c r="D196" s="411">
        <f>IFERROR('GROUP Inputs'!D201,0)</f>
        <v>0</v>
      </c>
      <c r="E196" s="411">
        <f>IFERROR('GROUP Inputs'!F201,0)</f>
        <v>0</v>
      </c>
      <c r="F196" s="411">
        <f>D196-E196</f>
        <v>0</v>
      </c>
      <c r="G196" s="411"/>
      <c r="H196" s="411"/>
      <c r="I196" s="411"/>
      <c r="J196" s="411"/>
      <c r="K196" s="411"/>
      <c r="L196" s="411"/>
      <c r="M196" s="411"/>
      <c r="N196" s="411"/>
      <c r="O196" s="411"/>
      <c r="P196" s="411"/>
      <c r="Q196" s="411"/>
      <c r="R196" s="412"/>
      <c r="S196" s="407">
        <f>SUM(F196:R196)</f>
        <v>0</v>
      </c>
      <c r="T196" s="413"/>
      <c r="U196" s="413"/>
      <c r="V196" s="414"/>
      <c r="W196" s="414"/>
      <c r="X196" s="414"/>
      <c r="Y196" s="414"/>
      <c r="Z196" s="414"/>
      <c r="AA196" s="414"/>
      <c r="AB196" s="414"/>
      <c r="AC196" s="414"/>
      <c r="AD196" s="414"/>
      <c r="AE196" s="414"/>
      <c r="AF196" s="414"/>
      <c r="AG196" s="414"/>
      <c r="AH196" s="414"/>
      <c r="AI196" s="1276"/>
      <c r="AJ196" s="1276"/>
      <c r="AK196" s="414"/>
      <c r="AL196" s="414">
        <f>+S196</f>
        <v>0</v>
      </c>
      <c r="AM196" s="414"/>
      <c r="AN196" s="414"/>
      <c r="AO196" s="415"/>
      <c r="AP196" s="408">
        <f t="shared" si="30"/>
        <v>0</v>
      </c>
    </row>
    <row r="197" spans="2:43" s="416" customFormat="1" x14ac:dyDescent="0.2">
      <c r="B197" s="399"/>
      <c r="C197" s="438"/>
      <c r="D197" s="411"/>
      <c r="E197" s="411"/>
      <c r="F197" s="411"/>
      <c r="G197" s="411"/>
      <c r="H197" s="411"/>
      <c r="I197" s="411"/>
      <c r="J197" s="411"/>
      <c r="K197" s="411"/>
      <c r="L197" s="411"/>
      <c r="M197" s="411"/>
      <c r="N197" s="411"/>
      <c r="O197" s="411"/>
      <c r="P197" s="411"/>
      <c r="Q197" s="411"/>
      <c r="R197" s="412"/>
      <c r="S197" s="407"/>
      <c r="T197" s="413"/>
      <c r="U197" s="413"/>
      <c r="V197" s="414"/>
      <c r="W197" s="414"/>
      <c r="X197" s="414"/>
      <c r="Y197" s="414"/>
      <c r="Z197" s="414"/>
      <c r="AA197" s="414"/>
      <c r="AB197" s="414"/>
      <c r="AC197" s="414"/>
      <c r="AD197" s="414"/>
      <c r="AE197" s="414"/>
      <c r="AF197" s="414"/>
      <c r="AG197" s="414"/>
      <c r="AH197" s="414"/>
      <c r="AI197" s="1276"/>
      <c r="AJ197" s="1276"/>
      <c r="AK197" s="414"/>
      <c r="AL197" s="414"/>
      <c r="AM197" s="414"/>
      <c r="AN197" s="414"/>
      <c r="AO197" s="415"/>
      <c r="AP197" s="408">
        <f t="shared" si="30"/>
        <v>0</v>
      </c>
    </row>
    <row r="198" spans="2:43" x14ac:dyDescent="0.2">
      <c r="C198" s="436" t="s">
        <v>242</v>
      </c>
      <c r="D198" s="402"/>
      <c r="E198" s="402"/>
      <c r="F198" s="402"/>
      <c r="G198" s="402"/>
      <c r="H198" s="402"/>
      <c r="I198" s="402"/>
      <c r="J198" s="402"/>
      <c r="K198" s="402"/>
      <c r="L198" s="402"/>
      <c r="M198" s="402"/>
      <c r="N198" s="402"/>
      <c r="O198" s="402"/>
      <c r="P198" s="402"/>
      <c r="Q198" s="402"/>
      <c r="R198" s="402"/>
      <c r="S198" s="402"/>
      <c r="T198" s="402"/>
      <c r="U198" s="402"/>
      <c r="V198" s="403"/>
      <c r="W198" s="403"/>
      <c r="X198" s="403"/>
      <c r="Y198" s="403"/>
      <c r="Z198" s="403"/>
      <c r="AA198" s="403"/>
      <c r="AB198" s="403"/>
      <c r="AC198" s="403"/>
      <c r="AD198" s="403"/>
      <c r="AE198" s="403"/>
      <c r="AF198" s="403"/>
      <c r="AG198" s="403"/>
      <c r="AH198" s="403"/>
      <c r="AI198" s="403"/>
      <c r="AJ198" s="403"/>
      <c r="AK198" s="403"/>
      <c r="AL198" s="403"/>
      <c r="AM198" s="403"/>
      <c r="AN198" s="403"/>
      <c r="AO198" s="404"/>
      <c r="AP198" s="408">
        <f t="shared" si="30"/>
        <v>0</v>
      </c>
      <c r="AQ198" s="416"/>
    </row>
    <row r="199" spans="2:43" x14ac:dyDescent="0.2">
      <c r="C199" s="437" t="s">
        <v>233</v>
      </c>
      <c r="D199" s="405"/>
      <c r="E199" s="405"/>
      <c r="F199" s="405"/>
      <c r="G199" s="405"/>
      <c r="H199" s="405"/>
      <c r="I199" s="405"/>
      <c r="J199" s="405"/>
      <c r="K199" s="405"/>
      <c r="L199" s="405"/>
      <c r="M199" s="405"/>
      <c r="N199" s="405"/>
      <c r="O199" s="405"/>
      <c r="P199" s="405"/>
      <c r="Q199" s="405"/>
      <c r="R199" s="406"/>
      <c r="S199" s="407"/>
      <c r="T199" s="408"/>
      <c r="U199" s="408"/>
      <c r="V199" s="409"/>
      <c r="W199" s="409"/>
      <c r="X199" s="409"/>
      <c r="Y199" s="409"/>
      <c r="Z199" s="409"/>
      <c r="AA199" s="409"/>
      <c r="AB199" s="409"/>
      <c r="AC199" s="409"/>
      <c r="AD199" s="409"/>
      <c r="AE199" s="409"/>
      <c r="AF199" s="409"/>
      <c r="AG199" s="409"/>
      <c r="AH199" s="409"/>
      <c r="AI199" s="1275"/>
      <c r="AJ199" s="1275"/>
      <c r="AK199" s="409"/>
      <c r="AL199" s="409"/>
      <c r="AM199" s="409"/>
      <c r="AN199" s="409"/>
      <c r="AO199" s="410"/>
      <c r="AP199" s="408">
        <f t="shared" si="30"/>
        <v>0</v>
      </c>
    </row>
    <row r="200" spans="2:43" s="416" customFormat="1" x14ac:dyDescent="0.2">
      <c r="B200" s="399"/>
      <c r="C200" s="438" t="s">
        <v>243</v>
      </c>
      <c r="D200" s="411">
        <f>IFERROR('GROUP Inputs'!D205,0)</f>
        <v>0</v>
      </c>
      <c r="E200" s="411">
        <f>IFERROR('GROUP Inputs'!F205,0)</f>
        <v>0</v>
      </c>
      <c r="F200" s="411">
        <f>D200-E200</f>
        <v>0</v>
      </c>
      <c r="G200" s="411"/>
      <c r="H200" s="411"/>
      <c r="I200" s="411">
        <f>-F200</f>
        <v>0</v>
      </c>
      <c r="J200" s="411"/>
      <c r="K200" s="411"/>
      <c r="L200" s="411"/>
      <c r="M200" s="411"/>
      <c r="N200" s="411"/>
      <c r="O200" s="411"/>
      <c r="P200" s="411"/>
      <c r="Q200" s="411"/>
      <c r="R200" s="412"/>
      <c r="S200" s="417">
        <f>SUM(F200:R200)</f>
        <v>0</v>
      </c>
      <c r="T200" s="413"/>
      <c r="U200" s="413"/>
      <c r="V200" s="414"/>
      <c r="W200" s="414"/>
      <c r="X200" s="414"/>
      <c r="Y200" s="414"/>
      <c r="Z200" s="414"/>
      <c r="AA200" s="414"/>
      <c r="AB200" s="414"/>
      <c r="AC200" s="414"/>
      <c r="AD200" s="414"/>
      <c r="AE200" s="414"/>
      <c r="AF200" s="414"/>
      <c r="AG200" s="414"/>
      <c r="AH200" s="414"/>
      <c r="AI200" s="1276"/>
      <c r="AJ200" s="1276"/>
      <c r="AK200" s="414"/>
      <c r="AL200" s="414"/>
      <c r="AM200" s="414"/>
      <c r="AN200" s="414"/>
      <c r="AO200" s="415"/>
      <c r="AP200" s="408">
        <f t="shared" si="30"/>
        <v>0</v>
      </c>
      <c r="AQ200" s="382"/>
    </row>
    <row r="201" spans="2:43" s="416" customFormat="1" x14ac:dyDescent="0.2">
      <c r="B201" s="399"/>
      <c r="C201" s="438" t="s">
        <v>1418</v>
      </c>
      <c r="D201" s="411">
        <f>IFERROR('GROUP Inputs'!D206,0)</f>
        <v>0</v>
      </c>
      <c r="E201" s="411">
        <f>IFERROR('GROUP Inputs'!F206,0)</f>
        <v>0</v>
      </c>
      <c r="F201" s="411">
        <f>D201-E201</f>
        <v>0</v>
      </c>
      <c r="G201" s="411"/>
      <c r="H201" s="411">
        <f>-F201</f>
        <v>0</v>
      </c>
      <c r="I201" s="411"/>
      <c r="J201" s="411"/>
      <c r="K201" s="411"/>
      <c r="L201" s="411"/>
      <c r="M201" s="411"/>
      <c r="N201" s="411"/>
      <c r="O201" s="411"/>
      <c r="P201" s="411"/>
      <c r="Q201" s="411"/>
      <c r="R201" s="412"/>
      <c r="S201" s="417">
        <f>SUM(F201:R201)</f>
        <v>0</v>
      </c>
      <c r="T201" s="413"/>
      <c r="U201" s="413"/>
      <c r="V201" s="414"/>
      <c r="W201" s="414"/>
      <c r="X201" s="414"/>
      <c r="Y201" s="414"/>
      <c r="Z201" s="414"/>
      <c r="AA201" s="414"/>
      <c r="AB201" s="414"/>
      <c r="AC201" s="414"/>
      <c r="AD201" s="414"/>
      <c r="AE201" s="414"/>
      <c r="AF201" s="414"/>
      <c r="AG201" s="414"/>
      <c r="AH201" s="414"/>
      <c r="AI201" s="1276"/>
      <c r="AJ201" s="1276"/>
      <c r="AK201" s="414"/>
      <c r="AL201" s="414"/>
      <c r="AM201" s="414"/>
      <c r="AN201" s="414"/>
      <c r="AO201" s="415"/>
      <c r="AP201" s="408">
        <f t="shared" si="30"/>
        <v>0</v>
      </c>
    </row>
    <row r="202" spans="2:43" s="416" customFormat="1" x14ac:dyDescent="0.2">
      <c r="B202" s="399"/>
      <c r="C202" s="438" t="s">
        <v>1419</v>
      </c>
      <c r="D202" s="411">
        <f>IFERROR('GROUP Inputs'!D207,0)</f>
        <v>0</v>
      </c>
      <c r="E202" s="411">
        <f>IFERROR('GROUP Inputs'!F207,0)</f>
        <v>0</v>
      </c>
      <c r="F202" s="411">
        <f>D202-E202</f>
        <v>0</v>
      </c>
      <c r="G202" s="411"/>
      <c r="H202" s="411">
        <f>-F202</f>
        <v>0</v>
      </c>
      <c r="I202" s="411"/>
      <c r="J202" s="411"/>
      <c r="K202" s="411"/>
      <c r="L202" s="411"/>
      <c r="M202" s="411"/>
      <c r="N202" s="411"/>
      <c r="O202" s="411"/>
      <c r="P202" s="411"/>
      <c r="Q202" s="411"/>
      <c r="R202" s="412"/>
      <c r="S202" s="417">
        <f>SUM(F202:R202)</f>
        <v>0</v>
      </c>
      <c r="T202" s="413"/>
      <c r="U202" s="413"/>
      <c r="V202" s="414"/>
      <c r="W202" s="414"/>
      <c r="X202" s="414"/>
      <c r="Y202" s="414"/>
      <c r="Z202" s="414"/>
      <c r="AA202" s="414"/>
      <c r="AB202" s="414"/>
      <c r="AC202" s="414"/>
      <c r="AD202" s="414"/>
      <c r="AE202" s="414"/>
      <c r="AF202" s="414"/>
      <c r="AG202" s="414"/>
      <c r="AH202" s="414"/>
      <c r="AI202" s="1276"/>
      <c r="AJ202" s="1276"/>
      <c r="AK202" s="414"/>
      <c r="AL202" s="414"/>
      <c r="AM202" s="414"/>
      <c r="AN202" s="414"/>
      <c r="AO202" s="415"/>
      <c r="AP202" s="408">
        <f t="shared" si="30"/>
        <v>0</v>
      </c>
    </row>
    <row r="203" spans="2:43" s="416" customFormat="1" x14ac:dyDescent="0.2">
      <c r="B203" s="399"/>
      <c r="C203" s="438" t="s">
        <v>173</v>
      </c>
      <c r="D203" s="411">
        <f>IFERROR('GROUP Inputs'!D208,0)</f>
        <v>0</v>
      </c>
      <c r="E203" s="411">
        <f>IFERROR('GROUP Inputs'!F208,0)</f>
        <v>0</v>
      </c>
      <c r="F203" s="411">
        <f>D203-E203</f>
        <v>0</v>
      </c>
      <c r="G203" s="411"/>
      <c r="H203" s="411">
        <f>-F203</f>
        <v>0</v>
      </c>
      <c r="I203" s="411"/>
      <c r="J203" s="411"/>
      <c r="K203" s="411"/>
      <c r="L203" s="411"/>
      <c r="M203" s="411"/>
      <c r="N203" s="411"/>
      <c r="O203" s="411"/>
      <c r="P203" s="411"/>
      <c r="Q203" s="411"/>
      <c r="R203" s="412"/>
      <c r="S203" s="417">
        <f>SUM(F203:R203)</f>
        <v>0</v>
      </c>
      <c r="T203" s="413"/>
      <c r="U203" s="413"/>
      <c r="V203" s="414"/>
      <c r="W203" s="414"/>
      <c r="X203" s="414"/>
      <c r="Y203" s="414"/>
      <c r="Z203" s="414"/>
      <c r="AA203" s="414"/>
      <c r="AB203" s="414"/>
      <c r="AC203" s="414"/>
      <c r="AD203" s="414"/>
      <c r="AE203" s="414"/>
      <c r="AF203" s="414"/>
      <c r="AG203" s="414"/>
      <c r="AH203" s="414"/>
      <c r="AI203" s="1276"/>
      <c r="AJ203" s="1276"/>
      <c r="AK203" s="414"/>
      <c r="AL203" s="414"/>
      <c r="AM203" s="414"/>
      <c r="AN203" s="414"/>
      <c r="AO203" s="415"/>
      <c r="AP203" s="408">
        <f t="shared" si="30"/>
        <v>0</v>
      </c>
    </row>
    <row r="204" spans="2:43" s="416" customFormat="1" x14ac:dyDescent="0.2">
      <c r="B204" s="399"/>
      <c r="C204" s="438"/>
      <c r="D204" s="411"/>
      <c r="E204" s="411"/>
      <c r="F204" s="411"/>
      <c r="G204" s="411"/>
      <c r="H204" s="411"/>
      <c r="I204" s="411"/>
      <c r="J204" s="411"/>
      <c r="K204" s="411"/>
      <c r="L204" s="411"/>
      <c r="M204" s="411"/>
      <c r="N204" s="411"/>
      <c r="O204" s="411"/>
      <c r="P204" s="411"/>
      <c r="Q204" s="411"/>
      <c r="R204" s="412"/>
      <c r="S204" s="407"/>
      <c r="T204" s="413"/>
      <c r="U204" s="413"/>
      <c r="V204" s="414"/>
      <c r="W204" s="414"/>
      <c r="X204" s="414"/>
      <c r="Y204" s="414"/>
      <c r="Z204" s="414"/>
      <c r="AA204" s="414"/>
      <c r="AB204" s="414"/>
      <c r="AC204" s="414"/>
      <c r="AD204" s="414"/>
      <c r="AE204" s="414"/>
      <c r="AF204" s="414"/>
      <c r="AG204" s="414"/>
      <c r="AH204" s="414"/>
      <c r="AI204" s="1276"/>
      <c r="AJ204" s="1276"/>
      <c r="AK204" s="414"/>
      <c r="AL204" s="414"/>
      <c r="AM204" s="414"/>
      <c r="AN204" s="414"/>
      <c r="AO204" s="415"/>
      <c r="AP204" s="408">
        <f t="shared" si="30"/>
        <v>0</v>
      </c>
    </row>
    <row r="205" spans="2:43" x14ac:dyDescent="0.2">
      <c r="C205" s="436" t="s">
        <v>246</v>
      </c>
      <c r="D205" s="402"/>
      <c r="E205" s="402"/>
      <c r="F205" s="402"/>
      <c r="G205" s="402"/>
      <c r="H205" s="402"/>
      <c r="I205" s="402"/>
      <c r="J205" s="402"/>
      <c r="K205" s="402"/>
      <c r="L205" s="402"/>
      <c r="M205" s="402"/>
      <c r="N205" s="402"/>
      <c r="O205" s="402"/>
      <c r="P205" s="402"/>
      <c r="Q205" s="402"/>
      <c r="R205" s="402"/>
      <c r="S205" s="402"/>
      <c r="T205" s="402"/>
      <c r="U205" s="402"/>
      <c r="V205" s="403"/>
      <c r="W205" s="403"/>
      <c r="X205" s="403"/>
      <c r="Y205" s="403"/>
      <c r="Z205" s="403"/>
      <c r="AA205" s="403"/>
      <c r="AB205" s="403"/>
      <c r="AC205" s="403"/>
      <c r="AD205" s="403"/>
      <c r="AE205" s="403"/>
      <c r="AF205" s="403"/>
      <c r="AG205" s="403"/>
      <c r="AH205" s="403"/>
      <c r="AI205" s="403"/>
      <c r="AJ205" s="403"/>
      <c r="AK205" s="403"/>
      <c r="AL205" s="403"/>
      <c r="AM205" s="403"/>
      <c r="AN205" s="403"/>
      <c r="AO205" s="404"/>
      <c r="AP205" s="408">
        <f t="shared" si="30"/>
        <v>0</v>
      </c>
      <c r="AQ205" s="416"/>
    </row>
    <row r="206" spans="2:43" x14ac:dyDescent="0.2">
      <c r="C206" s="437" t="s">
        <v>233</v>
      </c>
      <c r="D206" s="405"/>
      <c r="E206" s="405"/>
      <c r="F206" s="405"/>
      <c r="G206" s="405"/>
      <c r="H206" s="405"/>
      <c r="I206" s="405"/>
      <c r="J206" s="405"/>
      <c r="K206" s="405"/>
      <c r="L206" s="405"/>
      <c r="M206" s="405"/>
      <c r="N206" s="405"/>
      <c r="O206" s="405"/>
      <c r="P206" s="405"/>
      <c r="Q206" s="405"/>
      <c r="R206" s="406"/>
      <c r="S206" s="407"/>
      <c r="T206" s="408"/>
      <c r="U206" s="408"/>
      <c r="V206" s="409"/>
      <c r="W206" s="409"/>
      <c r="X206" s="409"/>
      <c r="Y206" s="409"/>
      <c r="Z206" s="409"/>
      <c r="AA206" s="409"/>
      <c r="AB206" s="409"/>
      <c r="AC206" s="409"/>
      <c r="AD206" s="409"/>
      <c r="AE206" s="409"/>
      <c r="AF206" s="409"/>
      <c r="AG206" s="409"/>
      <c r="AH206" s="409"/>
      <c r="AI206" s="1275"/>
      <c r="AJ206" s="1275"/>
      <c r="AK206" s="409"/>
      <c r="AL206" s="409"/>
      <c r="AM206" s="409"/>
      <c r="AN206" s="409"/>
      <c r="AO206" s="410"/>
      <c r="AP206" s="408">
        <f t="shared" si="30"/>
        <v>0</v>
      </c>
    </row>
    <row r="207" spans="2:43" s="416" customFormat="1" x14ac:dyDescent="0.2">
      <c r="B207" s="399"/>
      <c r="C207" s="438" t="s">
        <v>247</v>
      </c>
      <c r="D207" s="411">
        <f>IFERROR('GROUP Inputs'!D212,0)</f>
        <v>0</v>
      </c>
      <c r="E207" s="411">
        <f>IFERROR('GROUP Inputs'!F212,0)</f>
        <v>0</v>
      </c>
      <c r="F207" s="411">
        <f>D207-E207</f>
        <v>0</v>
      </c>
      <c r="G207" s="411"/>
      <c r="H207" s="411"/>
      <c r="I207" s="411"/>
      <c r="J207" s="411"/>
      <c r="K207" s="411"/>
      <c r="L207" s="411"/>
      <c r="M207" s="411"/>
      <c r="N207" s="411"/>
      <c r="O207" s="411"/>
      <c r="P207" s="411"/>
      <c r="Q207" s="411"/>
      <c r="R207" s="412"/>
      <c r="S207" s="407">
        <f>SUM(F207:R207)</f>
        <v>0</v>
      </c>
      <c r="T207" s="413"/>
      <c r="U207" s="413"/>
      <c r="V207" s="414"/>
      <c r="W207" s="414"/>
      <c r="X207" s="414"/>
      <c r="Y207" s="414"/>
      <c r="Z207" s="414">
        <f>S207</f>
        <v>0</v>
      </c>
      <c r="AA207" s="414"/>
      <c r="AB207" s="414"/>
      <c r="AC207" s="414"/>
      <c r="AD207" s="414"/>
      <c r="AE207" s="414"/>
      <c r="AF207" s="414"/>
      <c r="AG207" s="414"/>
      <c r="AH207" s="414"/>
      <c r="AI207" s="1276"/>
      <c r="AJ207" s="1276"/>
      <c r="AK207" s="414"/>
      <c r="AL207" s="414"/>
      <c r="AM207" s="414"/>
      <c r="AN207" s="414"/>
      <c r="AO207" s="415"/>
      <c r="AP207" s="408">
        <f t="shared" si="30"/>
        <v>0</v>
      </c>
      <c r="AQ207" s="382"/>
    </row>
    <row r="208" spans="2:43" s="416" customFormat="1" x14ac:dyDescent="0.2">
      <c r="B208" s="399"/>
      <c r="C208" s="438"/>
      <c r="D208" s="411"/>
      <c r="E208" s="411"/>
      <c r="F208" s="411"/>
      <c r="G208" s="411"/>
      <c r="H208" s="411"/>
      <c r="I208" s="411"/>
      <c r="J208" s="411"/>
      <c r="K208" s="411"/>
      <c r="L208" s="411"/>
      <c r="M208" s="411"/>
      <c r="N208" s="411"/>
      <c r="O208" s="411"/>
      <c r="P208" s="411"/>
      <c r="Q208" s="411"/>
      <c r="R208" s="412"/>
      <c r="S208" s="407"/>
      <c r="T208" s="413"/>
      <c r="U208" s="413"/>
      <c r="V208" s="414"/>
      <c r="W208" s="414"/>
      <c r="X208" s="414"/>
      <c r="Y208" s="414"/>
      <c r="Z208" s="414"/>
      <c r="AA208" s="414"/>
      <c r="AB208" s="414"/>
      <c r="AC208" s="414"/>
      <c r="AD208" s="414"/>
      <c r="AE208" s="414"/>
      <c r="AF208" s="414"/>
      <c r="AG208" s="414"/>
      <c r="AH208" s="414"/>
      <c r="AI208" s="1276"/>
      <c r="AJ208" s="1276"/>
      <c r="AK208" s="414"/>
      <c r="AL208" s="414"/>
      <c r="AM208" s="414"/>
      <c r="AN208" s="414"/>
      <c r="AO208" s="415"/>
      <c r="AP208" s="408">
        <f t="shared" si="30"/>
        <v>0</v>
      </c>
    </row>
    <row r="209" spans="2:43" x14ac:dyDescent="0.2">
      <c r="C209" s="436" t="s">
        <v>248</v>
      </c>
      <c r="D209" s="402"/>
      <c r="E209" s="402"/>
      <c r="F209" s="402"/>
      <c r="G209" s="402"/>
      <c r="H209" s="402"/>
      <c r="I209" s="402"/>
      <c r="J209" s="402"/>
      <c r="K209" s="402"/>
      <c r="L209" s="402"/>
      <c r="M209" s="402"/>
      <c r="N209" s="402"/>
      <c r="O209" s="402"/>
      <c r="P209" s="402"/>
      <c r="Q209" s="402"/>
      <c r="R209" s="402"/>
      <c r="S209" s="402"/>
      <c r="T209" s="402"/>
      <c r="U209" s="402"/>
      <c r="V209" s="403"/>
      <c r="W209" s="403"/>
      <c r="X209" s="403"/>
      <c r="Y209" s="403"/>
      <c r="Z209" s="403"/>
      <c r="AA209" s="403"/>
      <c r="AB209" s="403"/>
      <c r="AC209" s="403"/>
      <c r="AD209" s="403"/>
      <c r="AE209" s="403"/>
      <c r="AF209" s="403"/>
      <c r="AG209" s="403"/>
      <c r="AH209" s="403"/>
      <c r="AI209" s="403"/>
      <c r="AJ209" s="403"/>
      <c r="AK209" s="403"/>
      <c r="AL209" s="403"/>
      <c r="AM209" s="403"/>
      <c r="AN209" s="403"/>
      <c r="AO209" s="404"/>
      <c r="AP209" s="408">
        <f t="shared" si="30"/>
        <v>0</v>
      </c>
      <c r="AQ209" s="416"/>
    </row>
    <row r="210" spans="2:43" x14ac:dyDescent="0.2">
      <c r="C210" s="437" t="s">
        <v>233</v>
      </c>
      <c r="D210" s="405"/>
      <c r="E210" s="405"/>
      <c r="F210" s="405"/>
      <c r="G210" s="405"/>
      <c r="H210" s="405"/>
      <c r="I210" s="405"/>
      <c r="J210" s="405"/>
      <c r="K210" s="405"/>
      <c r="L210" s="405"/>
      <c r="M210" s="405"/>
      <c r="N210" s="405"/>
      <c r="O210" s="405"/>
      <c r="P210" s="405"/>
      <c r="Q210" s="405"/>
      <c r="R210" s="406"/>
      <c r="S210" s="407"/>
      <c r="T210" s="408"/>
      <c r="U210" s="408"/>
      <c r="V210" s="409"/>
      <c r="W210" s="409"/>
      <c r="X210" s="409"/>
      <c r="Y210" s="409"/>
      <c r="Z210" s="409"/>
      <c r="AA210" s="409"/>
      <c r="AB210" s="409"/>
      <c r="AC210" s="409"/>
      <c r="AD210" s="409"/>
      <c r="AE210" s="409"/>
      <c r="AF210" s="409"/>
      <c r="AG210" s="409"/>
      <c r="AH210" s="409"/>
      <c r="AI210" s="1275"/>
      <c r="AJ210" s="1275"/>
      <c r="AK210" s="409"/>
      <c r="AL210" s="409"/>
      <c r="AM210" s="409"/>
      <c r="AN210" s="409"/>
      <c r="AO210" s="410"/>
      <c r="AP210" s="408">
        <f t="shared" si="30"/>
        <v>0</v>
      </c>
    </row>
    <row r="211" spans="2:43" s="416" customFormat="1" x14ac:dyDescent="0.2">
      <c r="B211" s="399"/>
      <c r="C211" s="438" t="s">
        <v>249</v>
      </c>
      <c r="D211" s="411">
        <f>IFERROR('GROUP Inputs'!D216,0)</f>
        <v>0</v>
      </c>
      <c r="E211" s="411">
        <f>IFERROR('GROUP Inputs'!F216,0)</f>
        <v>0</v>
      </c>
      <c r="F211" s="411">
        <f>D211-E211</f>
        <v>0</v>
      </c>
      <c r="G211" s="411">
        <f>-G98</f>
        <v>0</v>
      </c>
      <c r="H211" s="411"/>
      <c r="I211" s="411"/>
      <c r="J211" s="411"/>
      <c r="K211" s="411"/>
      <c r="L211" s="411"/>
      <c r="M211" s="411"/>
      <c r="N211" s="411"/>
      <c r="O211" s="411"/>
      <c r="P211" s="411"/>
      <c r="Q211" s="411"/>
      <c r="R211" s="412"/>
      <c r="S211" s="417">
        <f>SUM(F211:R211)</f>
        <v>0</v>
      </c>
      <c r="T211" s="413"/>
      <c r="U211" s="413"/>
      <c r="V211" s="414"/>
      <c r="W211" s="414"/>
      <c r="X211" s="414"/>
      <c r="Y211" s="414"/>
      <c r="Z211" s="414"/>
      <c r="AA211" s="414"/>
      <c r="AB211" s="414">
        <f>S211</f>
        <v>0</v>
      </c>
      <c r="AD211" s="414"/>
      <c r="AE211" s="414"/>
      <c r="AF211" s="414"/>
      <c r="AG211" s="414"/>
      <c r="AH211" s="414"/>
      <c r="AI211" s="1276"/>
      <c r="AJ211" s="1276"/>
      <c r="AK211" s="414"/>
      <c r="AL211" s="414"/>
      <c r="AM211" s="414"/>
      <c r="AN211" s="414"/>
      <c r="AO211" s="415"/>
      <c r="AP211" s="408">
        <f t="shared" si="30"/>
        <v>0</v>
      </c>
      <c r="AQ211" s="382"/>
    </row>
    <row r="212" spans="2:43" s="416" customFormat="1" x14ac:dyDescent="0.2">
      <c r="B212" s="399"/>
      <c r="C212" s="438" t="s">
        <v>250</v>
      </c>
      <c r="D212" s="411">
        <f>IFERROR('GROUP Inputs'!D217,0)</f>
        <v>0</v>
      </c>
      <c r="E212" s="411">
        <f>IFERROR('GROUP Inputs'!F217,0)</f>
        <v>0</v>
      </c>
      <c r="F212" s="411">
        <f>D212-E212</f>
        <v>0</v>
      </c>
      <c r="G212" s="411"/>
      <c r="H212" s="411"/>
      <c r="I212" s="411"/>
      <c r="J212" s="411"/>
      <c r="K212" s="411"/>
      <c r="L212" s="411"/>
      <c r="M212" s="411"/>
      <c r="N212" s="411"/>
      <c r="O212" s="411"/>
      <c r="P212" s="411"/>
      <c r="Q212" s="411"/>
      <c r="R212" s="412"/>
      <c r="S212" s="417">
        <f>SUM(F212:R212)</f>
        <v>0</v>
      </c>
      <c r="T212" s="413"/>
      <c r="U212" s="413"/>
      <c r="V212" s="414"/>
      <c r="W212" s="414"/>
      <c r="X212" s="414"/>
      <c r="Y212" s="414"/>
      <c r="Z212" s="414"/>
      <c r="AA212" s="414"/>
      <c r="AB212" s="414">
        <f>S212</f>
        <v>0</v>
      </c>
      <c r="AD212" s="414"/>
      <c r="AE212" s="414"/>
      <c r="AF212" s="414"/>
      <c r="AG212" s="414"/>
      <c r="AH212" s="414"/>
      <c r="AI212" s="1276"/>
      <c r="AJ212" s="1276"/>
      <c r="AK212" s="414"/>
      <c r="AL212" s="414"/>
      <c r="AM212" s="414"/>
      <c r="AN212" s="414"/>
      <c r="AO212" s="415"/>
      <c r="AP212" s="408">
        <f t="shared" si="30"/>
        <v>0</v>
      </c>
    </row>
    <row r="213" spans="2:43" s="416" customFormat="1" x14ac:dyDescent="0.2">
      <c r="B213" s="399"/>
      <c r="C213" s="438"/>
      <c r="D213" s="411"/>
      <c r="E213" s="411"/>
      <c r="F213" s="411"/>
      <c r="G213" s="411"/>
      <c r="H213" s="411"/>
      <c r="I213" s="411"/>
      <c r="J213" s="411"/>
      <c r="K213" s="411"/>
      <c r="L213" s="411"/>
      <c r="M213" s="411"/>
      <c r="N213" s="411"/>
      <c r="O213" s="411"/>
      <c r="P213" s="411"/>
      <c r="Q213" s="411"/>
      <c r="R213" s="412"/>
      <c r="S213" s="407"/>
      <c r="T213" s="413"/>
      <c r="U213" s="413"/>
      <c r="V213" s="414"/>
      <c r="W213" s="414"/>
      <c r="X213" s="414"/>
      <c r="Y213" s="414"/>
      <c r="Z213" s="414"/>
      <c r="AA213" s="414"/>
      <c r="AB213" s="414"/>
      <c r="AC213" s="414"/>
      <c r="AD213" s="414"/>
      <c r="AE213" s="414"/>
      <c r="AF213" s="414"/>
      <c r="AG213" s="414"/>
      <c r="AH213" s="414"/>
      <c r="AI213" s="1276"/>
      <c r="AJ213" s="1276"/>
      <c r="AK213" s="414"/>
      <c r="AL213" s="414"/>
      <c r="AM213" s="414"/>
      <c r="AN213" s="414"/>
      <c r="AO213" s="415"/>
      <c r="AP213" s="408">
        <f t="shared" si="30"/>
        <v>0</v>
      </c>
    </row>
    <row r="214" spans="2:43" x14ac:dyDescent="0.2">
      <c r="C214" s="436" t="s">
        <v>251</v>
      </c>
      <c r="D214" s="402"/>
      <c r="E214" s="402"/>
      <c r="F214" s="402"/>
      <c r="G214" s="402"/>
      <c r="H214" s="402"/>
      <c r="I214" s="402"/>
      <c r="J214" s="402"/>
      <c r="K214" s="402"/>
      <c r="L214" s="402"/>
      <c r="M214" s="402"/>
      <c r="N214" s="402"/>
      <c r="O214" s="402"/>
      <c r="P214" s="402"/>
      <c r="Q214" s="402"/>
      <c r="R214" s="402"/>
      <c r="S214" s="402"/>
      <c r="T214" s="402"/>
      <c r="U214" s="402"/>
      <c r="V214" s="403"/>
      <c r="W214" s="403"/>
      <c r="X214" s="403"/>
      <c r="Y214" s="403"/>
      <c r="Z214" s="403"/>
      <c r="AA214" s="403"/>
      <c r="AB214" s="403"/>
      <c r="AC214" s="403"/>
      <c r="AD214" s="403"/>
      <c r="AE214" s="403"/>
      <c r="AF214" s="403"/>
      <c r="AG214" s="403"/>
      <c r="AH214" s="403"/>
      <c r="AI214" s="403"/>
      <c r="AJ214" s="403"/>
      <c r="AK214" s="403"/>
      <c r="AL214" s="403"/>
      <c r="AM214" s="403"/>
      <c r="AN214" s="403"/>
      <c r="AO214" s="404"/>
      <c r="AP214" s="408">
        <f t="shared" si="30"/>
        <v>0</v>
      </c>
      <c r="AQ214" s="416"/>
    </row>
    <row r="215" spans="2:43" x14ac:dyDescent="0.2">
      <c r="C215" s="437" t="s">
        <v>233</v>
      </c>
      <c r="D215" s="405"/>
      <c r="E215" s="405"/>
      <c r="F215" s="405"/>
      <c r="G215" s="405"/>
      <c r="H215" s="405"/>
      <c r="I215" s="405"/>
      <c r="J215" s="405"/>
      <c r="K215" s="405"/>
      <c r="L215" s="405"/>
      <c r="M215" s="405"/>
      <c r="N215" s="405"/>
      <c r="O215" s="405"/>
      <c r="P215" s="405"/>
      <c r="Q215" s="405"/>
      <c r="R215" s="406"/>
      <c r="S215" s="407"/>
      <c r="T215" s="408"/>
      <c r="U215" s="408"/>
      <c r="V215" s="409"/>
      <c r="W215" s="409"/>
      <c r="X215" s="409"/>
      <c r="Y215" s="409"/>
      <c r="Z215" s="409"/>
      <c r="AA215" s="409"/>
      <c r="AB215" s="409"/>
      <c r="AC215" s="409"/>
      <c r="AD215" s="409"/>
      <c r="AE215" s="409"/>
      <c r="AF215" s="409"/>
      <c r="AG215" s="409"/>
      <c r="AH215" s="409"/>
      <c r="AI215" s="1275"/>
      <c r="AJ215" s="1275"/>
      <c r="AK215" s="409"/>
      <c r="AL215" s="409"/>
      <c r="AM215" s="409"/>
      <c r="AN215" s="409"/>
      <c r="AO215" s="410"/>
      <c r="AP215" s="408">
        <f t="shared" si="30"/>
        <v>0</v>
      </c>
    </row>
    <row r="216" spans="2:43" s="416" customFormat="1" x14ac:dyDescent="0.2">
      <c r="B216" s="399"/>
      <c r="C216" s="438" t="s">
        <v>252</v>
      </c>
      <c r="D216" s="411">
        <f>IFERROR('GROUP Inputs'!D221,0)</f>
        <v>0</v>
      </c>
      <c r="E216" s="411">
        <f>IFERROR('GROUP Inputs'!F221,0)</f>
        <v>0</v>
      </c>
      <c r="F216" s="411">
        <f>D216-E216</f>
        <v>0</v>
      </c>
      <c r="G216" s="411"/>
      <c r="H216" s="411"/>
      <c r="I216" s="411"/>
      <c r="J216" s="411"/>
      <c r="K216" s="411"/>
      <c r="L216" s="411"/>
      <c r="M216" s="411"/>
      <c r="N216" s="411"/>
      <c r="O216" s="411"/>
      <c r="P216" s="411"/>
      <c r="Q216" s="411"/>
      <c r="R216" s="412"/>
      <c r="S216" s="407">
        <f>SUM(F216:R216)</f>
        <v>0</v>
      </c>
      <c r="T216" s="413"/>
      <c r="U216" s="413"/>
      <c r="V216" s="414"/>
      <c r="W216" s="414"/>
      <c r="X216" s="414"/>
      <c r="Y216" s="414"/>
      <c r="Z216" s="414"/>
      <c r="AA216" s="414"/>
      <c r="AB216" s="414"/>
      <c r="AC216" s="414"/>
      <c r="AD216" s="414"/>
      <c r="AE216" s="414"/>
      <c r="AF216" s="414"/>
      <c r="AG216" s="414"/>
      <c r="AH216" s="414"/>
      <c r="AI216" s="1276"/>
      <c r="AJ216" s="1276"/>
      <c r="AK216" s="414"/>
      <c r="AL216" s="414"/>
      <c r="AM216" s="414"/>
      <c r="AN216" s="414">
        <f>+S216</f>
        <v>0</v>
      </c>
      <c r="AO216" s="415"/>
      <c r="AP216" s="408">
        <f t="shared" si="30"/>
        <v>0</v>
      </c>
      <c r="AQ216" s="382"/>
    </row>
    <row r="217" spans="2:43" s="416" customFormat="1" x14ac:dyDescent="0.2">
      <c r="B217" s="399"/>
      <c r="C217" s="438" t="s">
        <v>253</v>
      </c>
      <c r="D217" s="411">
        <f>IFERROR('GROUP Inputs'!D222,0)</f>
        <v>0</v>
      </c>
      <c r="E217" s="411">
        <f>IFERROR('GROUP Inputs'!F222,0)</f>
        <v>0</v>
      </c>
      <c r="F217" s="411">
        <f>D217-E217</f>
        <v>0</v>
      </c>
      <c r="G217" s="411"/>
      <c r="H217" s="411"/>
      <c r="I217" s="411"/>
      <c r="J217" s="411"/>
      <c r="K217" s="411"/>
      <c r="L217" s="411"/>
      <c r="M217" s="411"/>
      <c r="N217" s="411"/>
      <c r="O217" s="411"/>
      <c r="P217" s="411"/>
      <c r="Q217" s="411"/>
      <c r="R217" s="412"/>
      <c r="S217" s="407">
        <f>SUM(F217:R217)</f>
        <v>0</v>
      </c>
      <c r="T217" s="413"/>
      <c r="U217" s="413"/>
      <c r="V217" s="414"/>
      <c r="W217" s="414"/>
      <c r="X217" s="414"/>
      <c r="Y217" s="414"/>
      <c r="Z217" s="414"/>
      <c r="AA217" s="414"/>
      <c r="AB217" s="414"/>
      <c r="AC217" s="414"/>
      <c r="AD217" s="414"/>
      <c r="AE217" s="414"/>
      <c r="AF217" s="414"/>
      <c r="AG217" s="414"/>
      <c r="AH217" s="414"/>
      <c r="AI217" s="1276"/>
      <c r="AJ217" s="1276"/>
      <c r="AK217" s="414"/>
      <c r="AL217" s="414"/>
      <c r="AM217" s="414"/>
      <c r="AN217" s="414">
        <f>+S217</f>
        <v>0</v>
      </c>
      <c r="AO217" s="415"/>
      <c r="AP217" s="408">
        <f t="shared" si="30"/>
        <v>0</v>
      </c>
    </row>
    <row r="218" spans="2:43" s="416" customFormat="1" x14ac:dyDescent="0.2">
      <c r="B218" s="399"/>
      <c r="C218" s="438"/>
      <c r="D218" s="411"/>
      <c r="E218" s="411"/>
      <c r="F218" s="411"/>
      <c r="G218" s="411"/>
      <c r="H218" s="411"/>
      <c r="I218" s="411"/>
      <c r="J218" s="411"/>
      <c r="K218" s="411"/>
      <c r="L218" s="411"/>
      <c r="M218" s="411"/>
      <c r="N218" s="411"/>
      <c r="O218" s="411"/>
      <c r="P218" s="411"/>
      <c r="Q218" s="411"/>
      <c r="R218" s="412"/>
      <c r="S218" s="407"/>
      <c r="T218" s="413"/>
      <c r="U218" s="413"/>
      <c r="V218" s="414"/>
      <c r="W218" s="414"/>
      <c r="X218" s="414"/>
      <c r="Y218" s="414"/>
      <c r="Z218" s="414"/>
      <c r="AA218" s="414"/>
      <c r="AB218" s="414"/>
      <c r="AC218" s="414"/>
      <c r="AD218" s="414"/>
      <c r="AE218" s="414"/>
      <c r="AF218" s="414"/>
      <c r="AG218" s="414"/>
      <c r="AH218" s="414"/>
      <c r="AI218" s="1276"/>
      <c r="AJ218" s="1276"/>
      <c r="AK218" s="414"/>
      <c r="AL218" s="414"/>
      <c r="AM218" s="414"/>
      <c r="AN218" s="414"/>
      <c r="AO218" s="415"/>
      <c r="AP218" s="408">
        <f t="shared" si="30"/>
        <v>0</v>
      </c>
    </row>
    <row r="219" spans="2:43" x14ac:dyDescent="0.2">
      <c r="C219" s="436" t="s">
        <v>254</v>
      </c>
      <c r="D219" s="402"/>
      <c r="E219" s="402"/>
      <c r="F219" s="402"/>
      <c r="G219" s="402"/>
      <c r="H219" s="402"/>
      <c r="I219" s="402"/>
      <c r="J219" s="402"/>
      <c r="K219" s="402"/>
      <c r="L219" s="402"/>
      <c r="M219" s="402"/>
      <c r="N219" s="402"/>
      <c r="O219" s="402"/>
      <c r="P219" s="402"/>
      <c r="Q219" s="402"/>
      <c r="R219" s="402"/>
      <c r="S219" s="402"/>
      <c r="T219" s="402"/>
      <c r="U219" s="402"/>
      <c r="V219" s="403"/>
      <c r="W219" s="403"/>
      <c r="X219" s="403"/>
      <c r="Y219" s="403"/>
      <c r="Z219" s="403"/>
      <c r="AA219" s="403"/>
      <c r="AB219" s="403"/>
      <c r="AC219" s="403"/>
      <c r="AD219" s="403"/>
      <c r="AE219" s="403"/>
      <c r="AF219" s="403"/>
      <c r="AG219" s="403"/>
      <c r="AH219" s="403"/>
      <c r="AI219" s="403"/>
      <c r="AJ219" s="403"/>
      <c r="AK219" s="403"/>
      <c r="AL219" s="403"/>
      <c r="AM219" s="403"/>
      <c r="AN219" s="403"/>
      <c r="AO219" s="404"/>
      <c r="AP219" s="408">
        <f t="shared" si="30"/>
        <v>0</v>
      </c>
      <c r="AQ219" s="416"/>
    </row>
    <row r="220" spans="2:43" x14ac:dyDescent="0.2">
      <c r="C220" s="437" t="s">
        <v>233</v>
      </c>
      <c r="D220" s="405"/>
      <c r="E220" s="405"/>
      <c r="F220" s="405"/>
      <c r="G220" s="405"/>
      <c r="H220" s="405"/>
      <c r="I220" s="405"/>
      <c r="J220" s="405"/>
      <c r="K220" s="405"/>
      <c r="L220" s="405"/>
      <c r="M220" s="405"/>
      <c r="N220" s="405"/>
      <c r="O220" s="405"/>
      <c r="P220" s="405"/>
      <c r="Q220" s="405"/>
      <c r="R220" s="406"/>
      <c r="S220" s="407"/>
      <c r="T220" s="408"/>
      <c r="U220" s="408"/>
      <c r="V220" s="409"/>
      <c r="W220" s="409"/>
      <c r="X220" s="409"/>
      <c r="Y220" s="409"/>
      <c r="Z220" s="409"/>
      <c r="AA220" s="409"/>
      <c r="AB220" s="409"/>
      <c r="AC220" s="409"/>
      <c r="AD220" s="409"/>
      <c r="AE220" s="409"/>
      <c r="AF220" s="409"/>
      <c r="AG220" s="409"/>
      <c r="AH220" s="409"/>
      <c r="AI220" s="1275"/>
      <c r="AJ220" s="1275"/>
      <c r="AK220" s="409"/>
      <c r="AL220" s="409"/>
      <c r="AM220" s="409"/>
      <c r="AN220" s="409"/>
      <c r="AO220" s="410"/>
      <c r="AP220" s="408">
        <f t="shared" si="30"/>
        <v>0</v>
      </c>
    </row>
    <row r="221" spans="2:43" s="416" customFormat="1" x14ac:dyDescent="0.2">
      <c r="B221" s="399"/>
      <c r="C221" s="438" t="s">
        <v>1420</v>
      </c>
      <c r="D221" s="411">
        <f>IFERROR('GROUP Inputs'!D226,0)</f>
        <v>0</v>
      </c>
      <c r="E221" s="411">
        <f>IFERROR('GROUP Inputs'!F226,0)</f>
        <v>0</v>
      </c>
      <c r="F221" s="411">
        <f>D221-E221</f>
        <v>0</v>
      </c>
      <c r="G221" s="411"/>
      <c r="H221" s="411"/>
      <c r="I221" s="411"/>
      <c r="J221" s="411"/>
      <c r="K221" s="411"/>
      <c r="L221" s="411"/>
      <c r="M221" s="411"/>
      <c r="N221" s="411"/>
      <c r="O221" s="411"/>
      <c r="P221" s="411"/>
      <c r="Q221" s="411"/>
      <c r="R221" s="412"/>
      <c r="S221" s="407">
        <f>SUM(F221:R221)</f>
        <v>0</v>
      </c>
      <c r="T221" s="413"/>
      <c r="U221" s="413"/>
      <c r="V221" s="414"/>
      <c r="W221" s="414"/>
      <c r="X221" s="414"/>
      <c r="Y221" s="414"/>
      <c r="Z221" s="414"/>
      <c r="AA221" s="414"/>
      <c r="AB221" s="414"/>
      <c r="AC221" s="414"/>
      <c r="AD221" s="414"/>
      <c r="AE221" s="414"/>
      <c r="AF221" s="414"/>
      <c r="AG221" s="414"/>
      <c r="AH221" s="414"/>
      <c r="AI221" s="1276"/>
      <c r="AJ221" s="1276"/>
      <c r="AK221" s="414"/>
      <c r="AL221" s="414"/>
      <c r="AM221" s="414">
        <f>+S221</f>
        <v>0</v>
      </c>
      <c r="AN221" s="414"/>
      <c r="AO221" s="415"/>
      <c r="AP221" s="408">
        <f t="shared" si="30"/>
        <v>0</v>
      </c>
      <c r="AQ221" s="382"/>
    </row>
    <row r="222" spans="2:43" s="416" customFormat="1" x14ac:dyDescent="0.2">
      <c r="B222" s="399"/>
      <c r="C222" s="438" t="s">
        <v>1421</v>
      </c>
      <c r="D222" s="411">
        <f>IFERROR('GROUP Inputs'!D227,0)</f>
        <v>0</v>
      </c>
      <c r="E222" s="411">
        <f>IFERROR('GROUP Inputs'!F227,0)</f>
        <v>0</v>
      </c>
      <c r="F222" s="411">
        <f>D222-E222</f>
        <v>0</v>
      </c>
      <c r="G222" s="411"/>
      <c r="H222" s="411"/>
      <c r="I222" s="411"/>
      <c r="J222" s="411"/>
      <c r="K222" s="411"/>
      <c r="L222" s="411"/>
      <c r="M222" s="411"/>
      <c r="N222" s="411"/>
      <c r="O222" s="411"/>
      <c r="P222" s="411"/>
      <c r="Q222" s="411"/>
      <c r="R222" s="412"/>
      <c r="S222" s="407">
        <f>SUM(F222:R222)</f>
        <v>0</v>
      </c>
      <c r="T222" s="413"/>
      <c r="U222" s="413"/>
      <c r="V222" s="414"/>
      <c r="W222" s="414"/>
      <c r="X222" s="414"/>
      <c r="Y222" s="414"/>
      <c r="Z222" s="414"/>
      <c r="AA222" s="414"/>
      <c r="AB222" s="414"/>
      <c r="AC222" s="414"/>
      <c r="AD222" s="414"/>
      <c r="AE222" s="414"/>
      <c r="AF222" s="414"/>
      <c r="AG222" s="414"/>
      <c r="AH222" s="414"/>
      <c r="AI222" s="1276"/>
      <c r="AJ222" s="1276"/>
      <c r="AK222" s="414"/>
      <c r="AL222" s="414"/>
      <c r="AM222" s="414">
        <f>+S222</f>
        <v>0</v>
      </c>
      <c r="AN222" s="414"/>
      <c r="AO222" s="415"/>
      <c r="AP222" s="408">
        <f t="shared" si="30"/>
        <v>0</v>
      </c>
    </row>
    <row r="223" spans="2:43" s="416" customFormat="1" x14ac:dyDescent="0.2">
      <c r="B223" s="399"/>
      <c r="C223" s="438" t="s">
        <v>1422</v>
      </c>
      <c r="D223" s="411">
        <f>IFERROR('GROUP Inputs'!D228,0)</f>
        <v>0</v>
      </c>
      <c r="E223" s="411">
        <f>IFERROR('GROUP Inputs'!F228,0)</f>
        <v>0</v>
      </c>
      <c r="F223" s="411">
        <f>D223-E223</f>
        <v>0</v>
      </c>
      <c r="G223" s="411"/>
      <c r="H223" s="411"/>
      <c r="I223" s="411"/>
      <c r="J223" s="411"/>
      <c r="K223" s="411"/>
      <c r="L223" s="411"/>
      <c r="M223" s="411"/>
      <c r="N223" s="411"/>
      <c r="O223" s="411"/>
      <c r="P223" s="411">
        <f>-P159</f>
        <v>0</v>
      </c>
      <c r="Q223" s="411"/>
      <c r="R223" s="412"/>
      <c r="S223" s="407">
        <f>SUM(F223:R223)</f>
        <v>0</v>
      </c>
      <c r="T223" s="413"/>
      <c r="U223" s="413"/>
      <c r="V223" s="414"/>
      <c r="W223" s="414"/>
      <c r="X223" s="414"/>
      <c r="Y223" s="414"/>
      <c r="Z223" s="414"/>
      <c r="AA223" s="414"/>
      <c r="AB223" s="414"/>
      <c r="AC223" s="414"/>
      <c r="AD223" s="414"/>
      <c r="AE223" s="414"/>
      <c r="AF223" s="414"/>
      <c r="AG223" s="414"/>
      <c r="AH223" s="414"/>
      <c r="AI223" s="1276"/>
      <c r="AJ223" s="1276"/>
      <c r="AK223" s="414"/>
      <c r="AL223" s="414"/>
      <c r="AM223" s="414">
        <f>+S223</f>
        <v>0</v>
      </c>
      <c r="AN223" s="414"/>
      <c r="AO223" s="415"/>
      <c r="AP223" s="408">
        <f t="shared" si="30"/>
        <v>0</v>
      </c>
    </row>
    <row r="224" spans="2:43" s="416" customFormat="1" x14ac:dyDescent="0.2">
      <c r="B224" s="399"/>
      <c r="C224" s="438"/>
      <c r="D224" s="411"/>
      <c r="E224" s="411"/>
      <c r="F224" s="411"/>
      <c r="G224" s="411"/>
      <c r="H224" s="411"/>
      <c r="I224" s="411"/>
      <c r="J224" s="411"/>
      <c r="K224" s="411"/>
      <c r="L224" s="411"/>
      <c r="M224" s="411"/>
      <c r="N224" s="411"/>
      <c r="O224" s="411"/>
      <c r="P224" s="411"/>
      <c r="Q224" s="411"/>
      <c r="R224" s="412"/>
      <c r="S224" s="407"/>
      <c r="T224" s="413"/>
      <c r="U224" s="413"/>
      <c r="V224" s="414"/>
      <c r="W224" s="414"/>
      <c r="X224" s="414"/>
      <c r="Y224" s="414"/>
      <c r="Z224" s="414"/>
      <c r="AA224" s="414"/>
      <c r="AB224" s="414"/>
      <c r="AC224" s="414"/>
      <c r="AD224" s="414"/>
      <c r="AE224" s="414"/>
      <c r="AF224" s="414"/>
      <c r="AG224" s="414"/>
      <c r="AH224" s="414"/>
      <c r="AI224" s="1276"/>
      <c r="AJ224" s="1276"/>
      <c r="AK224" s="414"/>
      <c r="AL224" s="414"/>
      <c r="AM224" s="414"/>
      <c r="AN224" s="414"/>
      <c r="AO224" s="415"/>
      <c r="AP224" s="408">
        <f t="shared" si="30"/>
        <v>0</v>
      </c>
    </row>
    <row r="225" spans="2:43" x14ac:dyDescent="0.2">
      <c r="C225" s="436" t="s">
        <v>258</v>
      </c>
      <c r="D225" s="402"/>
      <c r="E225" s="402"/>
      <c r="F225" s="402"/>
      <c r="G225" s="402"/>
      <c r="H225" s="402"/>
      <c r="I225" s="402"/>
      <c r="J225" s="402"/>
      <c r="K225" s="402"/>
      <c r="L225" s="402"/>
      <c r="M225" s="402"/>
      <c r="N225" s="402"/>
      <c r="O225" s="402"/>
      <c r="P225" s="402"/>
      <c r="Q225" s="402"/>
      <c r="R225" s="402"/>
      <c r="S225" s="402"/>
      <c r="T225" s="402"/>
      <c r="U225" s="402"/>
      <c r="V225" s="403"/>
      <c r="W225" s="403"/>
      <c r="X225" s="403"/>
      <c r="Y225" s="403"/>
      <c r="Z225" s="403"/>
      <c r="AA225" s="403"/>
      <c r="AB225" s="403"/>
      <c r="AC225" s="403"/>
      <c r="AD225" s="403"/>
      <c r="AE225" s="403"/>
      <c r="AF225" s="403"/>
      <c r="AG225" s="403"/>
      <c r="AH225" s="403"/>
      <c r="AI225" s="403"/>
      <c r="AJ225" s="403"/>
      <c r="AK225" s="403"/>
      <c r="AL225" s="403"/>
      <c r="AM225" s="403"/>
      <c r="AN225" s="403"/>
      <c r="AO225" s="404"/>
      <c r="AP225" s="408">
        <f t="shared" si="30"/>
        <v>0</v>
      </c>
      <c r="AQ225" s="416"/>
    </row>
    <row r="226" spans="2:43" x14ac:dyDescent="0.2">
      <c r="C226" s="437" t="s">
        <v>233</v>
      </c>
      <c r="D226" s="405"/>
      <c r="E226" s="405"/>
      <c r="F226" s="405"/>
      <c r="G226" s="405"/>
      <c r="H226" s="405"/>
      <c r="I226" s="405"/>
      <c r="J226" s="405"/>
      <c r="K226" s="405"/>
      <c r="L226" s="405"/>
      <c r="M226" s="405"/>
      <c r="N226" s="405"/>
      <c r="O226" s="405"/>
      <c r="P226" s="405"/>
      <c r="Q226" s="405"/>
      <c r="R226" s="406"/>
      <c r="S226" s="407"/>
      <c r="T226" s="408"/>
      <c r="U226" s="408"/>
      <c r="V226" s="409"/>
      <c r="W226" s="409"/>
      <c r="X226" s="409"/>
      <c r="Y226" s="409"/>
      <c r="Z226" s="409"/>
      <c r="AA226" s="409"/>
      <c r="AB226" s="409"/>
      <c r="AC226" s="409"/>
      <c r="AD226" s="409"/>
      <c r="AE226" s="409"/>
      <c r="AF226" s="409"/>
      <c r="AG226" s="409"/>
      <c r="AH226" s="409"/>
      <c r="AI226" s="1275"/>
      <c r="AJ226" s="1275"/>
      <c r="AK226" s="409"/>
      <c r="AL226" s="409"/>
      <c r="AM226" s="409"/>
      <c r="AN226" s="409"/>
      <c r="AO226" s="410"/>
      <c r="AP226" s="408">
        <f t="shared" si="30"/>
        <v>0</v>
      </c>
    </row>
    <row r="227" spans="2:43" s="416" customFormat="1" x14ac:dyDescent="0.2">
      <c r="B227" s="399"/>
      <c r="C227" s="438" t="s">
        <v>1423</v>
      </c>
      <c r="D227" s="411">
        <f>IFERROR('GROUP Inputs'!D232,0)</f>
        <v>0</v>
      </c>
      <c r="E227" s="411">
        <f>IFERROR('GROUP Inputs'!F232,0)</f>
        <v>0</v>
      </c>
      <c r="F227" s="411">
        <f>D227-E227</f>
        <v>0</v>
      </c>
      <c r="G227" s="411"/>
      <c r="H227" s="411"/>
      <c r="I227" s="411"/>
      <c r="J227" s="411"/>
      <c r="K227" s="411"/>
      <c r="L227" s="411"/>
      <c r="M227" s="411"/>
      <c r="N227" s="411"/>
      <c r="O227" s="411"/>
      <c r="P227" s="411"/>
      <c r="Q227" s="411"/>
      <c r="R227" s="412"/>
      <c r="S227" s="407">
        <f>SUM(F227:R227)</f>
        <v>0</v>
      </c>
      <c r="T227" s="413"/>
      <c r="U227" s="413"/>
      <c r="V227" s="414"/>
      <c r="W227" s="414"/>
      <c r="X227" s="414"/>
      <c r="Y227" s="414"/>
      <c r="Z227" s="414"/>
      <c r="AA227" s="414"/>
      <c r="AB227" s="414"/>
      <c r="AC227" s="414"/>
      <c r="AD227" s="414"/>
      <c r="AE227" s="414"/>
      <c r="AF227" s="414">
        <f>+F227</f>
        <v>0</v>
      </c>
      <c r="AG227" s="414"/>
      <c r="AH227" s="414"/>
      <c r="AI227" s="1276"/>
      <c r="AJ227" s="1276"/>
      <c r="AK227" s="414"/>
      <c r="AL227" s="414"/>
      <c r="AM227" s="414"/>
      <c r="AN227" s="414"/>
      <c r="AO227" s="415"/>
      <c r="AP227" s="408">
        <f t="shared" si="30"/>
        <v>0</v>
      </c>
      <c r="AQ227" s="382"/>
    </row>
    <row r="228" spans="2:43" s="416" customFormat="1" x14ac:dyDescent="0.2">
      <c r="B228" s="399"/>
      <c r="C228" s="438" t="s">
        <v>1424</v>
      </c>
      <c r="D228" s="411">
        <f>IFERROR('GROUP Inputs'!D233,0)</f>
        <v>0</v>
      </c>
      <c r="E228" s="411">
        <f>IFERROR('GROUP Inputs'!F233,0)</f>
        <v>0</v>
      </c>
      <c r="F228" s="411">
        <f>D228-E228</f>
        <v>0</v>
      </c>
      <c r="G228" s="411"/>
      <c r="H228" s="411"/>
      <c r="I228" s="411"/>
      <c r="J228" s="411"/>
      <c r="K228" s="411"/>
      <c r="L228" s="411"/>
      <c r="M228" s="411"/>
      <c r="N228" s="411"/>
      <c r="O228" s="411"/>
      <c r="P228" s="411"/>
      <c r="Q228" s="411"/>
      <c r="R228" s="412"/>
      <c r="S228" s="407">
        <f>SUM(F228:R228)</f>
        <v>0</v>
      </c>
      <c r="T228" s="413"/>
      <c r="U228" s="413"/>
      <c r="V228" s="414"/>
      <c r="W228" s="414"/>
      <c r="X228" s="414"/>
      <c r="Y228" s="414"/>
      <c r="Z228" s="414"/>
      <c r="AA228" s="414"/>
      <c r="AB228" s="414"/>
      <c r="AC228" s="414"/>
      <c r="AD228" s="414"/>
      <c r="AE228" s="414"/>
      <c r="AF228" s="414">
        <f>+F228</f>
        <v>0</v>
      </c>
      <c r="AG228" s="414"/>
      <c r="AH228" s="414"/>
      <c r="AI228" s="1276"/>
      <c r="AJ228" s="558"/>
      <c r="AK228" s="414"/>
      <c r="AL228" s="414"/>
      <c r="AM228" s="414"/>
      <c r="AN228" s="414"/>
      <c r="AO228" s="415"/>
      <c r="AP228" s="408">
        <f t="shared" si="30"/>
        <v>0</v>
      </c>
    </row>
    <row r="229" spans="2:43" s="416" customFormat="1" x14ac:dyDescent="0.2">
      <c r="B229" s="399"/>
      <c r="C229" s="438"/>
      <c r="D229" s="411"/>
      <c r="E229" s="411"/>
      <c r="F229" s="411"/>
      <c r="G229" s="411"/>
      <c r="H229" s="411"/>
      <c r="I229" s="411"/>
      <c r="J229" s="411"/>
      <c r="K229" s="411"/>
      <c r="L229" s="411"/>
      <c r="M229" s="411"/>
      <c r="N229" s="411"/>
      <c r="O229" s="411"/>
      <c r="P229" s="411"/>
      <c r="Q229" s="411"/>
      <c r="R229" s="412"/>
      <c r="S229" s="407"/>
      <c r="T229" s="413"/>
      <c r="U229" s="413"/>
      <c r="V229" s="414"/>
      <c r="W229" s="414"/>
      <c r="X229" s="414"/>
      <c r="Y229" s="414"/>
      <c r="Z229" s="414"/>
      <c r="AA229" s="414"/>
      <c r="AB229" s="414"/>
      <c r="AC229" s="414"/>
      <c r="AD229" s="414"/>
      <c r="AE229" s="414"/>
      <c r="AF229" s="414"/>
      <c r="AG229" s="414"/>
      <c r="AH229" s="414"/>
      <c r="AI229" s="1276"/>
      <c r="AJ229" s="1276"/>
      <c r="AK229" s="414"/>
      <c r="AL229" s="414"/>
      <c r="AM229" s="414"/>
      <c r="AN229" s="414"/>
      <c r="AO229" s="415"/>
      <c r="AP229" s="408">
        <f t="shared" si="30"/>
        <v>0</v>
      </c>
    </row>
    <row r="230" spans="2:43" x14ac:dyDescent="0.2">
      <c r="C230" s="436" t="s">
        <v>261</v>
      </c>
      <c r="D230" s="402"/>
      <c r="E230" s="402"/>
      <c r="F230" s="402"/>
      <c r="G230" s="402"/>
      <c r="H230" s="402"/>
      <c r="I230" s="402"/>
      <c r="J230" s="402"/>
      <c r="K230" s="402"/>
      <c r="L230" s="402"/>
      <c r="M230" s="402"/>
      <c r="N230" s="402"/>
      <c r="O230" s="402"/>
      <c r="P230" s="402"/>
      <c r="Q230" s="402"/>
      <c r="R230" s="402"/>
      <c r="S230" s="402"/>
      <c r="T230" s="402"/>
      <c r="U230" s="402"/>
      <c r="V230" s="403"/>
      <c r="W230" s="403"/>
      <c r="X230" s="403"/>
      <c r="Y230" s="403"/>
      <c r="Z230" s="403"/>
      <c r="AA230" s="403"/>
      <c r="AB230" s="403"/>
      <c r="AC230" s="403"/>
      <c r="AD230" s="403"/>
      <c r="AE230" s="403"/>
      <c r="AF230" s="403"/>
      <c r="AG230" s="403"/>
      <c r="AH230" s="403"/>
      <c r="AI230" s="403"/>
      <c r="AJ230" s="403"/>
      <c r="AK230" s="403"/>
      <c r="AL230" s="403"/>
      <c r="AM230" s="403"/>
      <c r="AN230" s="403"/>
      <c r="AO230" s="404"/>
      <c r="AP230" s="408">
        <f t="shared" si="30"/>
        <v>0</v>
      </c>
      <c r="AQ230" s="416"/>
    </row>
    <row r="231" spans="2:43" x14ac:dyDescent="0.2">
      <c r="C231" s="437" t="s">
        <v>233</v>
      </c>
      <c r="D231" s="405"/>
      <c r="E231" s="405"/>
      <c r="F231" s="405"/>
      <c r="G231" s="405"/>
      <c r="H231" s="405"/>
      <c r="I231" s="405"/>
      <c r="J231" s="405"/>
      <c r="K231" s="405"/>
      <c r="L231" s="405"/>
      <c r="M231" s="405"/>
      <c r="N231" s="405"/>
      <c r="O231" s="405"/>
      <c r="P231" s="405"/>
      <c r="Q231" s="405"/>
      <c r="R231" s="406"/>
      <c r="S231" s="407"/>
      <c r="T231" s="408"/>
      <c r="U231" s="408"/>
      <c r="V231" s="409"/>
      <c r="W231" s="409"/>
      <c r="X231" s="409"/>
      <c r="Y231" s="409"/>
      <c r="Z231" s="409"/>
      <c r="AA231" s="409"/>
      <c r="AB231" s="409"/>
      <c r="AC231" s="409"/>
      <c r="AD231" s="409"/>
      <c r="AE231" s="409"/>
      <c r="AF231" s="409"/>
      <c r="AG231" s="409"/>
      <c r="AH231" s="409"/>
      <c r="AI231" s="1275"/>
      <c r="AJ231" s="1275"/>
      <c r="AK231" s="409"/>
      <c r="AL231" s="409"/>
      <c r="AM231" s="409"/>
      <c r="AN231" s="409"/>
      <c r="AO231" s="410"/>
      <c r="AP231" s="408">
        <f t="shared" si="30"/>
        <v>0</v>
      </c>
    </row>
    <row r="232" spans="2:43" s="416" customFormat="1" x14ac:dyDescent="0.2">
      <c r="B232" s="399"/>
      <c r="C232" s="438" t="s">
        <v>317</v>
      </c>
      <c r="D232" s="411">
        <f>IFERROR('GROUP Inputs'!D237,0)</f>
        <v>0</v>
      </c>
      <c r="E232" s="411">
        <f>IFERROR('GROUP Inputs'!F237,0)</f>
        <v>0</v>
      </c>
      <c r="F232" s="411">
        <f>D232-E232</f>
        <v>0</v>
      </c>
      <c r="G232" s="411"/>
      <c r="H232" s="411"/>
      <c r="I232" s="411"/>
      <c r="J232" s="411"/>
      <c r="K232" s="411"/>
      <c r="L232" s="411"/>
      <c r="M232" s="411"/>
      <c r="N232" s="411"/>
      <c r="O232" s="411"/>
      <c r="P232" s="411"/>
      <c r="Q232" s="411"/>
      <c r="R232" s="412"/>
      <c r="S232" s="407">
        <f>SUM(F232:R232)</f>
        <v>0</v>
      </c>
      <c r="T232" s="413"/>
      <c r="U232" s="413"/>
      <c r="V232" s="414"/>
      <c r="W232" s="414"/>
      <c r="X232" s="414"/>
      <c r="Y232" s="414"/>
      <c r="Z232" s="414"/>
      <c r="AA232" s="414"/>
      <c r="AB232" s="414"/>
      <c r="AC232" s="414"/>
      <c r="AD232" s="414"/>
      <c r="AE232" s="414"/>
      <c r="AF232" s="414">
        <f>+S232</f>
        <v>0</v>
      </c>
      <c r="AG232" s="414"/>
      <c r="AH232" s="414"/>
      <c r="AI232" s="1276"/>
      <c r="AJ232" s="1276"/>
      <c r="AK232" s="414"/>
      <c r="AL232" s="414"/>
      <c r="AM232" s="414"/>
      <c r="AN232" s="414"/>
      <c r="AO232" s="415"/>
      <c r="AP232" s="408">
        <f t="shared" si="30"/>
        <v>0</v>
      </c>
      <c r="AQ232" s="382"/>
    </row>
    <row r="233" spans="2:43" s="416" customFormat="1" x14ac:dyDescent="0.2">
      <c r="B233" s="399"/>
      <c r="C233" s="438" t="s">
        <v>318</v>
      </c>
      <c r="D233" s="411">
        <f>IFERROR('GROUP Inputs'!D238,0)</f>
        <v>0</v>
      </c>
      <c r="E233" s="411">
        <f>IFERROR('GROUP Inputs'!F238,0)</f>
        <v>0</v>
      </c>
      <c r="F233" s="411">
        <f>D233-E233</f>
        <v>0</v>
      </c>
      <c r="G233" s="411"/>
      <c r="H233" s="411"/>
      <c r="I233" s="411"/>
      <c r="J233" s="411"/>
      <c r="K233" s="411"/>
      <c r="L233" s="411"/>
      <c r="M233" s="411"/>
      <c r="N233" s="411"/>
      <c r="O233" s="411"/>
      <c r="P233" s="411"/>
      <c r="Q233" s="411"/>
      <c r="R233" s="412"/>
      <c r="S233" s="407">
        <f>SUM(F233:R233)</f>
        <v>0</v>
      </c>
      <c r="T233" s="413"/>
      <c r="U233" s="413"/>
      <c r="V233" s="414"/>
      <c r="W233" s="414"/>
      <c r="X233" s="414"/>
      <c r="Y233" s="414"/>
      <c r="Z233" s="414"/>
      <c r="AA233" s="414"/>
      <c r="AB233" s="414"/>
      <c r="AC233" s="414"/>
      <c r="AD233" s="414"/>
      <c r="AE233" s="414"/>
      <c r="AF233" s="414">
        <f>+S233</f>
        <v>0</v>
      </c>
      <c r="AG233" s="414"/>
      <c r="AH233" s="414"/>
      <c r="AI233" s="1276"/>
      <c r="AJ233" s="1276"/>
      <c r="AK233" s="414"/>
      <c r="AL233" s="414"/>
      <c r="AM233" s="414"/>
      <c r="AN233" s="414"/>
      <c r="AO233" s="415"/>
      <c r="AP233" s="408">
        <f t="shared" si="30"/>
        <v>0</v>
      </c>
    </row>
    <row r="234" spans="2:43" s="416" customFormat="1" x14ac:dyDescent="0.2">
      <c r="B234" s="399"/>
      <c r="C234" s="438" t="s">
        <v>319</v>
      </c>
      <c r="D234" s="411">
        <f>IFERROR('GROUP Inputs'!D239,0)</f>
        <v>0</v>
      </c>
      <c r="E234" s="411">
        <f>IFERROR('GROUP Inputs'!F239,0)</f>
        <v>0</v>
      </c>
      <c r="F234" s="411">
        <f>D234-E234</f>
        <v>0</v>
      </c>
      <c r="G234" s="411"/>
      <c r="H234" s="411"/>
      <c r="I234" s="411"/>
      <c r="J234" s="411"/>
      <c r="K234" s="411"/>
      <c r="L234" s="411"/>
      <c r="M234" s="411"/>
      <c r="N234" s="411"/>
      <c r="O234" s="411"/>
      <c r="P234" s="411"/>
      <c r="Q234" s="411"/>
      <c r="R234" s="412"/>
      <c r="S234" s="407">
        <f>SUM(F234:R234)</f>
        <v>0</v>
      </c>
      <c r="T234" s="413"/>
      <c r="U234" s="413"/>
      <c r="V234" s="414"/>
      <c r="W234" s="414"/>
      <c r="X234" s="414"/>
      <c r="Y234" s="414"/>
      <c r="Z234" s="414"/>
      <c r="AA234" s="414"/>
      <c r="AB234" s="414"/>
      <c r="AC234" s="414"/>
      <c r="AD234" s="414"/>
      <c r="AE234" s="414"/>
      <c r="AF234" s="414">
        <f>+S234</f>
        <v>0</v>
      </c>
      <c r="AG234" s="414"/>
      <c r="AH234" s="414"/>
      <c r="AI234" s="1276"/>
      <c r="AJ234" s="1276"/>
      <c r="AK234" s="414"/>
      <c r="AL234" s="414"/>
      <c r="AM234" s="414"/>
      <c r="AN234" s="414"/>
      <c r="AO234" s="415"/>
      <c r="AP234" s="408">
        <f t="shared" si="30"/>
        <v>0</v>
      </c>
    </row>
    <row r="235" spans="2:43" s="416" customFormat="1" x14ac:dyDescent="0.2">
      <c r="B235" s="399"/>
      <c r="C235" s="438" t="s">
        <v>320</v>
      </c>
      <c r="D235" s="411">
        <f>IFERROR('GROUP Inputs'!D240,0)</f>
        <v>0</v>
      </c>
      <c r="E235" s="411">
        <f>IFERROR('GROUP Inputs'!F240,0)</f>
        <v>0</v>
      </c>
      <c r="F235" s="411">
        <f>D235-E235</f>
        <v>0</v>
      </c>
      <c r="G235" s="411"/>
      <c r="H235" s="411"/>
      <c r="I235" s="411"/>
      <c r="J235" s="411"/>
      <c r="K235" s="411"/>
      <c r="L235" s="411"/>
      <c r="M235" s="411"/>
      <c r="N235" s="411"/>
      <c r="O235" s="411"/>
      <c r="P235" s="411"/>
      <c r="Q235" s="411"/>
      <c r="R235" s="412"/>
      <c r="S235" s="407">
        <f>SUM(F235:R235)</f>
        <v>0</v>
      </c>
      <c r="T235" s="413"/>
      <c r="U235" s="413"/>
      <c r="V235" s="414"/>
      <c r="W235" s="414"/>
      <c r="X235" s="414"/>
      <c r="Y235" s="414"/>
      <c r="Z235" s="414"/>
      <c r="AA235" s="414"/>
      <c r="AB235" s="414"/>
      <c r="AC235" s="414"/>
      <c r="AD235" s="414"/>
      <c r="AE235" s="414"/>
      <c r="AF235" s="414">
        <f>+S235</f>
        <v>0</v>
      </c>
      <c r="AG235" s="414"/>
      <c r="AH235" s="414"/>
      <c r="AI235" s="1276"/>
      <c r="AJ235" s="1276"/>
      <c r="AK235" s="414"/>
      <c r="AL235" s="414"/>
      <c r="AM235" s="414"/>
      <c r="AN235" s="414"/>
      <c r="AO235" s="415"/>
      <c r="AP235" s="408">
        <f t="shared" si="30"/>
        <v>0</v>
      </c>
    </row>
    <row r="236" spans="2:43" s="416" customFormat="1" x14ac:dyDescent="0.2">
      <c r="B236" s="399"/>
      <c r="C236" s="438"/>
      <c r="D236" s="411"/>
      <c r="E236" s="411"/>
      <c r="F236" s="411"/>
      <c r="G236" s="411"/>
      <c r="H236" s="411"/>
      <c r="I236" s="411"/>
      <c r="J236" s="411"/>
      <c r="K236" s="411"/>
      <c r="L236" s="411"/>
      <c r="M236" s="411"/>
      <c r="N236" s="411"/>
      <c r="O236" s="411"/>
      <c r="P236" s="411"/>
      <c r="Q236" s="411"/>
      <c r="R236" s="412"/>
      <c r="S236" s="407"/>
      <c r="T236" s="413"/>
      <c r="U236" s="413"/>
      <c r="V236" s="414"/>
      <c r="W236" s="414"/>
      <c r="X236" s="414"/>
      <c r="Y236" s="414"/>
      <c r="Z236" s="414"/>
      <c r="AA236" s="414"/>
      <c r="AB236" s="414"/>
      <c r="AC236" s="414"/>
      <c r="AD236" s="414"/>
      <c r="AE236" s="414"/>
      <c r="AF236" s="414"/>
      <c r="AG236" s="414"/>
      <c r="AH236" s="414"/>
      <c r="AI236" s="1276"/>
      <c r="AJ236" s="1276"/>
      <c r="AK236" s="414"/>
      <c r="AL236" s="414"/>
      <c r="AM236" s="414"/>
      <c r="AN236" s="414"/>
      <c r="AO236" s="415"/>
      <c r="AP236" s="408">
        <f t="shared" si="30"/>
        <v>0</v>
      </c>
    </row>
    <row r="237" spans="2:43" x14ac:dyDescent="0.2">
      <c r="C237" s="436" t="s">
        <v>266</v>
      </c>
      <c r="D237" s="402"/>
      <c r="E237" s="402"/>
      <c r="F237" s="402"/>
      <c r="G237" s="402"/>
      <c r="H237" s="402"/>
      <c r="I237" s="402"/>
      <c r="J237" s="402"/>
      <c r="K237" s="402"/>
      <c r="L237" s="402"/>
      <c r="M237" s="402"/>
      <c r="N237" s="402"/>
      <c r="O237" s="402"/>
      <c r="P237" s="402"/>
      <c r="Q237" s="402"/>
      <c r="R237" s="402"/>
      <c r="S237" s="402"/>
      <c r="T237" s="402"/>
      <c r="U237" s="402"/>
      <c r="V237" s="403"/>
      <c r="W237" s="403"/>
      <c r="X237" s="403"/>
      <c r="Y237" s="403"/>
      <c r="Z237" s="403"/>
      <c r="AA237" s="403"/>
      <c r="AB237" s="403"/>
      <c r="AC237" s="403"/>
      <c r="AD237" s="403"/>
      <c r="AE237" s="403"/>
      <c r="AF237" s="403"/>
      <c r="AG237" s="403"/>
      <c r="AH237" s="403"/>
      <c r="AI237" s="403"/>
      <c r="AJ237" s="403"/>
      <c r="AK237" s="403"/>
      <c r="AL237" s="403"/>
      <c r="AM237" s="403"/>
      <c r="AN237" s="403"/>
      <c r="AO237" s="404"/>
      <c r="AP237" s="408">
        <f t="shared" si="30"/>
        <v>0</v>
      </c>
      <c r="AQ237" s="416"/>
    </row>
    <row r="238" spans="2:43" x14ac:dyDescent="0.2">
      <c r="C238" s="437" t="s">
        <v>233</v>
      </c>
      <c r="D238" s="405"/>
      <c r="E238" s="405"/>
      <c r="F238" s="405"/>
      <c r="G238" s="405"/>
      <c r="H238" s="405"/>
      <c r="I238" s="405"/>
      <c r="J238" s="405"/>
      <c r="K238" s="405"/>
      <c r="L238" s="405"/>
      <c r="M238" s="405"/>
      <c r="N238" s="405"/>
      <c r="O238" s="405"/>
      <c r="P238" s="405"/>
      <c r="Q238" s="405"/>
      <c r="R238" s="406"/>
      <c r="S238" s="407"/>
      <c r="T238" s="408"/>
      <c r="U238" s="408"/>
      <c r="V238" s="409"/>
      <c r="W238" s="409"/>
      <c r="X238" s="409"/>
      <c r="Y238" s="409"/>
      <c r="Z238" s="409"/>
      <c r="AA238" s="409"/>
      <c r="AB238" s="409"/>
      <c r="AC238" s="409"/>
      <c r="AD238" s="409"/>
      <c r="AE238" s="409"/>
      <c r="AF238" s="409"/>
      <c r="AG238" s="409"/>
      <c r="AH238" s="409"/>
      <c r="AI238" s="1275"/>
      <c r="AJ238" s="1275"/>
      <c r="AK238" s="409"/>
      <c r="AL238" s="409"/>
      <c r="AM238" s="409"/>
      <c r="AN238" s="409"/>
      <c r="AO238" s="410"/>
      <c r="AP238" s="408">
        <f t="shared" si="30"/>
        <v>0</v>
      </c>
    </row>
    <row r="239" spans="2:43" s="416" customFormat="1" x14ac:dyDescent="0.2">
      <c r="B239" s="399"/>
      <c r="C239" s="438" t="s">
        <v>1425</v>
      </c>
      <c r="D239" s="411">
        <f>IFERROR('GROUP Inputs'!D244,0)</f>
        <v>0</v>
      </c>
      <c r="E239" s="411">
        <f>IFERROR('GROUP Inputs'!F244,0)</f>
        <v>0</v>
      </c>
      <c r="F239" s="411">
        <f>D239-E239</f>
        <v>0</v>
      </c>
      <c r="G239" s="411"/>
      <c r="H239" s="411"/>
      <c r="I239" s="411"/>
      <c r="J239" s="411"/>
      <c r="K239" s="411"/>
      <c r="L239" s="411"/>
      <c r="M239" s="411"/>
      <c r="N239" s="411"/>
      <c r="O239" s="411"/>
      <c r="P239" s="411"/>
      <c r="Q239" s="411"/>
      <c r="R239" s="412"/>
      <c r="S239" s="407">
        <f>SUM(F239:R239)</f>
        <v>0</v>
      </c>
      <c r="T239" s="413"/>
      <c r="U239" s="413"/>
      <c r="V239" s="414"/>
      <c r="W239" s="414"/>
      <c r="X239" s="414"/>
      <c r="Y239" s="414"/>
      <c r="Z239" s="414"/>
      <c r="AA239" s="414"/>
      <c r="AB239" s="414"/>
      <c r="AC239" s="414"/>
      <c r="AD239" s="414"/>
      <c r="AE239" s="414"/>
      <c r="AF239" s="414">
        <f>+S239</f>
        <v>0</v>
      </c>
      <c r="AG239" s="414"/>
      <c r="AH239" s="414"/>
      <c r="AI239" s="1276"/>
      <c r="AJ239" s="1276"/>
      <c r="AK239" s="414"/>
      <c r="AL239" s="414"/>
      <c r="AM239" s="414"/>
      <c r="AN239" s="414"/>
      <c r="AO239" s="415"/>
      <c r="AP239" s="408">
        <f t="shared" si="30"/>
        <v>0</v>
      </c>
      <c r="AQ239" s="382"/>
    </row>
    <row r="240" spans="2:43" s="416" customFormat="1" x14ac:dyDescent="0.2">
      <c r="B240" s="399"/>
      <c r="C240" s="438"/>
      <c r="D240" s="411"/>
      <c r="E240" s="411"/>
      <c r="F240" s="411"/>
      <c r="G240" s="411"/>
      <c r="H240" s="411"/>
      <c r="I240" s="411"/>
      <c r="J240" s="411"/>
      <c r="K240" s="411"/>
      <c r="L240" s="411"/>
      <c r="M240" s="411"/>
      <c r="N240" s="411"/>
      <c r="O240" s="411"/>
      <c r="P240" s="411"/>
      <c r="Q240" s="411"/>
      <c r="R240" s="412"/>
      <c r="S240" s="407"/>
      <c r="T240" s="413"/>
      <c r="U240" s="413"/>
      <c r="V240" s="414"/>
      <c r="W240" s="414"/>
      <c r="X240" s="414"/>
      <c r="Y240" s="414"/>
      <c r="Z240" s="414"/>
      <c r="AA240" s="414"/>
      <c r="AB240" s="414"/>
      <c r="AC240" s="414"/>
      <c r="AD240" s="414"/>
      <c r="AE240" s="414"/>
      <c r="AF240" s="414"/>
      <c r="AG240" s="414"/>
      <c r="AH240" s="414"/>
      <c r="AI240" s="1276"/>
      <c r="AJ240" s="1276"/>
      <c r="AK240" s="414"/>
      <c r="AL240" s="414"/>
      <c r="AM240" s="414"/>
      <c r="AN240" s="414"/>
      <c r="AO240" s="415"/>
      <c r="AP240" s="408">
        <f t="shared" si="30"/>
        <v>0</v>
      </c>
    </row>
    <row r="241" spans="2:43" x14ac:dyDescent="0.2">
      <c r="C241" s="436" t="s">
        <v>268</v>
      </c>
      <c r="D241" s="402"/>
      <c r="E241" s="402"/>
      <c r="F241" s="402"/>
      <c r="G241" s="402"/>
      <c r="H241" s="402"/>
      <c r="I241" s="402"/>
      <c r="J241" s="402"/>
      <c r="K241" s="402"/>
      <c r="L241" s="402"/>
      <c r="M241" s="402"/>
      <c r="N241" s="402"/>
      <c r="O241" s="402"/>
      <c r="P241" s="402"/>
      <c r="Q241" s="402"/>
      <c r="R241" s="402"/>
      <c r="S241" s="402"/>
      <c r="T241" s="402"/>
      <c r="U241" s="402"/>
      <c r="V241" s="403"/>
      <c r="W241" s="403"/>
      <c r="X241" s="403"/>
      <c r="Y241" s="403"/>
      <c r="Z241" s="403"/>
      <c r="AA241" s="403"/>
      <c r="AB241" s="403"/>
      <c r="AC241" s="403"/>
      <c r="AD241" s="403"/>
      <c r="AE241" s="403"/>
      <c r="AF241" s="403"/>
      <c r="AG241" s="403"/>
      <c r="AH241" s="403"/>
      <c r="AI241" s="403"/>
      <c r="AJ241" s="403"/>
      <c r="AK241" s="403"/>
      <c r="AL241" s="403"/>
      <c r="AM241" s="403"/>
      <c r="AN241" s="403"/>
      <c r="AO241" s="404"/>
      <c r="AP241" s="408">
        <f t="shared" si="30"/>
        <v>0</v>
      </c>
      <c r="AQ241" s="416"/>
    </row>
    <row r="242" spans="2:43" x14ac:dyDescent="0.2">
      <c r="C242" s="437" t="s">
        <v>233</v>
      </c>
      <c r="D242" s="405"/>
      <c r="E242" s="405"/>
      <c r="F242" s="405"/>
      <c r="G242" s="405"/>
      <c r="H242" s="405"/>
      <c r="I242" s="405"/>
      <c r="J242" s="405"/>
      <c r="K242" s="405"/>
      <c r="L242" s="405"/>
      <c r="M242" s="405"/>
      <c r="N242" s="405"/>
      <c r="O242" s="405"/>
      <c r="P242" s="405"/>
      <c r="Q242" s="405"/>
      <c r="R242" s="406"/>
      <c r="S242" s="407"/>
      <c r="T242" s="408"/>
      <c r="U242" s="408"/>
      <c r="V242" s="409"/>
      <c r="W242" s="409"/>
      <c r="X242" s="409"/>
      <c r="Y242" s="409"/>
      <c r="Z242" s="409"/>
      <c r="AA242" s="409"/>
      <c r="AB242" s="409"/>
      <c r="AC242" s="409"/>
      <c r="AD242" s="409"/>
      <c r="AE242" s="409"/>
      <c r="AF242" s="409"/>
      <c r="AG242" s="409"/>
      <c r="AH242" s="409"/>
      <c r="AI242" s="1275"/>
      <c r="AJ242" s="1275"/>
      <c r="AK242" s="409"/>
      <c r="AL242" s="409"/>
      <c r="AM242" s="409"/>
      <c r="AN242" s="409"/>
      <c r="AO242" s="410"/>
      <c r="AP242" s="408">
        <f t="shared" si="30"/>
        <v>0</v>
      </c>
    </row>
    <row r="243" spans="2:43" s="416" customFormat="1" x14ac:dyDescent="0.2">
      <c r="B243" s="399"/>
      <c r="C243" s="438" t="s">
        <v>1426</v>
      </c>
      <c r="D243" s="411">
        <f>IFERROR('GROUP Inputs'!D248,0)</f>
        <v>0</v>
      </c>
      <c r="E243" s="411">
        <f>IFERROR('GROUP Inputs'!F248,0)</f>
        <v>0</v>
      </c>
      <c r="F243" s="411">
        <f>D243-E243</f>
        <v>0</v>
      </c>
      <c r="G243" s="411"/>
      <c r="H243" s="411"/>
      <c r="I243" s="411"/>
      <c r="J243" s="411"/>
      <c r="K243" s="411"/>
      <c r="L243" s="411"/>
      <c r="M243" s="411"/>
      <c r="N243" s="411"/>
      <c r="O243" s="411"/>
      <c r="P243" s="411"/>
      <c r="Q243" s="411"/>
      <c r="R243" s="412"/>
      <c r="S243" s="407">
        <f>SUM(F243:R243)</f>
        <v>0</v>
      </c>
      <c r="T243" s="413"/>
      <c r="U243" s="413"/>
      <c r="V243" s="414"/>
      <c r="W243" s="414"/>
      <c r="X243" s="414"/>
      <c r="Y243" s="414"/>
      <c r="Z243" s="414"/>
      <c r="AA243" s="414"/>
      <c r="AB243" s="414"/>
      <c r="AC243" s="414"/>
      <c r="AD243" s="414"/>
      <c r="AE243" s="414"/>
      <c r="AF243" s="414">
        <f>+S243</f>
        <v>0</v>
      </c>
      <c r="AG243" s="414"/>
      <c r="AH243" s="414"/>
      <c r="AI243" s="1276"/>
      <c r="AJ243" s="1276"/>
      <c r="AK243" s="414"/>
      <c r="AL243" s="414"/>
      <c r="AM243" s="414"/>
      <c r="AN243" s="414"/>
      <c r="AO243" s="415"/>
      <c r="AP243" s="408">
        <f t="shared" si="30"/>
        <v>0</v>
      </c>
      <c r="AQ243" s="382"/>
    </row>
    <row r="244" spans="2:43" s="416" customFormat="1" x14ac:dyDescent="0.2">
      <c r="B244" s="399"/>
      <c r="C244" s="438"/>
      <c r="D244" s="411"/>
      <c r="E244" s="411"/>
      <c r="F244" s="411"/>
      <c r="G244" s="411"/>
      <c r="H244" s="411"/>
      <c r="I244" s="411"/>
      <c r="J244" s="411"/>
      <c r="K244" s="411"/>
      <c r="L244" s="411"/>
      <c r="M244" s="411"/>
      <c r="N244" s="411"/>
      <c r="O244" s="411"/>
      <c r="P244" s="411"/>
      <c r="Q244" s="411"/>
      <c r="R244" s="412"/>
      <c r="S244" s="407"/>
      <c r="T244" s="413"/>
      <c r="U244" s="413"/>
      <c r="V244" s="414"/>
      <c r="W244" s="414"/>
      <c r="X244" s="414"/>
      <c r="Y244" s="414"/>
      <c r="Z244" s="414"/>
      <c r="AA244" s="414"/>
      <c r="AB244" s="414"/>
      <c r="AC244" s="414"/>
      <c r="AD244" s="414"/>
      <c r="AE244" s="414"/>
      <c r="AF244" s="414"/>
      <c r="AG244" s="414"/>
      <c r="AH244" s="414"/>
      <c r="AI244" s="1276"/>
      <c r="AJ244" s="1276"/>
      <c r="AK244" s="414"/>
      <c r="AL244" s="414"/>
      <c r="AM244" s="414"/>
      <c r="AN244" s="414"/>
      <c r="AO244" s="415"/>
      <c r="AP244" s="408">
        <f t="shared" si="30"/>
        <v>0</v>
      </c>
      <c r="AQ244" s="382"/>
    </row>
    <row r="245" spans="2:43" x14ac:dyDescent="0.2">
      <c r="C245" s="436" t="s">
        <v>270</v>
      </c>
      <c r="D245" s="402"/>
      <c r="E245" s="402"/>
      <c r="F245" s="402"/>
      <c r="G245" s="402"/>
      <c r="H245" s="402"/>
      <c r="I245" s="402"/>
      <c r="J245" s="402"/>
      <c r="K245" s="402"/>
      <c r="L245" s="402"/>
      <c r="M245" s="402"/>
      <c r="N245" s="402"/>
      <c r="O245" s="402"/>
      <c r="P245" s="402"/>
      <c r="Q245" s="402"/>
      <c r="R245" s="402"/>
      <c r="S245" s="402"/>
      <c r="T245" s="402"/>
      <c r="U245" s="402"/>
      <c r="V245" s="403"/>
      <c r="W245" s="403"/>
      <c r="X245" s="403"/>
      <c r="Y245" s="403"/>
      <c r="Z245" s="403"/>
      <c r="AA245" s="403"/>
      <c r="AB245" s="403"/>
      <c r="AC245" s="403"/>
      <c r="AD245" s="403"/>
      <c r="AE245" s="403"/>
      <c r="AF245" s="403"/>
      <c r="AG245" s="403"/>
      <c r="AH245" s="403"/>
      <c r="AI245" s="403"/>
      <c r="AJ245" s="403"/>
      <c r="AK245" s="403"/>
      <c r="AL245" s="403"/>
      <c r="AM245" s="403"/>
      <c r="AN245" s="403"/>
      <c r="AO245" s="404"/>
      <c r="AP245" s="408">
        <f t="shared" si="30"/>
        <v>0</v>
      </c>
      <c r="AQ245" s="416"/>
    </row>
    <row r="246" spans="2:43" x14ac:dyDescent="0.2">
      <c r="C246" s="437" t="s">
        <v>271</v>
      </c>
      <c r="D246" s="405"/>
      <c r="E246" s="405"/>
      <c r="F246" s="405"/>
      <c r="G246" s="405"/>
      <c r="H246" s="405"/>
      <c r="I246" s="405"/>
      <c r="J246" s="405"/>
      <c r="K246" s="405"/>
      <c r="L246" s="405"/>
      <c r="M246" s="405"/>
      <c r="N246" s="405"/>
      <c r="O246" s="405"/>
      <c r="P246" s="405"/>
      <c r="Q246" s="405"/>
      <c r="R246" s="406"/>
      <c r="S246" s="407"/>
      <c r="T246" s="408"/>
      <c r="U246" s="408"/>
      <c r="V246" s="409"/>
      <c r="W246" s="409"/>
      <c r="X246" s="409"/>
      <c r="Y246" s="409"/>
      <c r="Z246" s="409"/>
      <c r="AA246" s="409"/>
      <c r="AB246" s="409"/>
      <c r="AC246" s="409"/>
      <c r="AD246" s="409"/>
      <c r="AE246" s="409"/>
      <c r="AF246" s="409"/>
      <c r="AG246" s="409"/>
      <c r="AH246" s="409"/>
      <c r="AI246" s="1275"/>
      <c r="AJ246" s="1275"/>
      <c r="AK246" s="409"/>
      <c r="AL246" s="409"/>
      <c r="AM246" s="409"/>
      <c r="AN246" s="409"/>
      <c r="AO246" s="410"/>
      <c r="AP246" s="408">
        <f t="shared" si="30"/>
        <v>0</v>
      </c>
    </row>
    <row r="247" spans="2:43" s="416" customFormat="1" x14ac:dyDescent="0.2">
      <c r="B247" s="399"/>
      <c r="C247" s="438" t="s">
        <v>321</v>
      </c>
      <c r="D247" s="411">
        <f>IFERROR('GROUP Inputs'!D252,0)</f>
        <v>0</v>
      </c>
      <c r="E247" s="411">
        <f>IFERROR('GROUP Inputs'!F252,0)</f>
        <v>0</v>
      </c>
      <c r="F247" s="411">
        <f>D247-E247</f>
        <v>0</v>
      </c>
      <c r="G247" s="411"/>
      <c r="H247" s="411"/>
      <c r="I247" s="411"/>
      <c r="J247" s="411"/>
      <c r="K247" s="411"/>
      <c r="L247" s="411"/>
      <c r="M247" s="411"/>
      <c r="N247" s="411"/>
      <c r="O247" s="411"/>
      <c r="P247" s="411"/>
      <c r="Q247" s="411"/>
      <c r="R247" s="412"/>
      <c r="S247" s="407">
        <f>SUM(F247:R247)</f>
        <v>0</v>
      </c>
      <c r="T247" s="413"/>
      <c r="U247" s="413"/>
      <c r="V247" s="414"/>
      <c r="W247" s="414"/>
      <c r="X247" s="414"/>
      <c r="Y247" s="414"/>
      <c r="Z247" s="414"/>
      <c r="AA247" s="414"/>
      <c r="AB247" s="414"/>
      <c r="AC247" s="414"/>
      <c r="AD247" s="414"/>
      <c r="AE247" s="414"/>
      <c r="AF247" s="414"/>
      <c r="AG247" s="414"/>
      <c r="AH247" s="414"/>
      <c r="AI247" s="1276"/>
      <c r="AJ247" s="1276"/>
      <c r="AK247" s="414">
        <f>+S247</f>
        <v>0</v>
      </c>
      <c r="AL247" s="414"/>
      <c r="AM247" s="414"/>
      <c r="AN247" s="414"/>
      <c r="AO247" s="415"/>
      <c r="AP247" s="408">
        <f t="shared" si="30"/>
        <v>0</v>
      </c>
      <c r="AQ247" s="382"/>
    </row>
    <row r="248" spans="2:43" s="416" customFormat="1" x14ac:dyDescent="0.2">
      <c r="B248" s="399"/>
      <c r="C248" s="438" t="s">
        <v>362</v>
      </c>
      <c r="D248" s="411">
        <f>IFERROR('GROUP Inputs'!D253,0)</f>
        <v>0</v>
      </c>
      <c r="E248" s="411">
        <f>IFERROR('GROUP Inputs'!F253,0)</f>
        <v>0</v>
      </c>
      <c r="F248" s="411">
        <f>D248-E248</f>
        <v>0</v>
      </c>
      <c r="G248" s="411"/>
      <c r="H248" s="411"/>
      <c r="I248" s="411"/>
      <c r="J248" s="411"/>
      <c r="K248" s="411"/>
      <c r="L248" s="411"/>
      <c r="M248" s="411"/>
      <c r="N248" s="411"/>
      <c r="O248" s="411"/>
      <c r="P248" s="411"/>
      <c r="Q248" s="411"/>
      <c r="R248" s="412"/>
      <c r="S248" s="407">
        <f>SUM(F248:R248)</f>
        <v>0</v>
      </c>
      <c r="T248" s="413"/>
      <c r="U248" s="413"/>
      <c r="V248" s="414"/>
      <c r="W248" s="414"/>
      <c r="X248" s="414"/>
      <c r="Y248" s="414"/>
      <c r="Z248" s="414"/>
      <c r="AA248" s="414"/>
      <c r="AB248" s="414"/>
      <c r="AC248" s="414"/>
      <c r="AD248" s="414"/>
      <c r="AE248" s="414"/>
      <c r="AF248" s="414"/>
      <c r="AG248" s="414"/>
      <c r="AH248" s="414"/>
      <c r="AI248" s="1276"/>
      <c r="AJ248" s="1276"/>
      <c r="AK248" s="414"/>
      <c r="AL248" s="414"/>
      <c r="AM248" s="414"/>
      <c r="AN248" s="414"/>
      <c r="AO248" s="415"/>
      <c r="AP248" s="408"/>
    </row>
    <row r="249" spans="2:43" s="416" customFormat="1" x14ac:dyDescent="0.2">
      <c r="B249" s="399"/>
      <c r="C249" s="420" t="s">
        <v>1427</v>
      </c>
      <c r="D249" s="411">
        <f>SUBTOTAL(9,'GROUP Inputs'!D12:D122)</f>
        <v>0</v>
      </c>
      <c r="E249" s="411">
        <f>SUBTOTAL(9,'GROUP Inputs'!F12:F122)</f>
        <v>0</v>
      </c>
      <c r="F249" s="411">
        <f>D249-E249</f>
        <v>0</v>
      </c>
      <c r="G249" s="411"/>
      <c r="H249" s="411"/>
      <c r="I249" s="411"/>
      <c r="J249" s="411"/>
      <c r="K249" s="411"/>
      <c r="L249" s="411"/>
      <c r="M249" s="411"/>
      <c r="N249" s="411"/>
      <c r="O249" s="411"/>
      <c r="P249" s="411"/>
      <c r="Q249" s="411"/>
      <c r="R249" s="412"/>
      <c r="S249" s="407">
        <f>SUM(F249:R249)</f>
        <v>0</v>
      </c>
      <c r="T249" s="413"/>
      <c r="U249" s="413"/>
      <c r="V249" s="414"/>
      <c r="W249" s="414"/>
      <c r="X249" s="414"/>
      <c r="Y249" s="414"/>
      <c r="Z249" s="414"/>
      <c r="AA249" s="414"/>
      <c r="AB249" s="414"/>
      <c r="AC249" s="414"/>
      <c r="AD249" s="414"/>
      <c r="AE249" s="414"/>
      <c r="AF249" s="414"/>
      <c r="AG249" s="414"/>
      <c r="AH249" s="414"/>
      <c r="AI249" s="1276"/>
      <c r="AJ249" s="1276"/>
      <c r="AK249" s="414"/>
      <c r="AL249" s="414"/>
      <c r="AM249" s="414"/>
      <c r="AN249" s="414"/>
      <c r="AO249" s="415"/>
      <c r="AP249" s="408"/>
    </row>
    <row r="250" spans="2:43" s="416" customFormat="1" x14ac:dyDescent="0.2">
      <c r="B250" s="399"/>
      <c r="C250" s="420" t="s">
        <v>1434</v>
      </c>
      <c r="D250" s="411">
        <f>'GROUP Inputs'!D256</f>
        <v>0</v>
      </c>
      <c r="E250" s="411">
        <f>'GROUP Inputs'!F256</f>
        <v>0</v>
      </c>
      <c r="F250" s="411">
        <f>D250-E250</f>
        <v>0</v>
      </c>
      <c r="G250" s="411"/>
      <c r="H250" s="411"/>
      <c r="I250" s="411"/>
      <c r="J250" s="411"/>
      <c r="K250" s="411"/>
      <c r="L250" s="411"/>
      <c r="M250" s="411"/>
      <c r="N250" s="411"/>
      <c r="O250" s="411"/>
      <c r="P250" s="411"/>
      <c r="Q250" s="411"/>
      <c r="R250" s="412"/>
      <c r="S250" s="407">
        <f>SUM(F250:R250)</f>
        <v>0</v>
      </c>
      <c r="T250" s="413"/>
      <c r="U250" s="413"/>
      <c r="V250" s="414"/>
      <c r="W250" s="414"/>
      <c r="X250" s="414"/>
      <c r="Y250" s="414"/>
      <c r="Z250" s="414"/>
      <c r="AA250" s="414"/>
      <c r="AB250" s="414"/>
      <c r="AC250" s="414"/>
      <c r="AD250" s="414"/>
      <c r="AE250" s="414"/>
      <c r="AF250" s="414"/>
      <c r="AG250" s="414"/>
      <c r="AH250" s="414"/>
      <c r="AI250" s="1276"/>
      <c r="AJ250" s="1276"/>
      <c r="AK250" s="414"/>
      <c r="AL250" s="414"/>
      <c r="AM250" s="414"/>
      <c r="AN250" s="414"/>
      <c r="AO250" s="415"/>
      <c r="AP250" s="408"/>
    </row>
    <row r="251" spans="2:43" s="416" customFormat="1" x14ac:dyDescent="0.2">
      <c r="B251" s="399"/>
      <c r="C251" s="422"/>
      <c r="D251" s="411"/>
      <c r="E251" s="411"/>
      <c r="F251" s="411">
        <f>-D249</f>
        <v>0</v>
      </c>
      <c r="G251" s="411"/>
      <c r="H251" s="411"/>
      <c r="I251" s="411"/>
      <c r="J251" s="411"/>
      <c r="K251" s="411"/>
      <c r="L251" s="411"/>
      <c r="M251" s="411"/>
      <c r="N251" s="411"/>
      <c r="O251" s="411"/>
      <c r="P251" s="411"/>
      <c r="Q251" s="411"/>
      <c r="R251" s="412"/>
      <c r="S251" s="407">
        <f>SUM(F251:R251)</f>
        <v>0</v>
      </c>
      <c r="T251" s="413"/>
      <c r="U251" s="413"/>
      <c r="V251" s="414"/>
      <c r="W251" s="414"/>
      <c r="X251" s="414"/>
      <c r="Y251" s="414"/>
      <c r="Z251" s="414"/>
      <c r="AA251" s="414"/>
      <c r="AB251" s="414"/>
      <c r="AC251" s="414"/>
      <c r="AD251" s="414"/>
      <c r="AE251" s="414"/>
      <c r="AF251" s="414"/>
      <c r="AG251" s="414"/>
      <c r="AH251" s="414"/>
      <c r="AI251" s="1276"/>
      <c r="AJ251" s="1276"/>
      <c r="AK251" s="414"/>
      <c r="AL251" s="414"/>
      <c r="AM251" s="414"/>
      <c r="AN251" s="414"/>
      <c r="AO251" s="415"/>
      <c r="AP251" s="408"/>
    </row>
    <row r="252" spans="2:43" ht="13.5" thickBot="1" x14ac:dyDescent="0.25">
      <c r="C252" s="423" t="s">
        <v>1428</v>
      </c>
      <c r="D252" s="424">
        <f>SUM(D122:D250)</f>
        <v>0</v>
      </c>
      <c r="E252" s="424">
        <f>SUM(E122:E249)</f>
        <v>0</v>
      </c>
      <c r="F252" s="425">
        <f t="shared" ref="F252:S252" si="33">SUM(F5:F251)</f>
        <v>0</v>
      </c>
      <c r="G252" s="426">
        <f t="shared" si="33"/>
        <v>0</v>
      </c>
      <c r="H252" s="426">
        <f t="shared" si="33"/>
        <v>0</v>
      </c>
      <c r="I252" s="426">
        <f t="shared" si="33"/>
        <v>0</v>
      </c>
      <c r="J252" s="426">
        <f t="shared" si="33"/>
        <v>0</v>
      </c>
      <c r="K252" s="426">
        <f t="shared" si="33"/>
        <v>0</v>
      </c>
      <c r="L252" s="426">
        <f t="shared" si="33"/>
        <v>0</v>
      </c>
      <c r="M252" s="426">
        <f t="shared" si="33"/>
        <v>0</v>
      </c>
      <c r="N252" s="426">
        <f t="shared" si="33"/>
        <v>0</v>
      </c>
      <c r="O252" s="426">
        <f t="shared" si="33"/>
        <v>0</v>
      </c>
      <c r="P252" s="426">
        <f t="shared" si="33"/>
        <v>0</v>
      </c>
      <c r="Q252" s="426">
        <f t="shared" si="33"/>
        <v>0</v>
      </c>
      <c r="R252" s="426">
        <f t="shared" si="33"/>
        <v>0</v>
      </c>
      <c r="S252" s="427">
        <f t="shared" si="33"/>
        <v>0</v>
      </c>
      <c r="T252" s="408"/>
      <c r="U252" s="408"/>
      <c r="V252" s="428">
        <f t="shared" ref="V252:AO252" si="34">SUM(V6:V251)</f>
        <v>0</v>
      </c>
      <c r="W252" s="428">
        <f t="shared" si="34"/>
        <v>0</v>
      </c>
      <c r="X252" s="428">
        <f t="shared" si="34"/>
        <v>0</v>
      </c>
      <c r="Y252" s="428">
        <f t="shared" si="34"/>
        <v>0</v>
      </c>
      <c r="Z252" s="428">
        <f t="shared" si="34"/>
        <v>0</v>
      </c>
      <c r="AA252" s="428">
        <f t="shared" si="34"/>
        <v>0</v>
      </c>
      <c r="AB252" s="428">
        <f t="shared" si="34"/>
        <v>0</v>
      </c>
      <c r="AC252" s="428">
        <f t="shared" si="34"/>
        <v>0</v>
      </c>
      <c r="AD252" s="428">
        <f t="shared" si="34"/>
        <v>0</v>
      </c>
      <c r="AE252" s="428">
        <f t="shared" si="34"/>
        <v>0</v>
      </c>
      <c r="AF252" s="428">
        <f t="shared" si="34"/>
        <v>0</v>
      </c>
      <c r="AG252" s="428">
        <f t="shared" si="34"/>
        <v>0</v>
      </c>
      <c r="AH252" s="428">
        <f t="shared" si="34"/>
        <v>0</v>
      </c>
      <c r="AI252" s="428">
        <f t="shared" si="34"/>
        <v>0</v>
      </c>
      <c r="AJ252" s="428">
        <f t="shared" si="34"/>
        <v>0</v>
      </c>
      <c r="AK252" s="428">
        <f t="shared" si="34"/>
        <v>0</v>
      </c>
      <c r="AL252" s="428">
        <f t="shared" si="34"/>
        <v>0</v>
      </c>
      <c r="AM252" s="428">
        <f t="shared" si="34"/>
        <v>0</v>
      </c>
      <c r="AN252" s="428">
        <f t="shared" si="34"/>
        <v>0</v>
      </c>
      <c r="AO252" s="428">
        <f t="shared" si="34"/>
        <v>0</v>
      </c>
      <c r="AQ252" s="416"/>
    </row>
    <row r="253" spans="2:43" ht="13.5" thickTop="1" x14ac:dyDescent="0.2">
      <c r="C253" s="416"/>
      <c r="D253" s="431"/>
      <c r="E253" s="431"/>
      <c r="V253" s="416"/>
      <c r="W253" s="416"/>
      <c r="X253" s="416"/>
      <c r="Y253" s="416"/>
      <c r="Z253" s="416"/>
      <c r="AA253" s="416"/>
      <c r="AB253" s="416"/>
      <c r="AC253" s="416"/>
      <c r="AD253" s="416"/>
      <c r="AE253" s="416"/>
      <c r="AF253" s="416"/>
      <c r="AG253" s="416"/>
      <c r="AH253" s="416"/>
      <c r="AI253" s="416"/>
      <c r="AJ253" s="416"/>
      <c r="AK253" s="416"/>
      <c r="AL253" s="416"/>
      <c r="AM253" s="416"/>
      <c r="AN253" s="416"/>
      <c r="AO253" s="416"/>
    </row>
    <row r="254" spans="2:43" x14ac:dyDescent="0.2">
      <c r="H254" s="433"/>
      <c r="I254" s="433"/>
      <c r="J254" s="433"/>
      <c r="K254" s="433"/>
      <c r="L254" s="433"/>
      <c r="M254" s="433"/>
      <c r="N254" s="433"/>
      <c r="O254" s="433"/>
      <c r="P254" s="433"/>
      <c r="Q254" s="433"/>
      <c r="R254" s="433"/>
      <c r="W254" s="416"/>
      <c r="AB254" s="416"/>
      <c r="AD254" s="413"/>
      <c r="AE254" s="413"/>
      <c r="AF254" s="413"/>
      <c r="AG254" s="416"/>
      <c r="AH254" s="416"/>
      <c r="AI254" s="416"/>
      <c r="AJ254" s="416"/>
      <c r="AK254" s="416"/>
      <c r="AL254" s="416"/>
      <c r="AM254" s="413"/>
      <c r="AN254" s="416"/>
      <c r="AO254" s="416"/>
    </row>
    <row r="255" spans="2:43" x14ac:dyDescent="0.2">
      <c r="D255" s="382"/>
      <c r="E255" s="382"/>
      <c r="F255" s="382"/>
      <c r="G255" s="382"/>
      <c r="H255" s="382"/>
      <c r="I255" s="382"/>
      <c r="J255" s="382"/>
      <c r="K255" s="382"/>
      <c r="L255" s="382"/>
      <c r="M255" s="382"/>
      <c r="N255" s="382"/>
      <c r="O255" s="382"/>
      <c r="P255" s="382"/>
      <c r="Q255" s="382"/>
      <c r="R255" s="434"/>
      <c r="S255" s="382"/>
      <c r="W255" s="416"/>
      <c r="AC255" s="706" t="s">
        <v>1429</v>
      </c>
      <c r="AF255" s="1037">
        <f>SUM(AF232:AF235)+('Notes &amp; Disclosures'!J529+'Notes &amp; Disclosures'!K529)</f>
        <v>0</v>
      </c>
      <c r="AK255" s="434"/>
      <c r="AM255" s="706"/>
    </row>
    <row r="256" spans="2:43" x14ac:dyDescent="0.2">
      <c r="V256"/>
      <c r="W256"/>
      <c r="X256"/>
      <c r="Y256"/>
      <c r="Z256"/>
      <c r="AA256"/>
      <c r="AB256"/>
      <c r="AC256"/>
      <c r="AD256"/>
      <c r="AE256"/>
      <c r="AF256"/>
      <c r="AG256"/>
      <c r="AH256"/>
      <c r="AI256"/>
      <c r="AJ256"/>
      <c r="AK256"/>
      <c r="AL256"/>
      <c r="AM256"/>
      <c r="AN256"/>
      <c r="AO256"/>
    </row>
    <row r="257" spans="2:41" x14ac:dyDescent="0.2">
      <c r="V257"/>
      <c r="W257"/>
      <c r="X257"/>
      <c r="Y257"/>
      <c r="Z257"/>
      <c r="AA257"/>
      <c r="AB257"/>
      <c r="AC257"/>
      <c r="AD257"/>
      <c r="AE257"/>
      <c r="AF257"/>
      <c r="AG257"/>
      <c r="AH257"/>
      <c r="AI257"/>
      <c r="AJ257"/>
      <c r="AK257"/>
      <c r="AL257"/>
      <c r="AM257"/>
      <c r="AN257"/>
      <c r="AO257"/>
    </row>
    <row r="258" spans="2:41" x14ac:dyDescent="0.2">
      <c r="B258" s="382"/>
      <c r="D258" s="382"/>
      <c r="E258" s="382"/>
      <c r="F258" s="382"/>
      <c r="G258" s="382"/>
      <c r="H258" s="382"/>
      <c r="I258" s="382"/>
      <c r="J258" s="382"/>
      <c r="K258" s="382"/>
      <c r="L258" s="382"/>
      <c r="M258" s="382"/>
      <c r="N258" s="382"/>
      <c r="O258" s="382"/>
      <c r="P258" s="382"/>
      <c r="Q258" s="382"/>
      <c r="R258" s="382"/>
      <c r="S258" s="382"/>
      <c r="W258" s="416"/>
    </row>
  </sheetData>
  <printOptions headings="1" gridLines="1"/>
  <pageMargins left="0.39370078740157483" right="0.39370078740157483" top="0.59055118110236227" bottom="0.59055118110236227" header="0.39370078740157483" footer="0.39370078740157483"/>
  <pageSetup paperSize="8" scale="71" fitToHeight="3" orientation="landscape" r:id="rId1"/>
  <headerFooter alignWithMargins="0">
    <oddFooter>&amp;L&amp;Z&amp;F&amp;F&amp;A&amp;R&amp;D&amp;T</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00B050"/>
    <pageSetUpPr fitToPage="1"/>
  </sheetPr>
  <dimension ref="B1:AQ257"/>
  <sheetViews>
    <sheetView zoomScale="90" zoomScaleNormal="90" workbookViewId="0">
      <pane xSplit="6" ySplit="2" topLeftCell="G222" activePane="bottomRight" state="frozen"/>
      <selection pane="topRight" activeCell="AC265" sqref="AC265"/>
      <selection pane="bottomLeft" activeCell="AC265" sqref="AC265"/>
      <selection pane="bottomRight" activeCell="P186" sqref="P186"/>
    </sheetView>
  </sheetViews>
  <sheetFormatPr defaultColWidth="9.140625" defaultRowHeight="12.75" x14ac:dyDescent="0.2"/>
  <cols>
    <col min="1" max="1" width="1.42578125" style="112" customWidth="1"/>
    <col min="2" max="2" width="2.28515625" customWidth="1"/>
    <col min="3" max="3" width="65" style="112" bestFit="1" customWidth="1"/>
    <col min="4" max="4" width="14.7109375" style="128" customWidth="1"/>
    <col min="5" max="5" width="14.85546875" style="128" customWidth="1"/>
    <col min="6" max="6" width="14.140625" style="128" bestFit="1" customWidth="1"/>
    <col min="7" max="7" width="13.5703125" style="128" bestFit="1" customWidth="1"/>
    <col min="8" max="8" width="12.140625" style="128" customWidth="1"/>
    <col min="9" max="9" width="13.28515625" style="128" customWidth="1"/>
    <col min="10" max="11" width="9.5703125" style="128" customWidth="1"/>
    <col min="12" max="12" width="11.85546875" style="128" customWidth="1"/>
    <col min="13" max="15" width="16.42578125" style="128" customWidth="1"/>
    <col min="16" max="16" width="11.5703125" style="128" customWidth="1"/>
    <col min="17" max="17" width="8.85546875" style="128" customWidth="1"/>
    <col min="18" max="18" width="16.5703125" style="128" customWidth="1"/>
    <col min="19" max="19" width="15.7109375" style="128" bestFit="1" customWidth="1"/>
    <col min="20" max="20" width="1" style="112" customWidth="1"/>
    <col min="21" max="21" width="1.85546875" style="112" customWidth="1"/>
    <col min="22" max="22" width="13.5703125" style="112" bestFit="1" customWidth="1"/>
    <col min="23" max="23" width="12.140625" style="112" bestFit="1" customWidth="1"/>
    <col min="24" max="24" width="11.7109375" style="112" bestFit="1" customWidth="1"/>
    <col min="25" max="25" width="12.28515625" style="112" customWidth="1"/>
    <col min="26" max="26" width="10.42578125" style="112" bestFit="1" customWidth="1"/>
    <col min="27" max="28" width="12.85546875" style="112" bestFit="1" customWidth="1"/>
    <col min="29" max="29" width="12.85546875" style="112" customWidth="1"/>
    <col min="30" max="30" width="9.28515625" style="112" bestFit="1" customWidth="1"/>
    <col min="31" max="31" width="10.42578125" style="112" bestFit="1" customWidth="1"/>
    <col min="32" max="32" width="11" style="112" customWidth="1"/>
    <col min="33" max="33" width="10.42578125" style="112" bestFit="1" customWidth="1"/>
    <col min="34" max="34" width="13.5703125" style="112" bestFit="1" customWidth="1"/>
    <col min="35" max="35" width="11.5703125" style="112" customWidth="1"/>
    <col min="36" max="36" width="10.85546875" style="112" customWidth="1"/>
    <col min="37" max="38" width="11.140625" style="112" customWidth="1"/>
    <col min="39" max="39" width="9.28515625" style="112" bestFit="1" customWidth="1"/>
    <col min="40" max="40" width="10.42578125" style="112" bestFit="1" customWidth="1"/>
    <col min="41" max="42" width="11.7109375" style="112" bestFit="1" customWidth="1"/>
    <col min="43" max="43" width="15.140625" style="382" customWidth="1"/>
    <col min="44" max="16384" width="9.140625" style="112"/>
  </cols>
  <sheetData>
    <row r="1" spans="2:43" x14ac:dyDescent="0.2">
      <c r="B1" s="112"/>
      <c r="C1" s="302"/>
      <c r="D1" s="303"/>
      <c r="E1" s="303"/>
      <c r="F1" s="304"/>
      <c r="G1" s="304"/>
      <c r="H1" s="305" t="s">
        <v>1366</v>
      </c>
      <c r="I1" s="305" t="s">
        <v>1366</v>
      </c>
      <c r="J1" s="305" t="s">
        <v>1366</v>
      </c>
      <c r="K1" s="386" t="s">
        <v>1366</v>
      </c>
      <c r="L1" s="305" t="s">
        <v>1366</v>
      </c>
      <c r="M1" s="305" t="s">
        <v>1366</v>
      </c>
      <c r="N1" s="305" t="s">
        <v>1366</v>
      </c>
      <c r="O1" s="305" t="s">
        <v>1366</v>
      </c>
      <c r="P1" s="305" t="s">
        <v>1366</v>
      </c>
      <c r="Q1" s="305" t="s">
        <v>1366</v>
      </c>
      <c r="R1" s="305" t="s">
        <v>1366</v>
      </c>
      <c r="S1" s="306" t="s">
        <v>1367</v>
      </c>
      <c r="V1" s="114"/>
      <c r="W1" s="114"/>
      <c r="X1" s="114"/>
      <c r="Y1" s="114"/>
      <c r="Z1" s="114"/>
      <c r="AA1" s="114"/>
      <c r="AB1" s="114"/>
      <c r="AC1" s="114"/>
      <c r="AD1" s="114"/>
      <c r="AE1" s="114"/>
      <c r="AF1" s="114"/>
      <c r="AG1" s="114"/>
      <c r="AH1" s="114"/>
      <c r="AI1" s="114"/>
      <c r="AJ1" s="114"/>
      <c r="AK1" s="114"/>
      <c r="AL1" s="114"/>
      <c r="AM1" s="114"/>
      <c r="AN1" s="114"/>
      <c r="AO1" s="313"/>
    </row>
    <row r="2" spans="2:43" ht="76.5" x14ac:dyDescent="0.2">
      <c r="B2" s="112"/>
      <c r="C2" s="307"/>
      <c r="D2" s="308" t="s">
        <v>285</v>
      </c>
      <c r="E2" s="308" t="s">
        <v>285</v>
      </c>
      <c r="F2" s="309" t="s">
        <v>1368</v>
      </c>
      <c r="G2" s="310" t="s">
        <v>1369</v>
      </c>
      <c r="H2" s="311" t="s">
        <v>129</v>
      </c>
      <c r="I2" s="311" t="s">
        <v>1371</v>
      </c>
      <c r="J2" s="311" t="s">
        <v>102</v>
      </c>
      <c r="K2" s="394" t="s">
        <v>1372</v>
      </c>
      <c r="L2" s="311" t="s">
        <v>1373</v>
      </c>
      <c r="M2" s="311" t="s">
        <v>1374</v>
      </c>
      <c r="N2" s="311" t="s">
        <v>1375</v>
      </c>
      <c r="O2" s="311" t="s">
        <v>1376</v>
      </c>
      <c r="P2" s="311" t="s">
        <v>1377</v>
      </c>
      <c r="Q2" s="311" t="s">
        <v>1378</v>
      </c>
      <c r="R2" s="311" t="s">
        <v>1379</v>
      </c>
      <c r="S2" s="312" t="s">
        <v>1430</v>
      </c>
      <c r="V2" s="396" t="s">
        <v>1381</v>
      </c>
      <c r="W2" s="396" t="s">
        <v>435</v>
      </c>
      <c r="X2" s="396" t="s">
        <v>1382</v>
      </c>
      <c r="Y2" s="396" t="s">
        <v>1383</v>
      </c>
      <c r="Z2" s="396" t="s">
        <v>1384</v>
      </c>
      <c r="AA2" s="396" t="s">
        <v>1385</v>
      </c>
      <c r="AB2" s="396" t="s">
        <v>1386</v>
      </c>
      <c r="AC2" s="396" t="s">
        <v>1387</v>
      </c>
      <c r="AD2" s="396" t="s">
        <v>1388</v>
      </c>
      <c r="AE2" s="396" t="s">
        <v>1389</v>
      </c>
      <c r="AF2" s="705" t="s">
        <v>1390</v>
      </c>
      <c r="AG2" s="396" t="s">
        <v>1391</v>
      </c>
      <c r="AH2" s="396" t="s">
        <v>1392</v>
      </c>
      <c r="AI2" s="397" t="s">
        <v>1435</v>
      </c>
      <c r="AJ2" s="397" t="s">
        <v>1394</v>
      </c>
      <c r="AK2" s="396" t="s">
        <v>1395</v>
      </c>
      <c r="AL2" s="396" t="s">
        <v>1396</v>
      </c>
      <c r="AM2" s="396" t="s">
        <v>1397</v>
      </c>
      <c r="AN2" s="396" t="s">
        <v>1398</v>
      </c>
      <c r="AO2" s="398" t="s">
        <v>1399</v>
      </c>
      <c r="AQ2" s="398" t="s">
        <v>1400</v>
      </c>
    </row>
    <row r="3" spans="2:43" s="382" customFormat="1" x14ac:dyDescent="0.2">
      <c r="B3" s="399"/>
      <c r="C3" s="435" t="s">
        <v>127</v>
      </c>
      <c r="D3" s="400">
        <f>FY</f>
        <v>2021</v>
      </c>
      <c r="E3" s="400">
        <f>FY-1</f>
        <v>2020</v>
      </c>
      <c r="F3" s="400"/>
      <c r="G3" s="400"/>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0"/>
      <c r="AI3" s="400"/>
      <c r="AJ3" s="400"/>
      <c r="AK3" s="400"/>
      <c r="AL3" s="400"/>
      <c r="AM3" s="400"/>
      <c r="AN3" s="400"/>
      <c r="AO3" s="401"/>
    </row>
    <row r="4" spans="2:43" s="382" customFormat="1" x14ac:dyDescent="0.2">
      <c r="B4" s="399"/>
      <c r="C4" s="436" t="str">
        <f>'GROUP Inputs'!C10</f>
        <v>1. Government Grants</v>
      </c>
      <c r="D4" s="402"/>
      <c r="E4" s="402"/>
      <c r="F4" s="402"/>
      <c r="G4" s="402"/>
      <c r="H4" s="402"/>
      <c r="I4" s="402"/>
      <c r="J4" s="402"/>
      <c r="K4" s="402"/>
      <c r="L4" s="402"/>
      <c r="M4" s="402"/>
      <c r="N4" s="402"/>
      <c r="O4" s="402"/>
      <c r="P4" s="402"/>
      <c r="Q4" s="402"/>
      <c r="R4" s="402"/>
      <c r="S4" s="402"/>
      <c r="T4" s="402"/>
      <c r="U4" s="402"/>
      <c r="V4" s="403"/>
      <c r="W4" s="403"/>
      <c r="X4" s="403"/>
      <c r="Y4" s="403"/>
      <c r="Z4" s="403"/>
      <c r="AA4" s="403"/>
      <c r="AB4" s="403"/>
      <c r="AC4" s="403"/>
      <c r="AD4" s="403"/>
      <c r="AE4" s="403"/>
      <c r="AF4" s="403"/>
      <c r="AG4" s="403"/>
      <c r="AH4" s="403"/>
      <c r="AI4" s="403"/>
      <c r="AJ4" s="403"/>
      <c r="AK4" s="403"/>
      <c r="AL4" s="403"/>
      <c r="AM4" s="403"/>
      <c r="AN4" s="403"/>
      <c r="AO4" s="404"/>
    </row>
    <row r="5" spans="2:43" s="382" customFormat="1" x14ac:dyDescent="0.2">
      <c r="B5" s="399"/>
      <c r="C5" s="437" t="str">
        <f>'GROUP Inputs'!C11</f>
        <v>Revenue</v>
      </c>
      <c r="D5" s="405"/>
      <c r="E5" s="405"/>
      <c r="F5" s="405"/>
      <c r="G5" s="405"/>
      <c r="H5" s="405"/>
      <c r="I5" s="405"/>
      <c r="J5" s="405"/>
      <c r="K5" s="405"/>
      <c r="L5" s="405"/>
      <c r="M5" s="405"/>
      <c r="N5" s="405"/>
      <c r="O5" s="405"/>
      <c r="P5" s="405"/>
      <c r="Q5" s="405"/>
      <c r="R5" s="406"/>
      <c r="S5" s="407"/>
      <c r="T5" s="408"/>
      <c r="U5" s="408"/>
      <c r="V5" s="409"/>
      <c r="W5" s="409"/>
      <c r="X5" s="409"/>
      <c r="Y5" s="409"/>
      <c r="Z5" s="409"/>
      <c r="AA5" s="409"/>
      <c r="AB5" s="409"/>
      <c r="AC5" s="409"/>
      <c r="AD5" s="409"/>
      <c r="AE5" s="409"/>
      <c r="AF5" s="409"/>
      <c r="AG5" s="409"/>
      <c r="AH5" s="409"/>
      <c r="AI5" s="1275"/>
      <c r="AJ5" s="1275"/>
      <c r="AK5" s="409"/>
      <c r="AL5" s="409"/>
      <c r="AM5" s="409"/>
      <c r="AN5" s="409"/>
      <c r="AO5" s="410"/>
    </row>
    <row r="6" spans="2:43" s="416" customFormat="1" x14ac:dyDescent="0.2">
      <c r="B6" s="399"/>
      <c r="C6" s="438" t="str">
        <f>'GROUP Inputs'!C12</f>
        <v>Operational Grants</v>
      </c>
      <c r="D6" s="411">
        <f>IFERROR('GROUP Inputs'!E12,0)</f>
        <v>0</v>
      </c>
      <c r="E6" s="411"/>
      <c r="F6" s="411">
        <f>D6-E6</f>
        <v>0</v>
      </c>
      <c r="G6" s="411"/>
      <c r="H6" s="411"/>
      <c r="I6" s="411">
        <f>SUM(-I128-I198-I199)</f>
        <v>0</v>
      </c>
      <c r="J6" s="411"/>
      <c r="K6" s="411">
        <f>-E188</f>
        <v>0</v>
      </c>
      <c r="L6" s="411"/>
      <c r="M6" s="411"/>
      <c r="N6" s="411"/>
      <c r="O6" s="411"/>
      <c r="P6" s="411"/>
      <c r="Q6" s="411"/>
      <c r="R6" s="412"/>
      <c r="S6" s="407">
        <f>SUM(F6:R6)</f>
        <v>0</v>
      </c>
      <c r="T6" s="413"/>
      <c r="U6" s="413"/>
      <c r="V6" s="414">
        <f>+S6</f>
        <v>0</v>
      </c>
      <c r="W6" s="414"/>
      <c r="X6" s="414"/>
      <c r="Y6" s="414"/>
      <c r="Z6" s="414"/>
      <c r="AA6" s="414"/>
      <c r="AB6" s="414"/>
      <c r="AC6" s="414"/>
      <c r="AD6" s="414"/>
      <c r="AE6" s="414"/>
      <c r="AF6" s="414"/>
      <c r="AG6" s="414"/>
      <c r="AH6" s="414"/>
      <c r="AI6" s="1276"/>
      <c r="AJ6" s="1276"/>
      <c r="AK6" s="414"/>
      <c r="AL6" s="414"/>
      <c r="AM6" s="414"/>
      <c r="AN6" s="414"/>
      <c r="AO6" s="415"/>
      <c r="AP6" s="408">
        <f t="shared" ref="AP6:AP11" si="0">S6-SUM(V6:AO6)</f>
        <v>0</v>
      </c>
    </row>
    <row r="7" spans="2:43" s="416" customFormat="1" x14ac:dyDescent="0.2">
      <c r="B7" s="399"/>
      <c r="C7" s="438" t="str">
        <f>'GROUP Inputs'!C13</f>
        <v>Teachers' Salaries Grants</v>
      </c>
      <c r="D7" s="411">
        <f>IFERROR('GROUP Inputs'!E13,0)</f>
        <v>0</v>
      </c>
      <c r="E7" s="411"/>
      <c r="F7" s="411">
        <f t="shared" ref="F7:F11" si="1">D7-E7</f>
        <v>0</v>
      </c>
      <c r="G7" s="411">
        <f>-F7</f>
        <v>0</v>
      </c>
      <c r="H7" s="411"/>
      <c r="I7" s="411"/>
      <c r="J7" s="411"/>
      <c r="K7" s="411"/>
      <c r="L7" s="411"/>
      <c r="M7" s="411"/>
      <c r="N7" s="411"/>
      <c r="O7" s="411"/>
      <c r="P7" s="411"/>
      <c r="Q7" s="411"/>
      <c r="R7" s="412"/>
      <c r="S7" s="417">
        <f t="shared" ref="S7:S11" si="2">SUM(F7:R7)</f>
        <v>0</v>
      </c>
      <c r="T7" s="413"/>
      <c r="U7" s="413"/>
      <c r="V7" s="414"/>
      <c r="W7" s="414"/>
      <c r="X7" s="414"/>
      <c r="Y7" s="414"/>
      <c r="Z7" s="414"/>
      <c r="AA7" s="414"/>
      <c r="AB7" s="414"/>
      <c r="AC7" s="414"/>
      <c r="AD7" s="414"/>
      <c r="AE7" s="414"/>
      <c r="AF7" s="414"/>
      <c r="AG7" s="414"/>
      <c r="AH7" s="414"/>
      <c r="AI7" s="1276"/>
      <c r="AJ7" s="1276"/>
      <c r="AK7" s="414"/>
      <c r="AL7" s="414"/>
      <c r="AM7" s="414"/>
      <c r="AN7" s="414"/>
      <c r="AO7" s="415"/>
      <c r="AP7" s="408">
        <f t="shared" si="0"/>
        <v>0</v>
      </c>
    </row>
    <row r="8" spans="2:43" s="416" customFormat="1" x14ac:dyDescent="0.2">
      <c r="B8" s="399"/>
      <c r="C8" s="438" t="str">
        <f>'GROUP Inputs'!C14</f>
        <v>Use of Land and Buildings Grants</v>
      </c>
      <c r="D8" s="411">
        <f>IFERROR('GROUP Inputs'!E14,0)</f>
        <v>0</v>
      </c>
      <c r="E8" s="411"/>
      <c r="F8" s="411">
        <f t="shared" si="1"/>
        <v>0</v>
      </c>
      <c r="G8" s="411">
        <f>-F8</f>
        <v>0</v>
      </c>
      <c r="H8" s="411"/>
      <c r="I8" s="411"/>
      <c r="J8" s="411"/>
      <c r="K8" s="411"/>
      <c r="L8" s="411"/>
      <c r="M8" s="411"/>
      <c r="N8" s="411"/>
      <c r="O8" s="411"/>
      <c r="P8" s="411"/>
      <c r="Q8" s="411"/>
      <c r="R8" s="412"/>
      <c r="S8" s="417">
        <f t="shared" si="2"/>
        <v>0</v>
      </c>
      <c r="T8" s="413"/>
      <c r="U8" s="413"/>
      <c r="V8" s="414"/>
      <c r="W8" s="414"/>
      <c r="X8" s="414"/>
      <c r="Y8" s="414"/>
      <c r="Z8" s="414"/>
      <c r="AA8" s="414"/>
      <c r="AB8" s="414"/>
      <c r="AC8" s="414"/>
      <c r="AD8" s="414"/>
      <c r="AE8" s="414"/>
      <c r="AF8" s="414"/>
      <c r="AG8" s="414"/>
      <c r="AH8" s="414"/>
      <c r="AI8" s="1276"/>
      <c r="AJ8" s="1276"/>
      <c r="AK8" s="414"/>
      <c r="AL8" s="414"/>
      <c r="AM8" s="414"/>
      <c r="AN8" s="414"/>
      <c r="AO8" s="415"/>
      <c r="AP8" s="408">
        <f t="shared" si="0"/>
        <v>0</v>
      </c>
    </row>
    <row r="9" spans="2:43" s="416" customFormat="1" x14ac:dyDescent="0.2">
      <c r="B9" s="399"/>
      <c r="C9" s="438" t="str">
        <f>'GROUP Inputs'!C15</f>
        <v>Other MoE Grants</v>
      </c>
      <c r="D9" s="411">
        <f>IFERROR('GROUP Inputs'!E15,"")</f>
        <v>0</v>
      </c>
      <c r="E9" s="411"/>
      <c r="F9" s="411">
        <f t="shared" si="1"/>
        <v>0</v>
      </c>
      <c r="G9" s="411"/>
      <c r="H9" s="411"/>
      <c r="I9" s="411"/>
      <c r="J9" s="411"/>
      <c r="K9" s="411"/>
      <c r="L9" s="411"/>
      <c r="M9" s="411"/>
      <c r="N9" s="411"/>
      <c r="O9" s="411"/>
      <c r="P9" s="411"/>
      <c r="Q9" s="411"/>
      <c r="R9" s="412"/>
      <c r="S9" s="407">
        <f t="shared" si="2"/>
        <v>0</v>
      </c>
      <c r="T9" s="413"/>
      <c r="U9" s="413"/>
      <c r="V9" s="414">
        <f>+S9</f>
        <v>0</v>
      </c>
      <c r="W9" s="414"/>
      <c r="X9" s="414"/>
      <c r="Y9" s="414"/>
      <c r="Z9" s="414"/>
      <c r="AA9" s="414"/>
      <c r="AB9" s="414"/>
      <c r="AC9" s="414"/>
      <c r="AD9" s="414"/>
      <c r="AE9" s="414"/>
      <c r="AF9" s="414"/>
      <c r="AG9" s="414"/>
      <c r="AH9" s="414"/>
      <c r="AI9" s="1276"/>
      <c r="AJ9" s="1276"/>
      <c r="AK9" s="414"/>
      <c r="AL9" s="414"/>
      <c r="AM9" s="414"/>
      <c r="AN9" s="414"/>
      <c r="AO9" s="415"/>
      <c r="AP9" s="408">
        <f t="shared" si="0"/>
        <v>0</v>
      </c>
    </row>
    <row r="10" spans="2:43" s="416" customFormat="1" x14ac:dyDescent="0.2">
      <c r="B10" s="399"/>
      <c r="C10" s="438" t="str">
        <f>'GROUP Inputs'!C17</f>
        <v>Transport Grants</v>
      </c>
      <c r="D10" s="411">
        <f>IFERROR('GROUP Inputs'!E17,"")</f>
        <v>0</v>
      </c>
      <c r="E10" s="411"/>
      <c r="F10" s="411">
        <f t="shared" si="1"/>
        <v>0</v>
      </c>
      <c r="G10" s="411"/>
      <c r="H10" s="411"/>
      <c r="I10" s="411"/>
      <c r="J10" s="411"/>
      <c r="K10" s="411"/>
      <c r="L10" s="411"/>
      <c r="M10" s="411"/>
      <c r="N10" s="411"/>
      <c r="O10" s="411"/>
      <c r="P10" s="411"/>
      <c r="Q10" s="411"/>
      <c r="R10" s="412"/>
      <c r="S10" s="407">
        <f t="shared" si="2"/>
        <v>0</v>
      </c>
      <c r="T10" s="413"/>
      <c r="U10" s="413"/>
      <c r="V10" s="414">
        <f>+S10</f>
        <v>0</v>
      </c>
      <c r="W10" s="414"/>
      <c r="X10" s="414"/>
      <c r="Y10" s="414"/>
      <c r="Z10" s="414"/>
      <c r="AA10" s="414"/>
      <c r="AB10" s="414"/>
      <c r="AC10" s="414"/>
      <c r="AD10" s="414"/>
      <c r="AE10" s="414"/>
      <c r="AF10" s="414"/>
      <c r="AG10" s="414"/>
      <c r="AH10" s="414"/>
      <c r="AI10" s="1276"/>
      <c r="AJ10" s="1276"/>
      <c r="AK10" s="414"/>
      <c r="AL10" s="414"/>
      <c r="AM10" s="414"/>
      <c r="AN10" s="414"/>
      <c r="AO10" s="415"/>
      <c r="AP10" s="408">
        <f t="shared" si="0"/>
        <v>0</v>
      </c>
    </row>
    <row r="11" spans="2:43" s="416" customFormat="1" x14ac:dyDescent="0.2">
      <c r="B11" s="399"/>
      <c r="C11" s="438" t="s">
        <v>135</v>
      </c>
      <c r="D11" s="411">
        <f>IFERROR('GROUP Inputs'!E18,"")</f>
        <v>0</v>
      </c>
      <c r="E11" s="411"/>
      <c r="F11" s="411">
        <f t="shared" si="1"/>
        <v>0</v>
      </c>
      <c r="G11" s="411"/>
      <c r="H11" s="411"/>
      <c r="I11" s="411"/>
      <c r="J11" s="411"/>
      <c r="K11" s="411"/>
      <c r="L11" s="411"/>
      <c r="M11" s="411"/>
      <c r="N11" s="411"/>
      <c r="O11" s="411"/>
      <c r="P11" s="411"/>
      <c r="Q11" s="411"/>
      <c r="R11" s="412"/>
      <c r="S11" s="407">
        <f t="shared" si="2"/>
        <v>0</v>
      </c>
      <c r="T11" s="413"/>
      <c r="U11" s="413"/>
      <c r="V11" s="414">
        <f>+S11</f>
        <v>0</v>
      </c>
      <c r="W11" s="414"/>
      <c r="X11" s="414"/>
      <c r="Y11" s="414"/>
      <c r="Z11" s="414"/>
      <c r="AA11" s="414"/>
      <c r="AB11" s="414"/>
      <c r="AC11" s="414"/>
      <c r="AD11" s="414"/>
      <c r="AE11" s="414"/>
      <c r="AF11" s="414"/>
      <c r="AG11" s="414"/>
      <c r="AH11" s="414"/>
      <c r="AI11" s="1276"/>
      <c r="AJ11" s="1276"/>
      <c r="AK11" s="414"/>
      <c r="AL11" s="414"/>
      <c r="AM11" s="414"/>
      <c r="AN11" s="414"/>
      <c r="AO11" s="415"/>
      <c r="AP11" s="408">
        <f t="shared" si="0"/>
        <v>0</v>
      </c>
    </row>
    <row r="12" spans="2:43" s="416" customFormat="1" x14ac:dyDescent="0.2">
      <c r="B12" s="399"/>
      <c r="C12" s="439"/>
      <c r="D12" s="411"/>
      <c r="E12" s="411"/>
      <c r="F12" s="411"/>
      <c r="G12" s="411"/>
      <c r="H12" s="411"/>
      <c r="I12" s="411"/>
      <c r="J12" s="411"/>
      <c r="K12" s="411"/>
      <c r="L12" s="411"/>
      <c r="M12" s="411"/>
      <c r="N12" s="411"/>
      <c r="O12" s="411"/>
      <c r="P12" s="411"/>
      <c r="Q12" s="411"/>
      <c r="R12" s="412"/>
      <c r="S12" s="407"/>
      <c r="T12" s="413"/>
      <c r="U12" s="413"/>
      <c r="V12" s="414"/>
      <c r="W12" s="414"/>
      <c r="X12" s="414"/>
      <c r="Y12" s="414"/>
      <c r="Z12" s="414"/>
      <c r="AA12" s="414"/>
      <c r="AB12" s="414"/>
      <c r="AC12" s="414"/>
      <c r="AD12" s="414"/>
      <c r="AE12" s="414"/>
      <c r="AF12" s="414"/>
      <c r="AG12" s="414"/>
      <c r="AH12" s="414"/>
      <c r="AI12" s="1276"/>
      <c r="AJ12" s="1276"/>
      <c r="AK12" s="414"/>
      <c r="AL12" s="414"/>
      <c r="AM12" s="414"/>
      <c r="AN12" s="414"/>
      <c r="AO12" s="415"/>
    </row>
    <row r="13" spans="2:43" s="382" customFormat="1" x14ac:dyDescent="0.2">
      <c r="B13" s="399"/>
      <c r="C13" s="436" t="str">
        <f>'GROUP Inputs'!C20</f>
        <v>2. Local Funds</v>
      </c>
      <c r="D13" s="402"/>
      <c r="E13" s="402"/>
      <c r="F13" s="402"/>
      <c r="G13" s="402"/>
      <c r="H13" s="402"/>
      <c r="I13" s="402"/>
      <c r="J13" s="402"/>
      <c r="K13" s="402"/>
      <c r="L13" s="402"/>
      <c r="M13" s="402"/>
      <c r="N13" s="402"/>
      <c r="O13" s="402"/>
      <c r="P13" s="402"/>
      <c r="Q13" s="402"/>
      <c r="R13" s="402"/>
      <c r="S13" s="402"/>
      <c r="T13" s="402"/>
      <c r="U13" s="402"/>
      <c r="V13" s="403"/>
      <c r="W13" s="403"/>
      <c r="X13" s="403"/>
      <c r="Y13" s="403"/>
      <c r="Z13" s="403"/>
      <c r="AA13" s="403"/>
      <c r="AB13" s="403"/>
      <c r="AC13" s="403"/>
      <c r="AD13" s="403"/>
      <c r="AE13" s="403"/>
      <c r="AF13" s="403"/>
      <c r="AG13" s="403"/>
      <c r="AH13" s="403"/>
      <c r="AI13" s="403"/>
      <c r="AJ13" s="403"/>
      <c r="AK13" s="403"/>
      <c r="AL13" s="403"/>
      <c r="AM13" s="403"/>
      <c r="AN13" s="403"/>
      <c r="AO13" s="404"/>
    </row>
    <row r="14" spans="2:43" s="382" customFormat="1" x14ac:dyDescent="0.2">
      <c r="B14" s="399"/>
      <c r="C14" s="437" t="s">
        <v>129</v>
      </c>
      <c r="D14" s="405"/>
      <c r="E14" s="405"/>
      <c r="F14" s="405"/>
      <c r="G14" s="405"/>
      <c r="H14" s="405"/>
      <c r="I14" s="405"/>
      <c r="J14" s="405"/>
      <c r="K14" s="405"/>
      <c r="L14" s="405"/>
      <c r="M14" s="405"/>
      <c r="N14" s="405"/>
      <c r="O14" s="405"/>
      <c r="P14" s="405"/>
      <c r="Q14" s="405"/>
      <c r="R14" s="406"/>
      <c r="S14" s="407"/>
      <c r="T14" s="408"/>
      <c r="U14" s="408"/>
      <c r="V14" s="409"/>
      <c r="W14" s="409"/>
      <c r="X14" s="409"/>
      <c r="Y14" s="409"/>
      <c r="Z14" s="409"/>
      <c r="AA14" s="409"/>
      <c r="AB14" s="409"/>
      <c r="AC14" s="409"/>
      <c r="AD14" s="409"/>
      <c r="AE14" s="409"/>
      <c r="AF14" s="409"/>
      <c r="AG14" s="409"/>
      <c r="AH14" s="409"/>
      <c r="AI14" s="1275"/>
      <c r="AJ14" s="1275"/>
      <c r="AK14" s="409"/>
      <c r="AL14" s="409"/>
      <c r="AM14" s="409"/>
      <c r="AN14" s="409"/>
      <c r="AO14" s="410"/>
    </row>
    <row r="15" spans="2:43" s="416" customFormat="1" x14ac:dyDescent="0.2">
      <c r="B15" s="399"/>
      <c r="C15" s="1443" t="s">
        <v>137</v>
      </c>
      <c r="D15" s="411">
        <f>IFERROR('GROUP Inputs'!E22,"")</f>
        <v>0</v>
      </c>
      <c r="E15" s="411"/>
      <c r="F15" s="411">
        <f t="shared" ref="F15:F21" si="3">D15-E15</f>
        <v>0</v>
      </c>
      <c r="G15" s="411"/>
      <c r="H15" s="411"/>
      <c r="I15" s="411"/>
      <c r="J15" s="411"/>
      <c r="K15" s="411"/>
      <c r="L15" s="411"/>
      <c r="M15" s="411"/>
      <c r="N15" s="411"/>
      <c r="O15" s="411"/>
      <c r="P15" s="411"/>
      <c r="Q15" s="411"/>
      <c r="R15" s="412"/>
      <c r="S15" s="407">
        <f t="shared" ref="S15:S21" si="4">SUM(F15:R15)</f>
        <v>0</v>
      </c>
      <c r="T15" s="413"/>
      <c r="U15" s="413"/>
      <c r="V15" s="414"/>
      <c r="W15" s="414">
        <f t="shared" ref="W15:W21" si="5">+S15</f>
        <v>0</v>
      </c>
      <c r="X15" s="414"/>
      <c r="Y15" s="414"/>
      <c r="Z15" s="414"/>
      <c r="AA15" s="414"/>
      <c r="AB15" s="414"/>
      <c r="AC15" s="414"/>
      <c r="AD15" s="414"/>
      <c r="AE15" s="414"/>
      <c r="AF15" s="414"/>
      <c r="AG15" s="414"/>
      <c r="AH15" s="414"/>
      <c r="AI15" s="1276"/>
      <c r="AJ15" s="1276"/>
      <c r="AK15" s="414"/>
      <c r="AL15" s="414"/>
      <c r="AM15" s="414"/>
      <c r="AN15" s="414"/>
      <c r="AO15" s="415"/>
      <c r="AP15" s="408">
        <f t="shared" ref="AP15:AP21" si="6">S15-SUM(V15:AO15)</f>
        <v>0</v>
      </c>
    </row>
    <row r="16" spans="2:43" s="416" customFormat="1" x14ac:dyDescent="0.2">
      <c r="B16" s="399"/>
      <c r="C16" s="1411" t="s">
        <v>138</v>
      </c>
      <c r="D16" s="411">
        <f>IFERROR('GROUP Inputs'!E23,"")</f>
        <v>0</v>
      </c>
      <c r="E16" s="411"/>
      <c r="F16" s="411">
        <f t="shared" si="3"/>
        <v>0</v>
      </c>
      <c r="G16" s="411"/>
      <c r="H16" s="411"/>
      <c r="I16" s="411"/>
      <c r="J16" s="411"/>
      <c r="K16" s="411"/>
      <c r="L16" s="411"/>
      <c r="M16" s="411"/>
      <c r="N16" s="411"/>
      <c r="O16" s="411"/>
      <c r="P16" s="411"/>
      <c r="Q16" s="411"/>
      <c r="R16" s="412"/>
      <c r="S16" s="407">
        <f t="shared" si="4"/>
        <v>0</v>
      </c>
      <c r="T16" s="413"/>
      <c r="U16" s="413"/>
      <c r="V16" s="414"/>
      <c r="W16" s="414">
        <f t="shared" si="5"/>
        <v>0</v>
      </c>
      <c r="X16" s="414"/>
      <c r="Y16" s="414"/>
      <c r="Z16" s="414"/>
      <c r="AA16" s="414"/>
      <c r="AB16" s="414"/>
      <c r="AC16" s="414"/>
      <c r="AD16" s="414"/>
      <c r="AE16" s="414"/>
      <c r="AF16" s="414"/>
      <c r="AG16" s="414"/>
      <c r="AH16" s="414"/>
      <c r="AI16" s="1276"/>
      <c r="AJ16" s="1276"/>
      <c r="AK16" s="414"/>
      <c r="AL16" s="414"/>
      <c r="AM16" s="414"/>
      <c r="AN16" s="414"/>
      <c r="AO16" s="415"/>
      <c r="AP16" s="408">
        <f t="shared" si="6"/>
        <v>0</v>
      </c>
    </row>
    <row r="17" spans="2:42" s="416" customFormat="1" x14ac:dyDescent="0.2">
      <c r="B17" s="399"/>
      <c r="C17" s="1411" t="s">
        <v>1458</v>
      </c>
      <c r="D17" s="411">
        <f>IFERROR('GROUP Inputs'!E24,"")</f>
        <v>0</v>
      </c>
      <c r="E17" s="411"/>
      <c r="F17" s="411">
        <f t="shared" si="3"/>
        <v>0</v>
      </c>
      <c r="G17" s="411"/>
      <c r="H17" s="411"/>
      <c r="I17" s="411"/>
      <c r="J17" s="411"/>
      <c r="K17" s="411"/>
      <c r="L17" s="411"/>
      <c r="M17" s="411"/>
      <c r="N17" s="411"/>
      <c r="O17" s="411"/>
      <c r="P17" s="411"/>
      <c r="Q17" s="411"/>
      <c r="R17" s="412"/>
      <c r="S17" s="407">
        <f t="shared" si="4"/>
        <v>0</v>
      </c>
      <c r="T17" s="413"/>
      <c r="U17" s="413"/>
      <c r="V17" s="414"/>
      <c r="W17" s="414">
        <f t="shared" si="5"/>
        <v>0</v>
      </c>
      <c r="X17" s="414"/>
      <c r="Y17" s="414"/>
      <c r="Z17" s="414"/>
      <c r="AA17" s="414"/>
      <c r="AB17" s="414"/>
      <c r="AC17" s="414"/>
      <c r="AD17" s="414"/>
      <c r="AE17" s="414"/>
      <c r="AF17" s="414"/>
      <c r="AG17" s="414"/>
      <c r="AH17" s="414"/>
      <c r="AI17" s="1276"/>
      <c r="AJ17" s="1276"/>
      <c r="AK17" s="414"/>
      <c r="AL17" s="414"/>
      <c r="AM17" s="414"/>
      <c r="AN17" s="414"/>
      <c r="AO17" s="415"/>
      <c r="AP17" s="408">
        <f t="shared" si="6"/>
        <v>0</v>
      </c>
    </row>
    <row r="18" spans="2:42" s="416" customFormat="1" x14ac:dyDescent="0.2">
      <c r="B18" s="399"/>
      <c r="C18" s="438" t="s">
        <v>140</v>
      </c>
      <c r="D18" s="411">
        <f>IFERROR('GROUP Inputs'!E25,"")</f>
        <v>0</v>
      </c>
      <c r="E18" s="411"/>
      <c r="F18" s="411">
        <f t="shared" si="3"/>
        <v>0</v>
      </c>
      <c r="G18" s="411"/>
      <c r="H18" s="411">
        <f>-H127-H202-H129</f>
        <v>0</v>
      </c>
      <c r="I18" s="411"/>
      <c r="J18" s="411"/>
      <c r="K18" s="411"/>
      <c r="L18" s="411"/>
      <c r="M18" s="411"/>
      <c r="N18" s="411"/>
      <c r="O18" s="411"/>
      <c r="P18" s="411"/>
      <c r="Q18" s="411"/>
      <c r="R18" s="412"/>
      <c r="S18" s="407">
        <f t="shared" si="4"/>
        <v>0</v>
      </c>
      <c r="T18" s="413"/>
      <c r="U18" s="413"/>
      <c r="V18" s="414"/>
      <c r="W18" s="414">
        <f t="shared" si="5"/>
        <v>0</v>
      </c>
      <c r="X18" s="414"/>
      <c r="Y18" s="414"/>
      <c r="Z18" s="414"/>
      <c r="AA18" s="414"/>
      <c r="AB18" s="414"/>
      <c r="AC18" s="414"/>
      <c r="AD18" s="414"/>
      <c r="AE18" s="414"/>
      <c r="AF18" s="414"/>
      <c r="AG18" s="414"/>
      <c r="AH18" s="414"/>
      <c r="AI18" s="1276"/>
      <c r="AJ18" s="1276"/>
      <c r="AK18" s="414"/>
      <c r="AL18" s="414"/>
      <c r="AM18" s="414"/>
      <c r="AN18" s="414"/>
      <c r="AO18" s="415"/>
      <c r="AP18" s="408">
        <f t="shared" si="6"/>
        <v>0</v>
      </c>
    </row>
    <row r="19" spans="2:42" s="416" customFormat="1" x14ac:dyDescent="0.2">
      <c r="B19" s="399"/>
      <c r="C19" s="438" t="s">
        <v>1401</v>
      </c>
      <c r="D19" s="411"/>
      <c r="E19" s="411"/>
      <c r="F19" s="411">
        <f t="shared" si="3"/>
        <v>0</v>
      </c>
      <c r="G19" s="411"/>
      <c r="H19" s="411"/>
      <c r="I19" s="411"/>
      <c r="J19" s="411"/>
      <c r="K19" s="411"/>
      <c r="L19" s="411"/>
      <c r="M19" s="411"/>
      <c r="N19" s="411"/>
      <c r="O19" s="411"/>
      <c r="P19" s="411"/>
      <c r="Q19" s="411"/>
      <c r="R19" s="412"/>
      <c r="S19" s="407">
        <f t="shared" si="4"/>
        <v>0</v>
      </c>
      <c r="T19" s="413"/>
      <c r="U19" s="413"/>
      <c r="V19" s="414"/>
      <c r="W19" s="414">
        <f t="shared" si="5"/>
        <v>0</v>
      </c>
      <c r="X19" s="414"/>
      <c r="Y19" s="414"/>
      <c r="Z19" s="414"/>
      <c r="AA19" s="414"/>
      <c r="AB19" s="414"/>
      <c r="AC19" s="414"/>
      <c r="AD19" s="414"/>
      <c r="AE19" s="414"/>
      <c r="AF19" s="414"/>
      <c r="AG19" s="414"/>
      <c r="AH19" s="414"/>
      <c r="AI19" s="1276"/>
      <c r="AJ19" s="1276"/>
      <c r="AK19" s="414"/>
      <c r="AL19" s="414"/>
      <c r="AM19" s="414"/>
      <c r="AN19" s="414"/>
      <c r="AO19" s="415"/>
      <c r="AP19" s="413">
        <f t="shared" si="6"/>
        <v>0</v>
      </c>
    </row>
    <row r="20" spans="2:42" s="416" customFormat="1" x14ac:dyDescent="0.2">
      <c r="B20" s="399"/>
      <c r="C20" s="438" t="s">
        <v>141</v>
      </c>
      <c r="D20" s="411">
        <f>IFERROR('GROUP Inputs'!E26,"")</f>
        <v>0</v>
      </c>
      <c r="E20" s="411"/>
      <c r="F20" s="411">
        <f t="shared" si="3"/>
        <v>0</v>
      </c>
      <c r="G20" s="411"/>
      <c r="H20" s="411"/>
      <c r="I20" s="411"/>
      <c r="J20" s="411"/>
      <c r="K20" s="411"/>
      <c r="L20" s="411"/>
      <c r="M20" s="411"/>
      <c r="N20" s="411"/>
      <c r="O20" s="411"/>
      <c r="P20" s="411"/>
      <c r="Q20" s="411"/>
      <c r="R20" s="412"/>
      <c r="S20" s="407">
        <f t="shared" si="4"/>
        <v>0</v>
      </c>
      <c r="T20" s="413"/>
      <c r="U20" s="413"/>
      <c r="V20" s="414"/>
      <c r="W20" s="414">
        <f t="shared" si="5"/>
        <v>0</v>
      </c>
      <c r="X20" s="414"/>
      <c r="Y20" s="414"/>
      <c r="Z20" s="414"/>
      <c r="AA20" s="414"/>
      <c r="AB20" s="414"/>
      <c r="AC20" s="414"/>
      <c r="AD20" s="414"/>
      <c r="AE20" s="414"/>
      <c r="AF20" s="414"/>
      <c r="AG20" s="414"/>
      <c r="AH20" s="414"/>
      <c r="AI20" s="1276"/>
      <c r="AJ20" s="1276"/>
      <c r="AK20" s="414"/>
      <c r="AL20" s="414"/>
      <c r="AM20" s="414"/>
      <c r="AN20" s="414"/>
      <c r="AO20" s="415"/>
      <c r="AP20" s="408">
        <f t="shared" si="6"/>
        <v>0</v>
      </c>
    </row>
    <row r="21" spans="2:42" s="416" customFormat="1" x14ac:dyDescent="0.2">
      <c r="B21" s="399"/>
      <c r="C21" s="1411" t="s">
        <v>142</v>
      </c>
      <c r="D21" s="411">
        <f>IFERROR('GROUP Inputs'!E27,"")</f>
        <v>0</v>
      </c>
      <c r="E21" s="411"/>
      <c r="F21" s="411">
        <f t="shared" si="3"/>
        <v>0</v>
      </c>
      <c r="G21" s="411"/>
      <c r="H21" s="411"/>
      <c r="I21" s="411"/>
      <c r="J21" s="411"/>
      <c r="K21" s="411"/>
      <c r="L21" s="411"/>
      <c r="M21" s="411"/>
      <c r="N21" s="411"/>
      <c r="O21" s="411"/>
      <c r="P21" s="411"/>
      <c r="Q21" s="411"/>
      <c r="R21" s="412"/>
      <c r="S21" s="407">
        <f t="shared" si="4"/>
        <v>0</v>
      </c>
      <c r="T21" s="413"/>
      <c r="U21" s="413"/>
      <c r="V21" s="414"/>
      <c r="W21" s="414">
        <f t="shared" si="5"/>
        <v>0</v>
      </c>
      <c r="X21" s="414"/>
      <c r="Y21" s="414"/>
      <c r="Z21" s="414"/>
      <c r="AA21" s="414"/>
      <c r="AB21" s="414"/>
      <c r="AC21" s="414"/>
      <c r="AD21" s="414"/>
      <c r="AE21" s="414"/>
      <c r="AF21" s="414"/>
      <c r="AG21" s="414"/>
      <c r="AH21" s="414"/>
      <c r="AI21" s="1276"/>
      <c r="AJ21" s="1276"/>
      <c r="AK21" s="414"/>
      <c r="AL21" s="414"/>
      <c r="AM21" s="414"/>
      <c r="AN21" s="414"/>
      <c r="AO21" s="415"/>
      <c r="AP21" s="408">
        <f t="shared" si="6"/>
        <v>0</v>
      </c>
    </row>
    <row r="22" spans="2:42" s="416" customFormat="1" x14ac:dyDescent="0.2">
      <c r="B22" s="399"/>
      <c r="C22" s="438"/>
      <c r="D22" s="411"/>
      <c r="E22" s="411"/>
      <c r="F22" s="411"/>
      <c r="G22" s="411"/>
      <c r="H22" s="411"/>
      <c r="I22" s="411"/>
      <c r="J22" s="411"/>
      <c r="K22" s="411"/>
      <c r="L22" s="411"/>
      <c r="M22" s="411"/>
      <c r="N22" s="411"/>
      <c r="O22" s="411"/>
      <c r="P22" s="411"/>
      <c r="Q22" s="411"/>
      <c r="R22" s="412"/>
      <c r="S22" s="407"/>
      <c r="T22" s="413"/>
      <c r="U22" s="413"/>
      <c r="V22" s="414"/>
      <c r="W22" s="414"/>
      <c r="X22" s="414"/>
      <c r="Y22" s="414"/>
      <c r="Z22" s="414"/>
      <c r="AA22" s="414"/>
      <c r="AB22" s="414"/>
      <c r="AC22" s="414"/>
      <c r="AD22" s="414"/>
      <c r="AE22" s="414"/>
      <c r="AF22" s="414"/>
      <c r="AG22" s="414"/>
      <c r="AH22" s="414"/>
      <c r="AI22" s="1276"/>
      <c r="AJ22" s="1276"/>
      <c r="AK22" s="414"/>
      <c r="AL22" s="414"/>
      <c r="AM22" s="414"/>
      <c r="AN22" s="414"/>
      <c r="AO22" s="415"/>
    </row>
    <row r="23" spans="2:42" s="382" customFormat="1" x14ac:dyDescent="0.2">
      <c r="B23" s="399"/>
      <c r="C23" s="437" t="s">
        <v>143</v>
      </c>
      <c r="D23" s="405"/>
      <c r="E23" s="405"/>
      <c r="F23" s="405"/>
      <c r="G23" s="405"/>
      <c r="H23" s="405"/>
      <c r="I23" s="405"/>
      <c r="J23" s="405"/>
      <c r="K23" s="405"/>
      <c r="L23" s="405"/>
      <c r="M23" s="405"/>
      <c r="N23" s="405"/>
      <c r="O23" s="405"/>
      <c r="P23" s="405"/>
      <c r="Q23" s="405"/>
      <c r="R23" s="406"/>
      <c r="S23" s="407"/>
      <c r="T23" s="408"/>
      <c r="U23" s="408"/>
      <c r="V23" s="409"/>
      <c r="W23" s="409"/>
      <c r="X23" s="409"/>
      <c r="Y23" s="409"/>
      <c r="Z23" s="409"/>
      <c r="AA23" s="409"/>
      <c r="AB23" s="409"/>
      <c r="AC23" s="409"/>
      <c r="AD23" s="409"/>
      <c r="AE23" s="409"/>
      <c r="AF23" s="409"/>
      <c r="AG23" s="409"/>
      <c r="AH23" s="409"/>
      <c r="AI23" s="1275"/>
      <c r="AJ23" s="1275"/>
      <c r="AK23" s="409"/>
      <c r="AL23" s="409"/>
      <c r="AM23" s="409"/>
      <c r="AN23" s="409"/>
      <c r="AO23" s="410"/>
    </row>
    <row r="24" spans="2:42" s="416" customFormat="1" x14ac:dyDescent="0.2">
      <c r="B24" s="399"/>
      <c r="C24" s="1444" t="s">
        <v>289</v>
      </c>
      <c r="D24" s="411">
        <f>IFERROR('GROUP Inputs'!E30,"")</f>
        <v>0</v>
      </c>
      <c r="E24" s="411"/>
      <c r="F24" s="411">
        <f>D24-E24</f>
        <v>0</v>
      </c>
      <c r="G24" s="411"/>
      <c r="H24" s="411"/>
      <c r="I24" s="411"/>
      <c r="J24" s="411"/>
      <c r="K24" s="411"/>
      <c r="L24" s="411"/>
      <c r="M24" s="411"/>
      <c r="N24" s="411"/>
      <c r="O24" s="411"/>
      <c r="P24" s="411"/>
      <c r="Q24" s="411"/>
      <c r="R24" s="412"/>
      <c r="S24" s="407">
        <f>SUM(F24:R24)</f>
        <v>0</v>
      </c>
      <c r="T24" s="413"/>
      <c r="U24" s="413"/>
      <c r="V24" s="414"/>
      <c r="W24" s="414"/>
      <c r="X24" s="414"/>
      <c r="Y24" s="414"/>
      <c r="Z24" s="414"/>
      <c r="AA24" s="414"/>
      <c r="AB24" s="414">
        <f>+S24</f>
        <v>0</v>
      </c>
      <c r="AC24" s="414"/>
      <c r="AD24" s="414"/>
      <c r="AE24" s="414"/>
      <c r="AF24" s="414"/>
      <c r="AG24" s="414"/>
      <c r="AH24" s="414"/>
      <c r="AI24" s="1276"/>
      <c r="AJ24" s="1276"/>
      <c r="AK24" s="414"/>
      <c r="AL24" s="414"/>
      <c r="AM24" s="414"/>
      <c r="AN24" s="414"/>
      <c r="AO24" s="415"/>
      <c r="AP24" s="408">
        <f>S24-SUM(V24:AO24)</f>
        <v>0</v>
      </c>
    </row>
    <row r="25" spans="2:42" s="416" customFormat="1" x14ac:dyDescent="0.2">
      <c r="B25" s="399"/>
      <c r="C25" s="1445" t="s">
        <v>141</v>
      </c>
      <c r="D25" s="411">
        <f>IFERROR('GROUP Inputs'!E31,"")</f>
        <v>0</v>
      </c>
      <c r="E25" s="411"/>
      <c r="F25" s="411">
        <f>D25-E25</f>
        <v>0</v>
      </c>
      <c r="G25" s="411"/>
      <c r="H25" s="411"/>
      <c r="I25" s="411"/>
      <c r="J25" s="411"/>
      <c r="K25" s="411"/>
      <c r="L25" s="411"/>
      <c r="M25" s="411">
        <f>-M142-M143-M141</f>
        <v>0</v>
      </c>
      <c r="N25" s="411"/>
      <c r="O25" s="411"/>
      <c r="P25" s="411"/>
      <c r="Q25" s="411"/>
      <c r="R25" s="412"/>
      <c r="S25" s="407">
        <f>SUM(F25:R25)</f>
        <v>0</v>
      </c>
      <c r="T25" s="413"/>
      <c r="U25" s="413"/>
      <c r="V25" s="414"/>
      <c r="W25" s="414"/>
      <c r="X25" s="414"/>
      <c r="Y25" s="414"/>
      <c r="Z25" s="414"/>
      <c r="AA25" s="414"/>
      <c r="AB25" s="414">
        <f>+S25</f>
        <v>0</v>
      </c>
      <c r="AC25" s="414"/>
      <c r="AD25" s="414"/>
      <c r="AE25" s="414"/>
      <c r="AF25" s="414"/>
      <c r="AG25" s="414"/>
      <c r="AH25" s="414"/>
      <c r="AI25" s="1276"/>
      <c r="AJ25" s="1276"/>
      <c r="AK25" s="414"/>
      <c r="AL25" s="414"/>
      <c r="AM25" s="414"/>
      <c r="AN25" s="414"/>
      <c r="AO25" s="415"/>
      <c r="AP25" s="408">
        <f>S25-SUM(V25:AO25)</f>
        <v>0</v>
      </c>
    </row>
    <row r="26" spans="2:42" s="416" customFormat="1" x14ac:dyDescent="0.2">
      <c r="B26" s="399"/>
      <c r="C26" s="1443" t="s">
        <v>145</v>
      </c>
      <c r="D26" s="411">
        <f>IFERROR('GROUP Inputs'!E32,"")</f>
        <v>0</v>
      </c>
      <c r="E26" s="411"/>
      <c r="F26" s="411">
        <f>D26-E26</f>
        <v>0</v>
      </c>
      <c r="G26" s="411"/>
      <c r="H26" s="411"/>
      <c r="I26" s="411"/>
      <c r="J26" s="411"/>
      <c r="K26" s="411"/>
      <c r="L26" s="411"/>
      <c r="M26" s="411"/>
      <c r="N26" s="411"/>
      <c r="O26" s="411"/>
      <c r="P26" s="411"/>
      <c r="Q26" s="411"/>
      <c r="R26" s="412"/>
      <c r="S26" s="407">
        <f>SUM(F26:R26)</f>
        <v>0</v>
      </c>
      <c r="T26" s="413"/>
      <c r="U26" s="413"/>
      <c r="V26" s="414"/>
      <c r="W26" s="414"/>
      <c r="X26" s="414"/>
      <c r="Y26" s="414"/>
      <c r="Z26" s="414"/>
      <c r="AA26" s="414"/>
      <c r="AB26" s="414">
        <f>+S26</f>
        <v>0</v>
      </c>
      <c r="AC26" s="414"/>
      <c r="AD26" s="414"/>
      <c r="AE26" s="414"/>
      <c r="AF26" s="414"/>
      <c r="AG26" s="414"/>
      <c r="AH26" s="414"/>
      <c r="AI26" s="1276"/>
      <c r="AJ26" s="1276"/>
      <c r="AK26" s="414"/>
      <c r="AL26" s="414"/>
      <c r="AM26" s="414"/>
      <c r="AN26" s="414"/>
      <c r="AO26" s="415"/>
      <c r="AP26" s="408">
        <f>S26-SUM(V26:AO26)</f>
        <v>0</v>
      </c>
    </row>
    <row r="27" spans="2:42" s="416" customFormat="1" x14ac:dyDescent="0.2">
      <c r="B27" s="399"/>
      <c r="C27" s="1445" t="s">
        <v>146</v>
      </c>
      <c r="D27" s="411">
        <f>IFERROR('GROUP Inputs'!E33,"")</f>
        <v>0</v>
      </c>
      <c r="E27" s="411"/>
      <c r="F27" s="411">
        <f>D27-E27</f>
        <v>0</v>
      </c>
      <c r="G27" s="411"/>
      <c r="H27" s="411"/>
      <c r="I27" s="411"/>
      <c r="J27" s="411"/>
      <c r="K27" s="411"/>
      <c r="L27" s="411"/>
      <c r="M27" s="411"/>
      <c r="N27" s="411"/>
      <c r="O27" s="411"/>
      <c r="P27" s="411"/>
      <c r="Q27" s="411"/>
      <c r="R27" s="412"/>
      <c r="S27" s="407">
        <f>SUM(F27:R27)</f>
        <v>0</v>
      </c>
      <c r="T27" s="413"/>
      <c r="U27" s="413"/>
      <c r="V27" s="414"/>
      <c r="W27" s="414"/>
      <c r="X27" s="414"/>
      <c r="Y27" s="414"/>
      <c r="Z27" s="414"/>
      <c r="AA27" s="414"/>
      <c r="AB27" s="414">
        <f>+S27</f>
        <v>0</v>
      </c>
      <c r="AC27" s="414"/>
      <c r="AD27" s="414"/>
      <c r="AE27" s="414"/>
      <c r="AF27" s="414"/>
      <c r="AG27" s="414"/>
      <c r="AH27" s="414"/>
      <c r="AI27" s="1276"/>
      <c r="AJ27" s="1276"/>
      <c r="AK27" s="414"/>
      <c r="AL27" s="414"/>
      <c r="AM27" s="414"/>
      <c r="AN27" s="414"/>
      <c r="AO27" s="415"/>
      <c r="AP27" s="408">
        <f>S27-SUM(V27:AO27)</f>
        <v>0</v>
      </c>
    </row>
    <row r="28" spans="2:42" s="416" customFormat="1" x14ac:dyDescent="0.2">
      <c r="B28" s="399"/>
      <c r="C28" s="438"/>
      <c r="D28" s="411"/>
      <c r="E28" s="411"/>
      <c r="F28" s="411"/>
      <c r="G28" s="411"/>
      <c r="H28" s="411"/>
      <c r="I28" s="411"/>
      <c r="J28" s="411"/>
      <c r="K28" s="411"/>
      <c r="L28" s="411"/>
      <c r="M28" s="411"/>
      <c r="N28" s="411"/>
      <c r="O28" s="411"/>
      <c r="P28" s="411"/>
      <c r="Q28" s="411"/>
      <c r="R28" s="412"/>
      <c r="S28" s="407"/>
      <c r="T28" s="413"/>
      <c r="U28" s="413"/>
      <c r="V28" s="414"/>
      <c r="W28" s="414"/>
      <c r="X28" s="414"/>
      <c r="Y28" s="414"/>
      <c r="Z28" s="414"/>
      <c r="AA28" s="414"/>
      <c r="AB28" s="414"/>
      <c r="AC28" s="414"/>
      <c r="AD28" s="414"/>
      <c r="AE28" s="414"/>
      <c r="AF28" s="414"/>
      <c r="AG28" s="414"/>
      <c r="AH28" s="414"/>
      <c r="AI28" s="1276"/>
      <c r="AJ28" s="1276"/>
      <c r="AK28" s="414"/>
      <c r="AL28" s="414"/>
      <c r="AM28" s="414"/>
      <c r="AN28" s="414"/>
      <c r="AO28" s="415"/>
    </row>
    <row r="29" spans="2:42" s="382" customFormat="1" x14ac:dyDescent="0.2">
      <c r="B29" s="399"/>
      <c r="C29" s="436" t="str">
        <f>'GROUP Inputs'!C35</f>
        <v>3. Hostel</v>
      </c>
      <c r="D29" s="402"/>
      <c r="E29" s="402"/>
      <c r="F29" s="402"/>
      <c r="G29" s="402"/>
      <c r="H29" s="402"/>
      <c r="I29" s="402"/>
      <c r="J29" s="402"/>
      <c r="K29" s="402"/>
      <c r="L29" s="402"/>
      <c r="M29" s="402"/>
      <c r="N29" s="402"/>
      <c r="O29" s="402"/>
      <c r="P29" s="402"/>
      <c r="Q29" s="402"/>
      <c r="R29" s="402"/>
      <c r="S29" s="402"/>
      <c r="T29" s="402"/>
      <c r="U29" s="402"/>
      <c r="V29" s="403"/>
      <c r="W29" s="403"/>
      <c r="X29" s="403"/>
      <c r="Y29" s="403"/>
      <c r="Z29" s="403"/>
      <c r="AA29" s="403"/>
      <c r="AB29" s="403"/>
      <c r="AC29" s="403"/>
      <c r="AD29" s="403"/>
      <c r="AE29" s="403"/>
      <c r="AF29" s="403"/>
      <c r="AG29" s="403"/>
      <c r="AH29" s="403"/>
      <c r="AI29" s="403"/>
      <c r="AJ29" s="403"/>
      <c r="AK29" s="403"/>
      <c r="AL29" s="403"/>
      <c r="AM29" s="403"/>
      <c r="AN29" s="403"/>
      <c r="AO29" s="404"/>
    </row>
    <row r="30" spans="2:42" s="382" customFormat="1" x14ac:dyDescent="0.2">
      <c r="B30" s="399"/>
      <c r="C30" s="437" t="s">
        <v>129</v>
      </c>
      <c r="D30" s="405"/>
      <c r="E30" s="405"/>
      <c r="F30" s="405"/>
      <c r="G30" s="405"/>
      <c r="H30" s="405"/>
      <c r="I30" s="405"/>
      <c r="J30" s="405"/>
      <c r="K30" s="405"/>
      <c r="L30" s="405"/>
      <c r="M30" s="405"/>
      <c r="N30" s="405"/>
      <c r="O30" s="405"/>
      <c r="P30" s="405"/>
      <c r="Q30" s="405"/>
      <c r="R30" s="406"/>
      <c r="S30" s="407">
        <f>SUM(F30:R30)</f>
        <v>0</v>
      </c>
      <c r="T30" s="408"/>
      <c r="U30" s="408"/>
      <c r="V30" s="409"/>
      <c r="W30" s="409"/>
      <c r="X30" s="409"/>
      <c r="Y30" s="409"/>
      <c r="Z30" s="409"/>
      <c r="AA30" s="409"/>
      <c r="AB30" s="409"/>
      <c r="AC30" s="409"/>
      <c r="AD30" s="409"/>
      <c r="AE30" s="409"/>
      <c r="AF30" s="409"/>
      <c r="AG30" s="409"/>
      <c r="AH30" s="409"/>
      <c r="AI30" s="1275"/>
      <c r="AJ30" s="1275"/>
      <c r="AK30" s="409"/>
      <c r="AL30" s="409"/>
      <c r="AM30" s="409"/>
      <c r="AN30" s="409"/>
      <c r="AO30" s="410"/>
    </row>
    <row r="31" spans="2:42" s="416" customFormat="1" x14ac:dyDescent="0.2">
      <c r="B31" s="399"/>
      <c r="C31" s="438" t="s">
        <v>148</v>
      </c>
      <c r="D31" s="411">
        <f>IFERROR('GROUP Inputs'!E37,"")</f>
        <v>0</v>
      </c>
      <c r="E31" s="411"/>
      <c r="F31" s="411">
        <f>D31-E31</f>
        <v>0</v>
      </c>
      <c r="G31" s="411"/>
      <c r="H31" s="411">
        <f>-H201</f>
        <v>0</v>
      </c>
      <c r="I31" s="411"/>
      <c r="J31" s="411"/>
      <c r="K31" s="411"/>
      <c r="L31" s="411"/>
      <c r="M31" s="411"/>
      <c r="N31" s="411"/>
      <c r="O31" s="411"/>
      <c r="P31" s="411"/>
      <c r="Q31" s="411"/>
      <c r="R31" s="412"/>
      <c r="S31" s="407">
        <f>SUM(F31:R31)</f>
        <v>0</v>
      </c>
      <c r="T31" s="413"/>
      <c r="U31" s="413"/>
      <c r="V31" s="414"/>
      <c r="W31" s="414"/>
      <c r="X31" s="414">
        <f>+S31</f>
        <v>0</v>
      </c>
      <c r="Y31" s="414"/>
      <c r="Z31" s="414"/>
      <c r="AA31" s="414"/>
      <c r="AB31" s="414"/>
      <c r="AC31" s="414"/>
      <c r="AD31" s="414"/>
      <c r="AE31" s="414"/>
      <c r="AF31" s="414"/>
      <c r="AG31" s="414"/>
      <c r="AH31" s="414"/>
      <c r="AI31" s="1276"/>
      <c r="AJ31" s="1276"/>
      <c r="AK31" s="414"/>
      <c r="AL31" s="414"/>
      <c r="AM31" s="414"/>
      <c r="AN31" s="414"/>
      <c r="AO31" s="415"/>
      <c r="AP31" s="408">
        <f>S31-SUM(V31:AO31)</f>
        <v>0</v>
      </c>
    </row>
    <row r="32" spans="2:42" s="416" customFormat="1" x14ac:dyDescent="0.2">
      <c r="B32" s="399"/>
      <c r="C32" s="438" t="s">
        <v>140</v>
      </c>
      <c r="D32" s="411">
        <f>IFERROR('GROUP Inputs'!E38,"")</f>
        <v>0</v>
      </c>
      <c r="E32" s="411"/>
      <c r="F32" s="411">
        <f>D32-E32</f>
        <v>0</v>
      </c>
      <c r="G32" s="411"/>
      <c r="H32" s="411"/>
      <c r="I32" s="411"/>
      <c r="J32" s="411"/>
      <c r="K32" s="411"/>
      <c r="L32" s="411"/>
      <c r="M32" s="411"/>
      <c r="N32" s="411"/>
      <c r="O32" s="411"/>
      <c r="P32" s="411"/>
      <c r="Q32" s="411"/>
      <c r="R32" s="412"/>
      <c r="S32" s="407">
        <f>SUM(F32:R32)</f>
        <v>0</v>
      </c>
      <c r="T32" s="413"/>
      <c r="U32" s="413"/>
      <c r="V32" s="414"/>
      <c r="X32" s="414">
        <f>+S32</f>
        <v>0</v>
      </c>
      <c r="Y32" s="414"/>
      <c r="Z32" s="414"/>
      <c r="AA32" s="414"/>
      <c r="AB32" s="414"/>
      <c r="AC32" s="414"/>
      <c r="AD32" s="414"/>
      <c r="AE32" s="414"/>
      <c r="AF32" s="414"/>
      <c r="AG32" s="414"/>
      <c r="AH32" s="414"/>
      <c r="AI32" s="1276"/>
      <c r="AJ32" s="1276"/>
      <c r="AK32" s="414"/>
      <c r="AL32" s="414"/>
      <c r="AM32" s="414"/>
      <c r="AN32" s="414"/>
      <c r="AO32" s="415"/>
      <c r="AP32" s="408">
        <f>S32-SUM(V32:AO32)</f>
        <v>0</v>
      </c>
    </row>
    <row r="33" spans="2:42" s="416" customFormat="1" x14ac:dyDescent="0.2">
      <c r="B33" s="399"/>
      <c r="C33" s="438" t="s">
        <v>1402</v>
      </c>
      <c r="D33" s="411">
        <f>IFERROR('GROUP Inputs'!E39,"")</f>
        <v>0</v>
      </c>
      <c r="E33" s="411"/>
      <c r="F33" s="411">
        <f>D33-E33</f>
        <v>0</v>
      </c>
      <c r="G33" s="411"/>
      <c r="H33" s="411"/>
      <c r="I33" s="411"/>
      <c r="J33" s="411"/>
      <c r="K33" s="411"/>
      <c r="L33" s="411"/>
      <c r="M33" s="411"/>
      <c r="N33" s="411"/>
      <c r="O33" s="411"/>
      <c r="P33" s="411"/>
      <c r="Q33" s="411"/>
      <c r="R33" s="412"/>
      <c r="S33" s="407">
        <f>SUM(F33:R33)</f>
        <v>0</v>
      </c>
      <c r="T33" s="413"/>
      <c r="U33" s="413"/>
      <c r="V33" s="414"/>
      <c r="W33" s="414"/>
      <c r="X33" s="414">
        <f>+S33</f>
        <v>0</v>
      </c>
      <c r="Y33" s="414"/>
      <c r="Z33" s="414"/>
      <c r="AA33" s="414"/>
      <c r="AB33" s="414"/>
      <c r="AC33" s="414"/>
      <c r="AD33" s="414"/>
      <c r="AE33" s="414"/>
      <c r="AF33" s="414"/>
      <c r="AG33" s="414"/>
      <c r="AH33" s="414"/>
      <c r="AI33" s="1276"/>
      <c r="AJ33" s="1276"/>
      <c r="AK33" s="414"/>
      <c r="AL33" s="414"/>
      <c r="AM33" s="414"/>
      <c r="AN33" s="414"/>
      <c r="AO33" s="415"/>
      <c r="AP33" s="408">
        <f>S33-SUM(V33:AO33)</f>
        <v>0</v>
      </c>
    </row>
    <row r="34" spans="2:42" s="416" customFormat="1" x14ac:dyDescent="0.2">
      <c r="B34" s="399"/>
      <c r="C34" s="438"/>
      <c r="D34" s="411"/>
      <c r="E34" s="411"/>
      <c r="F34" s="411"/>
      <c r="G34" s="411"/>
      <c r="H34" s="411"/>
      <c r="I34" s="411"/>
      <c r="J34" s="411"/>
      <c r="K34" s="411"/>
      <c r="L34" s="411"/>
      <c r="M34" s="411"/>
      <c r="N34" s="411"/>
      <c r="O34" s="411"/>
      <c r="P34" s="411"/>
      <c r="Q34" s="411"/>
      <c r="R34" s="412"/>
      <c r="S34" s="407"/>
      <c r="T34" s="413"/>
      <c r="U34" s="413"/>
      <c r="V34" s="414"/>
      <c r="W34" s="414"/>
      <c r="X34" s="414"/>
      <c r="Y34" s="414"/>
      <c r="Z34" s="414"/>
      <c r="AA34" s="414"/>
      <c r="AB34" s="414"/>
      <c r="AC34" s="414"/>
      <c r="AD34" s="414"/>
      <c r="AE34" s="414"/>
      <c r="AF34" s="414"/>
      <c r="AG34" s="414"/>
      <c r="AH34" s="414"/>
      <c r="AI34" s="1276"/>
      <c r="AJ34" s="1276"/>
      <c r="AK34" s="414"/>
      <c r="AL34" s="414"/>
      <c r="AM34" s="414"/>
      <c r="AN34" s="414"/>
      <c r="AO34" s="415"/>
    </row>
    <row r="35" spans="2:42" s="382" customFormat="1" x14ac:dyDescent="0.2">
      <c r="B35" s="399"/>
      <c r="C35" s="437" t="s">
        <v>150</v>
      </c>
      <c r="D35" s="405"/>
      <c r="E35" s="405"/>
      <c r="F35" s="405"/>
      <c r="G35" s="405"/>
      <c r="H35" s="405"/>
      <c r="I35" s="405"/>
      <c r="J35" s="405"/>
      <c r="K35" s="405"/>
      <c r="L35" s="405"/>
      <c r="M35" s="405"/>
      <c r="N35" s="405"/>
      <c r="O35" s="405"/>
      <c r="P35" s="405"/>
      <c r="Q35" s="405"/>
      <c r="R35" s="406"/>
      <c r="S35" s="407"/>
      <c r="T35" s="408"/>
      <c r="U35" s="408"/>
      <c r="V35" s="409"/>
      <c r="W35" s="409"/>
      <c r="X35" s="409"/>
      <c r="Y35" s="409"/>
      <c r="Z35" s="409"/>
      <c r="AA35" s="409"/>
      <c r="AB35" s="409"/>
      <c r="AC35" s="409"/>
      <c r="AD35" s="409"/>
      <c r="AE35" s="409"/>
      <c r="AF35" s="409"/>
      <c r="AG35" s="409"/>
      <c r="AH35" s="409"/>
      <c r="AI35" s="1275"/>
      <c r="AJ35" s="1275"/>
      <c r="AK35" s="409"/>
      <c r="AL35" s="409"/>
      <c r="AM35" s="409"/>
      <c r="AN35" s="409"/>
      <c r="AO35" s="410"/>
    </row>
    <row r="36" spans="2:42" s="416" customFormat="1" x14ac:dyDescent="0.2">
      <c r="B36" s="399"/>
      <c r="C36" s="1443" t="s">
        <v>151</v>
      </c>
      <c r="D36" s="411">
        <f>IFERROR('GROUP Inputs'!E42,"")</f>
        <v>0</v>
      </c>
      <c r="E36" s="411"/>
      <c r="F36" s="411">
        <f t="shared" ref="F36:F57" si="7">D36-E36</f>
        <v>0</v>
      </c>
      <c r="G36" s="411"/>
      <c r="H36" s="411"/>
      <c r="I36" s="411"/>
      <c r="J36" s="411"/>
      <c r="K36" s="411"/>
      <c r="L36" s="411"/>
      <c r="M36" s="411"/>
      <c r="N36" s="411"/>
      <c r="O36" s="411"/>
      <c r="P36" s="411"/>
      <c r="Q36" s="411"/>
      <c r="R36" s="412"/>
      <c r="S36" s="407">
        <f t="shared" ref="S36:S39" si="8">SUM(F36:R36)</f>
        <v>0</v>
      </c>
      <c r="T36" s="413"/>
      <c r="U36" s="413"/>
      <c r="V36" s="414"/>
      <c r="W36" s="414"/>
      <c r="X36" s="414"/>
      <c r="Y36" s="414"/>
      <c r="Z36" s="414"/>
      <c r="AA36" s="414"/>
      <c r="AB36" s="414">
        <f t="shared" ref="AB36:AB38" si="9">+S36</f>
        <v>0</v>
      </c>
      <c r="AC36" s="414"/>
      <c r="AD36" s="414"/>
      <c r="AE36" s="414"/>
      <c r="AF36" s="414"/>
      <c r="AG36" s="414"/>
      <c r="AH36" s="414"/>
      <c r="AI36" s="1276"/>
      <c r="AJ36" s="1276"/>
      <c r="AK36" s="414"/>
      <c r="AL36" s="414"/>
      <c r="AM36" s="414"/>
      <c r="AN36" s="414"/>
      <c r="AO36" s="415"/>
      <c r="AP36" s="408">
        <f t="shared" ref="AP36:AP39" si="10">S36-SUM(V36:AO36)</f>
        <v>0</v>
      </c>
    </row>
    <row r="37" spans="2:42" s="416" customFormat="1" x14ac:dyDescent="0.2">
      <c r="B37" s="399"/>
      <c r="C37" s="438" t="s">
        <v>152</v>
      </c>
      <c r="D37" s="411">
        <f>IFERROR('GROUP Inputs'!E43,"")</f>
        <v>0</v>
      </c>
      <c r="E37" s="411"/>
      <c r="F37" s="411">
        <f t="shared" si="7"/>
        <v>0</v>
      </c>
      <c r="G37" s="411"/>
      <c r="H37" s="411"/>
      <c r="I37" s="411"/>
      <c r="J37" s="411"/>
      <c r="K37" s="411"/>
      <c r="L37" s="411"/>
      <c r="M37" s="411"/>
      <c r="N37" s="411"/>
      <c r="O37" s="411"/>
      <c r="P37" s="411"/>
      <c r="Q37" s="411"/>
      <c r="R37" s="412"/>
      <c r="S37" s="407">
        <f t="shared" si="8"/>
        <v>0</v>
      </c>
      <c r="T37" s="413"/>
      <c r="U37" s="413"/>
      <c r="V37" s="414"/>
      <c r="W37" s="414"/>
      <c r="X37" s="414"/>
      <c r="Y37" s="414"/>
      <c r="Z37" s="414"/>
      <c r="AA37" s="414"/>
      <c r="AB37" s="414">
        <f t="shared" si="9"/>
        <v>0</v>
      </c>
      <c r="AC37" s="414"/>
      <c r="AD37" s="414"/>
      <c r="AE37" s="414"/>
      <c r="AF37" s="414"/>
      <c r="AG37" s="414"/>
      <c r="AH37" s="414"/>
      <c r="AI37" s="1276"/>
      <c r="AJ37" s="1276"/>
      <c r="AK37" s="414"/>
      <c r="AL37" s="414"/>
      <c r="AM37" s="414"/>
      <c r="AN37" s="414"/>
      <c r="AO37" s="415"/>
      <c r="AP37" s="408">
        <f t="shared" si="10"/>
        <v>0</v>
      </c>
    </row>
    <row r="38" spans="2:42" s="416" customFormat="1" x14ac:dyDescent="0.2">
      <c r="B38" s="399"/>
      <c r="C38" s="438" t="s">
        <v>153</v>
      </c>
      <c r="D38" s="411">
        <f>IFERROR('GROUP Inputs'!E44,"")</f>
        <v>0</v>
      </c>
      <c r="E38" s="411"/>
      <c r="F38" s="411">
        <f t="shared" si="7"/>
        <v>0</v>
      </c>
      <c r="G38" s="411"/>
      <c r="H38" s="411"/>
      <c r="I38" s="411"/>
      <c r="J38" s="411"/>
      <c r="K38" s="411"/>
      <c r="L38" s="411"/>
      <c r="M38" s="411"/>
      <c r="N38" s="411"/>
      <c r="O38" s="411"/>
      <c r="P38" s="411"/>
      <c r="Q38" s="411"/>
      <c r="R38" s="412"/>
      <c r="S38" s="407">
        <f t="shared" si="8"/>
        <v>0</v>
      </c>
      <c r="T38" s="413"/>
      <c r="U38" s="413"/>
      <c r="V38" s="414"/>
      <c r="W38" s="414"/>
      <c r="X38" s="414"/>
      <c r="Y38" s="414"/>
      <c r="Z38" s="414"/>
      <c r="AA38" s="414"/>
      <c r="AB38" s="414">
        <f t="shared" si="9"/>
        <v>0</v>
      </c>
      <c r="AC38" s="414"/>
      <c r="AD38" s="414"/>
      <c r="AE38" s="414"/>
      <c r="AF38" s="414"/>
      <c r="AG38" s="414"/>
      <c r="AH38" s="414"/>
      <c r="AI38" s="1276"/>
      <c r="AJ38" s="1276"/>
      <c r="AK38" s="414"/>
      <c r="AL38" s="414"/>
      <c r="AM38" s="414"/>
      <c r="AN38" s="414"/>
      <c r="AO38" s="415"/>
      <c r="AP38" s="408">
        <f t="shared" si="10"/>
        <v>0</v>
      </c>
    </row>
    <row r="39" spans="2:42" s="416" customFormat="1" x14ac:dyDescent="0.2">
      <c r="B39" s="399"/>
      <c r="C39" s="438" t="s">
        <v>154</v>
      </c>
      <c r="D39" s="411">
        <f>IFERROR('GROUP Inputs'!E45,"")</f>
        <v>0</v>
      </c>
      <c r="E39" s="411"/>
      <c r="F39" s="411">
        <f t="shared" si="7"/>
        <v>0</v>
      </c>
      <c r="G39" s="411"/>
      <c r="H39" s="411"/>
      <c r="I39" s="411"/>
      <c r="J39" s="411"/>
      <c r="K39" s="411"/>
      <c r="L39" s="411"/>
      <c r="M39" s="411"/>
      <c r="N39" s="411"/>
      <c r="O39" s="411"/>
      <c r="P39" s="411"/>
      <c r="Q39" s="411"/>
      <c r="R39" s="412"/>
      <c r="S39" s="407">
        <f t="shared" si="8"/>
        <v>0</v>
      </c>
      <c r="T39" s="413"/>
      <c r="U39" s="413"/>
      <c r="V39" s="414"/>
      <c r="W39" s="414"/>
      <c r="X39" s="414"/>
      <c r="Y39" s="414"/>
      <c r="Z39" s="414"/>
      <c r="AA39" s="414">
        <f>+S39</f>
        <v>0</v>
      </c>
      <c r="AB39" s="414"/>
      <c r="AC39" s="414"/>
      <c r="AD39" s="414"/>
      <c r="AE39" s="414"/>
      <c r="AF39" s="414"/>
      <c r="AG39" s="414"/>
      <c r="AH39" s="414"/>
      <c r="AI39" s="1276"/>
      <c r="AJ39" s="1276"/>
      <c r="AK39" s="414"/>
      <c r="AL39" s="414"/>
      <c r="AM39" s="414"/>
      <c r="AN39" s="414"/>
      <c r="AO39" s="415"/>
      <c r="AP39" s="408">
        <f t="shared" si="10"/>
        <v>0</v>
      </c>
    </row>
    <row r="40" spans="2:42" s="416" customFormat="1" x14ac:dyDescent="0.2">
      <c r="B40" s="399"/>
      <c r="C40" s="438"/>
      <c r="D40" s="411"/>
      <c r="E40" s="411"/>
      <c r="F40" s="411"/>
      <c r="G40" s="411"/>
      <c r="H40" s="411"/>
      <c r="I40" s="411"/>
      <c r="J40" s="411"/>
      <c r="K40" s="411"/>
      <c r="L40" s="411"/>
      <c r="M40" s="411"/>
      <c r="N40" s="411"/>
      <c r="O40" s="411"/>
      <c r="P40" s="411"/>
      <c r="Q40" s="411"/>
      <c r="R40" s="412"/>
      <c r="S40" s="407"/>
      <c r="T40" s="413"/>
      <c r="U40" s="413"/>
      <c r="V40" s="414"/>
      <c r="W40" s="414"/>
      <c r="X40" s="414"/>
      <c r="Y40" s="414"/>
      <c r="Z40" s="414"/>
      <c r="AA40" s="414"/>
      <c r="AB40" s="414"/>
      <c r="AC40" s="414"/>
      <c r="AD40" s="414"/>
      <c r="AE40" s="414"/>
      <c r="AF40" s="414"/>
      <c r="AG40" s="414"/>
      <c r="AH40" s="414"/>
      <c r="AI40" s="1276"/>
      <c r="AJ40" s="1276"/>
      <c r="AK40" s="414"/>
      <c r="AL40" s="414"/>
      <c r="AM40" s="414"/>
      <c r="AN40" s="414"/>
      <c r="AO40" s="415"/>
    </row>
    <row r="41" spans="2:42" s="382" customFormat="1" x14ac:dyDescent="0.2">
      <c r="B41" s="399"/>
      <c r="C41" s="436" t="str">
        <f>'GROUP Inputs'!C47</f>
        <v>4. International Students</v>
      </c>
      <c r="D41" s="402"/>
      <c r="E41" s="402"/>
      <c r="F41" s="402"/>
      <c r="G41" s="402"/>
      <c r="H41" s="402"/>
      <c r="I41" s="402"/>
      <c r="J41" s="402"/>
      <c r="K41" s="402"/>
      <c r="L41" s="402"/>
      <c r="M41" s="402"/>
      <c r="N41" s="402"/>
      <c r="O41" s="402"/>
      <c r="P41" s="402"/>
      <c r="Q41" s="402"/>
      <c r="R41" s="402"/>
      <c r="S41" s="402"/>
      <c r="T41" s="402"/>
      <c r="U41" s="402"/>
      <c r="V41" s="403"/>
      <c r="W41" s="403"/>
      <c r="X41" s="403"/>
      <c r="Y41" s="403"/>
      <c r="Z41" s="403"/>
      <c r="AA41" s="403"/>
      <c r="AB41" s="403"/>
      <c r="AC41" s="403"/>
      <c r="AD41" s="403"/>
      <c r="AE41" s="403"/>
      <c r="AF41" s="403"/>
      <c r="AG41" s="403"/>
      <c r="AH41" s="403"/>
      <c r="AI41" s="403"/>
      <c r="AJ41" s="403"/>
      <c r="AK41" s="403"/>
      <c r="AL41" s="403"/>
      <c r="AM41" s="403"/>
      <c r="AN41" s="403"/>
      <c r="AO41" s="404"/>
    </row>
    <row r="42" spans="2:42" s="382" customFormat="1" x14ac:dyDescent="0.2">
      <c r="B42" s="399"/>
      <c r="C42" s="437" t="s">
        <v>129</v>
      </c>
      <c r="D42" s="405"/>
      <c r="E42" s="405"/>
      <c r="F42" s="405"/>
      <c r="G42" s="405"/>
      <c r="H42" s="405"/>
      <c r="I42" s="405"/>
      <c r="J42" s="405"/>
      <c r="K42" s="405"/>
      <c r="L42" s="405"/>
      <c r="M42" s="405"/>
      <c r="N42" s="405"/>
      <c r="O42" s="405"/>
      <c r="P42" s="405"/>
      <c r="Q42" s="405"/>
      <c r="R42" s="406"/>
      <c r="S42" s="407"/>
      <c r="T42" s="408"/>
      <c r="U42" s="408"/>
      <c r="V42" s="409"/>
      <c r="W42" s="409"/>
      <c r="X42" s="409"/>
      <c r="Y42" s="409"/>
      <c r="Z42" s="409"/>
      <c r="AA42" s="409"/>
      <c r="AB42" s="409"/>
      <c r="AC42" s="409"/>
      <c r="AD42" s="409"/>
      <c r="AE42" s="409"/>
      <c r="AF42" s="409"/>
      <c r="AG42" s="409"/>
      <c r="AH42" s="409"/>
      <c r="AI42" s="1275"/>
      <c r="AJ42" s="1275"/>
      <c r="AK42" s="409"/>
      <c r="AL42" s="409"/>
      <c r="AM42" s="409"/>
      <c r="AN42" s="409"/>
      <c r="AO42" s="410"/>
    </row>
    <row r="43" spans="2:42" s="416" customFormat="1" x14ac:dyDescent="0.2">
      <c r="B43" s="399"/>
      <c r="C43" s="438" t="s">
        <v>104</v>
      </c>
      <c r="D43" s="411">
        <f>IFERROR('GROUP Inputs'!E49,"")</f>
        <v>0</v>
      </c>
      <c r="E43" s="411"/>
      <c r="F43" s="411">
        <f t="shared" si="7"/>
        <v>0</v>
      </c>
      <c r="G43" s="411"/>
      <c r="H43" s="411">
        <f>-H200</f>
        <v>0</v>
      </c>
      <c r="I43" s="411"/>
      <c r="J43" s="411"/>
      <c r="K43" s="411"/>
      <c r="L43" s="411"/>
      <c r="M43" s="411"/>
      <c r="N43" s="411"/>
      <c r="O43" s="411"/>
      <c r="P43" s="411"/>
      <c r="Q43" s="411"/>
      <c r="R43" s="412"/>
      <c r="S43" s="407">
        <f>SUM(F43:R43)</f>
        <v>0</v>
      </c>
      <c r="T43" s="413"/>
      <c r="U43" s="413"/>
      <c r="V43" s="414"/>
      <c r="W43" s="414"/>
      <c r="X43" s="414"/>
      <c r="Y43" s="414">
        <f>+S43</f>
        <v>0</v>
      </c>
      <c r="Z43" s="414"/>
      <c r="AA43" s="414"/>
      <c r="AB43" s="414"/>
      <c r="AC43" s="414"/>
      <c r="AD43" s="414"/>
      <c r="AE43" s="414"/>
      <c r="AF43" s="414"/>
      <c r="AG43" s="414"/>
      <c r="AH43" s="414"/>
      <c r="AI43" s="1276"/>
      <c r="AJ43" s="1276"/>
      <c r="AK43" s="414"/>
      <c r="AL43" s="414"/>
      <c r="AM43" s="414"/>
      <c r="AN43" s="414"/>
      <c r="AO43" s="415"/>
      <c r="AP43" s="408">
        <f>S43-SUM(V43:AO43)</f>
        <v>0</v>
      </c>
    </row>
    <row r="44" spans="2:42" s="416" customFormat="1" x14ac:dyDescent="0.2">
      <c r="B44" s="399"/>
      <c r="C44" s="438"/>
      <c r="D44" s="411"/>
      <c r="E44" s="411"/>
      <c r="F44" s="411"/>
      <c r="G44" s="411"/>
      <c r="H44" s="411"/>
      <c r="I44" s="411"/>
      <c r="J44" s="411"/>
      <c r="K44" s="411"/>
      <c r="L44" s="411"/>
      <c r="M44" s="411"/>
      <c r="N44" s="411"/>
      <c r="O44" s="411"/>
      <c r="P44" s="411"/>
      <c r="Q44" s="411"/>
      <c r="R44" s="412"/>
      <c r="S44" s="407"/>
      <c r="T44" s="413"/>
      <c r="U44" s="413"/>
      <c r="V44" s="414"/>
      <c r="W44" s="414"/>
      <c r="X44" s="414"/>
      <c r="Y44" s="414"/>
      <c r="Z44" s="414"/>
      <c r="AA44" s="414"/>
      <c r="AB44" s="414"/>
      <c r="AC44" s="414"/>
      <c r="AD44" s="414"/>
      <c r="AE44" s="414"/>
      <c r="AF44" s="414"/>
      <c r="AG44" s="414"/>
      <c r="AH44" s="414"/>
      <c r="AI44" s="1276"/>
      <c r="AJ44" s="1276"/>
      <c r="AK44" s="414"/>
      <c r="AL44" s="414"/>
      <c r="AM44" s="414"/>
      <c r="AN44" s="414"/>
      <c r="AO44" s="415"/>
    </row>
    <row r="45" spans="2:42" s="382" customFormat="1" x14ac:dyDescent="0.2">
      <c r="B45" s="399"/>
      <c r="C45" s="437" t="s">
        <v>143</v>
      </c>
      <c r="D45" s="405"/>
      <c r="E45" s="405"/>
      <c r="F45" s="405"/>
      <c r="G45" s="405"/>
      <c r="H45" s="405"/>
      <c r="I45" s="405"/>
      <c r="J45" s="405"/>
      <c r="K45" s="405"/>
      <c r="L45" s="405"/>
      <c r="M45" s="405"/>
      <c r="N45" s="405"/>
      <c r="O45" s="405"/>
      <c r="P45" s="405"/>
      <c r="Q45" s="405"/>
      <c r="R45" s="406"/>
      <c r="S45" s="407"/>
      <c r="T45" s="408"/>
      <c r="U45" s="408"/>
      <c r="V45" s="409"/>
      <c r="W45" s="409"/>
      <c r="X45" s="409"/>
      <c r="Y45" s="409"/>
      <c r="Z45" s="409"/>
      <c r="AA45" s="409"/>
      <c r="AB45" s="409"/>
      <c r="AC45" s="409"/>
      <c r="AD45" s="409"/>
      <c r="AE45" s="409"/>
      <c r="AF45" s="409"/>
      <c r="AG45" s="409"/>
      <c r="AH45" s="409"/>
      <c r="AI45" s="1275"/>
      <c r="AJ45" s="1275"/>
      <c r="AK45" s="409"/>
      <c r="AL45" s="409"/>
      <c r="AM45" s="409"/>
      <c r="AN45" s="409"/>
      <c r="AO45" s="410"/>
    </row>
    <row r="46" spans="2:42" s="416" customFormat="1" x14ac:dyDescent="0.2">
      <c r="B46" s="399"/>
      <c r="C46" s="1443" t="s">
        <v>1690</v>
      </c>
      <c r="D46" s="411">
        <f>IFERROR('GROUP Inputs'!E52,"")</f>
        <v>0</v>
      </c>
      <c r="E46" s="411"/>
      <c r="F46" s="411">
        <f t="shared" si="7"/>
        <v>0</v>
      </c>
      <c r="G46" s="411"/>
      <c r="H46" s="411"/>
      <c r="I46" s="411"/>
      <c r="J46" s="411"/>
      <c r="K46" s="411"/>
      <c r="L46" s="411"/>
      <c r="M46" s="411"/>
      <c r="N46" s="411"/>
      <c r="O46" s="411"/>
      <c r="P46" s="411"/>
      <c r="Q46" s="411"/>
      <c r="R46" s="412"/>
      <c r="S46" s="407">
        <f t="shared" ref="S46:S48" si="11">SUM(F46:R46)</f>
        <v>0</v>
      </c>
      <c r="T46" s="413"/>
      <c r="U46" s="413"/>
      <c r="V46" s="414"/>
      <c r="W46" s="414"/>
      <c r="X46" s="414"/>
      <c r="Y46" s="414"/>
      <c r="Z46" s="414"/>
      <c r="AA46" s="414"/>
      <c r="AB46" s="414">
        <f>+S46</f>
        <v>0</v>
      </c>
      <c r="AC46" s="414"/>
      <c r="AD46" s="414"/>
      <c r="AE46" s="414"/>
      <c r="AF46" s="414"/>
      <c r="AG46" s="414"/>
      <c r="AH46" s="414"/>
      <c r="AI46" s="1276"/>
      <c r="AJ46" s="1276"/>
      <c r="AK46" s="414"/>
      <c r="AL46" s="414"/>
      <c r="AM46" s="414"/>
      <c r="AN46" s="414"/>
      <c r="AO46" s="415"/>
      <c r="AP46" s="408">
        <f t="shared" ref="AP46:AP48" si="12">S46-SUM(V46:AO46)</f>
        <v>0</v>
      </c>
    </row>
    <row r="47" spans="2:42" s="416" customFormat="1" x14ac:dyDescent="0.2">
      <c r="B47" s="399"/>
      <c r="C47" s="438" t="s">
        <v>154</v>
      </c>
      <c r="D47" s="411">
        <f>IFERROR('GROUP Inputs'!E53,"")</f>
        <v>0</v>
      </c>
      <c r="E47" s="411"/>
      <c r="F47" s="411">
        <f t="shared" si="7"/>
        <v>0</v>
      </c>
      <c r="G47" s="411"/>
      <c r="H47" s="411"/>
      <c r="I47" s="411"/>
      <c r="J47" s="411"/>
      <c r="K47" s="411"/>
      <c r="L47" s="411"/>
      <c r="M47" s="411"/>
      <c r="N47" s="411"/>
      <c r="O47" s="411"/>
      <c r="P47" s="411"/>
      <c r="Q47" s="411"/>
      <c r="R47" s="412"/>
      <c r="S47" s="407">
        <f t="shared" si="11"/>
        <v>0</v>
      </c>
      <c r="T47" s="413"/>
      <c r="U47" s="413"/>
      <c r="V47" s="414"/>
      <c r="W47" s="414"/>
      <c r="X47" s="414"/>
      <c r="Y47" s="414"/>
      <c r="Z47" s="414"/>
      <c r="AA47" s="414">
        <f>+S47</f>
        <v>0</v>
      </c>
      <c r="AB47" s="414"/>
      <c r="AC47" s="414"/>
      <c r="AD47" s="414"/>
      <c r="AE47" s="414"/>
      <c r="AF47" s="414"/>
      <c r="AG47" s="414"/>
      <c r="AH47" s="414"/>
      <c r="AI47" s="1276"/>
      <c r="AJ47" s="1276"/>
      <c r="AK47" s="414"/>
      <c r="AL47" s="414"/>
      <c r="AM47" s="414"/>
      <c r="AN47" s="414"/>
      <c r="AO47" s="415"/>
      <c r="AP47" s="408">
        <f t="shared" si="12"/>
        <v>0</v>
      </c>
    </row>
    <row r="48" spans="2:42" s="416" customFormat="1" x14ac:dyDescent="0.2">
      <c r="B48" s="399"/>
      <c r="C48" s="438" t="s">
        <v>158</v>
      </c>
      <c r="D48" s="411">
        <f>IFERROR('GROUP Inputs'!E54,"")</f>
        <v>0</v>
      </c>
      <c r="E48" s="411"/>
      <c r="F48" s="411">
        <f t="shared" si="7"/>
        <v>0</v>
      </c>
      <c r="G48" s="411"/>
      <c r="H48" s="411"/>
      <c r="I48" s="411"/>
      <c r="J48" s="411"/>
      <c r="K48" s="411"/>
      <c r="L48" s="411"/>
      <c r="M48" s="411"/>
      <c r="N48" s="411"/>
      <c r="O48" s="411"/>
      <c r="P48" s="411"/>
      <c r="Q48" s="411"/>
      <c r="R48" s="412"/>
      <c r="S48" s="407">
        <f t="shared" si="11"/>
        <v>0</v>
      </c>
      <c r="T48" s="413"/>
      <c r="U48" s="413"/>
      <c r="V48" s="414"/>
      <c r="W48" s="414"/>
      <c r="X48" s="414"/>
      <c r="Y48" s="414"/>
      <c r="Z48" s="414"/>
      <c r="AA48" s="414"/>
      <c r="AB48" s="414">
        <f>+S48</f>
        <v>0</v>
      </c>
      <c r="AC48" s="414"/>
      <c r="AD48" s="414"/>
      <c r="AE48" s="414"/>
      <c r="AF48" s="414"/>
      <c r="AG48" s="414"/>
      <c r="AH48" s="414"/>
      <c r="AI48" s="1276"/>
      <c r="AJ48" s="1276"/>
      <c r="AK48" s="414"/>
      <c r="AL48" s="414"/>
      <c r="AM48" s="414"/>
      <c r="AN48" s="414"/>
      <c r="AO48" s="415"/>
      <c r="AP48" s="408">
        <f t="shared" si="12"/>
        <v>0</v>
      </c>
    </row>
    <row r="49" spans="2:42" s="416" customFormat="1" x14ac:dyDescent="0.2">
      <c r="B49" s="399"/>
      <c r="C49" s="438"/>
      <c r="D49" s="411"/>
      <c r="E49" s="411"/>
      <c r="F49" s="411"/>
      <c r="G49" s="411"/>
      <c r="H49" s="411"/>
      <c r="I49" s="411"/>
      <c r="J49" s="411"/>
      <c r="K49" s="411"/>
      <c r="L49" s="411"/>
      <c r="M49" s="411"/>
      <c r="N49" s="411"/>
      <c r="O49" s="411"/>
      <c r="P49" s="411"/>
      <c r="Q49" s="411"/>
      <c r="R49" s="412"/>
      <c r="S49" s="407"/>
      <c r="T49" s="413"/>
      <c r="U49" s="413"/>
      <c r="V49" s="414"/>
      <c r="W49" s="414"/>
      <c r="X49" s="414"/>
      <c r="Y49" s="414"/>
      <c r="Z49" s="414"/>
      <c r="AA49" s="414"/>
      <c r="AB49" s="414"/>
      <c r="AC49" s="414"/>
      <c r="AD49" s="414"/>
      <c r="AE49" s="414"/>
      <c r="AF49" s="414"/>
      <c r="AG49" s="414"/>
      <c r="AH49" s="414"/>
      <c r="AI49" s="1276"/>
      <c r="AJ49" s="1276"/>
      <c r="AK49" s="414"/>
      <c r="AL49" s="414"/>
      <c r="AM49" s="414"/>
      <c r="AN49" s="414"/>
      <c r="AO49" s="415"/>
    </row>
    <row r="50" spans="2:42" s="382" customFormat="1" x14ac:dyDescent="0.2">
      <c r="B50" s="399"/>
      <c r="C50" s="436" t="str">
        <f>'GROUP Inputs'!C56</f>
        <v>5. Learning Resources</v>
      </c>
      <c r="D50" s="402"/>
      <c r="E50" s="402"/>
      <c r="F50" s="402"/>
      <c r="G50" s="402"/>
      <c r="H50" s="402"/>
      <c r="I50" s="402"/>
      <c r="J50" s="402"/>
      <c r="K50" s="402"/>
      <c r="L50" s="402"/>
      <c r="M50" s="402"/>
      <c r="N50" s="402"/>
      <c r="O50" s="402"/>
      <c r="P50" s="402"/>
      <c r="Q50" s="402"/>
      <c r="R50" s="402"/>
      <c r="S50" s="402"/>
      <c r="T50" s="402"/>
      <c r="U50" s="402"/>
      <c r="V50" s="403"/>
      <c r="W50" s="403"/>
      <c r="X50" s="403"/>
      <c r="Y50" s="403"/>
      <c r="Z50" s="403"/>
      <c r="AA50" s="403"/>
      <c r="AB50" s="403"/>
      <c r="AC50" s="403"/>
      <c r="AD50" s="403"/>
      <c r="AE50" s="403"/>
      <c r="AF50" s="403"/>
      <c r="AG50" s="403"/>
      <c r="AH50" s="403"/>
      <c r="AI50" s="403"/>
      <c r="AJ50" s="403"/>
      <c r="AK50" s="403"/>
      <c r="AL50" s="403"/>
      <c r="AM50" s="403"/>
      <c r="AN50" s="403"/>
      <c r="AO50" s="404"/>
    </row>
    <row r="51" spans="2:42" s="382" customFormat="1" x14ac:dyDescent="0.2">
      <c r="B51" s="399"/>
      <c r="C51" s="437" t="s">
        <v>143</v>
      </c>
      <c r="D51" s="405"/>
      <c r="E51" s="405"/>
      <c r="F51" s="405"/>
      <c r="G51" s="405"/>
      <c r="H51" s="405"/>
      <c r="I51" s="405"/>
      <c r="J51" s="405"/>
      <c r="K51" s="405"/>
      <c r="L51" s="405"/>
      <c r="M51" s="405"/>
      <c r="N51" s="405"/>
      <c r="O51" s="405"/>
      <c r="P51" s="405"/>
      <c r="Q51" s="405"/>
      <c r="R51" s="406"/>
      <c r="S51" s="407"/>
      <c r="T51" s="408"/>
      <c r="U51" s="408"/>
      <c r="V51" s="409"/>
      <c r="W51" s="409"/>
      <c r="X51" s="409"/>
      <c r="Y51" s="409"/>
      <c r="Z51" s="409"/>
      <c r="AA51" s="409"/>
      <c r="AB51" s="409"/>
      <c r="AC51" s="409"/>
      <c r="AD51" s="409"/>
      <c r="AE51" s="409"/>
      <c r="AF51" s="409"/>
      <c r="AG51" s="409"/>
      <c r="AH51" s="409"/>
      <c r="AI51" s="1275"/>
      <c r="AJ51" s="1275"/>
      <c r="AK51" s="409"/>
      <c r="AL51" s="409"/>
      <c r="AM51" s="409"/>
      <c r="AN51" s="409"/>
      <c r="AO51" s="410"/>
    </row>
    <row r="52" spans="2:42" s="416" customFormat="1" x14ac:dyDescent="0.2">
      <c r="B52" s="399"/>
      <c r="C52" s="438" t="s">
        <v>160</v>
      </c>
      <c r="D52" s="411">
        <f>IFERROR('GROUP Inputs'!E58,"")</f>
        <v>0</v>
      </c>
      <c r="E52" s="411"/>
      <c r="F52" s="411">
        <f t="shared" si="7"/>
        <v>0</v>
      </c>
      <c r="G52" s="411"/>
      <c r="H52" s="411"/>
      <c r="I52" s="411"/>
      <c r="J52" s="411"/>
      <c r="K52" s="411"/>
      <c r="L52" s="411"/>
      <c r="M52" s="411"/>
      <c r="N52" s="411"/>
      <c r="O52" s="411"/>
      <c r="P52" s="411"/>
      <c r="Q52" s="411"/>
      <c r="R52" s="412"/>
      <c r="S52" s="407">
        <f t="shared" ref="S52:S57" si="13">SUM(F52:R52)</f>
        <v>0</v>
      </c>
      <c r="T52" s="413"/>
      <c r="U52" s="413"/>
      <c r="V52" s="414"/>
      <c r="W52" s="414"/>
      <c r="X52" s="414"/>
      <c r="Y52" s="414"/>
      <c r="Z52" s="414"/>
      <c r="AA52" s="414"/>
      <c r="AB52" s="414">
        <f>+S52</f>
        <v>0</v>
      </c>
      <c r="AC52" s="414"/>
      <c r="AD52" s="414"/>
      <c r="AE52" s="414"/>
      <c r="AF52" s="414"/>
      <c r="AG52" s="414"/>
      <c r="AH52" s="414"/>
      <c r="AI52" s="1276"/>
      <c r="AJ52" s="1276"/>
      <c r="AK52" s="414"/>
      <c r="AL52" s="414"/>
      <c r="AM52" s="414"/>
      <c r="AN52" s="414"/>
      <c r="AO52" s="415"/>
      <c r="AP52" s="408">
        <f t="shared" ref="AP52:AP57" si="14">S52-SUM(V52:AO52)</f>
        <v>0</v>
      </c>
    </row>
    <row r="53" spans="2:42" s="416" customFormat="1" x14ac:dyDescent="0.2">
      <c r="B53" s="399"/>
      <c r="C53" s="438" t="s">
        <v>1403</v>
      </c>
      <c r="D53" s="411">
        <f>IFERROR('GROUP Inputs'!E59,"")</f>
        <v>0</v>
      </c>
      <c r="E53" s="411"/>
      <c r="F53" s="411">
        <f t="shared" si="7"/>
        <v>0</v>
      </c>
      <c r="G53" s="411"/>
      <c r="H53" s="411"/>
      <c r="I53" s="411"/>
      <c r="J53" s="411"/>
      <c r="K53" s="411"/>
      <c r="L53" s="411"/>
      <c r="M53" s="411"/>
      <c r="N53" s="411"/>
      <c r="O53" s="411"/>
      <c r="P53" s="411"/>
      <c r="Q53" s="411"/>
      <c r="R53" s="412"/>
      <c r="S53" s="407">
        <f t="shared" si="13"/>
        <v>0</v>
      </c>
      <c r="T53" s="413"/>
      <c r="U53" s="413"/>
      <c r="V53" s="414"/>
      <c r="W53" s="414"/>
      <c r="X53" s="414"/>
      <c r="Y53" s="414"/>
      <c r="Z53" s="414"/>
      <c r="AA53" s="414"/>
      <c r="AB53" s="414">
        <f>+S53</f>
        <v>0</v>
      </c>
      <c r="AC53" s="414"/>
      <c r="AD53" s="414"/>
      <c r="AE53" s="414"/>
      <c r="AF53" s="414"/>
      <c r="AG53" s="414"/>
      <c r="AH53" s="414"/>
      <c r="AI53" s="1276"/>
      <c r="AJ53" s="1276"/>
      <c r="AK53" s="414"/>
      <c r="AL53" s="414"/>
      <c r="AM53" s="414"/>
      <c r="AN53" s="414"/>
      <c r="AO53" s="415"/>
      <c r="AP53" s="408">
        <f t="shared" si="14"/>
        <v>0</v>
      </c>
    </row>
    <row r="54" spans="2:42" s="416" customFormat="1" x14ac:dyDescent="0.2">
      <c r="B54" s="399"/>
      <c r="C54" s="438" t="s">
        <v>1404</v>
      </c>
      <c r="D54" s="411">
        <f>IFERROR('GROUP Inputs'!E60,"")</f>
        <v>0</v>
      </c>
      <c r="E54" s="411"/>
      <c r="F54" s="411">
        <f t="shared" si="7"/>
        <v>0</v>
      </c>
      <c r="G54" s="411"/>
      <c r="H54" s="411"/>
      <c r="I54" s="411"/>
      <c r="J54" s="411"/>
      <c r="K54" s="411"/>
      <c r="L54" s="411"/>
      <c r="M54" s="411"/>
      <c r="N54" s="411"/>
      <c r="O54" s="411"/>
      <c r="P54" s="411"/>
      <c r="Q54" s="411"/>
      <c r="R54" s="412"/>
      <c r="S54" s="407">
        <f t="shared" si="13"/>
        <v>0</v>
      </c>
      <c r="T54" s="413"/>
      <c r="U54" s="413"/>
      <c r="V54" s="414"/>
      <c r="W54" s="414"/>
      <c r="X54" s="414"/>
      <c r="Y54" s="414"/>
      <c r="Z54" s="414"/>
      <c r="AA54" s="414"/>
      <c r="AB54" s="414">
        <f>+S54</f>
        <v>0</v>
      </c>
      <c r="AC54" s="414"/>
      <c r="AD54" s="414"/>
      <c r="AE54" s="414"/>
      <c r="AF54" s="414"/>
      <c r="AG54" s="414"/>
      <c r="AH54" s="414"/>
      <c r="AI54" s="1276"/>
      <c r="AJ54" s="1276"/>
      <c r="AK54" s="414"/>
      <c r="AL54" s="414"/>
      <c r="AM54" s="414"/>
      <c r="AN54" s="414"/>
      <c r="AO54" s="415"/>
      <c r="AP54" s="408">
        <f t="shared" si="14"/>
        <v>0</v>
      </c>
    </row>
    <row r="55" spans="2:42" s="416" customFormat="1" x14ac:dyDescent="0.2">
      <c r="B55" s="399"/>
      <c r="C55" s="438" t="s">
        <v>1405</v>
      </c>
      <c r="D55" s="411">
        <f>IFERROR('GROUP Inputs'!E61,"")</f>
        <v>0</v>
      </c>
      <c r="E55" s="411"/>
      <c r="F55" s="411">
        <f t="shared" si="7"/>
        <v>0</v>
      </c>
      <c r="G55" s="411"/>
      <c r="H55" s="411"/>
      <c r="I55" s="411"/>
      <c r="J55" s="411"/>
      <c r="K55" s="411"/>
      <c r="L55" s="411"/>
      <c r="M55" s="411"/>
      <c r="N55" s="411"/>
      <c r="O55" s="411"/>
      <c r="P55" s="411"/>
      <c r="Q55" s="411"/>
      <c r="R55" s="412"/>
      <c r="S55" s="407">
        <f t="shared" si="13"/>
        <v>0</v>
      </c>
      <c r="T55" s="413"/>
      <c r="U55" s="413"/>
      <c r="V55" s="414"/>
      <c r="W55" s="414"/>
      <c r="X55" s="414"/>
      <c r="Y55" s="414"/>
      <c r="Z55" s="414"/>
      <c r="AA55" s="414"/>
      <c r="AB55" s="414">
        <f>+S55</f>
        <v>0</v>
      </c>
      <c r="AC55" s="414"/>
      <c r="AD55" s="414"/>
      <c r="AE55" s="414"/>
      <c r="AF55" s="414"/>
      <c r="AG55" s="414"/>
      <c r="AH55" s="414"/>
      <c r="AI55" s="1276"/>
      <c r="AJ55" s="1276"/>
      <c r="AK55" s="414"/>
      <c r="AL55" s="414"/>
      <c r="AM55" s="414"/>
      <c r="AN55" s="414"/>
      <c r="AO55" s="415"/>
      <c r="AP55" s="408">
        <f t="shared" si="14"/>
        <v>0</v>
      </c>
    </row>
    <row r="56" spans="2:42" s="416" customFormat="1" x14ac:dyDescent="0.2">
      <c r="B56" s="399"/>
      <c r="C56" s="438" t="s">
        <v>1406</v>
      </c>
      <c r="D56" s="411">
        <f>IFERROR('GROUP Inputs'!E62,"")</f>
        <v>0</v>
      </c>
      <c r="E56" s="411"/>
      <c r="F56" s="411">
        <f t="shared" si="7"/>
        <v>0</v>
      </c>
      <c r="G56" s="411">
        <f>-G7</f>
        <v>0</v>
      </c>
      <c r="H56" s="411"/>
      <c r="I56" s="411"/>
      <c r="J56" s="411"/>
      <c r="K56" s="411">
        <f>+D188</f>
        <v>0</v>
      </c>
      <c r="L56" s="411">
        <f>-L190-L189</f>
        <v>0</v>
      </c>
      <c r="M56" s="411"/>
      <c r="N56" s="411"/>
      <c r="O56" s="411"/>
      <c r="P56" s="411"/>
      <c r="Q56" s="411"/>
      <c r="R56" s="412"/>
      <c r="S56" s="407">
        <f t="shared" si="13"/>
        <v>0</v>
      </c>
      <c r="T56" s="413"/>
      <c r="U56" s="413"/>
      <c r="V56" s="414"/>
      <c r="W56" s="414"/>
      <c r="X56" s="414"/>
      <c r="Y56" s="414"/>
      <c r="Z56" s="414"/>
      <c r="AA56" s="414">
        <f>+S56</f>
        <v>0</v>
      </c>
      <c r="AB56" s="414"/>
      <c r="AC56" s="414"/>
      <c r="AD56" s="414"/>
      <c r="AE56" s="414"/>
      <c r="AF56" s="414"/>
      <c r="AG56" s="414"/>
      <c r="AH56" s="414"/>
      <c r="AI56" s="1276"/>
      <c r="AJ56" s="1276"/>
      <c r="AK56" s="414"/>
      <c r="AL56" s="414"/>
      <c r="AM56" s="414"/>
      <c r="AN56" s="414"/>
      <c r="AO56" s="415"/>
      <c r="AP56" s="408">
        <f t="shared" si="14"/>
        <v>0</v>
      </c>
    </row>
    <row r="57" spans="2:42" s="416" customFormat="1" x14ac:dyDescent="0.2">
      <c r="B57" s="399"/>
      <c r="C57" s="438" t="s">
        <v>1407</v>
      </c>
      <c r="D57" s="411">
        <f>IFERROR('GROUP Inputs'!E63,"")</f>
        <v>0</v>
      </c>
      <c r="E57" s="411"/>
      <c r="F57" s="411">
        <f t="shared" si="7"/>
        <v>0</v>
      </c>
      <c r="G57" s="411"/>
      <c r="H57" s="411"/>
      <c r="I57" s="411"/>
      <c r="J57" s="411"/>
      <c r="K57" s="411"/>
      <c r="L57" s="411"/>
      <c r="M57" s="411"/>
      <c r="N57" s="411"/>
      <c r="O57" s="411"/>
      <c r="P57" s="411"/>
      <c r="Q57" s="411"/>
      <c r="R57" s="412"/>
      <c r="S57" s="407">
        <f t="shared" si="13"/>
        <v>0</v>
      </c>
      <c r="T57" s="413"/>
      <c r="U57" s="413"/>
      <c r="V57" s="414"/>
      <c r="W57" s="414"/>
      <c r="X57" s="414"/>
      <c r="Y57" s="414"/>
      <c r="Z57" s="414"/>
      <c r="AA57" s="414"/>
      <c r="AB57" s="414">
        <f t="shared" ref="AB57:AB69" si="15">+S57</f>
        <v>0</v>
      </c>
      <c r="AC57" s="414"/>
      <c r="AD57" s="414"/>
      <c r="AE57" s="414"/>
      <c r="AF57" s="414"/>
      <c r="AG57" s="414"/>
      <c r="AH57" s="414"/>
      <c r="AI57" s="1276"/>
      <c r="AJ57" s="1276"/>
      <c r="AK57" s="414"/>
      <c r="AL57" s="414"/>
      <c r="AM57" s="414"/>
      <c r="AN57" s="414"/>
      <c r="AO57" s="415"/>
      <c r="AP57" s="408">
        <f t="shared" si="14"/>
        <v>0</v>
      </c>
    </row>
    <row r="58" spans="2:42" s="416" customFormat="1" x14ac:dyDescent="0.2">
      <c r="B58" s="399"/>
      <c r="C58" s="438"/>
      <c r="D58" s="411"/>
      <c r="E58" s="411"/>
      <c r="F58" s="411"/>
      <c r="G58" s="411"/>
      <c r="H58" s="411"/>
      <c r="I58" s="411"/>
      <c r="J58" s="411"/>
      <c r="K58" s="411"/>
      <c r="L58" s="411"/>
      <c r="M58" s="411"/>
      <c r="N58" s="411"/>
      <c r="O58" s="411"/>
      <c r="P58" s="411"/>
      <c r="Q58" s="411"/>
      <c r="R58" s="412"/>
      <c r="S58" s="407"/>
      <c r="T58" s="413"/>
      <c r="U58" s="413"/>
      <c r="V58" s="414"/>
      <c r="W58" s="414"/>
      <c r="X58" s="414"/>
      <c r="Y58" s="414"/>
      <c r="Z58" s="414"/>
      <c r="AA58" s="414"/>
      <c r="AB58" s="414"/>
      <c r="AC58" s="414"/>
      <c r="AD58" s="414"/>
      <c r="AE58" s="414"/>
      <c r="AF58" s="414"/>
      <c r="AG58" s="414"/>
      <c r="AH58" s="414"/>
      <c r="AI58" s="1276"/>
      <c r="AJ58" s="1276"/>
      <c r="AK58" s="414"/>
      <c r="AL58" s="414"/>
      <c r="AM58" s="414"/>
      <c r="AN58" s="414"/>
      <c r="AO58" s="415"/>
    </row>
    <row r="59" spans="2:42" s="382" customFormat="1" x14ac:dyDescent="0.2">
      <c r="B59" s="399"/>
      <c r="C59" s="436" t="str">
        <f>'GROUP Inputs'!C65</f>
        <v>6. Administration</v>
      </c>
      <c r="D59" s="402"/>
      <c r="E59" s="402"/>
      <c r="F59" s="402"/>
      <c r="G59" s="402"/>
      <c r="H59" s="402"/>
      <c r="I59" s="402"/>
      <c r="J59" s="402"/>
      <c r="K59" s="402"/>
      <c r="L59" s="402"/>
      <c r="M59" s="402"/>
      <c r="N59" s="402"/>
      <c r="O59" s="402"/>
      <c r="P59" s="402"/>
      <c r="Q59" s="402"/>
      <c r="R59" s="402"/>
      <c r="S59" s="402"/>
      <c r="T59" s="402"/>
      <c r="U59" s="402"/>
      <c r="V59" s="403"/>
      <c r="W59" s="403"/>
      <c r="X59" s="403"/>
      <c r="Y59" s="403"/>
      <c r="Z59" s="403"/>
      <c r="AA59" s="403"/>
      <c r="AB59" s="403"/>
      <c r="AC59" s="403"/>
      <c r="AD59" s="403"/>
      <c r="AE59" s="403"/>
      <c r="AF59" s="403"/>
      <c r="AG59" s="403"/>
      <c r="AH59" s="403"/>
      <c r="AI59" s="403"/>
      <c r="AJ59" s="403"/>
      <c r="AK59" s="403"/>
      <c r="AL59" s="403"/>
      <c r="AM59" s="403"/>
      <c r="AN59" s="403"/>
      <c r="AO59" s="404"/>
    </row>
    <row r="60" spans="2:42" s="382" customFormat="1" x14ac:dyDescent="0.2">
      <c r="B60" s="399"/>
      <c r="C60" s="437" t="s">
        <v>143</v>
      </c>
      <c r="D60" s="405"/>
      <c r="E60" s="405"/>
      <c r="F60" s="405"/>
      <c r="G60" s="405"/>
      <c r="H60" s="405"/>
      <c r="I60" s="405"/>
      <c r="J60" s="405"/>
      <c r="K60" s="405"/>
      <c r="L60" s="405"/>
      <c r="M60" s="405"/>
      <c r="N60" s="405"/>
      <c r="O60" s="405"/>
      <c r="P60" s="405"/>
      <c r="Q60" s="405"/>
      <c r="R60" s="406"/>
      <c r="S60" s="407"/>
      <c r="T60" s="408"/>
      <c r="U60" s="408"/>
      <c r="V60" s="409"/>
      <c r="W60" s="409"/>
      <c r="X60" s="409"/>
      <c r="Y60" s="409"/>
      <c r="Z60" s="409"/>
      <c r="AA60" s="409"/>
      <c r="AB60" s="409"/>
      <c r="AC60" s="409"/>
      <c r="AD60" s="409"/>
      <c r="AE60" s="409"/>
      <c r="AF60" s="409"/>
      <c r="AG60" s="409"/>
      <c r="AH60" s="409"/>
      <c r="AI60" s="1275"/>
      <c r="AJ60" s="1275"/>
      <c r="AK60" s="409"/>
      <c r="AL60" s="409"/>
      <c r="AM60" s="409"/>
      <c r="AN60" s="409"/>
      <c r="AO60" s="410"/>
    </row>
    <row r="61" spans="2:42" s="416" customFormat="1" x14ac:dyDescent="0.2">
      <c r="B61" s="399"/>
      <c r="C61" s="438" t="s">
        <v>166</v>
      </c>
      <c r="D61" s="411">
        <f>IFERROR('GROUP Inputs'!E67,"")</f>
        <v>0</v>
      </c>
      <c r="E61" s="411"/>
      <c r="F61" s="411">
        <f t="shared" ref="F61:F72" si="16">D61-E61</f>
        <v>0</v>
      </c>
      <c r="G61" s="411"/>
      <c r="H61" s="411"/>
      <c r="I61" s="411"/>
      <c r="J61" s="411"/>
      <c r="K61" s="411"/>
      <c r="L61" s="411"/>
      <c r="M61" s="411"/>
      <c r="N61" s="411"/>
      <c r="O61" s="411"/>
      <c r="P61" s="411"/>
      <c r="Q61" s="411"/>
      <c r="R61" s="412"/>
      <c r="S61" s="407">
        <f t="shared" ref="S61:S72" si="17">SUM(F61:R61)</f>
        <v>0</v>
      </c>
      <c r="T61" s="413"/>
      <c r="U61" s="413"/>
      <c r="V61" s="414"/>
      <c r="W61" s="414"/>
      <c r="X61" s="414"/>
      <c r="Y61" s="414"/>
      <c r="Z61" s="414"/>
      <c r="AA61" s="414"/>
      <c r="AB61" s="414">
        <f t="shared" si="15"/>
        <v>0</v>
      </c>
      <c r="AC61" s="414"/>
      <c r="AD61" s="414"/>
      <c r="AE61" s="414"/>
      <c r="AF61" s="414"/>
      <c r="AG61" s="414"/>
      <c r="AH61" s="414"/>
      <c r="AI61" s="1276"/>
      <c r="AJ61" s="1276"/>
      <c r="AK61" s="414"/>
      <c r="AL61" s="414"/>
      <c r="AM61" s="414"/>
      <c r="AN61" s="414"/>
      <c r="AO61" s="415"/>
      <c r="AP61" s="408">
        <f t="shared" ref="AP61:AP72" si="18">S61-SUM(V61:AO61)</f>
        <v>0</v>
      </c>
    </row>
    <row r="62" spans="2:42" s="416" customFormat="1" x14ac:dyDescent="0.2">
      <c r="B62" s="399"/>
      <c r="C62" s="438" t="s">
        <v>167</v>
      </c>
      <c r="D62" s="411">
        <f>IFERROR('GROUP Inputs'!E68,"")</f>
        <v>0</v>
      </c>
      <c r="E62" s="411"/>
      <c r="F62" s="411">
        <f t="shared" si="16"/>
        <v>0</v>
      </c>
      <c r="G62" s="411"/>
      <c r="H62" s="411"/>
      <c r="I62" s="411"/>
      <c r="J62" s="411"/>
      <c r="K62" s="411"/>
      <c r="L62" s="411"/>
      <c r="M62" s="411"/>
      <c r="N62" s="411"/>
      <c r="O62" s="411"/>
      <c r="P62" s="411"/>
      <c r="Q62" s="411"/>
      <c r="R62" s="412"/>
      <c r="S62" s="407">
        <f t="shared" si="17"/>
        <v>0</v>
      </c>
      <c r="T62" s="413"/>
      <c r="U62" s="413"/>
      <c r="V62" s="414"/>
      <c r="W62" s="414"/>
      <c r="X62" s="414"/>
      <c r="Y62" s="414"/>
      <c r="Z62" s="414"/>
      <c r="AA62" s="414"/>
      <c r="AB62" s="414">
        <f t="shared" si="15"/>
        <v>0</v>
      </c>
      <c r="AC62" s="414"/>
      <c r="AD62" s="414"/>
      <c r="AE62" s="414"/>
      <c r="AF62" s="414"/>
      <c r="AG62" s="414"/>
      <c r="AH62" s="414"/>
      <c r="AI62" s="1276"/>
      <c r="AJ62" s="1276"/>
      <c r="AK62" s="414"/>
      <c r="AL62" s="414"/>
      <c r="AM62" s="414"/>
      <c r="AN62" s="414"/>
      <c r="AO62" s="415"/>
      <c r="AP62" s="408">
        <f t="shared" si="18"/>
        <v>0</v>
      </c>
    </row>
    <row r="63" spans="2:42" s="416" customFormat="1" x14ac:dyDescent="0.2">
      <c r="B63" s="399"/>
      <c r="C63" s="438" t="s">
        <v>168</v>
      </c>
      <c r="D63" s="411">
        <f>IFERROR('GROUP Inputs'!E69,"")</f>
        <v>0</v>
      </c>
      <c r="E63" s="411"/>
      <c r="F63" s="411">
        <f t="shared" si="16"/>
        <v>0</v>
      </c>
      <c r="G63" s="411"/>
      <c r="H63" s="411"/>
      <c r="I63" s="411"/>
      <c r="J63" s="411"/>
      <c r="K63" s="411"/>
      <c r="L63" s="411"/>
      <c r="M63" s="411"/>
      <c r="N63" s="411"/>
      <c r="O63" s="411"/>
      <c r="P63" s="411"/>
      <c r="Q63" s="411"/>
      <c r="R63" s="412"/>
      <c r="S63" s="407">
        <f t="shared" si="17"/>
        <v>0</v>
      </c>
      <c r="T63" s="413"/>
      <c r="U63" s="413"/>
      <c r="V63" s="414"/>
      <c r="W63" s="414"/>
      <c r="X63" s="414"/>
      <c r="Y63" s="414"/>
      <c r="Z63" s="414"/>
      <c r="AA63" s="414"/>
      <c r="AB63" s="414">
        <f t="shared" si="15"/>
        <v>0</v>
      </c>
      <c r="AC63" s="414"/>
      <c r="AD63" s="414"/>
      <c r="AE63" s="414"/>
      <c r="AF63" s="414"/>
      <c r="AG63" s="414"/>
      <c r="AH63" s="414"/>
      <c r="AI63" s="1276"/>
      <c r="AJ63" s="1276"/>
      <c r="AK63" s="414"/>
      <c r="AL63" s="414"/>
      <c r="AM63" s="414"/>
      <c r="AN63" s="414"/>
      <c r="AO63" s="415"/>
      <c r="AP63" s="408">
        <f t="shared" si="18"/>
        <v>0</v>
      </c>
    </row>
    <row r="64" spans="2:42" s="416" customFormat="1" x14ac:dyDescent="0.2">
      <c r="B64" s="399"/>
      <c r="C64" s="438" t="s">
        <v>108</v>
      </c>
      <c r="D64" s="411">
        <f>IFERROR('GROUP Inputs'!E70,"")</f>
        <v>0</v>
      </c>
      <c r="E64" s="411"/>
      <c r="F64" s="411">
        <f t="shared" si="16"/>
        <v>0</v>
      </c>
      <c r="G64" s="411"/>
      <c r="H64" s="411"/>
      <c r="I64" s="411"/>
      <c r="J64" s="411"/>
      <c r="K64" s="411"/>
      <c r="L64" s="411"/>
      <c r="M64" s="411"/>
      <c r="N64" s="411"/>
      <c r="O64" s="411"/>
      <c r="P64" s="411"/>
      <c r="Q64" s="411"/>
      <c r="R64" s="412"/>
      <c r="S64" s="407">
        <f t="shared" si="17"/>
        <v>0</v>
      </c>
      <c r="T64" s="413"/>
      <c r="U64" s="413"/>
      <c r="V64" s="414"/>
      <c r="W64" s="414"/>
      <c r="X64" s="414"/>
      <c r="Y64" s="414"/>
      <c r="Z64" s="414"/>
      <c r="AA64" s="414"/>
      <c r="AB64" s="414">
        <f t="shared" si="15"/>
        <v>0</v>
      </c>
      <c r="AC64" s="414"/>
      <c r="AD64" s="414"/>
      <c r="AE64" s="414"/>
      <c r="AF64" s="414"/>
      <c r="AG64" s="414"/>
      <c r="AH64" s="414"/>
      <c r="AI64" s="1276"/>
      <c r="AJ64" s="1276"/>
      <c r="AK64" s="414"/>
      <c r="AL64" s="414"/>
      <c r="AM64" s="414"/>
      <c r="AN64" s="414"/>
      <c r="AO64" s="415"/>
      <c r="AP64" s="408">
        <f t="shared" si="18"/>
        <v>0</v>
      </c>
    </row>
    <row r="65" spans="2:43" s="416" customFormat="1" x14ac:dyDescent="0.2">
      <c r="B65" s="399"/>
      <c r="C65" s="438" t="s">
        <v>169</v>
      </c>
      <c r="D65" s="411">
        <f>IFERROR('GROUP Inputs'!E71,"")</f>
        <v>0</v>
      </c>
      <c r="E65" s="411"/>
      <c r="F65" s="411">
        <f t="shared" si="16"/>
        <v>0</v>
      </c>
      <c r="G65" s="411"/>
      <c r="H65" s="411"/>
      <c r="I65" s="411"/>
      <c r="J65" s="411"/>
      <c r="K65" s="411"/>
      <c r="L65" s="411"/>
      <c r="M65" s="411"/>
      <c r="N65" s="411"/>
      <c r="O65" s="411"/>
      <c r="P65" s="411"/>
      <c r="Q65" s="411"/>
      <c r="R65" s="412"/>
      <c r="S65" s="407">
        <f t="shared" si="17"/>
        <v>0</v>
      </c>
      <c r="T65" s="413"/>
      <c r="U65" s="413"/>
      <c r="V65" s="414"/>
      <c r="W65" s="414"/>
      <c r="X65" s="414"/>
      <c r="Y65" s="414"/>
      <c r="Z65" s="414"/>
      <c r="AA65" s="414"/>
      <c r="AB65" s="414">
        <f t="shared" si="15"/>
        <v>0</v>
      </c>
      <c r="AC65" s="414"/>
      <c r="AD65" s="414"/>
      <c r="AE65" s="414"/>
      <c r="AF65" s="414"/>
      <c r="AG65" s="414"/>
      <c r="AH65" s="414"/>
      <c r="AI65" s="1276"/>
      <c r="AJ65" s="1276"/>
      <c r="AK65" s="414"/>
      <c r="AL65" s="414"/>
      <c r="AM65" s="414"/>
      <c r="AN65" s="414"/>
      <c r="AO65" s="415"/>
      <c r="AP65" s="408">
        <f t="shared" si="18"/>
        <v>0</v>
      </c>
    </row>
    <row r="66" spans="2:43" s="416" customFormat="1" x14ac:dyDescent="0.2">
      <c r="B66" s="399"/>
      <c r="C66" s="438" t="s">
        <v>170</v>
      </c>
      <c r="D66" s="411">
        <f>IFERROR('GROUP Inputs'!E72,"")</f>
        <v>0</v>
      </c>
      <c r="E66" s="411"/>
      <c r="F66" s="411">
        <f t="shared" si="16"/>
        <v>0</v>
      </c>
      <c r="G66" s="411"/>
      <c r="H66" s="411"/>
      <c r="I66" s="411"/>
      <c r="J66" s="411"/>
      <c r="K66" s="411"/>
      <c r="L66" s="411"/>
      <c r="M66" s="411"/>
      <c r="N66" s="411"/>
      <c r="O66" s="411"/>
      <c r="P66" s="411"/>
      <c r="Q66" s="411"/>
      <c r="R66" s="412"/>
      <c r="S66" s="407">
        <f t="shared" si="17"/>
        <v>0</v>
      </c>
      <c r="T66" s="413"/>
      <c r="U66" s="413"/>
      <c r="V66" s="414"/>
      <c r="W66" s="414"/>
      <c r="X66" s="414"/>
      <c r="Y66" s="414"/>
      <c r="Z66" s="414"/>
      <c r="AA66" s="414"/>
      <c r="AB66" s="414">
        <f t="shared" si="15"/>
        <v>0</v>
      </c>
      <c r="AC66" s="414"/>
      <c r="AD66" s="414"/>
      <c r="AE66" s="414"/>
      <c r="AF66" s="414"/>
      <c r="AG66" s="414"/>
      <c r="AH66" s="414"/>
      <c r="AI66" s="1276"/>
      <c r="AJ66" s="1276"/>
      <c r="AK66" s="414"/>
      <c r="AL66" s="414"/>
      <c r="AM66" s="414"/>
      <c r="AN66" s="414"/>
      <c r="AO66" s="415"/>
      <c r="AP66" s="408">
        <f t="shared" si="18"/>
        <v>0</v>
      </c>
    </row>
    <row r="67" spans="2:43" s="416" customFormat="1" x14ac:dyDescent="0.2">
      <c r="B67" s="399"/>
      <c r="C67" s="438" t="s">
        <v>171</v>
      </c>
      <c r="D67" s="411">
        <f>IFERROR('GROUP Inputs'!E73,"")</f>
        <v>0</v>
      </c>
      <c r="E67" s="411"/>
      <c r="F67" s="411">
        <f t="shared" si="16"/>
        <v>0</v>
      </c>
      <c r="G67" s="411"/>
      <c r="H67" s="411"/>
      <c r="I67" s="411"/>
      <c r="J67" s="411"/>
      <c r="K67" s="411"/>
      <c r="L67" s="411"/>
      <c r="M67" s="411"/>
      <c r="N67" s="411"/>
      <c r="O67" s="411"/>
      <c r="P67" s="411"/>
      <c r="Q67" s="411"/>
      <c r="R67" s="412"/>
      <c r="S67" s="407">
        <f t="shared" si="17"/>
        <v>0</v>
      </c>
      <c r="T67" s="413"/>
      <c r="U67" s="413"/>
      <c r="V67" s="414"/>
      <c r="W67" s="414"/>
      <c r="X67" s="414"/>
      <c r="Y67" s="414"/>
      <c r="Z67" s="414"/>
      <c r="AA67" s="414"/>
      <c r="AB67" s="414">
        <f t="shared" si="15"/>
        <v>0</v>
      </c>
      <c r="AC67" s="414"/>
      <c r="AD67" s="414"/>
      <c r="AE67" s="414"/>
      <c r="AF67" s="414"/>
      <c r="AG67" s="414"/>
      <c r="AH67" s="414"/>
      <c r="AI67" s="1276"/>
      <c r="AJ67" s="1276"/>
      <c r="AK67" s="414"/>
      <c r="AL67" s="414"/>
      <c r="AM67" s="414"/>
      <c r="AN67" s="414"/>
      <c r="AO67" s="415"/>
      <c r="AP67" s="408">
        <f t="shared" si="18"/>
        <v>0</v>
      </c>
    </row>
    <row r="68" spans="2:43" s="416" customFormat="1" x14ac:dyDescent="0.2">
      <c r="B68" s="399"/>
      <c r="C68" s="438" t="s">
        <v>172</v>
      </c>
      <c r="D68" s="411">
        <f>IFERROR('GROUP Inputs'!E74,"")</f>
        <v>0</v>
      </c>
      <c r="E68" s="411"/>
      <c r="F68" s="411">
        <f t="shared" si="16"/>
        <v>0</v>
      </c>
      <c r="G68" s="411"/>
      <c r="H68" s="411"/>
      <c r="I68" s="411"/>
      <c r="J68" s="411"/>
      <c r="K68" s="411"/>
      <c r="L68" s="411"/>
      <c r="M68" s="411"/>
      <c r="N68" s="411"/>
      <c r="O68" s="411"/>
      <c r="P68" s="411"/>
      <c r="Q68" s="411"/>
      <c r="R68" s="412"/>
      <c r="S68" s="407">
        <f t="shared" si="17"/>
        <v>0</v>
      </c>
      <c r="T68" s="413"/>
      <c r="U68" s="413"/>
      <c r="V68" s="414"/>
      <c r="W68" s="414"/>
      <c r="X68" s="414"/>
      <c r="Y68" s="414"/>
      <c r="Z68" s="414"/>
      <c r="AA68" s="414"/>
      <c r="AB68" s="414">
        <f t="shared" si="15"/>
        <v>0</v>
      </c>
      <c r="AC68" s="414"/>
      <c r="AD68" s="414"/>
      <c r="AE68" s="414"/>
      <c r="AF68" s="414"/>
      <c r="AG68" s="414"/>
      <c r="AH68" s="414"/>
      <c r="AI68" s="1276"/>
      <c r="AJ68" s="1276"/>
      <c r="AK68" s="414"/>
      <c r="AL68" s="414"/>
      <c r="AM68" s="414"/>
      <c r="AN68" s="414"/>
      <c r="AO68" s="415"/>
      <c r="AP68" s="408">
        <f t="shared" si="18"/>
        <v>0</v>
      </c>
    </row>
    <row r="69" spans="2:43" s="416" customFormat="1" x14ac:dyDescent="0.2">
      <c r="B69" s="399"/>
      <c r="C69" s="438" t="s">
        <v>173</v>
      </c>
      <c r="D69" s="411">
        <f>IFERROR('GROUP Inputs'!E75,"")</f>
        <v>0</v>
      </c>
      <c r="E69" s="411"/>
      <c r="F69" s="411">
        <f t="shared" si="16"/>
        <v>0</v>
      </c>
      <c r="G69" s="411"/>
      <c r="H69" s="411"/>
      <c r="I69" s="411"/>
      <c r="J69" s="411"/>
      <c r="K69" s="411"/>
      <c r="L69" s="411"/>
      <c r="M69" s="411">
        <f>-M136-M186-M187</f>
        <v>0</v>
      </c>
      <c r="N69" s="411"/>
      <c r="O69" s="411"/>
      <c r="P69" s="411"/>
      <c r="Q69" s="411"/>
      <c r="R69" s="412"/>
      <c r="S69" s="407">
        <f t="shared" si="17"/>
        <v>0</v>
      </c>
      <c r="T69" s="413"/>
      <c r="U69" s="413"/>
      <c r="V69" s="414"/>
      <c r="W69" s="414"/>
      <c r="X69" s="414"/>
      <c r="Y69" s="414"/>
      <c r="Z69" s="414"/>
      <c r="AA69" s="414"/>
      <c r="AB69" s="414">
        <f t="shared" si="15"/>
        <v>0</v>
      </c>
      <c r="AC69" s="414"/>
      <c r="AD69" s="414"/>
      <c r="AE69" s="414"/>
      <c r="AF69" s="414"/>
      <c r="AG69" s="414"/>
      <c r="AH69" s="414"/>
      <c r="AI69" s="1276"/>
      <c r="AJ69" s="1276"/>
      <c r="AK69" s="414"/>
      <c r="AL69" s="414"/>
      <c r="AM69" s="414"/>
      <c r="AN69" s="414"/>
      <c r="AO69" s="415"/>
      <c r="AP69" s="408">
        <f t="shared" si="18"/>
        <v>0</v>
      </c>
    </row>
    <row r="70" spans="2:43" s="416" customFormat="1" x14ac:dyDescent="0.2">
      <c r="B70" s="399"/>
      <c r="C70" s="438" t="s">
        <v>163</v>
      </c>
      <c r="D70" s="411">
        <f>IFERROR('GROUP Inputs'!E76,"")</f>
        <v>0</v>
      </c>
      <c r="E70" s="411"/>
      <c r="F70" s="411">
        <f t="shared" si="16"/>
        <v>0</v>
      </c>
      <c r="G70" s="411"/>
      <c r="H70" s="411"/>
      <c r="I70" s="411"/>
      <c r="J70" s="411"/>
      <c r="K70" s="411"/>
      <c r="L70" s="411"/>
      <c r="M70" s="411"/>
      <c r="N70" s="411"/>
      <c r="O70" s="411"/>
      <c r="P70" s="411"/>
      <c r="Q70" s="411"/>
      <c r="R70" s="412"/>
      <c r="S70" s="407">
        <f t="shared" si="17"/>
        <v>0</v>
      </c>
      <c r="T70" s="413"/>
      <c r="U70" s="413"/>
      <c r="V70" s="414"/>
      <c r="W70" s="414"/>
      <c r="X70" s="414"/>
      <c r="Y70" s="414"/>
      <c r="Z70" s="414"/>
      <c r="AA70" s="414">
        <f>+S70</f>
        <v>0</v>
      </c>
      <c r="AB70" s="414"/>
      <c r="AC70" s="414"/>
      <c r="AD70" s="414"/>
      <c r="AE70" s="414"/>
      <c r="AF70" s="414"/>
      <c r="AG70" s="414"/>
      <c r="AH70" s="414"/>
      <c r="AI70" s="1276"/>
      <c r="AJ70" s="1276"/>
      <c r="AK70" s="414"/>
      <c r="AL70" s="414"/>
      <c r="AM70" s="414"/>
      <c r="AN70" s="414"/>
      <c r="AO70" s="415"/>
      <c r="AP70" s="408">
        <f t="shared" si="18"/>
        <v>0</v>
      </c>
    </row>
    <row r="71" spans="2:43" s="416" customFormat="1" x14ac:dyDescent="0.2">
      <c r="B71" s="399"/>
      <c r="C71" s="438" t="s">
        <v>109</v>
      </c>
      <c r="D71" s="411">
        <f>IFERROR('GROUP Inputs'!E77,"")</f>
        <v>0</v>
      </c>
      <c r="E71" s="411"/>
      <c r="F71" s="411">
        <f t="shared" si="16"/>
        <v>0</v>
      </c>
      <c r="G71" s="411"/>
      <c r="H71" s="411"/>
      <c r="I71" s="411"/>
      <c r="J71" s="411"/>
      <c r="K71" s="411"/>
      <c r="L71" s="411"/>
      <c r="M71" s="411"/>
      <c r="N71" s="411"/>
      <c r="O71" s="411"/>
      <c r="P71" s="411"/>
      <c r="Q71" s="411"/>
      <c r="R71" s="412"/>
      <c r="S71" s="407">
        <f t="shared" si="17"/>
        <v>0</v>
      </c>
      <c r="T71" s="413"/>
      <c r="U71" s="413"/>
      <c r="V71" s="414"/>
      <c r="W71" s="414"/>
      <c r="X71" s="414"/>
      <c r="Y71" s="414"/>
      <c r="Z71" s="414"/>
      <c r="AA71" s="414"/>
      <c r="AB71" s="414">
        <f>+S71</f>
        <v>0</v>
      </c>
      <c r="AC71" s="414"/>
      <c r="AD71" s="414"/>
      <c r="AE71" s="414"/>
      <c r="AF71" s="414"/>
      <c r="AG71" s="414"/>
      <c r="AH71" s="414"/>
      <c r="AI71" s="1276"/>
      <c r="AJ71" s="1276"/>
      <c r="AK71" s="414"/>
      <c r="AL71" s="414"/>
      <c r="AM71" s="414"/>
      <c r="AN71" s="414"/>
      <c r="AO71" s="415"/>
      <c r="AP71" s="408">
        <f t="shared" si="18"/>
        <v>0</v>
      </c>
    </row>
    <row r="72" spans="2:43" s="416" customFormat="1" x14ac:dyDescent="0.2">
      <c r="B72" s="399"/>
      <c r="C72" s="438" t="s">
        <v>174</v>
      </c>
      <c r="D72" s="411">
        <f>IFERROR('GROUP Inputs'!E78,"")</f>
        <v>0</v>
      </c>
      <c r="E72" s="411"/>
      <c r="F72" s="411">
        <f t="shared" si="16"/>
        <v>0</v>
      </c>
      <c r="G72" s="411"/>
      <c r="H72" s="411"/>
      <c r="I72" s="411"/>
      <c r="J72" s="411"/>
      <c r="K72" s="411"/>
      <c r="L72" s="411"/>
      <c r="M72" s="411"/>
      <c r="N72" s="411"/>
      <c r="O72" s="411"/>
      <c r="P72" s="411"/>
      <c r="Q72" s="411"/>
      <c r="R72" s="412"/>
      <c r="S72" s="407">
        <f t="shared" si="17"/>
        <v>0</v>
      </c>
      <c r="T72" s="413"/>
      <c r="U72" s="413"/>
      <c r="V72" s="414"/>
      <c r="W72" s="414"/>
      <c r="X72" s="414"/>
      <c r="Y72" s="414"/>
      <c r="Z72" s="414"/>
      <c r="AA72" s="414"/>
      <c r="AB72" s="414">
        <f>+S72</f>
        <v>0</v>
      </c>
      <c r="AC72" s="414"/>
      <c r="AD72" s="414"/>
      <c r="AE72" s="414"/>
      <c r="AF72" s="414"/>
      <c r="AG72" s="414"/>
      <c r="AH72" s="414"/>
      <c r="AI72" s="1276"/>
      <c r="AJ72" s="1276"/>
      <c r="AK72" s="414"/>
      <c r="AL72" s="414"/>
      <c r="AM72" s="414"/>
      <c r="AN72" s="414"/>
      <c r="AO72" s="415"/>
      <c r="AP72" s="408">
        <f t="shared" si="18"/>
        <v>0</v>
      </c>
    </row>
    <row r="73" spans="2:43" s="416" customFormat="1" x14ac:dyDescent="0.2">
      <c r="B73" s="399"/>
      <c r="C73" s="438"/>
      <c r="D73" s="411"/>
      <c r="E73" s="411"/>
      <c r="F73" s="411"/>
      <c r="G73" s="411"/>
      <c r="H73" s="411"/>
      <c r="I73" s="411"/>
      <c r="J73" s="411"/>
      <c r="K73" s="411"/>
      <c r="L73" s="411"/>
      <c r="M73" s="411"/>
      <c r="N73" s="411"/>
      <c r="O73" s="411"/>
      <c r="P73" s="411"/>
      <c r="Q73" s="411"/>
      <c r="R73" s="412"/>
      <c r="S73" s="407"/>
      <c r="T73" s="413"/>
      <c r="U73" s="413"/>
      <c r="V73" s="414"/>
      <c r="W73" s="414"/>
      <c r="X73" s="414"/>
      <c r="Y73" s="414"/>
      <c r="Z73" s="414"/>
      <c r="AA73" s="414"/>
      <c r="AB73" s="414"/>
      <c r="AC73" s="414"/>
      <c r="AD73" s="414"/>
      <c r="AE73" s="414"/>
      <c r="AF73" s="414"/>
      <c r="AG73" s="414"/>
      <c r="AH73" s="414"/>
      <c r="AI73" s="1276"/>
      <c r="AJ73" s="1276"/>
      <c r="AK73" s="414"/>
      <c r="AL73" s="414"/>
      <c r="AM73" s="414"/>
      <c r="AN73" s="414"/>
      <c r="AO73" s="415"/>
    </row>
    <row r="74" spans="2:43" s="382" customFormat="1" x14ac:dyDescent="0.2">
      <c r="B74" s="399"/>
      <c r="C74" s="436" t="str">
        <f>'GROUP Inputs'!C80</f>
        <v>7. Other Revenue and Expenses</v>
      </c>
      <c r="D74" s="402"/>
      <c r="E74" s="402"/>
      <c r="F74" s="402"/>
      <c r="G74" s="402"/>
      <c r="H74" s="402"/>
      <c r="I74" s="402"/>
      <c r="J74" s="402"/>
      <c r="K74" s="402"/>
      <c r="L74" s="402"/>
      <c r="M74" s="402"/>
      <c r="N74" s="402"/>
      <c r="O74" s="402"/>
      <c r="P74" s="402"/>
      <c r="Q74" s="402"/>
      <c r="R74" s="402"/>
      <c r="S74" s="402"/>
      <c r="T74" s="402"/>
      <c r="U74" s="402"/>
      <c r="V74" s="403"/>
      <c r="W74" s="403"/>
      <c r="X74" s="403"/>
      <c r="Y74" s="403"/>
      <c r="Z74" s="403"/>
      <c r="AA74" s="403"/>
      <c r="AB74" s="403"/>
      <c r="AC74" s="403"/>
      <c r="AD74" s="403"/>
      <c r="AE74" s="403"/>
      <c r="AF74" s="403"/>
      <c r="AG74" s="403"/>
      <c r="AH74" s="403"/>
      <c r="AI74" s="403"/>
      <c r="AJ74" s="403"/>
      <c r="AK74" s="403"/>
      <c r="AL74" s="403"/>
      <c r="AM74" s="403"/>
      <c r="AN74" s="403"/>
      <c r="AO74" s="404"/>
      <c r="AQ74" s="416"/>
    </row>
    <row r="75" spans="2:43" s="382" customFormat="1" x14ac:dyDescent="0.2">
      <c r="B75" s="399"/>
      <c r="C75" s="437" t="s">
        <v>129</v>
      </c>
      <c r="D75" s="405"/>
      <c r="E75" s="405"/>
      <c r="F75" s="405"/>
      <c r="G75" s="405"/>
      <c r="H75" s="405"/>
      <c r="I75" s="405"/>
      <c r="J75" s="405"/>
      <c r="K75" s="405"/>
      <c r="L75" s="405"/>
      <c r="M75" s="405"/>
      <c r="N75" s="405"/>
      <c r="O75" s="405"/>
      <c r="P75" s="405"/>
      <c r="Q75" s="405"/>
      <c r="R75" s="406"/>
      <c r="S75" s="407"/>
      <c r="T75" s="408"/>
      <c r="U75" s="408"/>
      <c r="V75" s="409"/>
      <c r="W75" s="409"/>
      <c r="X75" s="409"/>
      <c r="Y75" s="409"/>
      <c r="Z75" s="409"/>
      <c r="AA75" s="409"/>
      <c r="AB75" s="409"/>
      <c r="AC75" s="409"/>
      <c r="AD75" s="409"/>
      <c r="AE75" s="409"/>
      <c r="AF75" s="409"/>
      <c r="AG75" s="409"/>
      <c r="AH75" s="409"/>
      <c r="AI75" s="1275"/>
      <c r="AJ75" s="1275"/>
      <c r="AK75" s="409"/>
      <c r="AL75" s="409"/>
      <c r="AM75" s="409"/>
      <c r="AN75" s="409"/>
      <c r="AO75" s="410"/>
    </row>
    <row r="76" spans="2:43" s="416" customFormat="1" x14ac:dyDescent="0.2">
      <c r="B76" s="399"/>
      <c r="C76" s="438" t="s">
        <v>354</v>
      </c>
      <c r="D76" s="411">
        <f>IFERROR('GROUP Inputs'!E82,"")</f>
        <v>0</v>
      </c>
      <c r="E76" s="411"/>
      <c r="F76" s="411">
        <f t="shared" ref="F76:F115" si="19">D76-E76</f>
        <v>0</v>
      </c>
      <c r="G76" s="411"/>
      <c r="H76" s="411"/>
      <c r="I76" s="411"/>
      <c r="J76" s="411"/>
      <c r="K76" s="411"/>
      <c r="L76" s="411"/>
      <c r="M76" s="411"/>
      <c r="N76" s="411"/>
      <c r="O76" s="411"/>
      <c r="P76" s="411"/>
      <c r="Q76" s="411"/>
      <c r="R76" s="412"/>
      <c r="S76" s="407">
        <f>SUM(F76:R76)</f>
        <v>0</v>
      </c>
      <c r="T76" s="413"/>
      <c r="U76" s="413"/>
      <c r="V76" s="414"/>
      <c r="W76" s="414"/>
      <c r="X76" s="414"/>
      <c r="Y76" s="414"/>
      <c r="Z76" s="414"/>
      <c r="AA76" s="414"/>
      <c r="AB76" s="414"/>
      <c r="AC76" s="414"/>
      <c r="AD76" s="414"/>
      <c r="AE76" s="414"/>
      <c r="AF76" s="414"/>
      <c r="AG76" s="414">
        <f>+S76</f>
        <v>0</v>
      </c>
      <c r="AH76" s="414"/>
      <c r="AI76" s="1276"/>
      <c r="AJ76" s="1276"/>
      <c r="AK76" s="414"/>
      <c r="AL76" s="414"/>
      <c r="AM76" s="414"/>
      <c r="AN76" s="414"/>
      <c r="AO76" s="415"/>
      <c r="AP76" s="408">
        <f>S76-SUM(V76:AO76)</f>
        <v>0</v>
      </c>
      <c r="AQ76" s="382"/>
    </row>
    <row r="77" spans="2:43" s="416" customFormat="1" x14ac:dyDescent="0.2">
      <c r="B77" s="399"/>
      <c r="C77" s="438" t="s">
        <v>1408</v>
      </c>
      <c r="D77" s="411">
        <f>IFERROR('GROUP Inputs'!E83,"")</f>
        <v>0</v>
      </c>
      <c r="E77" s="411"/>
      <c r="F77" s="411">
        <f t="shared" si="19"/>
        <v>0</v>
      </c>
      <c r="G77" s="411"/>
      <c r="H77" s="411"/>
      <c r="I77" s="411"/>
      <c r="J77" s="411">
        <f>-J130</f>
        <v>0</v>
      </c>
      <c r="K77" s="411"/>
      <c r="L77" s="411"/>
      <c r="M77" s="411"/>
      <c r="N77" s="411"/>
      <c r="O77" s="411"/>
      <c r="P77" s="411"/>
      <c r="Q77" s="411"/>
      <c r="R77" s="412"/>
      <c r="S77" s="407">
        <f>SUM(F77:R77)</f>
        <v>0</v>
      </c>
      <c r="T77" s="413"/>
      <c r="U77" s="413"/>
      <c r="V77" s="414"/>
      <c r="W77" s="414"/>
      <c r="X77" s="414"/>
      <c r="Y77" s="414"/>
      <c r="Z77" s="414"/>
      <c r="AA77" s="414"/>
      <c r="AB77" s="414"/>
      <c r="AC77" s="414"/>
      <c r="AD77" s="414"/>
      <c r="AE77" s="414">
        <f>+S77</f>
        <v>0</v>
      </c>
      <c r="AF77" s="414"/>
      <c r="AG77" s="414"/>
      <c r="AH77" s="414"/>
      <c r="AI77" s="1276"/>
      <c r="AJ77" s="1276"/>
      <c r="AK77" s="414"/>
      <c r="AL77" s="414"/>
      <c r="AM77" s="414"/>
      <c r="AN77" s="414"/>
      <c r="AO77" s="415"/>
      <c r="AP77" s="408">
        <f>S77-SUM(V77:AO77)</f>
        <v>0</v>
      </c>
    </row>
    <row r="78" spans="2:43" s="416" customFormat="1" ht="13.5" thickBot="1" x14ac:dyDescent="0.25">
      <c r="B78" s="399"/>
      <c r="C78" s="438" t="s">
        <v>177</v>
      </c>
      <c r="D78" s="411">
        <f>IFERROR('GROUP Inputs'!E84,"")</f>
        <v>0</v>
      </c>
      <c r="E78" s="411"/>
      <c r="F78" s="411">
        <f>D78-E78</f>
        <v>0</v>
      </c>
      <c r="G78" s="411"/>
      <c r="H78" s="411"/>
      <c r="I78" s="411"/>
      <c r="J78" s="411">
        <f>-J132</f>
        <v>0</v>
      </c>
      <c r="K78" s="411"/>
      <c r="L78" s="411"/>
      <c r="M78" s="411"/>
      <c r="N78" s="411"/>
      <c r="O78" s="411"/>
      <c r="P78" s="411"/>
      <c r="Q78" s="411"/>
      <c r="R78" s="412"/>
      <c r="S78" s="407">
        <f>SUM(F78:R78)</f>
        <v>0</v>
      </c>
      <c r="T78" s="413"/>
      <c r="U78" s="413"/>
      <c r="V78" s="414"/>
      <c r="W78" s="414"/>
      <c r="X78" s="414"/>
      <c r="Y78" s="414"/>
      <c r="Z78" s="414"/>
      <c r="AA78" s="414"/>
      <c r="AB78" s="414"/>
      <c r="AC78" s="414"/>
      <c r="AD78" s="414"/>
      <c r="AE78" s="414"/>
      <c r="AF78" s="414"/>
      <c r="AG78" s="414"/>
      <c r="AH78" s="414"/>
      <c r="AI78" s="1276"/>
      <c r="AJ78" s="1276"/>
      <c r="AK78" s="414"/>
      <c r="AL78" s="414"/>
      <c r="AM78" s="414"/>
      <c r="AN78" s="414"/>
      <c r="AO78" s="415"/>
      <c r="AP78" s="408">
        <f>S78-SUM(V78:AO78)</f>
        <v>0</v>
      </c>
    </row>
    <row r="79" spans="2:43" s="416" customFormat="1" ht="14.25" thickTop="1" thickBot="1" x14ac:dyDescent="0.25">
      <c r="B79" s="399"/>
      <c r="C79" s="438" t="s">
        <v>140</v>
      </c>
      <c r="D79" s="411">
        <f>IFERROR('GROUP Inputs'!E85,"")</f>
        <v>0</v>
      </c>
      <c r="E79" s="411"/>
      <c r="F79" s="411">
        <f t="shared" si="19"/>
        <v>0</v>
      </c>
      <c r="G79" s="1026">
        <f>IF(SUM(G180:G182)&lt;0,-SUM(G180:G182),0)</f>
        <v>0</v>
      </c>
      <c r="H79" s="411"/>
      <c r="I79" s="411"/>
      <c r="J79" s="411">
        <f>-J133</f>
        <v>0</v>
      </c>
      <c r="K79" s="411"/>
      <c r="L79" s="411"/>
      <c r="M79" s="411"/>
      <c r="N79" s="411"/>
      <c r="O79" s="411"/>
      <c r="P79" s="411"/>
      <c r="Q79" s="411"/>
      <c r="R79" s="412"/>
      <c r="S79" s="407">
        <f>SUM(F79:R79)</f>
        <v>0</v>
      </c>
      <c r="T79" s="413"/>
      <c r="U79" s="413"/>
      <c r="V79" s="414"/>
      <c r="W79" s="414">
        <f>S79</f>
        <v>0</v>
      </c>
      <c r="X79" s="414"/>
      <c r="Y79" s="414"/>
      <c r="Z79" s="414"/>
      <c r="AA79" s="414"/>
      <c r="AB79" s="414"/>
      <c r="AC79" s="414"/>
      <c r="AD79" s="414"/>
      <c r="AE79" s="414"/>
      <c r="AF79" s="414"/>
      <c r="AG79" s="414"/>
      <c r="AH79" s="414"/>
      <c r="AI79" s="1276"/>
      <c r="AJ79" s="1276"/>
      <c r="AK79" s="414"/>
      <c r="AL79" s="414"/>
      <c r="AM79" s="414"/>
      <c r="AN79" s="414"/>
      <c r="AO79" s="415"/>
      <c r="AP79" s="408">
        <f>S79-SUM(V79:AO79)</f>
        <v>0</v>
      </c>
    </row>
    <row r="80" spans="2:43" s="416" customFormat="1" ht="13.5" thickTop="1" x14ac:dyDescent="0.2">
      <c r="B80" s="399"/>
      <c r="C80" s="438" t="s">
        <v>178</v>
      </c>
      <c r="D80" s="411">
        <f>IFERROR('GROUP Inputs'!E86,"")</f>
        <v>0</v>
      </c>
      <c r="E80" s="411"/>
      <c r="F80" s="411">
        <f>D80-E80</f>
        <v>0</v>
      </c>
      <c r="G80" s="411">
        <f>-F80</f>
        <v>0</v>
      </c>
      <c r="H80" s="411"/>
      <c r="I80" s="411"/>
      <c r="J80" s="411"/>
      <c r="K80" s="411"/>
      <c r="L80" s="411"/>
      <c r="M80" s="411"/>
      <c r="N80" s="411"/>
      <c r="O80" s="411"/>
      <c r="P80" s="411"/>
      <c r="Q80" s="411"/>
      <c r="R80" s="412"/>
      <c r="S80" s="407">
        <f>SUM(F80:R80)</f>
        <v>0</v>
      </c>
      <c r="T80" s="413"/>
      <c r="U80" s="413"/>
      <c r="V80" s="414"/>
      <c r="W80" s="414"/>
      <c r="X80" s="414"/>
      <c r="Y80" s="414"/>
      <c r="Z80" s="414"/>
      <c r="AA80" s="414"/>
      <c r="AB80" s="414"/>
      <c r="AC80" s="414"/>
      <c r="AD80" s="414"/>
      <c r="AE80" s="414"/>
      <c r="AF80" s="414"/>
      <c r="AG80" s="414"/>
      <c r="AH80" s="414"/>
      <c r="AI80" s="1276"/>
      <c r="AJ80" s="1276"/>
      <c r="AK80" s="414"/>
      <c r="AL80" s="414"/>
      <c r="AM80" s="414"/>
      <c r="AN80" s="414"/>
      <c r="AO80" s="415"/>
      <c r="AP80" s="408">
        <f>S80-SUM(V80:AO80)</f>
        <v>0</v>
      </c>
    </row>
    <row r="81" spans="2:43" s="416" customFormat="1" x14ac:dyDescent="0.2">
      <c r="B81" s="399"/>
      <c r="C81" s="438"/>
      <c r="D81" s="411"/>
      <c r="E81" s="411"/>
      <c r="F81" s="411"/>
      <c r="G81" s="411"/>
      <c r="H81" s="411"/>
      <c r="I81" s="411"/>
      <c r="J81" s="411"/>
      <c r="K81" s="411"/>
      <c r="L81" s="411"/>
      <c r="M81" s="411"/>
      <c r="N81" s="411"/>
      <c r="O81" s="411"/>
      <c r="P81" s="411"/>
      <c r="Q81" s="411"/>
      <c r="R81" s="412"/>
      <c r="S81" s="407"/>
      <c r="T81" s="413"/>
      <c r="U81" s="413"/>
      <c r="V81" s="414"/>
      <c r="W81" s="414"/>
      <c r="X81" s="414"/>
      <c r="Y81" s="414"/>
      <c r="Z81" s="414"/>
      <c r="AA81" s="414"/>
      <c r="AB81" s="414"/>
      <c r="AC81" s="414"/>
      <c r="AD81" s="414"/>
      <c r="AE81" s="414"/>
      <c r="AF81" s="414"/>
      <c r="AG81" s="414"/>
      <c r="AH81" s="414"/>
      <c r="AI81" s="1276"/>
      <c r="AJ81" s="1276"/>
      <c r="AK81" s="414"/>
      <c r="AL81" s="414"/>
      <c r="AM81" s="414"/>
      <c r="AN81" s="414"/>
      <c r="AO81" s="415"/>
    </row>
    <row r="82" spans="2:43" s="382" customFormat="1" x14ac:dyDescent="0.2">
      <c r="B82" s="399"/>
      <c r="C82" s="437" t="s">
        <v>143</v>
      </c>
      <c r="D82" s="405"/>
      <c r="E82" s="405"/>
      <c r="F82" s="405"/>
      <c r="G82" s="405"/>
      <c r="H82" s="405"/>
      <c r="I82" s="405"/>
      <c r="J82" s="405"/>
      <c r="K82" s="405"/>
      <c r="L82" s="405"/>
      <c r="M82" s="405"/>
      <c r="N82" s="405"/>
      <c r="O82" s="405"/>
      <c r="P82" s="405"/>
      <c r="Q82" s="405"/>
      <c r="R82" s="406"/>
      <c r="S82" s="407"/>
      <c r="T82" s="408"/>
      <c r="U82" s="408"/>
      <c r="V82" s="409"/>
      <c r="W82" s="409"/>
      <c r="X82" s="409"/>
      <c r="Y82" s="409"/>
      <c r="Z82" s="409"/>
      <c r="AA82" s="409"/>
      <c r="AB82" s="409"/>
      <c r="AC82" s="409"/>
      <c r="AD82" s="409"/>
      <c r="AE82" s="409"/>
      <c r="AF82" s="409"/>
      <c r="AG82" s="409"/>
      <c r="AH82" s="409"/>
      <c r="AI82" s="1275"/>
      <c r="AJ82" s="1275"/>
      <c r="AK82" s="409"/>
      <c r="AL82" s="409"/>
      <c r="AM82" s="409"/>
      <c r="AN82" s="409"/>
      <c r="AO82" s="410"/>
      <c r="AQ82" s="416"/>
    </row>
    <row r="83" spans="2:43" s="416" customFormat="1" x14ac:dyDescent="0.2">
      <c r="B83" s="399"/>
      <c r="C83" s="438" t="s">
        <v>179</v>
      </c>
      <c r="D83" s="411">
        <f>IFERROR('GROUP Inputs'!E89,"")</f>
        <v>0</v>
      </c>
      <c r="E83" s="411"/>
      <c r="F83" s="411">
        <f t="shared" si="19"/>
        <v>0</v>
      </c>
      <c r="G83" s="411"/>
      <c r="H83" s="411"/>
      <c r="I83" s="411"/>
      <c r="J83" s="411"/>
      <c r="K83" s="411"/>
      <c r="L83" s="411"/>
      <c r="M83" s="411"/>
      <c r="N83" s="411"/>
      <c r="O83" s="411"/>
      <c r="P83" s="411"/>
      <c r="Q83" s="411"/>
      <c r="R83" s="412"/>
      <c r="S83" s="407">
        <f t="shared" ref="S83:S89" si="20">SUM(F83:R83)</f>
        <v>0</v>
      </c>
      <c r="T83" s="413"/>
      <c r="U83" s="413"/>
      <c r="V83" s="414"/>
      <c r="W83" s="414"/>
      <c r="X83" s="414"/>
      <c r="Y83" s="414"/>
      <c r="Z83" s="414"/>
      <c r="AA83" s="414"/>
      <c r="AB83" s="414"/>
      <c r="AC83" s="414"/>
      <c r="AD83" s="414">
        <f>+S83</f>
        <v>0</v>
      </c>
      <c r="AE83" s="414"/>
      <c r="AF83" s="414"/>
      <c r="AG83" s="414"/>
      <c r="AH83" s="414"/>
      <c r="AI83" s="1276"/>
      <c r="AJ83" s="1276"/>
      <c r="AK83" s="414"/>
      <c r="AL83" s="414"/>
      <c r="AM83" s="414"/>
      <c r="AN83" s="414"/>
      <c r="AO83" s="415"/>
      <c r="AP83" s="408">
        <f t="shared" ref="AP83:AP89" si="21">S83-SUM(V83:AO83)</f>
        <v>0</v>
      </c>
      <c r="AQ83" s="382"/>
    </row>
    <row r="84" spans="2:43" s="416" customFormat="1" x14ac:dyDescent="0.2">
      <c r="B84" s="399"/>
      <c r="C84" s="438" t="s">
        <v>180</v>
      </c>
      <c r="D84" s="411">
        <f>IFERROR('GROUP Inputs'!E90,"")</f>
        <v>0</v>
      </c>
      <c r="E84" s="411"/>
      <c r="F84" s="411">
        <f t="shared" si="19"/>
        <v>0</v>
      </c>
      <c r="G84" s="411">
        <f>-F84</f>
        <v>0</v>
      </c>
      <c r="H84" s="411"/>
      <c r="I84" s="411"/>
      <c r="J84" s="411"/>
      <c r="K84" s="411"/>
      <c r="L84" s="411"/>
      <c r="M84" s="411"/>
      <c r="N84" s="411"/>
      <c r="O84" s="411"/>
      <c r="P84" s="411"/>
      <c r="Q84" s="411"/>
      <c r="R84" s="412"/>
      <c r="S84" s="417">
        <f t="shared" si="20"/>
        <v>0</v>
      </c>
      <c r="T84" s="413"/>
      <c r="U84" s="413"/>
      <c r="V84" s="414"/>
      <c r="W84" s="414"/>
      <c r="X84" s="414"/>
      <c r="Y84" s="414"/>
      <c r="Z84" s="414"/>
      <c r="AA84" s="414"/>
      <c r="AB84" s="414"/>
      <c r="AC84" s="414"/>
      <c r="AD84" s="414"/>
      <c r="AE84" s="414"/>
      <c r="AF84" s="414"/>
      <c r="AG84" s="414"/>
      <c r="AH84" s="414"/>
      <c r="AI84" s="1276"/>
      <c r="AJ84" s="1276"/>
      <c r="AK84" s="414"/>
      <c r="AL84" s="414"/>
      <c r="AM84" s="414"/>
      <c r="AN84" s="414"/>
      <c r="AO84" s="415"/>
      <c r="AP84" s="408">
        <f t="shared" si="21"/>
        <v>0</v>
      </c>
    </row>
    <row r="85" spans="2:43" s="416" customFormat="1" x14ac:dyDescent="0.2">
      <c r="B85" s="399"/>
      <c r="C85" s="438" t="s">
        <v>181</v>
      </c>
      <c r="D85" s="411">
        <f>IFERROR('GROUP Inputs'!E91,"")</f>
        <v>0</v>
      </c>
      <c r="E85" s="411"/>
      <c r="F85" s="411">
        <f t="shared" si="19"/>
        <v>0</v>
      </c>
      <c r="G85" s="411"/>
      <c r="H85" s="411"/>
      <c r="I85" s="411"/>
      <c r="J85" s="411"/>
      <c r="K85" s="411"/>
      <c r="L85" s="411"/>
      <c r="M85" s="411"/>
      <c r="N85" s="411"/>
      <c r="O85" s="411"/>
      <c r="P85" s="411"/>
      <c r="Q85" s="411"/>
      <c r="R85" s="412"/>
      <c r="S85" s="407">
        <f t="shared" si="20"/>
        <v>0</v>
      </c>
      <c r="T85" s="413"/>
      <c r="U85" s="413"/>
      <c r="V85" s="414"/>
      <c r="W85" s="414"/>
      <c r="X85" s="414"/>
      <c r="Y85" s="414"/>
      <c r="Z85" s="414"/>
      <c r="AA85" s="414"/>
      <c r="AB85" s="414"/>
      <c r="AC85" s="414"/>
      <c r="AD85" s="414"/>
      <c r="AE85" s="414"/>
      <c r="AF85" s="414"/>
      <c r="AG85" s="414">
        <f>+S85</f>
        <v>0</v>
      </c>
      <c r="AH85" s="414"/>
      <c r="AI85" s="1276"/>
      <c r="AJ85" s="1276"/>
      <c r="AK85" s="414"/>
      <c r="AL85" s="414"/>
      <c r="AM85" s="414"/>
      <c r="AN85" s="414"/>
      <c r="AO85" s="415"/>
      <c r="AP85" s="408">
        <f t="shared" si="21"/>
        <v>0</v>
      </c>
    </row>
    <row r="86" spans="2:43" s="416" customFormat="1" x14ac:dyDescent="0.2">
      <c r="B86" s="399"/>
      <c r="C86" s="438" t="s">
        <v>182</v>
      </c>
      <c r="D86" s="411">
        <f>IFERROR('GROUP Inputs'!E92,"")</f>
        <v>0</v>
      </c>
      <c r="E86" s="411"/>
      <c r="F86" s="411">
        <f>D86-E86</f>
        <v>0</v>
      </c>
      <c r="G86" s="411">
        <f>-F86</f>
        <v>0</v>
      </c>
      <c r="H86" s="411"/>
      <c r="I86" s="411"/>
      <c r="J86" s="411"/>
      <c r="K86" s="411"/>
      <c r="L86" s="411"/>
      <c r="M86" s="411"/>
      <c r="N86" s="411"/>
      <c r="O86" s="411"/>
      <c r="P86" s="411"/>
      <c r="Q86" s="411"/>
      <c r="R86" s="412"/>
      <c r="S86" s="407">
        <f t="shared" si="20"/>
        <v>0</v>
      </c>
      <c r="T86" s="413"/>
      <c r="U86" s="413"/>
      <c r="V86" s="414"/>
      <c r="W86" s="414"/>
      <c r="X86" s="414"/>
      <c r="Y86" s="414"/>
      <c r="Z86" s="414"/>
      <c r="AA86" s="414"/>
      <c r="AB86" s="414"/>
      <c r="AC86" s="414"/>
      <c r="AD86" s="414"/>
      <c r="AE86" s="414"/>
      <c r="AF86" s="414"/>
      <c r="AG86" s="414"/>
      <c r="AH86" s="414"/>
      <c r="AI86" s="1276"/>
      <c r="AJ86" s="1276"/>
      <c r="AK86" s="414"/>
      <c r="AL86" s="414"/>
      <c r="AM86" s="414"/>
      <c r="AN86" s="414"/>
      <c r="AO86" s="415"/>
      <c r="AP86" s="408">
        <f t="shared" si="21"/>
        <v>0</v>
      </c>
    </row>
    <row r="87" spans="2:43" s="416" customFormat="1" x14ac:dyDescent="0.2">
      <c r="B87" s="399"/>
      <c r="C87" s="438" t="s">
        <v>183</v>
      </c>
      <c r="D87" s="411">
        <f>IFERROR('GROUP Inputs'!E93,"")</f>
        <v>0</v>
      </c>
      <c r="E87" s="411"/>
      <c r="F87" s="411">
        <f t="shared" si="19"/>
        <v>0</v>
      </c>
      <c r="G87" s="411">
        <f>-F87</f>
        <v>0</v>
      </c>
      <c r="H87" s="411"/>
      <c r="I87" s="411"/>
      <c r="J87" s="411"/>
      <c r="K87" s="411"/>
      <c r="L87" s="411"/>
      <c r="M87" s="411"/>
      <c r="N87" s="411"/>
      <c r="O87" s="411"/>
      <c r="P87" s="411"/>
      <c r="Q87" s="411"/>
      <c r="R87" s="412"/>
      <c r="S87" s="417">
        <f t="shared" si="20"/>
        <v>0</v>
      </c>
      <c r="T87" s="413"/>
      <c r="U87" s="413"/>
      <c r="V87" s="414"/>
      <c r="W87" s="414"/>
      <c r="X87" s="414"/>
      <c r="Y87" s="414"/>
      <c r="Z87" s="414"/>
      <c r="AA87" s="414"/>
      <c r="AB87" s="414"/>
      <c r="AC87" s="414"/>
      <c r="AD87" s="414"/>
      <c r="AE87" s="414"/>
      <c r="AF87" s="414"/>
      <c r="AG87" s="414"/>
      <c r="AH87" s="414"/>
      <c r="AI87" s="1276"/>
      <c r="AJ87" s="1276"/>
      <c r="AK87" s="414"/>
      <c r="AL87" s="414"/>
      <c r="AM87" s="414"/>
      <c r="AN87" s="414"/>
      <c r="AO87" s="415"/>
      <c r="AP87" s="408">
        <f t="shared" si="21"/>
        <v>0</v>
      </c>
    </row>
    <row r="88" spans="2:43" s="416" customFormat="1" x14ac:dyDescent="0.2">
      <c r="B88" s="399"/>
      <c r="C88" s="438" t="s">
        <v>1409</v>
      </c>
      <c r="D88" s="411">
        <f>IFERROR('GROUP Inputs'!E94,"")</f>
        <v>0</v>
      </c>
      <c r="E88" s="411"/>
      <c r="F88" s="411">
        <f>D88-E88</f>
        <v>0</v>
      </c>
      <c r="G88" s="411">
        <f>-F88</f>
        <v>0</v>
      </c>
      <c r="H88" s="411"/>
      <c r="I88" s="411"/>
      <c r="J88" s="411"/>
      <c r="K88" s="411"/>
      <c r="L88" s="411"/>
      <c r="M88" s="411"/>
      <c r="N88" s="411"/>
      <c r="O88" s="411"/>
      <c r="P88" s="411"/>
      <c r="Q88" s="411"/>
      <c r="R88" s="412"/>
      <c r="S88" s="417">
        <f t="shared" si="20"/>
        <v>0</v>
      </c>
      <c r="T88" s="413"/>
      <c r="U88" s="413"/>
      <c r="V88" s="414"/>
      <c r="W88" s="414"/>
      <c r="X88" s="414"/>
      <c r="Y88" s="414"/>
      <c r="Z88" s="414"/>
      <c r="AA88" s="414"/>
      <c r="AB88" s="414"/>
      <c r="AC88" s="414"/>
      <c r="AD88" s="414"/>
      <c r="AE88" s="414"/>
      <c r="AF88" s="414"/>
      <c r="AG88" s="414"/>
      <c r="AH88" s="414"/>
      <c r="AI88" s="1276"/>
      <c r="AJ88" s="1276"/>
      <c r="AK88" s="414"/>
      <c r="AL88" s="414"/>
      <c r="AM88" s="414"/>
      <c r="AN88" s="414"/>
      <c r="AO88" s="415"/>
      <c r="AP88" s="408">
        <f t="shared" si="21"/>
        <v>0</v>
      </c>
    </row>
    <row r="89" spans="2:43" s="416" customFormat="1" x14ac:dyDescent="0.2">
      <c r="B89" s="399"/>
      <c r="C89" s="438" t="s">
        <v>185</v>
      </c>
      <c r="D89" s="411">
        <f>IFERROR('GROUP Inputs'!E95,"")</f>
        <v>0</v>
      </c>
      <c r="E89" s="411"/>
      <c r="F89" s="411">
        <f t="shared" si="19"/>
        <v>0</v>
      </c>
      <c r="G89" s="411"/>
      <c r="H89" s="411"/>
      <c r="I89" s="411"/>
      <c r="J89" s="411"/>
      <c r="K89" s="411"/>
      <c r="L89" s="411"/>
      <c r="M89" s="411"/>
      <c r="N89" s="411"/>
      <c r="O89" s="411"/>
      <c r="P89" s="411"/>
      <c r="Q89" s="411"/>
      <c r="R89" s="412"/>
      <c r="S89" s="407">
        <f t="shared" si="20"/>
        <v>0</v>
      </c>
      <c r="T89" s="413"/>
      <c r="U89" s="413"/>
      <c r="V89" s="414"/>
      <c r="W89" s="414"/>
      <c r="X89" s="414"/>
      <c r="Y89" s="414"/>
      <c r="Z89" s="414"/>
      <c r="AA89" s="414"/>
      <c r="AB89" s="414">
        <f>S89</f>
        <v>0</v>
      </c>
      <c r="AC89" s="414"/>
      <c r="AD89" s="414"/>
      <c r="AE89" s="414"/>
      <c r="AF89" s="414"/>
      <c r="AG89" s="414"/>
      <c r="AH89" s="414"/>
      <c r="AI89" s="1276"/>
      <c r="AJ89" s="1276"/>
      <c r="AK89" s="414"/>
      <c r="AL89" s="414"/>
      <c r="AM89" s="414"/>
      <c r="AN89" s="414"/>
      <c r="AO89" s="415"/>
      <c r="AP89" s="408">
        <f t="shared" si="21"/>
        <v>0</v>
      </c>
    </row>
    <row r="90" spans="2:43" s="416" customFormat="1" x14ac:dyDescent="0.2">
      <c r="B90" s="399"/>
      <c r="C90" s="438"/>
      <c r="D90" s="411"/>
      <c r="E90" s="411"/>
      <c r="F90" s="411"/>
      <c r="G90" s="411"/>
      <c r="H90" s="411"/>
      <c r="I90" s="411"/>
      <c r="J90" s="411"/>
      <c r="K90" s="411"/>
      <c r="L90" s="411"/>
      <c r="M90" s="411"/>
      <c r="N90" s="411"/>
      <c r="O90" s="411"/>
      <c r="P90" s="411"/>
      <c r="Q90" s="411"/>
      <c r="R90" s="412"/>
      <c r="S90" s="407"/>
      <c r="T90" s="413"/>
      <c r="U90" s="413"/>
      <c r="V90" s="414"/>
      <c r="W90" s="414"/>
      <c r="X90" s="414"/>
      <c r="Y90" s="414"/>
      <c r="Z90" s="414"/>
      <c r="AA90" s="414"/>
      <c r="AB90" s="414"/>
      <c r="AC90" s="414"/>
      <c r="AD90" s="414"/>
      <c r="AE90" s="414"/>
      <c r="AF90" s="414"/>
      <c r="AG90" s="414"/>
      <c r="AH90" s="414"/>
      <c r="AI90" s="1276"/>
      <c r="AJ90" s="1276"/>
      <c r="AK90" s="414"/>
      <c r="AL90" s="414"/>
      <c r="AM90" s="414"/>
      <c r="AN90" s="414"/>
      <c r="AO90" s="415"/>
      <c r="AP90" s="408"/>
    </row>
    <row r="91" spans="2:43" s="416" customFormat="1" x14ac:dyDescent="0.2">
      <c r="B91" s="399"/>
      <c r="C91" s="438" t="s">
        <v>186</v>
      </c>
      <c r="D91" s="411">
        <f>IFERROR('GROUP Inputs'!E97,"")</f>
        <v>0</v>
      </c>
      <c r="E91" s="411"/>
      <c r="F91" s="411">
        <f t="shared" si="19"/>
        <v>0</v>
      </c>
      <c r="G91" s="411"/>
      <c r="H91" s="411"/>
      <c r="I91" s="411"/>
      <c r="J91" s="411"/>
      <c r="K91" s="411"/>
      <c r="L91" s="411"/>
      <c r="M91" s="411"/>
      <c r="N91" s="411"/>
      <c r="O91" s="411"/>
      <c r="P91" s="411"/>
      <c r="Q91" s="411"/>
      <c r="R91" s="412"/>
      <c r="S91" s="407"/>
      <c r="T91" s="413"/>
      <c r="U91" s="413"/>
      <c r="V91" s="414"/>
      <c r="W91" s="414"/>
      <c r="X91" s="414"/>
      <c r="Y91" s="414"/>
      <c r="Z91" s="414"/>
      <c r="AA91" s="414"/>
      <c r="AB91" s="414"/>
      <c r="AC91" s="414"/>
      <c r="AD91" s="414"/>
      <c r="AE91" s="414"/>
      <c r="AF91" s="414"/>
      <c r="AG91" s="414"/>
      <c r="AH91" s="414"/>
      <c r="AI91" s="1276"/>
      <c r="AJ91" s="1276"/>
      <c r="AK91" s="414"/>
      <c r="AL91" s="414"/>
      <c r="AM91" s="414"/>
      <c r="AN91" s="414"/>
      <c r="AO91" s="415"/>
      <c r="AP91" s="408"/>
    </row>
    <row r="92" spans="2:43" s="416" customFormat="1" x14ac:dyDescent="0.2">
      <c r="B92" s="399"/>
      <c r="C92" s="438"/>
      <c r="D92" s="411"/>
      <c r="E92" s="411"/>
      <c r="F92" s="411"/>
      <c r="G92" s="411"/>
      <c r="H92" s="411"/>
      <c r="I92" s="411"/>
      <c r="J92" s="411"/>
      <c r="K92" s="411"/>
      <c r="L92" s="411"/>
      <c r="M92" s="411"/>
      <c r="N92" s="411"/>
      <c r="O92" s="411"/>
      <c r="P92" s="411"/>
      <c r="Q92" s="411"/>
      <c r="R92" s="412"/>
      <c r="S92" s="407"/>
      <c r="T92" s="413"/>
      <c r="U92" s="413"/>
      <c r="V92" s="414"/>
      <c r="W92" s="414"/>
      <c r="X92" s="414"/>
      <c r="Y92" s="414"/>
      <c r="Z92" s="414"/>
      <c r="AA92" s="414"/>
      <c r="AB92" s="414"/>
      <c r="AC92" s="414"/>
      <c r="AD92" s="414"/>
      <c r="AE92" s="414"/>
      <c r="AF92" s="414"/>
      <c r="AG92" s="414"/>
      <c r="AH92" s="414"/>
      <c r="AI92" s="1276"/>
      <c r="AJ92" s="1276"/>
      <c r="AK92" s="414"/>
      <c r="AL92" s="414"/>
      <c r="AM92" s="414"/>
      <c r="AN92" s="414"/>
      <c r="AO92" s="415"/>
    </row>
    <row r="93" spans="2:43" s="382" customFormat="1" x14ac:dyDescent="0.2">
      <c r="B93" s="399"/>
      <c r="C93" s="436" t="str">
        <f>'GROUP Inputs'!C99</f>
        <v>8. Property</v>
      </c>
      <c r="D93" s="402"/>
      <c r="E93" s="402"/>
      <c r="F93" s="402"/>
      <c r="G93" s="402">
        <f>-F93</f>
        <v>0</v>
      </c>
      <c r="H93" s="402"/>
      <c r="I93" s="402"/>
      <c r="J93" s="402"/>
      <c r="K93" s="402"/>
      <c r="L93" s="402"/>
      <c r="M93" s="402"/>
      <c r="N93" s="402"/>
      <c r="O93" s="402"/>
      <c r="P93" s="402"/>
      <c r="Q93" s="402"/>
      <c r="R93" s="402"/>
      <c r="S93" s="402"/>
      <c r="T93" s="402"/>
      <c r="U93" s="402"/>
      <c r="V93" s="403"/>
      <c r="W93" s="403"/>
      <c r="X93" s="403"/>
      <c r="Y93" s="403"/>
      <c r="Z93" s="403"/>
      <c r="AA93" s="403"/>
      <c r="AB93" s="403"/>
      <c r="AC93" s="403"/>
      <c r="AD93" s="403"/>
      <c r="AE93" s="403"/>
      <c r="AF93" s="403"/>
      <c r="AG93" s="403"/>
      <c r="AH93" s="403"/>
      <c r="AI93" s="403"/>
      <c r="AJ93" s="403"/>
      <c r="AK93" s="403"/>
      <c r="AL93" s="403"/>
      <c r="AM93" s="403"/>
      <c r="AN93" s="403"/>
      <c r="AO93" s="404"/>
      <c r="AQ93" s="416"/>
    </row>
    <row r="94" spans="2:43" s="382" customFormat="1" x14ac:dyDescent="0.2">
      <c r="B94" s="399"/>
      <c r="C94" s="437" t="s">
        <v>143</v>
      </c>
      <c r="D94" s="405"/>
      <c r="E94" s="405"/>
      <c r="F94" s="405"/>
      <c r="G94" s="405"/>
      <c r="H94" s="405"/>
      <c r="I94" s="405"/>
      <c r="J94" s="405"/>
      <c r="K94" s="405"/>
      <c r="L94" s="405"/>
      <c r="M94" s="405"/>
      <c r="N94" s="405"/>
      <c r="O94" s="405"/>
      <c r="P94" s="405"/>
      <c r="Q94" s="405"/>
      <c r="R94" s="406"/>
      <c r="S94" s="407"/>
      <c r="T94" s="408"/>
      <c r="U94" s="408"/>
      <c r="V94" s="409"/>
      <c r="W94" s="409"/>
      <c r="X94" s="409"/>
      <c r="Y94" s="409"/>
      <c r="Z94" s="409"/>
      <c r="AA94" s="409"/>
      <c r="AB94" s="409"/>
      <c r="AC94" s="409"/>
      <c r="AD94" s="409"/>
      <c r="AE94" s="409"/>
      <c r="AF94" s="409"/>
      <c r="AG94" s="409"/>
      <c r="AH94" s="409"/>
      <c r="AI94" s="1275"/>
      <c r="AJ94" s="1275"/>
      <c r="AK94" s="409"/>
      <c r="AL94" s="409"/>
      <c r="AM94" s="409"/>
      <c r="AN94" s="409"/>
      <c r="AO94" s="410"/>
    </row>
    <row r="95" spans="2:43" s="416" customFormat="1" x14ac:dyDescent="0.2">
      <c r="B95" s="399"/>
      <c r="C95" s="438" t="s">
        <v>188</v>
      </c>
      <c r="D95" s="411">
        <f>IFERROR('GROUP Inputs'!E101,"")</f>
        <v>0</v>
      </c>
      <c r="E95" s="411"/>
      <c r="F95" s="411">
        <f t="shared" si="19"/>
        <v>0</v>
      </c>
      <c r="G95" s="411"/>
      <c r="H95" s="411"/>
      <c r="I95" s="411"/>
      <c r="J95" s="411"/>
      <c r="K95" s="411"/>
      <c r="L95" s="411"/>
      <c r="M95" s="411"/>
      <c r="N95" s="411"/>
      <c r="O95" s="411"/>
      <c r="P95" s="411"/>
      <c r="Q95" s="411"/>
      <c r="R95" s="412"/>
      <c r="S95" s="407">
        <f t="shared" ref="S95:S104" si="22">SUM(F95:R95)</f>
        <v>0</v>
      </c>
      <c r="T95" s="413"/>
      <c r="U95" s="413"/>
      <c r="V95" s="414"/>
      <c r="W95" s="414"/>
      <c r="X95" s="414"/>
      <c r="Y95" s="414"/>
      <c r="Z95" s="414"/>
      <c r="AA95" s="414"/>
      <c r="AB95" s="414">
        <f t="shared" ref="AB95:AB103" si="23">+S95</f>
        <v>0</v>
      </c>
      <c r="AC95" s="414"/>
      <c r="AD95" s="414"/>
      <c r="AE95" s="414"/>
      <c r="AF95" s="414"/>
      <c r="AG95" s="414"/>
      <c r="AH95" s="414"/>
      <c r="AI95" s="1276"/>
      <c r="AJ95" s="1276"/>
      <c r="AK95" s="414"/>
      <c r="AL95" s="414"/>
      <c r="AM95" s="414"/>
      <c r="AN95" s="414"/>
      <c r="AO95" s="415"/>
      <c r="AP95" s="408">
        <f t="shared" ref="AP95:AP104" si="24">S95-SUM(V95:AO95)</f>
        <v>0</v>
      </c>
      <c r="AQ95" s="382"/>
    </row>
    <row r="96" spans="2:43" s="416" customFormat="1" x14ac:dyDescent="0.2">
      <c r="B96" s="399"/>
      <c r="C96" s="438" t="s">
        <v>189</v>
      </c>
      <c r="D96" s="411">
        <f>IFERROR('GROUP Inputs'!E102,"")</f>
        <v>0</v>
      </c>
      <c r="E96" s="411"/>
      <c r="F96" s="411">
        <f t="shared" si="19"/>
        <v>0</v>
      </c>
      <c r="G96" s="411"/>
      <c r="H96" s="411"/>
      <c r="I96" s="411"/>
      <c r="J96" s="411"/>
      <c r="K96" s="411"/>
      <c r="L96" s="411"/>
      <c r="M96" s="411"/>
      <c r="N96" s="411"/>
      <c r="O96" s="411"/>
      <c r="P96" s="411"/>
      <c r="Q96" s="411"/>
      <c r="R96" s="412"/>
      <c r="S96" s="407">
        <f t="shared" si="22"/>
        <v>0</v>
      </c>
      <c r="T96" s="413"/>
      <c r="U96" s="413"/>
      <c r="V96" s="414"/>
      <c r="W96" s="414"/>
      <c r="X96" s="414"/>
      <c r="Y96" s="414"/>
      <c r="Z96" s="414"/>
      <c r="AA96" s="414"/>
      <c r="AB96" s="414">
        <f t="shared" si="23"/>
        <v>0</v>
      </c>
      <c r="AC96" s="414"/>
      <c r="AD96" s="414"/>
      <c r="AE96" s="414"/>
      <c r="AF96" s="414"/>
      <c r="AG96" s="414"/>
      <c r="AH96" s="414"/>
      <c r="AI96" s="1276"/>
      <c r="AJ96" s="1276"/>
      <c r="AK96" s="414"/>
      <c r="AL96" s="414"/>
      <c r="AM96" s="414"/>
      <c r="AN96" s="414"/>
      <c r="AO96" s="415"/>
      <c r="AP96" s="408">
        <f t="shared" si="24"/>
        <v>0</v>
      </c>
    </row>
    <row r="97" spans="2:43" s="416" customFormat="1" x14ac:dyDescent="0.2">
      <c r="B97" s="399"/>
      <c r="C97" s="438" t="s">
        <v>190</v>
      </c>
      <c r="D97" s="411">
        <f>IFERROR('GROUP Inputs'!E103,"")</f>
        <v>0</v>
      </c>
      <c r="E97" s="411"/>
      <c r="F97" s="411">
        <f t="shared" si="19"/>
        <v>0</v>
      </c>
      <c r="G97" s="411">
        <f>-F97</f>
        <v>0</v>
      </c>
      <c r="H97" s="411"/>
      <c r="I97" s="411"/>
      <c r="J97" s="411"/>
      <c r="K97" s="411"/>
      <c r="L97" s="411"/>
      <c r="M97" s="411">
        <f>-M210-M211</f>
        <v>0</v>
      </c>
      <c r="N97" s="411"/>
      <c r="O97" s="411"/>
      <c r="P97" s="411"/>
      <c r="Q97" s="411"/>
      <c r="R97" s="412"/>
      <c r="S97" s="407">
        <f t="shared" si="22"/>
        <v>0</v>
      </c>
      <c r="T97" s="413"/>
      <c r="U97" s="413"/>
      <c r="V97" s="414"/>
      <c r="W97" s="414"/>
      <c r="X97" s="414"/>
      <c r="Y97" s="414"/>
      <c r="Z97" s="414"/>
      <c r="AA97" s="414"/>
      <c r="AB97" s="414">
        <f t="shared" si="23"/>
        <v>0</v>
      </c>
      <c r="AC97" s="414"/>
      <c r="AD97" s="414"/>
      <c r="AE97" s="414"/>
      <c r="AF97" s="414"/>
      <c r="AG97" s="414"/>
      <c r="AH97" s="414"/>
      <c r="AI97" s="1276"/>
      <c r="AJ97" s="1276"/>
      <c r="AK97" s="414"/>
      <c r="AL97" s="414"/>
      <c r="AM97" s="414"/>
      <c r="AN97" s="414"/>
      <c r="AO97" s="415"/>
      <c r="AP97" s="408">
        <f t="shared" si="24"/>
        <v>0</v>
      </c>
    </row>
    <row r="98" spans="2:43" s="416" customFormat="1" x14ac:dyDescent="0.2">
      <c r="B98" s="399"/>
      <c r="C98" s="438" t="s">
        <v>191</v>
      </c>
      <c r="D98" s="411">
        <f>IFERROR('GROUP Inputs'!E104,"")</f>
        <v>0</v>
      </c>
      <c r="E98" s="411"/>
      <c r="F98" s="411">
        <f t="shared" si="19"/>
        <v>0</v>
      </c>
      <c r="G98" s="411"/>
      <c r="H98" s="411"/>
      <c r="I98" s="411"/>
      <c r="J98" s="411"/>
      <c r="K98" s="411"/>
      <c r="L98" s="411"/>
      <c r="M98" s="411"/>
      <c r="N98" s="411"/>
      <c r="O98" s="411"/>
      <c r="P98" s="411"/>
      <c r="Q98" s="411"/>
      <c r="R98" s="412"/>
      <c r="S98" s="407">
        <f t="shared" si="22"/>
        <v>0</v>
      </c>
      <c r="T98" s="413"/>
      <c r="U98" s="413"/>
      <c r="V98" s="414"/>
      <c r="W98" s="414"/>
      <c r="X98" s="414"/>
      <c r="Y98" s="414"/>
      <c r="Z98" s="414"/>
      <c r="AA98" s="414"/>
      <c r="AB98" s="414">
        <f t="shared" si="23"/>
        <v>0</v>
      </c>
      <c r="AC98" s="414"/>
      <c r="AD98" s="414"/>
      <c r="AE98" s="414"/>
      <c r="AF98" s="414"/>
      <c r="AG98" s="414"/>
      <c r="AH98" s="414"/>
      <c r="AI98" s="1276"/>
      <c r="AJ98" s="1276"/>
      <c r="AK98" s="414"/>
      <c r="AL98" s="414"/>
      <c r="AM98" s="414"/>
      <c r="AN98" s="414"/>
      <c r="AO98" s="415"/>
      <c r="AP98" s="408">
        <f t="shared" si="24"/>
        <v>0</v>
      </c>
    </row>
    <row r="99" spans="2:43" s="416" customFormat="1" x14ac:dyDescent="0.2">
      <c r="B99" s="399"/>
      <c r="C99" s="438" t="s">
        <v>192</v>
      </c>
      <c r="D99" s="411">
        <f>IFERROR('GROUP Inputs'!E105,"")</f>
        <v>0</v>
      </c>
      <c r="E99" s="411"/>
      <c r="F99" s="411">
        <f t="shared" si="19"/>
        <v>0</v>
      </c>
      <c r="G99" s="411"/>
      <c r="H99" s="411"/>
      <c r="I99" s="411"/>
      <c r="J99" s="411"/>
      <c r="K99" s="411"/>
      <c r="L99" s="411"/>
      <c r="M99" s="411"/>
      <c r="N99" s="411"/>
      <c r="O99" s="411"/>
      <c r="P99" s="411"/>
      <c r="Q99" s="411"/>
      <c r="R99" s="412"/>
      <c r="S99" s="407">
        <f t="shared" si="22"/>
        <v>0</v>
      </c>
      <c r="T99" s="413"/>
      <c r="U99" s="413"/>
      <c r="V99" s="414"/>
      <c r="W99" s="414"/>
      <c r="X99" s="414"/>
      <c r="Y99" s="414"/>
      <c r="Z99" s="414"/>
      <c r="AA99" s="414"/>
      <c r="AB99" s="414">
        <f t="shared" si="23"/>
        <v>0</v>
      </c>
      <c r="AC99" s="414"/>
      <c r="AD99" s="414"/>
      <c r="AE99" s="414"/>
      <c r="AF99" s="414"/>
      <c r="AG99" s="414"/>
      <c r="AH99" s="414"/>
      <c r="AI99" s="1276"/>
      <c r="AJ99" s="1276"/>
      <c r="AK99" s="414"/>
      <c r="AL99" s="414"/>
      <c r="AM99" s="414"/>
      <c r="AN99" s="414"/>
      <c r="AO99" s="415"/>
      <c r="AP99" s="408">
        <f t="shared" si="24"/>
        <v>0</v>
      </c>
    </row>
    <row r="100" spans="2:43" s="416" customFormat="1" x14ac:dyDescent="0.2">
      <c r="B100" s="399"/>
      <c r="C100" s="438" t="s">
        <v>111</v>
      </c>
      <c r="D100" s="411">
        <f>IFERROR('GROUP Inputs'!E107,"")</f>
        <v>0</v>
      </c>
      <c r="E100" s="411"/>
      <c r="F100" s="411">
        <f t="shared" si="19"/>
        <v>0</v>
      </c>
      <c r="G100" s="411"/>
      <c r="H100" s="411"/>
      <c r="I100" s="411"/>
      <c r="J100" s="411"/>
      <c r="K100" s="411"/>
      <c r="L100" s="411"/>
      <c r="N100" s="411"/>
      <c r="O100" s="411"/>
      <c r="P100" s="411"/>
      <c r="Q100" s="411"/>
      <c r="R100" s="412"/>
      <c r="S100" s="407">
        <f t="shared" si="22"/>
        <v>0</v>
      </c>
      <c r="T100" s="413"/>
      <c r="U100" s="413"/>
      <c r="V100" s="414"/>
      <c r="W100" s="414"/>
      <c r="X100" s="414"/>
      <c r="Y100" s="414"/>
      <c r="Z100" s="414"/>
      <c r="AA100" s="414"/>
      <c r="AB100" s="414">
        <f t="shared" si="23"/>
        <v>0</v>
      </c>
      <c r="AC100" s="414"/>
      <c r="AD100" s="414"/>
      <c r="AE100" s="414"/>
      <c r="AF100" s="414"/>
      <c r="AG100" s="414"/>
      <c r="AH100" s="414"/>
      <c r="AI100" s="1276"/>
      <c r="AJ100" s="1276"/>
      <c r="AK100" s="414"/>
      <c r="AL100" s="414"/>
      <c r="AM100" s="414"/>
      <c r="AN100" s="414"/>
      <c r="AO100" s="415"/>
      <c r="AP100" s="408">
        <f t="shared" si="24"/>
        <v>0</v>
      </c>
    </row>
    <row r="101" spans="2:43" s="416" customFormat="1" x14ac:dyDescent="0.2">
      <c r="B101" s="399"/>
      <c r="C101" s="438" t="s">
        <v>194</v>
      </c>
      <c r="D101" s="411">
        <f>IFERROR('GROUP Inputs'!E108,"")</f>
        <v>0</v>
      </c>
      <c r="E101" s="411"/>
      <c r="F101" s="411">
        <f t="shared" si="19"/>
        <v>0</v>
      </c>
      <c r="G101" s="411"/>
      <c r="H101" s="411"/>
      <c r="I101" s="411"/>
      <c r="J101" s="411"/>
      <c r="K101" s="411"/>
      <c r="L101" s="411"/>
      <c r="M101" s="411"/>
      <c r="N101" s="411"/>
      <c r="O101" s="411"/>
      <c r="P101" s="411"/>
      <c r="Q101" s="411"/>
      <c r="R101" s="412"/>
      <c r="S101" s="407">
        <f t="shared" si="22"/>
        <v>0</v>
      </c>
      <c r="T101" s="413"/>
      <c r="U101" s="413"/>
      <c r="V101" s="414"/>
      <c r="W101" s="414"/>
      <c r="X101" s="414"/>
      <c r="Y101" s="414"/>
      <c r="Z101" s="414"/>
      <c r="AA101" s="414"/>
      <c r="AB101" s="414">
        <f t="shared" si="23"/>
        <v>0</v>
      </c>
      <c r="AC101" s="414"/>
      <c r="AD101" s="414"/>
      <c r="AE101" s="414"/>
      <c r="AF101" s="414"/>
      <c r="AG101" s="414"/>
      <c r="AH101" s="414"/>
      <c r="AI101" s="1276"/>
      <c r="AJ101" s="1276"/>
      <c r="AK101" s="414"/>
      <c r="AL101" s="414"/>
      <c r="AM101" s="414"/>
      <c r="AN101" s="414"/>
      <c r="AO101" s="415"/>
      <c r="AP101" s="408">
        <f t="shared" si="24"/>
        <v>0</v>
      </c>
    </row>
    <row r="102" spans="2:43" s="416" customFormat="1" x14ac:dyDescent="0.2">
      <c r="B102" s="399"/>
      <c r="C102" s="438" t="s">
        <v>112</v>
      </c>
      <c r="D102" s="411">
        <f>IFERROR('GROUP Inputs'!E109,"")</f>
        <v>0</v>
      </c>
      <c r="E102" s="411"/>
      <c r="F102" s="411">
        <f t="shared" si="19"/>
        <v>0</v>
      </c>
      <c r="G102" s="411">
        <f>-F102</f>
        <v>0</v>
      </c>
      <c r="H102" s="411"/>
      <c r="I102" s="411"/>
      <c r="J102" s="411"/>
      <c r="K102" s="411"/>
      <c r="L102" s="411"/>
      <c r="M102" s="411"/>
      <c r="N102" s="411"/>
      <c r="O102" s="411"/>
      <c r="P102" s="411"/>
      <c r="Q102" s="411"/>
      <c r="R102" s="412"/>
      <c r="S102" s="417">
        <f t="shared" si="22"/>
        <v>0</v>
      </c>
      <c r="T102" s="413"/>
      <c r="U102" s="413"/>
      <c r="V102" s="414"/>
      <c r="W102" s="414"/>
      <c r="X102" s="414"/>
      <c r="Y102" s="414"/>
      <c r="Z102" s="414"/>
      <c r="AA102" s="414"/>
      <c r="AB102" s="414">
        <f t="shared" si="23"/>
        <v>0</v>
      </c>
      <c r="AC102" s="414"/>
      <c r="AD102" s="414"/>
      <c r="AE102" s="414"/>
      <c r="AF102" s="414"/>
      <c r="AG102" s="414"/>
      <c r="AH102" s="414"/>
      <c r="AI102" s="1276"/>
      <c r="AJ102" s="1276"/>
      <c r="AK102" s="414"/>
      <c r="AL102" s="414"/>
      <c r="AM102" s="414"/>
      <c r="AN102" s="414"/>
      <c r="AO102" s="415"/>
      <c r="AP102" s="408">
        <f t="shared" si="24"/>
        <v>0</v>
      </c>
    </row>
    <row r="103" spans="2:43" s="416" customFormat="1" x14ac:dyDescent="0.2">
      <c r="B103" s="399"/>
      <c r="C103" s="438" t="s">
        <v>110</v>
      </c>
      <c r="D103" s="411">
        <f>IFERROR('GROUP Inputs'!E110,"")</f>
        <v>0</v>
      </c>
      <c r="E103" s="411"/>
      <c r="F103" s="411">
        <f t="shared" si="19"/>
        <v>0</v>
      </c>
      <c r="G103" s="411"/>
      <c r="H103" s="411"/>
      <c r="I103" s="411"/>
      <c r="J103" s="411"/>
      <c r="K103" s="411"/>
      <c r="L103" s="411"/>
      <c r="M103" s="411"/>
      <c r="N103" s="411"/>
      <c r="O103" s="411"/>
      <c r="P103" s="411"/>
      <c r="Q103" s="411"/>
      <c r="R103" s="412"/>
      <c r="S103" s="407">
        <f t="shared" si="22"/>
        <v>0</v>
      </c>
      <c r="T103" s="413"/>
      <c r="U103" s="413"/>
      <c r="V103" s="414"/>
      <c r="W103" s="414"/>
      <c r="X103" s="414"/>
      <c r="Y103" s="414"/>
      <c r="Z103" s="414"/>
      <c r="AA103" s="414"/>
      <c r="AB103" s="414">
        <f t="shared" si="23"/>
        <v>0</v>
      </c>
      <c r="AC103" s="414"/>
      <c r="AD103" s="414"/>
      <c r="AE103" s="414"/>
      <c r="AF103" s="414"/>
      <c r="AG103" s="414"/>
      <c r="AH103" s="414"/>
      <c r="AI103" s="1276"/>
      <c r="AJ103" s="1276"/>
      <c r="AK103" s="414"/>
      <c r="AL103" s="414"/>
      <c r="AM103" s="414"/>
      <c r="AN103" s="414"/>
      <c r="AO103" s="415"/>
      <c r="AP103" s="408">
        <f t="shared" si="24"/>
        <v>0</v>
      </c>
    </row>
    <row r="104" spans="2:43" s="416" customFormat="1" x14ac:dyDescent="0.2">
      <c r="B104" s="399"/>
      <c r="C104" s="438" t="s">
        <v>163</v>
      </c>
      <c r="D104" s="411">
        <f>IFERROR('GROUP Inputs'!E111,"")</f>
        <v>0</v>
      </c>
      <c r="E104" s="411"/>
      <c r="F104" s="411">
        <f t="shared" si="19"/>
        <v>0</v>
      </c>
      <c r="G104" s="411"/>
      <c r="H104" s="411"/>
      <c r="I104" s="411"/>
      <c r="J104" s="411"/>
      <c r="K104" s="411"/>
      <c r="L104" s="411"/>
      <c r="M104" s="411"/>
      <c r="N104" s="411"/>
      <c r="O104" s="411"/>
      <c r="P104" s="411"/>
      <c r="Q104" s="411"/>
      <c r="R104" s="412"/>
      <c r="S104" s="407">
        <f t="shared" si="22"/>
        <v>0</v>
      </c>
      <c r="T104" s="413"/>
      <c r="U104" s="413"/>
      <c r="V104" s="414"/>
      <c r="W104" s="414"/>
      <c r="X104" s="414"/>
      <c r="Y104" s="414"/>
      <c r="Z104" s="414"/>
      <c r="AA104" s="414">
        <f>+S104</f>
        <v>0</v>
      </c>
      <c r="AD104" s="414"/>
      <c r="AE104" s="414"/>
      <c r="AF104" s="414"/>
      <c r="AG104" s="414"/>
      <c r="AH104" s="414"/>
      <c r="AI104" s="1276"/>
      <c r="AJ104" s="1276"/>
      <c r="AK104" s="414"/>
      <c r="AL104" s="414"/>
      <c r="AM104" s="414"/>
      <c r="AN104" s="414"/>
      <c r="AO104" s="415"/>
      <c r="AP104" s="408">
        <f t="shared" si="24"/>
        <v>0</v>
      </c>
    </row>
    <row r="105" spans="2:43" s="416" customFormat="1" x14ac:dyDescent="0.2">
      <c r="B105" s="399"/>
      <c r="C105" s="438"/>
      <c r="D105" s="411"/>
      <c r="E105" s="411"/>
      <c r="F105" s="411"/>
      <c r="G105" s="411">
        <f>-F105</f>
        <v>0</v>
      </c>
      <c r="H105" s="411"/>
      <c r="I105" s="411"/>
      <c r="J105" s="411"/>
      <c r="K105" s="411"/>
      <c r="L105" s="411"/>
      <c r="M105" s="411"/>
      <c r="N105" s="411"/>
      <c r="O105" s="411"/>
      <c r="P105" s="411"/>
      <c r="Q105" s="411"/>
      <c r="R105" s="412"/>
      <c r="S105" s="407"/>
      <c r="T105" s="413"/>
      <c r="U105" s="413"/>
      <c r="V105" s="414"/>
      <c r="W105" s="414"/>
      <c r="X105" s="414"/>
      <c r="Y105" s="414"/>
      <c r="Z105" s="414"/>
      <c r="AA105" s="414"/>
      <c r="AB105" s="414"/>
      <c r="AC105" s="414"/>
      <c r="AD105" s="414"/>
      <c r="AE105" s="414"/>
      <c r="AF105" s="414"/>
      <c r="AG105" s="414"/>
      <c r="AH105" s="414"/>
      <c r="AI105" s="1276"/>
      <c r="AJ105" s="1276"/>
      <c r="AK105" s="414"/>
      <c r="AL105" s="414"/>
      <c r="AM105" s="414"/>
      <c r="AN105" s="414"/>
      <c r="AO105" s="415"/>
    </row>
    <row r="106" spans="2:43" s="382" customFormat="1" x14ac:dyDescent="0.2">
      <c r="B106" s="399"/>
      <c r="C106" s="436" t="str">
        <f>'GROUP Inputs'!C113</f>
        <v>9. Depreciation</v>
      </c>
      <c r="D106" s="402"/>
      <c r="E106" s="402"/>
      <c r="F106" s="402"/>
      <c r="G106" s="402"/>
      <c r="H106" s="402"/>
      <c r="I106" s="402"/>
      <c r="J106" s="402"/>
      <c r="K106" s="402"/>
      <c r="L106" s="402"/>
      <c r="M106" s="402"/>
      <c r="N106" s="402"/>
      <c r="O106" s="402"/>
      <c r="P106" s="402"/>
      <c r="Q106" s="402"/>
      <c r="R106" s="402"/>
      <c r="S106" s="402"/>
      <c r="T106" s="402"/>
      <c r="U106" s="402"/>
      <c r="V106" s="403"/>
      <c r="W106" s="403"/>
      <c r="X106" s="403"/>
      <c r="Y106" s="403"/>
      <c r="Z106" s="403"/>
      <c r="AA106" s="403"/>
      <c r="AB106" s="403"/>
      <c r="AC106" s="403"/>
      <c r="AD106" s="403"/>
      <c r="AE106" s="403"/>
      <c r="AF106" s="403"/>
      <c r="AG106" s="403"/>
      <c r="AH106" s="403"/>
      <c r="AI106" s="403"/>
      <c r="AJ106" s="403"/>
      <c r="AK106" s="403"/>
      <c r="AL106" s="403"/>
      <c r="AM106" s="403"/>
      <c r="AN106" s="403"/>
      <c r="AO106" s="404"/>
      <c r="AQ106" s="416"/>
    </row>
    <row r="107" spans="2:43" s="382" customFormat="1" x14ac:dyDescent="0.2">
      <c r="B107" s="399"/>
      <c r="C107" s="437" t="s">
        <v>143</v>
      </c>
      <c r="D107" s="405"/>
      <c r="E107" s="405"/>
      <c r="F107" s="405"/>
      <c r="G107" s="405"/>
      <c r="H107" s="405"/>
      <c r="I107" s="405"/>
      <c r="J107" s="405"/>
      <c r="K107" s="405"/>
      <c r="L107" s="405"/>
      <c r="M107" s="405"/>
      <c r="N107" s="405"/>
      <c r="O107" s="405"/>
      <c r="P107" s="405"/>
      <c r="Q107" s="405"/>
      <c r="R107" s="406"/>
      <c r="S107" s="407"/>
      <c r="T107" s="408"/>
      <c r="U107" s="408"/>
      <c r="V107" s="409"/>
      <c r="W107" s="409"/>
      <c r="X107" s="409"/>
      <c r="Y107" s="409"/>
      <c r="Z107" s="409"/>
      <c r="AA107" s="409"/>
      <c r="AB107" s="409"/>
      <c r="AC107" s="409"/>
      <c r="AD107" s="409"/>
      <c r="AE107" s="409"/>
      <c r="AF107" s="409"/>
      <c r="AG107" s="409"/>
      <c r="AH107" s="409"/>
      <c r="AI107" s="1275"/>
      <c r="AJ107" s="1275"/>
      <c r="AK107" s="409"/>
      <c r="AL107" s="409"/>
      <c r="AM107" s="409"/>
      <c r="AN107" s="409"/>
      <c r="AO107" s="410"/>
    </row>
    <row r="108" spans="2:43" s="416" customFormat="1" x14ac:dyDescent="0.2">
      <c r="B108" s="399"/>
      <c r="C108" s="438" t="s">
        <v>196</v>
      </c>
      <c r="D108" s="411">
        <f>IFERROR('GROUP Inputs'!E115,"")</f>
        <v>0</v>
      </c>
      <c r="E108" s="411"/>
      <c r="F108" s="411">
        <f t="shared" si="19"/>
        <v>0</v>
      </c>
      <c r="G108" s="411">
        <f>-F108</f>
        <v>0</v>
      </c>
      <c r="H108" s="411"/>
      <c r="I108" s="411"/>
      <c r="J108" s="411"/>
      <c r="K108" s="411"/>
      <c r="L108" s="411"/>
      <c r="M108" s="411"/>
      <c r="N108" s="411"/>
      <c r="O108" s="411"/>
      <c r="P108" s="411"/>
      <c r="Q108" s="411"/>
      <c r="R108" s="412"/>
      <c r="S108" s="417">
        <f t="shared" ref="S108:S115" si="25">SUM(F108:R108)</f>
        <v>0</v>
      </c>
      <c r="T108" s="413"/>
      <c r="U108" s="413"/>
      <c r="V108" s="414"/>
      <c r="W108" s="414"/>
      <c r="X108" s="414"/>
      <c r="Y108" s="414"/>
      <c r="Z108" s="414"/>
      <c r="AA108" s="414"/>
      <c r="AB108" s="414"/>
      <c r="AC108" s="414"/>
      <c r="AD108" s="414"/>
      <c r="AE108" s="414"/>
      <c r="AF108" s="414"/>
      <c r="AG108" s="414"/>
      <c r="AH108" s="414"/>
      <c r="AI108" s="1276"/>
      <c r="AJ108" s="1276"/>
      <c r="AK108" s="414"/>
      <c r="AL108" s="414"/>
      <c r="AM108" s="414"/>
      <c r="AN108" s="414"/>
      <c r="AO108" s="415"/>
      <c r="AP108" s="408">
        <f t="shared" ref="AP108:AP115" si="26">S108-SUM(V108:AO108)</f>
        <v>0</v>
      </c>
      <c r="AQ108" s="382"/>
    </row>
    <row r="109" spans="2:43" s="416" customFormat="1" x14ac:dyDescent="0.2">
      <c r="B109" s="399"/>
      <c r="C109" s="438" t="s">
        <v>197</v>
      </c>
      <c r="D109" s="411">
        <f>IFERROR('GROUP Inputs'!E116,"")</f>
        <v>0</v>
      </c>
      <c r="E109" s="411"/>
      <c r="F109" s="411">
        <f t="shared" si="19"/>
        <v>0</v>
      </c>
      <c r="G109" s="411">
        <f t="shared" ref="G109:G115" si="27">-F109</f>
        <v>0</v>
      </c>
      <c r="H109" s="411"/>
      <c r="I109" s="411"/>
      <c r="J109" s="411"/>
      <c r="K109" s="411"/>
      <c r="L109" s="411"/>
      <c r="M109" s="411"/>
      <c r="N109" s="411"/>
      <c r="O109" s="411"/>
      <c r="P109" s="411"/>
      <c r="Q109" s="411"/>
      <c r="R109" s="412"/>
      <c r="S109" s="417">
        <f t="shared" si="25"/>
        <v>0</v>
      </c>
      <c r="T109" s="413"/>
      <c r="U109" s="413"/>
      <c r="V109" s="414"/>
      <c r="W109" s="414"/>
      <c r="X109" s="414"/>
      <c r="Y109" s="414"/>
      <c r="Z109" s="414"/>
      <c r="AA109" s="414"/>
      <c r="AB109" s="414"/>
      <c r="AC109" s="414"/>
      <c r="AD109" s="414"/>
      <c r="AE109" s="414"/>
      <c r="AF109" s="414"/>
      <c r="AG109" s="414"/>
      <c r="AH109" s="414"/>
      <c r="AI109" s="1276"/>
      <c r="AJ109" s="1276"/>
      <c r="AK109" s="414"/>
      <c r="AL109" s="414"/>
      <c r="AM109" s="414"/>
      <c r="AN109" s="414"/>
      <c r="AO109" s="415"/>
      <c r="AP109" s="408">
        <f t="shared" si="26"/>
        <v>0</v>
      </c>
    </row>
    <row r="110" spans="2:43" s="416" customFormat="1" x14ac:dyDescent="0.2">
      <c r="B110" s="399"/>
      <c r="C110" s="438" t="s">
        <v>198</v>
      </c>
      <c r="D110" s="411">
        <f>IFERROR('GROUP Inputs'!E117,"")</f>
        <v>0</v>
      </c>
      <c r="E110" s="411"/>
      <c r="F110" s="411">
        <f t="shared" si="19"/>
        <v>0</v>
      </c>
      <c r="G110" s="411">
        <f t="shared" si="27"/>
        <v>0</v>
      </c>
      <c r="H110" s="411"/>
      <c r="I110" s="411"/>
      <c r="J110" s="411"/>
      <c r="K110" s="411"/>
      <c r="L110" s="411"/>
      <c r="M110" s="411"/>
      <c r="N110" s="411"/>
      <c r="O110" s="411"/>
      <c r="P110" s="411"/>
      <c r="Q110" s="411"/>
      <c r="R110" s="412"/>
      <c r="S110" s="417">
        <f t="shared" si="25"/>
        <v>0</v>
      </c>
      <c r="T110" s="413"/>
      <c r="U110" s="413"/>
      <c r="V110" s="414"/>
      <c r="W110" s="414"/>
      <c r="X110" s="414"/>
      <c r="Y110" s="414"/>
      <c r="Z110" s="414"/>
      <c r="AA110" s="414"/>
      <c r="AB110" s="414"/>
      <c r="AC110" s="414"/>
      <c r="AD110" s="414"/>
      <c r="AE110" s="414"/>
      <c r="AF110" s="414"/>
      <c r="AG110" s="414"/>
      <c r="AH110" s="414"/>
      <c r="AI110" s="1276"/>
      <c r="AJ110" s="1276"/>
      <c r="AK110" s="414"/>
      <c r="AL110" s="414"/>
      <c r="AM110" s="414"/>
      <c r="AN110" s="414"/>
      <c r="AO110" s="415"/>
      <c r="AP110" s="408">
        <f t="shared" si="26"/>
        <v>0</v>
      </c>
    </row>
    <row r="111" spans="2:43" s="416" customFormat="1" x14ac:dyDescent="0.2">
      <c r="B111" s="399"/>
      <c r="C111" s="438" t="s">
        <v>162</v>
      </c>
      <c r="D111" s="411">
        <f>IFERROR('GROUP Inputs'!E118,"")</f>
        <v>0</v>
      </c>
      <c r="E111" s="411"/>
      <c r="F111" s="411">
        <f t="shared" si="19"/>
        <v>0</v>
      </c>
      <c r="G111" s="411">
        <f t="shared" si="27"/>
        <v>0</v>
      </c>
      <c r="H111" s="411"/>
      <c r="I111" s="411"/>
      <c r="J111" s="411"/>
      <c r="K111" s="411"/>
      <c r="L111" s="411"/>
      <c r="M111" s="411"/>
      <c r="N111" s="411"/>
      <c r="O111" s="411"/>
      <c r="P111" s="411"/>
      <c r="Q111" s="411"/>
      <c r="R111" s="412"/>
      <c r="S111" s="417">
        <f t="shared" si="25"/>
        <v>0</v>
      </c>
      <c r="T111" s="413"/>
      <c r="U111" s="413"/>
      <c r="V111" s="414"/>
      <c r="W111" s="414"/>
      <c r="X111" s="414"/>
      <c r="Y111" s="414"/>
      <c r="Z111" s="414"/>
      <c r="AA111" s="414"/>
      <c r="AB111" s="414"/>
      <c r="AC111" s="414"/>
      <c r="AD111" s="414"/>
      <c r="AE111" s="414"/>
      <c r="AF111" s="414"/>
      <c r="AG111" s="414"/>
      <c r="AH111" s="414"/>
      <c r="AI111" s="1276"/>
      <c r="AJ111" s="1276"/>
      <c r="AK111" s="414"/>
      <c r="AL111" s="414"/>
      <c r="AM111" s="414"/>
      <c r="AN111" s="414"/>
      <c r="AO111" s="415"/>
      <c r="AP111" s="408">
        <f t="shared" si="26"/>
        <v>0</v>
      </c>
    </row>
    <row r="112" spans="2:43" s="416" customFormat="1" x14ac:dyDescent="0.2">
      <c r="B112" s="399"/>
      <c r="C112" s="438" t="s">
        <v>116</v>
      </c>
      <c r="D112" s="411">
        <f>IFERROR('GROUP Inputs'!E119,"")</f>
        <v>0</v>
      </c>
      <c r="E112" s="411"/>
      <c r="F112" s="411">
        <f t="shared" si="19"/>
        <v>0</v>
      </c>
      <c r="G112" s="411">
        <f t="shared" si="27"/>
        <v>0</v>
      </c>
      <c r="H112" s="411"/>
      <c r="I112" s="411"/>
      <c r="J112" s="411"/>
      <c r="K112" s="411"/>
      <c r="L112" s="411"/>
      <c r="M112" s="411"/>
      <c r="N112" s="411"/>
      <c r="O112" s="411"/>
      <c r="P112" s="411"/>
      <c r="Q112" s="411"/>
      <c r="R112" s="412"/>
      <c r="S112" s="417">
        <f t="shared" si="25"/>
        <v>0</v>
      </c>
      <c r="T112" s="413"/>
      <c r="U112" s="413"/>
      <c r="V112" s="414"/>
      <c r="W112" s="414"/>
      <c r="X112" s="414"/>
      <c r="Y112" s="414"/>
      <c r="Z112" s="414"/>
      <c r="AA112" s="414"/>
      <c r="AB112" s="414"/>
      <c r="AC112" s="414"/>
      <c r="AD112" s="414"/>
      <c r="AE112" s="414"/>
      <c r="AF112" s="414"/>
      <c r="AG112" s="414"/>
      <c r="AH112" s="414"/>
      <c r="AI112" s="1276"/>
      <c r="AJ112" s="1276"/>
      <c r="AK112" s="414"/>
      <c r="AL112" s="414"/>
      <c r="AM112" s="414"/>
      <c r="AN112" s="414"/>
      <c r="AO112" s="415"/>
      <c r="AP112" s="408">
        <f t="shared" si="26"/>
        <v>0</v>
      </c>
    </row>
    <row r="113" spans="2:43" s="416" customFormat="1" x14ac:dyDescent="0.2">
      <c r="B113" s="399"/>
      <c r="C113" s="438" t="s">
        <v>117</v>
      </c>
      <c r="D113" s="411">
        <f>IFERROR('GROUP Inputs'!E120,"")</f>
        <v>0</v>
      </c>
      <c r="E113" s="411"/>
      <c r="F113" s="411">
        <f t="shared" si="19"/>
        <v>0</v>
      </c>
      <c r="G113" s="411">
        <f t="shared" si="27"/>
        <v>0</v>
      </c>
      <c r="H113" s="411"/>
      <c r="I113" s="411"/>
      <c r="J113" s="411"/>
      <c r="K113" s="411"/>
      <c r="L113" s="411"/>
      <c r="M113" s="411"/>
      <c r="N113" s="411"/>
      <c r="O113" s="411"/>
      <c r="P113" s="411"/>
      <c r="Q113" s="411"/>
      <c r="R113" s="412"/>
      <c r="S113" s="417">
        <f t="shared" si="25"/>
        <v>0</v>
      </c>
      <c r="T113" s="413"/>
      <c r="U113" s="413"/>
      <c r="V113" s="414"/>
      <c r="W113" s="414"/>
      <c r="X113" s="414"/>
      <c r="Y113" s="414"/>
      <c r="Z113" s="414"/>
      <c r="AA113" s="414"/>
      <c r="AB113" s="414"/>
      <c r="AC113" s="414"/>
      <c r="AD113" s="414"/>
      <c r="AE113" s="414"/>
      <c r="AF113" s="414"/>
      <c r="AG113" s="414"/>
      <c r="AH113" s="414"/>
      <c r="AI113" s="1276"/>
      <c r="AJ113" s="1276"/>
      <c r="AK113" s="414"/>
      <c r="AL113" s="414"/>
      <c r="AM113" s="414"/>
      <c r="AN113" s="414"/>
      <c r="AO113" s="415"/>
      <c r="AP113" s="408">
        <f t="shared" si="26"/>
        <v>0</v>
      </c>
    </row>
    <row r="114" spans="2:43" s="416" customFormat="1" x14ac:dyDescent="0.2">
      <c r="B114" s="399"/>
      <c r="C114" s="438" t="s">
        <v>115</v>
      </c>
      <c r="D114" s="411">
        <f>IFERROR('GROUP Inputs'!E121,"")</f>
        <v>0</v>
      </c>
      <c r="E114" s="411"/>
      <c r="F114" s="411">
        <f t="shared" si="19"/>
        <v>0</v>
      </c>
      <c r="G114" s="411">
        <f t="shared" si="27"/>
        <v>0</v>
      </c>
      <c r="H114" s="411"/>
      <c r="I114" s="411"/>
      <c r="J114" s="411"/>
      <c r="K114" s="411"/>
      <c r="L114" s="411"/>
      <c r="M114" s="411"/>
      <c r="N114" s="411"/>
      <c r="O114" s="411"/>
      <c r="P114" s="411"/>
      <c r="Q114" s="411"/>
      <c r="R114" s="412"/>
      <c r="S114" s="417">
        <f t="shared" si="25"/>
        <v>0</v>
      </c>
      <c r="T114" s="413"/>
      <c r="U114" s="413"/>
      <c r="V114" s="414"/>
      <c r="W114" s="414"/>
      <c r="X114" s="414"/>
      <c r="Y114" s="414"/>
      <c r="Z114" s="414"/>
      <c r="AA114" s="414"/>
      <c r="AB114" s="414"/>
      <c r="AC114" s="414"/>
      <c r="AD114" s="414"/>
      <c r="AE114" s="414"/>
      <c r="AF114" s="414"/>
      <c r="AG114" s="414"/>
      <c r="AH114" s="414"/>
      <c r="AI114" s="1276"/>
      <c r="AJ114" s="1276"/>
      <c r="AK114" s="414"/>
      <c r="AL114" s="414"/>
      <c r="AM114" s="414"/>
      <c r="AN114" s="414"/>
      <c r="AO114" s="415"/>
      <c r="AP114" s="408">
        <f t="shared" si="26"/>
        <v>0</v>
      </c>
    </row>
    <row r="115" spans="2:43" s="416" customFormat="1" x14ac:dyDescent="0.2">
      <c r="B115" s="399"/>
      <c r="C115" s="438" t="s">
        <v>114</v>
      </c>
      <c r="D115" s="411">
        <f>IFERROR('GROUP Inputs'!E122,"")</f>
        <v>0</v>
      </c>
      <c r="E115" s="411"/>
      <c r="F115" s="411">
        <f t="shared" si="19"/>
        <v>0</v>
      </c>
      <c r="G115" s="411">
        <f t="shared" si="27"/>
        <v>0</v>
      </c>
      <c r="H115" s="411"/>
      <c r="I115" s="411"/>
      <c r="J115" s="411"/>
      <c r="K115" s="411"/>
      <c r="L115" s="411"/>
      <c r="M115" s="411"/>
      <c r="N115" s="411"/>
      <c r="O115" s="411"/>
      <c r="P115" s="411"/>
      <c r="Q115" s="411"/>
      <c r="R115" s="412"/>
      <c r="S115" s="417">
        <f t="shared" si="25"/>
        <v>0</v>
      </c>
      <c r="T115" s="413"/>
      <c r="U115" s="413"/>
      <c r="V115" s="414"/>
      <c r="W115" s="414"/>
      <c r="X115" s="414"/>
      <c r="Y115" s="414"/>
      <c r="Z115" s="414"/>
      <c r="AA115" s="414"/>
      <c r="AB115" s="414"/>
      <c r="AC115" s="414"/>
      <c r="AD115" s="414"/>
      <c r="AE115" s="414"/>
      <c r="AF115" s="414"/>
      <c r="AG115" s="414"/>
      <c r="AH115" s="414"/>
      <c r="AI115" s="1276"/>
      <c r="AJ115" s="1276"/>
      <c r="AK115" s="414"/>
      <c r="AL115" s="414"/>
      <c r="AM115" s="414"/>
      <c r="AN115" s="414"/>
      <c r="AO115" s="415"/>
      <c r="AP115" s="408">
        <f t="shared" si="26"/>
        <v>0</v>
      </c>
    </row>
    <row r="116" spans="2:43" s="416" customFormat="1" x14ac:dyDescent="0.2">
      <c r="B116" s="399"/>
      <c r="C116" s="438"/>
      <c r="D116" s="411"/>
      <c r="E116" s="411"/>
      <c r="F116" s="411"/>
      <c r="G116" s="411"/>
      <c r="H116" s="411"/>
      <c r="I116" s="411"/>
      <c r="J116" s="411"/>
      <c r="K116" s="411"/>
      <c r="L116" s="411"/>
      <c r="M116" s="411"/>
      <c r="N116" s="411"/>
      <c r="O116" s="411"/>
      <c r="P116" s="411"/>
      <c r="Q116" s="411"/>
      <c r="R116" s="412"/>
      <c r="S116" s="407"/>
      <c r="T116" s="413"/>
      <c r="U116" s="413"/>
      <c r="V116" s="414"/>
      <c r="W116" s="414"/>
      <c r="X116" s="414"/>
      <c r="Y116" s="414"/>
      <c r="Z116" s="414"/>
      <c r="AA116" s="414"/>
      <c r="AB116" s="414"/>
      <c r="AC116" s="414"/>
      <c r="AD116" s="414"/>
      <c r="AE116" s="414"/>
      <c r="AF116" s="414"/>
      <c r="AG116" s="414"/>
      <c r="AH116" s="414"/>
      <c r="AI116" s="1276"/>
      <c r="AJ116" s="1276"/>
      <c r="AK116" s="414"/>
      <c r="AL116" s="414"/>
      <c r="AM116" s="414"/>
      <c r="AN116" s="414"/>
      <c r="AO116" s="415"/>
    </row>
    <row r="117" spans="2:43" s="416" customFormat="1" x14ac:dyDescent="0.2">
      <c r="B117" s="399"/>
      <c r="C117" s="438"/>
      <c r="D117" s="411"/>
      <c r="E117" s="411"/>
      <c r="F117" s="411"/>
      <c r="G117" s="411"/>
      <c r="H117" s="411"/>
      <c r="I117" s="411"/>
      <c r="J117" s="411"/>
      <c r="K117" s="411"/>
      <c r="L117" s="411"/>
      <c r="M117" s="411"/>
      <c r="N117" s="411"/>
      <c r="O117" s="411"/>
      <c r="P117" s="411"/>
      <c r="Q117" s="411"/>
      <c r="R117" s="412"/>
      <c r="S117" s="407"/>
      <c r="T117" s="413"/>
      <c r="U117" s="413"/>
      <c r="V117" s="414"/>
      <c r="W117" s="414"/>
      <c r="X117" s="414"/>
      <c r="Y117" s="414"/>
      <c r="Z117" s="414"/>
      <c r="AA117" s="414"/>
      <c r="AB117" s="414"/>
      <c r="AC117" s="414"/>
      <c r="AD117" s="414"/>
      <c r="AE117" s="414"/>
      <c r="AF117" s="414"/>
      <c r="AG117" s="414"/>
      <c r="AH117" s="414"/>
      <c r="AI117" s="1276"/>
      <c r="AJ117" s="1276"/>
      <c r="AK117" s="414"/>
      <c r="AL117" s="414"/>
      <c r="AM117" s="414"/>
      <c r="AN117" s="414"/>
      <c r="AO117" s="415"/>
    </row>
    <row r="118" spans="2:43" s="416" customFormat="1" x14ac:dyDescent="0.2">
      <c r="B118" s="399"/>
      <c r="C118" s="440" t="s">
        <v>13</v>
      </c>
      <c r="D118" s="400">
        <f>FY</f>
        <v>2021</v>
      </c>
      <c r="E118" s="400">
        <f>FY-1</f>
        <v>2020</v>
      </c>
      <c r="F118" s="400"/>
      <c r="G118" s="400"/>
      <c r="H118" s="400"/>
      <c r="I118" s="400"/>
      <c r="J118" s="400"/>
      <c r="K118" s="400"/>
      <c r="L118" s="400"/>
      <c r="M118" s="400"/>
      <c r="N118" s="400"/>
      <c r="O118" s="400"/>
      <c r="P118" s="400"/>
      <c r="Q118" s="400"/>
      <c r="R118" s="400"/>
      <c r="S118" s="400"/>
      <c r="T118" s="400"/>
      <c r="U118" s="400"/>
      <c r="V118" s="418"/>
      <c r="W118" s="418"/>
      <c r="X118" s="418"/>
      <c r="Y118" s="418"/>
      <c r="Z118" s="418"/>
      <c r="AA118" s="418"/>
      <c r="AB118" s="418"/>
      <c r="AC118" s="418"/>
      <c r="AD118" s="418"/>
      <c r="AE118" s="418"/>
      <c r="AF118" s="418"/>
      <c r="AG118" s="418"/>
      <c r="AH118" s="418"/>
      <c r="AI118" s="418"/>
      <c r="AJ118" s="418"/>
      <c r="AK118" s="418"/>
      <c r="AL118" s="418"/>
      <c r="AM118" s="418"/>
      <c r="AN118" s="418"/>
      <c r="AO118" s="419"/>
    </row>
    <row r="119" spans="2:43" s="382" customFormat="1" x14ac:dyDescent="0.2">
      <c r="B119" s="399"/>
      <c r="C119" s="436" t="str">
        <f>'GROUP Inputs'!C125</f>
        <v>10. Cash and Cash Equivalents</v>
      </c>
      <c r="D119" s="402"/>
      <c r="E119" s="402"/>
      <c r="F119" s="402"/>
      <c r="G119" s="402"/>
      <c r="H119" s="402"/>
      <c r="I119" s="402"/>
      <c r="J119" s="402"/>
      <c r="K119" s="402"/>
      <c r="L119" s="402"/>
      <c r="M119" s="402"/>
      <c r="N119" s="402"/>
      <c r="O119" s="402"/>
      <c r="P119" s="402"/>
      <c r="Q119" s="402"/>
      <c r="R119" s="402"/>
      <c r="S119" s="402"/>
      <c r="T119" s="402"/>
      <c r="U119" s="402"/>
      <c r="V119" s="403"/>
      <c r="W119" s="403"/>
      <c r="X119" s="403"/>
      <c r="Y119" s="403"/>
      <c r="Z119" s="403"/>
      <c r="AA119" s="403"/>
      <c r="AB119" s="403"/>
      <c r="AC119" s="403"/>
      <c r="AD119" s="403"/>
      <c r="AE119" s="403"/>
      <c r="AF119" s="403"/>
      <c r="AG119" s="403"/>
      <c r="AH119" s="403"/>
      <c r="AI119" s="403"/>
      <c r="AJ119" s="403"/>
      <c r="AK119" s="403"/>
      <c r="AL119" s="403"/>
      <c r="AM119" s="403"/>
      <c r="AN119" s="403"/>
      <c r="AO119" s="404"/>
      <c r="AQ119" s="416"/>
    </row>
    <row r="120" spans="2:43" s="382" customFormat="1" x14ac:dyDescent="0.2">
      <c r="B120" s="399"/>
      <c r="C120" s="437" t="s">
        <v>200</v>
      </c>
      <c r="D120" s="405"/>
      <c r="E120" s="405"/>
      <c r="F120" s="405"/>
      <c r="G120" s="405"/>
      <c r="H120" s="405"/>
      <c r="I120" s="405"/>
      <c r="J120" s="405"/>
      <c r="K120" s="405"/>
      <c r="L120" s="405"/>
      <c r="M120" s="405"/>
      <c r="N120" s="405"/>
      <c r="O120" s="405"/>
      <c r="P120" s="405"/>
      <c r="Q120" s="405"/>
      <c r="R120" s="406"/>
      <c r="S120" s="407"/>
      <c r="T120" s="408"/>
      <c r="U120" s="408"/>
      <c r="V120" s="409"/>
      <c r="W120" s="409"/>
      <c r="X120" s="409"/>
      <c r="Y120" s="409"/>
      <c r="Z120" s="409"/>
      <c r="AA120" s="409"/>
      <c r="AB120" s="409"/>
      <c r="AC120" s="409"/>
      <c r="AD120" s="409"/>
      <c r="AE120" s="409"/>
      <c r="AF120" s="409"/>
      <c r="AG120" s="409"/>
      <c r="AH120" s="409"/>
      <c r="AI120" s="1275"/>
      <c r="AJ120" s="1275"/>
      <c r="AK120" s="409"/>
      <c r="AL120" s="409"/>
      <c r="AM120" s="409"/>
      <c r="AN120" s="409"/>
      <c r="AO120" s="410"/>
    </row>
    <row r="121" spans="2:43" s="416" customFormat="1" x14ac:dyDescent="0.2">
      <c r="B121" s="399"/>
      <c r="C121" s="1443" t="s">
        <v>201</v>
      </c>
      <c r="D121" s="411">
        <f>IFERROR('GROUP Inputs'!E127,"")</f>
        <v>0</v>
      </c>
      <c r="E121" s="411">
        <f>IFERROR('GROUP Inputs'!G127,"")</f>
        <v>0</v>
      </c>
      <c r="F121" s="411">
        <f>D121-E121</f>
        <v>0</v>
      </c>
      <c r="G121" s="411"/>
      <c r="H121" s="411"/>
      <c r="I121" s="411"/>
      <c r="J121" s="411"/>
      <c r="K121" s="411"/>
      <c r="L121" s="411"/>
      <c r="M121" s="411"/>
      <c r="N121" s="411"/>
      <c r="O121" s="411"/>
      <c r="P121" s="411"/>
      <c r="Q121" s="411"/>
      <c r="R121" s="412"/>
      <c r="S121" s="407">
        <f>SUM(F121:R121)</f>
        <v>0</v>
      </c>
      <c r="T121" s="413"/>
      <c r="U121" s="413"/>
      <c r="V121" s="414"/>
      <c r="W121" s="414"/>
      <c r="X121" s="414"/>
      <c r="Y121" s="414"/>
      <c r="Z121" s="414"/>
      <c r="AA121" s="414"/>
      <c r="AB121" s="414"/>
      <c r="AC121" s="414"/>
      <c r="AD121" s="414"/>
      <c r="AE121" s="414"/>
      <c r="AF121" s="414"/>
      <c r="AG121" s="414"/>
      <c r="AH121" s="414"/>
      <c r="AI121" s="1276"/>
      <c r="AJ121" s="1276"/>
      <c r="AK121" s="414"/>
      <c r="AL121" s="414"/>
      <c r="AM121" s="414"/>
      <c r="AN121" s="414"/>
      <c r="AO121" s="415">
        <f>+S121</f>
        <v>0</v>
      </c>
      <c r="AP121" s="408">
        <f>S121-SUM(V121:AO121)</f>
        <v>0</v>
      </c>
      <c r="AQ121" s="789">
        <f t="shared" ref="AQ121:AQ124" si="28">E121</f>
        <v>0</v>
      </c>
    </row>
    <row r="122" spans="2:43" s="416" customFormat="1" x14ac:dyDescent="0.2">
      <c r="B122" s="399"/>
      <c r="C122" s="438" t="s">
        <v>202</v>
      </c>
      <c r="D122" s="411">
        <f>IFERROR('GROUP Inputs'!E128,"")</f>
        <v>0</v>
      </c>
      <c r="E122" s="411">
        <f>IFERROR('GROUP Inputs'!G128,"")</f>
        <v>0</v>
      </c>
      <c r="F122" s="411">
        <f>D122-E122</f>
        <v>0</v>
      </c>
      <c r="G122" s="411"/>
      <c r="H122" s="411"/>
      <c r="I122" s="411"/>
      <c r="J122" s="411"/>
      <c r="K122" s="411"/>
      <c r="L122" s="411"/>
      <c r="M122" s="411"/>
      <c r="N122" s="411"/>
      <c r="O122" s="411"/>
      <c r="P122" s="411"/>
      <c r="Q122" s="411"/>
      <c r="R122" s="412"/>
      <c r="S122" s="407">
        <f>SUM(F122:R122)</f>
        <v>0</v>
      </c>
      <c r="T122" s="413"/>
      <c r="U122" s="413"/>
      <c r="V122" s="414"/>
      <c r="W122" s="414"/>
      <c r="X122" s="414"/>
      <c r="Y122" s="414"/>
      <c r="Z122" s="414"/>
      <c r="AA122" s="414"/>
      <c r="AB122" s="414"/>
      <c r="AC122" s="414"/>
      <c r="AD122" s="414"/>
      <c r="AE122" s="414"/>
      <c r="AF122" s="414"/>
      <c r="AG122" s="414"/>
      <c r="AH122" s="414"/>
      <c r="AI122" s="1276"/>
      <c r="AJ122" s="1276"/>
      <c r="AK122" s="414"/>
      <c r="AL122" s="414"/>
      <c r="AM122" s="414"/>
      <c r="AN122" s="414"/>
      <c r="AO122" s="415">
        <f>+S122</f>
        <v>0</v>
      </c>
      <c r="AP122" s="408">
        <f>S122-SUM(V122:AO122)</f>
        <v>0</v>
      </c>
      <c r="AQ122" s="788">
        <f t="shared" si="28"/>
        <v>0</v>
      </c>
    </row>
    <row r="123" spans="2:43" s="416" customFormat="1" x14ac:dyDescent="0.2">
      <c r="B123" s="399"/>
      <c r="C123" s="438" t="s">
        <v>203</v>
      </c>
      <c r="D123" s="411">
        <f>IFERROR('GROUP Inputs'!E129,"")</f>
        <v>0</v>
      </c>
      <c r="E123" s="411">
        <f>IFERROR('GROUP Inputs'!G129,"")</f>
        <v>0</v>
      </c>
      <c r="F123" s="411">
        <f>D123-E123</f>
        <v>0</v>
      </c>
      <c r="G123" s="411"/>
      <c r="H123" s="411"/>
      <c r="I123" s="411"/>
      <c r="J123" s="411"/>
      <c r="K123" s="411"/>
      <c r="L123" s="411"/>
      <c r="M123" s="411"/>
      <c r="N123" s="411"/>
      <c r="O123" s="411"/>
      <c r="P123" s="411"/>
      <c r="Q123" s="411"/>
      <c r="R123" s="412"/>
      <c r="S123" s="407">
        <f>SUM(F123:R123)</f>
        <v>0</v>
      </c>
      <c r="T123" s="413"/>
      <c r="U123" s="413"/>
      <c r="V123" s="414"/>
      <c r="W123" s="414"/>
      <c r="X123" s="414"/>
      <c r="Y123" s="414"/>
      <c r="Z123" s="414"/>
      <c r="AA123" s="414"/>
      <c r="AB123" s="414"/>
      <c r="AC123" s="414"/>
      <c r="AD123" s="414"/>
      <c r="AE123" s="414"/>
      <c r="AF123" s="414"/>
      <c r="AG123" s="414"/>
      <c r="AH123" s="414"/>
      <c r="AI123" s="1276"/>
      <c r="AJ123" s="1276"/>
      <c r="AK123" s="414"/>
      <c r="AL123" s="414"/>
      <c r="AM123" s="414"/>
      <c r="AN123" s="414"/>
      <c r="AO123" s="415">
        <f>+S123</f>
        <v>0</v>
      </c>
      <c r="AP123" s="408">
        <f>S123-SUM(V123:AO123)</f>
        <v>0</v>
      </c>
      <c r="AQ123" s="788">
        <f t="shared" si="28"/>
        <v>0</v>
      </c>
    </row>
    <row r="124" spans="2:43" s="416" customFormat="1" x14ac:dyDescent="0.2">
      <c r="B124" s="399"/>
      <c r="C124" s="438"/>
      <c r="D124" s="411"/>
      <c r="E124" s="411"/>
      <c r="F124" s="411"/>
      <c r="G124" s="411"/>
      <c r="H124" s="411"/>
      <c r="I124" s="411"/>
      <c r="J124" s="411"/>
      <c r="K124" s="411"/>
      <c r="L124" s="411"/>
      <c r="M124" s="411"/>
      <c r="N124" s="411"/>
      <c r="O124" s="411"/>
      <c r="P124" s="411"/>
      <c r="Q124" s="411"/>
      <c r="R124" s="412"/>
      <c r="S124" s="407"/>
      <c r="T124" s="413"/>
      <c r="U124" s="413"/>
      <c r="V124" s="414"/>
      <c r="W124" s="414"/>
      <c r="X124" s="414"/>
      <c r="Y124" s="414"/>
      <c r="Z124" s="414"/>
      <c r="AA124" s="414"/>
      <c r="AB124" s="414"/>
      <c r="AC124" s="414"/>
      <c r="AD124" s="414"/>
      <c r="AE124" s="414"/>
      <c r="AF124" s="414"/>
      <c r="AG124" s="414"/>
      <c r="AH124" s="414"/>
      <c r="AI124" s="1276"/>
      <c r="AJ124" s="1276"/>
      <c r="AK124" s="414"/>
      <c r="AL124" s="414"/>
      <c r="AM124" s="414"/>
      <c r="AN124" s="414"/>
      <c r="AO124" s="415"/>
      <c r="AQ124" s="788">
        <f t="shared" si="28"/>
        <v>0</v>
      </c>
    </row>
    <row r="125" spans="2:43" s="382" customFormat="1" x14ac:dyDescent="0.2">
      <c r="B125" s="399"/>
      <c r="C125" s="436" t="s">
        <v>204</v>
      </c>
      <c r="D125" s="402"/>
      <c r="E125" s="402"/>
      <c r="F125" s="402"/>
      <c r="G125" s="402"/>
      <c r="H125" s="402"/>
      <c r="I125" s="402"/>
      <c r="J125" s="402"/>
      <c r="K125" s="402"/>
      <c r="L125" s="402"/>
      <c r="M125" s="402"/>
      <c r="N125" s="402"/>
      <c r="O125" s="402"/>
      <c r="P125" s="402"/>
      <c r="Q125" s="402"/>
      <c r="R125" s="402"/>
      <c r="S125" s="402"/>
      <c r="T125" s="402"/>
      <c r="U125" s="402"/>
      <c r="V125" s="403"/>
      <c r="W125" s="403"/>
      <c r="X125" s="403"/>
      <c r="Y125" s="403"/>
      <c r="Z125" s="403"/>
      <c r="AA125" s="403"/>
      <c r="AB125" s="403"/>
      <c r="AC125" s="403"/>
      <c r="AD125" s="403"/>
      <c r="AE125" s="403"/>
      <c r="AF125" s="403"/>
      <c r="AG125" s="403"/>
      <c r="AH125" s="403"/>
      <c r="AI125" s="403"/>
      <c r="AJ125" s="403"/>
      <c r="AK125" s="403"/>
      <c r="AL125" s="403"/>
      <c r="AM125" s="403"/>
      <c r="AN125" s="403"/>
      <c r="AO125" s="404"/>
      <c r="AQ125" s="416"/>
    </row>
    <row r="126" spans="2:43" s="382" customFormat="1" x14ac:dyDescent="0.2">
      <c r="B126" s="399"/>
      <c r="C126" s="437" t="s">
        <v>200</v>
      </c>
      <c r="D126" s="405"/>
      <c r="E126" s="405"/>
      <c r="F126" s="405"/>
      <c r="G126" s="405"/>
      <c r="H126" s="405"/>
      <c r="I126" s="405"/>
      <c r="J126" s="405"/>
      <c r="K126" s="405"/>
      <c r="L126" s="405"/>
      <c r="M126" s="405"/>
      <c r="N126" s="405"/>
      <c r="O126" s="405"/>
      <c r="P126" s="405"/>
      <c r="Q126" s="405"/>
      <c r="R126" s="406"/>
      <c r="S126" s="407"/>
      <c r="T126" s="408"/>
      <c r="U126" s="408"/>
      <c r="V126" s="409"/>
      <c r="W126" s="409"/>
      <c r="X126" s="409"/>
      <c r="Y126" s="409"/>
      <c r="Z126" s="409"/>
      <c r="AA126" s="409"/>
      <c r="AB126" s="409"/>
      <c r="AC126" s="409"/>
      <c r="AD126" s="409"/>
      <c r="AE126" s="409"/>
      <c r="AF126" s="409"/>
      <c r="AG126" s="409"/>
      <c r="AH126" s="409"/>
      <c r="AI126" s="1275"/>
      <c r="AJ126" s="1275"/>
      <c r="AK126" s="409"/>
      <c r="AL126" s="409"/>
      <c r="AM126" s="409"/>
      <c r="AN126" s="409"/>
      <c r="AO126" s="410"/>
    </row>
    <row r="127" spans="2:43" s="416" customFormat="1" x14ac:dyDescent="0.2">
      <c r="B127" s="399"/>
      <c r="C127" s="438" t="s">
        <v>205</v>
      </c>
      <c r="D127" s="411">
        <f>IFERROR('GROUP Inputs'!E133,"")</f>
        <v>0</v>
      </c>
      <c r="E127" s="411">
        <f>IFERROR('GROUP Inputs'!G133,"")</f>
        <v>0</v>
      </c>
      <c r="F127" s="411">
        <f t="shared" ref="F127:F132" si="29">D127-E127</f>
        <v>0</v>
      </c>
      <c r="G127" s="411"/>
      <c r="H127" s="411">
        <f>-F127-G127</f>
        <v>0</v>
      </c>
      <c r="I127" s="411"/>
      <c r="J127" s="411"/>
      <c r="K127" s="411"/>
      <c r="L127" s="411"/>
      <c r="M127" s="411"/>
      <c r="N127" s="411"/>
      <c r="O127" s="411"/>
      <c r="P127" s="411"/>
      <c r="Q127" s="411"/>
      <c r="R127" s="412"/>
      <c r="S127" s="417">
        <f t="shared" ref="S127:S132" si="30">SUM(F127:R127)</f>
        <v>0</v>
      </c>
      <c r="T127" s="413"/>
      <c r="U127" s="413"/>
      <c r="V127" s="414"/>
      <c r="W127" s="414"/>
      <c r="X127" s="414"/>
      <c r="Y127" s="414"/>
      <c r="Z127" s="414"/>
      <c r="AA127" s="414"/>
      <c r="AB127" s="414"/>
      <c r="AC127" s="414"/>
      <c r="AD127" s="414"/>
      <c r="AE127" s="414"/>
      <c r="AF127" s="414"/>
      <c r="AG127" s="414"/>
      <c r="AH127" s="414"/>
      <c r="AI127" s="1276"/>
      <c r="AJ127" s="1276"/>
      <c r="AK127" s="414"/>
      <c r="AL127" s="414"/>
      <c r="AM127" s="414"/>
      <c r="AN127" s="414"/>
      <c r="AO127" s="415"/>
      <c r="AP127" s="408">
        <f t="shared" ref="AP127:AP132" si="31">S127-SUM(V127:AO127)</f>
        <v>0</v>
      </c>
      <c r="AQ127" s="382"/>
    </row>
    <row r="128" spans="2:43" s="416" customFormat="1" x14ac:dyDescent="0.2">
      <c r="B128" s="399"/>
      <c r="C128" s="438" t="s">
        <v>206</v>
      </c>
      <c r="D128" s="411">
        <f>IFERROR('GROUP Inputs'!E134,"")</f>
        <v>0</v>
      </c>
      <c r="E128" s="411">
        <f>IFERROR('GROUP Inputs'!G134,"")</f>
        <v>0</v>
      </c>
      <c r="F128" s="411">
        <f t="shared" si="29"/>
        <v>0</v>
      </c>
      <c r="G128" s="411"/>
      <c r="H128" s="411"/>
      <c r="I128" s="411">
        <f>-F128</f>
        <v>0</v>
      </c>
      <c r="J128" s="411"/>
      <c r="K128" s="411"/>
      <c r="L128" s="411"/>
      <c r="M128" s="411"/>
      <c r="N128" s="411"/>
      <c r="O128" s="411"/>
      <c r="P128" s="411"/>
      <c r="Q128" s="411"/>
      <c r="R128" s="412"/>
      <c r="S128" s="417">
        <f t="shared" si="30"/>
        <v>0</v>
      </c>
      <c r="T128" s="413"/>
      <c r="U128" s="413"/>
      <c r="V128" s="414">
        <v>0</v>
      </c>
      <c r="W128" s="414"/>
      <c r="X128" s="414"/>
      <c r="Y128" s="414"/>
      <c r="Z128" s="414"/>
      <c r="AA128" s="414"/>
      <c r="AB128" s="414"/>
      <c r="AC128" s="414"/>
      <c r="AD128" s="414"/>
      <c r="AE128" s="414"/>
      <c r="AF128" s="414"/>
      <c r="AG128" s="414"/>
      <c r="AH128" s="414"/>
      <c r="AI128" s="1276"/>
      <c r="AJ128" s="1276"/>
      <c r="AK128" s="414"/>
      <c r="AL128" s="414"/>
      <c r="AM128" s="414"/>
      <c r="AN128" s="414"/>
      <c r="AO128" s="415"/>
      <c r="AP128" s="408">
        <f t="shared" si="31"/>
        <v>0</v>
      </c>
    </row>
    <row r="129" spans="2:43" s="416" customFormat="1" x14ac:dyDescent="0.2">
      <c r="B129" s="399"/>
      <c r="C129" s="438" t="s">
        <v>1691</v>
      </c>
      <c r="D129" s="411">
        <f>IFERROR('GROUP Inputs'!E135,"")</f>
        <v>0</v>
      </c>
      <c r="E129" s="411">
        <f>IFERROR('GROUP Inputs'!G135,"")</f>
        <v>0</v>
      </c>
      <c r="F129" s="411">
        <f t="shared" si="29"/>
        <v>0</v>
      </c>
      <c r="G129" s="411">
        <f>-G87</f>
        <v>0</v>
      </c>
      <c r="H129" s="411">
        <f>-F129-G129</f>
        <v>0</v>
      </c>
      <c r="I129" s="411"/>
      <c r="J129" s="411"/>
      <c r="K129" s="411"/>
      <c r="L129" s="411"/>
      <c r="M129" s="411"/>
      <c r="N129" s="411"/>
      <c r="O129" s="411"/>
      <c r="P129" s="411"/>
      <c r="Q129" s="411"/>
      <c r="R129" s="412"/>
      <c r="S129" s="417">
        <f t="shared" si="30"/>
        <v>0</v>
      </c>
      <c r="T129" s="413"/>
      <c r="U129" s="413"/>
      <c r="V129" s="414"/>
      <c r="W129" s="414"/>
      <c r="X129" s="414"/>
      <c r="Y129" s="414"/>
      <c r="Z129" s="414"/>
      <c r="AA129" s="414"/>
      <c r="AB129" s="414"/>
      <c r="AC129" s="414"/>
      <c r="AD129" s="414"/>
      <c r="AE129" s="414"/>
      <c r="AF129" s="414"/>
      <c r="AG129" s="414"/>
      <c r="AH129" s="414"/>
      <c r="AI129" s="1276"/>
      <c r="AJ129" s="1276"/>
      <c r="AK129" s="414"/>
      <c r="AL129" s="414"/>
      <c r="AM129" s="414"/>
      <c r="AN129" s="414"/>
      <c r="AO129" s="415"/>
      <c r="AP129" s="408">
        <f t="shared" si="31"/>
        <v>0</v>
      </c>
    </row>
    <row r="130" spans="2:43" s="416" customFormat="1" x14ac:dyDescent="0.2">
      <c r="B130" s="399"/>
      <c r="C130" s="438" t="s">
        <v>208</v>
      </c>
      <c r="D130" s="411">
        <f>IFERROR('GROUP Inputs'!E136,"")</f>
        <v>0</v>
      </c>
      <c r="E130" s="411">
        <f>IFERROR('GROUP Inputs'!G136,"")</f>
        <v>0</v>
      </c>
      <c r="F130" s="411">
        <f t="shared" si="29"/>
        <v>0</v>
      </c>
      <c r="G130" s="411"/>
      <c r="H130" s="411"/>
      <c r="I130" s="411"/>
      <c r="J130" s="411">
        <f>-F130</f>
        <v>0</v>
      </c>
      <c r="K130" s="411"/>
      <c r="L130" s="411"/>
      <c r="M130" s="411"/>
      <c r="N130" s="411"/>
      <c r="O130" s="411"/>
      <c r="P130" s="411"/>
      <c r="Q130" s="411"/>
      <c r="R130" s="412"/>
      <c r="S130" s="417">
        <f t="shared" si="30"/>
        <v>0</v>
      </c>
      <c r="T130" s="413"/>
      <c r="U130" s="413"/>
      <c r="V130" s="414"/>
      <c r="W130" s="414"/>
      <c r="X130" s="414"/>
      <c r="Y130" s="414"/>
      <c r="Z130" s="414"/>
      <c r="AA130" s="414"/>
      <c r="AB130" s="414"/>
      <c r="AC130" s="414"/>
      <c r="AD130" s="414"/>
      <c r="AE130" s="414"/>
      <c r="AF130" s="414"/>
      <c r="AG130" s="414"/>
      <c r="AH130" s="414"/>
      <c r="AI130" s="1276"/>
      <c r="AJ130" s="1276"/>
      <c r="AK130" s="414"/>
      <c r="AL130" s="414"/>
      <c r="AM130" s="414"/>
      <c r="AN130" s="414"/>
      <c r="AO130" s="415"/>
      <c r="AP130" s="408">
        <f t="shared" si="31"/>
        <v>0</v>
      </c>
    </row>
    <row r="131" spans="2:43" s="416" customFormat="1" x14ac:dyDescent="0.2">
      <c r="B131" s="399"/>
      <c r="C131" s="438" t="s">
        <v>209</v>
      </c>
      <c r="D131" s="411">
        <f>IFERROR('GROUP Inputs'!E137,"")</f>
        <v>0</v>
      </c>
      <c r="E131" s="411">
        <f>IFERROR('GROUP Inputs'!G137,"")</f>
        <v>0</v>
      </c>
      <c r="F131" s="411">
        <f>D131-E131</f>
        <v>0</v>
      </c>
      <c r="G131" s="411"/>
      <c r="H131" s="411"/>
      <c r="I131" s="411"/>
      <c r="J131" s="411"/>
      <c r="K131" s="411">
        <f>-F131</f>
        <v>0</v>
      </c>
      <c r="L131" s="411"/>
      <c r="M131" s="411"/>
      <c r="N131" s="411"/>
      <c r="O131" s="411"/>
      <c r="P131" s="411"/>
      <c r="Q131" s="411"/>
      <c r="R131" s="412"/>
      <c r="S131" s="417">
        <f t="shared" si="30"/>
        <v>0</v>
      </c>
      <c r="T131" s="413"/>
      <c r="U131" s="413"/>
      <c r="V131" s="414"/>
      <c r="W131" s="414"/>
      <c r="X131" s="414"/>
      <c r="Y131" s="414"/>
      <c r="Z131" s="414"/>
      <c r="AA131" s="414"/>
      <c r="AB131" s="414"/>
      <c r="AC131" s="414"/>
      <c r="AD131" s="414"/>
      <c r="AE131" s="414"/>
      <c r="AF131" s="414"/>
      <c r="AG131" s="414"/>
      <c r="AH131" s="414"/>
      <c r="AI131" s="1276"/>
      <c r="AJ131" s="1276"/>
      <c r="AK131" s="414"/>
      <c r="AL131" s="414"/>
      <c r="AM131" s="414"/>
      <c r="AN131" s="414"/>
      <c r="AO131" s="415"/>
      <c r="AP131" s="408">
        <f t="shared" si="31"/>
        <v>0</v>
      </c>
    </row>
    <row r="132" spans="2:43" s="416" customFormat="1" x14ac:dyDescent="0.2">
      <c r="B132" s="399"/>
      <c r="C132" s="438" t="s">
        <v>210</v>
      </c>
      <c r="D132" s="411">
        <f>IFERROR('GROUP Inputs'!E138,"")</f>
        <v>0</v>
      </c>
      <c r="E132" s="411">
        <f>IFERROR('GROUP Inputs'!G138,"")</f>
        <v>0</v>
      </c>
      <c r="F132" s="411">
        <f t="shared" si="29"/>
        <v>0</v>
      </c>
      <c r="G132" s="411">
        <f>-F132</f>
        <v>0</v>
      </c>
      <c r="H132" s="411"/>
      <c r="I132" s="411"/>
      <c r="J132" s="411"/>
      <c r="K132" s="411"/>
      <c r="L132" s="411"/>
      <c r="M132" s="411"/>
      <c r="N132" s="411"/>
      <c r="O132" s="411"/>
      <c r="P132" s="411"/>
      <c r="Q132" s="411"/>
      <c r="R132" s="412"/>
      <c r="S132" s="417">
        <f t="shared" si="30"/>
        <v>0</v>
      </c>
      <c r="T132" s="413"/>
      <c r="U132" s="413"/>
      <c r="V132" s="414"/>
      <c r="W132" s="414"/>
      <c r="X132" s="414"/>
      <c r="Y132" s="414"/>
      <c r="Z132" s="414"/>
      <c r="AA132" s="414"/>
      <c r="AB132" s="414"/>
      <c r="AC132" s="414"/>
      <c r="AD132" s="414"/>
      <c r="AE132" s="414"/>
      <c r="AF132" s="414"/>
      <c r="AG132" s="414"/>
      <c r="AH132" s="414"/>
      <c r="AI132" s="1276"/>
      <c r="AJ132" s="1276"/>
      <c r="AK132" s="414"/>
      <c r="AL132" s="414"/>
      <c r="AM132" s="414"/>
      <c r="AN132" s="414"/>
      <c r="AO132" s="415"/>
      <c r="AP132" s="408">
        <f t="shared" si="31"/>
        <v>0</v>
      </c>
    </row>
    <row r="133" spans="2:43" s="416" customFormat="1" x14ac:dyDescent="0.2">
      <c r="B133" s="399"/>
      <c r="C133" s="438"/>
      <c r="D133" s="411"/>
      <c r="E133" s="411"/>
      <c r="F133" s="411"/>
      <c r="G133" s="411"/>
      <c r="H133" s="411"/>
      <c r="I133" s="411"/>
      <c r="J133" s="411"/>
      <c r="K133" s="411"/>
      <c r="L133" s="411"/>
      <c r="M133" s="411"/>
      <c r="N133" s="411"/>
      <c r="O133" s="411"/>
      <c r="P133" s="411"/>
      <c r="Q133" s="411"/>
      <c r="R133" s="412"/>
      <c r="S133" s="407"/>
      <c r="T133" s="413"/>
      <c r="U133" s="413"/>
      <c r="V133" s="414"/>
      <c r="W133" s="414"/>
      <c r="X133" s="414"/>
      <c r="Y133" s="414"/>
      <c r="Z133" s="414"/>
      <c r="AA133" s="414"/>
      <c r="AB133" s="414"/>
      <c r="AC133" s="414"/>
      <c r="AD133" s="414"/>
      <c r="AE133" s="414"/>
      <c r="AF133" s="414"/>
      <c r="AG133" s="414"/>
      <c r="AH133" s="414"/>
      <c r="AI133" s="1276"/>
      <c r="AJ133" s="1276"/>
      <c r="AK133" s="414"/>
      <c r="AL133" s="414"/>
      <c r="AM133" s="414"/>
      <c r="AN133" s="414"/>
      <c r="AO133" s="415"/>
    </row>
    <row r="134" spans="2:43" s="382" customFormat="1" x14ac:dyDescent="0.2">
      <c r="B134" s="399"/>
      <c r="C134" s="436" t="s">
        <v>211</v>
      </c>
      <c r="D134" s="402"/>
      <c r="E134" s="402"/>
      <c r="F134" s="402"/>
      <c r="G134" s="402"/>
      <c r="H134" s="402"/>
      <c r="I134" s="402"/>
      <c r="J134" s="402"/>
      <c r="K134" s="402"/>
      <c r="L134" s="402"/>
      <c r="M134" s="402"/>
      <c r="N134" s="402"/>
      <c r="O134" s="402"/>
      <c r="P134" s="402"/>
      <c r="Q134" s="402"/>
      <c r="R134" s="402"/>
      <c r="S134" s="402"/>
      <c r="T134" s="402"/>
      <c r="U134" s="402"/>
      <c r="V134" s="403"/>
      <c r="W134" s="403"/>
      <c r="X134" s="403"/>
      <c r="Y134" s="403"/>
      <c r="Z134" s="403"/>
      <c r="AA134" s="403"/>
      <c r="AB134" s="403"/>
      <c r="AC134" s="403"/>
      <c r="AD134" s="403"/>
      <c r="AE134" s="403"/>
      <c r="AF134" s="403"/>
      <c r="AG134" s="403"/>
      <c r="AH134" s="403"/>
      <c r="AI134" s="403"/>
      <c r="AJ134" s="403"/>
      <c r="AK134" s="403"/>
      <c r="AL134" s="403"/>
      <c r="AM134" s="403"/>
      <c r="AN134" s="403"/>
      <c r="AO134" s="404"/>
      <c r="AQ134" s="416"/>
    </row>
    <row r="135" spans="2:43" s="382" customFormat="1" x14ac:dyDescent="0.2">
      <c r="B135" s="399"/>
      <c r="C135" s="437" t="s">
        <v>200</v>
      </c>
      <c r="D135" s="405"/>
      <c r="E135" s="405"/>
      <c r="F135" s="405"/>
      <c r="G135" s="405"/>
      <c r="H135" s="405"/>
      <c r="I135" s="405"/>
      <c r="J135" s="405"/>
      <c r="K135" s="405"/>
      <c r="L135" s="405"/>
      <c r="M135" s="405"/>
      <c r="N135" s="405"/>
      <c r="O135" s="405"/>
      <c r="P135" s="405"/>
      <c r="Q135" s="405"/>
      <c r="R135" s="406"/>
      <c r="S135" s="407"/>
      <c r="T135" s="408"/>
      <c r="U135" s="408"/>
      <c r="V135" s="409"/>
      <c r="W135" s="409"/>
      <c r="X135" s="409"/>
      <c r="Y135" s="409"/>
      <c r="Z135" s="409"/>
      <c r="AA135" s="409"/>
      <c r="AB135" s="409"/>
      <c r="AC135" s="409"/>
      <c r="AD135" s="409"/>
      <c r="AE135" s="409"/>
      <c r="AF135" s="409"/>
      <c r="AG135" s="409"/>
      <c r="AH135" s="409"/>
      <c r="AI135" s="1275"/>
      <c r="AJ135" s="1275"/>
      <c r="AK135" s="409"/>
      <c r="AL135" s="409"/>
      <c r="AM135" s="409"/>
      <c r="AN135" s="409"/>
      <c r="AO135" s="410"/>
    </row>
    <row r="136" spans="2:43" s="416" customFormat="1" x14ac:dyDescent="0.2">
      <c r="B136" s="399"/>
      <c r="C136" s="438" t="s">
        <v>212</v>
      </c>
      <c r="D136" s="411">
        <f>IFERROR('GROUP Inputs'!E142,"")</f>
        <v>0</v>
      </c>
      <c r="E136" s="411">
        <f>IFERROR('GROUP Inputs'!G142,"")</f>
        <v>0</v>
      </c>
      <c r="F136" s="411">
        <f>D136-E136</f>
        <v>0</v>
      </c>
      <c r="G136" s="411"/>
      <c r="H136" s="411"/>
      <c r="I136" s="411"/>
      <c r="J136" s="411"/>
      <c r="K136" s="411"/>
      <c r="L136" s="411"/>
      <c r="M136" s="411">
        <f>-F136</f>
        <v>0</v>
      </c>
      <c r="N136" s="411"/>
      <c r="O136" s="411"/>
      <c r="P136" s="411"/>
      <c r="Q136" s="411"/>
      <c r="R136" s="412"/>
      <c r="S136" s="417">
        <f>SUM(F136:R136)</f>
        <v>0</v>
      </c>
      <c r="T136" s="413"/>
      <c r="U136" s="413"/>
      <c r="V136" s="414"/>
      <c r="W136" s="414"/>
      <c r="X136" s="414"/>
      <c r="Y136" s="414"/>
      <c r="Z136" s="414"/>
      <c r="AA136" s="414"/>
      <c r="AB136" s="414"/>
      <c r="AC136" s="414"/>
      <c r="AD136" s="414"/>
      <c r="AE136" s="414"/>
      <c r="AF136" s="414"/>
      <c r="AG136" s="414"/>
      <c r="AH136" s="414"/>
      <c r="AI136" s="1276"/>
      <c r="AJ136" s="1276"/>
      <c r="AK136" s="414"/>
      <c r="AL136" s="414"/>
      <c r="AM136" s="414"/>
      <c r="AN136" s="414"/>
      <c r="AO136" s="415"/>
      <c r="AP136" s="408">
        <f>S136-SUM(V136:AO136)</f>
        <v>0</v>
      </c>
      <c r="AQ136" s="382"/>
    </row>
    <row r="137" spans="2:43" s="416" customFormat="1" x14ac:dyDescent="0.2">
      <c r="B137" s="399"/>
      <c r="C137" s="438" t="s">
        <v>213</v>
      </c>
      <c r="D137" s="411">
        <f>IFERROR('GROUP Inputs'!E143,"")</f>
        <v>0</v>
      </c>
      <c r="E137" s="411">
        <f>IFERROR('GROUP Inputs'!G143,"")</f>
        <v>0</v>
      </c>
      <c r="F137" s="411">
        <f>D137-E137</f>
        <v>0</v>
      </c>
      <c r="G137" s="411"/>
      <c r="H137" s="411"/>
      <c r="I137" s="411"/>
      <c r="J137" s="411"/>
      <c r="K137" s="411"/>
      <c r="L137" s="411"/>
      <c r="M137" s="411"/>
      <c r="N137" s="411"/>
      <c r="O137" s="411"/>
      <c r="P137" s="411"/>
      <c r="Q137" s="411"/>
      <c r="R137" s="412"/>
      <c r="S137" s="407">
        <f>SUM(F137:R137)</f>
        <v>0</v>
      </c>
      <c r="T137" s="413"/>
      <c r="U137" s="413"/>
      <c r="V137" s="414"/>
      <c r="W137" s="414"/>
      <c r="X137" s="414"/>
      <c r="Y137" s="414"/>
      <c r="Z137" s="414">
        <f>+S137</f>
        <v>0</v>
      </c>
      <c r="AA137" s="414"/>
      <c r="AB137" s="414"/>
      <c r="AC137" s="414"/>
      <c r="AD137" s="414"/>
      <c r="AE137" s="414"/>
      <c r="AF137" s="414"/>
      <c r="AG137" s="414"/>
      <c r="AH137" s="414"/>
      <c r="AI137" s="1276"/>
      <c r="AJ137" s="1276"/>
      <c r="AK137" s="414"/>
      <c r="AL137" s="414"/>
      <c r="AM137" s="414"/>
      <c r="AN137" s="414"/>
      <c r="AO137" s="415"/>
      <c r="AP137" s="408">
        <f>S137-SUM(V137:AO137)</f>
        <v>0</v>
      </c>
    </row>
    <row r="138" spans="2:43" s="416" customFormat="1" x14ac:dyDescent="0.2">
      <c r="B138" s="399"/>
      <c r="C138" s="438"/>
      <c r="D138" s="411"/>
      <c r="E138" s="411"/>
      <c r="F138" s="411"/>
      <c r="G138" s="411"/>
      <c r="H138" s="411"/>
      <c r="I138" s="411"/>
      <c r="J138" s="411"/>
      <c r="K138" s="411"/>
      <c r="L138" s="411"/>
      <c r="M138" s="411"/>
      <c r="N138" s="411"/>
      <c r="O138" s="411"/>
      <c r="P138" s="411"/>
      <c r="Q138" s="411"/>
      <c r="R138" s="412"/>
      <c r="S138" s="407"/>
      <c r="T138" s="413"/>
      <c r="U138" s="413"/>
      <c r="V138" s="414"/>
      <c r="W138" s="414"/>
      <c r="X138" s="414"/>
      <c r="Y138" s="414"/>
      <c r="Z138" s="414"/>
      <c r="AA138" s="414"/>
      <c r="AB138" s="414"/>
      <c r="AC138" s="414"/>
      <c r="AD138" s="414"/>
      <c r="AE138" s="414"/>
      <c r="AF138" s="414"/>
      <c r="AG138" s="414"/>
      <c r="AH138" s="414"/>
      <c r="AI138" s="1276"/>
      <c r="AJ138" s="1276"/>
      <c r="AK138" s="414"/>
      <c r="AL138" s="414"/>
      <c r="AM138" s="414"/>
      <c r="AN138" s="414"/>
      <c r="AO138" s="415"/>
    </row>
    <row r="139" spans="2:43" s="382" customFormat="1" x14ac:dyDescent="0.2">
      <c r="B139" s="399"/>
      <c r="C139" s="436" t="s">
        <v>214</v>
      </c>
      <c r="D139" s="402"/>
      <c r="E139" s="402"/>
      <c r="F139" s="402"/>
      <c r="G139" s="402"/>
      <c r="H139" s="402"/>
      <c r="I139" s="402"/>
      <c r="J139" s="402"/>
      <c r="K139" s="402"/>
      <c r="L139" s="402"/>
      <c r="M139" s="402"/>
      <c r="N139" s="402"/>
      <c r="O139" s="402"/>
      <c r="P139" s="402"/>
      <c r="Q139" s="402"/>
      <c r="R139" s="402"/>
      <c r="S139" s="402"/>
      <c r="T139" s="402"/>
      <c r="U139" s="402"/>
      <c r="V139" s="403"/>
      <c r="W139" s="403"/>
      <c r="X139" s="403"/>
      <c r="Y139" s="403"/>
      <c r="Z139" s="403"/>
      <c r="AA139" s="403"/>
      <c r="AB139" s="403"/>
      <c r="AC139" s="403"/>
      <c r="AD139" s="403"/>
      <c r="AE139" s="403"/>
      <c r="AF139" s="403"/>
      <c r="AG139" s="403"/>
      <c r="AH139" s="403"/>
      <c r="AI139" s="403"/>
      <c r="AJ139" s="403"/>
      <c r="AK139" s="403"/>
      <c r="AL139" s="403"/>
      <c r="AM139" s="403"/>
      <c r="AN139" s="403"/>
      <c r="AO139" s="404"/>
      <c r="AQ139" s="416"/>
    </row>
    <row r="140" spans="2:43" s="382" customFormat="1" x14ac:dyDescent="0.2">
      <c r="B140" s="399"/>
      <c r="C140" s="437" t="s">
        <v>200</v>
      </c>
      <c r="D140" s="405"/>
      <c r="E140" s="405"/>
      <c r="F140" s="405"/>
      <c r="G140" s="405"/>
      <c r="H140" s="405"/>
      <c r="I140" s="405"/>
      <c r="J140" s="405"/>
      <c r="K140" s="405"/>
      <c r="L140" s="405"/>
      <c r="M140" s="405"/>
      <c r="N140" s="405"/>
      <c r="O140" s="405"/>
      <c r="P140" s="405"/>
      <c r="Q140" s="405"/>
      <c r="R140" s="406"/>
      <c r="S140" s="407"/>
      <c r="T140" s="408"/>
      <c r="U140" s="408"/>
      <c r="V140" s="409"/>
      <c r="W140" s="409"/>
      <c r="X140" s="409"/>
      <c r="Y140" s="409"/>
      <c r="Z140" s="409"/>
      <c r="AA140" s="409"/>
      <c r="AB140" s="409"/>
      <c r="AC140" s="409"/>
      <c r="AD140" s="409"/>
      <c r="AE140" s="409"/>
      <c r="AF140" s="409"/>
      <c r="AG140" s="409"/>
      <c r="AH140" s="409"/>
      <c r="AI140" s="1275"/>
      <c r="AJ140" s="1275"/>
      <c r="AK140" s="409"/>
      <c r="AL140" s="409"/>
      <c r="AM140" s="409"/>
      <c r="AN140" s="409"/>
      <c r="AO140" s="410"/>
    </row>
    <row r="141" spans="2:43" s="416" customFormat="1" x14ac:dyDescent="0.2">
      <c r="B141" s="399"/>
      <c r="C141" s="438" t="s">
        <v>215</v>
      </c>
      <c r="D141" s="411">
        <f>IFERROR('GROUP Inputs'!E147,"")</f>
        <v>0</v>
      </c>
      <c r="E141" s="411">
        <f>IFERROR('GROUP Inputs'!G147,"")</f>
        <v>0</v>
      </c>
      <c r="F141" s="411">
        <f>D141-E141</f>
        <v>0</v>
      </c>
      <c r="G141" s="411"/>
      <c r="H141" s="411"/>
      <c r="I141" s="411"/>
      <c r="J141" s="411"/>
      <c r="K141" s="411"/>
      <c r="L141" s="411"/>
      <c r="M141" s="411">
        <f>-F141</f>
        <v>0</v>
      </c>
      <c r="N141" s="411"/>
      <c r="O141" s="411"/>
      <c r="P141" s="411"/>
      <c r="Q141" s="411"/>
      <c r="R141" s="412"/>
      <c r="S141" s="417">
        <f>SUM(F141:R141)</f>
        <v>0</v>
      </c>
      <c r="T141" s="413"/>
      <c r="U141" s="413"/>
      <c r="V141" s="414"/>
      <c r="W141" s="414"/>
      <c r="X141" s="414"/>
      <c r="Y141" s="414"/>
      <c r="Z141" s="414"/>
      <c r="AA141" s="414"/>
      <c r="AB141" s="414"/>
      <c r="AC141" s="414"/>
      <c r="AD141" s="414"/>
      <c r="AE141" s="414"/>
      <c r="AF141" s="414"/>
      <c r="AG141" s="414"/>
      <c r="AH141" s="414"/>
      <c r="AI141" s="1276"/>
      <c r="AJ141" s="1276"/>
      <c r="AK141" s="414"/>
      <c r="AL141" s="414"/>
      <c r="AM141" s="414"/>
      <c r="AN141" s="414"/>
      <c r="AO141" s="415"/>
      <c r="AP141" s="408">
        <f>S141-SUM(V141:AO141)</f>
        <v>0</v>
      </c>
      <c r="AQ141" s="382"/>
    </row>
    <row r="142" spans="2:43" s="416" customFormat="1" x14ac:dyDescent="0.2">
      <c r="B142" s="399"/>
      <c r="C142" s="438" t="s">
        <v>216</v>
      </c>
      <c r="D142" s="411">
        <f>IFERROR('GROUP Inputs'!E148,"")</f>
        <v>0</v>
      </c>
      <c r="E142" s="411">
        <f>IFERROR('GROUP Inputs'!G148,"")</f>
        <v>0</v>
      </c>
      <c r="F142" s="411">
        <f>D142-E142</f>
        <v>0</v>
      </c>
      <c r="G142" s="411"/>
      <c r="H142" s="411"/>
      <c r="I142" s="411"/>
      <c r="J142" s="411"/>
      <c r="K142" s="411"/>
      <c r="L142" s="411"/>
      <c r="M142" s="411">
        <f>-F142</f>
        <v>0</v>
      </c>
      <c r="N142" s="411"/>
      <c r="O142" s="411"/>
      <c r="P142" s="411"/>
      <c r="Q142" s="411"/>
      <c r="R142" s="412"/>
      <c r="S142" s="417">
        <f>SUM(F142:R142)</f>
        <v>0</v>
      </c>
      <c r="T142" s="413"/>
      <c r="U142" s="413"/>
      <c r="V142" s="414"/>
      <c r="W142" s="414"/>
      <c r="X142" s="414"/>
      <c r="Y142" s="414"/>
      <c r="Z142" s="414"/>
      <c r="AA142" s="414"/>
      <c r="AB142" s="414"/>
      <c r="AC142" s="414"/>
      <c r="AD142" s="414"/>
      <c r="AE142" s="414"/>
      <c r="AF142" s="414"/>
      <c r="AG142" s="414"/>
      <c r="AH142" s="414"/>
      <c r="AI142" s="1276"/>
      <c r="AJ142" s="1276"/>
      <c r="AK142" s="414"/>
      <c r="AL142" s="414"/>
      <c r="AM142" s="414"/>
      <c r="AN142" s="414"/>
      <c r="AO142" s="415"/>
      <c r="AP142" s="408">
        <f>S142-SUM(V142:AO142)</f>
        <v>0</v>
      </c>
    </row>
    <row r="143" spans="2:43" s="416" customFormat="1" x14ac:dyDescent="0.2">
      <c r="B143" s="399"/>
      <c r="C143" s="438" t="s">
        <v>217</v>
      </c>
      <c r="D143" s="411">
        <f>IFERROR('GROUP Inputs'!E149,"")</f>
        <v>0</v>
      </c>
      <c r="E143" s="411">
        <f>IFERROR('GROUP Inputs'!G149,"")</f>
        <v>0</v>
      </c>
      <c r="F143" s="411">
        <f>D143-E143</f>
        <v>0</v>
      </c>
      <c r="G143" s="411"/>
      <c r="H143" s="411"/>
      <c r="I143" s="411"/>
      <c r="J143" s="411"/>
      <c r="K143" s="411"/>
      <c r="L143" s="411"/>
      <c r="M143" s="411">
        <f>-F143</f>
        <v>0</v>
      </c>
      <c r="N143" s="411"/>
      <c r="O143" s="411"/>
      <c r="P143" s="411"/>
      <c r="Q143" s="411"/>
      <c r="R143" s="412"/>
      <c r="S143" s="417">
        <f>SUM(F143:R143)</f>
        <v>0</v>
      </c>
      <c r="T143" s="413"/>
      <c r="U143" s="413"/>
      <c r="V143" s="414"/>
      <c r="W143" s="414"/>
      <c r="X143" s="414"/>
      <c r="Y143" s="414"/>
      <c r="Z143" s="414"/>
      <c r="AA143" s="414"/>
      <c r="AB143" s="414"/>
      <c r="AC143" s="414"/>
      <c r="AD143" s="414"/>
      <c r="AE143" s="414"/>
      <c r="AF143" s="414"/>
      <c r="AG143" s="414"/>
      <c r="AH143" s="414"/>
      <c r="AI143" s="1276"/>
      <c r="AJ143" s="1276"/>
      <c r="AK143" s="414"/>
      <c r="AL143" s="414"/>
      <c r="AM143" s="414"/>
      <c r="AN143" s="414"/>
      <c r="AO143" s="415"/>
      <c r="AP143" s="408">
        <f>S143-SUM(V143:AO143)</f>
        <v>0</v>
      </c>
    </row>
    <row r="144" spans="2:43" s="416" customFormat="1" x14ac:dyDescent="0.2">
      <c r="B144" s="399"/>
      <c r="C144" s="438"/>
      <c r="D144" s="411"/>
      <c r="E144" s="411"/>
      <c r="F144" s="411"/>
      <c r="G144" s="411"/>
      <c r="H144" s="411"/>
      <c r="I144" s="411"/>
      <c r="J144" s="411"/>
      <c r="K144" s="411"/>
      <c r="L144" s="411"/>
      <c r="M144" s="411"/>
      <c r="N144" s="411"/>
      <c r="O144" s="411"/>
      <c r="P144" s="411"/>
      <c r="Q144" s="411"/>
      <c r="R144" s="412"/>
      <c r="S144" s="407"/>
      <c r="T144" s="413"/>
      <c r="U144" s="413"/>
      <c r="V144" s="414"/>
      <c r="W144" s="414"/>
      <c r="X144" s="414"/>
      <c r="Y144" s="414"/>
      <c r="Z144" s="414"/>
      <c r="AA144" s="414"/>
      <c r="AB144" s="414"/>
      <c r="AC144" s="414"/>
      <c r="AD144" s="414"/>
      <c r="AE144" s="414"/>
      <c r="AF144" s="414"/>
      <c r="AG144" s="414"/>
      <c r="AH144" s="414"/>
      <c r="AI144" s="1276"/>
      <c r="AJ144" s="1276"/>
      <c r="AK144" s="414"/>
      <c r="AL144" s="414"/>
      <c r="AM144" s="414"/>
      <c r="AN144" s="414"/>
      <c r="AO144" s="415"/>
    </row>
    <row r="145" spans="2:43" s="382" customFormat="1" x14ac:dyDescent="0.2">
      <c r="B145" s="399"/>
      <c r="C145" s="436" t="s">
        <v>218</v>
      </c>
      <c r="D145" s="402"/>
      <c r="E145" s="402"/>
      <c r="F145" s="402"/>
      <c r="G145" s="402"/>
      <c r="H145" s="402"/>
      <c r="I145" s="402"/>
      <c r="J145" s="402"/>
      <c r="K145" s="402"/>
      <c r="L145" s="402"/>
      <c r="M145" s="402"/>
      <c r="N145" s="402"/>
      <c r="O145" s="402"/>
      <c r="P145" s="402"/>
      <c r="Q145" s="402"/>
      <c r="R145" s="402"/>
      <c r="S145" s="402"/>
      <c r="T145" s="402"/>
      <c r="U145" s="402"/>
      <c r="V145" s="403"/>
      <c r="W145" s="403"/>
      <c r="X145" s="403"/>
      <c r="Y145" s="403"/>
      <c r="Z145" s="403"/>
      <c r="AA145" s="403"/>
      <c r="AB145" s="403"/>
      <c r="AC145" s="403"/>
      <c r="AD145" s="403"/>
      <c r="AE145" s="403"/>
      <c r="AF145" s="403"/>
      <c r="AG145" s="403"/>
      <c r="AH145" s="403"/>
      <c r="AI145" s="403"/>
      <c r="AJ145" s="403"/>
      <c r="AK145" s="403"/>
      <c r="AL145" s="403"/>
      <c r="AM145" s="403"/>
      <c r="AN145" s="403"/>
      <c r="AO145" s="404"/>
      <c r="AQ145" s="416"/>
    </row>
    <row r="146" spans="2:43" s="382" customFormat="1" x14ac:dyDescent="0.2">
      <c r="B146" s="399"/>
      <c r="C146" s="437" t="s">
        <v>200</v>
      </c>
      <c r="D146" s="405"/>
      <c r="E146" s="405"/>
      <c r="F146" s="405"/>
      <c r="G146" s="405"/>
      <c r="H146" s="405"/>
      <c r="I146" s="405"/>
      <c r="J146" s="405"/>
      <c r="K146" s="405"/>
      <c r="L146" s="405"/>
      <c r="M146" s="405"/>
      <c r="N146" s="405"/>
      <c r="O146" s="405"/>
      <c r="P146" s="405"/>
      <c r="Q146" s="405"/>
      <c r="R146" s="406"/>
      <c r="S146" s="407"/>
      <c r="T146" s="408"/>
      <c r="U146" s="408"/>
      <c r="V146" s="409"/>
      <c r="W146" s="409"/>
      <c r="X146" s="409"/>
      <c r="Y146" s="409"/>
      <c r="Z146" s="409"/>
      <c r="AA146" s="409"/>
      <c r="AB146" s="409"/>
      <c r="AC146" s="409"/>
      <c r="AD146" s="409"/>
      <c r="AE146" s="409"/>
      <c r="AF146" s="409"/>
      <c r="AG146" s="409"/>
      <c r="AH146" s="409"/>
      <c r="AI146" s="1275"/>
      <c r="AJ146" s="1275"/>
      <c r="AK146" s="409"/>
      <c r="AL146" s="409"/>
      <c r="AM146" s="409"/>
      <c r="AN146" s="409"/>
      <c r="AO146" s="410"/>
    </row>
    <row r="147" spans="2:43" s="416" customFormat="1" x14ac:dyDescent="0.2">
      <c r="B147" s="399"/>
      <c r="C147" s="438" t="s">
        <v>219</v>
      </c>
      <c r="D147" s="411">
        <f>IFERROR('GROUP Inputs'!E153,"")</f>
        <v>0</v>
      </c>
      <c r="E147" s="411">
        <f>IFERROR('GROUP Inputs'!G153,"")</f>
        <v>0</v>
      </c>
      <c r="F147" s="411">
        <f>D147-E147</f>
        <v>0</v>
      </c>
      <c r="G147" s="411"/>
      <c r="H147" s="411"/>
      <c r="I147" s="411"/>
      <c r="J147" s="411"/>
      <c r="K147" s="411"/>
      <c r="L147" s="411"/>
      <c r="M147" s="411"/>
      <c r="N147" s="411"/>
      <c r="O147" s="411"/>
      <c r="P147" s="411"/>
      <c r="Q147" s="411"/>
      <c r="R147" s="412"/>
      <c r="S147" s="407">
        <f>SUM(F147:R147)</f>
        <v>0</v>
      </c>
      <c r="T147" s="413"/>
      <c r="U147" s="413"/>
      <c r="V147" s="414"/>
      <c r="W147" s="414"/>
      <c r="X147" s="414"/>
      <c r="Y147" s="414"/>
      <c r="Z147" s="414"/>
      <c r="AA147" s="414"/>
      <c r="AB147" s="414"/>
      <c r="AC147" s="414"/>
      <c r="AD147" s="414"/>
      <c r="AE147" s="414"/>
      <c r="AF147" s="414"/>
      <c r="AG147" s="414"/>
      <c r="AH147" s="414"/>
      <c r="AI147" s="1276"/>
      <c r="AJ147" s="1276">
        <f>+S147</f>
        <v>0</v>
      </c>
      <c r="AK147" s="414"/>
      <c r="AL147" s="414"/>
      <c r="AM147" s="414"/>
      <c r="AN147" s="414"/>
      <c r="AO147" s="415"/>
      <c r="AP147" s="408">
        <f>S147-SUM(V147:AO147)</f>
        <v>0</v>
      </c>
      <c r="AQ147" s="382"/>
    </row>
    <row r="148" spans="2:43" s="416" customFormat="1" x14ac:dyDescent="0.2">
      <c r="B148" s="399"/>
      <c r="C148" s="438"/>
      <c r="D148" s="411"/>
      <c r="E148" s="411"/>
      <c r="F148" s="411"/>
      <c r="G148" s="411"/>
      <c r="H148" s="411"/>
      <c r="I148" s="411"/>
      <c r="J148" s="411"/>
      <c r="K148" s="411"/>
      <c r="L148" s="411"/>
      <c r="M148" s="411"/>
      <c r="N148" s="411"/>
      <c r="O148" s="411"/>
      <c r="P148" s="411"/>
      <c r="Q148" s="411"/>
      <c r="R148" s="412"/>
      <c r="S148" s="407"/>
      <c r="T148" s="413"/>
      <c r="U148" s="413"/>
      <c r="V148" s="414"/>
      <c r="W148" s="414"/>
      <c r="X148" s="414"/>
      <c r="Y148" s="414"/>
      <c r="Z148" s="414"/>
      <c r="AA148" s="414"/>
      <c r="AB148" s="414"/>
      <c r="AC148" s="414"/>
      <c r="AD148" s="414"/>
      <c r="AE148" s="414"/>
      <c r="AF148" s="414"/>
      <c r="AG148" s="414"/>
      <c r="AH148" s="414"/>
      <c r="AI148" s="1276"/>
      <c r="AJ148" s="1276"/>
      <c r="AK148" s="414"/>
      <c r="AL148" s="414"/>
      <c r="AM148" s="414"/>
      <c r="AN148" s="414"/>
      <c r="AO148" s="415"/>
    </row>
    <row r="149" spans="2:43" s="382" customFormat="1" x14ac:dyDescent="0.2">
      <c r="B149" s="399"/>
      <c r="C149" s="436" t="s">
        <v>220</v>
      </c>
      <c r="D149" s="402"/>
      <c r="E149" s="402"/>
      <c r="F149" s="402"/>
      <c r="G149" s="402"/>
      <c r="H149" s="402"/>
      <c r="I149" s="402"/>
      <c r="J149" s="402"/>
      <c r="K149" s="402"/>
      <c r="L149" s="402"/>
      <c r="M149" s="402"/>
      <c r="N149" s="402"/>
      <c r="O149" s="402"/>
      <c r="P149" s="402"/>
      <c r="Q149" s="402"/>
      <c r="R149" s="402"/>
      <c r="S149" s="402"/>
      <c r="T149" s="402"/>
      <c r="U149" s="402"/>
      <c r="V149" s="403"/>
      <c r="W149" s="403"/>
      <c r="X149" s="403"/>
      <c r="Y149" s="403"/>
      <c r="Z149" s="403"/>
      <c r="AA149" s="403"/>
      <c r="AB149" s="403"/>
      <c r="AC149" s="403"/>
      <c r="AD149" s="403"/>
      <c r="AE149" s="403"/>
      <c r="AF149" s="403"/>
      <c r="AG149" s="403"/>
      <c r="AH149" s="403"/>
      <c r="AI149" s="403"/>
      <c r="AJ149" s="403"/>
      <c r="AK149" s="403"/>
      <c r="AL149" s="403"/>
      <c r="AM149" s="403"/>
      <c r="AN149" s="403"/>
      <c r="AO149" s="404"/>
      <c r="AQ149" s="416"/>
    </row>
    <row r="150" spans="2:43" s="382" customFormat="1" x14ac:dyDescent="0.2">
      <c r="B150" s="399"/>
      <c r="C150" s="437" t="s">
        <v>200</v>
      </c>
      <c r="D150" s="405"/>
      <c r="E150" s="405"/>
      <c r="F150" s="405"/>
      <c r="G150" s="405"/>
      <c r="H150" s="405"/>
      <c r="I150" s="405"/>
      <c r="J150" s="405"/>
      <c r="K150" s="405"/>
      <c r="L150" s="405"/>
      <c r="M150" s="405"/>
      <c r="N150" s="405"/>
      <c r="O150" s="405"/>
      <c r="P150" s="405"/>
      <c r="Q150" s="405"/>
      <c r="R150" s="406"/>
      <c r="S150" s="407"/>
      <c r="T150" s="408"/>
      <c r="U150" s="408"/>
      <c r="V150" s="409"/>
      <c r="W150" s="409"/>
      <c r="X150" s="409"/>
      <c r="Y150" s="409"/>
      <c r="Z150" s="409"/>
      <c r="AA150" s="409"/>
      <c r="AB150" s="409"/>
      <c r="AC150" s="409"/>
      <c r="AD150" s="409"/>
      <c r="AE150" s="409"/>
      <c r="AF150" s="409"/>
      <c r="AG150" s="409"/>
      <c r="AH150" s="409"/>
      <c r="AI150" s="1275"/>
      <c r="AJ150" s="1275"/>
      <c r="AK150" s="409"/>
      <c r="AL150" s="409"/>
      <c r="AM150" s="409"/>
      <c r="AN150" s="409"/>
      <c r="AO150" s="410"/>
    </row>
    <row r="151" spans="2:43" s="416" customFormat="1" x14ac:dyDescent="0.2">
      <c r="B151" s="399"/>
      <c r="C151" s="438" t="s">
        <v>221</v>
      </c>
      <c r="D151" s="411">
        <f>IFERROR('GROUP Inputs'!E157,"")</f>
        <v>0</v>
      </c>
      <c r="E151" s="411">
        <f>IFERROR('GROUP Inputs'!G157,"")</f>
        <v>0</v>
      </c>
      <c r="F151" s="411">
        <f t="shared" ref="F151:F159" si="32">D151-E151</f>
        <v>0</v>
      </c>
      <c r="G151" s="411"/>
      <c r="H151" s="411"/>
      <c r="I151" s="411"/>
      <c r="J151" s="411"/>
      <c r="K151" s="411"/>
      <c r="L151" s="411"/>
      <c r="M151" s="411"/>
      <c r="N151" s="411"/>
      <c r="O151" s="411"/>
      <c r="P151" s="411"/>
      <c r="Q151" s="411"/>
      <c r="R151" s="412"/>
      <c r="S151" s="407">
        <f t="shared" ref="S151:S159" si="33">SUM(F151:R151)</f>
        <v>0</v>
      </c>
      <c r="T151" s="413"/>
      <c r="U151" s="413"/>
      <c r="V151" s="414"/>
      <c r="W151" s="414"/>
      <c r="X151" s="414"/>
      <c r="Y151" s="414"/>
      <c r="Z151" s="414"/>
      <c r="AA151" s="414"/>
      <c r="AB151" s="414"/>
      <c r="AC151" s="414"/>
      <c r="AD151" s="414"/>
      <c r="AE151" s="414"/>
      <c r="AF151" s="414"/>
      <c r="AG151" s="414"/>
      <c r="AH151" s="414">
        <f t="shared" ref="AH151:AH159" si="34">+S151</f>
        <v>0</v>
      </c>
      <c r="AI151" s="1276"/>
      <c r="AJ151" s="1276"/>
      <c r="AK151" s="414"/>
      <c r="AL151" s="414"/>
      <c r="AM151" s="414"/>
      <c r="AN151" s="414"/>
      <c r="AO151" s="415"/>
      <c r="AP151" s="408">
        <f t="shared" ref="AP151:AP159" si="35">S151-SUM(V151:AO151)</f>
        <v>0</v>
      </c>
      <c r="AQ151" s="382"/>
    </row>
    <row r="152" spans="2:43" s="416" customFormat="1" x14ac:dyDescent="0.2">
      <c r="B152" s="399"/>
      <c r="C152" s="438" t="s">
        <v>196</v>
      </c>
      <c r="D152" s="411">
        <f>IFERROR('GROUP Inputs'!E158,"")</f>
        <v>0</v>
      </c>
      <c r="E152" s="411">
        <f>IFERROR('GROUP Inputs'!G158,"")</f>
        <v>0</v>
      </c>
      <c r="F152" s="411">
        <f t="shared" si="32"/>
        <v>0</v>
      </c>
      <c r="G152" s="411"/>
      <c r="H152" s="411"/>
      <c r="I152" s="411"/>
      <c r="J152" s="411"/>
      <c r="K152" s="411"/>
      <c r="L152" s="411"/>
      <c r="M152" s="411"/>
      <c r="N152" s="411"/>
      <c r="O152" s="411"/>
      <c r="P152" s="411">
        <f>-P186</f>
        <v>0</v>
      </c>
      <c r="Q152" s="411"/>
      <c r="R152" s="412"/>
      <c r="S152" s="407">
        <f t="shared" si="33"/>
        <v>0</v>
      </c>
      <c r="T152" s="413"/>
      <c r="U152" s="413"/>
      <c r="V152" s="414"/>
      <c r="W152" s="414"/>
      <c r="X152" s="414"/>
      <c r="Y152" s="414"/>
      <c r="Z152" s="414"/>
      <c r="AA152" s="414"/>
      <c r="AB152" s="414"/>
      <c r="AC152" s="414"/>
      <c r="AD152" s="414"/>
      <c r="AE152" s="414"/>
      <c r="AF152" s="414"/>
      <c r="AG152" s="414"/>
      <c r="AH152" s="414">
        <f t="shared" si="34"/>
        <v>0</v>
      </c>
      <c r="AI152" s="1276"/>
      <c r="AJ152" s="1276"/>
      <c r="AK152" s="414"/>
      <c r="AL152" s="414"/>
      <c r="AM152" s="414"/>
      <c r="AN152" s="414"/>
      <c r="AO152" s="415"/>
      <c r="AP152" s="408">
        <f t="shared" si="35"/>
        <v>0</v>
      </c>
    </row>
    <row r="153" spans="2:43" s="416" customFormat="1" x14ac:dyDescent="0.2">
      <c r="B153" s="399"/>
      <c r="C153" s="438" t="s">
        <v>222</v>
      </c>
      <c r="D153" s="411">
        <f>IFERROR('GROUP Inputs'!E159,"")</f>
        <v>0</v>
      </c>
      <c r="E153" s="411">
        <f>IFERROR('GROUP Inputs'!G159,"")</f>
        <v>0</v>
      </c>
      <c r="F153" s="411">
        <f t="shared" si="32"/>
        <v>0</v>
      </c>
      <c r="G153" s="411"/>
      <c r="H153" s="411"/>
      <c r="I153" s="411"/>
      <c r="J153" s="411"/>
      <c r="K153" s="411"/>
      <c r="L153" s="411"/>
      <c r="M153" s="411"/>
      <c r="N153" s="411"/>
      <c r="O153" s="411"/>
      <c r="P153" s="411"/>
      <c r="Q153" s="411"/>
      <c r="R153" s="412"/>
      <c r="S153" s="407">
        <f t="shared" si="33"/>
        <v>0</v>
      </c>
      <c r="T153" s="413"/>
      <c r="U153" s="413"/>
      <c r="V153" s="414"/>
      <c r="W153" s="414"/>
      <c r="X153" s="414"/>
      <c r="Y153" s="414"/>
      <c r="Z153" s="414"/>
      <c r="AA153" s="414"/>
      <c r="AB153" s="414"/>
      <c r="AC153" s="414"/>
      <c r="AD153" s="414"/>
      <c r="AE153" s="414"/>
      <c r="AF153" s="414"/>
      <c r="AG153" s="414"/>
      <c r="AH153" s="414">
        <f t="shared" si="34"/>
        <v>0</v>
      </c>
      <c r="AI153" s="1276"/>
      <c r="AJ153" s="1276"/>
      <c r="AK153" s="414"/>
      <c r="AL153" s="414"/>
      <c r="AM153" s="414"/>
      <c r="AN153" s="414"/>
      <c r="AO153" s="415"/>
      <c r="AP153" s="408">
        <f t="shared" si="35"/>
        <v>0</v>
      </c>
    </row>
    <row r="154" spans="2:43" s="416" customFormat="1" x14ac:dyDescent="0.2">
      <c r="B154" s="399"/>
      <c r="C154" s="438" t="s">
        <v>1410</v>
      </c>
      <c r="D154" s="411">
        <f>IFERROR('GROUP Inputs'!E160,"")</f>
        <v>0</v>
      </c>
      <c r="E154" s="411">
        <f>IFERROR('GROUP Inputs'!G160,"")</f>
        <v>0</v>
      </c>
      <c r="F154" s="411">
        <f t="shared" si="32"/>
        <v>0</v>
      </c>
      <c r="G154" s="411"/>
      <c r="H154" s="411"/>
      <c r="I154" s="411"/>
      <c r="J154" s="411"/>
      <c r="K154" s="411"/>
      <c r="L154" s="411"/>
      <c r="M154" s="411"/>
      <c r="N154" s="411"/>
      <c r="O154" s="411"/>
      <c r="P154" s="411"/>
      <c r="Q154" s="411"/>
      <c r="R154" s="412"/>
      <c r="S154" s="407">
        <f t="shared" si="33"/>
        <v>0</v>
      </c>
      <c r="T154" s="413"/>
      <c r="U154" s="413"/>
      <c r="V154" s="414"/>
      <c r="W154" s="414"/>
      <c r="X154" s="414"/>
      <c r="Y154" s="414"/>
      <c r="Z154" s="414"/>
      <c r="AA154" s="414"/>
      <c r="AB154" s="414"/>
      <c r="AC154" s="414"/>
      <c r="AD154" s="414"/>
      <c r="AE154" s="414"/>
      <c r="AF154" s="414"/>
      <c r="AG154" s="414"/>
      <c r="AH154" s="414">
        <f t="shared" si="34"/>
        <v>0</v>
      </c>
      <c r="AI154" s="1276"/>
      <c r="AJ154" s="1276"/>
      <c r="AK154" s="414"/>
      <c r="AL154" s="414"/>
      <c r="AM154" s="414"/>
      <c r="AN154" s="414"/>
      <c r="AO154" s="415"/>
      <c r="AP154" s="408">
        <f t="shared" si="35"/>
        <v>0</v>
      </c>
    </row>
    <row r="155" spans="2:43" s="416" customFormat="1" x14ac:dyDescent="0.2">
      <c r="B155" s="399"/>
      <c r="C155" s="438" t="s">
        <v>1404</v>
      </c>
      <c r="D155" s="411">
        <f>IFERROR('GROUP Inputs'!E161,"")</f>
        <v>0</v>
      </c>
      <c r="E155" s="411">
        <f>IFERROR('GROUP Inputs'!G161,"")</f>
        <v>0</v>
      </c>
      <c r="F155" s="411">
        <f t="shared" si="32"/>
        <v>0</v>
      </c>
      <c r="G155" s="411"/>
      <c r="H155" s="411"/>
      <c r="I155" s="411"/>
      <c r="J155" s="411"/>
      <c r="K155" s="411"/>
      <c r="L155" s="411"/>
      <c r="M155" s="411"/>
      <c r="N155" s="411"/>
      <c r="O155" s="411"/>
      <c r="P155" s="411"/>
      <c r="Q155" s="411"/>
      <c r="R155" s="412"/>
      <c r="S155" s="407">
        <f t="shared" si="33"/>
        <v>0</v>
      </c>
      <c r="T155" s="413"/>
      <c r="U155" s="413"/>
      <c r="V155" s="414"/>
      <c r="W155" s="414"/>
      <c r="X155" s="414"/>
      <c r="Y155" s="414"/>
      <c r="Z155" s="414"/>
      <c r="AA155" s="414"/>
      <c r="AB155" s="414"/>
      <c r="AC155" s="414"/>
      <c r="AD155" s="414"/>
      <c r="AE155" s="414"/>
      <c r="AF155" s="414"/>
      <c r="AG155" s="414"/>
      <c r="AH155" s="414">
        <f t="shared" si="34"/>
        <v>0</v>
      </c>
      <c r="AI155" s="1276"/>
      <c r="AJ155" s="1276"/>
      <c r="AK155" s="414"/>
      <c r="AL155" s="414"/>
      <c r="AM155" s="414"/>
      <c r="AN155" s="414"/>
      <c r="AO155" s="415"/>
      <c r="AP155" s="408">
        <f t="shared" si="35"/>
        <v>0</v>
      </c>
    </row>
    <row r="156" spans="2:43" s="416" customFormat="1" x14ac:dyDescent="0.2">
      <c r="B156" s="399"/>
      <c r="C156" s="438" t="s">
        <v>1411</v>
      </c>
      <c r="D156" s="411">
        <f>IFERROR('GROUP Inputs'!E162,"")</f>
        <v>0</v>
      </c>
      <c r="E156" s="411">
        <f>IFERROR('GROUP Inputs'!G162,"")</f>
        <v>0</v>
      </c>
      <c r="F156" s="411">
        <f t="shared" si="32"/>
        <v>0</v>
      </c>
      <c r="G156" s="411"/>
      <c r="H156" s="411"/>
      <c r="I156" s="411"/>
      <c r="J156" s="411"/>
      <c r="K156" s="411"/>
      <c r="L156" s="411"/>
      <c r="M156" s="411"/>
      <c r="N156" s="411"/>
      <c r="O156" s="411"/>
      <c r="P156" s="411"/>
      <c r="Q156" s="411"/>
      <c r="R156" s="412"/>
      <c r="S156" s="407">
        <f t="shared" si="33"/>
        <v>0</v>
      </c>
      <c r="T156" s="413"/>
      <c r="U156" s="413"/>
      <c r="V156" s="414"/>
      <c r="W156" s="414"/>
      <c r="X156" s="414"/>
      <c r="Y156" s="414"/>
      <c r="Z156" s="414"/>
      <c r="AA156" s="414"/>
      <c r="AB156" s="414"/>
      <c r="AC156" s="414"/>
      <c r="AD156" s="414"/>
      <c r="AE156" s="414"/>
      <c r="AF156" s="414"/>
      <c r="AG156" s="414"/>
      <c r="AH156" s="414">
        <f t="shared" si="34"/>
        <v>0</v>
      </c>
      <c r="AI156" s="1276"/>
      <c r="AJ156" s="1276"/>
      <c r="AK156" s="414"/>
      <c r="AL156" s="414"/>
      <c r="AM156" s="414"/>
      <c r="AN156" s="414"/>
      <c r="AO156" s="415"/>
      <c r="AP156" s="408">
        <f t="shared" si="35"/>
        <v>0</v>
      </c>
    </row>
    <row r="157" spans="2:43" s="416" customFormat="1" x14ac:dyDescent="0.2">
      <c r="B157" s="399"/>
      <c r="C157" s="438" t="s">
        <v>117</v>
      </c>
      <c r="D157" s="411">
        <f>IFERROR('GROUP Inputs'!E163,"")</f>
        <v>0</v>
      </c>
      <c r="E157" s="411">
        <f>IFERROR('GROUP Inputs'!G163,"")</f>
        <v>0</v>
      </c>
      <c r="F157" s="411">
        <f t="shared" si="32"/>
        <v>0</v>
      </c>
      <c r="G157" s="411"/>
      <c r="H157" s="411"/>
      <c r="I157" s="411"/>
      <c r="J157" s="411"/>
      <c r="K157" s="411"/>
      <c r="L157" s="411"/>
      <c r="M157" s="411"/>
      <c r="N157" s="411"/>
      <c r="O157" s="411"/>
      <c r="P157" s="411"/>
      <c r="Q157" s="411"/>
      <c r="R157" s="412"/>
      <c r="S157" s="407">
        <f t="shared" si="33"/>
        <v>0</v>
      </c>
      <c r="T157" s="413"/>
      <c r="U157" s="413"/>
      <c r="V157" s="414"/>
      <c r="W157" s="414"/>
      <c r="X157" s="414"/>
      <c r="Y157" s="414"/>
      <c r="Z157" s="414"/>
      <c r="AA157" s="414"/>
      <c r="AB157" s="414"/>
      <c r="AC157" s="414"/>
      <c r="AD157" s="414"/>
      <c r="AE157" s="414"/>
      <c r="AF157" s="414"/>
      <c r="AG157" s="414"/>
      <c r="AH157" s="414">
        <f t="shared" si="34"/>
        <v>0</v>
      </c>
      <c r="AI157" s="1276"/>
      <c r="AJ157" s="1276"/>
      <c r="AK157" s="414"/>
      <c r="AL157" s="414"/>
      <c r="AM157" s="414"/>
      <c r="AN157" s="414"/>
      <c r="AO157" s="415"/>
      <c r="AP157" s="408">
        <f t="shared" si="35"/>
        <v>0</v>
      </c>
    </row>
    <row r="158" spans="2:43" s="416" customFormat="1" x14ac:dyDescent="0.2">
      <c r="B158" s="399"/>
      <c r="C158" s="438" t="s">
        <v>1412</v>
      </c>
      <c r="D158" s="411">
        <f>IFERROR('GROUP Inputs'!E164,"")</f>
        <v>0</v>
      </c>
      <c r="E158" s="411">
        <f>IFERROR('GROUP Inputs'!G164,"")</f>
        <v>0</v>
      </c>
      <c r="F158" s="411">
        <f t="shared" si="32"/>
        <v>0</v>
      </c>
      <c r="G158" s="411"/>
      <c r="H158" s="411"/>
      <c r="I158" s="411"/>
      <c r="J158" s="411"/>
      <c r="K158" s="411"/>
      <c r="L158" s="411"/>
      <c r="M158" s="411"/>
      <c r="N158" s="411"/>
      <c r="O158" s="411"/>
      <c r="P158" s="411">
        <f>-F158</f>
        <v>0</v>
      </c>
      <c r="Q158" s="411"/>
      <c r="R158" s="412"/>
      <c r="S158" s="407">
        <f t="shared" si="33"/>
        <v>0</v>
      </c>
      <c r="T158" s="413"/>
      <c r="U158" s="413"/>
      <c r="V158" s="414"/>
      <c r="W158" s="414"/>
      <c r="X158" s="414"/>
      <c r="Y158" s="414"/>
      <c r="Z158" s="414"/>
      <c r="AA158" s="414"/>
      <c r="AB158" s="414"/>
      <c r="AC158" s="414"/>
      <c r="AD158" s="414"/>
      <c r="AE158" s="414"/>
      <c r="AF158" s="414"/>
      <c r="AG158" s="414"/>
      <c r="AH158" s="414">
        <f t="shared" si="34"/>
        <v>0</v>
      </c>
      <c r="AI158" s="1276"/>
      <c r="AJ158" s="1276"/>
      <c r="AK158" s="414"/>
      <c r="AL158" s="414"/>
      <c r="AM158" s="414"/>
      <c r="AN158" s="414"/>
      <c r="AO158" s="415"/>
      <c r="AP158" s="408">
        <f t="shared" si="35"/>
        <v>0</v>
      </c>
    </row>
    <row r="159" spans="2:43" s="416" customFormat="1" x14ac:dyDescent="0.2">
      <c r="B159" s="399"/>
      <c r="C159" s="438" t="s">
        <v>1405</v>
      </c>
      <c r="D159" s="411">
        <f>IFERROR('GROUP Inputs'!E165,"")</f>
        <v>0</v>
      </c>
      <c r="E159" s="411">
        <f>IFERROR('GROUP Inputs'!G165,"")</f>
        <v>0</v>
      </c>
      <c r="F159" s="411">
        <f t="shared" si="32"/>
        <v>0</v>
      </c>
      <c r="G159" s="411"/>
      <c r="H159" s="411"/>
      <c r="I159" s="411"/>
      <c r="J159" s="411"/>
      <c r="K159" s="411"/>
      <c r="L159" s="411"/>
      <c r="M159" s="411"/>
      <c r="N159" s="411"/>
      <c r="O159" s="411"/>
      <c r="P159" s="411"/>
      <c r="Q159" s="411"/>
      <c r="R159" s="412"/>
      <c r="S159" s="407">
        <f t="shared" si="33"/>
        <v>0</v>
      </c>
      <c r="T159" s="413"/>
      <c r="U159" s="413"/>
      <c r="V159" s="414"/>
      <c r="W159" s="414"/>
      <c r="X159" s="414"/>
      <c r="Y159" s="414"/>
      <c r="Z159" s="414"/>
      <c r="AA159" s="414"/>
      <c r="AB159" s="414"/>
      <c r="AC159" s="414"/>
      <c r="AD159" s="414"/>
      <c r="AE159" s="414"/>
      <c r="AF159" s="414"/>
      <c r="AG159" s="414"/>
      <c r="AH159" s="414">
        <f t="shared" si="34"/>
        <v>0</v>
      </c>
      <c r="AI159" s="1276"/>
      <c r="AJ159" s="1276"/>
      <c r="AK159" s="414"/>
      <c r="AL159" s="414"/>
      <c r="AM159" s="414"/>
      <c r="AN159" s="414"/>
      <c r="AO159" s="415"/>
      <c r="AP159" s="408">
        <f t="shared" si="35"/>
        <v>0</v>
      </c>
    </row>
    <row r="160" spans="2:43" s="416" customFormat="1" x14ac:dyDescent="0.2">
      <c r="B160" s="399"/>
      <c r="C160" s="438"/>
      <c r="D160" s="411"/>
      <c r="E160" s="411"/>
      <c r="F160" s="411"/>
      <c r="G160" s="411"/>
      <c r="H160" s="411"/>
      <c r="I160" s="411"/>
      <c r="J160" s="411"/>
      <c r="K160" s="411"/>
      <c r="L160" s="411"/>
      <c r="M160" s="411"/>
      <c r="N160" s="411"/>
      <c r="O160" s="411"/>
      <c r="P160" s="411"/>
      <c r="Q160" s="411"/>
      <c r="R160" s="412"/>
      <c r="S160" s="407"/>
      <c r="T160" s="413"/>
      <c r="U160" s="413"/>
      <c r="V160" s="414"/>
      <c r="W160" s="414"/>
      <c r="X160" s="414"/>
      <c r="Y160" s="414"/>
      <c r="Z160" s="414"/>
      <c r="AA160" s="414"/>
      <c r="AB160" s="414"/>
      <c r="AC160" s="414"/>
      <c r="AD160" s="414"/>
      <c r="AE160" s="414"/>
      <c r="AF160" s="414"/>
      <c r="AG160" s="414"/>
      <c r="AH160" s="414"/>
      <c r="AI160" s="1276"/>
      <c r="AJ160" s="1276"/>
      <c r="AK160" s="414"/>
      <c r="AL160" s="414"/>
      <c r="AM160" s="414"/>
      <c r="AN160" s="414"/>
      <c r="AO160" s="415"/>
    </row>
    <row r="161" spans="2:43" s="382" customFormat="1" x14ac:dyDescent="0.2">
      <c r="B161" s="399"/>
      <c r="C161" s="436" t="s">
        <v>223</v>
      </c>
      <c r="D161" s="402"/>
      <c r="E161" s="402"/>
      <c r="F161" s="402"/>
      <c r="G161" s="402"/>
      <c r="H161" s="402"/>
      <c r="I161" s="402"/>
      <c r="J161" s="402"/>
      <c r="K161" s="402"/>
      <c r="L161" s="402"/>
      <c r="M161" s="402"/>
      <c r="N161" s="402"/>
      <c r="O161" s="402"/>
      <c r="P161" s="402"/>
      <c r="Q161" s="402"/>
      <c r="R161" s="402"/>
      <c r="S161" s="402"/>
      <c r="T161" s="402"/>
      <c r="U161" s="402"/>
      <c r="V161" s="403"/>
      <c r="W161" s="403"/>
      <c r="X161" s="403"/>
      <c r="Y161" s="403"/>
      <c r="Z161" s="403"/>
      <c r="AA161" s="403"/>
      <c r="AB161" s="403"/>
      <c r="AC161" s="403"/>
      <c r="AD161" s="403"/>
      <c r="AE161" s="403"/>
      <c r="AF161" s="403"/>
      <c r="AG161" s="403"/>
      <c r="AH161" s="403"/>
      <c r="AI161" s="403"/>
      <c r="AJ161" s="403"/>
      <c r="AK161" s="403"/>
      <c r="AL161" s="403"/>
      <c r="AM161" s="403"/>
      <c r="AN161" s="403"/>
      <c r="AO161" s="404"/>
      <c r="AQ161" s="416"/>
    </row>
    <row r="162" spans="2:43" s="382" customFormat="1" x14ac:dyDescent="0.2">
      <c r="B162" s="399"/>
      <c r="C162" s="437" t="s">
        <v>200</v>
      </c>
      <c r="D162" s="405"/>
      <c r="E162" s="405"/>
      <c r="F162" s="405"/>
      <c r="G162" s="405"/>
      <c r="H162" s="405"/>
      <c r="I162" s="405"/>
      <c r="J162" s="405"/>
      <c r="K162" s="405"/>
      <c r="L162" s="405"/>
      <c r="M162" s="405"/>
      <c r="N162" s="405"/>
      <c r="O162" s="405"/>
      <c r="P162" s="405"/>
      <c r="Q162" s="405"/>
      <c r="R162" s="406"/>
      <c r="S162" s="407"/>
      <c r="T162" s="408"/>
      <c r="U162" s="408"/>
      <c r="V162" s="409"/>
      <c r="W162" s="409"/>
      <c r="X162" s="409"/>
      <c r="Y162" s="409"/>
      <c r="Z162" s="409"/>
      <c r="AA162" s="409"/>
      <c r="AB162" s="409"/>
      <c r="AC162" s="409"/>
      <c r="AD162" s="409"/>
      <c r="AE162" s="409"/>
      <c r="AF162" s="409"/>
      <c r="AG162" s="409"/>
      <c r="AH162" s="409"/>
      <c r="AI162" s="1275"/>
      <c r="AJ162" s="1275"/>
      <c r="AK162" s="409"/>
      <c r="AL162" s="409"/>
      <c r="AM162" s="409"/>
      <c r="AN162" s="409"/>
      <c r="AO162" s="410"/>
    </row>
    <row r="163" spans="2:43" s="416" customFormat="1" x14ac:dyDescent="0.2">
      <c r="B163" s="399"/>
      <c r="C163" s="438" t="s">
        <v>196</v>
      </c>
      <c r="D163" s="411">
        <f>IFERROR('GROUP Inputs'!E169,"")</f>
        <v>0</v>
      </c>
      <c r="E163" s="411">
        <f>IFERROR('GROUP Inputs'!G169,"")</f>
        <v>0</v>
      </c>
      <c r="F163" s="411">
        <f t="shared" ref="F163:F170" si="36">D163-E163</f>
        <v>0</v>
      </c>
      <c r="G163" s="411">
        <f>-G108</f>
        <v>0</v>
      </c>
      <c r="H163" s="411"/>
      <c r="I163" s="411"/>
      <c r="J163" s="411"/>
      <c r="K163" s="411"/>
      <c r="L163" s="411"/>
      <c r="M163" s="411"/>
      <c r="N163" s="411"/>
      <c r="O163" s="411"/>
      <c r="P163" s="411"/>
      <c r="Q163" s="411"/>
      <c r="R163" s="412"/>
      <c r="S163" s="417">
        <f t="shared" ref="S163:S170" si="37">SUM(F163:R163)</f>
        <v>0</v>
      </c>
      <c r="T163" s="413"/>
      <c r="U163" s="413"/>
      <c r="V163" s="414"/>
      <c r="W163" s="414"/>
      <c r="X163" s="414"/>
      <c r="Y163" s="414"/>
      <c r="Z163" s="414"/>
      <c r="AA163" s="414"/>
      <c r="AB163" s="414"/>
      <c r="AC163" s="414"/>
      <c r="AD163" s="414"/>
      <c r="AE163" s="414"/>
      <c r="AF163" s="414"/>
      <c r="AG163" s="414"/>
      <c r="AH163" s="414">
        <f>+S163</f>
        <v>0</v>
      </c>
      <c r="AI163" s="1276"/>
      <c r="AJ163" s="1276"/>
      <c r="AK163" s="414"/>
      <c r="AL163" s="414"/>
      <c r="AM163" s="414"/>
      <c r="AN163" s="414"/>
      <c r="AO163" s="415"/>
      <c r="AP163" s="408">
        <f t="shared" ref="AP163:AP170" si="38">S163-SUM(V163:AO163)</f>
        <v>0</v>
      </c>
    </row>
    <row r="164" spans="2:43" s="416" customFormat="1" x14ac:dyDescent="0.2">
      <c r="B164" s="399"/>
      <c r="C164" s="438" t="s">
        <v>222</v>
      </c>
      <c r="D164" s="411">
        <f>IFERROR('GROUP Inputs'!E170,"")</f>
        <v>0</v>
      </c>
      <c r="E164" s="411">
        <f>IFERROR('GROUP Inputs'!G170,"")</f>
        <v>0</v>
      </c>
      <c r="F164" s="411">
        <f t="shared" si="36"/>
        <v>0</v>
      </c>
      <c r="G164" s="411">
        <f>-G109-G84</f>
        <v>0</v>
      </c>
      <c r="H164" s="411"/>
      <c r="I164" s="411"/>
      <c r="J164" s="411"/>
      <c r="K164" s="411"/>
      <c r="L164" s="411"/>
      <c r="M164" s="411"/>
      <c r="N164" s="411"/>
      <c r="O164" s="411"/>
      <c r="P164" s="411"/>
      <c r="Q164" s="411"/>
      <c r="R164" s="412"/>
      <c r="S164" s="417">
        <f t="shared" si="37"/>
        <v>0</v>
      </c>
      <c r="T164" s="413"/>
      <c r="U164" s="413"/>
      <c r="V164" s="414"/>
      <c r="W164" s="414"/>
      <c r="X164" s="414"/>
      <c r="Y164" s="414"/>
      <c r="Z164" s="414"/>
      <c r="AA164" s="414"/>
      <c r="AB164" s="414"/>
      <c r="AC164" s="414"/>
      <c r="AD164" s="414"/>
      <c r="AE164" s="414"/>
      <c r="AF164" s="414"/>
      <c r="AG164" s="414"/>
      <c r="AH164" s="414">
        <f>+S164</f>
        <v>0</v>
      </c>
      <c r="AI164" s="1276"/>
      <c r="AJ164" s="1276"/>
      <c r="AK164" s="414"/>
      <c r="AL164" s="414"/>
      <c r="AM164" s="414"/>
      <c r="AN164" s="414"/>
      <c r="AO164" s="415"/>
      <c r="AP164" s="408">
        <f t="shared" si="38"/>
        <v>0</v>
      </c>
    </row>
    <row r="165" spans="2:43" s="416" customFormat="1" x14ac:dyDescent="0.2">
      <c r="B165" s="399"/>
      <c r="C165" s="438" t="s">
        <v>1410</v>
      </c>
      <c r="D165" s="411">
        <f>IFERROR('GROUP Inputs'!E171,"")</f>
        <v>0</v>
      </c>
      <c r="E165" s="411">
        <f>IFERROR('GROUP Inputs'!G171,"")</f>
        <v>0</v>
      </c>
      <c r="F165" s="411">
        <f t="shared" si="36"/>
        <v>0</v>
      </c>
      <c r="G165" s="411">
        <f t="shared" ref="G165:G170" si="39">-G110</f>
        <v>0</v>
      </c>
      <c r="H165" s="411"/>
      <c r="I165" s="411"/>
      <c r="J165" s="411"/>
      <c r="K165" s="411"/>
      <c r="L165" s="411"/>
      <c r="M165" s="411"/>
      <c r="N165" s="411"/>
      <c r="O165" s="411"/>
      <c r="P165" s="411"/>
      <c r="Q165" s="411"/>
      <c r="R165" s="412"/>
      <c r="S165" s="417">
        <f t="shared" si="37"/>
        <v>0</v>
      </c>
      <c r="T165" s="413"/>
      <c r="U165" s="413"/>
      <c r="V165" s="414"/>
      <c r="W165" s="414"/>
      <c r="X165" s="414"/>
      <c r="Y165" s="414"/>
      <c r="Z165" s="414"/>
      <c r="AA165" s="414"/>
      <c r="AB165" s="414"/>
      <c r="AC165" s="414"/>
      <c r="AD165" s="414"/>
      <c r="AE165" s="414"/>
      <c r="AF165" s="414"/>
      <c r="AG165" s="414"/>
      <c r="AH165" s="414">
        <f>+S165</f>
        <v>0</v>
      </c>
      <c r="AI165" s="1276"/>
      <c r="AJ165" s="1276"/>
      <c r="AK165" s="414"/>
      <c r="AL165" s="414"/>
      <c r="AM165" s="414"/>
      <c r="AN165" s="414"/>
      <c r="AO165" s="415"/>
      <c r="AP165" s="408">
        <f t="shared" si="38"/>
        <v>0</v>
      </c>
    </row>
    <row r="166" spans="2:43" s="416" customFormat="1" x14ac:dyDescent="0.2">
      <c r="B166" s="399"/>
      <c r="C166" s="438" t="s">
        <v>1404</v>
      </c>
      <c r="D166" s="411">
        <f>IFERROR('GROUP Inputs'!E172,"")</f>
        <v>0</v>
      </c>
      <c r="E166" s="411">
        <f>IFERROR('GROUP Inputs'!G172,"")</f>
        <v>0</v>
      </c>
      <c r="F166" s="411">
        <f t="shared" si="36"/>
        <v>0</v>
      </c>
      <c r="G166" s="411">
        <f t="shared" si="39"/>
        <v>0</v>
      </c>
      <c r="H166" s="411"/>
      <c r="I166" s="411"/>
      <c r="J166" s="411"/>
      <c r="K166" s="411"/>
      <c r="L166" s="411"/>
      <c r="M166" s="411"/>
      <c r="N166" s="411"/>
      <c r="O166" s="411"/>
      <c r="P166" s="411"/>
      <c r="Q166" s="411"/>
      <c r="R166" s="412"/>
      <c r="S166" s="417">
        <f t="shared" si="37"/>
        <v>0</v>
      </c>
      <c r="T166" s="413"/>
      <c r="U166" s="413"/>
      <c r="V166" s="414"/>
      <c r="W166" s="414"/>
      <c r="X166" s="414"/>
      <c r="Y166" s="414"/>
      <c r="Z166" s="414"/>
      <c r="AA166" s="414"/>
      <c r="AB166" s="414"/>
      <c r="AC166" s="414"/>
      <c r="AD166" s="414"/>
      <c r="AE166" s="414"/>
      <c r="AF166" s="414"/>
      <c r="AG166" s="414"/>
      <c r="AH166" s="414">
        <f>+S166</f>
        <v>0</v>
      </c>
      <c r="AI166" s="1276"/>
      <c r="AJ166" s="1276"/>
      <c r="AK166" s="414"/>
      <c r="AL166" s="414"/>
      <c r="AM166" s="414"/>
      <c r="AN166" s="414"/>
      <c r="AO166" s="415"/>
      <c r="AP166" s="408">
        <f t="shared" si="38"/>
        <v>0</v>
      </c>
    </row>
    <row r="167" spans="2:43" s="416" customFormat="1" x14ac:dyDescent="0.2">
      <c r="B167" s="399"/>
      <c r="C167" s="438" t="s">
        <v>1411</v>
      </c>
      <c r="D167" s="411">
        <f>IFERROR('GROUP Inputs'!E173,"")</f>
        <v>0</v>
      </c>
      <c r="E167" s="411">
        <f>IFERROR('GROUP Inputs'!G173,"")</f>
        <v>0</v>
      </c>
      <c r="F167" s="411">
        <f t="shared" si="36"/>
        <v>0</v>
      </c>
      <c r="G167" s="411">
        <f t="shared" si="39"/>
        <v>0</v>
      </c>
      <c r="H167" s="411"/>
      <c r="I167" s="411"/>
      <c r="J167" s="411"/>
      <c r="K167" s="411"/>
      <c r="L167" s="411"/>
      <c r="M167" s="411"/>
      <c r="N167" s="411"/>
      <c r="O167" s="411"/>
      <c r="P167" s="411"/>
      <c r="Q167" s="411"/>
      <c r="R167" s="412"/>
      <c r="S167" s="417">
        <f t="shared" si="37"/>
        <v>0</v>
      </c>
      <c r="T167" s="413"/>
      <c r="U167" s="413"/>
      <c r="V167" s="414"/>
      <c r="W167" s="414"/>
      <c r="X167" s="414"/>
      <c r="Y167" s="414"/>
      <c r="Z167" s="414"/>
      <c r="AA167" s="414"/>
      <c r="AB167" s="414"/>
      <c r="AC167" s="414"/>
      <c r="AD167" s="414"/>
      <c r="AE167" s="414"/>
      <c r="AF167" s="414"/>
      <c r="AG167" s="414">
        <f>+S167</f>
        <v>0</v>
      </c>
      <c r="AH167" s="414"/>
      <c r="AI167" s="1276"/>
      <c r="AJ167" s="1276"/>
      <c r="AK167" s="414"/>
      <c r="AL167" s="414"/>
      <c r="AM167" s="414"/>
      <c r="AN167" s="414"/>
      <c r="AO167" s="415"/>
      <c r="AP167" s="408">
        <f t="shared" si="38"/>
        <v>0</v>
      </c>
    </row>
    <row r="168" spans="2:43" s="416" customFormat="1" x14ac:dyDescent="0.2">
      <c r="B168" s="399"/>
      <c r="C168" s="438" t="s">
        <v>117</v>
      </c>
      <c r="D168" s="411">
        <f>IFERROR('GROUP Inputs'!E174,"")</f>
        <v>0</v>
      </c>
      <c r="E168" s="411">
        <f>IFERROR('GROUP Inputs'!G174,"")</f>
        <v>0</v>
      </c>
      <c r="F168" s="411">
        <f t="shared" si="36"/>
        <v>0</v>
      </c>
      <c r="G168" s="411">
        <f t="shared" si="39"/>
        <v>0</v>
      </c>
      <c r="H168" s="411"/>
      <c r="I168" s="411"/>
      <c r="J168" s="411"/>
      <c r="K168" s="411"/>
      <c r="L168" s="411"/>
      <c r="M168" s="411"/>
      <c r="N168" s="411"/>
      <c r="O168" s="411"/>
      <c r="P168" s="411"/>
      <c r="Q168" s="411"/>
      <c r="R168" s="412"/>
      <c r="S168" s="417">
        <f t="shared" si="37"/>
        <v>0</v>
      </c>
      <c r="T168" s="413"/>
      <c r="U168" s="413"/>
      <c r="V168" s="414"/>
      <c r="W168" s="414"/>
      <c r="X168" s="414"/>
      <c r="Y168" s="414"/>
      <c r="Z168" s="414"/>
      <c r="AA168" s="414"/>
      <c r="AB168" s="414"/>
      <c r="AC168" s="414"/>
      <c r="AD168" s="414"/>
      <c r="AE168" s="414"/>
      <c r="AF168" s="414"/>
      <c r="AG168" s="414"/>
      <c r="AH168" s="414">
        <f>+S168</f>
        <v>0</v>
      </c>
      <c r="AI168" s="1276"/>
      <c r="AJ168" s="1276"/>
      <c r="AK168" s="414"/>
      <c r="AL168" s="414"/>
      <c r="AM168" s="414"/>
      <c r="AN168" s="414"/>
      <c r="AO168" s="415"/>
      <c r="AP168" s="408">
        <f t="shared" si="38"/>
        <v>0</v>
      </c>
    </row>
    <row r="169" spans="2:43" s="416" customFormat="1" x14ac:dyDescent="0.2">
      <c r="B169" s="399"/>
      <c r="C169" s="438" t="s">
        <v>1412</v>
      </c>
      <c r="D169" s="411">
        <f>IFERROR('GROUP Inputs'!E175,"")</f>
        <v>0</v>
      </c>
      <c r="E169" s="411">
        <f>IFERROR('GROUP Inputs'!G175,"")</f>
        <v>0</v>
      </c>
      <c r="F169" s="411">
        <f t="shared" si="36"/>
        <v>0</v>
      </c>
      <c r="G169" s="411">
        <f t="shared" si="39"/>
        <v>0</v>
      </c>
      <c r="H169" s="411"/>
      <c r="I169" s="411"/>
      <c r="J169" s="411"/>
      <c r="K169" s="411"/>
      <c r="L169" s="411"/>
      <c r="M169" s="411"/>
      <c r="N169" s="411"/>
      <c r="O169" s="411"/>
      <c r="P169" s="411"/>
      <c r="Q169" s="411"/>
      <c r="R169" s="412"/>
      <c r="S169" s="417">
        <f t="shared" si="37"/>
        <v>0</v>
      </c>
      <c r="T169" s="413"/>
      <c r="U169" s="413"/>
      <c r="V169" s="414"/>
      <c r="W169" s="414"/>
      <c r="X169" s="414"/>
      <c r="Y169" s="414"/>
      <c r="Z169" s="414"/>
      <c r="AA169" s="414"/>
      <c r="AB169" s="414"/>
      <c r="AC169" s="414"/>
      <c r="AD169" s="414"/>
      <c r="AE169" s="414"/>
      <c r="AF169" s="414"/>
      <c r="AG169" s="414"/>
      <c r="AH169" s="414">
        <f>+S169</f>
        <v>0</v>
      </c>
      <c r="AI169" s="1276"/>
      <c r="AJ169" s="1276"/>
      <c r="AK169" s="414"/>
      <c r="AL169" s="414"/>
      <c r="AM169" s="414"/>
      <c r="AN169" s="414"/>
      <c r="AO169" s="415"/>
      <c r="AP169" s="408">
        <f t="shared" si="38"/>
        <v>0</v>
      </c>
    </row>
    <row r="170" spans="2:43" s="416" customFormat="1" x14ac:dyDescent="0.2">
      <c r="B170" s="399"/>
      <c r="C170" s="438" t="s">
        <v>1405</v>
      </c>
      <c r="D170" s="411">
        <f>IFERROR('GROUP Inputs'!E176,"")</f>
        <v>0</v>
      </c>
      <c r="E170" s="411">
        <f>IFERROR('GROUP Inputs'!G176,"")</f>
        <v>0</v>
      </c>
      <c r="F170" s="411">
        <f t="shared" si="36"/>
        <v>0</v>
      </c>
      <c r="G170" s="411">
        <f t="shared" si="39"/>
        <v>0</v>
      </c>
      <c r="H170" s="411"/>
      <c r="I170" s="411"/>
      <c r="J170" s="411"/>
      <c r="K170" s="411"/>
      <c r="L170" s="411"/>
      <c r="M170" s="411"/>
      <c r="N170" s="411"/>
      <c r="O170" s="411"/>
      <c r="P170" s="411"/>
      <c r="Q170" s="411"/>
      <c r="R170" s="412"/>
      <c r="S170" s="417">
        <f t="shared" si="37"/>
        <v>0</v>
      </c>
      <c r="T170" s="413"/>
      <c r="U170" s="413"/>
      <c r="V170" s="414"/>
      <c r="W170" s="414"/>
      <c r="X170" s="414"/>
      <c r="Y170" s="414"/>
      <c r="Z170" s="414"/>
      <c r="AA170" s="414"/>
      <c r="AB170" s="414"/>
      <c r="AC170" s="414"/>
      <c r="AD170" s="414"/>
      <c r="AE170" s="414"/>
      <c r="AF170" s="414"/>
      <c r="AG170" s="414"/>
      <c r="AH170" s="414">
        <f>+S170</f>
        <v>0</v>
      </c>
      <c r="AI170" s="1276"/>
      <c r="AJ170" s="1276"/>
      <c r="AK170" s="414"/>
      <c r="AL170" s="414"/>
      <c r="AM170" s="414"/>
      <c r="AN170" s="414"/>
      <c r="AO170" s="415"/>
      <c r="AP170" s="408">
        <f t="shared" si="38"/>
        <v>0</v>
      </c>
    </row>
    <row r="171" spans="2:43" s="416" customFormat="1" x14ac:dyDescent="0.2">
      <c r="B171" s="399"/>
      <c r="C171" s="438"/>
      <c r="D171" s="411"/>
      <c r="E171" s="411"/>
      <c r="F171" s="411"/>
      <c r="G171" s="411"/>
      <c r="H171" s="411"/>
      <c r="I171" s="411"/>
      <c r="J171" s="411"/>
      <c r="K171" s="411"/>
      <c r="L171" s="411"/>
      <c r="M171" s="411"/>
      <c r="N171" s="411"/>
      <c r="O171" s="411"/>
      <c r="P171" s="411"/>
      <c r="Q171" s="411"/>
      <c r="R171" s="412"/>
      <c r="S171" s="407"/>
      <c r="T171" s="413"/>
      <c r="U171" s="413"/>
      <c r="V171" s="414"/>
      <c r="W171" s="414"/>
      <c r="X171" s="414"/>
      <c r="Y171" s="414"/>
      <c r="Z171" s="414"/>
      <c r="AA171" s="414"/>
      <c r="AB171" s="414"/>
      <c r="AC171" s="414"/>
      <c r="AD171" s="414"/>
      <c r="AE171" s="414"/>
      <c r="AF171" s="414"/>
      <c r="AG171" s="414"/>
      <c r="AH171" s="414"/>
      <c r="AI171" s="1276"/>
      <c r="AJ171" s="1276"/>
      <c r="AK171" s="414"/>
      <c r="AL171" s="414"/>
      <c r="AM171" s="414"/>
      <c r="AN171" s="414"/>
      <c r="AO171" s="415"/>
    </row>
    <row r="172" spans="2:43" s="382" customFormat="1" x14ac:dyDescent="0.2">
      <c r="B172" s="399"/>
      <c r="C172" s="436" t="s">
        <v>224</v>
      </c>
      <c r="D172" s="402"/>
      <c r="E172" s="402"/>
      <c r="F172" s="402"/>
      <c r="G172" s="402"/>
      <c r="H172" s="402"/>
      <c r="I172" s="402"/>
      <c r="J172" s="402"/>
      <c r="K172" s="402"/>
      <c r="L172" s="402"/>
      <c r="M172" s="402"/>
      <c r="N172" s="402"/>
      <c r="O172" s="402"/>
      <c r="P172" s="402"/>
      <c r="Q172" s="402"/>
      <c r="R172" s="402"/>
      <c r="S172" s="402"/>
      <c r="T172" s="402"/>
      <c r="U172" s="402"/>
      <c r="V172" s="403"/>
      <c r="W172" s="403"/>
      <c r="X172" s="403"/>
      <c r="Y172" s="403"/>
      <c r="Z172" s="403"/>
      <c r="AA172" s="403"/>
      <c r="AB172" s="403"/>
      <c r="AC172" s="403"/>
      <c r="AD172" s="403"/>
      <c r="AE172" s="403"/>
      <c r="AF172" s="403"/>
      <c r="AG172" s="403"/>
      <c r="AH172" s="403"/>
      <c r="AI172" s="403"/>
      <c r="AJ172" s="403"/>
      <c r="AK172" s="403"/>
      <c r="AL172" s="403"/>
      <c r="AM172" s="403"/>
      <c r="AN172" s="403"/>
      <c r="AO172" s="404"/>
      <c r="AQ172" s="416"/>
    </row>
    <row r="173" spans="2:43" s="382" customFormat="1" x14ac:dyDescent="0.2">
      <c r="B173" s="399"/>
      <c r="C173" s="437" t="s">
        <v>200</v>
      </c>
      <c r="D173" s="405"/>
      <c r="E173" s="405"/>
      <c r="F173" s="405"/>
      <c r="G173" s="405"/>
      <c r="H173" s="405"/>
      <c r="I173" s="405"/>
      <c r="J173" s="405"/>
      <c r="K173" s="405"/>
      <c r="L173" s="405"/>
      <c r="M173" s="405"/>
      <c r="N173" s="405"/>
      <c r="O173" s="405"/>
      <c r="P173" s="405"/>
      <c r="Q173" s="405"/>
      <c r="R173" s="406"/>
      <c r="S173" s="407"/>
      <c r="T173" s="408"/>
      <c r="U173" s="408"/>
      <c r="V173" s="409"/>
      <c r="W173" s="409"/>
      <c r="X173" s="409"/>
      <c r="Y173" s="409"/>
      <c r="Z173" s="409"/>
      <c r="AA173" s="409"/>
      <c r="AB173" s="409"/>
      <c r="AC173" s="409"/>
      <c r="AD173" s="409"/>
      <c r="AE173" s="409"/>
      <c r="AF173" s="409"/>
      <c r="AG173" s="409"/>
      <c r="AH173" s="409"/>
      <c r="AI173" s="1275"/>
      <c r="AJ173" s="1275"/>
      <c r="AK173" s="409"/>
      <c r="AL173" s="409"/>
      <c r="AM173" s="409"/>
      <c r="AN173" s="409"/>
      <c r="AO173" s="410"/>
    </row>
    <row r="174" spans="2:43" s="416" customFormat="1" x14ac:dyDescent="0.2">
      <c r="B174" s="399"/>
      <c r="C174" s="438" t="s">
        <v>225</v>
      </c>
      <c r="D174" s="411">
        <f>IFERROR('GROUP Inputs'!E180,"")</f>
        <v>0</v>
      </c>
      <c r="E174" s="411">
        <f>IFERROR('GROUP Inputs'!G180,"")</f>
        <v>0</v>
      </c>
      <c r="F174" s="411">
        <f>D174-E174</f>
        <v>0</v>
      </c>
      <c r="G174" s="411"/>
      <c r="H174" s="411"/>
      <c r="I174" s="411"/>
      <c r="J174" s="411"/>
      <c r="K174" s="411"/>
      <c r="L174" s="411"/>
      <c r="M174" s="411"/>
      <c r="N174" s="411"/>
      <c r="O174" s="411"/>
      <c r="P174" s="411"/>
      <c r="Q174" s="411"/>
      <c r="R174" s="412"/>
      <c r="S174" s="407">
        <f>SUM(F174:R174)</f>
        <v>0</v>
      </c>
      <c r="T174" s="413"/>
      <c r="U174" s="413"/>
      <c r="V174" s="414"/>
      <c r="W174" s="414"/>
      <c r="X174" s="414"/>
      <c r="Y174" s="414"/>
      <c r="Z174" s="414"/>
      <c r="AA174" s="414"/>
      <c r="AB174" s="414"/>
      <c r="AC174" s="414"/>
      <c r="AD174" s="414"/>
      <c r="AE174" s="414"/>
      <c r="AF174" s="414"/>
      <c r="AG174" s="414"/>
      <c r="AH174" s="414">
        <f>+S174</f>
        <v>0</v>
      </c>
      <c r="AI174" s="1276"/>
      <c r="AJ174" s="1276"/>
      <c r="AK174" s="414"/>
      <c r="AL174" s="414"/>
      <c r="AM174" s="414"/>
      <c r="AN174" s="414"/>
      <c r="AO174" s="415"/>
      <c r="AP174" s="408">
        <f>S174-SUM(V174:AO174)</f>
        <v>0</v>
      </c>
      <c r="AQ174" s="382"/>
    </row>
    <row r="175" spans="2:43" s="416" customFormat="1" x14ac:dyDescent="0.2">
      <c r="B175" s="399"/>
      <c r="C175" s="438" t="s">
        <v>226</v>
      </c>
      <c r="D175" s="411">
        <f>IFERROR('GROUP Inputs'!E181,"")</f>
        <v>0</v>
      </c>
      <c r="E175" s="411">
        <f>IFERROR('GROUP Inputs'!G181,"")</f>
        <v>0</v>
      </c>
      <c r="F175" s="411">
        <f>D175-E175</f>
        <v>0</v>
      </c>
      <c r="G175" s="411">
        <f>-G86</f>
        <v>0</v>
      </c>
      <c r="H175" s="411"/>
      <c r="I175" s="411"/>
      <c r="J175" s="411"/>
      <c r="K175" s="411"/>
      <c r="L175" s="411"/>
      <c r="M175" s="411"/>
      <c r="N175" s="411"/>
      <c r="O175" s="411"/>
      <c r="P175" s="411"/>
      <c r="Q175" s="411"/>
      <c r="R175" s="412"/>
      <c r="S175" s="417">
        <f>SUM(F175:R175)</f>
        <v>0</v>
      </c>
      <c r="T175" s="413"/>
      <c r="U175" s="413"/>
      <c r="V175" s="414"/>
      <c r="W175" s="414"/>
      <c r="X175" s="414"/>
      <c r="Y175" s="414"/>
      <c r="Z175" s="414"/>
      <c r="AA175" s="414"/>
      <c r="AB175" s="414"/>
      <c r="AC175" s="414"/>
      <c r="AD175" s="414"/>
      <c r="AE175" s="414"/>
      <c r="AF175" s="414"/>
      <c r="AG175" s="414"/>
      <c r="AH175" s="414">
        <f>+S175</f>
        <v>0</v>
      </c>
      <c r="AI175" s="1276"/>
      <c r="AJ175" s="1276"/>
      <c r="AK175" s="414"/>
      <c r="AL175" s="414"/>
      <c r="AM175" s="414"/>
      <c r="AN175" s="414"/>
      <c r="AO175" s="415"/>
      <c r="AP175" s="408">
        <f>S175-SUM(V175:AO175)</f>
        <v>0</v>
      </c>
    </row>
    <row r="176" spans="2:43" s="416" customFormat="1" x14ac:dyDescent="0.2">
      <c r="B176" s="399"/>
      <c r="C176" s="438"/>
      <c r="D176" s="411"/>
      <c r="E176" s="411"/>
      <c r="F176" s="411"/>
      <c r="G176" s="411"/>
      <c r="H176" s="411"/>
      <c r="I176" s="411"/>
      <c r="J176" s="411"/>
      <c r="K176" s="411"/>
      <c r="L176" s="411"/>
      <c r="M176" s="411"/>
      <c r="N176" s="411"/>
      <c r="O176" s="411"/>
      <c r="P176" s="411"/>
      <c r="Q176" s="411"/>
      <c r="R176" s="412"/>
      <c r="S176" s="407"/>
      <c r="T176" s="413"/>
      <c r="U176" s="413"/>
      <c r="V176" s="414"/>
      <c r="W176" s="414"/>
      <c r="X176" s="414"/>
      <c r="Y176" s="414"/>
      <c r="Z176" s="414"/>
      <c r="AA176" s="414"/>
      <c r="AB176" s="414"/>
      <c r="AC176" s="414"/>
      <c r="AD176" s="414"/>
      <c r="AE176" s="414"/>
      <c r="AF176" s="414"/>
      <c r="AG176" s="414"/>
      <c r="AH176" s="414"/>
      <c r="AI176" s="1276"/>
      <c r="AJ176" s="1276"/>
      <c r="AK176" s="414"/>
      <c r="AL176" s="414"/>
      <c r="AM176" s="414"/>
      <c r="AN176" s="414"/>
      <c r="AO176" s="415"/>
    </row>
    <row r="177" spans="2:43" s="382" customFormat="1" x14ac:dyDescent="0.2">
      <c r="B177" s="399"/>
      <c r="C177" s="436" t="s">
        <v>309</v>
      </c>
      <c r="D177" s="402"/>
      <c r="E177" s="402"/>
      <c r="F177" s="402"/>
      <c r="G177" s="402"/>
      <c r="H177" s="402"/>
      <c r="I177" s="402"/>
      <c r="J177" s="402"/>
      <c r="K177" s="402"/>
      <c r="L177" s="402"/>
      <c r="M177" s="402"/>
      <c r="N177" s="402"/>
      <c r="O177" s="402"/>
      <c r="P177" s="402"/>
      <c r="Q177" s="402"/>
      <c r="R177" s="402"/>
      <c r="S177" s="402"/>
      <c r="T177" s="402"/>
      <c r="U177" s="402"/>
      <c r="V177" s="403"/>
      <c r="W177" s="403"/>
      <c r="X177" s="403"/>
      <c r="Y177" s="403"/>
      <c r="Z177" s="403"/>
      <c r="AA177" s="403"/>
      <c r="AB177" s="403"/>
      <c r="AC177" s="403"/>
      <c r="AD177" s="403"/>
      <c r="AE177" s="403"/>
      <c r="AF177" s="403"/>
      <c r="AG177" s="403"/>
      <c r="AH177" s="403"/>
      <c r="AI177" s="403"/>
      <c r="AJ177" s="403"/>
      <c r="AK177" s="403"/>
      <c r="AL177" s="403"/>
      <c r="AM177" s="403"/>
      <c r="AN177" s="403"/>
      <c r="AO177" s="404"/>
      <c r="AQ177" s="416"/>
    </row>
    <row r="178" spans="2:43" s="382" customFormat="1" x14ac:dyDescent="0.2">
      <c r="B178" s="399"/>
      <c r="C178" s="437" t="s">
        <v>200</v>
      </c>
      <c r="D178" s="405"/>
      <c r="E178" s="405"/>
      <c r="F178" s="405"/>
      <c r="G178" s="405"/>
      <c r="H178" s="405"/>
      <c r="I178" s="405"/>
      <c r="J178" s="405"/>
      <c r="K178" s="405"/>
      <c r="L178" s="405"/>
      <c r="M178" s="405"/>
      <c r="N178" s="405"/>
      <c r="O178" s="405"/>
      <c r="P178" s="405"/>
      <c r="Q178" s="405"/>
      <c r="R178" s="406"/>
      <c r="S178" s="407"/>
      <c r="T178" s="408"/>
      <c r="U178" s="408"/>
      <c r="V178" s="409"/>
      <c r="W178" s="409"/>
      <c r="X178" s="409"/>
      <c r="Y178" s="409"/>
      <c r="Z178" s="409"/>
      <c r="AA178" s="409"/>
      <c r="AB178" s="409"/>
      <c r="AC178" s="409"/>
      <c r="AD178" s="409"/>
      <c r="AE178" s="409"/>
      <c r="AF178" s="409"/>
      <c r="AG178" s="409"/>
      <c r="AH178" s="409"/>
      <c r="AI178" s="1275"/>
      <c r="AJ178" s="1275"/>
      <c r="AK178" s="409"/>
      <c r="AL178" s="409"/>
      <c r="AM178" s="409"/>
      <c r="AN178" s="409"/>
      <c r="AO178" s="410"/>
    </row>
    <row r="179" spans="2:43" s="416" customFormat="1" x14ac:dyDescent="0.2">
      <c r="B179" s="399"/>
      <c r="C179" s="438" t="s">
        <v>228</v>
      </c>
      <c r="D179" s="411">
        <f>IFERROR('GROUP Inputs'!E185,"")</f>
        <v>0</v>
      </c>
      <c r="E179" s="411">
        <f>IFERROR('GROUP Inputs'!G185,"")</f>
        <v>0</v>
      </c>
      <c r="F179" s="411">
        <f>D179-E179</f>
        <v>0</v>
      </c>
      <c r="G179" s="411"/>
      <c r="H179" s="411"/>
      <c r="I179" s="411"/>
      <c r="J179" s="411"/>
      <c r="K179" s="411"/>
      <c r="L179" s="411"/>
      <c r="M179" s="411"/>
      <c r="N179" s="411"/>
      <c r="O179" s="411"/>
      <c r="P179" s="411"/>
      <c r="Q179" s="411"/>
      <c r="R179" s="412"/>
      <c r="S179" s="407">
        <f>SUM(F179:R179)</f>
        <v>0</v>
      </c>
      <c r="T179" s="413"/>
      <c r="U179" s="413"/>
      <c r="V179" s="414"/>
      <c r="W179" s="414"/>
      <c r="X179" s="414"/>
      <c r="Y179" s="414"/>
      <c r="Z179" s="414"/>
      <c r="AA179" s="414"/>
      <c r="AB179" s="414"/>
      <c r="AC179" s="414"/>
      <c r="AD179" s="414"/>
      <c r="AE179" s="414"/>
      <c r="AF179" s="414"/>
      <c r="AG179" s="414"/>
      <c r="AH179" s="414"/>
      <c r="AI179" s="1276">
        <f>+S179</f>
        <v>0</v>
      </c>
      <c r="AJ179" s="558"/>
      <c r="AK179" s="414"/>
      <c r="AL179" s="414"/>
      <c r="AM179" s="414"/>
      <c r="AN179" s="414"/>
      <c r="AO179" s="415"/>
      <c r="AP179" s="408">
        <f>S179-SUM(V179:AO179)</f>
        <v>0</v>
      </c>
      <c r="AQ179" s="382"/>
    </row>
    <row r="180" spans="2:43" s="416" customFormat="1" x14ac:dyDescent="0.2">
      <c r="B180" s="399"/>
      <c r="C180" s="438" t="s">
        <v>229</v>
      </c>
      <c r="D180" s="411">
        <f>IFERROR('GROUP Inputs'!E186,"")</f>
        <v>0</v>
      </c>
      <c r="E180" s="411">
        <f>IFERROR('GROUP Inputs'!G186,"")</f>
        <v>0</v>
      </c>
      <c r="F180" s="411">
        <f>D180-E180</f>
        <v>0</v>
      </c>
      <c r="G180" s="411">
        <f>-F180</f>
        <v>0</v>
      </c>
      <c r="H180" s="411"/>
      <c r="I180" s="411"/>
      <c r="J180" s="411"/>
      <c r="K180" s="411"/>
      <c r="L180" s="411"/>
      <c r="M180" s="411"/>
      <c r="N180" s="411"/>
      <c r="O180" s="411"/>
      <c r="P180" s="411"/>
      <c r="Q180" s="411"/>
      <c r="R180" s="412"/>
      <c r="S180" s="407">
        <f>SUM(F180:R180)</f>
        <v>0</v>
      </c>
      <c r="T180" s="413"/>
      <c r="U180" s="413"/>
      <c r="V180" s="414"/>
      <c r="W180" s="414"/>
      <c r="X180" s="414"/>
      <c r="Y180" s="414"/>
      <c r="Z180" s="414"/>
      <c r="AA180" s="414"/>
      <c r="AB180" s="414"/>
      <c r="AC180" s="414"/>
      <c r="AD180" s="414"/>
      <c r="AE180" s="414"/>
      <c r="AF180" s="414"/>
      <c r="AG180" s="414"/>
      <c r="AH180" s="414"/>
      <c r="AI180" s="1276">
        <f>+S180</f>
        <v>0</v>
      </c>
      <c r="AJ180" s="558"/>
      <c r="AK180" s="414"/>
      <c r="AL180" s="414"/>
      <c r="AM180" s="414"/>
      <c r="AN180" s="414"/>
      <c r="AO180" s="415"/>
      <c r="AP180" s="408">
        <f>S180-SUM(V180:AO180)</f>
        <v>0</v>
      </c>
      <c r="AQ180" s="382"/>
    </row>
    <row r="181" spans="2:43" s="416" customFormat="1" x14ac:dyDescent="0.2">
      <c r="B181" s="399"/>
      <c r="C181" s="438" t="s">
        <v>230</v>
      </c>
      <c r="D181" s="411">
        <f>IFERROR('GROUP Inputs'!E187,"")</f>
        <v>0</v>
      </c>
      <c r="E181" s="411">
        <f>IFERROR('GROUP Inputs'!G187,"")</f>
        <v>0</v>
      </c>
      <c r="F181" s="411">
        <f>D181-E181</f>
        <v>0</v>
      </c>
      <c r="G181" s="411">
        <f>-F181</f>
        <v>0</v>
      </c>
      <c r="H181" s="411"/>
      <c r="I181" s="411"/>
      <c r="J181" s="411"/>
      <c r="K181" s="411"/>
      <c r="L181" s="411"/>
      <c r="M181" s="411"/>
      <c r="N181" s="411"/>
      <c r="O181" s="411"/>
      <c r="P181" s="411"/>
      <c r="Q181" s="411"/>
      <c r="R181" s="412"/>
      <c r="S181" s="407">
        <f>SUM(F181:R181)</f>
        <v>0</v>
      </c>
      <c r="T181" s="413"/>
      <c r="U181" s="413"/>
      <c r="V181" s="414"/>
      <c r="W181" s="414"/>
      <c r="X181" s="414"/>
      <c r="Y181" s="414"/>
      <c r="Z181" s="414"/>
      <c r="AA181" s="414"/>
      <c r="AB181" s="414"/>
      <c r="AC181" s="414"/>
      <c r="AD181" s="414"/>
      <c r="AE181" s="414"/>
      <c r="AF181" s="414"/>
      <c r="AG181" s="414"/>
      <c r="AH181" s="414"/>
      <c r="AI181" s="1276">
        <f>+S181</f>
        <v>0</v>
      </c>
      <c r="AJ181" s="558"/>
      <c r="AK181" s="414"/>
      <c r="AL181" s="414"/>
      <c r="AM181" s="414"/>
      <c r="AN181" s="414"/>
      <c r="AO181" s="415"/>
      <c r="AP181" s="408">
        <f>S181-SUM(V181:AO181)</f>
        <v>0</v>
      </c>
      <c r="AQ181" s="382"/>
    </row>
    <row r="182" spans="2:43" s="416" customFormat="1" x14ac:dyDescent="0.2">
      <c r="B182" s="399"/>
      <c r="C182" s="438" t="s">
        <v>231</v>
      </c>
      <c r="D182" s="411">
        <f>IFERROR('GROUP Inputs'!E188,"")</f>
        <v>0</v>
      </c>
      <c r="E182" s="411">
        <f>IFERROR('GROUP Inputs'!G188,"")</f>
        <v>0</v>
      </c>
      <c r="F182" s="411">
        <f>D182-E182</f>
        <v>0</v>
      </c>
      <c r="G182" s="411">
        <f>-F182</f>
        <v>0</v>
      </c>
      <c r="H182" s="411"/>
      <c r="I182" s="411"/>
      <c r="J182" s="411"/>
      <c r="K182" s="411"/>
      <c r="L182" s="411"/>
      <c r="M182" s="411"/>
      <c r="N182" s="411"/>
      <c r="O182" s="411"/>
      <c r="P182" s="411"/>
      <c r="Q182" s="411"/>
      <c r="R182" s="412"/>
      <c r="S182" s="407">
        <f>SUM(F182:R182)</f>
        <v>0</v>
      </c>
      <c r="T182" s="413"/>
      <c r="U182" s="413"/>
      <c r="V182" s="414"/>
      <c r="W182" s="414"/>
      <c r="X182" s="414"/>
      <c r="Y182" s="414"/>
      <c r="Z182" s="414"/>
      <c r="AA182" s="414"/>
      <c r="AB182" s="414"/>
      <c r="AC182" s="414"/>
      <c r="AD182" s="414"/>
      <c r="AE182" s="414"/>
      <c r="AF182" s="414"/>
      <c r="AG182" s="414"/>
      <c r="AH182" s="414"/>
      <c r="AI182" s="1276">
        <f>+S182</f>
        <v>0</v>
      </c>
      <c r="AJ182" s="558"/>
      <c r="AK182" s="414"/>
      <c r="AL182" s="414"/>
      <c r="AM182" s="414"/>
      <c r="AN182" s="414"/>
      <c r="AO182" s="415"/>
      <c r="AP182" s="408">
        <f>S182-SUM(V182:AO182)</f>
        <v>0</v>
      </c>
      <c r="AQ182" s="382"/>
    </row>
    <row r="183" spans="2:43" s="416" customFormat="1" x14ac:dyDescent="0.2">
      <c r="B183" s="399"/>
      <c r="C183" s="438"/>
      <c r="D183" s="411"/>
      <c r="E183" s="411"/>
      <c r="F183" s="411"/>
      <c r="G183" s="411"/>
      <c r="H183" s="411"/>
      <c r="I183" s="411"/>
      <c r="J183" s="411"/>
      <c r="K183" s="411"/>
      <c r="L183" s="411"/>
      <c r="M183" s="411"/>
      <c r="N183" s="411"/>
      <c r="O183" s="411"/>
      <c r="P183" s="411"/>
      <c r="Q183" s="411"/>
      <c r="R183" s="412"/>
      <c r="S183" s="407"/>
      <c r="T183" s="413"/>
      <c r="U183" s="413"/>
      <c r="V183" s="414"/>
      <c r="W183" s="414"/>
      <c r="X183" s="414"/>
      <c r="Y183" s="414"/>
      <c r="Z183" s="414"/>
      <c r="AA183" s="414"/>
      <c r="AB183" s="414"/>
      <c r="AC183" s="414"/>
      <c r="AD183" s="414"/>
      <c r="AE183" s="414"/>
      <c r="AF183" s="414"/>
      <c r="AG183" s="414"/>
      <c r="AH183" s="414"/>
      <c r="AI183" s="1276"/>
      <c r="AJ183" s="1276"/>
      <c r="AK183" s="414"/>
      <c r="AL183" s="414"/>
      <c r="AM183" s="414"/>
      <c r="AN183" s="414"/>
      <c r="AO183" s="415"/>
    </row>
    <row r="184" spans="2:43" s="382" customFormat="1" x14ac:dyDescent="0.2">
      <c r="B184" s="399"/>
      <c r="C184" s="436" t="s">
        <v>232</v>
      </c>
      <c r="D184" s="402"/>
      <c r="E184" s="402"/>
      <c r="F184" s="402"/>
      <c r="G184" s="402"/>
      <c r="H184" s="402"/>
      <c r="I184" s="402"/>
      <c r="J184" s="402"/>
      <c r="K184" s="402"/>
      <c r="L184" s="402"/>
      <c r="M184" s="402"/>
      <c r="N184" s="402"/>
      <c r="O184" s="402"/>
      <c r="P184" s="402"/>
      <c r="Q184" s="402"/>
      <c r="R184" s="402"/>
      <c r="S184" s="402"/>
      <c r="T184" s="402"/>
      <c r="U184" s="402"/>
      <c r="V184" s="403"/>
      <c r="W184" s="403"/>
      <c r="X184" s="403"/>
      <c r="Y184" s="403"/>
      <c r="Z184" s="403"/>
      <c r="AA184" s="403"/>
      <c r="AB184" s="403"/>
      <c r="AC184" s="403"/>
      <c r="AD184" s="403"/>
      <c r="AE184" s="403"/>
      <c r="AF184" s="403"/>
      <c r="AG184" s="403"/>
      <c r="AH184" s="403"/>
      <c r="AI184" s="403"/>
      <c r="AJ184" s="403"/>
      <c r="AK184" s="403"/>
      <c r="AL184" s="403"/>
      <c r="AM184" s="403"/>
      <c r="AN184" s="403"/>
      <c r="AO184" s="404"/>
      <c r="AQ184" s="416"/>
    </row>
    <row r="185" spans="2:43" s="382" customFormat="1" x14ac:dyDescent="0.2">
      <c r="B185" s="399"/>
      <c r="C185" s="437" t="s">
        <v>233</v>
      </c>
      <c r="D185" s="405"/>
      <c r="E185" s="405"/>
      <c r="F185" s="405"/>
      <c r="G185" s="405"/>
      <c r="H185" s="405"/>
      <c r="I185" s="405"/>
      <c r="J185" s="405"/>
      <c r="K185" s="405"/>
      <c r="L185" s="405"/>
      <c r="M185" s="405"/>
      <c r="N185" s="405"/>
      <c r="O185" s="405"/>
      <c r="P185" s="405"/>
      <c r="Q185" s="405"/>
      <c r="R185" s="406"/>
      <c r="S185" s="407"/>
      <c r="T185" s="408"/>
      <c r="U185" s="408"/>
      <c r="V185" s="409"/>
      <c r="W185" s="409"/>
      <c r="X185" s="409"/>
      <c r="Y185" s="409"/>
      <c r="Z185" s="409"/>
      <c r="AA185" s="409"/>
      <c r="AB185" s="409"/>
      <c r="AC185" s="409"/>
      <c r="AD185" s="409"/>
      <c r="AE185" s="409"/>
      <c r="AF185" s="409"/>
      <c r="AG185" s="409"/>
      <c r="AH185" s="409"/>
      <c r="AI185" s="1275"/>
      <c r="AJ185" s="1275"/>
      <c r="AK185" s="409"/>
      <c r="AL185" s="409"/>
      <c r="AM185" s="409"/>
      <c r="AN185" s="409"/>
      <c r="AO185" s="410"/>
    </row>
    <row r="186" spans="2:43" s="416" customFormat="1" x14ac:dyDescent="0.2">
      <c r="B186" s="399"/>
      <c r="C186" s="438" t="s">
        <v>1413</v>
      </c>
      <c r="D186" s="411">
        <f>IFERROR('GROUP Inputs'!E192,"")</f>
        <v>0</v>
      </c>
      <c r="E186" s="411">
        <f>IFERROR('GROUP Inputs'!G192,"")</f>
        <v>0</v>
      </c>
      <c r="F186" s="411">
        <f t="shared" ref="F186:F190" si="40">D186-E186</f>
        <v>0</v>
      </c>
      <c r="G186" s="411"/>
      <c r="H186" s="411"/>
      <c r="I186" s="411"/>
      <c r="J186" s="411"/>
      <c r="K186" s="411"/>
      <c r="L186" s="411"/>
      <c r="M186" s="411"/>
      <c r="N186" s="411"/>
      <c r="O186" s="411"/>
      <c r="P186" s="411"/>
      <c r="Q186" s="411"/>
      <c r="R186" s="412"/>
      <c r="S186" s="417">
        <f t="shared" ref="S186:S190" si="41">SUM(F186:R186)</f>
        <v>0</v>
      </c>
      <c r="T186" s="413"/>
      <c r="U186" s="413"/>
      <c r="V186" s="414"/>
      <c r="W186" s="414"/>
      <c r="X186" s="414"/>
      <c r="Y186" s="414"/>
      <c r="Z186" s="414"/>
      <c r="AA186" s="414"/>
      <c r="AB186" s="414">
        <f>S186</f>
        <v>0</v>
      </c>
      <c r="AC186" s="414"/>
      <c r="AD186" s="414"/>
      <c r="AE186" s="414"/>
      <c r="AF186" s="414"/>
      <c r="AG186" s="414"/>
      <c r="AH186" s="414"/>
      <c r="AI186" s="1276"/>
      <c r="AJ186" s="1276"/>
      <c r="AK186" s="414"/>
      <c r="AL186" s="414"/>
      <c r="AM186" s="414"/>
      <c r="AN186" s="414"/>
      <c r="AO186" s="415"/>
      <c r="AP186" s="408">
        <f t="shared" ref="AP186:AP190" si="42">S186-SUM(V186:AO186)</f>
        <v>0</v>
      </c>
      <c r="AQ186" s="382"/>
    </row>
    <row r="187" spans="2:43" s="416" customFormat="1" x14ac:dyDescent="0.2">
      <c r="B187" s="399"/>
      <c r="C187" s="438" t="s">
        <v>235</v>
      </c>
      <c r="D187" s="411">
        <f>IFERROR('GROUP Inputs'!E193,"")</f>
        <v>0</v>
      </c>
      <c r="E187" s="411">
        <f>IFERROR('GROUP Inputs'!G193,"")</f>
        <v>0</v>
      </c>
      <c r="F187" s="411">
        <f t="shared" si="40"/>
        <v>0</v>
      </c>
      <c r="G187" s="411"/>
      <c r="H187" s="411"/>
      <c r="I187" s="411"/>
      <c r="J187" s="411"/>
      <c r="K187" s="411"/>
      <c r="L187" s="411"/>
      <c r="M187" s="411"/>
      <c r="N187" s="411"/>
      <c r="O187" s="411"/>
      <c r="P187" s="411"/>
      <c r="Q187" s="411"/>
      <c r="R187" s="412"/>
      <c r="S187" s="417">
        <f t="shared" si="41"/>
        <v>0</v>
      </c>
      <c r="T187" s="413"/>
      <c r="U187" s="413"/>
      <c r="V187" s="414"/>
      <c r="W187" s="414"/>
      <c r="X187" s="414"/>
      <c r="Y187" s="414"/>
      <c r="Z187" s="414"/>
      <c r="AA187" s="414"/>
      <c r="AB187" s="414">
        <f>S187</f>
        <v>0</v>
      </c>
      <c r="AC187" s="414"/>
      <c r="AD187" s="414"/>
      <c r="AE187" s="414"/>
      <c r="AF187" s="414"/>
      <c r="AG187" s="414"/>
      <c r="AH187" s="414"/>
      <c r="AI187" s="1276"/>
      <c r="AJ187" s="1276"/>
      <c r="AK187" s="414"/>
      <c r="AL187" s="414"/>
      <c r="AM187" s="414"/>
      <c r="AN187" s="414"/>
      <c r="AO187" s="415"/>
      <c r="AP187" s="408">
        <f t="shared" si="42"/>
        <v>0</v>
      </c>
    </row>
    <row r="188" spans="2:43" s="416" customFormat="1" x14ac:dyDescent="0.2">
      <c r="B188" s="399"/>
      <c r="C188" s="438" t="s">
        <v>1415</v>
      </c>
      <c r="D188" s="411">
        <f>IFERROR('GROUP Inputs'!E194,"")</f>
        <v>0</v>
      </c>
      <c r="E188" s="411">
        <f>IFERROR('GROUP Inputs'!G194,"")</f>
        <v>0</v>
      </c>
      <c r="F188" s="411">
        <f t="shared" si="40"/>
        <v>0</v>
      </c>
      <c r="G188" s="411"/>
      <c r="H188" s="411"/>
      <c r="I188" s="411"/>
      <c r="J188" s="411"/>
      <c r="K188" s="411">
        <f>-F188</f>
        <v>0</v>
      </c>
      <c r="L188" s="411"/>
      <c r="M188" s="411"/>
      <c r="N188" s="411"/>
      <c r="O188" s="411"/>
      <c r="P188" s="411"/>
      <c r="Q188" s="411"/>
      <c r="R188" s="412"/>
      <c r="S188" s="417">
        <f t="shared" si="41"/>
        <v>0</v>
      </c>
      <c r="T188" s="413"/>
      <c r="U188" s="413"/>
      <c r="V188" s="414"/>
      <c r="W188" s="414"/>
      <c r="X188" s="414"/>
      <c r="Y188" s="414"/>
      <c r="Z188" s="414"/>
      <c r="AA188" s="414"/>
      <c r="AB188" s="414"/>
      <c r="AC188" s="414"/>
      <c r="AD188" s="414"/>
      <c r="AE188" s="414"/>
      <c r="AF188" s="414"/>
      <c r="AG188" s="414"/>
      <c r="AH188" s="414"/>
      <c r="AI188" s="1276"/>
      <c r="AJ188" s="1276"/>
      <c r="AK188" s="414"/>
      <c r="AL188" s="414"/>
      <c r="AM188" s="414"/>
      <c r="AN188" s="414"/>
      <c r="AO188" s="415"/>
      <c r="AP188" s="408">
        <f t="shared" si="42"/>
        <v>0</v>
      </c>
    </row>
    <row r="189" spans="2:43" s="416" customFormat="1" x14ac:dyDescent="0.2">
      <c r="B189" s="399"/>
      <c r="C189" s="438" t="s">
        <v>1416</v>
      </c>
      <c r="D189" s="411">
        <f>IFERROR('GROUP Inputs'!E195,"")</f>
        <v>0</v>
      </c>
      <c r="E189" s="411">
        <f>IFERROR('GROUP Inputs'!G195,"")</f>
        <v>0</v>
      </c>
      <c r="F189" s="411">
        <f t="shared" si="40"/>
        <v>0</v>
      </c>
      <c r="G189" s="411">
        <f>-G132</f>
        <v>0</v>
      </c>
      <c r="H189" s="411"/>
      <c r="I189" s="411"/>
      <c r="J189" s="411"/>
      <c r="K189" s="411"/>
      <c r="L189" s="411">
        <f>-(F189+G189)</f>
        <v>0</v>
      </c>
      <c r="M189" s="411"/>
      <c r="N189" s="411"/>
      <c r="O189" s="411"/>
      <c r="P189" s="411"/>
      <c r="Q189" s="411"/>
      <c r="R189" s="412"/>
      <c r="S189" s="417">
        <f t="shared" si="41"/>
        <v>0</v>
      </c>
      <c r="T189" s="413"/>
      <c r="U189" s="413"/>
      <c r="V189" s="414"/>
      <c r="W189" s="414"/>
      <c r="X189" s="414"/>
      <c r="Y189" s="414"/>
      <c r="Z189" s="414"/>
      <c r="AA189" s="414"/>
      <c r="AB189" s="414"/>
      <c r="AC189" s="414"/>
      <c r="AD189" s="414"/>
      <c r="AE189" s="414"/>
      <c r="AF189" s="414"/>
      <c r="AG189" s="414"/>
      <c r="AH189" s="414"/>
      <c r="AI189" s="1276"/>
      <c r="AJ189" s="1276"/>
      <c r="AK189" s="414"/>
      <c r="AL189" s="414"/>
      <c r="AM189" s="414"/>
      <c r="AN189" s="414"/>
      <c r="AO189" s="415"/>
      <c r="AP189" s="408">
        <f t="shared" si="42"/>
        <v>0</v>
      </c>
    </row>
    <row r="190" spans="2:43" s="416" customFormat="1" x14ac:dyDescent="0.2">
      <c r="B190" s="399"/>
      <c r="C190" s="438" t="s">
        <v>1417</v>
      </c>
      <c r="D190" s="411">
        <f>IFERROR('GROUP Inputs'!E196,"")</f>
        <v>0</v>
      </c>
      <c r="E190" s="411">
        <f>IFERROR('GROUP Inputs'!G196,"")</f>
        <v>0</v>
      </c>
      <c r="F190" s="411">
        <f t="shared" si="40"/>
        <v>0</v>
      </c>
      <c r="G190" s="411"/>
      <c r="H190" s="411"/>
      <c r="I190" s="411"/>
      <c r="J190" s="411"/>
      <c r="K190" s="411"/>
      <c r="L190" s="411">
        <f>-F190</f>
        <v>0</v>
      </c>
      <c r="M190" s="411"/>
      <c r="N190" s="411"/>
      <c r="O190" s="411"/>
      <c r="P190" s="411"/>
      <c r="Q190" s="411"/>
      <c r="R190" s="412"/>
      <c r="S190" s="417">
        <f t="shared" si="41"/>
        <v>0</v>
      </c>
      <c r="T190" s="413"/>
      <c r="U190" s="413"/>
      <c r="V190" s="414"/>
      <c r="W190" s="414"/>
      <c r="X190" s="414"/>
      <c r="Y190" s="414"/>
      <c r="Z190" s="414"/>
      <c r="AA190" s="414"/>
      <c r="AB190" s="414"/>
      <c r="AC190" s="414"/>
      <c r="AD190" s="414"/>
      <c r="AE190" s="414"/>
      <c r="AF190" s="414"/>
      <c r="AG190" s="414"/>
      <c r="AH190" s="414"/>
      <c r="AI190" s="1276"/>
      <c r="AJ190" s="1276"/>
      <c r="AK190" s="414"/>
      <c r="AL190" s="414"/>
      <c r="AM190" s="414"/>
      <c r="AN190" s="414"/>
      <c r="AO190" s="415"/>
      <c r="AP190" s="408">
        <f t="shared" si="42"/>
        <v>0</v>
      </c>
    </row>
    <row r="191" spans="2:43" s="416" customFormat="1" x14ac:dyDescent="0.2">
      <c r="B191" s="399"/>
      <c r="C191" s="438"/>
      <c r="D191" s="411"/>
      <c r="E191" s="411"/>
      <c r="F191" s="411"/>
      <c r="G191" s="411"/>
      <c r="H191" s="411"/>
      <c r="I191" s="411"/>
      <c r="J191" s="411"/>
      <c r="K191" s="411"/>
      <c r="L191" s="411"/>
      <c r="M191" s="411"/>
      <c r="N191" s="411"/>
      <c r="O191" s="411"/>
      <c r="P191" s="411"/>
      <c r="Q191" s="411"/>
      <c r="R191" s="412"/>
      <c r="S191" s="407"/>
      <c r="T191" s="413"/>
      <c r="U191" s="413"/>
      <c r="V191" s="414"/>
      <c r="W191" s="414"/>
      <c r="X191" s="414"/>
      <c r="Y191" s="414"/>
      <c r="Z191" s="414"/>
      <c r="AA191" s="414"/>
      <c r="AB191" s="414"/>
      <c r="AC191" s="414"/>
      <c r="AD191" s="414"/>
      <c r="AE191" s="414"/>
      <c r="AF191" s="414"/>
      <c r="AG191" s="414"/>
      <c r="AH191" s="414"/>
      <c r="AI191" s="1276"/>
      <c r="AJ191" s="1276"/>
      <c r="AK191" s="414"/>
      <c r="AL191" s="414"/>
      <c r="AM191" s="414"/>
      <c r="AN191" s="414"/>
      <c r="AO191" s="415"/>
    </row>
    <row r="192" spans="2:43" s="382" customFormat="1" x14ac:dyDescent="0.2">
      <c r="B192" s="399"/>
      <c r="C192" s="436" t="s">
        <v>239</v>
      </c>
      <c r="D192" s="402"/>
      <c r="E192" s="402"/>
      <c r="F192" s="402"/>
      <c r="G192" s="402"/>
      <c r="H192" s="402"/>
      <c r="I192" s="402"/>
      <c r="J192" s="402"/>
      <c r="K192" s="402"/>
      <c r="L192" s="402"/>
      <c r="M192" s="402"/>
      <c r="N192" s="402"/>
      <c r="O192" s="402"/>
      <c r="P192" s="402"/>
      <c r="Q192" s="402"/>
      <c r="R192" s="402"/>
      <c r="S192" s="402"/>
      <c r="T192" s="402"/>
      <c r="U192" s="402"/>
      <c r="V192" s="403"/>
      <c r="W192" s="403"/>
      <c r="X192" s="403"/>
      <c r="Y192" s="403"/>
      <c r="Z192" s="403"/>
      <c r="AA192" s="403"/>
      <c r="AB192" s="403"/>
      <c r="AC192" s="403"/>
      <c r="AD192" s="403"/>
      <c r="AE192" s="403"/>
      <c r="AF192" s="403"/>
      <c r="AG192" s="403"/>
      <c r="AH192" s="403"/>
      <c r="AI192" s="403"/>
      <c r="AJ192" s="403"/>
      <c r="AK192" s="403"/>
      <c r="AL192" s="403"/>
      <c r="AM192" s="403"/>
      <c r="AN192" s="403"/>
      <c r="AO192" s="404"/>
      <c r="AQ192" s="416"/>
    </row>
    <row r="193" spans="2:43" s="382" customFormat="1" x14ac:dyDescent="0.2">
      <c r="B193" s="399"/>
      <c r="C193" s="437" t="s">
        <v>233</v>
      </c>
      <c r="D193" s="405"/>
      <c r="E193" s="405"/>
      <c r="F193" s="405"/>
      <c r="G193" s="405"/>
      <c r="H193" s="405"/>
      <c r="I193" s="405"/>
      <c r="J193" s="405"/>
      <c r="K193" s="405"/>
      <c r="L193" s="405"/>
      <c r="M193" s="405"/>
      <c r="N193" s="405"/>
      <c r="O193" s="405"/>
      <c r="P193" s="405"/>
      <c r="Q193" s="405"/>
      <c r="R193" s="406"/>
      <c r="S193" s="407"/>
      <c r="T193" s="408"/>
      <c r="U193" s="408"/>
      <c r="V193" s="409"/>
      <c r="W193" s="409"/>
      <c r="X193" s="409"/>
      <c r="Y193" s="409"/>
      <c r="Z193" s="409"/>
      <c r="AA193" s="409"/>
      <c r="AB193" s="409"/>
      <c r="AC193" s="409"/>
      <c r="AD193" s="409"/>
      <c r="AE193" s="409"/>
      <c r="AF193" s="409"/>
      <c r="AG193" s="409"/>
      <c r="AH193" s="409"/>
      <c r="AI193" s="1275"/>
      <c r="AJ193" s="1275"/>
      <c r="AK193" s="409"/>
      <c r="AL193" s="409"/>
      <c r="AM193" s="409"/>
      <c r="AN193" s="409"/>
      <c r="AO193" s="410"/>
    </row>
    <row r="194" spans="2:43" s="416" customFormat="1" x14ac:dyDescent="0.2">
      <c r="B194" s="399"/>
      <c r="C194" s="438" t="s">
        <v>240</v>
      </c>
      <c r="D194" s="411">
        <f>IFERROR('GROUP Inputs'!E200,"")</f>
        <v>0</v>
      </c>
      <c r="E194" s="411">
        <f>IFERROR('GROUP Inputs'!G200,"")</f>
        <v>0</v>
      </c>
      <c r="F194" s="411">
        <f>D194-E194</f>
        <v>0</v>
      </c>
      <c r="G194" s="411"/>
      <c r="H194" s="411"/>
      <c r="I194" s="411"/>
      <c r="J194" s="411"/>
      <c r="K194" s="411"/>
      <c r="L194" s="411"/>
      <c r="M194" s="411"/>
      <c r="N194" s="411"/>
      <c r="O194" s="411"/>
      <c r="P194" s="411"/>
      <c r="Q194" s="411"/>
      <c r="R194" s="412"/>
      <c r="S194" s="407">
        <f>SUM(F194:R194)</f>
        <v>0</v>
      </c>
      <c r="T194" s="413"/>
      <c r="U194" s="413"/>
      <c r="V194" s="414"/>
      <c r="W194" s="414"/>
      <c r="X194" s="414"/>
      <c r="Y194" s="414"/>
      <c r="Z194" s="414"/>
      <c r="AA194" s="414"/>
      <c r="AB194" s="414"/>
      <c r="AC194" s="414"/>
      <c r="AD194" s="414"/>
      <c r="AE194" s="414"/>
      <c r="AF194" s="414"/>
      <c r="AG194" s="414"/>
      <c r="AH194" s="414"/>
      <c r="AI194" s="1276"/>
      <c r="AJ194" s="1276"/>
      <c r="AK194" s="414"/>
      <c r="AL194" s="414">
        <f>+S194</f>
        <v>0</v>
      </c>
      <c r="AM194" s="414"/>
      <c r="AN194" s="414"/>
      <c r="AO194" s="415"/>
      <c r="AP194" s="408">
        <f>S194-SUM(V194:AO194)</f>
        <v>0</v>
      </c>
      <c r="AQ194" s="382"/>
    </row>
    <row r="195" spans="2:43" s="416" customFormat="1" x14ac:dyDescent="0.2">
      <c r="B195" s="399"/>
      <c r="C195" s="438" t="s">
        <v>241</v>
      </c>
      <c r="D195" s="411">
        <f>IFERROR('GROUP Inputs'!E201,"")</f>
        <v>0</v>
      </c>
      <c r="E195" s="411">
        <f>IFERROR('GROUP Inputs'!G201,"")</f>
        <v>0</v>
      </c>
      <c r="F195" s="411">
        <f>D195-E195</f>
        <v>0</v>
      </c>
      <c r="G195" s="411"/>
      <c r="H195" s="411"/>
      <c r="I195" s="411"/>
      <c r="J195" s="411"/>
      <c r="K195" s="411"/>
      <c r="L195" s="411"/>
      <c r="M195" s="411"/>
      <c r="N195" s="411"/>
      <c r="O195" s="411"/>
      <c r="P195" s="411"/>
      <c r="Q195" s="411"/>
      <c r="R195" s="412"/>
      <c r="S195" s="407">
        <f>SUM(F195:R195)</f>
        <v>0</v>
      </c>
      <c r="T195" s="413"/>
      <c r="U195" s="413"/>
      <c r="V195" s="414"/>
      <c r="W195" s="414"/>
      <c r="X195" s="414"/>
      <c r="Y195" s="414"/>
      <c r="Z195" s="414"/>
      <c r="AA195" s="414"/>
      <c r="AB195" s="414"/>
      <c r="AC195" s="414"/>
      <c r="AD195" s="414"/>
      <c r="AE195" s="414"/>
      <c r="AF195" s="414"/>
      <c r="AG195" s="414"/>
      <c r="AH195" s="414"/>
      <c r="AI195" s="1276"/>
      <c r="AJ195" s="1276"/>
      <c r="AK195" s="414"/>
      <c r="AL195" s="414">
        <f>+S195</f>
        <v>0</v>
      </c>
      <c r="AM195" s="414"/>
      <c r="AN195" s="414"/>
      <c r="AO195" s="415"/>
      <c r="AP195" s="408">
        <f>S195-SUM(V195:AO195)</f>
        <v>0</v>
      </c>
    </row>
    <row r="196" spans="2:43" s="416" customFormat="1" x14ac:dyDescent="0.2">
      <c r="B196" s="399"/>
      <c r="C196" s="438"/>
      <c r="D196" s="411"/>
      <c r="E196" s="411"/>
      <c r="F196" s="411"/>
      <c r="G196" s="411"/>
      <c r="H196" s="411"/>
      <c r="I196" s="411"/>
      <c r="J196" s="411"/>
      <c r="K196" s="411"/>
      <c r="L196" s="411"/>
      <c r="M196" s="411"/>
      <c r="N196" s="411"/>
      <c r="O196" s="411"/>
      <c r="P196" s="411"/>
      <c r="Q196" s="411"/>
      <c r="R196" s="412"/>
      <c r="S196" s="407"/>
      <c r="T196" s="413"/>
      <c r="U196" s="413"/>
      <c r="V196" s="414"/>
      <c r="W196" s="414"/>
      <c r="X196" s="414"/>
      <c r="Y196" s="414"/>
      <c r="Z196" s="414"/>
      <c r="AA196" s="414"/>
      <c r="AB196" s="414"/>
      <c r="AC196" s="414"/>
      <c r="AD196" s="414"/>
      <c r="AE196" s="414"/>
      <c r="AF196" s="414"/>
      <c r="AG196" s="414"/>
      <c r="AH196" s="414"/>
      <c r="AI196" s="1276"/>
      <c r="AJ196" s="1276"/>
      <c r="AK196" s="414"/>
      <c r="AL196" s="414"/>
      <c r="AM196" s="414"/>
      <c r="AN196" s="414"/>
      <c r="AO196" s="415"/>
    </row>
    <row r="197" spans="2:43" s="382" customFormat="1" x14ac:dyDescent="0.2">
      <c r="B197" s="399"/>
      <c r="C197" s="436" t="s">
        <v>242</v>
      </c>
      <c r="D197" s="402"/>
      <c r="E197" s="402"/>
      <c r="F197" s="402"/>
      <c r="G197" s="402"/>
      <c r="H197" s="402"/>
      <c r="I197" s="402"/>
      <c r="J197" s="402"/>
      <c r="K197" s="402"/>
      <c r="L197" s="402"/>
      <c r="M197" s="402"/>
      <c r="N197" s="402"/>
      <c r="O197" s="402"/>
      <c r="P197" s="402"/>
      <c r="Q197" s="402"/>
      <c r="R197" s="402"/>
      <c r="S197" s="402"/>
      <c r="T197" s="402"/>
      <c r="U197" s="402"/>
      <c r="V197" s="403"/>
      <c r="W197" s="403"/>
      <c r="X197" s="403"/>
      <c r="Y197" s="403"/>
      <c r="Z197" s="403"/>
      <c r="AA197" s="403"/>
      <c r="AB197" s="403"/>
      <c r="AC197" s="403"/>
      <c r="AD197" s="403"/>
      <c r="AE197" s="403"/>
      <c r="AF197" s="403"/>
      <c r="AG197" s="403"/>
      <c r="AH197" s="403"/>
      <c r="AI197" s="403"/>
      <c r="AJ197" s="403"/>
      <c r="AK197" s="403"/>
      <c r="AL197" s="403"/>
      <c r="AM197" s="403"/>
      <c r="AN197" s="403"/>
      <c r="AO197" s="404"/>
      <c r="AQ197" s="416"/>
    </row>
    <row r="198" spans="2:43" s="382" customFormat="1" x14ac:dyDescent="0.2">
      <c r="B198" s="399"/>
      <c r="C198" s="437" t="s">
        <v>233</v>
      </c>
      <c r="D198" s="405"/>
      <c r="E198" s="405"/>
      <c r="F198" s="405"/>
      <c r="G198" s="405"/>
      <c r="H198" s="405"/>
      <c r="I198" s="405"/>
      <c r="J198" s="405"/>
      <c r="K198" s="405"/>
      <c r="L198" s="405"/>
      <c r="M198" s="405"/>
      <c r="N198" s="405"/>
      <c r="O198" s="405"/>
      <c r="P198" s="405"/>
      <c r="Q198" s="405"/>
      <c r="R198" s="406"/>
      <c r="S198" s="407"/>
      <c r="T198" s="408"/>
      <c r="U198" s="408"/>
      <c r="V198" s="409"/>
      <c r="W198" s="409"/>
      <c r="X198" s="409"/>
      <c r="Y198" s="409"/>
      <c r="Z198" s="409"/>
      <c r="AA198" s="409"/>
      <c r="AB198" s="409"/>
      <c r="AC198" s="409"/>
      <c r="AD198" s="409"/>
      <c r="AE198" s="409"/>
      <c r="AF198" s="409"/>
      <c r="AG198" s="409"/>
      <c r="AH198" s="409"/>
      <c r="AI198" s="1275"/>
      <c r="AJ198" s="1275"/>
      <c r="AK198" s="409"/>
      <c r="AL198" s="409"/>
      <c r="AM198" s="409"/>
      <c r="AN198" s="409"/>
      <c r="AO198" s="410"/>
    </row>
    <row r="199" spans="2:43" s="416" customFormat="1" x14ac:dyDescent="0.2">
      <c r="B199" s="399"/>
      <c r="C199" s="438" t="s">
        <v>243</v>
      </c>
      <c r="D199" s="411">
        <f>IFERROR('GROUP Inputs'!E205,"")</f>
        <v>0</v>
      </c>
      <c r="E199" s="411">
        <f>IFERROR('GROUP Inputs'!G205,"")</f>
        <v>0</v>
      </c>
      <c r="F199" s="411">
        <f>D199-E199</f>
        <v>0</v>
      </c>
      <c r="G199" s="411"/>
      <c r="H199" s="411"/>
      <c r="I199" s="411">
        <f>-F199</f>
        <v>0</v>
      </c>
      <c r="J199" s="411"/>
      <c r="K199" s="411"/>
      <c r="L199" s="411"/>
      <c r="M199" s="411"/>
      <c r="N199" s="411"/>
      <c r="O199" s="411"/>
      <c r="P199" s="411"/>
      <c r="Q199" s="411"/>
      <c r="R199" s="412"/>
      <c r="S199" s="417">
        <f>SUM(F199:R199)</f>
        <v>0</v>
      </c>
      <c r="T199" s="413"/>
      <c r="U199" s="413"/>
      <c r="V199" s="414"/>
      <c r="W199" s="414"/>
      <c r="X199" s="414"/>
      <c r="Y199" s="414"/>
      <c r="Z199" s="414"/>
      <c r="AA199" s="414"/>
      <c r="AB199" s="414"/>
      <c r="AC199" s="414"/>
      <c r="AD199" s="414"/>
      <c r="AE199" s="414"/>
      <c r="AF199" s="414"/>
      <c r="AG199" s="414"/>
      <c r="AH199" s="414"/>
      <c r="AI199" s="1276"/>
      <c r="AJ199" s="1276"/>
      <c r="AK199" s="414"/>
      <c r="AL199" s="414"/>
      <c r="AM199" s="414"/>
      <c r="AN199" s="414"/>
      <c r="AO199" s="415"/>
      <c r="AP199" s="408">
        <f>S199-SUM(V199:AO199)</f>
        <v>0</v>
      </c>
      <c r="AQ199" s="382"/>
    </row>
    <row r="200" spans="2:43" s="416" customFormat="1" x14ac:dyDescent="0.2">
      <c r="B200" s="399"/>
      <c r="C200" s="438" t="s">
        <v>1418</v>
      </c>
      <c r="D200" s="411">
        <f>IFERROR('GROUP Inputs'!E206,"")</f>
        <v>0</v>
      </c>
      <c r="E200" s="411">
        <f>IFERROR('GROUP Inputs'!G206,"")</f>
        <v>0</v>
      </c>
      <c r="F200" s="411">
        <f>D200-E200</f>
        <v>0</v>
      </c>
      <c r="G200" s="411"/>
      <c r="H200" s="411">
        <f>-F200</f>
        <v>0</v>
      </c>
      <c r="I200" s="411"/>
      <c r="J200" s="411"/>
      <c r="K200" s="411"/>
      <c r="L200" s="411"/>
      <c r="M200" s="411"/>
      <c r="N200" s="411"/>
      <c r="O200" s="411"/>
      <c r="P200" s="411"/>
      <c r="Q200" s="411"/>
      <c r="R200" s="412"/>
      <c r="S200" s="417">
        <f>SUM(F200:R200)</f>
        <v>0</v>
      </c>
      <c r="T200" s="413"/>
      <c r="U200" s="413"/>
      <c r="V200" s="414"/>
      <c r="W200" s="414"/>
      <c r="X200" s="414"/>
      <c r="Y200" s="414"/>
      <c r="Z200" s="414"/>
      <c r="AA200" s="414"/>
      <c r="AB200" s="414"/>
      <c r="AC200" s="414"/>
      <c r="AD200" s="414"/>
      <c r="AE200" s="414"/>
      <c r="AF200" s="414"/>
      <c r="AG200" s="414"/>
      <c r="AH200" s="414"/>
      <c r="AI200" s="1276"/>
      <c r="AJ200" s="1276"/>
      <c r="AK200" s="414"/>
      <c r="AL200" s="414"/>
      <c r="AM200" s="414"/>
      <c r="AN200" s="414"/>
      <c r="AO200" s="415"/>
      <c r="AP200" s="408">
        <f>S200-SUM(V200:AO200)</f>
        <v>0</v>
      </c>
    </row>
    <row r="201" spans="2:43" s="416" customFormat="1" x14ac:dyDescent="0.2">
      <c r="B201" s="399"/>
      <c r="C201" s="438" t="s">
        <v>1419</v>
      </c>
      <c r="D201" s="411">
        <f>IFERROR('GROUP Inputs'!E207,"")</f>
        <v>0</v>
      </c>
      <c r="E201" s="411">
        <f>IFERROR('GROUP Inputs'!G207,"")</f>
        <v>0</v>
      </c>
      <c r="F201" s="411">
        <f>D201-E201</f>
        <v>0</v>
      </c>
      <c r="G201" s="411"/>
      <c r="H201" s="411">
        <f>-F201</f>
        <v>0</v>
      </c>
      <c r="I201" s="411"/>
      <c r="J201" s="411"/>
      <c r="K201" s="411"/>
      <c r="L201" s="411"/>
      <c r="M201" s="411"/>
      <c r="N201" s="411"/>
      <c r="O201" s="411"/>
      <c r="P201" s="411"/>
      <c r="Q201" s="411"/>
      <c r="R201" s="412"/>
      <c r="S201" s="417">
        <f>SUM(F201:R201)</f>
        <v>0</v>
      </c>
      <c r="T201" s="413"/>
      <c r="U201" s="413"/>
      <c r="V201" s="414"/>
      <c r="W201" s="414"/>
      <c r="X201" s="414"/>
      <c r="Y201" s="414"/>
      <c r="Z201" s="414"/>
      <c r="AA201" s="414"/>
      <c r="AB201" s="414"/>
      <c r="AC201" s="414"/>
      <c r="AD201" s="414"/>
      <c r="AE201" s="414"/>
      <c r="AF201" s="414"/>
      <c r="AG201" s="414"/>
      <c r="AH201" s="414"/>
      <c r="AI201" s="1276"/>
      <c r="AJ201" s="1276"/>
      <c r="AK201" s="414"/>
      <c r="AL201" s="414"/>
      <c r="AM201" s="414"/>
      <c r="AN201" s="414"/>
      <c r="AO201" s="415"/>
      <c r="AP201" s="408">
        <f>S201-SUM(V201:AO201)</f>
        <v>0</v>
      </c>
    </row>
    <row r="202" spans="2:43" s="416" customFormat="1" x14ac:dyDescent="0.2">
      <c r="B202" s="399"/>
      <c r="C202" s="438" t="s">
        <v>173</v>
      </c>
      <c r="D202" s="411">
        <f>IFERROR('GROUP Inputs'!E208,"")</f>
        <v>0</v>
      </c>
      <c r="E202" s="411">
        <f>IFERROR('GROUP Inputs'!G208,"")</f>
        <v>0</v>
      </c>
      <c r="F202" s="411">
        <f>D202-E202</f>
        <v>0</v>
      </c>
      <c r="G202" s="411"/>
      <c r="H202" s="411">
        <f>-F202</f>
        <v>0</v>
      </c>
      <c r="I202" s="411"/>
      <c r="J202" s="411"/>
      <c r="K202" s="411"/>
      <c r="L202" s="411"/>
      <c r="M202" s="411"/>
      <c r="N202" s="411"/>
      <c r="O202" s="411"/>
      <c r="P202" s="411"/>
      <c r="Q202" s="411"/>
      <c r="R202" s="412"/>
      <c r="S202" s="417">
        <f>SUM(F202:R202)</f>
        <v>0</v>
      </c>
      <c r="T202" s="413"/>
      <c r="U202" s="413"/>
      <c r="V202" s="414"/>
      <c r="W202" s="414"/>
      <c r="X202" s="414"/>
      <c r="Y202" s="414"/>
      <c r="Z202" s="414"/>
      <c r="AA202" s="414"/>
      <c r="AB202" s="414"/>
      <c r="AC202" s="414"/>
      <c r="AD202" s="414"/>
      <c r="AE202" s="414"/>
      <c r="AF202" s="414"/>
      <c r="AG202" s="414"/>
      <c r="AH202" s="414"/>
      <c r="AI202" s="1276"/>
      <c r="AJ202" s="1276"/>
      <c r="AK202" s="414"/>
      <c r="AL202" s="414"/>
      <c r="AM202" s="414"/>
      <c r="AN202" s="414"/>
      <c r="AO202" s="415"/>
      <c r="AP202" s="408">
        <f>S202-SUM(V202:AO202)</f>
        <v>0</v>
      </c>
    </row>
    <row r="203" spans="2:43" s="416" customFormat="1" x14ac:dyDescent="0.2">
      <c r="B203" s="399"/>
      <c r="C203" s="438"/>
      <c r="D203" s="411"/>
      <c r="E203" s="411"/>
      <c r="F203" s="411"/>
      <c r="G203" s="411"/>
      <c r="H203" s="411"/>
      <c r="I203" s="411"/>
      <c r="J203" s="411"/>
      <c r="K203" s="411"/>
      <c r="L203" s="411"/>
      <c r="M203" s="411"/>
      <c r="N203" s="411"/>
      <c r="O203" s="411"/>
      <c r="P203" s="411"/>
      <c r="Q203" s="411"/>
      <c r="R203" s="412"/>
      <c r="S203" s="407"/>
      <c r="T203" s="413"/>
      <c r="U203" s="413"/>
      <c r="V203" s="414"/>
      <c r="W203" s="414"/>
      <c r="X203" s="414"/>
      <c r="Y203" s="414"/>
      <c r="Z203" s="414"/>
      <c r="AA203" s="414"/>
      <c r="AB203" s="414"/>
      <c r="AC203" s="414"/>
      <c r="AD203" s="414"/>
      <c r="AE203" s="414"/>
      <c r="AF203" s="414"/>
      <c r="AG203" s="414"/>
      <c r="AH203" s="414"/>
      <c r="AI203" s="1276"/>
      <c r="AJ203" s="1276"/>
      <c r="AK203" s="414"/>
      <c r="AL203" s="414"/>
      <c r="AM203" s="414"/>
      <c r="AN203" s="414"/>
      <c r="AO203" s="415"/>
    </row>
    <row r="204" spans="2:43" s="382" customFormat="1" x14ac:dyDescent="0.2">
      <c r="B204" s="399"/>
      <c r="C204" s="436" t="s">
        <v>246</v>
      </c>
      <c r="D204" s="402"/>
      <c r="E204" s="402"/>
      <c r="F204" s="402"/>
      <c r="G204" s="402"/>
      <c r="H204" s="402"/>
      <c r="I204" s="402"/>
      <c r="J204" s="402"/>
      <c r="K204" s="402"/>
      <c r="L204" s="402"/>
      <c r="M204" s="402"/>
      <c r="N204" s="402"/>
      <c r="O204" s="402"/>
      <c r="P204" s="402"/>
      <c r="Q204" s="402"/>
      <c r="R204" s="402"/>
      <c r="S204" s="402"/>
      <c r="T204" s="402"/>
      <c r="U204" s="402"/>
      <c r="V204" s="403"/>
      <c r="W204" s="403"/>
      <c r="X204" s="403"/>
      <c r="Y204" s="403"/>
      <c r="Z204" s="403"/>
      <c r="AA204" s="403"/>
      <c r="AB204" s="403"/>
      <c r="AC204" s="403"/>
      <c r="AD204" s="403"/>
      <c r="AE204" s="403"/>
      <c r="AF204" s="403"/>
      <c r="AG204" s="403"/>
      <c r="AH204" s="403"/>
      <c r="AI204" s="403"/>
      <c r="AJ204" s="403"/>
      <c r="AK204" s="403"/>
      <c r="AL204" s="403"/>
      <c r="AM204" s="403"/>
      <c r="AN204" s="403"/>
      <c r="AO204" s="404"/>
      <c r="AQ204" s="416"/>
    </row>
    <row r="205" spans="2:43" s="382" customFormat="1" x14ac:dyDescent="0.2">
      <c r="B205" s="399"/>
      <c r="C205" s="437" t="s">
        <v>233</v>
      </c>
      <c r="D205" s="405"/>
      <c r="E205" s="405"/>
      <c r="F205" s="405"/>
      <c r="G205" s="405"/>
      <c r="H205" s="405"/>
      <c r="I205" s="405"/>
      <c r="J205" s="405"/>
      <c r="K205" s="405"/>
      <c r="L205" s="405"/>
      <c r="M205" s="405"/>
      <c r="N205" s="405"/>
      <c r="O205" s="405"/>
      <c r="P205" s="405"/>
      <c r="Q205" s="405"/>
      <c r="R205" s="406"/>
      <c r="S205" s="407"/>
      <c r="T205" s="408"/>
      <c r="U205" s="408"/>
      <c r="V205" s="409"/>
      <c r="W205" s="409"/>
      <c r="X205" s="409"/>
      <c r="Y205" s="409"/>
      <c r="Z205" s="409"/>
      <c r="AA205" s="409"/>
      <c r="AB205" s="409"/>
      <c r="AC205" s="409"/>
      <c r="AD205" s="409"/>
      <c r="AE205" s="409"/>
      <c r="AF205" s="409"/>
      <c r="AG205" s="409"/>
      <c r="AH205" s="409"/>
      <c r="AI205" s="1275"/>
      <c r="AJ205" s="1275"/>
      <c r="AK205" s="409"/>
      <c r="AL205" s="409"/>
      <c r="AM205" s="409"/>
      <c r="AN205" s="409"/>
      <c r="AO205" s="410"/>
    </row>
    <row r="206" spans="2:43" s="416" customFormat="1" x14ac:dyDescent="0.2">
      <c r="B206" s="399"/>
      <c r="C206" s="438" t="s">
        <v>247</v>
      </c>
      <c r="D206" s="411">
        <f>IFERROR('GROUP Inputs'!E212,"")</f>
        <v>0</v>
      </c>
      <c r="E206" s="411">
        <f>IFERROR('GROUP Inputs'!G212,"")</f>
        <v>0</v>
      </c>
      <c r="F206" s="411">
        <f>D206-E206</f>
        <v>0</v>
      </c>
      <c r="G206" s="411"/>
      <c r="H206" s="411"/>
      <c r="I206" s="411"/>
      <c r="J206" s="411"/>
      <c r="K206" s="411"/>
      <c r="L206" s="411"/>
      <c r="M206" s="411"/>
      <c r="N206" s="411"/>
      <c r="O206" s="411"/>
      <c r="P206" s="411"/>
      <c r="Q206" s="411"/>
      <c r="R206" s="412"/>
      <c r="S206" s="407">
        <f>SUM(F206:R206)</f>
        <v>0</v>
      </c>
      <c r="T206" s="413"/>
      <c r="U206" s="413"/>
      <c r="V206" s="414"/>
      <c r="W206" s="414"/>
      <c r="X206" s="414"/>
      <c r="Y206" s="414"/>
      <c r="Z206" s="414">
        <f>S206</f>
        <v>0</v>
      </c>
      <c r="AA206" s="414"/>
      <c r="AB206" s="414"/>
      <c r="AC206" s="414"/>
      <c r="AD206" s="414"/>
      <c r="AE206" s="414"/>
      <c r="AF206" s="414"/>
      <c r="AG206" s="414"/>
      <c r="AH206" s="414"/>
      <c r="AI206" s="1276"/>
      <c r="AJ206" s="1276"/>
      <c r="AK206" s="414"/>
      <c r="AL206" s="414"/>
      <c r="AM206" s="414"/>
      <c r="AN206" s="414"/>
      <c r="AO206" s="415"/>
      <c r="AP206" s="408">
        <f>S206-SUM(V206:AO206)</f>
        <v>0</v>
      </c>
      <c r="AQ206" s="382"/>
    </row>
    <row r="207" spans="2:43" s="416" customFormat="1" x14ac:dyDescent="0.2">
      <c r="B207" s="399"/>
      <c r="C207" s="438"/>
      <c r="D207" s="411"/>
      <c r="E207" s="411"/>
      <c r="F207" s="411"/>
      <c r="G207" s="411"/>
      <c r="H207" s="411"/>
      <c r="I207" s="411"/>
      <c r="J207" s="411"/>
      <c r="K207" s="411"/>
      <c r="L207" s="411"/>
      <c r="M207" s="411"/>
      <c r="N207" s="411"/>
      <c r="O207" s="411"/>
      <c r="P207" s="411"/>
      <c r="Q207" s="411"/>
      <c r="R207" s="412"/>
      <c r="S207" s="407"/>
      <c r="T207" s="413"/>
      <c r="U207" s="413"/>
      <c r="V207" s="414"/>
      <c r="W207" s="414"/>
      <c r="X207" s="414"/>
      <c r="Y207" s="414"/>
      <c r="Z207" s="414"/>
      <c r="AA207" s="414"/>
      <c r="AB207" s="414"/>
      <c r="AC207" s="414"/>
      <c r="AD207" s="414"/>
      <c r="AE207" s="414"/>
      <c r="AF207" s="414"/>
      <c r="AG207" s="414"/>
      <c r="AH207" s="414"/>
      <c r="AI207" s="1276"/>
      <c r="AJ207" s="1276"/>
      <c r="AK207" s="414"/>
      <c r="AL207" s="414"/>
      <c r="AM207" s="414"/>
      <c r="AN207" s="414"/>
      <c r="AO207" s="415"/>
    </row>
    <row r="208" spans="2:43" s="382" customFormat="1" x14ac:dyDescent="0.2">
      <c r="B208" s="399"/>
      <c r="C208" s="436" t="s">
        <v>248</v>
      </c>
      <c r="D208" s="402"/>
      <c r="E208" s="402"/>
      <c r="F208" s="402"/>
      <c r="G208" s="402"/>
      <c r="H208" s="402"/>
      <c r="I208" s="402"/>
      <c r="J208" s="402"/>
      <c r="K208" s="402"/>
      <c r="L208" s="402"/>
      <c r="M208" s="402"/>
      <c r="N208" s="402"/>
      <c r="O208" s="402"/>
      <c r="P208" s="402"/>
      <c r="Q208" s="402"/>
      <c r="R208" s="402"/>
      <c r="S208" s="402"/>
      <c r="T208" s="402"/>
      <c r="U208" s="402"/>
      <c r="V208" s="403"/>
      <c r="W208" s="403"/>
      <c r="X208" s="403"/>
      <c r="Y208" s="403"/>
      <c r="Z208" s="403"/>
      <c r="AA208" s="403"/>
      <c r="AB208" s="403"/>
      <c r="AC208" s="403"/>
      <c r="AD208" s="403"/>
      <c r="AE208" s="403"/>
      <c r="AF208" s="403"/>
      <c r="AG208" s="403"/>
      <c r="AH208" s="403"/>
      <c r="AI208" s="403"/>
      <c r="AJ208" s="403"/>
      <c r="AK208" s="403"/>
      <c r="AL208" s="403"/>
      <c r="AM208" s="403"/>
      <c r="AN208" s="403"/>
      <c r="AO208" s="404"/>
      <c r="AQ208" s="416"/>
    </row>
    <row r="209" spans="2:43" s="382" customFormat="1" x14ac:dyDescent="0.2">
      <c r="B209" s="399"/>
      <c r="C209" s="437" t="s">
        <v>233</v>
      </c>
      <c r="D209" s="405"/>
      <c r="E209" s="405"/>
      <c r="F209" s="405"/>
      <c r="G209" s="405"/>
      <c r="H209" s="405"/>
      <c r="I209" s="405"/>
      <c r="J209" s="405"/>
      <c r="K209" s="405"/>
      <c r="L209" s="405"/>
      <c r="M209" s="405"/>
      <c r="N209" s="405"/>
      <c r="O209" s="405"/>
      <c r="P209" s="405"/>
      <c r="Q209" s="405"/>
      <c r="R209" s="406"/>
      <c r="S209" s="407"/>
      <c r="T209" s="408"/>
      <c r="U209" s="408"/>
      <c r="V209" s="409"/>
      <c r="W209" s="409"/>
      <c r="X209" s="409"/>
      <c r="Y209" s="409"/>
      <c r="Z209" s="409"/>
      <c r="AA209" s="409"/>
      <c r="AB209" s="409"/>
      <c r="AC209" s="409"/>
      <c r="AD209" s="409"/>
      <c r="AE209" s="409"/>
      <c r="AF209" s="409"/>
      <c r="AG209" s="409"/>
      <c r="AH209" s="409"/>
      <c r="AI209" s="1275"/>
      <c r="AJ209" s="1275"/>
      <c r="AK209" s="409"/>
      <c r="AL209" s="409"/>
      <c r="AM209" s="409"/>
      <c r="AN209" s="409"/>
      <c r="AO209" s="410"/>
    </row>
    <row r="210" spans="2:43" s="416" customFormat="1" x14ac:dyDescent="0.2">
      <c r="B210" s="399"/>
      <c r="C210" s="438" t="s">
        <v>249</v>
      </c>
      <c r="D210" s="411">
        <f>IFERROR('GROUP Inputs'!E216,"")</f>
        <v>0</v>
      </c>
      <c r="E210" s="411">
        <f>IFERROR('GROUP Inputs'!G216,"")</f>
        <v>0</v>
      </c>
      <c r="F210" s="411">
        <f>D210-E210</f>
        <v>0</v>
      </c>
      <c r="G210" s="411">
        <f>-G97</f>
        <v>0</v>
      </c>
      <c r="H210" s="411"/>
      <c r="I210" s="411"/>
      <c r="J210" s="411"/>
      <c r="K210" s="411"/>
      <c r="L210" s="411"/>
      <c r="M210" s="411"/>
      <c r="N210" s="411"/>
      <c r="O210" s="411"/>
      <c r="P210" s="411"/>
      <c r="Q210" s="411"/>
      <c r="R210" s="412"/>
      <c r="S210" s="417">
        <f>SUM(F210:R210)</f>
        <v>0</v>
      </c>
      <c r="T210" s="413"/>
      <c r="U210" s="413"/>
      <c r="V210" s="414"/>
      <c r="W210" s="414"/>
      <c r="X210" s="414"/>
      <c r="Y210" s="414"/>
      <c r="Z210" s="414"/>
      <c r="AA210" s="414"/>
      <c r="AB210" s="414">
        <f>S210</f>
        <v>0</v>
      </c>
      <c r="AD210" s="414"/>
      <c r="AE210" s="414"/>
      <c r="AF210" s="414"/>
      <c r="AG210" s="414"/>
      <c r="AH210" s="414"/>
      <c r="AI210" s="1276"/>
      <c r="AJ210" s="1276"/>
      <c r="AK210" s="414"/>
      <c r="AL210" s="414"/>
      <c r="AM210" s="414"/>
      <c r="AN210" s="414"/>
      <c r="AO210" s="415"/>
      <c r="AP210" s="408">
        <f>S210-SUM(V210:AO210)</f>
        <v>0</v>
      </c>
      <c r="AQ210" s="382"/>
    </row>
    <row r="211" spans="2:43" s="416" customFormat="1" x14ac:dyDescent="0.2">
      <c r="B211" s="399"/>
      <c r="C211" s="438" t="s">
        <v>250</v>
      </c>
      <c r="D211" s="411">
        <f>IFERROR('GROUP Inputs'!E217,"")</f>
        <v>0</v>
      </c>
      <c r="E211" s="411">
        <f>IFERROR('GROUP Inputs'!G217,"")</f>
        <v>0</v>
      </c>
      <c r="F211" s="411">
        <f>D211-E211</f>
        <v>0</v>
      </c>
      <c r="G211" s="411"/>
      <c r="H211" s="411"/>
      <c r="I211" s="411"/>
      <c r="J211" s="411"/>
      <c r="K211" s="411"/>
      <c r="L211" s="411"/>
      <c r="M211" s="411"/>
      <c r="N211" s="411"/>
      <c r="O211" s="411"/>
      <c r="P211" s="411"/>
      <c r="Q211" s="411"/>
      <c r="R211" s="412"/>
      <c r="S211" s="417">
        <f>SUM(F211:R211)</f>
        <v>0</v>
      </c>
      <c r="T211" s="413"/>
      <c r="U211" s="413"/>
      <c r="V211" s="414"/>
      <c r="W211" s="414"/>
      <c r="X211" s="414"/>
      <c r="Y211" s="414"/>
      <c r="Z211" s="414"/>
      <c r="AA211" s="414"/>
      <c r="AB211" s="414">
        <f>S211</f>
        <v>0</v>
      </c>
      <c r="AD211" s="414"/>
      <c r="AE211" s="414"/>
      <c r="AF211" s="414"/>
      <c r="AG211" s="414"/>
      <c r="AH211" s="414"/>
      <c r="AI211" s="1276"/>
      <c r="AJ211" s="1276"/>
      <c r="AK211" s="414"/>
      <c r="AL211" s="414"/>
      <c r="AM211" s="414"/>
      <c r="AN211" s="414"/>
      <c r="AO211" s="415"/>
      <c r="AP211" s="408">
        <f>S211-SUM(V211:AO211)</f>
        <v>0</v>
      </c>
    </row>
    <row r="212" spans="2:43" s="416" customFormat="1" x14ac:dyDescent="0.2">
      <c r="B212" s="399"/>
      <c r="C212" s="438"/>
      <c r="D212" s="411"/>
      <c r="E212" s="411"/>
      <c r="F212" s="411"/>
      <c r="G212" s="411"/>
      <c r="H212" s="411"/>
      <c r="I212" s="411"/>
      <c r="J212" s="411"/>
      <c r="K212" s="411"/>
      <c r="L212" s="411"/>
      <c r="M212" s="411"/>
      <c r="N212" s="411"/>
      <c r="O212" s="411"/>
      <c r="P212" s="411"/>
      <c r="Q212" s="411"/>
      <c r="R212" s="412"/>
      <c r="S212" s="407"/>
      <c r="T212" s="413"/>
      <c r="U212" s="413"/>
      <c r="V212" s="414"/>
      <c r="W212" s="414"/>
      <c r="X212" s="414"/>
      <c r="Y212" s="414"/>
      <c r="Z212" s="414"/>
      <c r="AA212" s="414"/>
      <c r="AB212" s="414"/>
      <c r="AC212" s="414"/>
      <c r="AD212" s="414"/>
      <c r="AE212" s="414"/>
      <c r="AF212" s="414"/>
      <c r="AG212" s="414"/>
      <c r="AH212" s="414"/>
      <c r="AI212" s="1276"/>
      <c r="AJ212" s="1276"/>
      <c r="AK212" s="414"/>
      <c r="AL212" s="414"/>
      <c r="AM212" s="414"/>
      <c r="AN212" s="414"/>
      <c r="AO212" s="415"/>
    </row>
    <row r="213" spans="2:43" s="382" customFormat="1" x14ac:dyDescent="0.2">
      <c r="B213" s="399"/>
      <c r="C213" s="436" t="s">
        <v>251</v>
      </c>
      <c r="D213" s="402"/>
      <c r="E213" s="402"/>
      <c r="F213" s="402"/>
      <c r="G213" s="402"/>
      <c r="H213" s="402"/>
      <c r="I213" s="402"/>
      <c r="J213" s="402"/>
      <c r="K213" s="402"/>
      <c r="L213" s="402"/>
      <c r="M213" s="402"/>
      <c r="N213" s="402"/>
      <c r="O213" s="402"/>
      <c r="P213" s="402"/>
      <c r="Q213" s="402"/>
      <c r="R213" s="402"/>
      <c r="S213" s="402"/>
      <c r="T213" s="402"/>
      <c r="U213" s="402"/>
      <c r="V213" s="403"/>
      <c r="W213" s="403"/>
      <c r="X213" s="403"/>
      <c r="Y213" s="403"/>
      <c r="Z213" s="403"/>
      <c r="AA213" s="403"/>
      <c r="AB213" s="403"/>
      <c r="AC213" s="403"/>
      <c r="AD213" s="403"/>
      <c r="AE213" s="403"/>
      <c r="AF213" s="403"/>
      <c r="AG213" s="403"/>
      <c r="AH213" s="403"/>
      <c r="AI213" s="403"/>
      <c r="AJ213" s="403"/>
      <c r="AK213" s="403"/>
      <c r="AL213" s="403"/>
      <c r="AM213" s="403"/>
      <c r="AN213" s="403"/>
      <c r="AO213" s="404"/>
      <c r="AQ213" s="416"/>
    </row>
    <row r="214" spans="2:43" s="382" customFormat="1" x14ac:dyDescent="0.2">
      <c r="B214" s="399"/>
      <c r="C214" s="437" t="s">
        <v>233</v>
      </c>
      <c r="D214" s="405"/>
      <c r="E214" s="405"/>
      <c r="F214" s="405"/>
      <c r="G214" s="405"/>
      <c r="H214" s="405"/>
      <c r="I214" s="405"/>
      <c r="J214" s="405"/>
      <c r="K214" s="405"/>
      <c r="L214" s="405"/>
      <c r="M214" s="405"/>
      <c r="N214" s="405"/>
      <c r="O214" s="405"/>
      <c r="P214" s="405"/>
      <c r="Q214" s="405"/>
      <c r="R214" s="406"/>
      <c r="S214" s="407"/>
      <c r="T214" s="408"/>
      <c r="U214" s="408"/>
      <c r="V214" s="409"/>
      <c r="W214" s="409"/>
      <c r="X214" s="409"/>
      <c r="Y214" s="409"/>
      <c r="Z214" s="409"/>
      <c r="AA214" s="409"/>
      <c r="AB214" s="409"/>
      <c r="AC214" s="409"/>
      <c r="AD214" s="409"/>
      <c r="AE214" s="409"/>
      <c r="AF214" s="409"/>
      <c r="AG214" s="409"/>
      <c r="AH214" s="409"/>
      <c r="AI214" s="1275"/>
      <c r="AJ214" s="1275"/>
      <c r="AK214" s="409"/>
      <c r="AL214" s="409"/>
      <c r="AM214" s="409"/>
      <c r="AN214" s="409"/>
      <c r="AO214" s="410"/>
    </row>
    <row r="215" spans="2:43" s="416" customFormat="1" x14ac:dyDescent="0.2">
      <c r="B215" s="399"/>
      <c r="C215" s="438" t="s">
        <v>252</v>
      </c>
      <c r="D215" s="411">
        <f>IFERROR('GROUP Inputs'!E221,"")</f>
        <v>0</v>
      </c>
      <c r="E215" s="411">
        <f>IFERROR('GROUP Inputs'!G221,"")</f>
        <v>0</v>
      </c>
      <c r="F215" s="411">
        <f>D215-E215</f>
        <v>0</v>
      </c>
      <c r="G215" s="411"/>
      <c r="H215" s="411"/>
      <c r="I215" s="411"/>
      <c r="J215" s="411"/>
      <c r="K215" s="411"/>
      <c r="L215" s="411"/>
      <c r="M215" s="411"/>
      <c r="N215" s="411"/>
      <c r="O215" s="411"/>
      <c r="P215" s="411"/>
      <c r="Q215" s="411"/>
      <c r="R215" s="412"/>
      <c r="S215" s="407">
        <f>SUM(F215:R215)</f>
        <v>0</v>
      </c>
      <c r="T215" s="413"/>
      <c r="U215" s="413"/>
      <c r="V215" s="414"/>
      <c r="W215" s="414"/>
      <c r="X215" s="414"/>
      <c r="Y215" s="414"/>
      <c r="Z215" s="414"/>
      <c r="AA215" s="414"/>
      <c r="AB215" s="414"/>
      <c r="AC215" s="414"/>
      <c r="AD215" s="414"/>
      <c r="AE215" s="414"/>
      <c r="AF215" s="414"/>
      <c r="AG215" s="414"/>
      <c r="AH215" s="414"/>
      <c r="AI215" s="1276"/>
      <c r="AJ215" s="1276"/>
      <c r="AK215" s="414"/>
      <c r="AL215" s="414"/>
      <c r="AM215" s="414"/>
      <c r="AN215" s="414">
        <f>+S215</f>
        <v>0</v>
      </c>
      <c r="AO215" s="415"/>
      <c r="AP215" s="408">
        <f>S215-SUM(V215:AO215)</f>
        <v>0</v>
      </c>
      <c r="AQ215" s="382"/>
    </row>
    <row r="216" spans="2:43" s="416" customFormat="1" x14ac:dyDescent="0.2">
      <c r="B216" s="399"/>
      <c r="C216" s="438" t="s">
        <v>253</v>
      </c>
      <c r="D216" s="411">
        <f>IFERROR('GROUP Inputs'!E222,"")</f>
        <v>0</v>
      </c>
      <c r="E216" s="411">
        <f>IFERROR('GROUP Inputs'!G222,"")</f>
        <v>0</v>
      </c>
      <c r="F216" s="411">
        <f>D216-E216</f>
        <v>0</v>
      </c>
      <c r="G216" s="411"/>
      <c r="H216" s="411"/>
      <c r="I216" s="411"/>
      <c r="J216" s="411"/>
      <c r="K216" s="411"/>
      <c r="L216" s="411"/>
      <c r="M216" s="411"/>
      <c r="N216" s="411"/>
      <c r="O216" s="411"/>
      <c r="P216" s="411"/>
      <c r="Q216" s="411"/>
      <c r="R216" s="412"/>
      <c r="S216" s="407">
        <f>SUM(F216:R216)</f>
        <v>0</v>
      </c>
      <c r="T216" s="413"/>
      <c r="U216" s="413"/>
      <c r="V216" s="414"/>
      <c r="W216" s="414"/>
      <c r="X216" s="414"/>
      <c r="Y216" s="414"/>
      <c r="Z216" s="414"/>
      <c r="AA216" s="414"/>
      <c r="AB216" s="414"/>
      <c r="AC216" s="414"/>
      <c r="AD216" s="414"/>
      <c r="AE216" s="414"/>
      <c r="AF216" s="414"/>
      <c r="AG216" s="414"/>
      <c r="AH216" s="414"/>
      <c r="AI216" s="1276"/>
      <c r="AJ216" s="1276"/>
      <c r="AK216" s="414"/>
      <c r="AL216" s="414"/>
      <c r="AM216" s="414"/>
      <c r="AN216" s="414">
        <f>+S216</f>
        <v>0</v>
      </c>
      <c r="AO216" s="415"/>
      <c r="AP216" s="408">
        <f>S216-SUM(V216:AO216)</f>
        <v>0</v>
      </c>
    </row>
    <row r="217" spans="2:43" s="416" customFormat="1" x14ac:dyDescent="0.2">
      <c r="B217" s="399"/>
      <c r="C217" s="438"/>
      <c r="D217" s="411"/>
      <c r="E217" s="411"/>
      <c r="F217" s="411"/>
      <c r="G217" s="411"/>
      <c r="H217" s="411"/>
      <c r="I217" s="411"/>
      <c r="J217" s="411"/>
      <c r="K217" s="411"/>
      <c r="L217" s="411"/>
      <c r="M217" s="411"/>
      <c r="N217" s="411"/>
      <c r="O217" s="411"/>
      <c r="P217" s="411"/>
      <c r="Q217" s="411"/>
      <c r="R217" s="412"/>
      <c r="S217" s="407"/>
      <c r="T217" s="413"/>
      <c r="U217" s="413"/>
      <c r="V217" s="414"/>
      <c r="W217" s="414"/>
      <c r="X217" s="414"/>
      <c r="Y217" s="414"/>
      <c r="Z217" s="414"/>
      <c r="AA217" s="414"/>
      <c r="AB217" s="414"/>
      <c r="AC217" s="414"/>
      <c r="AD217" s="414"/>
      <c r="AE217" s="414"/>
      <c r="AF217" s="414"/>
      <c r="AG217" s="414"/>
      <c r="AH217" s="414"/>
      <c r="AI217" s="1276"/>
      <c r="AJ217" s="1276"/>
      <c r="AK217" s="414"/>
      <c r="AL217" s="414"/>
      <c r="AM217" s="414"/>
      <c r="AN217" s="414"/>
      <c r="AO217" s="415"/>
    </row>
    <row r="218" spans="2:43" s="382" customFormat="1" x14ac:dyDescent="0.2">
      <c r="B218" s="399"/>
      <c r="C218" s="436" t="s">
        <v>254</v>
      </c>
      <c r="D218" s="402"/>
      <c r="E218" s="402"/>
      <c r="F218" s="402"/>
      <c r="G218" s="402"/>
      <c r="H218" s="402"/>
      <c r="I218" s="402"/>
      <c r="J218" s="402"/>
      <c r="K218" s="402"/>
      <c r="L218" s="402"/>
      <c r="M218" s="402"/>
      <c r="N218" s="402"/>
      <c r="O218" s="402"/>
      <c r="P218" s="402"/>
      <c r="Q218" s="402"/>
      <c r="R218" s="402"/>
      <c r="S218" s="402"/>
      <c r="T218" s="402"/>
      <c r="U218" s="402"/>
      <c r="V218" s="403"/>
      <c r="W218" s="403"/>
      <c r="X218" s="403"/>
      <c r="Y218" s="403"/>
      <c r="Z218" s="403"/>
      <c r="AA218" s="403"/>
      <c r="AB218" s="403"/>
      <c r="AC218" s="403"/>
      <c r="AD218" s="403"/>
      <c r="AE218" s="403"/>
      <c r="AF218" s="403"/>
      <c r="AG218" s="403"/>
      <c r="AH218" s="403"/>
      <c r="AI218" s="403"/>
      <c r="AJ218" s="403"/>
      <c r="AK218" s="403"/>
      <c r="AL218" s="403"/>
      <c r="AM218" s="403"/>
      <c r="AN218" s="403"/>
      <c r="AO218" s="404"/>
      <c r="AQ218" s="416"/>
    </row>
    <row r="219" spans="2:43" s="382" customFormat="1" x14ac:dyDescent="0.2">
      <c r="B219" s="399"/>
      <c r="C219" s="437" t="s">
        <v>233</v>
      </c>
      <c r="D219" s="405"/>
      <c r="E219" s="405"/>
      <c r="F219" s="405"/>
      <c r="G219" s="405"/>
      <c r="H219" s="405"/>
      <c r="I219" s="405"/>
      <c r="J219" s="405"/>
      <c r="K219" s="405"/>
      <c r="L219" s="405"/>
      <c r="M219" s="405"/>
      <c r="N219" s="405"/>
      <c r="O219" s="405"/>
      <c r="P219" s="405"/>
      <c r="Q219" s="405"/>
      <c r="R219" s="406"/>
      <c r="S219" s="407"/>
      <c r="T219" s="408"/>
      <c r="U219" s="408"/>
      <c r="V219" s="409"/>
      <c r="W219" s="409"/>
      <c r="X219" s="409"/>
      <c r="Y219" s="409"/>
      <c r="Z219" s="409"/>
      <c r="AA219" s="409"/>
      <c r="AB219" s="409"/>
      <c r="AC219" s="409"/>
      <c r="AD219" s="409"/>
      <c r="AE219" s="409"/>
      <c r="AF219" s="409"/>
      <c r="AG219" s="409"/>
      <c r="AH219" s="409"/>
      <c r="AI219" s="1275"/>
      <c r="AJ219" s="1275"/>
      <c r="AK219" s="409"/>
      <c r="AL219" s="409"/>
      <c r="AM219" s="409"/>
      <c r="AN219" s="409"/>
      <c r="AO219" s="410"/>
    </row>
    <row r="220" spans="2:43" s="416" customFormat="1" x14ac:dyDescent="0.2">
      <c r="B220" s="399"/>
      <c r="C220" s="438" t="s">
        <v>1420</v>
      </c>
      <c r="D220" s="411">
        <f>IFERROR('GROUP Inputs'!E226,"")</f>
        <v>0</v>
      </c>
      <c r="E220" s="411">
        <f>IFERROR('GROUP Inputs'!G226,"")</f>
        <v>0</v>
      </c>
      <c r="F220" s="411">
        <f>D220-E220</f>
        <v>0</v>
      </c>
      <c r="G220" s="411"/>
      <c r="H220" s="411"/>
      <c r="I220" s="411"/>
      <c r="J220" s="411"/>
      <c r="K220" s="411"/>
      <c r="L220" s="411"/>
      <c r="M220" s="411"/>
      <c r="N220" s="411"/>
      <c r="O220" s="411"/>
      <c r="P220" s="411"/>
      <c r="Q220" s="411"/>
      <c r="R220" s="412"/>
      <c r="S220" s="407">
        <f>SUM(F220:R220)</f>
        <v>0</v>
      </c>
      <c r="T220" s="413"/>
      <c r="U220" s="413"/>
      <c r="V220" s="414"/>
      <c r="W220" s="414"/>
      <c r="X220" s="414"/>
      <c r="Y220" s="414"/>
      <c r="Z220" s="414"/>
      <c r="AA220" s="414"/>
      <c r="AB220" s="414"/>
      <c r="AC220" s="414"/>
      <c r="AD220" s="414"/>
      <c r="AE220" s="414"/>
      <c r="AF220" s="414"/>
      <c r="AG220" s="414"/>
      <c r="AH220" s="414"/>
      <c r="AI220" s="1276"/>
      <c r="AJ220" s="1276"/>
      <c r="AK220" s="414"/>
      <c r="AL220" s="414"/>
      <c r="AM220" s="414">
        <f>+S220</f>
        <v>0</v>
      </c>
      <c r="AN220" s="414"/>
      <c r="AO220" s="415"/>
      <c r="AP220" s="408">
        <f>S220-SUM(V220:AO220)</f>
        <v>0</v>
      </c>
      <c r="AQ220" s="382"/>
    </row>
    <row r="221" spans="2:43" s="416" customFormat="1" x14ac:dyDescent="0.2">
      <c r="B221" s="399"/>
      <c r="C221" s="438" t="s">
        <v>1421</v>
      </c>
      <c r="D221" s="411">
        <f>IFERROR('GROUP Inputs'!E227,"")</f>
        <v>0</v>
      </c>
      <c r="E221" s="411">
        <f>IFERROR('GROUP Inputs'!G227,"")</f>
        <v>0</v>
      </c>
      <c r="F221" s="411">
        <f>D221-E221</f>
        <v>0</v>
      </c>
      <c r="G221" s="411"/>
      <c r="H221" s="411"/>
      <c r="I221" s="411"/>
      <c r="J221" s="411"/>
      <c r="K221" s="411"/>
      <c r="L221" s="411"/>
      <c r="M221" s="411"/>
      <c r="N221" s="411"/>
      <c r="O221" s="411"/>
      <c r="P221" s="411"/>
      <c r="Q221" s="411"/>
      <c r="R221" s="412"/>
      <c r="S221" s="407">
        <f>SUM(F221:R221)</f>
        <v>0</v>
      </c>
      <c r="T221" s="413"/>
      <c r="U221" s="413"/>
      <c r="V221" s="414"/>
      <c r="W221" s="414"/>
      <c r="X221" s="414"/>
      <c r="Y221" s="414"/>
      <c r="Z221" s="414"/>
      <c r="AA221" s="414"/>
      <c r="AB221" s="414"/>
      <c r="AC221" s="414"/>
      <c r="AD221" s="414"/>
      <c r="AE221" s="414"/>
      <c r="AF221" s="414"/>
      <c r="AG221" s="414"/>
      <c r="AH221" s="414"/>
      <c r="AI221" s="1276"/>
      <c r="AJ221" s="1276"/>
      <c r="AK221" s="414"/>
      <c r="AL221" s="414"/>
      <c r="AM221" s="414">
        <f>+S221</f>
        <v>0</v>
      </c>
      <c r="AN221" s="414"/>
      <c r="AO221" s="415"/>
      <c r="AP221" s="408">
        <f>S221-SUM(V221:AO221)</f>
        <v>0</v>
      </c>
    </row>
    <row r="222" spans="2:43" s="416" customFormat="1" x14ac:dyDescent="0.2">
      <c r="B222" s="399"/>
      <c r="C222" s="438" t="s">
        <v>1422</v>
      </c>
      <c r="D222" s="411">
        <f>IFERROR('GROUP Inputs'!E228,"")</f>
        <v>0</v>
      </c>
      <c r="E222" s="411">
        <f>IFERROR('GROUP Inputs'!G228,"")</f>
        <v>0</v>
      </c>
      <c r="F222" s="411">
        <f>D222-E222</f>
        <v>0</v>
      </c>
      <c r="G222" s="411"/>
      <c r="H222" s="411"/>
      <c r="I222" s="411"/>
      <c r="J222" s="411"/>
      <c r="K222" s="411"/>
      <c r="L222" s="411"/>
      <c r="M222" s="411"/>
      <c r="N222" s="411"/>
      <c r="O222" s="411"/>
      <c r="P222" s="411">
        <f>-P158</f>
        <v>0</v>
      </c>
      <c r="Q222" s="411"/>
      <c r="R222" s="412"/>
      <c r="S222" s="407">
        <f>SUM(F222:R222)</f>
        <v>0</v>
      </c>
      <c r="T222" s="413"/>
      <c r="U222" s="413"/>
      <c r="V222" s="414"/>
      <c r="W222" s="414"/>
      <c r="X222" s="414"/>
      <c r="Y222" s="414"/>
      <c r="Z222" s="414"/>
      <c r="AA222" s="414"/>
      <c r="AB222" s="414"/>
      <c r="AC222" s="414"/>
      <c r="AD222" s="414"/>
      <c r="AE222" s="414"/>
      <c r="AF222" s="414"/>
      <c r="AG222" s="414"/>
      <c r="AH222" s="414"/>
      <c r="AI222" s="1276"/>
      <c r="AJ222" s="1276"/>
      <c r="AK222" s="414"/>
      <c r="AL222" s="414"/>
      <c r="AM222" s="414">
        <f>+S222</f>
        <v>0</v>
      </c>
      <c r="AN222" s="414"/>
      <c r="AO222" s="415"/>
      <c r="AP222" s="408">
        <f>S222-SUM(V222:AO222)</f>
        <v>0</v>
      </c>
    </row>
    <row r="223" spans="2:43" s="416" customFormat="1" x14ac:dyDescent="0.2">
      <c r="B223" s="399"/>
      <c r="C223" s="438"/>
      <c r="D223" s="411"/>
      <c r="E223" s="411"/>
      <c r="F223" s="411"/>
      <c r="G223" s="411"/>
      <c r="H223" s="411"/>
      <c r="I223" s="411"/>
      <c r="J223" s="411"/>
      <c r="K223" s="411"/>
      <c r="L223" s="411"/>
      <c r="M223" s="411"/>
      <c r="N223" s="411"/>
      <c r="O223" s="411"/>
      <c r="P223" s="411"/>
      <c r="Q223" s="411"/>
      <c r="R223" s="412"/>
      <c r="S223" s="407"/>
      <c r="T223" s="413"/>
      <c r="U223" s="413"/>
      <c r="V223" s="414"/>
      <c r="W223" s="414"/>
      <c r="X223" s="414"/>
      <c r="Y223" s="414"/>
      <c r="Z223" s="414"/>
      <c r="AA223" s="414"/>
      <c r="AB223" s="414"/>
      <c r="AC223" s="414"/>
      <c r="AD223" s="414"/>
      <c r="AE223" s="414"/>
      <c r="AF223" s="414"/>
      <c r="AG223" s="414"/>
      <c r="AH223" s="414"/>
      <c r="AI223" s="1276"/>
      <c r="AJ223" s="1276"/>
      <c r="AK223" s="414"/>
      <c r="AL223" s="414"/>
      <c r="AM223" s="414"/>
      <c r="AN223" s="414"/>
      <c r="AO223" s="415"/>
    </row>
    <row r="224" spans="2:43" s="382" customFormat="1" x14ac:dyDescent="0.2">
      <c r="B224" s="399"/>
      <c r="C224" s="436" t="s">
        <v>258</v>
      </c>
      <c r="D224" s="402"/>
      <c r="E224" s="402"/>
      <c r="F224" s="402"/>
      <c r="G224" s="402"/>
      <c r="H224" s="402"/>
      <c r="I224" s="402"/>
      <c r="J224" s="402"/>
      <c r="K224" s="402"/>
      <c r="L224" s="402"/>
      <c r="M224" s="402"/>
      <c r="N224" s="402"/>
      <c r="O224" s="402"/>
      <c r="P224" s="402"/>
      <c r="Q224" s="402"/>
      <c r="R224" s="402"/>
      <c r="S224" s="402"/>
      <c r="T224" s="402"/>
      <c r="U224" s="402"/>
      <c r="V224" s="403"/>
      <c r="W224" s="403"/>
      <c r="X224" s="403"/>
      <c r="Y224" s="403"/>
      <c r="Z224" s="403"/>
      <c r="AA224" s="403"/>
      <c r="AB224" s="403"/>
      <c r="AC224" s="403"/>
      <c r="AD224" s="403"/>
      <c r="AE224" s="403"/>
      <c r="AF224" s="403"/>
      <c r="AG224" s="403"/>
      <c r="AH224" s="403"/>
      <c r="AI224" s="403"/>
      <c r="AJ224" s="403"/>
      <c r="AK224" s="403"/>
      <c r="AL224" s="403"/>
      <c r="AM224" s="403"/>
      <c r="AN224" s="403"/>
      <c r="AO224" s="404"/>
      <c r="AQ224" s="416"/>
    </row>
    <row r="225" spans="2:43" s="382" customFormat="1" x14ac:dyDescent="0.2">
      <c r="B225" s="399"/>
      <c r="C225" s="437" t="s">
        <v>233</v>
      </c>
      <c r="D225" s="405"/>
      <c r="E225" s="405"/>
      <c r="F225" s="405"/>
      <c r="G225" s="405"/>
      <c r="H225" s="405"/>
      <c r="I225" s="405"/>
      <c r="J225" s="405"/>
      <c r="K225" s="405"/>
      <c r="L225" s="405"/>
      <c r="M225" s="405"/>
      <c r="N225" s="405"/>
      <c r="O225" s="405"/>
      <c r="P225" s="405"/>
      <c r="Q225" s="405"/>
      <c r="R225" s="406"/>
      <c r="S225" s="407"/>
      <c r="T225" s="408"/>
      <c r="U225" s="408"/>
      <c r="V225" s="409"/>
      <c r="W225" s="409"/>
      <c r="X225" s="409"/>
      <c r="Y225" s="409"/>
      <c r="Z225" s="409"/>
      <c r="AA225" s="409"/>
      <c r="AB225" s="409"/>
      <c r="AC225" s="409"/>
      <c r="AD225" s="409"/>
      <c r="AE225" s="409"/>
      <c r="AF225" s="409"/>
      <c r="AG225" s="409"/>
      <c r="AH225" s="409"/>
      <c r="AI225" s="1275"/>
      <c r="AJ225" s="1275"/>
      <c r="AK225" s="409"/>
      <c r="AL225" s="409"/>
      <c r="AM225" s="409"/>
      <c r="AN225" s="409"/>
      <c r="AO225" s="410"/>
    </row>
    <row r="226" spans="2:43" s="416" customFormat="1" x14ac:dyDescent="0.2">
      <c r="B226" s="399"/>
      <c r="C226" s="438" t="s">
        <v>1423</v>
      </c>
      <c r="D226" s="411">
        <f>IFERROR('GROUP Inputs'!E232,"")</f>
        <v>0</v>
      </c>
      <c r="E226" s="411">
        <f>IFERROR('GROUP Inputs'!G232,"")</f>
        <v>0</v>
      </c>
      <c r="F226" s="411">
        <f>D226-E226</f>
        <v>0</v>
      </c>
      <c r="G226" s="411"/>
      <c r="H226" s="411"/>
      <c r="I226" s="411"/>
      <c r="J226" s="411"/>
      <c r="K226" s="411"/>
      <c r="L226" s="411"/>
      <c r="M226" s="411"/>
      <c r="N226" s="411"/>
      <c r="O226" s="411"/>
      <c r="P226" s="411"/>
      <c r="Q226" s="411"/>
      <c r="R226" s="412"/>
      <c r="S226" s="407">
        <f>SUM(F226:R226)</f>
        <v>0</v>
      </c>
      <c r="T226" s="413"/>
      <c r="U226" s="413"/>
      <c r="V226" s="414"/>
      <c r="W226" s="414"/>
      <c r="X226" s="414"/>
      <c r="Y226" s="414"/>
      <c r="Z226" s="414"/>
      <c r="AA226" s="414"/>
      <c r="AB226" s="414"/>
      <c r="AC226" s="414"/>
      <c r="AD226" s="414"/>
      <c r="AE226" s="414"/>
      <c r="AF226" s="414">
        <f>+F226</f>
        <v>0</v>
      </c>
      <c r="AG226" s="414"/>
      <c r="AH226" s="414"/>
      <c r="AI226" s="1276"/>
      <c r="AJ226" s="1276"/>
      <c r="AK226" s="414"/>
      <c r="AL226" s="414"/>
      <c r="AM226" s="414"/>
      <c r="AN226" s="414"/>
      <c r="AO226" s="415"/>
      <c r="AP226" s="408">
        <f>S226-SUM(V226:AO226)</f>
        <v>0</v>
      </c>
      <c r="AQ226" s="382"/>
    </row>
    <row r="227" spans="2:43" s="416" customFormat="1" x14ac:dyDescent="0.2">
      <c r="B227" s="399"/>
      <c r="C227" s="438" t="s">
        <v>1424</v>
      </c>
      <c r="D227" s="411">
        <f>IFERROR('GROUP Inputs'!E233,"")</f>
        <v>0</v>
      </c>
      <c r="E227" s="411">
        <f>IFERROR('GROUP Inputs'!G233,"")</f>
        <v>0</v>
      </c>
      <c r="F227" s="411">
        <f>D227-E227</f>
        <v>0</v>
      </c>
      <c r="G227" s="411"/>
      <c r="H227" s="411"/>
      <c r="I227" s="411"/>
      <c r="J227" s="411"/>
      <c r="K227" s="411"/>
      <c r="L227" s="411"/>
      <c r="M227" s="411"/>
      <c r="N227" s="411"/>
      <c r="O227" s="411"/>
      <c r="P227" s="411"/>
      <c r="Q227" s="411"/>
      <c r="R227" s="412"/>
      <c r="S227" s="407">
        <f>SUM(F227:R227)</f>
        <v>0</v>
      </c>
      <c r="T227" s="413"/>
      <c r="U227" s="413"/>
      <c r="V227" s="414"/>
      <c r="W227" s="414"/>
      <c r="X227" s="414"/>
      <c r="Y227" s="414"/>
      <c r="Z227" s="414"/>
      <c r="AA227" s="414"/>
      <c r="AB227" s="414"/>
      <c r="AC227" s="414"/>
      <c r="AD227" s="414"/>
      <c r="AE227" s="414"/>
      <c r="AF227" s="414">
        <f>+F227</f>
        <v>0</v>
      </c>
      <c r="AG227" s="414"/>
      <c r="AH227" s="414"/>
      <c r="AI227" s="1276"/>
      <c r="AJ227" s="558"/>
      <c r="AK227" s="414"/>
      <c r="AL227" s="414"/>
      <c r="AM227" s="414"/>
      <c r="AN227" s="414"/>
      <c r="AO227" s="415"/>
      <c r="AP227" s="408">
        <f>S227-SUM(V227:AO227)</f>
        <v>0</v>
      </c>
    </row>
    <row r="228" spans="2:43" s="416" customFormat="1" x14ac:dyDescent="0.2">
      <c r="B228" s="399"/>
      <c r="C228" s="438"/>
      <c r="D228" s="411"/>
      <c r="E228" s="411"/>
      <c r="F228" s="411"/>
      <c r="G228" s="411"/>
      <c r="H228" s="411"/>
      <c r="I228" s="411"/>
      <c r="J228" s="411"/>
      <c r="K228" s="411"/>
      <c r="L228" s="411"/>
      <c r="M228" s="411"/>
      <c r="N228" s="411"/>
      <c r="O228" s="411"/>
      <c r="P228" s="411"/>
      <c r="Q228" s="411"/>
      <c r="R228" s="412"/>
      <c r="S228" s="407"/>
      <c r="T228" s="413"/>
      <c r="U228" s="413"/>
      <c r="V228" s="414"/>
      <c r="W228" s="414"/>
      <c r="X228" s="414"/>
      <c r="Y228" s="414"/>
      <c r="Z228" s="414"/>
      <c r="AA228" s="414"/>
      <c r="AB228" s="414"/>
      <c r="AC228" s="414"/>
      <c r="AD228" s="414"/>
      <c r="AE228" s="414"/>
      <c r="AF228" s="414"/>
      <c r="AG228" s="414"/>
      <c r="AH228" s="414"/>
      <c r="AI228" s="1276"/>
      <c r="AJ228" s="1276"/>
      <c r="AK228" s="414"/>
      <c r="AL228" s="414"/>
      <c r="AM228" s="414"/>
      <c r="AN228" s="414"/>
      <c r="AO228" s="415"/>
    </row>
    <row r="229" spans="2:43" s="382" customFormat="1" x14ac:dyDescent="0.2">
      <c r="B229" s="399"/>
      <c r="C229" s="436" t="s">
        <v>261</v>
      </c>
      <c r="D229" s="402"/>
      <c r="E229" s="402"/>
      <c r="F229" s="402"/>
      <c r="G229" s="402"/>
      <c r="H229" s="402"/>
      <c r="I229" s="402"/>
      <c r="J229" s="402"/>
      <c r="K229" s="402"/>
      <c r="L229" s="402"/>
      <c r="M229" s="402"/>
      <c r="N229" s="402"/>
      <c r="O229" s="402"/>
      <c r="P229" s="402"/>
      <c r="Q229" s="402"/>
      <c r="R229" s="402"/>
      <c r="S229" s="402"/>
      <c r="T229" s="402"/>
      <c r="U229" s="402"/>
      <c r="V229" s="403"/>
      <c r="W229" s="403"/>
      <c r="X229" s="403"/>
      <c r="Y229" s="403"/>
      <c r="Z229" s="403"/>
      <c r="AA229" s="403"/>
      <c r="AB229" s="403"/>
      <c r="AC229" s="403"/>
      <c r="AD229" s="403"/>
      <c r="AE229" s="403"/>
      <c r="AF229" s="403"/>
      <c r="AG229" s="403"/>
      <c r="AH229" s="403"/>
      <c r="AI229" s="403"/>
      <c r="AJ229" s="403"/>
      <c r="AK229" s="403"/>
      <c r="AL229" s="403"/>
      <c r="AM229" s="403"/>
      <c r="AN229" s="403"/>
      <c r="AO229" s="404"/>
      <c r="AQ229" s="416"/>
    </row>
    <row r="230" spans="2:43" s="382" customFormat="1" x14ac:dyDescent="0.2">
      <c r="B230" s="399"/>
      <c r="C230" s="437" t="s">
        <v>233</v>
      </c>
      <c r="D230" s="405"/>
      <c r="E230" s="405"/>
      <c r="F230" s="405"/>
      <c r="G230" s="405"/>
      <c r="H230" s="405"/>
      <c r="I230" s="405"/>
      <c r="J230" s="405"/>
      <c r="K230" s="405"/>
      <c r="L230" s="405"/>
      <c r="M230" s="405"/>
      <c r="N230" s="405"/>
      <c r="O230" s="405"/>
      <c r="P230" s="405"/>
      <c r="Q230" s="405"/>
      <c r="R230" s="406"/>
      <c r="S230" s="407"/>
      <c r="T230" s="408"/>
      <c r="U230" s="408"/>
      <c r="V230" s="409"/>
      <c r="W230" s="409"/>
      <c r="X230" s="409"/>
      <c r="Y230" s="409"/>
      <c r="Z230" s="409"/>
      <c r="AA230" s="409"/>
      <c r="AB230" s="409"/>
      <c r="AC230" s="409"/>
      <c r="AD230" s="409"/>
      <c r="AE230" s="409"/>
      <c r="AF230" s="409"/>
      <c r="AG230" s="409"/>
      <c r="AH230" s="409"/>
      <c r="AI230" s="1275"/>
      <c r="AJ230" s="1275"/>
      <c r="AK230" s="409"/>
      <c r="AL230" s="409"/>
      <c r="AM230" s="409"/>
      <c r="AN230" s="409"/>
      <c r="AO230" s="410"/>
    </row>
    <row r="231" spans="2:43" s="416" customFormat="1" x14ac:dyDescent="0.2">
      <c r="B231" s="399"/>
      <c r="C231" s="438" t="s">
        <v>317</v>
      </c>
      <c r="D231" s="411">
        <f>IFERROR('GROUP Inputs'!E237,"")</f>
        <v>0</v>
      </c>
      <c r="E231" s="411">
        <f>IFERROR('GROUP Inputs'!G237,"")</f>
        <v>0</v>
      </c>
      <c r="F231" s="411">
        <f>D231-E231</f>
        <v>0</v>
      </c>
      <c r="G231" s="411"/>
      <c r="H231" s="411"/>
      <c r="I231" s="411"/>
      <c r="J231" s="411"/>
      <c r="K231" s="411"/>
      <c r="L231" s="411"/>
      <c r="M231" s="411"/>
      <c r="N231" s="411"/>
      <c r="O231" s="411"/>
      <c r="P231" s="411"/>
      <c r="Q231" s="411"/>
      <c r="R231" s="412"/>
      <c r="S231" s="407">
        <f>SUM(F231:R231)</f>
        <v>0</v>
      </c>
      <c r="T231" s="413"/>
      <c r="U231" s="413"/>
      <c r="V231" s="414"/>
      <c r="W231" s="414"/>
      <c r="X231" s="414"/>
      <c r="Y231" s="414"/>
      <c r="Z231" s="414"/>
      <c r="AA231" s="414"/>
      <c r="AB231" s="414"/>
      <c r="AC231" s="414"/>
      <c r="AD231" s="414"/>
      <c r="AE231" s="414"/>
      <c r="AF231" s="414">
        <f>+S231</f>
        <v>0</v>
      </c>
      <c r="AG231" s="414"/>
      <c r="AH231" s="414"/>
      <c r="AI231" s="1276"/>
      <c r="AJ231" s="1276"/>
      <c r="AK231" s="414"/>
      <c r="AL231" s="414"/>
      <c r="AM231" s="414"/>
      <c r="AN231" s="414"/>
      <c r="AO231" s="415"/>
      <c r="AP231" s="408">
        <f>S231-SUM(V231:AO231)</f>
        <v>0</v>
      </c>
      <c r="AQ231" s="382"/>
    </row>
    <row r="232" spans="2:43" s="416" customFormat="1" x14ac:dyDescent="0.2">
      <c r="B232" s="399"/>
      <c r="C232" s="438" t="s">
        <v>318</v>
      </c>
      <c r="D232" s="411">
        <f>IFERROR('GROUP Inputs'!E238,"")</f>
        <v>0</v>
      </c>
      <c r="E232" s="411">
        <f>IFERROR('GROUP Inputs'!G238,"")</f>
        <v>0</v>
      </c>
      <c r="F232" s="411">
        <f>D232-E232</f>
        <v>0</v>
      </c>
      <c r="G232" s="411"/>
      <c r="H232" s="411"/>
      <c r="I232" s="411"/>
      <c r="J232" s="411"/>
      <c r="K232" s="411"/>
      <c r="L232" s="411"/>
      <c r="M232" s="411"/>
      <c r="N232" s="411"/>
      <c r="O232" s="411"/>
      <c r="P232" s="411"/>
      <c r="Q232" s="411"/>
      <c r="R232" s="412"/>
      <c r="S232" s="407">
        <f>SUM(F232:R232)</f>
        <v>0</v>
      </c>
      <c r="T232" s="413"/>
      <c r="U232" s="413"/>
      <c r="V232" s="414"/>
      <c r="W232" s="414"/>
      <c r="X232" s="414"/>
      <c r="Y232" s="414"/>
      <c r="Z232" s="414"/>
      <c r="AA232" s="414"/>
      <c r="AB232" s="414"/>
      <c r="AC232" s="414"/>
      <c r="AD232" s="414"/>
      <c r="AE232" s="414"/>
      <c r="AF232" s="414">
        <f>+S232</f>
        <v>0</v>
      </c>
      <c r="AG232" s="414"/>
      <c r="AH232" s="414"/>
      <c r="AI232" s="1276"/>
      <c r="AJ232" s="1276"/>
      <c r="AK232" s="414"/>
      <c r="AL232" s="414"/>
      <c r="AM232" s="414"/>
      <c r="AN232" s="414"/>
      <c r="AO232" s="415"/>
      <c r="AP232" s="408">
        <f>S232-SUM(V232:AO232)</f>
        <v>0</v>
      </c>
    </row>
    <row r="233" spans="2:43" s="416" customFormat="1" x14ac:dyDescent="0.2">
      <c r="B233" s="399"/>
      <c r="C233" s="438" t="s">
        <v>319</v>
      </c>
      <c r="D233" s="411">
        <f>IFERROR('GROUP Inputs'!E239,"")</f>
        <v>0</v>
      </c>
      <c r="E233" s="411">
        <f>IFERROR('GROUP Inputs'!G239,"")</f>
        <v>0</v>
      </c>
      <c r="F233" s="411">
        <f>D233-E233</f>
        <v>0</v>
      </c>
      <c r="G233" s="411"/>
      <c r="H233" s="411"/>
      <c r="I233" s="411"/>
      <c r="J233" s="411"/>
      <c r="K233" s="411"/>
      <c r="L233" s="411"/>
      <c r="M233" s="411"/>
      <c r="N233" s="411"/>
      <c r="O233" s="411"/>
      <c r="P233" s="411"/>
      <c r="Q233" s="411"/>
      <c r="R233" s="412"/>
      <c r="S233" s="407">
        <f>SUM(F233:R233)</f>
        <v>0</v>
      </c>
      <c r="T233" s="413"/>
      <c r="U233" s="413"/>
      <c r="V233" s="414"/>
      <c r="W233" s="414"/>
      <c r="X233" s="414"/>
      <c r="Y233" s="414"/>
      <c r="Z233" s="414"/>
      <c r="AA233" s="414"/>
      <c r="AB233" s="414"/>
      <c r="AC233" s="414"/>
      <c r="AD233" s="414"/>
      <c r="AE233" s="414"/>
      <c r="AF233" s="414">
        <f>+S233</f>
        <v>0</v>
      </c>
      <c r="AG233" s="414"/>
      <c r="AH233" s="414"/>
      <c r="AI233" s="1276"/>
      <c r="AJ233" s="1276"/>
      <c r="AK233" s="414"/>
      <c r="AL233" s="414"/>
      <c r="AM233" s="414"/>
      <c r="AN233" s="414"/>
      <c r="AO233" s="415"/>
      <c r="AP233" s="408">
        <f>S233-SUM(V233:AO233)</f>
        <v>0</v>
      </c>
    </row>
    <row r="234" spans="2:43" s="416" customFormat="1" x14ac:dyDescent="0.2">
      <c r="B234" s="399"/>
      <c r="C234" s="438" t="s">
        <v>320</v>
      </c>
      <c r="D234" s="411">
        <f>IFERROR('GROUP Inputs'!E240,"")</f>
        <v>0</v>
      </c>
      <c r="E234" s="411">
        <f>IFERROR('GROUP Inputs'!G240,"")</f>
        <v>0</v>
      </c>
      <c r="F234" s="411">
        <f>D234-E234</f>
        <v>0</v>
      </c>
      <c r="G234" s="411"/>
      <c r="H234" s="411"/>
      <c r="I234" s="411"/>
      <c r="J234" s="411"/>
      <c r="K234" s="411"/>
      <c r="L234" s="411"/>
      <c r="M234" s="411"/>
      <c r="N234" s="411"/>
      <c r="O234" s="411"/>
      <c r="P234" s="411"/>
      <c r="Q234" s="411"/>
      <c r="R234" s="412"/>
      <c r="S234" s="407">
        <f>SUM(F234:R234)</f>
        <v>0</v>
      </c>
      <c r="T234" s="413"/>
      <c r="U234" s="413"/>
      <c r="V234" s="414"/>
      <c r="W234" s="414"/>
      <c r="X234" s="414"/>
      <c r="Y234" s="414"/>
      <c r="Z234" s="414"/>
      <c r="AA234" s="414"/>
      <c r="AB234" s="414"/>
      <c r="AC234" s="414"/>
      <c r="AD234" s="414"/>
      <c r="AE234" s="414"/>
      <c r="AF234" s="414">
        <f>+S234</f>
        <v>0</v>
      </c>
      <c r="AG234" s="414"/>
      <c r="AH234" s="414"/>
      <c r="AI234" s="1276"/>
      <c r="AJ234" s="1276"/>
      <c r="AK234" s="414"/>
      <c r="AL234" s="414"/>
      <c r="AM234" s="414"/>
      <c r="AN234" s="414"/>
      <c r="AO234" s="415"/>
      <c r="AP234" s="408">
        <f>S234-SUM(V234:AO234)</f>
        <v>0</v>
      </c>
    </row>
    <row r="235" spans="2:43" s="416" customFormat="1" x14ac:dyDescent="0.2">
      <c r="B235" s="399"/>
      <c r="C235" s="438"/>
      <c r="D235" s="411"/>
      <c r="E235" s="411"/>
      <c r="F235" s="411"/>
      <c r="G235" s="411"/>
      <c r="H235" s="411"/>
      <c r="I235" s="411"/>
      <c r="J235" s="411"/>
      <c r="K235" s="411"/>
      <c r="L235" s="411"/>
      <c r="M235" s="411"/>
      <c r="N235" s="411"/>
      <c r="O235" s="411"/>
      <c r="P235" s="411"/>
      <c r="Q235" s="411"/>
      <c r="R235" s="412"/>
      <c r="S235" s="407"/>
      <c r="T235" s="413"/>
      <c r="U235" s="413"/>
      <c r="V235" s="414"/>
      <c r="W235" s="414"/>
      <c r="X235" s="414"/>
      <c r="Y235" s="414"/>
      <c r="Z235" s="414"/>
      <c r="AA235" s="414"/>
      <c r="AB235" s="414"/>
      <c r="AC235" s="414"/>
      <c r="AD235" s="414"/>
      <c r="AE235" s="414"/>
      <c r="AF235" s="414"/>
      <c r="AG235" s="414"/>
      <c r="AH235" s="414"/>
      <c r="AI235" s="1276"/>
      <c r="AJ235" s="1276"/>
      <c r="AK235" s="414"/>
      <c r="AL235" s="414"/>
      <c r="AM235" s="414"/>
      <c r="AN235" s="414"/>
      <c r="AO235" s="415"/>
    </row>
    <row r="236" spans="2:43" s="382" customFormat="1" x14ac:dyDescent="0.2">
      <c r="B236" s="399"/>
      <c r="C236" s="436" t="s">
        <v>266</v>
      </c>
      <c r="D236" s="402"/>
      <c r="E236" s="402"/>
      <c r="F236" s="402"/>
      <c r="G236" s="402"/>
      <c r="H236" s="402"/>
      <c r="I236" s="402"/>
      <c r="J236" s="402"/>
      <c r="K236" s="402"/>
      <c r="L236" s="402"/>
      <c r="M236" s="402"/>
      <c r="N236" s="402"/>
      <c r="O236" s="402"/>
      <c r="P236" s="402"/>
      <c r="Q236" s="402"/>
      <c r="R236" s="402"/>
      <c r="S236" s="402"/>
      <c r="T236" s="402"/>
      <c r="U236" s="402"/>
      <c r="V236" s="403"/>
      <c r="W236" s="403"/>
      <c r="X236" s="403"/>
      <c r="Y236" s="403"/>
      <c r="Z236" s="403"/>
      <c r="AA236" s="403"/>
      <c r="AB236" s="403"/>
      <c r="AC236" s="403"/>
      <c r="AD236" s="403"/>
      <c r="AE236" s="403"/>
      <c r="AF236" s="403"/>
      <c r="AG236" s="403"/>
      <c r="AH236" s="403"/>
      <c r="AI236" s="403"/>
      <c r="AJ236" s="403"/>
      <c r="AK236" s="403"/>
      <c r="AL236" s="403"/>
      <c r="AM236" s="403"/>
      <c r="AN236" s="403"/>
      <c r="AO236" s="404"/>
      <c r="AQ236" s="416"/>
    </row>
    <row r="237" spans="2:43" s="382" customFormat="1" x14ac:dyDescent="0.2">
      <c r="B237" s="399"/>
      <c r="C237" s="437" t="s">
        <v>233</v>
      </c>
      <c r="D237" s="405"/>
      <c r="E237" s="405"/>
      <c r="F237" s="405"/>
      <c r="G237" s="405"/>
      <c r="H237" s="405"/>
      <c r="I237" s="405"/>
      <c r="J237" s="405"/>
      <c r="K237" s="405"/>
      <c r="L237" s="405"/>
      <c r="M237" s="405"/>
      <c r="N237" s="405"/>
      <c r="O237" s="405"/>
      <c r="P237" s="405"/>
      <c r="Q237" s="405"/>
      <c r="R237" s="406"/>
      <c r="S237" s="407"/>
      <c r="T237" s="408"/>
      <c r="U237" s="408"/>
      <c r="V237" s="409"/>
      <c r="W237" s="409"/>
      <c r="X237" s="409"/>
      <c r="Y237" s="409"/>
      <c r="Z237" s="409"/>
      <c r="AA237" s="409"/>
      <c r="AB237" s="409"/>
      <c r="AC237" s="409"/>
      <c r="AD237" s="409"/>
      <c r="AE237" s="409"/>
      <c r="AF237" s="409"/>
      <c r="AG237" s="409"/>
      <c r="AH237" s="409"/>
      <c r="AI237" s="1275"/>
      <c r="AJ237" s="1275"/>
      <c r="AK237" s="409"/>
      <c r="AL237" s="409"/>
      <c r="AM237" s="409"/>
      <c r="AN237" s="409"/>
      <c r="AO237" s="410"/>
    </row>
    <row r="238" spans="2:43" s="416" customFormat="1" x14ac:dyDescent="0.2">
      <c r="B238" s="399"/>
      <c r="C238" s="438" t="s">
        <v>1425</v>
      </c>
      <c r="D238" s="411">
        <f>IFERROR('GROUP Inputs'!E244,"")</f>
        <v>0</v>
      </c>
      <c r="E238" s="411">
        <f>IFERROR('GROUP Inputs'!G244,"")</f>
        <v>0</v>
      </c>
      <c r="F238" s="411">
        <f>D238-E238</f>
        <v>0</v>
      </c>
      <c r="G238" s="411"/>
      <c r="H238" s="411"/>
      <c r="I238" s="411"/>
      <c r="J238" s="411"/>
      <c r="K238" s="411"/>
      <c r="L238" s="411"/>
      <c r="M238" s="411"/>
      <c r="N238" s="411"/>
      <c r="O238" s="411"/>
      <c r="P238" s="411"/>
      <c r="Q238" s="411"/>
      <c r="R238" s="412"/>
      <c r="S238" s="407">
        <f>SUM(F238:R238)</f>
        <v>0</v>
      </c>
      <c r="T238" s="413"/>
      <c r="U238" s="413"/>
      <c r="V238" s="414"/>
      <c r="W238" s="414"/>
      <c r="X238" s="414"/>
      <c r="Y238" s="414"/>
      <c r="Z238" s="414"/>
      <c r="AA238" s="414"/>
      <c r="AB238" s="414"/>
      <c r="AC238" s="414"/>
      <c r="AD238" s="414"/>
      <c r="AE238" s="414"/>
      <c r="AF238" s="414">
        <f>+S238</f>
        <v>0</v>
      </c>
      <c r="AG238" s="414"/>
      <c r="AH238" s="414"/>
      <c r="AI238" s="1276"/>
      <c r="AJ238" s="1276"/>
      <c r="AK238" s="414"/>
      <c r="AL238" s="414"/>
      <c r="AM238" s="414"/>
      <c r="AN238" s="414"/>
      <c r="AO238" s="415"/>
      <c r="AP238" s="408">
        <f>S238-SUM(V238:AO238)</f>
        <v>0</v>
      </c>
      <c r="AQ238" s="382"/>
    </row>
    <row r="239" spans="2:43" s="416" customFormat="1" x14ac:dyDescent="0.2">
      <c r="B239" s="399"/>
      <c r="C239" s="438"/>
      <c r="D239" s="411"/>
      <c r="E239" s="411"/>
      <c r="F239" s="411"/>
      <c r="G239" s="411"/>
      <c r="H239" s="411"/>
      <c r="I239" s="411"/>
      <c r="J239" s="411"/>
      <c r="K239" s="411"/>
      <c r="L239" s="411"/>
      <c r="M239" s="411"/>
      <c r="N239" s="411"/>
      <c r="O239" s="411"/>
      <c r="P239" s="411"/>
      <c r="Q239" s="411"/>
      <c r="R239" s="412"/>
      <c r="S239" s="407"/>
      <c r="T239" s="413"/>
      <c r="U239" s="413"/>
      <c r="V239" s="414"/>
      <c r="W239" s="414"/>
      <c r="X239" s="414"/>
      <c r="Y239" s="414"/>
      <c r="Z239" s="414"/>
      <c r="AA239" s="414"/>
      <c r="AB239" s="414"/>
      <c r="AC239" s="414"/>
      <c r="AD239" s="414"/>
      <c r="AE239" s="414"/>
      <c r="AF239" s="414"/>
      <c r="AG239" s="414"/>
      <c r="AH239" s="414"/>
      <c r="AI239" s="1276"/>
      <c r="AJ239" s="1276"/>
      <c r="AK239" s="414"/>
      <c r="AL239" s="414"/>
      <c r="AM239" s="414"/>
      <c r="AN239" s="414"/>
      <c r="AO239" s="415"/>
    </row>
    <row r="240" spans="2:43" s="382" customFormat="1" x14ac:dyDescent="0.2">
      <c r="B240" s="399"/>
      <c r="C240" s="436" t="s">
        <v>268</v>
      </c>
      <c r="D240" s="402"/>
      <c r="E240" s="402"/>
      <c r="F240" s="402"/>
      <c r="G240" s="402"/>
      <c r="H240" s="402"/>
      <c r="I240" s="402"/>
      <c r="J240" s="402"/>
      <c r="K240" s="402"/>
      <c r="L240" s="402"/>
      <c r="M240" s="402"/>
      <c r="N240" s="402"/>
      <c r="O240" s="402"/>
      <c r="P240" s="402"/>
      <c r="Q240" s="402"/>
      <c r="R240" s="402"/>
      <c r="S240" s="402"/>
      <c r="T240" s="402"/>
      <c r="U240" s="402"/>
      <c r="V240" s="403"/>
      <c r="W240" s="403"/>
      <c r="X240" s="403"/>
      <c r="Y240" s="403"/>
      <c r="Z240" s="403"/>
      <c r="AA240" s="403"/>
      <c r="AB240" s="403"/>
      <c r="AC240" s="403"/>
      <c r="AD240" s="403"/>
      <c r="AE240" s="403"/>
      <c r="AF240" s="403"/>
      <c r="AG240" s="403"/>
      <c r="AH240" s="403"/>
      <c r="AI240" s="403"/>
      <c r="AJ240" s="403"/>
      <c r="AK240" s="403"/>
      <c r="AL240" s="403"/>
      <c r="AM240" s="403"/>
      <c r="AN240" s="403"/>
      <c r="AO240" s="404"/>
      <c r="AQ240" s="416"/>
    </row>
    <row r="241" spans="2:43" s="382" customFormat="1" x14ac:dyDescent="0.2">
      <c r="B241" s="399"/>
      <c r="C241" s="437" t="s">
        <v>233</v>
      </c>
      <c r="D241" s="405"/>
      <c r="E241" s="405"/>
      <c r="F241" s="405"/>
      <c r="G241" s="405"/>
      <c r="H241" s="405"/>
      <c r="I241" s="405"/>
      <c r="J241" s="405"/>
      <c r="K241" s="405"/>
      <c r="L241" s="405"/>
      <c r="M241" s="405"/>
      <c r="N241" s="405"/>
      <c r="O241" s="405"/>
      <c r="P241" s="405"/>
      <c r="Q241" s="405"/>
      <c r="R241" s="406"/>
      <c r="S241" s="407"/>
      <c r="T241" s="408"/>
      <c r="U241" s="408"/>
      <c r="V241" s="409"/>
      <c r="W241" s="409"/>
      <c r="X241" s="409"/>
      <c r="Y241" s="409"/>
      <c r="Z241" s="409"/>
      <c r="AA241" s="409"/>
      <c r="AB241" s="409"/>
      <c r="AC241" s="409"/>
      <c r="AD241" s="409"/>
      <c r="AE241" s="409"/>
      <c r="AF241" s="409"/>
      <c r="AG241" s="409"/>
      <c r="AH241" s="409"/>
      <c r="AI241" s="1275"/>
      <c r="AJ241" s="1275"/>
      <c r="AK241" s="409"/>
      <c r="AL241" s="409"/>
      <c r="AM241" s="409"/>
      <c r="AN241" s="409"/>
      <c r="AO241" s="410"/>
    </row>
    <row r="242" spans="2:43" s="416" customFormat="1" x14ac:dyDescent="0.2">
      <c r="B242" s="399"/>
      <c r="C242" s="438" t="s">
        <v>1426</v>
      </c>
      <c r="D242" s="411">
        <f>IFERROR('GROUP Inputs'!E248,"")</f>
        <v>0</v>
      </c>
      <c r="E242" s="411">
        <f>IFERROR('GROUP Inputs'!G248,"")</f>
        <v>0</v>
      </c>
      <c r="F242" s="411">
        <f>D242-E242</f>
        <v>0</v>
      </c>
      <c r="G242" s="411"/>
      <c r="H242" s="411"/>
      <c r="I242" s="411"/>
      <c r="J242" s="411"/>
      <c r="K242" s="411"/>
      <c r="L242" s="411"/>
      <c r="M242" s="411"/>
      <c r="N242" s="411"/>
      <c r="O242" s="411"/>
      <c r="P242" s="411"/>
      <c r="Q242" s="411"/>
      <c r="R242" s="412"/>
      <c r="S242" s="407">
        <f>SUM(F242:R242)</f>
        <v>0</v>
      </c>
      <c r="T242" s="413"/>
      <c r="U242" s="413"/>
      <c r="V242" s="414"/>
      <c r="W242" s="414"/>
      <c r="X242" s="414"/>
      <c r="Y242" s="414"/>
      <c r="Z242" s="414"/>
      <c r="AA242" s="414"/>
      <c r="AB242" s="414"/>
      <c r="AC242" s="414"/>
      <c r="AD242" s="414"/>
      <c r="AE242" s="414"/>
      <c r="AF242" s="414">
        <f>+S242</f>
        <v>0</v>
      </c>
      <c r="AG242" s="414"/>
      <c r="AH242" s="414"/>
      <c r="AI242" s="1276"/>
      <c r="AJ242" s="1276"/>
      <c r="AK242" s="414"/>
      <c r="AL242" s="414"/>
      <c r="AM242" s="414"/>
      <c r="AN242" s="414"/>
      <c r="AO242" s="415"/>
      <c r="AP242" s="408">
        <f>S242-SUM(V242:AO242)</f>
        <v>0</v>
      </c>
      <c r="AQ242" s="382"/>
    </row>
    <row r="243" spans="2:43" s="416" customFormat="1" x14ac:dyDescent="0.2">
      <c r="B243" s="399"/>
      <c r="C243" s="438"/>
      <c r="D243" s="411"/>
      <c r="E243" s="411"/>
      <c r="F243" s="411"/>
      <c r="G243" s="411"/>
      <c r="H243" s="411"/>
      <c r="I243" s="411"/>
      <c r="J243" s="411"/>
      <c r="K243" s="411"/>
      <c r="L243" s="411"/>
      <c r="M243" s="411"/>
      <c r="N243" s="411"/>
      <c r="O243" s="411"/>
      <c r="P243" s="411"/>
      <c r="Q243" s="411"/>
      <c r="R243" s="412"/>
      <c r="S243" s="407"/>
      <c r="T243" s="413"/>
      <c r="U243" s="413"/>
      <c r="V243" s="414"/>
      <c r="W243" s="414"/>
      <c r="X243" s="414"/>
      <c r="Y243" s="414"/>
      <c r="Z243" s="414"/>
      <c r="AA243" s="414"/>
      <c r="AB243" s="414"/>
      <c r="AC243" s="414"/>
      <c r="AD243" s="414"/>
      <c r="AE243" s="414"/>
      <c r="AF243" s="414"/>
      <c r="AG243" s="414"/>
      <c r="AH243" s="414"/>
      <c r="AI243" s="1276"/>
      <c r="AJ243" s="1276"/>
      <c r="AK243" s="414"/>
      <c r="AL243" s="414"/>
      <c r="AM243" s="414"/>
      <c r="AN243" s="414"/>
      <c r="AO243" s="415"/>
      <c r="AP243" s="408"/>
      <c r="AQ243" s="382"/>
    </row>
    <row r="244" spans="2:43" s="382" customFormat="1" x14ac:dyDescent="0.2">
      <c r="B244" s="399"/>
      <c r="C244" s="436" t="s">
        <v>270</v>
      </c>
      <c r="D244" s="402"/>
      <c r="E244" s="402"/>
      <c r="F244" s="402"/>
      <c r="G244" s="402"/>
      <c r="H244" s="402"/>
      <c r="I244" s="402"/>
      <c r="J244" s="402"/>
      <c r="K244" s="402"/>
      <c r="L244" s="402"/>
      <c r="M244" s="402"/>
      <c r="N244" s="402"/>
      <c r="O244" s="402"/>
      <c r="P244" s="402"/>
      <c r="Q244" s="402"/>
      <c r="R244" s="402"/>
      <c r="S244" s="402"/>
      <c r="T244" s="402"/>
      <c r="U244" s="402"/>
      <c r="V244" s="403"/>
      <c r="W244" s="403"/>
      <c r="X244" s="403"/>
      <c r="Y244" s="403"/>
      <c r="Z244" s="403"/>
      <c r="AA244" s="403"/>
      <c r="AB244" s="403"/>
      <c r="AC244" s="403"/>
      <c r="AD244" s="403"/>
      <c r="AE244" s="403"/>
      <c r="AF244" s="403"/>
      <c r="AG244" s="403"/>
      <c r="AH244" s="403"/>
      <c r="AI244" s="403"/>
      <c r="AJ244" s="403"/>
      <c r="AK244" s="403"/>
      <c r="AL244" s="403"/>
      <c r="AM244" s="403"/>
      <c r="AN244" s="403"/>
      <c r="AO244" s="404"/>
      <c r="AQ244" s="416"/>
    </row>
    <row r="245" spans="2:43" s="382" customFormat="1" x14ac:dyDescent="0.2">
      <c r="B245" s="399"/>
      <c r="C245" s="437" t="s">
        <v>271</v>
      </c>
      <c r="D245" s="405"/>
      <c r="E245" s="405"/>
      <c r="F245" s="405"/>
      <c r="G245" s="405"/>
      <c r="H245" s="405"/>
      <c r="I245" s="405"/>
      <c r="J245" s="405"/>
      <c r="K245" s="405"/>
      <c r="L245" s="405"/>
      <c r="M245" s="405"/>
      <c r="N245" s="405"/>
      <c r="O245" s="405"/>
      <c r="P245" s="405"/>
      <c r="Q245" s="405"/>
      <c r="R245" s="406"/>
      <c r="S245" s="407"/>
      <c r="T245" s="408"/>
      <c r="U245" s="408"/>
      <c r="V245" s="409"/>
      <c r="W245" s="409"/>
      <c r="X245" s="409"/>
      <c r="Y245" s="409"/>
      <c r="Z245" s="409"/>
      <c r="AA245" s="409"/>
      <c r="AB245" s="409"/>
      <c r="AC245" s="409"/>
      <c r="AD245" s="409"/>
      <c r="AE245" s="409"/>
      <c r="AF245" s="409"/>
      <c r="AG245" s="409"/>
      <c r="AH245" s="409"/>
      <c r="AI245" s="1275"/>
      <c r="AJ245" s="1275"/>
      <c r="AK245" s="409"/>
      <c r="AL245" s="409"/>
      <c r="AM245" s="409"/>
      <c r="AN245" s="409"/>
      <c r="AO245" s="410"/>
    </row>
    <row r="246" spans="2:43" s="416" customFormat="1" x14ac:dyDescent="0.2">
      <c r="B246" s="399"/>
      <c r="C246" s="438" t="s">
        <v>321</v>
      </c>
      <c r="D246" s="411">
        <f>IFERROR('GROUP Inputs'!E252,"")</f>
        <v>0</v>
      </c>
      <c r="E246" s="411">
        <f>IFERROR('GROUP Inputs'!G252,"")</f>
        <v>0</v>
      </c>
      <c r="F246" s="411">
        <f>D246-E246</f>
        <v>0</v>
      </c>
      <c r="G246" s="411"/>
      <c r="H246" s="411"/>
      <c r="I246" s="411"/>
      <c r="J246" s="411"/>
      <c r="K246" s="411"/>
      <c r="L246" s="411"/>
      <c r="M246" s="411"/>
      <c r="N246" s="411"/>
      <c r="O246" s="411"/>
      <c r="P246" s="411"/>
      <c r="Q246" s="411"/>
      <c r="R246" s="412"/>
      <c r="S246" s="407">
        <f>SUM(F246:R246)</f>
        <v>0</v>
      </c>
      <c r="T246" s="413"/>
      <c r="U246" s="413"/>
      <c r="V246" s="414"/>
      <c r="W246" s="414"/>
      <c r="X246" s="414"/>
      <c r="Y246" s="414"/>
      <c r="Z246" s="414"/>
      <c r="AA246" s="414"/>
      <c r="AB246" s="414"/>
      <c r="AC246" s="414"/>
      <c r="AD246" s="414"/>
      <c r="AE246" s="414"/>
      <c r="AF246" s="414"/>
      <c r="AG246" s="414"/>
      <c r="AH246" s="414"/>
      <c r="AI246" s="1276"/>
      <c r="AJ246" s="1276"/>
      <c r="AK246" s="414">
        <f>+S246</f>
        <v>0</v>
      </c>
      <c r="AL246" s="414"/>
      <c r="AM246" s="414"/>
      <c r="AN246" s="414"/>
      <c r="AO246" s="415"/>
      <c r="AP246" s="408">
        <f>S246-SUM(V246:AO246)</f>
        <v>0</v>
      </c>
      <c r="AQ246" s="382"/>
    </row>
    <row r="247" spans="2:43" s="416" customFormat="1" x14ac:dyDescent="0.2">
      <c r="B247" s="399"/>
      <c r="C247" s="438" t="s">
        <v>362</v>
      </c>
      <c r="D247" s="411">
        <f>IFERROR('GROUP Inputs'!E253,"")</f>
        <v>0</v>
      </c>
      <c r="E247" s="411">
        <f>IFERROR('GROUP Inputs'!G253,"")</f>
        <v>0</v>
      </c>
      <c r="F247" s="411">
        <f>D247-E247</f>
        <v>0</v>
      </c>
      <c r="G247" s="411"/>
      <c r="H247" s="411"/>
      <c r="I247" s="411"/>
      <c r="J247" s="411"/>
      <c r="K247" s="411"/>
      <c r="L247" s="411"/>
      <c r="M247" s="411"/>
      <c r="N247" s="411"/>
      <c r="O247" s="411"/>
      <c r="P247" s="411"/>
      <c r="Q247" s="411"/>
      <c r="R247" s="412"/>
      <c r="S247" s="407">
        <f>SUM(F247:R247)</f>
        <v>0</v>
      </c>
      <c r="T247" s="413"/>
      <c r="U247" s="413"/>
      <c r="V247" s="414">
        <f>S247</f>
        <v>0</v>
      </c>
      <c r="W247" s="414"/>
      <c r="X247" s="414"/>
      <c r="Y247" s="414"/>
      <c r="Z247" s="414"/>
      <c r="AA247" s="414"/>
      <c r="AB247" s="414"/>
      <c r="AC247" s="414"/>
      <c r="AD247" s="414"/>
      <c r="AE247" s="414"/>
      <c r="AF247" s="414"/>
      <c r="AG247" s="414"/>
      <c r="AH247" s="414"/>
      <c r="AI247" s="1276"/>
      <c r="AJ247" s="1276"/>
      <c r="AK247" s="414"/>
      <c r="AL247" s="414"/>
      <c r="AM247" s="414"/>
      <c r="AN247" s="414"/>
      <c r="AO247" s="415"/>
      <c r="AP247" s="408">
        <f>S247-SUM(V247:AO247)</f>
        <v>0</v>
      </c>
    </row>
    <row r="248" spans="2:43" s="416" customFormat="1" x14ac:dyDescent="0.2">
      <c r="B248" s="399"/>
      <c r="C248" s="420" t="s">
        <v>1427</v>
      </c>
      <c r="D248" s="411">
        <f>SUBTOTAL(9,'GROUP Inputs'!E12:E122)</f>
        <v>0</v>
      </c>
      <c r="E248" s="411">
        <f>SUBTOTAL(9,'GROUP Inputs'!G12:G122)</f>
        <v>0</v>
      </c>
      <c r="F248" s="411">
        <f>D248-E248</f>
        <v>0</v>
      </c>
      <c r="G248" s="411"/>
      <c r="H248" s="411"/>
      <c r="I248" s="411"/>
      <c r="J248" s="411"/>
      <c r="K248" s="411"/>
      <c r="L248" s="411"/>
      <c r="M248" s="411"/>
      <c r="N248" s="411"/>
      <c r="O248" s="411"/>
      <c r="P248" s="411"/>
      <c r="Q248" s="411"/>
      <c r="R248" s="412"/>
      <c r="S248" s="407">
        <f>SUM(F248:R248)</f>
        <v>0</v>
      </c>
      <c r="T248" s="413"/>
      <c r="U248" s="413"/>
      <c r="V248" s="414"/>
      <c r="W248" s="414"/>
      <c r="X248" s="414"/>
      <c r="Y248" s="414"/>
      <c r="Z248" s="414"/>
      <c r="AA248" s="414"/>
      <c r="AB248" s="414"/>
      <c r="AC248" s="414"/>
      <c r="AD248" s="414"/>
      <c r="AE248" s="414"/>
      <c r="AF248" s="414"/>
      <c r="AG248" s="414"/>
      <c r="AH248" s="414"/>
      <c r="AI248" s="1276"/>
      <c r="AJ248" s="1276"/>
      <c r="AK248" s="414"/>
      <c r="AL248" s="414"/>
      <c r="AM248" s="414"/>
      <c r="AN248" s="414"/>
      <c r="AO248" s="415"/>
      <c r="AP248" s="408">
        <f>S248-SUM(V248:AO248)</f>
        <v>0</v>
      </c>
    </row>
    <row r="249" spans="2:43" s="416" customFormat="1" x14ac:dyDescent="0.2">
      <c r="B249" s="399"/>
      <c r="C249" s="421"/>
      <c r="D249" s="411"/>
      <c r="E249" s="411"/>
      <c r="F249" s="411"/>
      <c r="G249" s="411"/>
      <c r="H249" s="411"/>
      <c r="I249" s="411"/>
      <c r="J249" s="411"/>
      <c r="K249" s="411"/>
      <c r="L249" s="411"/>
      <c r="M249" s="411"/>
      <c r="N249" s="411"/>
      <c r="O249" s="411"/>
      <c r="P249" s="411"/>
      <c r="Q249" s="411"/>
      <c r="R249" s="412"/>
      <c r="S249" s="407"/>
      <c r="T249" s="413"/>
      <c r="U249" s="413"/>
      <c r="V249" s="414"/>
      <c r="W249" s="414"/>
      <c r="X249" s="414"/>
      <c r="Y249" s="414"/>
      <c r="Z249" s="414"/>
      <c r="AA249" s="414"/>
      <c r="AB249" s="414"/>
      <c r="AC249" s="414"/>
      <c r="AD249" s="414"/>
      <c r="AE249" s="414"/>
      <c r="AF249" s="414"/>
      <c r="AG249" s="414"/>
      <c r="AH249" s="414"/>
      <c r="AI249" s="1276"/>
      <c r="AJ249" s="1276"/>
      <c r="AK249" s="414"/>
      <c r="AL249" s="414"/>
      <c r="AM249" s="414"/>
      <c r="AN249" s="414"/>
      <c r="AO249" s="415"/>
      <c r="AP249" s="408">
        <f>S249-SUM(V249:AO249)</f>
        <v>0</v>
      </c>
    </row>
    <row r="250" spans="2:43" s="416" customFormat="1" x14ac:dyDescent="0.2">
      <c r="B250" s="399"/>
      <c r="C250" s="422"/>
      <c r="D250" s="411"/>
      <c r="E250" s="411"/>
      <c r="F250" s="411">
        <f>-D248</f>
        <v>0</v>
      </c>
      <c r="G250" s="411"/>
      <c r="H250" s="411"/>
      <c r="I250" s="411"/>
      <c r="J250" s="411"/>
      <c r="K250" s="411"/>
      <c r="L250" s="411"/>
      <c r="M250" s="411"/>
      <c r="N250" s="411"/>
      <c r="O250" s="411"/>
      <c r="P250" s="411"/>
      <c r="Q250" s="411"/>
      <c r="R250" s="412"/>
      <c r="S250" s="407">
        <f>SUM(F250:R250)</f>
        <v>0</v>
      </c>
      <c r="T250" s="413"/>
      <c r="U250" s="413"/>
      <c r="V250" s="414"/>
      <c r="W250" s="414"/>
      <c r="X250" s="414"/>
      <c r="Y250" s="414"/>
      <c r="Z250" s="414"/>
      <c r="AA250" s="414"/>
      <c r="AB250" s="414"/>
      <c r="AC250" s="414"/>
      <c r="AD250" s="414"/>
      <c r="AE250" s="414"/>
      <c r="AF250" s="414"/>
      <c r="AG250" s="414"/>
      <c r="AH250" s="414"/>
      <c r="AI250" s="1276"/>
      <c r="AJ250" s="1276"/>
      <c r="AK250" s="414"/>
      <c r="AL250" s="414"/>
      <c r="AM250" s="414"/>
      <c r="AN250" s="414"/>
      <c r="AO250" s="415"/>
      <c r="AP250" s="408">
        <f>S250-SUM(V250:AO250)</f>
        <v>0</v>
      </c>
    </row>
    <row r="251" spans="2:43" ht="13.5" thickBot="1" x14ac:dyDescent="0.25">
      <c r="C251" s="314" t="s">
        <v>1428</v>
      </c>
      <c r="D251" s="424">
        <f>SUM(D121:D248)</f>
        <v>0</v>
      </c>
      <c r="E251" s="424">
        <f>SUM(E121:E248)</f>
        <v>0</v>
      </c>
      <c r="F251" s="425">
        <f>SUM(F5:F250)</f>
        <v>0</v>
      </c>
      <c r="G251" s="426">
        <f>SUM(G5:G250)</f>
        <v>0</v>
      </c>
      <c r="H251" s="426">
        <f>SUM(H5:H250)</f>
        <v>0</v>
      </c>
      <c r="I251" s="426">
        <f>SUM(I5:I250)</f>
        <v>0</v>
      </c>
      <c r="J251" s="426">
        <f>SUM(J5:J250)</f>
        <v>0</v>
      </c>
      <c r="K251" s="426"/>
      <c r="L251" s="426">
        <f t="shared" ref="L251:S251" si="43">SUM(L5:L250)</f>
        <v>0</v>
      </c>
      <c r="M251" s="426">
        <f t="shared" si="43"/>
        <v>0</v>
      </c>
      <c r="N251" s="426">
        <f t="shared" si="43"/>
        <v>0</v>
      </c>
      <c r="O251" s="426">
        <f t="shared" si="43"/>
        <v>0</v>
      </c>
      <c r="P251" s="426">
        <f t="shared" si="43"/>
        <v>0</v>
      </c>
      <c r="Q251" s="426">
        <f t="shared" si="43"/>
        <v>0</v>
      </c>
      <c r="R251" s="426">
        <f t="shared" si="43"/>
        <v>0</v>
      </c>
      <c r="S251" s="427">
        <f t="shared" si="43"/>
        <v>0</v>
      </c>
      <c r="T251" s="408"/>
      <c r="U251" s="408"/>
      <c r="V251" s="428">
        <f t="shared" ref="V251:AO251" si="44">SUM(V6:V250)</f>
        <v>0</v>
      </c>
      <c r="W251" s="428">
        <f t="shared" si="44"/>
        <v>0</v>
      </c>
      <c r="X251" s="428">
        <f t="shared" si="44"/>
        <v>0</v>
      </c>
      <c r="Y251" s="428">
        <f t="shared" si="44"/>
        <v>0</v>
      </c>
      <c r="Z251" s="428">
        <f t="shared" si="44"/>
        <v>0</v>
      </c>
      <c r="AA251" s="428">
        <f t="shared" si="44"/>
        <v>0</v>
      </c>
      <c r="AB251" s="428">
        <f t="shared" si="44"/>
        <v>0</v>
      </c>
      <c r="AC251" s="428">
        <f t="shared" si="44"/>
        <v>0</v>
      </c>
      <c r="AD251" s="428">
        <f t="shared" si="44"/>
        <v>0</v>
      </c>
      <c r="AE251" s="428">
        <f t="shared" si="44"/>
        <v>0</v>
      </c>
      <c r="AF251" s="428">
        <f t="shared" si="44"/>
        <v>0</v>
      </c>
      <c r="AG251" s="428">
        <f t="shared" si="44"/>
        <v>0</v>
      </c>
      <c r="AH251" s="428">
        <f t="shared" si="44"/>
        <v>0</v>
      </c>
      <c r="AI251" s="428">
        <f t="shared" si="44"/>
        <v>0</v>
      </c>
      <c r="AJ251" s="428">
        <f t="shared" si="44"/>
        <v>0</v>
      </c>
      <c r="AK251" s="428">
        <f t="shared" si="44"/>
        <v>0</v>
      </c>
      <c r="AL251" s="428">
        <f t="shared" si="44"/>
        <v>0</v>
      </c>
      <c r="AM251" s="428">
        <f t="shared" si="44"/>
        <v>0</v>
      </c>
      <c r="AN251" s="429">
        <f t="shared" si="44"/>
        <v>0</v>
      </c>
      <c r="AO251" s="430">
        <f t="shared" si="44"/>
        <v>0</v>
      </c>
      <c r="AQ251" s="416"/>
    </row>
    <row r="252" spans="2:43" ht="13.5" thickTop="1" x14ac:dyDescent="0.2">
      <c r="C252" s="113"/>
      <c r="D252" s="130"/>
      <c r="E252" s="130"/>
      <c r="W252" s="113"/>
    </row>
    <row r="253" spans="2:43" x14ac:dyDescent="0.2">
      <c r="H253" s="129"/>
      <c r="I253" s="129"/>
      <c r="J253" s="129"/>
      <c r="K253" s="129"/>
      <c r="L253" s="129"/>
      <c r="M253" s="129"/>
      <c r="N253" s="129"/>
      <c r="O253" s="129"/>
      <c r="P253" s="129"/>
      <c r="Q253" s="129"/>
      <c r="R253" s="129"/>
      <c r="W253" s="113"/>
    </row>
    <row r="254" spans="2:43" x14ac:dyDescent="0.2">
      <c r="D254" s="112"/>
      <c r="E254" s="112"/>
      <c r="F254" s="112"/>
      <c r="G254" s="112"/>
      <c r="H254" s="112"/>
      <c r="I254" s="112"/>
      <c r="J254" s="112"/>
      <c r="K254" s="112"/>
      <c r="L254" s="112"/>
      <c r="M254" s="112"/>
      <c r="N254" s="112"/>
      <c r="O254" s="112"/>
      <c r="P254" s="112"/>
      <c r="Q254" s="112"/>
      <c r="R254" s="235"/>
      <c r="S254" s="112"/>
      <c r="W254" s="113"/>
      <c r="AK254" s="235"/>
    </row>
    <row r="255" spans="2:43" x14ac:dyDescent="0.2">
      <c r="W255" s="113"/>
    </row>
    <row r="257" spans="23:23" s="112" customFormat="1" x14ac:dyDescent="0.2">
      <c r="W257" s="113"/>
    </row>
  </sheetData>
  <printOptions headings="1" gridLines="1"/>
  <pageMargins left="0.39370078740157483" right="0.39370078740157483" top="0.59055118110236227" bottom="0.59055118110236227" header="0.39370078740157483" footer="0.39370078740157483"/>
  <pageSetup paperSize="8" scale="71" fitToHeight="3" orientation="landscape" r:id="rId1"/>
  <headerFooter alignWithMargins="0">
    <oddFooter>&amp;L&amp;Z&amp;F&amp;F&amp;A&amp;R&amp;D&amp;T</oddFooter>
  </headerFooter>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00FF"/>
  </sheetPr>
  <dimension ref="A1"/>
  <sheetViews>
    <sheetView showGridLines="0" workbookViewId="0">
      <selection activeCell="V47" sqref="V47"/>
    </sheetView>
  </sheetViews>
  <sheetFormatPr defaultColWidth="9.140625" defaultRowHeight="12.75" x14ac:dyDescent="0.2"/>
  <cols>
    <col min="1" max="16384" width="9.140625" style="269"/>
  </cols>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FFC000"/>
  </sheetPr>
  <dimension ref="A1:XFC715"/>
  <sheetViews>
    <sheetView topLeftCell="A483" zoomScale="90" zoomScaleNormal="90" workbookViewId="0">
      <selection activeCell="L520" sqref="L520"/>
    </sheetView>
  </sheetViews>
  <sheetFormatPr defaultColWidth="9.140625" defaultRowHeight="12.75" x14ac:dyDescent="0.2"/>
  <cols>
    <col min="1" max="1" width="12.42578125" style="269" customWidth="1"/>
    <col min="2" max="2" width="34.7109375" style="269" customWidth="1"/>
    <col min="3" max="3" width="62.140625" style="269" customWidth="1"/>
    <col min="4" max="4" width="14.7109375" style="365" bestFit="1" customWidth="1"/>
    <col min="5" max="6" width="14.28515625" style="365" bestFit="1" customWidth="1"/>
    <col min="7" max="7" width="9.140625" style="273"/>
    <col min="8" max="8" width="10.140625" style="273" bestFit="1" customWidth="1"/>
    <col min="9" max="90" width="9.140625" style="273"/>
    <col min="91" max="16384" width="9.140625" style="269"/>
  </cols>
  <sheetData>
    <row r="1" spans="1:90" s="274" customFormat="1" ht="18.75" customHeight="1" x14ac:dyDescent="0.2">
      <c r="A1" s="327"/>
      <c r="B1" s="327" t="s">
        <v>281</v>
      </c>
      <c r="C1" s="328" t="s">
        <v>1436</v>
      </c>
      <c r="D1" s="370" t="str">
        <f>FY&amp;" Amount"</f>
        <v>2021 Amount</v>
      </c>
      <c r="E1" s="366" t="str">
        <f>FY&amp;" Budget"</f>
        <v>2021 Budget</v>
      </c>
      <c r="F1" s="366" t="s">
        <v>1437</v>
      </c>
      <c r="G1" s="331"/>
      <c r="H1" s="331"/>
      <c r="I1" s="331"/>
      <c r="J1" s="331"/>
      <c r="K1" s="331"/>
      <c r="L1" s="331"/>
      <c r="M1" s="331"/>
      <c r="N1" s="331"/>
      <c r="O1" s="331"/>
      <c r="P1" s="331"/>
      <c r="Q1" s="331"/>
      <c r="R1" s="331"/>
      <c r="S1" s="331"/>
      <c r="T1" s="331"/>
      <c r="U1" s="331"/>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row>
    <row r="2" spans="1:90" s="270" customFormat="1" ht="14.25" x14ac:dyDescent="0.2">
      <c r="A2" s="321"/>
      <c r="B2" s="321">
        <v>200</v>
      </c>
      <c r="C2" s="315" t="s">
        <v>1438</v>
      </c>
      <c r="D2" s="371" t="str">
        <f>'Title Page'!E18</f>
        <v>KP2020</v>
      </c>
      <c r="E2" s="367"/>
      <c r="F2" s="367"/>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c r="AT2" s="332"/>
      <c r="AU2" s="332"/>
      <c r="AV2" s="332"/>
      <c r="AW2" s="332"/>
      <c r="AX2" s="332"/>
      <c r="AY2" s="332"/>
      <c r="AZ2" s="332"/>
      <c r="BA2" s="332"/>
      <c r="BB2" s="332"/>
      <c r="BC2" s="332"/>
      <c r="BD2" s="332"/>
      <c r="BE2" s="332"/>
      <c r="BF2" s="332"/>
      <c r="BG2" s="332"/>
      <c r="BH2" s="332"/>
      <c r="BI2" s="332"/>
      <c r="BJ2" s="332"/>
      <c r="BK2" s="332"/>
      <c r="BL2" s="332"/>
      <c r="BM2" s="332"/>
      <c r="BN2" s="332"/>
      <c r="BO2" s="332"/>
      <c r="BP2" s="332"/>
      <c r="BQ2" s="332"/>
      <c r="BR2" s="332"/>
      <c r="BS2" s="332"/>
      <c r="BT2" s="332"/>
      <c r="BU2" s="332"/>
      <c r="BV2" s="332"/>
      <c r="BW2" s="332"/>
      <c r="BX2" s="332"/>
      <c r="BY2" s="332"/>
      <c r="BZ2" s="332"/>
      <c r="CA2" s="332"/>
      <c r="CB2" s="332"/>
      <c r="CC2" s="332"/>
      <c r="CD2" s="332"/>
      <c r="CE2" s="332"/>
      <c r="CF2" s="332"/>
      <c r="CG2" s="332"/>
      <c r="CH2" s="332"/>
      <c r="CI2" s="332"/>
      <c r="CJ2" s="332"/>
      <c r="CK2" s="332"/>
      <c r="CL2" s="332"/>
    </row>
    <row r="3" spans="1:90" s="270" customFormat="1" ht="14.25" x14ac:dyDescent="0.2">
      <c r="A3" s="321"/>
      <c r="B3" s="321">
        <v>300</v>
      </c>
      <c r="C3" s="315" t="s">
        <v>1439</v>
      </c>
      <c r="D3" s="371"/>
      <c r="E3" s="367"/>
      <c r="F3" s="367"/>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332"/>
      <c r="BL3" s="332"/>
      <c r="BM3" s="332"/>
      <c r="BN3" s="332"/>
      <c r="BO3" s="332"/>
      <c r="BP3" s="332"/>
      <c r="BQ3" s="332"/>
      <c r="BR3" s="332"/>
      <c r="BS3" s="332"/>
      <c r="BT3" s="332"/>
      <c r="BU3" s="332"/>
      <c r="BV3" s="332"/>
      <c r="BW3" s="332"/>
      <c r="BX3" s="332"/>
      <c r="BY3" s="332"/>
      <c r="BZ3" s="332"/>
      <c r="CA3" s="332"/>
      <c r="CB3" s="332"/>
      <c r="CC3" s="332"/>
      <c r="CD3" s="332"/>
      <c r="CE3" s="332"/>
      <c r="CF3" s="332"/>
      <c r="CG3" s="332"/>
      <c r="CH3" s="332"/>
      <c r="CI3" s="332"/>
      <c r="CJ3" s="332"/>
      <c r="CK3" s="332"/>
      <c r="CL3" s="332"/>
    </row>
    <row r="4" spans="1:90" s="273" customFormat="1" ht="15" x14ac:dyDescent="0.2">
      <c r="A4" s="322"/>
      <c r="B4" s="322">
        <v>500</v>
      </c>
      <c r="C4" s="317" t="s">
        <v>11</v>
      </c>
      <c r="D4" s="372"/>
      <c r="E4" s="368"/>
      <c r="F4" s="368"/>
    </row>
    <row r="5" spans="1:90" ht="15" x14ac:dyDescent="0.2">
      <c r="A5" s="323"/>
      <c r="B5" s="323"/>
      <c r="C5" s="318"/>
      <c r="D5" s="371"/>
      <c r="E5" s="367"/>
      <c r="F5" s="367"/>
    </row>
    <row r="6" spans="1:90" ht="15" x14ac:dyDescent="0.2">
      <c r="A6" s="321"/>
      <c r="B6" s="323">
        <v>1050</v>
      </c>
      <c r="C6" s="318" t="s">
        <v>129</v>
      </c>
      <c r="D6" s="371"/>
      <c r="E6" s="367"/>
      <c r="F6" s="367"/>
    </row>
    <row r="7" spans="1:90" ht="15" x14ac:dyDescent="0.2">
      <c r="A7" s="321"/>
      <c r="B7" s="323"/>
      <c r="C7" s="318"/>
      <c r="D7" s="371"/>
      <c r="E7" s="367"/>
      <c r="F7" s="367"/>
    </row>
    <row r="8" spans="1:90" s="272" customFormat="1" ht="15" x14ac:dyDescent="0.2">
      <c r="A8" s="321"/>
      <c r="B8" s="323">
        <v>1100</v>
      </c>
      <c r="C8" s="318" t="s">
        <v>1381</v>
      </c>
      <c r="D8" s="371"/>
      <c r="E8" s="367"/>
      <c r="F8" s="367"/>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333"/>
      <c r="BM8" s="333"/>
      <c r="BN8" s="333"/>
      <c r="BO8" s="333"/>
      <c r="BP8" s="333"/>
      <c r="BQ8" s="333"/>
      <c r="BR8" s="333"/>
      <c r="BS8" s="333"/>
      <c r="BT8" s="333"/>
      <c r="BU8" s="333"/>
      <c r="BV8" s="333"/>
      <c r="BW8" s="333"/>
      <c r="BX8" s="333"/>
      <c r="BY8" s="333"/>
      <c r="BZ8" s="333"/>
      <c r="CA8" s="333"/>
      <c r="CB8" s="333"/>
      <c r="CC8" s="333"/>
      <c r="CD8" s="333"/>
      <c r="CE8" s="333"/>
      <c r="CF8" s="333"/>
      <c r="CG8" s="333"/>
      <c r="CH8" s="333"/>
      <c r="CI8" s="333"/>
      <c r="CJ8" s="333"/>
      <c r="CK8" s="333"/>
      <c r="CL8" s="333"/>
    </row>
    <row r="9" spans="1:90" s="270" customFormat="1" ht="14.25" x14ac:dyDescent="0.2">
      <c r="A9" s="321"/>
      <c r="B9" s="321">
        <v>1120</v>
      </c>
      <c r="C9" s="315" t="s">
        <v>1440</v>
      </c>
      <c r="D9" s="371">
        <f>ROUND(SUMIFS('GROUP Inputs'!H:H,'GROUP Inputs'!A:A,'Kiwi Park Data'!B9),0)</f>
        <v>0</v>
      </c>
      <c r="E9" s="371">
        <f>ROUND(SUMIFS('GROUP Inputs'!I:I,'GROUP Inputs'!A:A,'Kiwi Park Data'!B9),0)</f>
        <v>0</v>
      </c>
      <c r="F9" s="367"/>
      <c r="G9" s="332"/>
      <c r="H9" s="332"/>
      <c r="I9" s="332"/>
      <c r="J9" s="332"/>
      <c r="K9" s="332"/>
      <c r="L9" s="332"/>
      <c r="M9" s="332"/>
      <c r="N9" s="332"/>
      <c r="O9" s="332"/>
      <c r="P9" s="332"/>
      <c r="Q9" s="332"/>
      <c r="R9" s="332"/>
      <c r="S9" s="332"/>
      <c r="T9" s="332"/>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c r="AT9" s="332"/>
      <c r="AU9" s="332"/>
      <c r="AV9" s="332"/>
      <c r="AW9" s="332"/>
      <c r="AX9" s="332"/>
      <c r="AY9" s="332"/>
      <c r="AZ9" s="332"/>
      <c r="BA9" s="332"/>
      <c r="BB9" s="332"/>
      <c r="BC9" s="332"/>
      <c r="BD9" s="332"/>
      <c r="BE9" s="332"/>
      <c r="BF9" s="332"/>
      <c r="BG9" s="332"/>
      <c r="BH9" s="332"/>
      <c r="BI9" s="332"/>
      <c r="BJ9" s="332"/>
      <c r="BK9" s="332"/>
      <c r="BL9" s="332"/>
      <c r="BM9" s="332"/>
      <c r="BN9" s="332"/>
      <c r="BO9" s="332"/>
      <c r="BP9" s="332"/>
      <c r="BQ9" s="332"/>
      <c r="BR9" s="332"/>
      <c r="BS9" s="332"/>
      <c r="BT9" s="332"/>
      <c r="BU9" s="332"/>
      <c r="BV9" s="332"/>
      <c r="BW9" s="332"/>
      <c r="BX9" s="332"/>
      <c r="BY9" s="332"/>
      <c r="BZ9" s="332"/>
      <c r="CA9" s="332"/>
      <c r="CB9" s="332"/>
      <c r="CC9" s="332"/>
      <c r="CD9" s="332"/>
      <c r="CE9" s="332"/>
      <c r="CF9" s="332"/>
      <c r="CG9" s="332"/>
      <c r="CH9" s="332"/>
      <c r="CI9" s="332"/>
      <c r="CJ9" s="332"/>
      <c r="CK9" s="332"/>
      <c r="CL9" s="332"/>
    </row>
    <row r="10" spans="1:90" s="270" customFormat="1" ht="14.25" x14ac:dyDescent="0.2">
      <c r="A10" s="321"/>
      <c r="B10" s="321">
        <v>1130</v>
      </c>
      <c r="C10" s="315" t="s">
        <v>1441</v>
      </c>
      <c r="D10" s="371">
        <f>ROUND(SUMIFS('GROUP Inputs'!H:H,'GROUP Inputs'!A:A,'Kiwi Park Data'!B10),0)</f>
        <v>0</v>
      </c>
      <c r="E10" s="371">
        <f>ROUND(SUMIFS('GROUP Inputs'!I:I,'GROUP Inputs'!A:A,'Kiwi Park Data'!B10),0)</f>
        <v>0</v>
      </c>
      <c r="F10" s="367"/>
      <c r="G10" s="332"/>
      <c r="H10" s="332"/>
      <c r="I10" s="332"/>
      <c r="J10" s="332"/>
      <c r="K10" s="332"/>
      <c r="L10" s="332"/>
      <c r="M10" s="332"/>
      <c r="N10" s="332"/>
      <c r="O10" s="332"/>
      <c r="P10" s="332"/>
      <c r="Q10" s="332"/>
      <c r="R10" s="332"/>
      <c r="S10" s="332"/>
      <c r="T10" s="332"/>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c r="AT10" s="332"/>
      <c r="AU10" s="332"/>
      <c r="AV10" s="332"/>
      <c r="AW10" s="332"/>
      <c r="AX10" s="332"/>
      <c r="AY10" s="332"/>
      <c r="AZ10" s="332"/>
      <c r="BA10" s="332"/>
      <c r="BB10" s="332"/>
      <c r="BC10" s="332"/>
      <c r="BD10" s="332"/>
      <c r="BE10" s="332"/>
      <c r="BF10" s="332"/>
      <c r="BG10" s="332"/>
      <c r="BH10" s="332"/>
      <c r="BI10" s="332"/>
      <c r="BJ10" s="332"/>
      <c r="BK10" s="332"/>
      <c r="BL10" s="332"/>
      <c r="BM10" s="332"/>
      <c r="BN10" s="332"/>
      <c r="BO10" s="332"/>
      <c r="BP10" s="332"/>
      <c r="BQ10" s="332"/>
      <c r="BR10" s="332"/>
      <c r="BS10" s="332"/>
      <c r="BT10" s="332"/>
      <c r="BU10" s="332"/>
      <c r="BV10" s="332"/>
      <c r="BW10" s="332"/>
      <c r="BX10" s="332"/>
      <c r="BY10" s="332"/>
      <c r="BZ10" s="332"/>
      <c r="CA10" s="332"/>
      <c r="CB10" s="332"/>
      <c r="CC10" s="332"/>
      <c r="CD10" s="332"/>
      <c r="CE10" s="332"/>
      <c r="CF10" s="332"/>
      <c r="CG10" s="332"/>
      <c r="CH10" s="332"/>
      <c r="CI10" s="332"/>
      <c r="CJ10" s="332"/>
      <c r="CK10" s="332"/>
      <c r="CL10" s="332"/>
    </row>
    <row r="11" spans="1:90" s="270" customFormat="1" ht="14.25" x14ac:dyDescent="0.2">
      <c r="A11" s="321"/>
      <c r="B11" s="321">
        <v>1160</v>
      </c>
      <c r="C11" s="315" t="s">
        <v>1442</v>
      </c>
      <c r="D11" s="371">
        <f>ROUND(SUMIFS('GROUP Inputs'!H:H,'GROUP Inputs'!A:A,'Kiwi Park Data'!B11),0)</f>
        <v>0</v>
      </c>
      <c r="E11" s="371">
        <f>ROUND(SUMIFS('GROUP Inputs'!I:I,'GROUP Inputs'!A:A,'Kiwi Park Data'!B11),0)</f>
        <v>0</v>
      </c>
      <c r="F11" s="367"/>
      <c r="G11" s="332"/>
      <c r="H11" s="332"/>
      <c r="I11" s="332"/>
      <c r="J11" s="332"/>
      <c r="K11" s="332"/>
      <c r="L11" s="332"/>
      <c r="M11" s="332"/>
      <c r="N11" s="332"/>
      <c r="O11" s="332"/>
      <c r="P11" s="332"/>
      <c r="Q11" s="332"/>
      <c r="R11" s="332"/>
      <c r="S11" s="332"/>
      <c r="T11" s="332"/>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c r="AR11" s="332"/>
      <c r="AS11" s="332"/>
      <c r="AT11" s="332"/>
      <c r="AU11" s="332"/>
      <c r="AV11" s="332"/>
      <c r="AW11" s="332"/>
      <c r="AX11" s="332"/>
      <c r="AY11" s="332"/>
      <c r="AZ11" s="332"/>
      <c r="BA11" s="332"/>
      <c r="BB11" s="332"/>
      <c r="BC11" s="332"/>
      <c r="BD11" s="332"/>
      <c r="BE11" s="332"/>
      <c r="BF11" s="332"/>
      <c r="BG11" s="332"/>
      <c r="BH11" s="332"/>
      <c r="BI11" s="332"/>
      <c r="BJ11" s="332"/>
      <c r="BK11" s="332"/>
      <c r="BL11" s="332"/>
      <c r="BM11" s="332"/>
      <c r="BN11" s="332"/>
      <c r="BO11" s="332"/>
      <c r="BP11" s="332"/>
      <c r="BQ11" s="332"/>
      <c r="BR11" s="332"/>
      <c r="BS11" s="332"/>
      <c r="BT11" s="332"/>
      <c r="BU11" s="332"/>
      <c r="BV11" s="332"/>
      <c r="BW11" s="332"/>
      <c r="BX11" s="332"/>
      <c r="BY11" s="332"/>
      <c r="BZ11" s="332"/>
      <c r="CA11" s="332"/>
      <c r="CB11" s="332"/>
      <c r="CC11" s="332"/>
      <c r="CD11" s="332"/>
      <c r="CE11" s="332"/>
      <c r="CF11" s="332"/>
      <c r="CG11" s="332"/>
      <c r="CH11" s="332"/>
      <c r="CI11" s="332"/>
      <c r="CJ11" s="332"/>
      <c r="CK11" s="332"/>
      <c r="CL11" s="332"/>
    </row>
    <row r="12" spans="1:90" s="270" customFormat="1" ht="14.25" x14ac:dyDescent="0.2">
      <c r="A12" s="321"/>
      <c r="B12" s="321">
        <v>1170</v>
      </c>
      <c r="C12" s="315" t="s">
        <v>1443</v>
      </c>
      <c r="D12" s="371">
        <f>ROUND(SUMIFS('GROUP Inputs'!H:H,'GROUP Inputs'!A:A,'Kiwi Park Data'!B12),0)</f>
        <v>0</v>
      </c>
      <c r="E12" s="371">
        <f>ROUND(SUMIFS('GROUP Inputs'!I:I,'GROUP Inputs'!A:A,'Kiwi Park Data'!B12),0)</f>
        <v>0</v>
      </c>
      <c r="F12" s="367"/>
      <c r="G12" s="332"/>
      <c r="H12" s="332"/>
      <c r="I12" s="332"/>
      <c r="J12" s="332"/>
      <c r="K12" s="332"/>
      <c r="L12" s="332"/>
      <c r="M12" s="332"/>
      <c r="N12" s="332"/>
      <c r="O12" s="332"/>
      <c r="P12" s="332"/>
      <c r="Q12" s="332"/>
      <c r="R12" s="332"/>
      <c r="S12" s="332"/>
      <c r="T12" s="332"/>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c r="AT12" s="332"/>
      <c r="AU12" s="332"/>
      <c r="AV12" s="332"/>
      <c r="AW12" s="332"/>
      <c r="AX12" s="332"/>
      <c r="AY12" s="332"/>
      <c r="AZ12" s="332"/>
      <c r="BA12" s="332"/>
      <c r="BB12" s="332"/>
      <c r="BC12" s="332"/>
      <c r="BD12" s="332"/>
      <c r="BE12" s="332"/>
      <c r="BF12" s="332"/>
      <c r="BG12" s="332"/>
      <c r="BH12" s="332"/>
      <c r="BI12" s="332"/>
      <c r="BJ12" s="332"/>
      <c r="BK12" s="332"/>
      <c r="BL12" s="332"/>
      <c r="BM12" s="332"/>
      <c r="BN12" s="332"/>
      <c r="BO12" s="332"/>
      <c r="BP12" s="332"/>
      <c r="BQ12" s="332"/>
      <c r="BR12" s="332"/>
      <c r="BS12" s="332"/>
      <c r="BT12" s="332"/>
      <c r="BU12" s="332"/>
      <c r="BV12" s="332"/>
      <c r="BW12" s="332"/>
      <c r="BX12" s="332"/>
      <c r="BY12" s="332"/>
      <c r="BZ12" s="332"/>
      <c r="CA12" s="332"/>
      <c r="CB12" s="332"/>
      <c r="CC12" s="332"/>
      <c r="CD12" s="332"/>
      <c r="CE12" s="332"/>
      <c r="CF12" s="332"/>
      <c r="CG12" s="332"/>
      <c r="CH12" s="332"/>
      <c r="CI12" s="332"/>
      <c r="CJ12" s="332"/>
      <c r="CK12" s="332"/>
      <c r="CL12" s="332"/>
    </row>
    <row r="13" spans="1:90" s="270" customFormat="1" ht="14.25" x14ac:dyDescent="0.2">
      <c r="A13" s="321"/>
      <c r="B13" s="321">
        <v>1180</v>
      </c>
      <c r="C13" s="315" t="s">
        <v>1444</v>
      </c>
      <c r="D13" s="371">
        <f>ROUND(SUMIFS('GROUP Inputs'!H:H,'GROUP Inputs'!A:A,'Kiwi Park Data'!B13),0)</f>
        <v>0</v>
      </c>
      <c r="E13" s="371">
        <f>ROUND(SUMIFS('GROUP Inputs'!I:I,'GROUP Inputs'!A:A,'Kiwi Park Data'!B13),0)</f>
        <v>0</v>
      </c>
      <c r="F13" s="367"/>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32"/>
      <c r="AS13" s="332"/>
      <c r="AT13" s="332"/>
      <c r="AU13" s="332"/>
      <c r="AV13" s="332"/>
      <c r="AW13" s="332"/>
      <c r="AX13" s="332"/>
      <c r="AY13" s="332"/>
      <c r="AZ13" s="332"/>
      <c r="BA13" s="332"/>
      <c r="BB13" s="332"/>
      <c r="BC13" s="332"/>
      <c r="BD13" s="332"/>
      <c r="BE13" s="332"/>
      <c r="BF13" s="332"/>
      <c r="BG13" s="332"/>
      <c r="BH13" s="332"/>
      <c r="BI13" s="332"/>
      <c r="BJ13" s="332"/>
      <c r="BK13" s="332"/>
      <c r="BL13" s="332"/>
      <c r="BM13" s="332"/>
      <c r="BN13" s="332"/>
      <c r="BO13" s="332"/>
      <c r="BP13" s="332"/>
      <c r="BQ13" s="332"/>
      <c r="BR13" s="332"/>
      <c r="BS13" s="332"/>
      <c r="BT13" s="332"/>
      <c r="BU13" s="332"/>
      <c r="BV13" s="332"/>
      <c r="BW13" s="332"/>
      <c r="BX13" s="332"/>
      <c r="BY13" s="332"/>
      <c r="BZ13" s="332"/>
      <c r="CA13" s="332"/>
      <c r="CB13" s="332"/>
      <c r="CC13" s="332"/>
      <c r="CD13" s="332"/>
      <c r="CE13" s="332"/>
      <c r="CF13" s="332"/>
      <c r="CG13" s="332"/>
      <c r="CH13" s="332"/>
      <c r="CI13" s="332"/>
      <c r="CJ13" s="332"/>
      <c r="CK13" s="332"/>
      <c r="CL13" s="332"/>
    </row>
    <row r="14" spans="1:90" s="270" customFormat="1" ht="14.25" x14ac:dyDescent="0.2">
      <c r="A14" s="321"/>
      <c r="B14" s="321">
        <v>1190</v>
      </c>
      <c r="C14" s="315" t="s">
        <v>774</v>
      </c>
      <c r="D14" s="371">
        <f>ROUND(SUMIFS('GROUP Inputs'!H:H,'GROUP Inputs'!A:A,'Kiwi Park Data'!B14),0)</f>
        <v>0</v>
      </c>
      <c r="E14" s="371">
        <f>ROUND(SUMIFS('GROUP Inputs'!I:I,'GROUP Inputs'!A:A,'Kiwi Park Data'!B14),0)</f>
        <v>0</v>
      </c>
      <c r="F14" s="367"/>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c r="AT14" s="332"/>
      <c r="AU14" s="332"/>
      <c r="AV14" s="332"/>
      <c r="AW14" s="332"/>
      <c r="AX14" s="332"/>
      <c r="AY14" s="332"/>
      <c r="AZ14" s="332"/>
      <c r="BA14" s="332"/>
      <c r="BB14" s="332"/>
      <c r="BC14" s="332"/>
      <c r="BD14" s="332"/>
      <c r="BE14" s="332"/>
      <c r="BF14" s="332"/>
      <c r="BG14" s="332"/>
      <c r="BH14" s="332"/>
      <c r="BI14" s="332"/>
      <c r="BJ14" s="332"/>
      <c r="BK14" s="332"/>
      <c r="BL14" s="332"/>
      <c r="BM14" s="332"/>
      <c r="BN14" s="332"/>
      <c r="BO14" s="332"/>
      <c r="BP14" s="332"/>
      <c r="BQ14" s="332"/>
      <c r="BR14" s="332"/>
      <c r="BS14" s="332"/>
      <c r="BT14" s="332"/>
      <c r="BU14" s="332"/>
      <c r="BV14" s="332"/>
      <c r="BW14" s="332"/>
      <c r="BX14" s="332"/>
      <c r="BY14" s="332"/>
      <c r="BZ14" s="332"/>
      <c r="CA14" s="332"/>
      <c r="CB14" s="332"/>
      <c r="CC14" s="332"/>
      <c r="CD14" s="332"/>
      <c r="CE14" s="332"/>
      <c r="CF14" s="332"/>
      <c r="CG14" s="332"/>
      <c r="CH14" s="332"/>
      <c r="CI14" s="332"/>
      <c r="CJ14" s="332"/>
      <c r="CK14" s="332"/>
      <c r="CL14" s="332"/>
    </row>
    <row r="15" spans="1:90" s="270" customFormat="1" ht="14.25" x14ac:dyDescent="0.2">
      <c r="A15" s="321"/>
      <c r="B15" s="321">
        <v>1191</v>
      </c>
      <c r="C15" s="315" t="s">
        <v>1445</v>
      </c>
      <c r="D15" s="371">
        <f>ROUND(SUMIFS('GROUP Inputs'!H:H,'GROUP Inputs'!A:A,'Kiwi Park Data'!B15),0)</f>
        <v>0</v>
      </c>
      <c r="E15" s="371">
        <f>ROUND(SUMIFS('GROUP Inputs'!I:I,'GROUP Inputs'!A:A,'Kiwi Park Data'!B15),0)</f>
        <v>0</v>
      </c>
      <c r="F15" s="367"/>
      <c r="G15" s="757"/>
      <c r="H15" s="332"/>
      <c r="I15" s="332"/>
      <c r="J15" s="332"/>
      <c r="K15" s="332"/>
      <c r="L15" s="332"/>
      <c r="M15" s="332"/>
      <c r="N15" s="332"/>
      <c r="O15" s="332"/>
      <c r="P15" s="332"/>
      <c r="Q15" s="332"/>
      <c r="R15" s="332"/>
      <c r="S15" s="332"/>
      <c r="T15" s="332"/>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c r="AT15" s="332"/>
      <c r="AU15" s="332"/>
      <c r="AV15" s="332"/>
      <c r="AW15" s="332"/>
      <c r="AX15" s="332"/>
      <c r="AY15" s="332"/>
      <c r="AZ15" s="332"/>
      <c r="BA15" s="332"/>
      <c r="BB15" s="332"/>
      <c r="BC15" s="332"/>
      <c r="BD15" s="332"/>
      <c r="BE15" s="332"/>
      <c r="BF15" s="332"/>
      <c r="BG15" s="332"/>
      <c r="BH15" s="332"/>
      <c r="BI15" s="332"/>
      <c r="BJ15" s="332"/>
      <c r="BK15" s="332"/>
      <c r="BL15" s="332"/>
      <c r="BM15" s="332"/>
      <c r="BN15" s="332"/>
      <c r="BO15" s="332"/>
      <c r="BP15" s="332"/>
      <c r="BQ15" s="332"/>
      <c r="BR15" s="332"/>
      <c r="BS15" s="332"/>
      <c r="BT15" s="332"/>
      <c r="BU15" s="332"/>
      <c r="BV15" s="332"/>
      <c r="BW15" s="332"/>
      <c r="BX15" s="332"/>
      <c r="BY15" s="332"/>
      <c r="BZ15" s="332"/>
      <c r="CA15" s="332"/>
      <c r="CB15" s="332"/>
      <c r="CC15" s="332"/>
      <c r="CD15" s="332"/>
      <c r="CE15" s="332"/>
      <c r="CF15" s="332"/>
      <c r="CG15" s="332"/>
      <c r="CH15" s="332"/>
      <c r="CI15" s="332"/>
      <c r="CJ15" s="332"/>
      <c r="CK15" s="332"/>
      <c r="CL15" s="332"/>
    </row>
    <row r="16" spans="1:90" s="270" customFormat="1" ht="14.25" x14ac:dyDescent="0.2">
      <c r="A16" s="321"/>
      <c r="B16" s="321"/>
      <c r="C16" s="315"/>
      <c r="D16" s="371"/>
      <c r="E16" s="367"/>
      <c r="F16" s="367"/>
      <c r="G16" s="332"/>
      <c r="H16" s="332"/>
      <c r="I16" s="332"/>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c r="AT16" s="332"/>
      <c r="AU16" s="332"/>
      <c r="AV16" s="332"/>
      <c r="AW16" s="332"/>
      <c r="AX16" s="332"/>
      <c r="AY16" s="332"/>
      <c r="AZ16" s="332"/>
      <c r="BA16" s="332"/>
      <c r="BB16" s="332"/>
      <c r="BC16" s="332"/>
      <c r="BD16" s="332"/>
      <c r="BE16" s="332"/>
      <c r="BF16" s="332"/>
      <c r="BG16" s="332"/>
      <c r="BH16" s="332"/>
      <c r="BI16" s="332"/>
      <c r="BJ16" s="332"/>
      <c r="BK16" s="332"/>
      <c r="BL16" s="332"/>
      <c r="BM16" s="332"/>
      <c r="BN16" s="332"/>
      <c r="BO16" s="332"/>
      <c r="BP16" s="332"/>
      <c r="BQ16" s="332"/>
      <c r="BR16" s="332"/>
      <c r="BS16" s="332"/>
      <c r="BT16" s="332"/>
      <c r="BU16" s="332"/>
      <c r="BV16" s="332"/>
      <c r="BW16" s="332"/>
      <c r="BX16" s="332"/>
      <c r="BY16" s="332"/>
      <c r="BZ16" s="332"/>
      <c r="CA16" s="332"/>
      <c r="CB16" s="332"/>
      <c r="CC16" s="332"/>
      <c r="CD16" s="332"/>
      <c r="CE16" s="332"/>
      <c r="CF16" s="332"/>
      <c r="CG16" s="332"/>
      <c r="CH16" s="332"/>
      <c r="CI16" s="332"/>
      <c r="CJ16" s="332"/>
      <c r="CK16" s="332"/>
      <c r="CL16" s="332"/>
    </row>
    <row r="17" spans="1:90" s="271" customFormat="1" ht="14.25" x14ac:dyDescent="0.2">
      <c r="A17" s="321"/>
      <c r="B17" s="758">
        <v>1198</v>
      </c>
      <c r="C17" s="759" t="s">
        <v>994</v>
      </c>
      <c r="D17" s="760">
        <f>SUM(D8:D16)</f>
        <v>0</v>
      </c>
      <c r="E17" s="760">
        <f>SUM(E8:E16)</f>
        <v>0</v>
      </c>
      <c r="F17" s="761"/>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c r="BJ17" s="334"/>
      <c r="BK17" s="334"/>
      <c r="BL17" s="334"/>
      <c r="BM17" s="334"/>
      <c r="BN17" s="334"/>
      <c r="BO17" s="334"/>
      <c r="BP17" s="334"/>
      <c r="BQ17" s="334"/>
      <c r="BR17" s="334"/>
      <c r="BS17" s="334"/>
      <c r="BT17" s="334"/>
      <c r="BU17" s="334"/>
      <c r="BV17" s="334"/>
      <c r="BW17" s="334"/>
      <c r="BX17" s="334"/>
      <c r="BY17" s="334"/>
      <c r="BZ17" s="334"/>
      <c r="CA17" s="334"/>
      <c r="CB17" s="334"/>
      <c r="CC17" s="334"/>
      <c r="CD17" s="334"/>
      <c r="CE17" s="334"/>
      <c r="CF17" s="334"/>
      <c r="CG17" s="334"/>
      <c r="CH17" s="334"/>
      <c r="CI17" s="334"/>
      <c r="CJ17" s="334"/>
      <c r="CK17" s="334"/>
      <c r="CL17" s="334"/>
    </row>
    <row r="18" spans="1:90" ht="15" x14ac:dyDescent="0.2">
      <c r="A18" s="321"/>
      <c r="B18" s="323"/>
      <c r="C18" s="318"/>
      <c r="D18" s="371"/>
      <c r="E18" s="367"/>
      <c r="F18" s="367"/>
    </row>
    <row r="19" spans="1:90" ht="15" x14ac:dyDescent="0.2">
      <c r="A19" s="321"/>
      <c r="B19" s="323">
        <v>1300</v>
      </c>
      <c r="C19" s="318" t="s">
        <v>520</v>
      </c>
      <c r="D19" s="371"/>
      <c r="E19" s="367"/>
      <c r="F19" s="367"/>
    </row>
    <row r="20" spans="1:90" ht="15" x14ac:dyDescent="0.2">
      <c r="A20" s="321"/>
      <c r="B20" s="323"/>
      <c r="C20" s="318"/>
      <c r="D20" s="371"/>
      <c r="E20" s="367"/>
      <c r="F20" s="367"/>
    </row>
    <row r="21" spans="1:90" s="270" customFormat="1" ht="14.25" x14ac:dyDescent="0.2">
      <c r="A21" s="321"/>
      <c r="B21" s="321">
        <v>1310</v>
      </c>
      <c r="C21" s="315" t="s">
        <v>1446</v>
      </c>
      <c r="D21" s="371">
        <f>ROUND(SUMIFS('GROUP Inputs'!H:H,'GROUP Inputs'!A:A,'Kiwi Park Data'!B21),0)</f>
        <v>0</v>
      </c>
      <c r="E21" s="371">
        <f>ROUND(SUMIFS('GROUP Inputs'!I:I,'GROUP Inputs'!A:A,'Kiwi Park Data'!B21),0)</f>
        <v>0</v>
      </c>
      <c r="F21" s="367"/>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332"/>
      <c r="AI21" s="332"/>
      <c r="AJ21" s="332"/>
      <c r="AK21" s="332"/>
      <c r="AL21" s="332"/>
      <c r="AM21" s="332"/>
      <c r="AN21" s="332"/>
      <c r="AO21" s="332"/>
      <c r="AP21" s="332"/>
      <c r="AQ21" s="332"/>
      <c r="AR21" s="332"/>
      <c r="AS21" s="332"/>
      <c r="AT21" s="332"/>
      <c r="AU21" s="332"/>
      <c r="AV21" s="332"/>
      <c r="AW21" s="332"/>
      <c r="AX21" s="332"/>
      <c r="AY21" s="332"/>
      <c r="AZ21" s="332"/>
      <c r="BA21" s="332"/>
      <c r="BB21" s="332"/>
      <c r="BC21" s="332"/>
      <c r="BD21" s="332"/>
      <c r="BE21" s="332"/>
      <c r="BF21" s="332"/>
      <c r="BG21" s="332"/>
      <c r="BH21" s="332"/>
      <c r="BI21" s="332"/>
      <c r="BJ21" s="332"/>
      <c r="BK21" s="332"/>
      <c r="BL21" s="332"/>
      <c r="BM21" s="332"/>
      <c r="BN21" s="332"/>
      <c r="BO21" s="332"/>
      <c r="BP21" s="332"/>
      <c r="BQ21" s="332"/>
      <c r="BR21" s="332"/>
      <c r="BS21" s="332"/>
      <c r="BT21" s="332"/>
      <c r="BU21" s="332"/>
      <c r="BV21" s="332"/>
      <c r="BW21" s="332"/>
      <c r="BX21" s="332"/>
      <c r="BY21" s="332"/>
      <c r="BZ21" s="332"/>
      <c r="CA21" s="332"/>
      <c r="CB21" s="332"/>
      <c r="CC21" s="332"/>
      <c r="CD21" s="332"/>
      <c r="CE21" s="332"/>
      <c r="CF21" s="332"/>
      <c r="CG21" s="332"/>
      <c r="CH21" s="332"/>
      <c r="CI21" s="332"/>
      <c r="CJ21" s="332"/>
      <c r="CK21" s="332"/>
      <c r="CL21" s="332"/>
    </row>
    <row r="22" spans="1:90" s="270" customFormat="1" ht="14.25" x14ac:dyDescent="0.2">
      <c r="A22" s="321"/>
      <c r="B22" s="321">
        <v>1320</v>
      </c>
      <c r="C22" s="315" t="s">
        <v>102</v>
      </c>
      <c r="D22" s="371">
        <f>ROUND(SUMIFS('GROUP Inputs'!H:H,'GROUP Inputs'!A:A,'Kiwi Park Data'!B22),0)</f>
        <v>0</v>
      </c>
      <c r="E22" s="371">
        <f>ROUND(SUMIFS('GROUP Inputs'!I:I,'GROUP Inputs'!A:A,'Kiwi Park Data'!B22),0)</f>
        <v>0</v>
      </c>
      <c r="F22" s="367"/>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c r="AX22" s="332"/>
      <c r="AY22" s="332"/>
      <c r="AZ22" s="332"/>
      <c r="BA22" s="332"/>
      <c r="BB22" s="332"/>
      <c r="BC22" s="332"/>
      <c r="BD22" s="332"/>
      <c r="BE22" s="332"/>
      <c r="BF22" s="332"/>
      <c r="BG22" s="332"/>
      <c r="BH22" s="332"/>
      <c r="BI22" s="332"/>
      <c r="BJ22" s="332"/>
      <c r="BK22" s="332"/>
      <c r="BL22" s="332"/>
      <c r="BM22" s="332"/>
      <c r="BN22" s="332"/>
      <c r="BO22" s="332"/>
      <c r="BP22" s="332"/>
      <c r="BQ22" s="332"/>
      <c r="BR22" s="332"/>
      <c r="BS22" s="332"/>
      <c r="BT22" s="332"/>
      <c r="BU22" s="332"/>
      <c r="BV22" s="332"/>
      <c r="BW22" s="332"/>
      <c r="BX22" s="332"/>
      <c r="BY22" s="332"/>
      <c r="BZ22" s="332"/>
      <c r="CA22" s="332"/>
      <c r="CB22" s="332"/>
      <c r="CC22" s="332"/>
      <c r="CD22" s="332"/>
      <c r="CE22" s="332"/>
      <c r="CF22" s="332"/>
      <c r="CG22" s="332"/>
      <c r="CH22" s="332"/>
      <c r="CI22" s="332"/>
      <c r="CJ22" s="332"/>
      <c r="CK22" s="332"/>
      <c r="CL22" s="332"/>
    </row>
    <row r="23" spans="1:90" s="270" customFormat="1" ht="14.25" x14ac:dyDescent="0.2">
      <c r="A23" s="321"/>
      <c r="B23" s="321">
        <v>1330</v>
      </c>
      <c r="C23" s="315" t="s">
        <v>1447</v>
      </c>
      <c r="D23" s="371">
        <f>ROUND(SUMIFS('GROUP Inputs'!H:H,'GROUP Inputs'!A:A,'Kiwi Park Data'!B23),0)</f>
        <v>0</v>
      </c>
      <c r="E23" s="371">
        <f>ROUND(SUMIFS('GROUP Inputs'!I:I,'GROUP Inputs'!A:A,'Kiwi Park Data'!B23),0)</f>
        <v>0</v>
      </c>
      <c r="F23" s="367"/>
      <c r="G23" s="332"/>
      <c r="H23" s="332"/>
      <c r="I23" s="332"/>
      <c r="J23" s="332"/>
      <c r="K23" s="332"/>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332"/>
      <c r="AN23" s="332"/>
      <c r="AO23" s="332"/>
      <c r="AP23" s="332"/>
      <c r="AQ23" s="332"/>
      <c r="AR23" s="332"/>
      <c r="AS23" s="332"/>
      <c r="AT23" s="332"/>
      <c r="AU23" s="332"/>
      <c r="AV23" s="332"/>
      <c r="AW23" s="332"/>
      <c r="AX23" s="332"/>
      <c r="AY23" s="332"/>
      <c r="AZ23" s="332"/>
      <c r="BA23" s="332"/>
      <c r="BB23" s="332"/>
      <c r="BC23" s="332"/>
      <c r="BD23" s="332"/>
      <c r="BE23" s="332"/>
      <c r="BF23" s="332"/>
      <c r="BG23" s="332"/>
      <c r="BH23" s="332"/>
      <c r="BI23" s="332"/>
      <c r="BJ23" s="332"/>
      <c r="BK23" s="332"/>
      <c r="BL23" s="332"/>
      <c r="BM23" s="332"/>
      <c r="BN23" s="332"/>
      <c r="BO23" s="332"/>
      <c r="BP23" s="332"/>
      <c r="BQ23" s="332"/>
      <c r="BR23" s="332"/>
      <c r="BS23" s="332"/>
      <c r="BT23" s="332"/>
      <c r="BU23" s="332"/>
      <c r="BV23" s="332"/>
      <c r="BW23" s="332"/>
      <c r="BX23" s="332"/>
      <c r="BY23" s="332"/>
      <c r="BZ23" s="332"/>
      <c r="CA23" s="332"/>
      <c r="CB23" s="332"/>
      <c r="CC23" s="332"/>
      <c r="CD23" s="332"/>
      <c r="CE23" s="332"/>
      <c r="CF23" s="332"/>
      <c r="CG23" s="332"/>
      <c r="CH23" s="332"/>
      <c r="CI23" s="332"/>
      <c r="CJ23" s="332"/>
      <c r="CK23" s="332"/>
      <c r="CL23" s="332"/>
    </row>
    <row r="24" spans="1:90" s="270" customFormat="1" ht="14.25" x14ac:dyDescent="0.2">
      <c r="A24" s="321"/>
      <c r="B24" s="321"/>
      <c r="C24" s="315"/>
      <c r="D24" s="371"/>
      <c r="E24" s="367"/>
      <c r="F24" s="367"/>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332"/>
      <c r="AN24" s="332"/>
      <c r="AO24" s="332"/>
      <c r="AP24" s="332"/>
      <c r="AQ24" s="332"/>
      <c r="AR24" s="332"/>
      <c r="AS24" s="332"/>
      <c r="AT24" s="332"/>
      <c r="AU24" s="332"/>
      <c r="AV24" s="332"/>
      <c r="AW24" s="332"/>
      <c r="AX24" s="332"/>
      <c r="AY24" s="332"/>
      <c r="AZ24" s="332"/>
      <c r="BA24" s="332"/>
      <c r="BB24" s="332"/>
      <c r="BC24" s="332"/>
      <c r="BD24" s="332"/>
      <c r="BE24" s="332"/>
      <c r="BF24" s="332"/>
      <c r="BG24" s="332"/>
      <c r="BH24" s="332"/>
      <c r="BI24" s="332"/>
      <c r="BJ24" s="332"/>
      <c r="BK24" s="332"/>
      <c r="BL24" s="332"/>
      <c r="BM24" s="332"/>
      <c r="BN24" s="332"/>
      <c r="BO24" s="332"/>
      <c r="BP24" s="332"/>
      <c r="BQ24" s="332"/>
      <c r="BR24" s="332"/>
      <c r="BS24" s="332"/>
      <c r="BT24" s="332"/>
      <c r="BU24" s="332"/>
      <c r="BV24" s="332"/>
      <c r="BW24" s="332"/>
      <c r="BX24" s="332"/>
      <c r="BY24" s="332"/>
      <c r="BZ24" s="332"/>
      <c r="CA24" s="332"/>
      <c r="CB24" s="332"/>
      <c r="CC24" s="332"/>
      <c r="CD24" s="332"/>
      <c r="CE24" s="332"/>
      <c r="CF24" s="332"/>
      <c r="CG24" s="332"/>
      <c r="CH24" s="332"/>
      <c r="CI24" s="332"/>
      <c r="CJ24" s="332"/>
      <c r="CK24" s="332"/>
      <c r="CL24" s="332"/>
    </row>
    <row r="25" spans="1:90" s="271" customFormat="1" ht="14.25" x14ac:dyDescent="0.2">
      <c r="A25" s="321"/>
      <c r="B25" s="758">
        <v>1398</v>
      </c>
      <c r="C25" s="759" t="s">
        <v>994</v>
      </c>
      <c r="D25" s="760">
        <f>SUM(D19:D24)</f>
        <v>0</v>
      </c>
      <c r="E25" s="760">
        <f>SUM(E19:E24)</f>
        <v>0</v>
      </c>
      <c r="F25" s="761"/>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c r="BM25" s="334"/>
      <c r="BN25" s="334"/>
      <c r="BO25" s="334"/>
      <c r="BP25" s="334"/>
      <c r="BQ25" s="334"/>
      <c r="BR25" s="334"/>
      <c r="BS25" s="334"/>
      <c r="BT25" s="334"/>
      <c r="BU25" s="334"/>
      <c r="BV25" s="334"/>
      <c r="BW25" s="334"/>
      <c r="BX25" s="334"/>
      <c r="BY25" s="334"/>
      <c r="BZ25" s="334"/>
      <c r="CA25" s="334"/>
      <c r="CB25" s="334"/>
      <c r="CC25" s="334"/>
      <c r="CD25" s="334"/>
      <c r="CE25" s="334"/>
      <c r="CF25" s="334"/>
      <c r="CG25" s="334"/>
      <c r="CH25" s="334"/>
      <c r="CI25" s="334"/>
      <c r="CJ25" s="334"/>
      <c r="CK25" s="334"/>
      <c r="CL25" s="334"/>
    </row>
    <row r="26" spans="1:90" ht="15" x14ac:dyDescent="0.2">
      <c r="A26" s="321"/>
      <c r="B26" s="323"/>
      <c r="C26" s="318"/>
      <c r="D26" s="371"/>
      <c r="E26" s="367"/>
      <c r="F26" s="367"/>
    </row>
    <row r="27" spans="1:90" ht="15" x14ac:dyDescent="0.2">
      <c r="A27" s="321"/>
      <c r="B27" s="323">
        <v>1400</v>
      </c>
      <c r="C27" s="318" t="s">
        <v>1448</v>
      </c>
      <c r="D27" s="371"/>
      <c r="E27" s="367"/>
      <c r="F27" s="367"/>
    </row>
    <row r="28" spans="1:90" ht="15" x14ac:dyDescent="0.2">
      <c r="A28" s="321"/>
      <c r="B28" s="323"/>
      <c r="C28" s="318"/>
      <c r="D28" s="371"/>
      <c r="E28" s="367"/>
      <c r="F28" s="367"/>
    </row>
    <row r="29" spans="1:90" s="270" customFormat="1" ht="14.25" x14ac:dyDescent="0.2">
      <c r="A29" s="321"/>
      <c r="B29" s="321">
        <v>1410</v>
      </c>
      <c r="C29" s="315" t="s">
        <v>1449</v>
      </c>
      <c r="D29" s="371">
        <f>ROUND(SUMIFS('GROUP Inputs'!H:H,'GROUP Inputs'!A:A,'Kiwi Park Data'!B29),0)</f>
        <v>0</v>
      </c>
      <c r="E29" s="371">
        <f>ROUND(SUMIFS('GROUP Inputs'!I:I,'GROUP Inputs'!A:A,'Kiwi Park Data'!B29),0)</f>
        <v>0</v>
      </c>
      <c r="F29" s="367"/>
      <c r="G29" s="332"/>
      <c r="H29" s="332"/>
      <c r="I29" s="332"/>
      <c r="J29" s="332"/>
      <c r="K29" s="332"/>
      <c r="L29" s="332"/>
      <c r="M29" s="332"/>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332"/>
      <c r="AN29" s="332"/>
      <c r="AO29" s="332"/>
      <c r="AP29" s="332"/>
      <c r="AQ29" s="332"/>
      <c r="AR29" s="332"/>
      <c r="AS29" s="332"/>
      <c r="AT29" s="332"/>
      <c r="AU29" s="332"/>
      <c r="AV29" s="332"/>
      <c r="AW29" s="332"/>
      <c r="AX29" s="332"/>
      <c r="AY29" s="332"/>
      <c r="AZ29" s="332"/>
      <c r="BA29" s="332"/>
      <c r="BB29" s="332"/>
      <c r="BC29" s="332"/>
      <c r="BD29" s="332"/>
      <c r="BE29" s="332"/>
      <c r="BF29" s="332"/>
      <c r="BG29" s="332"/>
      <c r="BH29" s="332"/>
      <c r="BI29" s="332"/>
      <c r="BJ29" s="332"/>
      <c r="BK29" s="332"/>
      <c r="BL29" s="332"/>
      <c r="BM29" s="332"/>
      <c r="BN29" s="332"/>
      <c r="BO29" s="332"/>
      <c r="BP29" s="332"/>
      <c r="BQ29" s="332"/>
      <c r="BR29" s="332"/>
      <c r="BS29" s="332"/>
      <c r="BT29" s="332"/>
      <c r="BU29" s="332"/>
      <c r="BV29" s="332"/>
      <c r="BW29" s="332"/>
      <c r="BX29" s="332"/>
      <c r="BY29" s="332"/>
      <c r="BZ29" s="332"/>
      <c r="CA29" s="332"/>
      <c r="CB29" s="332"/>
      <c r="CC29" s="332"/>
      <c r="CD29" s="332"/>
      <c r="CE29" s="332"/>
      <c r="CF29" s="332"/>
      <c r="CG29" s="332"/>
      <c r="CH29" s="332"/>
      <c r="CI29" s="332"/>
      <c r="CJ29" s="332"/>
      <c r="CK29" s="332"/>
      <c r="CL29" s="332"/>
    </row>
    <row r="30" spans="1:90" s="270" customFormat="1" ht="14.25" x14ac:dyDescent="0.2">
      <c r="A30" s="321"/>
      <c r="B30" s="321">
        <v>1420</v>
      </c>
      <c r="C30" s="315" t="s">
        <v>141</v>
      </c>
      <c r="D30" s="371">
        <f>ROUND(SUMIFS('GROUP Inputs'!H:H,'GROUP Inputs'!A:A,'Kiwi Park Data'!B30),0)</f>
        <v>0</v>
      </c>
      <c r="E30" s="371">
        <f>ROUND(SUMIFS('GROUP Inputs'!I:I,'GROUP Inputs'!A:A,'Kiwi Park Data'!B30),0)</f>
        <v>0</v>
      </c>
      <c r="F30" s="367"/>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332"/>
      <c r="AN30" s="332"/>
      <c r="AO30" s="332"/>
      <c r="AP30" s="332"/>
      <c r="AQ30" s="332"/>
      <c r="AR30" s="332"/>
      <c r="AS30" s="332"/>
      <c r="AT30" s="332"/>
      <c r="AU30" s="332"/>
      <c r="AV30" s="332"/>
      <c r="AW30" s="332"/>
      <c r="AX30" s="332"/>
      <c r="AY30" s="332"/>
      <c r="AZ30" s="332"/>
      <c r="BA30" s="332"/>
      <c r="BB30" s="332"/>
      <c r="BC30" s="332"/>
      <c r="BD30" s="332"/>
      <c r="BE30" s="332"/>
      <c r="BF30" s="332"/>
      <c r="BG30" s="332"/>
      <c r="BH30" s="332"/>
      <c r="BI30" s="332"/>
      <c r="BJ30" s="332"/>
      <c r="BK30" s="332"/>
      <c r="BL30" s="332"/>
      <c r="BM30" s="332"/>
      <c r="BN30" s="332"/>
      <c r="BO30" s="332"/>
      <c r="BP30" s="332"/>
      <c r="BQ30" s="332"/>
      <c r="BR30" s="332"/>
      <c r="BS30" s="332"/>
      <c r="BT30" s="332"/>
      <c r="BU30" s="332"/>
      <c r="BV30" s="332"/>
      <c r="BW30" s="332"/>
      <c r="BX30" s="332"/>
      <c r="BY30" s="332"/>
      <c r="BZ30" s="332"/>
      <c r="CA30" s="332"/>
      <c r="CB30" s="332"/>
      <c r="CC30" s="332"/>
      <c r="CD30" s="332"/>
      <c r="CE30" s="332"/>
      <c r="CF30" s="332"/>
      <c r="CG30" s="332"/>
      <c r="CH30" s="332"/>
      <c r="CI30" s="332"/>
      <c r="CJ30" s="332"/>
      <c r="CK30" s="332"/>
      <c r="CL30" s="332"/>
    </row>
    <row r="31" spans="1:90" s="270" customFormat="1" ht="14.25" x14ac:dyDescent="0.2">
      <c r="A31" s="321"/>
      <c r="B31" s="321">
        <v>1430</v>
      </c>
      <c r="C31" s="315" t="s">
        <v>1402</v>
      </c>
      <c r="D31" s="371">
        <f>ROUND(SUMIFS('GROUP Inputs'!H:H,'GROUP Inputs'!A:A,'Kiwi Park Data'!B31),0)</f>
        <v>0</v>
      </c>
      <c r="E31" s="371">
        <f>ROUND(SUMIFS('GROUP Inputs'!I:I,'GROUP Inputs'!A:A,'Kiwi Park Data'!B31),0)</f>
        <v>0</v>
      </c>
      <c r="F31" s="367"/>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332"/>
      <c r="AN31" s="332"/>
      <c r="AO31" s="332"/>
      <c r="AP31" s="332"/>
      <c r="AQ31" s="332"/>
      <c r="AR31" s="332"/>
      <c r="AS31" s="332"/>
      <c r="AT31" s="332"/>
      <c r="AU31" s="332"/>
      <c r="AV31" s="332"/>
      <c r="AW31" s="332"/>
      <c r="AX31" s="332"/>
      <c r="AY31" s="332"/>
      <c r="AZ31" s="332"/>
      <c r="BA31" s="332"/>
      <c r="BB31" s="332"/>
      <c r="BC31" s="332"/>
      <c r="BD31" s="332"/>
      <c r="BE31" s="332"/>
      <c r="BF31" s="332"/>
      <c r="BG31" s="332"/>
      <c r="BH31" s="332"/>
      <c r="BI31" s="332"/>
      <c r="BJ31" s="332"/>
      <c r="BK31" s="332"/>
      <c r="BL31" s="332"/>
      <c r="BM31" s="332"/>
      <c r="BN31" s="332"/>
      <c r="BO31" s="332"/>
      <c r="BP31" s="332"/>
      <c r="BQ31" s="332"/>
      <c r="BR31" s="332"/>
      <c r="BS31" s="332"/>
      <c r="BT31" s="332"/>
      <c r="BU31" s="332"/>
      <c r="BV31" s="332"/>
      <c r="BW31" s="332"/>
      <c r="BX31" s="332"/>
      <c r="BY31" s="332"/>
      <c r="BZ31" s="332"/>
      <c r="CA31" s="332"/>
      <c r="CB31" s="332"/>
      <c r="CC31" s="332"/>
      <c r="CD31" s="332"/>
      <c r="CE31" s="332"/>
      <c r="CF31" s="332"/>
      <c r="CG31" s="332"/>
      <c r="CH31" s="332"/>
      <c r="CI31" s="332"/>
      <c r="CJ31" s="332"/>
      <c r="CK31" s="332"/>
      <c r="CL31" s="332"/>
    </row>
    <row r="32" spans="1:90" s="270" customFormat="1" ht="14.25" x14ac:dyDescent="0.2">
      <c r="A32" s="321"/>
      <c r="B32" s="321">
        <v>1440</v>
      </c>
      <c r="C32" s="315" t="s">
        <v>339</v>
      </c>
      <c r="D32" s="371">
        <f>ROUND(SUMIFS('GROUP Inputs'!H:H,'GROUP Inputs'!A:A,'Kiwi Park Data'!B32),0)</f>
        <v>0</v>
      </c>
      <c r="E32" s="371">
        <f>ROUND(SUMIFS('GROUP Inputs'!I:I,'GROUP Inputs'!A:A,'Kiwi Park Data'!B32),0)</f>
        <v>0</v>
      </c>
      <c r="F32" s="367"/>
      <c r="G32" s="332"/>
      <c r="H32" s="332"/>
      <c r="I32" s="332"/>
      <c r="J32" s="332"/>
      <c r="K32" s="332"/>
      <c r="L32" s="332"/>
      <c r="M32" s="332"/>
      <c r="N32" s="332"/>
      <c r="O32" s="332"/>
      <c r="P32" s="332"/>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332"/>
      <c r="AN32" s="332"/>
      <c r="AO32" s="332"/>
      <c r="AP32" s="332"/>
      <c r="AQ32" s="332"/>
      <c r="AR32" s="332"/>
      <c r="AS32" s="332"/>
      <c r="AT32" s="332"/>
      <c r="AU32" s="332"/>
      <c r="AV32" s="332"/>
      <c r="AW32" s="332"/>
      <c r="AX32" s="332"/>
      <c r="AY32" s="332"/>
      <c r="AZ32" s="332"/>
      <c r="BA32" s="332"/>
      <c r="BB32" s="332"/>
      <c r="BC32" s="332"/>
      <c r="BD32" s="332"/>
      <c r="BE32" s="332"/>
      <c r="BF32" s="332"/>
      <c r="BG32" s="332"/>
      <c r="BH32" s="332"/>
      <c r="BI32" s="332"/>
      <c r="BJ32" s="332"/>
      <c r="BK32" s="332"/>
      <c r="BL32" s="332"/>
      <c r="BM32" s="332"/>
      <c r="BN32" s="332"/>
      <c r="BO32" s="332"/>
      <c r="BP32" s="332"/>
      <c r="BQ32" s="332"/>
      <c r="BR32" s="332"/>
      <c r="BS32" s="332"/>
      <c r="BT32" s="332"/>
      <c r="BU32" s="332"/>
      <c r="BV32" s="332"/>
      <c r="BW32" s="332"/>
      <c r="BX32" s="332"/>
      <c r="BY32" s="332"/>
      <c r="BZ32" s="332"/>
      <c r="CA32" s="332"/>
      <c r="CB32" s="332"/>
      <c r="CC32" s="332"/>
      <c r="CD32" s="332"/>
      <c r="CE32" s="332"/>
      <c r="CF32" s="332"/>
      <c r="CG32" s="332"/>
      <c r="CH32" s="332"/>
      <c r="CI32" s="332"/>
      <c r="CJ32" s="332"/>
      <c r="CK32" s="332"/>
      <c r="CL32" s="332"/>
    </row>
    <row r="33" spans="1:90" s="270" customFormat="1" ht="14.25" x14ac:dyDescent="0.2">
      <c r="A33" s="321"/>
      <c r="B33" s="321">
        <v>1450</v>
      </c>
      <c r="C33" s="315" t="s">
        <v>1450</v>
      </c>
      <c r="D33" s="371">
        <f>ROUND(SUMIFS('GROUP Inputs'!H:H,'GROUP Inputs'!A:A,'Kiwi Park Data'!B33),0)</f>
        <v>0</v>
      </c>
      <c r="E33" s="371">
        <f>ROUND(SUMIFS('GROUP Inputs'!I:I,'GROUP Inputs'!A:A,'Kiwi Park Data'!B33),0)</f>
        <v>0</v>
      </c>
      <c r="F33" s="367"/>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332"/>
      <c r="AF33" s="332"/>
      <c r="AG33" s="332"/>
      <c r="AH33" s="332"/>
      <c r="AI33" s="332"/>
      <c r="AJ33" s="332"/>
      <c r="AK33" s="332"/>
      <c r="AL33" s="332"/>
      <c r="AM33" s="332"/>
      <c r="AN33" s="332"/>
      <c r="AO33" s="332"/>
      <c r="AP33" s="332"/>
      <c r="AQ33" s="332"/>
      <c r="AR33" s="332"/>
      <c r="AS33" s="332"/>
      <c r="AT33" s="332"/>
      <c r="AU33" s="332"/>
      <c r="AV33" s="332"/>
      <c r="AW33" s="332"/>
      <c r="AX33" s="332"/>
      <c r="AY33" s="332"/>
      <c r="AZ33" s="332"/>
      <c r="BA33" s="332"/>
      <c r="BB33" s="332"/>
      <c r="BC33" s="332"/>
      <c r="BD33" s="332"/>
      <c r="BE33" s="332"/>
      <c r="BF33" s="332"/>
      <c r="BG33" s="332"/>
      <c r="BH33" s="332"/>
      <c r="BI33" s="332"/>
      <c r="BJ33" s="332"/>
      <c r="BK33" s="332"/>
      <c r="BL33" s="332"/>
      <c r="BM33" s="332"/>
      <c r="BN33" s="332"/>
      <c r="BO33" s="332"/>
      <c r="BP33" s="332"/>
      <c r="BQ33" s="332"/>
      <c r="BR33" s="332"/>
      <c r="BS33" s="332"/>
      <c r="BT33" s="332"/>
      <c r="BU33" s="332"/>
      <c r="BV33" s="332"/>
      <c r="BW33" s="332"/>
      <c r="BX33" s="332"/>
      <c r="BY33" s="332"/>
      <c r="BZ33" s="332"/>
      <c r="CA33" s="332"/>
      <c r="CB33" s="332"/>
      <c r="CC33" s="332"/>
      <c r="CD33" s="332"/>
      <c r="CE33" s="332"/>
      <c r="CF33" s="332"/>
      <c r="CG33" s="332"/>
      <c r="CH33" s="332"/>
      <c r="CI33" s="332"/>
      <c r="CJ33" s="332"/>
      <c r="CK33" s="332"/>
      <c r="CL33" s="332"/>
    </row>
    <row r="34" spans="1:90" s="270" customFormat="1" ht="14.25" x14ac:dyDescent="0.2">
      <c r="A34" s="321"/>
      <c r="B34" s="321"/>
      <c r="C34" s="315"/>
      <c r="D34" s="371"/>
      <c r="E34" s="367"/>
      <c r="F34" s="367"/>
      <c r="G34" s="332"/>
      <c r="H34" s="332"/>
      <c r="I34" s="332"/>
      <c r="J34" s="332"/>
      <c r="K34" s="332"/>
      <c r="L34" s="332"/>
      <c r="M34" s="332"/>
      <c r="N34" s="332"/>
      <c r="O34" s="332"/>
      <c r="P34" s="332"/>
      <c r="Q34" s="332"/>
      <c r="R34" s="332"/>
      <c r="S34" s="332"/>
      <c r="T34" s="332"/>
      <c r="U34" s="332"/>
      <c r="V34" s="332"/>
      <c r="W34" s="332"/>
      <c r="X34" s="332"/>
      <c r="Y34" s="332"/>
      <c r="Z34" s="332"/>
      <c r="AA34" s="332"/>
      <c r="AB34" s="332"/>
      <c r="AC34" s="332"/>
      <c r="AD34" s="332"/>
      <c r="AE34" s="332"/>
      <c r="AF34" s="332"/>
      <c r="AG34" s="332"/>
      <c r="AH34" s="332"/>
      <c r="AI34" s="332"/>
      <c r="AJ34" s="332"/>
      <c r="AK34" s="332"/>
      <c r="AL34" s="332"/>
      <c r="AM34" s="332"/>
      <c r="AN34" s="332"/>
      <c r="AO34" s="332"/>
      <c r="AP34" s="332"/>
      <c r="AQ34" s="332"/>
      <c r="AR34" s="332"/>
      <c r="AS34" s="332"/>
      <c r="AT34" s="332"/>
      <c r="AU34" s="332"/>
      <c r="AV34" s="332"/>
      <c r="AW34" s="332"/>
      <c r="AX34" s="332"/>
      <c r="AY34" s="332"/>
      <c r="AZ34" s="332"/>
      <c r="BA34" s="332"/>
      <c r="BB34" s="332"/>
      <c r="BC34" s="332"/>
      <c r="BD34" s="332"/>
      <c r="BE34" s="332"/>
      <c r="BF34" s="332"/>
      <c r="BG34" s="332"/>
      <c r="BH34" s="332"/>
      <c r="BI34" s="332"/>
      <c r="BJ34" s="332"/>
      <c r="BK34" s="332"/>
      <c r="BL34" s="332"/>
      <c r="BM34" s="332"/>
      <c r="BN34" s="332"/>
      <c r="BO34" s="332"/>
      <c r="BP34" s="332"/>
      <c r="BQ34" s="332"/>
      <c r="BR34" s="332"/>
      <c r="BS34" s="332"/>
      <c r="BT34" s="332"/>
      <c r="BU34" s="332"/>
      <c r="BV34" s="332"/>
      <c r="BW34" s="332"/>
      <c r="BX34" s="332"/>
      <c r="BY34" s="332"/>
      <c r="BZ34" s="332"/>
      <c r="CA34" s="332"/>
      <c r="CB34" s="332"/>
      <c r="CC34" s="332"/>
      <c r="CD34" s="332"/>
      <c r="CE34" s="332"/>
      <c r="CF34" s="332"/>
      <c r="CG34" s="332"/>
      <c r="CH34" s="332"/>
      <c r="CI34" s="332"/>
      <c r="CJ34" s="332"/>
      <c r="CK34" s="332"/>
      <c r="CL34" s="332"/>
    </row>
    <row r="35" spans="1:90" s="271" customFormat="1" ht="14.25" x14ac:dyDescent="0.2">
      <c r="A35" s="321"/>
      <c r="B35" s="758">
        <v>1458</v>
      </c>
      <c r="C35" s="759" t="s">
        <v>994</v>
      </c>
      <c r="D35" s="760">
        <f>SUM(D27:D34)</f>
        <v>0</v>
      </c>
      <c r="E35" s="760">
        <f>SUM(E27:E34)</f>
        <v>0</v>
      </c>
      <c r="F35" s="761"/>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4"/>
      <c r="BC35" s="334"/>
      <c r="BD35" s="334"/>
      <c r="BE35" s="334"/>
      <c r="BF35" s="334"/>
      <c r="BG35" s="334"/>
      <c r="BH35" s="334"/>
      <c r="BI35" s="334"/>
      <c r="BJ35" s="334"/>
      <c r="BK35" s="334"/>
      <c r="BL35" s="334"/>
      <c r="BM35" s="334"/>
      <c r="BN35" s="334"/>
      <c r="BO35" s="334"/>
      <c r="BP35" s="334"/>
      <c r="BQ35" s="334"/>
      <c r="BR35" s="334"/>
      <c r="BS35" s="334"/>
      <c r="BT35" s="334"/>
      <c r="BU35" s="334"/>
      <c r="BV35" s="334"/>
      <c r="BW35" s="334"/>
      <c r="BX35" s="334"/>
      <c r="BY35" s="334"/>
      <c r="BZ35" s="334"/>
      <c r="CA35" s="334"/>
      <c r="CB35" s="334"/>
      <c r="CC35" s="334"/>
      <c r="CD35" s="334"/>
      <c r="CE35" s="334"/>
      <c r="CF35" s="334"/>
      <c r="CG35" s="334"/>
      <c r="CH35" s="334"/>
      <c r="CI35" s="334"/>
      <c r="CJ35" s="334"/>
      <c r="CK35" s="334"/>
      <c r="CL35" s="334"/>
    </row>
    <row r="36" spans="1:90" ht="15" x14ac:dyDescent="0.2">
      <c r="A36" s="321"/>
      <c r="B36" s="323"/>
      <c r="C36" s="318"/>
      <c r="D36" s="371"/>
      <c r="E36" s="367"/>
      <c r="F36" s="367"/>
    </row>
    <row r="37" spans="1:90" ht="15" x14ac:dyDescent="0.2">
      <c r="A37" s="321"/>
      <c r="B37" s="323">
        <v>1470</v>
      </c>
      <c r="C37" s="318" t="s">
        <v>558</v>
      </c>
      <c r="D37" s="371"/>
      <c r="E37" s="367"/>
      <c r="F37" s="367"/>
    </row>
    <row r="38" spans="1:90" ht="15" x14ac:dyDescent="0.2">
      <c r="A38" s="321"/>
      <c r="B38" s="323"/>
      <c r="C38" s="318"/>
      <c r="D38" s="371"/>
      <c r="E38" s="367"/>
      <c r="F38" s="367"/>
    </row>
    <row r="39" spans="1:90" s="270" customFormat="1" ht="14.25" x14ac:dyDescent="0.2">
      <c r="A39" s="321"/>
      <c r="B39" s="321">
        <v>1473</v>
      </c>
      <c r="C39" s="315" t="s">
        <v>1451</v>
      </c>
      <c r="D39" s="371">
        <f>ROUND(SUMIFS('GROUP Inputs'!H:H,'GROUP Inputs'!A:A,'Kiwi Park Data'!B39),0)</f>
        <v>0</v>
      </c>
      <c r="E39" s="371">
        <f>ROUND(SUMIFS('GROUP Inputs'!I:I,'GROUP Inputs'!A:A,'Kiwi Park Data'!B39),0)</f>
        <v>0</v>
      </c>
      <c r="F39" s="367"/>
      <c r="G39" s="332"/>
      <c r="H39" s="332"/>
      <c r="I39" s="332"/>
      <c r="J39" s="332"/>
      <c r="K39" s="332"/>
      <c r="L39" s="332"/>
      <c r="M39" s="332"/>
      <c r="N39" s="332"/>
      <c r="O39" s="332"/>
      <c r="P39" s="332"/>
      <c r="Q39" s="332"/>
      <c r="R39" s="332"/>
      <c r="S39" s="332"/>
      <c r="T39" s="332"/>
      <c r="U39" s="332"/>
      <c r="V39" s="332"/>
      <c r="W39" s="332"/>
      <c r="X39" s="332"/>
      <c r="Y39" s="332"/>
      <c r="Z39" s="332"/>
      <c r="AA39" s="332"/>
      <c r="AB39" s="332"/>
      <c r="AC39" s="332"/>
      <c r="AD39" s="332"/>
      <c r="AE39" s="332"/>
      <c r="AF39" s="332"/>
      <c r="AG39" s="332"/>
      <c r="AH39" s="332"/>
      <c r="AI39" s="332"/>
      <c r="AJ39" s="332"/>
      <c r="AK39" s="332"/>
      <c r="AL39" s="332"/>
      <c r="AM39" s="332"/>
      <c r="AN39" s="332"/>
      <c r="AO39" s="332"/>
      <c r="AP39" s="332"/>
      <c r="AQ39" s="332"/>
      <c r="AR39" s="332"/>
      <c r="AS39" s="332"/>
      <c r="AT39" s="332"/>
      <c r="AU39" s="332"/>
      <c r="AV39" s="332"/>
      <c r="AW39" s="332"/>
      <c r="AX39" s="332"/>
      <c r="AY39" s="332"/>
      <c r="AZ39" s="332"/>
      <c r="BA39" s="332"/>
      <c r="BB39" s="332"/>
      <c r="BC39" s="332"/>
      <c r="BD39" s="332"/>
      <c r="BE39" s="332"/>
      <c r="BF39" s="332"/>
      <c r="BG39" s="332"/>
      <c r="BH39" s="332"/>
      <c r="BI39" s="332"/>
      <c r="BJ39" s="332"/>
      <c r="BK39" s="332"/>
      <c r="BL39" s="332"/>
      <c r="BM39" s="332"/>
      <c r="BN39" s="332"/>
      <c r="BO39" s="332"/>
      <c r="BP39" s="332"/>
      <c r="BQ39" s="332"/>
      <c r="BR39" s="332"/>
      <c r="BS39" s="332"/>
      <c r="BT39" s="332"/>
      <c r="BU39" s="332"/>
      <c r="BV39" s="332"/>
      <c r="BW39" s="332"/>
      <c r="BX39" s="332"/>
      <c r="BY39" s="332"/>
      <c r="BZ39" s="332"/>
      <c r="CA39" s="332"/>
      <c r="CB39" s="332"/>
      <c r="CC39" s="332"/>
      <c r="CD39" s="332"/>
      <c r="CE39" s="332"/>
      <c r="CF39" s="332"/>
      <c r="CG39" s="332"/>
      <c r="CH39" s="332"/>
      <c r="CI39" s="332"/>
      <c r="CJ39" s="332"/>
      <c r="CK39" s="332"/>
      <c r="CL39" s="332"/>
    </row>
    <row r="40" spans="1:90" s="270" customFormat="1" ht="14.25" x14ac:dyDescent="0.2">
      <c r="A40" s="321"/>
      <c r="B40" s="321">
        <v>1476</v>
      </c>
      <c r="C40" s="315" t="s">
        <v>1452</v>
      </c>
      <c r="D40" s="371">
        <f>ROUND(SUMIFS('GROUP Inputs'!H:H,'GROUP Inputs'!A:A,'Kiwi Park Data'!B40),0)</f>
        <v>0</v>
      </c>
      <c r="E40" s="371">
        <f>ROUND(SUMIFS('GROUP Inputs'!I:I,'GROUP Inputs'!A:A,'Kiwi Park Data'!B40),0)</f>
        <v>0</v>
      </c>
      <c r="F40" s="367"/>
      <c r="G40" s="332"/>
      <c r="H40" s="332"/>
      <c r="I40" s="332"/>
      <c r="J40" s="332"/>
      <c r="K40" s="332"/>
      <c r="L40" s="332"/>
      <c r="M40" s="332"/>
      <c r="N40" s="332"/>
      <c r="O40" s="332"/>
      <c r="P40" s="332"/>
      <c r="Q40" s="332"/>
      <c r="R40" s="332"/>
      <c r="S40" s="332"/>
      <c r="T40" s="332"/>
      <c r="U40" s="332"/>
      <c r="V40" s="332"/>
      <c r="W40" s="332"/>
      <c r="X40" s="332"/>
      <c r="Y40" s="332"/>
      <c r="Z40" s="332"/>
      <c r="AA40" s="332"/>
      <c r="AB40" s="332"/>
      <c r="AC40" s="332"/>
      <c r="AD40" s="332"/>
      <c r="AE40" s="332"/>
      <c r="AF40" s="332"/>
      <c r="AG40" s="332"/>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row>
    <row r="41" spans="1:90" s="270" customFormat="1" ht="14.25" x14ac:dyDescent="0.2">
      <c r="A41" s="321"/>
      <c r="B41" s="321"/>
      <c r="C41" s="315"/>
      <c r="D41" s="371"/>
      <c r="E41" s="367"/>
      <c r="F41" s="367"/>
      <c r="G41" s="332"/>
      <c r="H41" s="332"/>
      <c r="I41" s="332"/>
      <c r="J41" s="332"/>
      <c r="K41" s="332"/>
      <c r="L41" s="332"/>
      <c r="M41" s="332"/>
      <c r="N41" s="332"/>
      <c r="O41" s="332"/>
      <c r="P41" s="332"/>
      <c r="Q41" s="332"/>
      <c r="R41" s="332"/>
      <c r="S41" s="332"/>
      <c r="T41" s="332"/>
      <c r="U41" s="332"/>
      <c r="V41" s="332"/>
      <c r="W41" s="332"/>
      <c r="X41" s="332"/>
      <c r="Y41" s="332"/>
      <c r="Z41" s="332"/>
      <c r="AA41" s="332"/>
      <c r="AB41" s="332"/>
      <c r="AC41" s="332"/>
      <c r="AD41" s="332"/>
      <c r="AE41" s="332"/>
      <c r="AF41" s="332"/>
      <c r="AG41" s="332"/>
      <c r="AH41" s="332"/>
      <c r="AI41" s="332"/>
      <c r="AJ41" s="332"/>
      <c r="AK41" s="332"/>
      <c r="AL41" s="332"/>
      <c r="AM41" s="332"/>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row>
    <row r="42" spans="1:90" s="271" customFormat="1" ht="14.25" x14ac:dyDescent="0.2">
      <c r="A42" s="321"/>
      <c r="B42" s="758">
        <v>1478</v>
      </c>
      <c r="C42" s="759" t="s">
        <v>994</v>
      </c>
      <c r="D42" s="760">
        <f>SUM(D37:D41)</f>
        <v>0</v>
      </c>
      <c r="E42" s="760">
        <f>SUM(E37:E41)</f>
        <v>0</v>
      </c>
      <c r="F42" s="761"/>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334"/>
      <c r="AN42" s="334"/>
      <c r="AO42" s="334"/>
      <c r="AP42" s="334"/>
      <c r="AQ42" s="334"/>
      <c r="AR42" s="334"/>
      <c r="AS42" s="334"/>
      <c r="AT42" s="334"/>
      <c r="AU42" s="334"/>
      <c r="AV42" s="334"/>
      <c r="AW42" s="334"/>
      <c r="AX42" s="334"/>
      <c r="AY42" s="334"/>
      <c r="AZ42" s="334"/>
      <c r="BA42" s="334"/>
      <c r="BB42" s="334"/>
      <c r="BC42" s="334"/>
      <c r="BD42" s="334"/>
      <c r="BE42" s="334"/>
      <c r="BF42" s="334"/>
      <c r="BG42" s="334"/>
      <c r="BH42" s="334"/>
      <c r="BI42" s="334"/>
      <c r="BJ42" s="334"/>
      <c r="BK42" s="334"/>
      <c r="BL42" s="334"/>
      <c r="BM42" s="334"/>
      <c r="BN42" s="334"/>
      <c r="BO42" s="334"/>
      <c r="BP42" s="334"/>
      <c r="BQ42" s="334"/>
      <c r="BR42" s="334"/>
      <c r="BS42" s="334"/>
      <c r="BT42" s="334"/>
      <c r="BU42" s="334"/>
      <c r="BV42" s="334"/>
      <c r="BW42" s="334"/>
      <c r="BX42" s="334"/>
      <c r="BY42" s="334"/>
      <c r="BZ42" s="334"/>
      <c r="CA42" s="334"/>
      <c r="CB42" s="334"/>
      <c r="CC42" s="334"/>
      <c r="CD42" s="334"/>
      <c r="CE42" s="334"/>
      <c r="CF42" s="334"/>
      <c r="CG42" s="334"/>
      <c r="CH42" s="334"/>
      <c r="CI42" s="334"/>
      <c r="CJ42" s="334"/>
      <c r="CK42" s="334"/>
      <c r="CL42" s="334"/>
    </row>
    <row r="43" spans="1:90" ht="15" x14ac:dyDescent="0.2">
      <c r="A43" s="321"/>
      <c r="B43" s="323"/>
      <c r="C43" s="318"/>
      <c r="D43" s="371"/>
      <c r="E43" s="367"/>
      <c r="F43" s="367"/>
    </row>
    <row r="44" spans="1:90" ht="15" x14ac:dyDescent="0.2">
      <c r="A44" s="321"/>
      <c r="B44" s="323">
        <v>1500</v>
      </c>
      <c r="C44" s="318" t="s">
        <v>435</v>
      </c>
      <c r="D44" s="371"/>
      <c r="E44" s="367"/>
      <c r="F44" s="367"/>
    </row>
    <row r="45" spans="1:90" ht="15" x14ac:dyDescent="0.2">
      <c r="A45" s="321"/>
      <c r="B45" s="323"/>
      <c r="C45" s="318"/>
      <c r="D45" s="371"/>
      <c r="E45" s="367"/>
      <c r="F45" s="367"/>
    </row>
    <row r="46" spans="1:90" s="270" customFormat="1" ht="14.25" x14ac:dyDescent="0.2">
      <c r="A46" s="321"/>
      <c r="B46" s="321">
        <v>1510</v>
      </c>
      <c r="C46" s="1412" t="s">
        <v>142</v>
      </c>
      <c r="D46" s="371">
        <f>ROUND(SUMIFS('GROUP Inputs'!H:H,'GROUP Inputs'!A:A,'Kiwi Park Data'!B46),0)</f>
        <v>0</v>
      </c>
      <c r="E46" s="371">
        <f>ROUND(SUMIFS('GROUP Inputs'!I:I,'GROUP Inputs'!A:A,'Kiwi Park Data'!B46),0)</f>
        <v>0</v>
      </c>
      <c r="F46" s="367"/>
      <c r="G46" s="332"/>
      <c r="H46" s="332"/>
      <c r="I46" s="332"/>
      <c r="J46" s="332"/>
      <c r="K46" s="332"/>
      <c r="L46" s="332"/>
      <c r="M46" s="332"/>
      <c r="N46" s="332"/>
      <c r="O46" s="332"/>
      <c r="P46" s="332"/>
      <c r="Q46" s="332"/>
      <c r="R46" s="332"/>
      <c r="S46" s="332"/>
      <c r="T46" s="332"/>
      <c r="U46" s="332"/>
      <c r="V46" s="332"/>
      <c r="W46" s="332"/>
      <c r="X46" s="332"/>
      <c r="Y46" s="332"/>
      <c r="Z46" s="332"/>
      <c r="AA46" s="332"/>
      <c r="AB46" s="332"/>
      <c r="AC46" s="332"/>
      <c r="AD46" s="332"/>
      <c r="AE46" s="332"/>
      <c r="AF46" s="332"/>
      <c r="AG46" s="332"/>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row>
    <row r="47" spans="1:90" s="270" customFormat="1" ht="14.25" x14ac:dyDescent="0.2">
      <c r="A47" s="321"/>
      <c r="B47" s="321">
        <v>1520</v>
      </c>
      <c r="C47" s="1413" t="s">
        <v>335</v>
      </c>
      <c r="D47" s="371">
        <f>ROUND(SUMIFS('GROUP Inputs'!H:H,'GROUP Inputs'!A:A,'Kiwi Park Data'!B47),0)</f>
        <v>0</v>
      </c>
      <c r="E47" s="371">
        <f>ROUND(SUMIFS('GROUP Inputs'!I:I,'GROUP Inputs'!A:A,'Kiwi Park Data'!B47),0)</f>
        <v>0</v>
      </c>
      <c r="F47" s="367"/>
      <c r="G47" s="332"/>
      <c r="H47" s="332"/>
      <c r="I47" s="332"/>
      <c r="J47" s="332"/>
      <c r="K47" s="332"/>
      <c r="L47" s="332"/>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row>
    <row r="48" spans="1:90" s="270" customFormat="1" ht="14.25" x14ac:dyDescent="0.2">
      <c r="A48" s="321"/>
      <c r="B48" s="321">
        <v>1530</v>
      </c>
      <c r="C48" s="1412" t="s">
        <v>138</v>
      </c>
      <c r="D48" s="371">
        <f>ROUND(SUMIFS('GROUP Inputs'!H:H,'GROUP Inputs'!A:A,'Kiwi Park Data'!B48),0)</f>
        <v>0</v>
      </c>
      <c r="E48" s="371">
        <f>ROUND(SUMIFS('GROUP Inputs'!I:I,'GROUP Inputs'!A:A,'Kiwi Park Data'!B48),0)</f>
        <v>0</v>
      </c>
      <c r="F48" s="367"/>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row>
    <row r="49" spans="1:90" s="270" customFormat="1" ht="14.25" x14ac:dyDescent="0.2">
      <c r="A49" s="321"/>
      <c r="B49" s="321">
        <v>1540</v>
      </c>
      <c r="C49" s="1413" t="s">
        <v>1453</v>
      </c>
      <c r="D49" s="371">
        <f>ROUND(SUMIFS('GROUP Inputs'!H:H,'GROUP Inputs'!A:A,'Kiwi Park Data'!B49),0)</f>
        <v>0</v>
      </c>
      <c r="E49" s="371">
        <f>ROUND(SUMIFS('GROUP Inputs'!I:I,'GROUP Inputs'!A:A,'Kiwi Park Data'!B49),0)</f>
        <v>0</v>
      </c>
      <c r="F49" s="367"/>
      <c r="G49" s="332"/>
      <c r="H49" s="332"/>
      <c r="I49" s="332"/>
      <c r="J49" s="332"/>
      <c r="K49" s="332"/>
      <c r="L49" s="332"/>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row>
    <row r="50" spans="1:90" s="270" customFormat="1" ht="14.25" x14ac:dyDescent="0.2">
      <c r="A50" s="321"/>
      <c r="B50" s="321">
        <v>1541</v>
      </c>
      <c r="C50" s="1413" t="s">
        <v>1454</v>
      </c>
      <c r="D50" s="371">
        <f>ROUND(SUMIFS('GROUP Inputs'!H:H,'GROUP Inputs'!A:A,'Kiwi Park Data'!B50),0)</f>
        <v>0</v>
      </c>
      <c r="E50" s="371">
        <f>ROUND(SUMIFS('GROUP Inputs'!I:I,'GROUP Inputs'!A:A,'Kiwi Park Data'!B50),0)</f>
        <v>0</v>
      </c>
      <c r="F50" s="367"/>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row>
    <row r="51" spans="1:90" s="270" customFormat="1" ht="14.25" x14ac:dyDescent="0.2">
      <c r="A51" s="321"/>
      <c r="B51" s="321">
        <v>1550</v>
      </c>
      <c r="C51" s="1413" t="s">
        <v>1455</v>
      </c>
      <c r="D51" s="371">
        <f>ROUND(SUMIFS('GROUP Inputs'!H:H,'GROUP Inputs'!A:A,'Kiwi Park Data'!B51),0)</f>
        <v>0</v>
      </c>
      <c r="E51" s="371">
        <f>ROUND(SUMIFS('GROUP Inputs'!I:I,'GROUP Inputs'!A:A,'Kiwi Park Data'!B51),0)</f>
        <v>0</v>
      </c>
      <c r="F51" s="367"/>
      <c r="G51" s="332"/>
      <c r="H51" s="332"/>
      <c r="I51" s="332"/>
      <c r="J51" s="332"/>
      <c r="K51" s="332"/>
      <c r="L51" s="332"/>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row>
    <row r="52" spans="1:90" s="270" customFormat="1" ht="14.25" x14ac:dyDescent="0.2">
      <c r="A52" s="321"/>
      <c r="B52" s="321">
        <v>1555</v>
      </c>
      <c r="C52" s="1413" t="s">
        <v>1456</v>
      </c>
      <c r="D52" s="371">
        <f>ROUND(SUMIFS('GROUP Inputs'!H:H,'GROUP Inputs'!A:A,'Kiwi Park Data'!B52),0)</f>
        <v>0</v>
      </c>
      <c r="E52" s="371">
        <f>ROUND(SUMIFS('GROUP Inputs'!I:I,'GROUP Inputs'!A:A,'Kiwi Park Data'!B52),0)</f>
        <v>0</v>
      </c>
      <c r="F52" s="367"/>
      <c r="G52" s="332"/>
      <c r="H52" s="332"/>
      <c r="I52" s="332"/>
      <c r="J52" s="332"/>
      <c r="K52" s="332"/>
      <c r="L52" s="332"/>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row>
    <row r="53" spans="1:90" s="270" customFormat="1" ht="14.25" x14ac:dyDescent="0.2">
      <c r="A53" s="321"/>
      <c r="B53" s="321">
        <v>1560</v>
      </c>
      <c r="C53" s="1413" t="s">
        <v>141</v>
      </c>
      <c r="D53" s="371">
        <f>ROUND(SUMIFS('GROUP Inputs'!H:H,'GROUP Inputs'!A:A,'Kiwi Park Data'!B53),0)</f>
        <v>0</v>
      </c>
      <c r="E53" s="371">
        <f>ROUND(SUMIFS('GROUP Inputs'!I:I,'GROUP Inputs'!A:A,'Kiwi Park Data'!B53),0)</f>
        <v>0</v>
      </c>
      <c r="F53" s="367"/>
      <c r="G53" s="332"/>
      <c r="H53" s="332"/>
      <c r="I53" s="332"/>
      <c r="J53" s="332"/>
      <c r="K53" s="332"/>
      <c r="L53" s="332"/>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row>
    <row r="54" spans="1:90" s="270" customFormat="1" ht="14.25" x14ac:dyDescent="0.2">
      <c r="A54" s="321"/>
      <c r="B54" s="321">
        <v>1570</v>
      </c>
      <c r="C54" s="1413" t="s">
        <v>1457</v>
      </c>
      <c r="D54" s="371">
        <f>ROUND(SUMIFS('GROUP Inputs'!H:H,'GROUP Inputs'!A:A,'Kiwi Park Data'!B54),0)</f>
        <v>0</v>
      </c>
      <c r="E54" s="371">
        <f>ROUND(SUMIFS('GROUP Inputs'!I:I,'GROUP Inputs'!A:A,'Kiwi Park Data'!B54),0)</f>
        <v>0</v>
      </c>
      <c r="F54" s="367"/>
      <c r="G54" s="332"/>
      <c r="H54" s="332"/>
      <c r="I54" s="332"/>
      <c r="J54" s="332"/>
      <c r="K54" s="332"/>
      <c r="L54" s="332"/>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row>
    <row r="55" spans="1:90" s="270" customFormat="1" ht="14.25" x14ac:dyDescent="0.2">
      <c r="A55" s="321"/>
      <c r="B55" s="321">
        <v>1571</v>
      </c>
      <c r="C55" s="1412" t="s">
        <v>1458</v>
      </c>
      <c r="D55" s="371">
        <f>ROUND(SUMIFS('GROUP Inputs'!H:H,'GROUP Inputs'!A:A,'Kiwi Park Data'!B55),0)</f>
        <v>0</v>
      </c>
      <c r="E55" s="371">
        <f>ROUND(SUMIFS('GROUP Inputs'!I:I,'GROUP Inputs'!A:A,'Kiwi Park Data'!B55),0)</f>
        <v>0</v>
      </c>
      <c r="F55" s="367"/>
      <c r="G55" s="332"/>
      <c r="H55" s="332"/>
      <c r="I55" s="332"/>
      <c r="J55" s="332"/>
      <c r="K55" s="332"/>
      <c r="L55" s="332"/>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row>
    <row r="56" spans="1:90" s="270" customFormat="1" ht="14.25" x14ac:dyDescent="0.2">
      <c r="A56" s="321"/>
      <c r="B56" s="321"/>
      <c r="C56" s="315"/>
      <c r="D56" s="371"/>
      <c r="E56" s="367"/>
      <c r="F56" s="367"/>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2"/>
      <c r="CH56" s="332"/>
      <c r="CI56" s="332"/>
      <c r="CJ56" s="332"/>
      <c r="CK56" s="332"/>
      <c r="CL56" s="332"/>
    </row>
    <row r="57" spans="1:90" s="271" customFormat="1" ht="14.25" x14ac:dyDescent="0.2">
      <c r="A57" s="321"/>
      <c r="B57" s="758">
        <v>1598</v>
      </c>
      <c r="C57" s="759" t="s">
        <v>994</v>
      </c>
      <c r="D57" s="760">
        <f>SUM(D44:D56)</f>
        <v>0</v>
      </c>
      <c r="E57" s="760">
        <f>SUM(E44:E56)</f>
        <v>0</v>
      </c>
      <c r="F57" s="761"/>
      <c r="G57" s="334"/>
      <c r="H57" s="334"/>
      <c r="I57" s="334"/>
      <c r="J57" s="334"/>
      <c r="K57" s="334"/>
      <c r="L57" s="334"/>
      <c r="M57" s="334"/>
      <c r="N57" s="334"/>
      <c r="O57" s="334"/>
      <c r="P57" s="334"/>
      <c r="Q57" s="334"/>
      <c r="R57" s="334"/>
      <c r="S57" s="334"/>
      <c r="T57" s="334"/>
      <c r="U57" s="334"/>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4"/>
      <c r="BD57" s="334"/>
      <c r="BE57" s="334"/>
      <c r="BF57" s="334"/>
      <c r="BG57" s="334"/>
      <c r="BH57" s="334"/>
      <c r="BI57" s="334"/>
      <c r="BJ57" s="334"/>
      <c r="BK57" s="334"/>
      <c r="BL57" s="334"/>
      <c r="BM57" s="334"/>
      <c r="BN57" s="334"/>
      <c r="BO57" s="334"/>
      <c r="BP57" s="334"/>
      <c r="BQ57" s="334"/>
      <c r="BR57" s="334"/>
      <c r="BS57" s="334"/>
      <c r="BT57" s="334"/>
      <c r="BU57" s="334"/>
      <c r="BV57" s="334"/>
      <c r="BW57" s="334"/>
      <c r="BX57" s="334"/>
      <c r="BY57" s="334"/>
      <c r="BZ57" s="334"/>
      <c r="CA57" s="334"/>
      <c r="CB57" s="334"/>
      <c r="CC57" s="334"/>
      <c r="CD57" s="334"/>
      <c r="CE57" s="334"/>
      <c r="CF57" s="334"/>
      <c r="CG57" s="334"/>
      <c r="CH57" s="334"/>
      <c r="CI57" s="334"/>
      <c r="CJ57" s="334"/>
      <c r="CK57" s="334"/>
      <c r="CL57" s="334"/>
    </row>
    <row r="58" spans="1:90" ht="15" x14ac:dyDescent="0.2">
      <c r="A58" s="321"/>
      <c r="B58" s="323"/>
      <c r="C58" s="318"/>
      <c r="D58" s="371"/>
      <c r="E58" s="367"/>
      <c r="F58" s="367"/>
    </row>
    <row r="59" spans="1:90" ht="15" x14ac:dyDescent="0.2">
      <c r="A59" s="321"/>
      <c r="B59" s="323">
        <v>1700</v>
      </c>
      <c r="C59" s="318" t="s">
        <v>1459</v>
      </c>
      <c r="D59" s="371"/>
      <c r="E59" s="367"/>
      <c r="F59" s="367"/>
    </row>
    <row r="60" spans="1:90" s="270" customFormat="1" ht="14.25" x14ac:dyDescent="0.2">
      <c r="A60" s="321"/>
      <c r="B60" s="321">
        <v>1703</v>
      </c>
      <c r="C60" s="315" t="s">
        <v>1460</v>
      </c>
      <c r="D60" s="371">
        <f>ROUND(SUMIFS('GROUP Inputs'!H:H,'GROUP Inputs'!A:A,'Kiwi Park Data'!B60),0)</f>
        <v>0</v>
      </c>
      <c r="E60" s="371">
        <f>ROUND(SUMIFS('GROUP Inputs'!I:I,'GROUP Inputs'!A:A,'Kiwi Park Data'!B60),0)</f>
        <v>0</v>
      </c>
      <c r="F60" s="367"/>
      <c r="G60" s="332"/>
      <c r="H60" s="332"/>
      <c r="I60" s="332"/>
      <c r="J60" s="332"/>
      <c r="K60" s="332"/>
      <c r="L60" s="332"/>
      <c r="M60" s="332"/>
      <c r="N60" s="332"/>
      <c r="O60" s="332"/>
      <c r="P60" s="332"/>
      <c r="Q60" s="332"/>
      <c r="R60" s="332"/>
      <c r="S60" s="332"/>
      <c r="T60" s="332"/>
      <c r="U60" s="332"/>
      <c r="V60" s="332"/>
      <c r="W60" s="332"/>
      <c r="X60" s="332"/>
      <c r="Y60" s="332"/>
      <c r="Z60" s="332"/>
      <c r="AA60" s="332"/>
      <c r="AB60" s="332"/>
      <c r="AC60" s="332"/>
      <c r="AD60" s="332"/>
      <c r="AE60" s="332"/>
      <c r="AF60" s="332"/>
      <c r="AG60" s="332"/>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c r="BJ60" s="332"/>
      <c r="BK60" s="332"/>
      <c r="BL60" s="332"/>
      <c r="BM60" s="332"/>
      <c r="BN60" s="332"/>
      <c r="BO60" s="332"/>
      <c r="BP60" s="332"/>
      <c r="BQ60" s="332"/>
      <c r="BR60" s="332"/>
      <c r="BS60" s="332"/>
      <c r="BT60" s="332"/>
      <c r="BU60" s="332"/>
      <c r="BV60" s="332"/>
      <c r="BW60" s="332"/>
      <c r="BX60" s="332"/>
      <c r="BY60" s="332"/>
      <c r="BZ60" s="332"/>
      <c r="CA60" s="332"/>
      <c r="CB60" s="332"/>
      <c r="CC60" s="332"/>
      <c r="CD60" s="332"/>
      <c r="CE60" s="332"/>
      <c r="CF60" s="332"/>
      <c r="CG60" s="332"/>
      <c r="CH60" s="332"/>
      <c r="CI60" s="332"/>
      <c r="CJ60" s="332"/>
      <c r="CK60" s="332"/>
      <c r="CL60" s="332"/>
    </row>
    <row r="61" spans="1:90" s="270" customFormat="1" ht="14.25" x14ac:dyDescent="0.2">
      <c r="A61" s="321"/>
      <c r="B61" s="321">
        <v>1710</v>
      </c>
      <c r="C61" s="315" t="s">
        <v>1461</v>
      </c>
      <c r="D61" s="371">
        <f>ROUND(SUMIFS('GROUP Inputs'!H:H,'GROUP Inputs'!A:A,'Kiwi Park Data'!B61),0)</f>
        <v>0</v>
      </c>
      <c r="E61" s="371">
        <f>ROUND(SUMIFS('GROUP Inputs'!I:I,'GROUP Inputs'!A:A,'Kiwi Park Data'!B61),0)</f>
        <v>0</v>
      </c>
      <c r="F61" s="367"/>
      <c r="G61" s="332"/>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32"/>
      <c r="BH61" s="332"/>
      <c r="BI61" s="332"/>
      <c r="BJ61" s="332"/>
      <c r="BK61" s="332"/>
      <c r="BL61" s="332"/>
      <c r="BM61" s="332"/>
      <c r="BN61" s="332"/>
      <c r="BO61" s="332"/>
      <c r="BP61" s="332"/>
      <c r="BQ61" s="332"/>
      <c r="BR61" s="332"/>
      <c r="BS61" s="332"/>
      <c r="BT61" s="332"/>
      <c r="BU61" s="332"/>
      <c r="BV61" s="332"/>
      <c r="BW61" s="332"/>
      <c r="BX61" s="332"/>
      <c r="BY61" s="332"/>
      <c r="BZ61" s="332"/>
      <c r="CA61" s="332"/>
      <c r="CB61" s="332"/>
      <c r="CC61" s="332"/>
      <c r="CD61" s="332"/>
      <c r="CE61" s="332"/>
      <c r="CF61" s="332"/>
      <c r="CG61" s="332"/>
      <c r="CH61" s="332"/>
      <c r="CI61" s="332"/>
      <c r="CJ61" s="332"/>
      <c r="CK61" s="332"/>
      <c r="CL61" s="332"/>
    </row>
    <row r="62" spans="1:90" s="270" customFormat="1" ht="14.25" x14ac:dyDescent="0.2">
      <c r="A62" s="321"/>
      <c r="B62" s="321">
        <v>1720</v>
      </c>
      <c r="C62" s="315" t="s">
        <v>1459</v>
      </c>
      <c r="D62" s="371">
        <f>ROUND(SUMIFS('GROUP Inputs'!H:H,'GROUP Inputs'!A:A,'Kiwi Park Data'!B62),0)</f>
        <v>0</v>
      </c>
      <c r="E62" s="371">
        <f>ROUND(SUMIFS('GROUP Inputs'!I:I,'GROUP Inputs'!A:A,'Kiwi Park Data'!B62),0)</f>
        <v>0</v>
      </c>
      <c r="F62" s="367"/>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c r="BI62" s="332"/>
      <c r="BJ62" s="332"/>
      <c r="BK62" s="332"/>
      <c r="BL62" s="332"/>
      <c r="BM62" s="332"/>
      <c r="BN62" s="332"/>
      <c r="BO62" s="332"/>
      <c r="BP62" s="332"/>
      <c r="BQ62" s="332"/>
      <c r="BR62" s="332"/>
      <c r="BS62" s="332"/>
      <c r="BT62" s="332"/>
      <c r="BU62" s="332"/>
      <c r="BV62" s="332"/>
      <c r="BW62" s="332"/>
      <c r="BX62" s="332"/>
      <c r="BY62" s="332"/>
      <c r="BZ62" s="332"/>
      <c r="CA62" s="332"/>
      <c r="CB62" s="332"/>
      <c r="CC62" s="332"/>
      <c r="CD62" s="332"/>
      <c r="CE62" s="332"/>
      <c r="CF62" s="332"/>
      <c r="CG62" s="332"/>
      <c r="CH62" s="332"/>
      <c r="CI62" s="332"/>
      <c r="CJ62" s="332"/>
      <c r="CK62" s="332"/>
      <c r="CL62" s="332"/>
    </row>
    <row r="63" spans="1:90" s="270" customFormat="1" ht="14.25" x14ac:dyDescent="0.2">
      <c r="A63" s="321"/>
      <c r="B63" s="321"/>
      <c r="C63" s="315"/>
      <c r="D63" s="371"/>
      <c r="E63" s="367"/>
      <c r="F63" s="367"/>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332"/>
      <c r="AF63" s="332"/>
      <c r="AG63" s="332"/>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c r="BJ63" s="332"/>
      <c r="BK63" s="332"/>
      <c r="BL63" s="332"/>
      <c r="BM63" s="332"/>
      <c r="BN63" s="332"/>
      <c r="BO63" s="332"/>
      <c r="BP63" s="332"/>
      <c r="BQ63" s="332"/>
      <c r="BR63" s="332"/>
      <c r="BS63" s="332"/>
      <c r="BT63" s="332"/>
      <c r="BU63" s="332"/>
      <c r="BV63" s="332"/>
      <c r="BW63" s="332"/>
      <c r="BX63" s="332"/>
      <c r="BY63" s="332"/>
      <c r="BZ63" s="332"/>
      <c r="CA63" s="332"/>
      <c r="CB63" s="332"/>
      <c r="CC63" s="332"/>
      <c r="CD63" s="332"/>
      <c r="CE63" s="332"/>
      <c r="CF63" s="332"/>
      <c r="CG63" s="332"/>
      <c r="CH63" s="332"/>
      <c r="CI63" s="332"/>
      <c r="CJ63" s="332"/>
      <c r="CK63" s="332"/>
      <c r="CL63" s="332"/>
    </row>
    <row r="64" spans="1:90" s="271" customFormat="1" ht="14.25" x14ac:dyDescent="0.2">
      <c r="A64" s="321"/>
      <c r="B64" s="758">
        <v>1798</v>
      </c>
      <c r="C64" s="759" t="s">
        <v>994</v>
      </c>
      <c r="D64" s="760">
        <f>SUM(D59:D63)</f>
        <v>0</v>
      </c>
      <c r="E64" s="760">
        <f>SUM(E59:E63)</f>
        <v>0</v>
      </c>
      <c r="F64" s="761"/>
      <c r="G64" s="334"/>
      <c r="H64" s="334"/>
      <c r="I64" s="334"/>
      <c r="J64" s="334"/>
      <c r="K64" s="334"/>
      <c r="L64" s="334"/>
      <c r="M64" s="334"/>
      <c r="N64" s="334"/>
      <c r="O64" s="334"/>
      <c r="P64" s="334"/>
      <c r="Q64" s="334"/>
      <c r="R64" s="334"/>
      <c r="S64" s="334"/>
      <c r="T64" s="334"/>
      <c r="U64" s="334"/>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4"/>
      <c r="BC64" s="334"/>
      <c r="BD64" s="334"/>
      <c r="BE64" s="334"/>
      <c r="BF64" s="334"/>
      <c r="BG64" s="334"/>
      <c r="BH64" s="334"/>
      <c r="BI64" s="334"/>
      <c r="BJ64" s="334"/>
      <c r="BK64" s="334"/>
      <c r="BL64" s="334"/>
      <c r="BM64" s="334"/>
      <c r="BN64" s="334"/>
      <c r="BO64" s="334"/>
      <c r="BP64" s="334"/>
      <c r="BQ64" s="334"/>
      <c r="BR64" s="334"/>
      <c r="BS64" s="334"/>
      <c r="BT64" s="334"/>
      <c r="BU64" s="334"/>
      <c r="BV64" s="334"/>
      <c r="BW64" s="334"/>
      <c r="BX64" s="334"/>
      <c r="BY64" s="334"/>
      <c r="BZ64" s="334"/>
      <c r="CA64" s="334"/>
      <c r="CB64" s="334"/>
      <c r="CC64" s="334"/>
      <c r="CD64" s="334"/>
      <c r="CE64" s="334"/>
      <c r="CF64" s="334"/>
      <c r="CG64" s="334"/>
      <c r="CH64" s="334"/>
      <c r="CI64" s="334"/>
      <c r="CJ64" s="334"/>
      <c r="CK64" s="334"/>
      <c r="CL64" s="334"/>
    </row>
    <row r="65" spans="1:90" ht="15" x14ac:dyDescent="0.2">
      <c r="A65" s="321"/>
      <c r="B65" s="323"/>
      <c r="C65" s="318"/>
      <c r="D65" s="371"/>
      <c r="E65" s="367"/>
      <c r="F65" s="367"/>
    </row>
    <row r="66" spans="1:90" s="271" customFormat="1" ht="14.25" x14ac:dyDescent="0.2">
      <c r="A66" s="321"/>
      <c r="B66" s="762">
        <v>1999</v>
      </c>
      <c r="C66" s="763" t="s">
        <v>1462</v>
      </c>
      <c r="D66" s="760">
        <f ca="1">SUMIF($C$6:$C$66,C64,$D$6:$D$65)</f>
        <v>0</v>
      </c>
      <c r="E66" s="760">
        <f ca="1">SUMIF($C$6:$C$66,C64,$E$6:$E$65)</f>
        <v>0</v>
      </c>
      <c r="F66" s="761"/>
      <c r="G66" s="334"/>
      <c r="H66" s="334"/>
      <c r="I66" s="334"/>
      <c r="J66" s="334"/>
      <c r="K66" s="334"/>
      <c r="L66" s="334"/>
      <c r="M66" s="334"/>
      <c r="N66" s="334"/>
      <c r="O66" s="334"/>
      <c r="P66" s="334"/>
      <c r="Q66" s="334"/>
      <c r="R66" s="334"/>
      <c r="S66" s="334"/>
      <c r="T66" s="334"/>
      <c r="U66" s="334"/>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4"/>
      <c r="BI66" s="334"/>
      <c r="BJ66" s="334"/>
      <c r="BK66" s="334"/>
      <c r="BL66" s="334"/>
      <c r="BM66" s="334"/>
      <c r="BN66" s="334"/>
      <c r="BO66" s="334"/>
      <c r="BP66" s="334"/>
      <c r="BQ66" s="334"/>
      <c r="BR66" s="334"/>
      <c r="BS66" s="334"/>
      <c r="BT66" s="334"/>
      <c r="BU66" s="334"/>
      <c r="BV66" s="334"/>
      <c r="BW66" s="334"/>
      <c r="BX66" s="334"/>
      <c r="BY66" s="334"/>
      <c r="BZ66" s="334"/>
      <c r="CA66" s="334"/>
      <c r="CB66" s="334"/>
      <c r="CC66" s="334"/>
      <c r="CD66" s="334"/>
      <c r="CE66" s="334"/>
      <c r="CF66" s="334"/>
      <c r="CG66" s="334"/>
      <c r="CH66" s="334"/>
      <c r="CI66" s="334"/>
      <c r="CJ66" s="334"/>
      <c r="CK66" s="334"/>
      <c r="CL66" s="334"/>
    </row>
    <row r="67" spans="1:90" ht="15" x14ac:dyDescent="0.2">
      <c r="A67" s="323"/>
      <c r="B67" s="323"/>
      <c r="C67" s="318"/>
      <c r="D67" s="371"/>
      <c r="E67" s="367"/>
      <c r="F67" s="367"/>
    </row>
    <row r="68" spans="1:90" ht="15" x14ac:dyDescent="0.2">
      <c r="A68" s="323"/>
      <c r="B68" s="323"/>
      <c r="C68" s="318"/>
      <c r="D68" s="371"/>
      <c r="E68" s="367"/>
      <c r="F68" s="367"/>
    </row>
    <row r="69" spans="1:90" ht="15" x14ac:dyDescent="0.2">
      <c r="A69" s="321"/>
      <c r="B69" s="323">
        <v>2010</v>
      </c>
      <c r="C69" s="318" t="s">
        <v>143</v>
      </c>
      <c r="D69" s="371"/>
      <c r="E69" s="367"/>
      <c r="F69" s="367"/>
    </row>
    <row r="70" spans="1:90" ht="15" x14ac:dyDescent="0.2">
      <c r="A70" s="321"/>
      <c r="B70" s="323"/>
      <c r="C70" s="318"/>
      <c r="D70" s="371"/>
      <c r="E70" s="367"/>
      <c r="F70" s="367"/>
    </row>
    <row r="71" spans="1:90" ht="15" x14ac:dyDescent="0.2">
      <c r="A71" s="321"/>
      <c r="B71" s="323">
        <v>2020</v>
      </c>
      <c r="C71" s="318" t="s">
        <v>436</v>
      </c>
      <c r="D71" s="371"/>
      <c r="E71" s="367"/>
      <c r="F71" s="367"/>
    </row>
    <row r="72" spans="1:90" ht="15" x14ac:dyDescent="0.2">
      <c r="A72" s="321"/>
      <c r="B72" s="323"/>
      <c r="C72" s="318"/>
      <c r="D72" s="371"/>
      <c r="E72" s="367"/>
      <c r="F72" s="367"/>
    </row>
    <row r="73" spans="1:90" s="270" customFormat="1" ht="14.25" x14ac:dyDescent="0.2">
      <c r="A73" s="321"/>
      <c r="B73" s="321">
        <v>2022</v>
      </c>
      <c r="C73" s="315" t="s">
        <v>342</v>
      </c>
      <c r="D73" s="371">
        <f>ROUND(SUMIFS('GROUP Inputs'!H:H,'GROUP Inputs'!A:A,'Kiwi Park Data'!B73),0)</f>
        <v>0</v>
      </c>
      <c r="E73" s="371">
        <f>ROUND(SUMIFS('GROUP Inputs'!I:I,'GROUP Inputs'!A:A,'Kiwi Park Data'!B73),0)</f>
        <v>0</v>
      </c>
      <c r="F73" s="367"/>
      <c r="G73" s="332"/>
      <c r="H73" s="332"/>
      <c r="I73" s="332"/>
      <c r="J73" s="332"/>
      <c r="K73" s="332"/>
      <c r="L73" s="332"/>
      <c r="M73" s="332"/>
      <c r="N73" s="332"/>
      <c r="O73" s="332"/>
      <c r="P73" s="332"/>
      <c r="Q73" s="332"/>
      <c r="R73" s="332"/>
      <c r="S73" s="332"/>
      <c r="T73" s="332"/>
      <c r="U73" s="332"/>
      <c r="V73" s="332"/>
      <c r="W73" s="332"/>
      <c r="X73" s="332"/>
      <c r="Y73" s="332"/>
      <c r="Z73" s="332"/>
      <c r="AA73" s="332"/>
      <c r="AB73" s="332"/>
      <c r="AC73" s="332"/>
      <c r="AD73" s="332"/>
      <c r="AE73" s="332"/>
      <c r="AF73" s="332"/>
      <c r="AG73" s="332"/>
      <c r="AH73" s="332"/>
      <c r="AI73" s="332"/>
      <c r="AJ73" s="332"/>
      <c r="AK73" s="332"/>
      <c r="AL73" s="332"/>
      <c r="AM73" s="332"/>
      <c r="AN73" s="332"/>
      <c r="AO73" s="332"/>
      <c r="AP73" s="332"/>
      <c r="AQ73" s="332"/>
      <c r="AR73" s="332"/>
      <c r="AS73" s="332"/>
      <c r="AT73" s="332"/>
      <c r="AU73" s="332"/>
      <c r="AV73" s="332"/>
      <c r="AW73" s="332"/>
      <c r="AX73" s="332"/>
      <c r="AY73" s="332"/>
      <c r="AZ73" s="332"/>
      <c r="BA73" s="332"/>
      <c r="BB73" s="332"/>
      <c r="BC73" s="332"/>
      <c r="BD73" s="332"/>
      <c r="BE73" s="332"/>
      <c r="BF73" s="332"/>
      <c r="BG73" s="332"/>
      <c r="BH73" s="332"/>
      <c r="BI73" s="332"/>
      <c r="BJ73" s="332"/>
      <c r="BK73" s="332"/>
      <c r="BL73" s="332"/>
      <c r="BM73" s="332"/>
      <c r="BN73" s="332"/>
      <c r="BO73" s="332"/>
      <c r="BP73" s="332"/>
      <c r="BQ73" s="332"/>
      <c r="BR73" s="332"/>
      <c r="BS73" s="332"/>
      <c r="BT73" s="332"/>
      <c r="BU73" s="332"/>
      <c r="BV73" s="332"/>
      <c r="BW73" s="332"/>
      <c r="BX73" s="332"/>
      <c r="BY73" s="332"/>
      <c r="BZ73" s="332"/>
      <c r="CA73" s="332"/>
      <c r="CB73" s="332"/>
      <c r="CC73" s="332"/>
      <c r="CD73" s="332"/>
      <c r="CE73" s="332"/>
      <c r="CF73" s="332"/>
      <c r="CG73" s="332"/>
      <c r="CH73" s="332"/>
      <c r="CI73" s="332"/>
      <c r="CJ73" s="332"/>
      <c r="CK73" s="332"/>
      <c r="CL73" s="332"/>
    </row>
    <row r="74" spans="1:90" s="270" customFormat="1" ht="14.25" x14ac:dyDescent="0.2">
      <c r="A74" s="321"/>
      <c r="B74" s="321">
        <v>2024</v>
      </c>
      <c r="C74" s="315" t="s">
        <v>343</v>
      </c>
      <c r="D74" s="371">
        <f>ROUND(SUMIFS('GROUP Inputs'!H:H,'GROUP Inputs'!A:A,'Kiwi Park Data'!B74),0)</f>
        <v>0</v>
      </c>
      <c r="E74" s="371">
        <f>ROUND(SUMIFS('GROUP Inputs'!I:I,'GROUP Inputs'!A:A,'Kiwi Park Data'!B74),0)</f>
        <v>0</v>
      </c>
      <c r="F74" s="367"/>
      <c r="G74" s="332"/>
      <c r="H74" s="332"/>
      <c r="I74" s="332"/>
      <c r="J74" s="332"/>
      <c r="K74" s="332"/>
      <c r="L74" s="332"/>
      <c r="M74" s="332"/>
      <c r="N74" s="332"/>
      <c r="O74" s="332"/>
      <c r="P74" s="332"/>
      <c r="Q74" s="332"/>
      <c r="R74" s="332"/>
      <c r="S74" s="332"/>
      <c r="T74" s="332"/>
      <c r="U74" s="332"/>
      <c r="V74" s="332"/>
      <c r="W74" s="332"/>
      <c r="X74" s="332"/>
      <c r="Y74" s="332"/>
      <c r="Z74" s="332"/>
      <c r="AA74" s="332"/>
      <c r="AB74" s="332"/>
      <c r="AC74" s="332"/>
      <c r="AD74" s="332"/>
      <c r="AE74" s="332"/>
      <c r="AF74" s="332"/>
      <c r="AG74" s="332"/>
      <c r="AH74" s="332"/>
      <c r="AI74" s="332"/>
      <c r="AJ74" s="332"/>
      <c r="AK74" s="332"/>
      <c r="AL74" s="332"/>
      <c r="AM74" s="332"/>
      <c r="AN74" s="332"/>
      <c r="AO74" s="332"/>
      <c r="AP74" s="332"/>
      <c r="AQ74" s="332"/>
      <c r="AR74" s="332"/>
      <c r="AS74" s="332"/>
      <c r="AT74" s="332"/>
      <c r="AU74" s="332"/>
      <c r="AV74" s="332"/>
      <c r="AW74" s="332"/>
      <c r="AX74" s="332"/>
      <c r="AY74" s="332"/>
      <c r="AZ74" s="332"/>
      <c r="BA74" s="332"/>
      <c r="BB74" s="332"/>
      <c r="BC74" s="332"/>
      <c r="BD74" s="332"/>
      <c r="BE74" s="332"/>
      <c r="BF74" s="332"/>
      <c r="BG74" s="332"/>
      <c r="BH74" s="332"/>
      <c r="BI74" s="332"/>
      <c r="BJ74" s="332"/>
      <c r="BK74" s="332"/>
      <c r="BL74" s="332"/>
      <c r="BM74" s="332"/>
      <c r="BN74" s="332"/>
      <c r="BO74" s="332"/>
      <c r="BP74" s="332"/>
      <c r="BQ74" s="332"/>
      <c r="BR74" s="332"/>
      <c r="BS74" s="332"/>
      <c r="BT74" s="332"/>
      <c r="BU74" s="332"/>
      <c r="BV74" s="332"/>
      <c r="BW74" s="332"/>
      <c r="BX74" s="332"/>
      <c r="BY74" s="332"/>
      <c r="BZ74" s="332"/>
      <c r="CA74" s="332"/>
      <c r="CB74" s="332"/>
      <c r="CC74" s="332"/>
      <c r="CD74" s="332"/>
      <c r="CE74" s="332"/>
      <c r="CF74" s="332"/>
      <c r="CG74" s="332"/>
      <c r="CH74" s="332"/>
      <c r="CI74" s="332"/>
      <c r="CJ74" s="332"/>
      <c r="CK74" s="332"/>
      <c r="CL74" s="332"/>
    </row>
    <row r="75" spans="1:90" s="270" customFormat="1" ht="14.25" x14ac:dyDescent="0.2">
      <c r="A75" s="321"/>
      <c r="B75" s="321">
        <v>2026</v>
      </c>
      <c r="C75" s="315" t="s">
        <v>344</v>
      </c>
      <c r="D75" s="371">
        <f>ROUND(SUMIFS('GROUP Inputs'!H:H,'GROUP Inputs'!A:A,'Kiwi Park Data'!B75),0)</f>
        <v>0</v>
      </c>
      <c r="E75" s="371">
        <f>ROUND(SUMIFS('GROUP Inputs'!I:I,'GROUP Inputs'!A:A,'Kiwi Park Data'!B75),0)</f>
        <v>0</v>
      </c>
      <c r="F75" s="367"/>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c r="AH75" s="332"/>
      <c r="AI75" s="332"/>
      <c r="AJ75" s="332"/>
      <c r="AK75" s="332"/>
      <c r="AL75" s="332"/>
      <c r="AM75" s="332"/>
      <c r="AN75" s="332"/>
      <c r="AO75" s="332"/>
      <c r="AP75" s="332"/>
      <c r="AQ75" s="332"/>
      <c r="AR75" s="332"/>
      <c r="AS75" s="332"/>
      <c r="AT75" s="332"/>
      <c r="AU75" s="332"/>
      <c r="AV75" s="332"/>
      <c r="AW75" s="332"/>
      <c r="AX75" s="332"/>
      <c r="AY75" s="332"/>
      <c r="AZ75" s="332"/>
      <c r="BA75" s="332"/>
      <c r="BB75" s="332"/>
      <c r="BC75" s="332"/>
      <c r="BD75" s="332"/>
      <c r="BE75" s="332"/>
      <c r="BF75" s="332"/>
      <c r="BG75" s="332"/>
      <c r="BH75" s="332"/>
      <c r="BI75" s="332"/>
      <c r="BJ75" s="332"/>
      <c r="BK75" s="332"/>
      <c r="BL75" s="332"/>
      <c r="BM75" s="332"/>
      <c r="BN75" s="332"/>
      <c r="BO75" s="332"/>
      <c r="BP75" s="332"/>
      <c r="BQ75" s="332"/>
      <c r="BR75" s="332"/>
      <c r="BS75" s="332"/>
      <c r="BT75" s="332"/>
      <c r="BU75" s="332"/>
      <c r="BV75" s="332"/>
      <c r="BW75" s="332"/>
      <c r="BX75" s="332"/>
      <c r="BY75" s="332"/>
      <c r="BZ75" s="332"/>
      <c r="CA75" s="332"/>
      <c r="CB75" s="332"/>
      <c r="CC75" s="332"/>
      <c r="CD75" s="332"/>
      <c r="CE75" s="332"/>
      <c r="CF75" s="332"/>
      <c r="CG75" s="332"/>
      <c r="CH75" s="332"/>
      <c r="CI75" s="332"/>
      <c r="CJ75" s="332"/>
      <c r="CK75" s="332"/>
      <c r="CL75" s="332"/>
    </row>
    <row r="76" spans="1:90" s="270" customFormat="1" ht="14.25" x14ac:dyDescent="0.2">
      <c r="A76" s="321"/>
      <c r="B76" s="321">
        <v>2028</v>
      </c>
      <c r="C76" s="315" t="s">
        <v>345</v>
      </c>
      <c r="D76" s="371">
        <f>ROUND(SUMIFS('GROUP Inputs'!H:H,'GROUP Inputs'!A:A,'Kiwi Park Data'!B76),0)</f>
        <v>0</v>
      </c>
      <c r="E76" s="371">
        <f>ROUND(SUMIFS('GROUP Inputs'!I:I,'GROUP Inputs'!A:A,'Kiwi Park Data'!B76),0)</f>
        <v>0</v>
      </c>
      <c r="F76" s="367"/>
      <c r="G76" s="332"/>
      <c r="H76" s="332"/>
      <c r="I76" s="332"/>
      <c r="J76" s="332"/>
      <c r="K76" s="332"/>
      <c r="L76" s="332"/>
      <c r="M76" s="332"/>
      <c r="N76" s="332"/>
      <c r="O76" s="332"/>
      <c r="P76" s="332"/>
      <c r="Q76" s="332"/>
      <c r="R76" s="332"/>
      <c r="S76" s="332"/>
      <c r="T76" s="332"/>
      <c r="U76" s="332"/>
      <c r="V76" s="332"/>
      <c r="W76" s="332"/>
      <c r="X76" s="332"/>
      <c r="Y76" s="332"/>
      <c r="Z76" s="332"/>
      <c r="AA76" s="332"/>
      <c r="AB76" s="332"/>
      <c r="AC76" s="332"/>
      <c r="AD76" s="332"/>
      <c r="AE76" s="332"/>
      <c r="AF76" s="332"/>
      <c r="AG76" s="332"/>
      <c r="AH76" s="332"/>
      <c r="AI76" s="332"/>
      <c r="AJ76" s="332"/>
      <c r="AK76" s="332"/>
      <c r="AL76" s="332"/>
      <c r="AM76" s="332"/>
      <c r="AN76" s="332"/>
      <c r="AO76" s="332"/>
      <c r="AP76" s="332"/>
      <c r="AQ76" s="332"/>
      <c r="AR76" s="332"/>
      <c r="AS76" s="332"/>
      <c r="AT76" s="332"/>
      <c r="AU76" s="332"/>
      <c r="AV76" s="332"/>
      <c r="AW76" s="332"/>
      <c r="AX76" s="332"/>
      <c r="AY76" s="332"/>
      <c r="AZ76" s="332"/>
      <c r="BA76" s="332"/>
      <c r="BB76" s="332"/>
      <c r="BC76" s="332"/>
      <c r="BD76" s="332"/>
      <c r="BE76" s="332"/>
      <c r="BF76" s="332"/>
      <c r="BG76" s="332"/>
      <c r="BH76" s="332"/>
      <c r="BI76" s="332"/>
      <c r="BJ76" s="332"/>
      <c r="BK76" s="332"/>
      <c r="BL76" s="332"/>
      <c r="BM76" s="332"/>
      <c r="BN76" s="332"/>
      <c r="BO76" s="332"/>
      <c r="BP76" s="332"/>
      <c r="BQ76" s="332"/>
      <c r="BR76" s="332"/>
      <c r="BS76" s="332"/>
      <c r="BT76" s="332"/>
      <c r="BU76" s="332"/>
      <c r="BV76" s="332"/>
      <c r="BW76" s="332"/>
      <c r="BX76" s="332"/>
      <c r="BY76" s="332"/>
      <c r="BZ76" s="332"/>
      <c r="CA76" s="332"/>
      <c r="CB76" s="332"/>
      <c r="CC76" s="332"/>
      <c r="CD76" s="332"/>
      <c r="CE76" s="332"/>
      <c r="CF76" s="332"/>
      <c r="CG76" s="332"/>
      <c r="CH76" s="332"/>
      <c r="CI76" s="332"/>
      <c r="CJ76" s="332"/>
      <c r="CK76" s="332"/>
      <c r="CL76" s="332"/>
    </row>
    <row r="77" spans="1:90" s="270" customFormat="1" ht="14.25" x14ac:dyDescent="0.2">
      <c r="A77" s="321"/>
      <c r="B77" s="321">
        <v>2030</v>
      </c>
      <c r="C77" s="315" t="s">
        <v>1463</v>
      </c>
      <c r="D77" s="371">
        <f>ROUND(SUMIFS('GROUP Inputs'!H:H,'GROUP Inputs'!A:A,'Kiwi Park Data'!B77),0)</f>
        <v>0</v>
      </c>
      <c r="E77" s="371">
        <f>ROUND(SUMIFS('GROUP Inputs'!I:I,'GROUP Inputs'!A:A,'Kiwi Park Data'!B77),0)</f>
        <v>0</v>
      </c>
      <c r="F77" s="367"/>
      <c r="G77" s="332"/>
      <c r="H77" s="332"/>
      <c r="I77" s="332"/>
      <c r="J77" s="332"/>
      <c r="K77" s="332"/>
      <c r="L77" s="332"/>
      <c r="M77" s="332"/>
      <c r="N77" s="332"/>
      <c r="O77" s="332"/>
      <c r="P77" s="332"/>
      <c r="Q77" s="332"/>
      <c r="R77" s="332"/>
      <c r="S77" s="332"/>
      <c r="T77" s="332"/>
      <c r="U77" s="332"/>
      <c r="V77" s="332"/>
      <c r="W77" s="332"/>
      <c r="X77" s="332"/>
      <c r="Y77" s="332"/>
      <c r="Z77" s="332"/>
      <c r="AA77" s="332"/>
      <c r="AB77" s="332"/>
      <c r="AC77" s="332"/>
      <c r="AD77" s="332"/>
      <c r="AE77" s="332"/>
      <c r="AF77" s="332"/>
      <c r="AG77" s="332"/>
      <c r="AH77" s="332"/>
      <c r="AI77" s="332"/>
      <c r="AJ77" s="332"/>
      <c r="AK77" s="332"/>
      <c r="AL77" s="332"/>
      <c r="AM77" s="332"/>
      <c r="AN77" s="332"/>
      <c r="AO77" s="332"/>
      <c r="AP77" s="332"/>
      <c r="AQ77" s="332"/>
      <c r="AR77" s="332"/>
      <c r="AS77" s="332"/>
      <c r="AT77" s="332"/>
      <c r="AU77" s="332"/>
      <c r="AV77" s="332"/>
      <c r="AW77" s="332"/>
      <c r="AX77" s="332"/>
      <c r="AY77" s="332"/>
      <c r="AZ77" s="332"/>
      <c r="BA77" s="332"/>
      <c r="BB77" s="332"/>
      <c r="BC77" s="332"/>
      <c r="BD77" s="332"/>
      <c r="BE77" s="332"/>
      <c r="BF77" s="332"/>
      <c r="BG77" s="332"/>
      <c r="BH77" s="332"/>
      <c r="BI77" s="332"/>
      <c r="BJ77" s="332"/>
      <c r="BK77" s="332"/>
      <c r="BL77" s="332"/>
      <c r="BM77" s="332"/>
      <c r="BN77" s="332"/>
      <c r="BO77" s="332"/>
      <c r="BP77" s="332"/>
      <c r="BQ77" s="332"/>
      <c r="BR77" s="332"/>
      <c r="BS77" s="332"/>
      <c r="BT77" s="332"/>
      <c r="BU77" s="332"/>
      <c r="BV77" s="332"/>
      <c r="BW77" s="332"/>
      <c r="BX77" s="332"/>
      <c r="BY77" s="332"/>
      <c r="BZ77" s="332"/>
      <c r="CA77" s="332"/>
      <c r="CB77" s="332"/>
      <c r="CC77" s="332"/>
      <c r="CD77" s="332"/>
      <c r="CE77" s="332"/>
      <c r="CF77" s="332"/>
      <c r="CG77" s="332"/>
      <c r="CH77" s="332"/>
      <c r="CI77" s="332"/>
      <c r="CJ77" s="332"/>
      <c r="CK77" s="332"/>
      <c r="CL77" s="332"/>
    </row>
    <row r="78" spans="1:90" s="270" customFormat="1" ht="14.25" x14ac:dyDescent="0.2">
      <c r="A78" s="321"/>
      <c r="B78" s="321">
        <v>2032</v>
      </c>
      <c r="C78" s="315" t="s">
        <v>152</v>
      </c>
      <c r="D78" s="371">
        <f>ROUND(SUMIFS('GROUP Inputs'!H:H,'GROUP Inputs'!A:A,'Kiwi Park Data'!B78),0)</f>
        <v>0</v>
      </c>
      <c r="E78" s="371">
        <f>ROUND(SUMIFS('GROUP Inputs'!I:I,'GROUP Inputs'!A:A,'Kiwi Park Data'!B78),0)</f>
        <v>0</v>
      </c>
      <c r="F78" s="367"/>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332"/>
      <c r="AE78" s="332"/>
      <c r="AF78" s="332"/>
      <c r="AG78" s="332"/>
      <c r="AH78" s="332"/>
      <c r="AI78" s="332"/>
      <c r="AJ78" s="332"/>
      <c r="AK78" s="332"/>
      <c r="AL78" s="332"/>
      <c r="AM78" s="332"/>
      <c r="AN78" s="332"/>
      <c r="AO78" s="332"/>
      <c r="AP78" s="332"/>
      <c r="AQ78" s="332"/>
      <c r="AR78" s="332"/>
      <c r="AS78" s="332"/>
      <c r="AT78" s="332"/>
      <c r="AU78" s="332"/>
      <c r="AV78" s="332"/>
      <c r="AW78" s="332"/>
      <c r="AX78" s="332"/>
      <c r="AY78" s="332"/>
      <c r="AZ78" s="332"/>
      <c r="BA78" s="332"/>
      <c r="BB78" s="332"/>
      <c r="BC78" s="332"/>
      <c r="BD78" s="332"/>
      <c r="BE78" s="332"/>
      <c r="BF78" s="332"/>
      <c r="BG78" s="332"/>
      <c r="BH78" s="332"/>
      <c r="BI78" s="332"/>
      <c r="BJ78" s="332"/>
      <c r="BK78" s="332"/>
      <c r="BL78" s="332"/>
      <c r="BM78" s="332"/>
      <c r="BN78" s="332"/>
      <c r="BO78" s="332"/>
      <c r="BP78" s="332"/>
      <c r="BQ78" s="332"/>
      <c r="BR78" s="332"/>
      <c r="BS78" s="332"/>
      <c r="BT78" s="332"/>
      <c r="BU78" s="332"/>
      <c r="BV78" s="332"/>
      <c r="BW78" s="332"/>
      <c r="BX78" s="332"/>
      <c r="BY78" s="332"/>
      <c r="BZ78" s="332"/>
      <c r="CA78" s="332"/>
      <c r="CB78" s="332"/>
      <c r="CC78" s="332"/>
      <c r="CD78" s="332"/>
      <c r="CE78" s="332"/>
      <c r="CF78" s="332"/>
      <c r="CG78" s="332"/>
      <c r="CH78" s="332"/>
      <c r="CI78" s="332"/>
      <c r="CJ78" s="332"/>
      <c r="CK78" s="332"/>
      <c r="CL78" s="332"/>
    </row>
    <row r="79" spans="1:90" s="270" customFormat="1" ht="14.25" x14ac:dyDescent="0.2">
      <c r="A79" s="321"/>
      <c r="B79" s="321">
        <v>2034</v>
      </c>
      <c r="C79" s="315" t="s">
        <v>153</v>
      </c>
      <c r="D79" s="371">
        <f>ROUND(SUMIFS('GROUP Inputs'!H:H,'GROUP Inputs'!A:A,'Kiwi Park Data'!B79),0)</f>
        <v>0</v>
      </c>
      <c r="E79" s="371">
        <f>ROUND(SUMIFS('GROUP Inputs'!I:I,'GROUP Inputs'!A:A,'Kiwi Park Data'!B79),0)</f>
        <v>0</v>
      </c>
      <c r="F79" s="367"/>
      <c r="G79" s="332"/>
      <c r="H79" s="332"/>
      <c r="I79" s="332"/>
      <c r="J79" s="332"/>
      <c r="K79" s="332"/>
      <c r="L79" s="332"/>
      <c r="M79" s="332"/>
      <c r="N79" s="332"/>
      <c r="O79" s="332"/>
      <c r="P79" s="332"/>
      <c r="Q79" s="332"/>
      <c r="R79" s="332"/>
      <c r="S79" s="332"/>
      <c r="T79" s="332"/>
      <c r="U79" s="332"/>
      <c r="V79" s="332"/>
      <c r="W79" s="332"/>
      <c r="X79" s="332"/>
      <c r="Y79" s="332"/>
      <c r="Z79" s="332"/>
      <c r="AA79" s="332"/>
      <c r="AB79" s="332"/>
      <c r="AC79" s="332"/>
      <c r="AD79" s="332"/>
      <c r="AE79" s="332"/>
      <c r="AF79" s="332"/>
      <c r="AG79" s="332"/>
      <c r="AH79" s="332"/>
      <c r="AI79" s="332"/>
      <c r="AJ79" s="332"/>
      <c r="AK79" s="332"/>
      <c r="AL79" s="332"/>
      <c r="AM79" s="332"/>
      <c r="AN79" s="332"/>
      <c r="AO79" s="332"/>
      <c r="AP79" s="332"/>
      <c r="AQ79" s="332"/>
      <c r="AR79" s="332"/>
      <c r="AS79" s="332"/>
      <c r="AT79" s="332"/>
      <c r="AU79" s="332"/>
      <c r="AV79" s="332"/>
      <c r="AW79" s="332"/>
      <c r="AX79" s="332"/>
      <c r="AY79" s="332"/>
      <c r="AZ79" s="332"/>
      <c r="BA79" s="332"/>
      <c r="BB79" s="332"/>
      <c r="BC79" s="332"/>
      <c r="BD79" s="332"/>
      <c r="BE79" s="332"/>
      <c r="BF79" s="332"/>
      <c r="BG79" s="332"/>
      <c r="BH79" s="332"/>
      <c r="BI79" s="332"/>
      <c r="BJ79" s="332"/>
      <c r="BK79" s="332"/>
      <c r="BL79" s="332"/>
      <c r="BM79" s="332"/>
      <c r="BN79" s="332"/>
      <c r="BO79" s="332"/>
      <c r="BP79" s="332"/>
      <c r="BQ79" s="332"/>
      <c r="BR79" s="332"/>
      <c r="BS79" s="332"/>
      <c r="BT79" s="332"/>
      <c r="BU79" s="332"/>
      <c r="BV79" s="332"/>
      <c r="BW79" s="332"/>
      <c r="BX79" s="332"/>
      <c r="BY79" s="332"/>
      <c r="BZ79" s="332"/>
      <c r="CA79" s="332"/>
      <c r="CB79" s="332"/>
      <c r="CC79" s="332"/>
      <c r="CD79" s="332"/>
      <c r="CE79" s="332"/>
      <c r="CF79" s="332"/>
      <c r="CG79" s="332"/>
      <c r="CH79" s="332"/>
      <c r="CI79" s="332"/>
      <c r="CJ79" s="332"/>
      <c r="CK79" s="332"/>
      <c r="CL79" s="332"/>
    </row>
    <row r="80" spans="1:90" s="270" customFormat="1" ht="14.25" x14ac:dyDescent="0.2">
      <c r="A80" s="321"/>
      <c r="B80" s="321">
        <v>2036</v>
      </c>
      <c r="C80" s="315" t="s">
        <v>1464</v>
      </c>
      <c r="D80" s="371">
        <f>ROUND(SUMIFS('GROUP Inputs'!H:H,'GROUP Inputs'!A:A,'Kiwi Park Data'!B80),0)</f>
        <v>0</v>
      </c>
      <c r="E80" s="371">
        <f>ROUND(SUMIFS('GROUP Inputs'!I:I,'GROUP Inputs'!A:A,'Kiwi Park Data'!B80),0)</f>
        <v>0</v>
      </c>
      <c r="F80" s="367"/>
      <c r="G80" s="332"/>
      <c r="H80" s="332"/>
      <c r="I80" s="332"/>
      <c r="J80" s="332"/>
      <c r="K80" s="332"/>
      <c r="L80" s="332"/>
      <c r="M80" s="332"/>
      <c r="N80" s="332"/>
      <c r="O80" s="332"/>
      <c r="P80" s="332"/>
      <c r="Q80" s="332"/>
      <c r="R80" s="332"/>
      <c r="S80" s="332"/>
      <c r="T80" s="332"/>
      <c r="U80" s="332"/>
      <c r="V80" s="332"/>
      <c r="W80" s="332"/>
      <c r="X80" s="332"/>
      <c r="Y80" s="332"/>
      <c r="Z80" s="332"/>
      <c r="AA80" s="332"/>
      <c r="AB80" s="332"/>
      <c r="AC80" s="332"/>
      <c r="AD80" s="332"/>
      <c r="AE80" s="332"/>
      <c r="AF80" s="332"/>
      <c r="AG80" s="332"/>
      <c r="AH80" s="332"/>
      <c r="AI80" s="332"/>
      <c r="AJ80" s="332"/>
      <c r="AK80" s="332"/>
      <c r="AL80" s="332"/>
      <c r="AM80" s="332"/>
      <c r="AN80" s="332"/>
      <c r="AO80" s="332"/>
      <c r="AP80" s="332"/>
      <c r="AQ80" s="332"/>
      <c r="AR80" s="332"/>
      <c r="AS80" s="332"/>
      <c r="AT80" s="332"/>
      <c r="AU80" s="332"/>
      <c r="AV80" s="332"/>
      <c r="AW80" s="332"/>
      <c r="AX80" s="332"/>
      <c r="AY80" s="332"/>
      <c r="AZ80" s="332"/>
      <c r="BA80" s="332"/>
      <c r="BB80" s="332"/>
      <c r="BC80" s="332"/>
      <c r="BD80" s="332"/>
      <c r="BE80" s="332"/>
      <c r="BF80" s="332"/>
      <c r="BG80" s="332"/>
      <c r="BH80" s="332"/>
      <c r="BI80" s="332"/>
      <c r="BJ80" s="332"/>
      <c r="BK80" s="332"/>
      <c r="BL80" s="332"/>
      <c r="BM80" s="332"/>
      <c r="BN80" s="332"/>
      <c r="BO80" s="332"/>
      <c r="BP80" s="332"/>
      <c r="BQ80" s="332"/>
      <c r="BR80" s="332"/>
      <c r="BS80" s="332"/>
      <c r="BT80" s="332"/>
      <c r="BU80" s="332"/>
      <c r="BV80" s="332"/>
      <c r="BW80" s="332"/>
      <c r="BX80" s="332"/>
      <c r="BY80" s="332"/>
      <c r="BZ80" s="332"/>
      <c r="CA80" s="332"/>
      <c r="CB80" s="332"/>
      <c r="CC80" s="332"/>
      <c r="CD80" s="332"/>
      <c r="CE80" s="332"/>
      <c r="CF80" s="332"/>
      <c r="CG80" s="332"/>
      <c r="CH80" s="332"/>
      <c r="CI80" s="332"/>
      <c r="CJ80" s="332"/>
      <c r="CK80" s="332"/>
      <c r="CL80" s="332"/>
    </row>
    <row r="81" spans="1:90" s="270" customFormat="1" ht="14.25" x14ac:dyDescent="0.2">
      <c r="A81" s="321"/>
      <c r="B81" s="321">
        <v>2038</v>
      </c>
      <c r="C81" s="315" t="s">
        <v>1465</v>
      </c>
      <c r="D81" s="371">
        <f>ROUND(SUMIFS('GROUP Inputs'!H:H,'GROUP Inputs'!A:A,'Kiwi Park Data'!B81),0)</f>
        <v>0</v>
      </c>
      <c r="E81" s="371">
        <f>ROUND(SUMIFS('GROUP Inputs'!I:I,'GROUP Inputs'!A:A,'Kiwi Park Data'!B81),0)</f>
        <v>0</v>
      </c>
      <c r="F81" s="367"/>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332"/>
      <c r="AF81" s="332"/>
      <c r="AG81" s="332"/>
      <c r="AH81" s="332"/>
      <c r="AI81" s="332"/>
      <c r="AJ81" s="332"/>
      <c r="AK81" s="332"/>
      <c r="AL81" s="332"/>
      <c r="AM81" s="332"/>
      <c r="AN81" s="332"/>
      <c r="AO81" s="332"/>
      <c r="AP81" s="332"/>
      <c r="AQ81" s="332"/>
      <c r="AR81" s="332"/>
      <c r="AS81" s="332"/>
      <c r="AT81" s="332"/>
      <c r="AU81" s="332"/>
      <c r="AV81" s="332"/>
      <c r="AW81" s="332"/>
      <c r="AX81" s="332"/>
      <c r="AY81" s="332"/>
      <c r="AZ81" s="332"/>
      <c r="BA81" s="332"/>
      <c r="BB81" s="332"/>
      <c r="BC81" s="332"/>
      <c r="BD81" s="332"/>
      <c r="BE81" s="332"/>
      <c r="BF81" s="332"/>
      <c r="BG81" s="332"/>
      <c r="BH81" s="332"/>
      <c r="BI81" s="332"/>
      <c r="BJ81" s="332"/>
      <c r="BK81" s="332"/>
      <c r="BL81" s="332"/>
      <c r="BM81" s="332"/>
      <c r="BN81" s="332"/>
      <c r="BO81" s="332"/>
      <c r="BP81" s="332"/>
      <c r="BQ81" s="332"/>
      <c r="BR81" s="332"/>
      <c r="BS81" s="332"/>
      <c r="BT81" s="332"/>
      <c r="BU81" s="332"/>
      <c r="BV81" s="332"/>
      <c r="BW81" s="332"/>
      <c r="BX81" s="332"/>
      <c r="BY81" s="332"/>
      <c r="BZ81" s="332"/>
      <c r="CA81" s="332"/>
      <c r="CB81" s="332"/>
      <c r="CC81" s="332"/>
      <c r="CD81" s="332"/>
      <c r="CE81" s="332"/>
      <c r="CF81" s="332"/>
      <c r="CG81" s="332"/>
      <c r="CH81" s="332"/>
      <c r="CI81" s="332"/>
      <c r="CJ81" s="332"/>
      <c r="CK81" s="332"/>
      <c r="CL81" s="332"/>
    </row>
    <row r="82" spans="1:90" s="270" customFormat="1" ht="14.25" x14ac:dyDescent="0.2">
      <c r="A82" s="321"/>
      <c r="B82" s="321">
        <v>2040</v>
      </c>
      <c r="C82" s="315" t="s">
        <v>141</v>
      </c>
      <c r="D82" s="371">
        <f>ROUND(SUMIFS('GROUP Inputs'!H:H,'GROUP Inputs'!A:A,'Kiwi Park Data'!B82),0)</f>
        <v>0</v>
      </c>
      <c r="E82" s="371">
        <f>ROUND(SUMIFS('GROUP Inputs'!I:I,'GROUP Inputs'!A:A,'Kiwi Park Data'!B82),0)</f>
        <v>0</v>
      </c>
      <c r="F82" s="367"/>
      <c r="G82" s="332"/>
      <c r="H82" s="332"/>
      <c r="I82" s="332"/>
      <c r="J82" s="332"/>
      <c r="K82" s="332"/>
      <c r="L82" s="332"/>
      <c r="M82" s="332"/>
      <c r="N82" s="332"/>
      <c r="O82" s="332"/>
      <c r="P82" s="332"/>
      <c r="Q82" s="332"/>
      <c r="R82" s="332"/>
      <c r="S82" s="332"/>
      <c r="T82" s="332"/>
      <c r="U82" s="332"/>
      <c r="V82" s="332"/>
      <c r="W82" s="332"/>
      <c r="X82" s="332"/>
      <c r="Y82" s="332"/>
      <c r="Z82" s="332"/>
      <c r="AA82" s="332"/>
      <c r="AB82" s="332"/>
      <c r="AC82" s="332"/>
      <c r="AD82" s="332"/>
      <c r="AE82" s="332"/>
      <c r="AF82" s="332"/>
      <c r="AG82" s="332"/>
      <c r="AH82" s="332"/>
      <c r="AI82" s="332"/>
      <c r="AJ82" s="332"/>
      <c r="AK82" s="332"/>
      <c r="AL82" s="332"/>
      <c r="AM82" s="332"/>
      <c r="AN82" s="332"/>
      <c r="AO82" s="332"/>
      <c r="AP82" s="332"/>
      <c r="AQ82" s="332"/>
      <c r="AR82" s="332"/>
      <c r="AS82" s="332"/>
      <c r="AT82" s="332"/>
      <c r="AU82" s="332"/>
      <c r="AV82" s="332"/>
      <c r="AW82" s="332"/>
      <c r="AX82" s="332"/>
      <c r="AY82" s="332"/>
      <c r="AZ82" s="332"/>
      <c r="BA82" s="332"/>
      <c r="BB82" s="332"/>
      <c r="BC82" s="332"/>
      <c r="BD82" s="332"/>
      <c r="BE82" s="332"/>
      <c r="BF82" s="332"/>
      <c r="BG82" s="332"/>
      <c r="BH82" s="332"/>
      <c r="BI82" s="332"/>
      <c r="BJ82" s="332"/>
      <c r="BK82" s="332"/>
      <c r="BL82" s="332"/>
      <c r="BM82" s="332"/>
      <c r="BN82" s="332"/>
      <c r="BO82" s="332"/>
      <c r="BP82" s="332"/>
      <c r="BQ82" s="332"/>
      <c r="BR82" s="332"/>
      <c r="BS82" s="332"/>
      <c r="BT82" s="332"/>
      <c r="BU82" s="332"/>
      <c r="BV82" s="332"/>
      <c r="BW82" s="332"/>
      <c r="BX82" s="332"/>
      <c r="BY82" s="332"/>
      <c r="BZ82" s="332"/>
      <c r="CA82" s="332"/>
      <c r="CB82" s="332"/>
      <c r="CC82" s="332"/>
      <c r="CD82" s="332"/>
      <c r="CE82" s="332"/>
      <c r="CF82" s="332"/>
      <c r="CG82" s="332"/>
      <c r="CH82" s="332"/>
      <c r="CI82" s="332"/>
      <c r="CJ82" s="332"/>
      <c r="CK82" s="332"/>
      <c r="CL82" s="332"/>
    </row>
    <row r="83" spans="1:90" s="270" customFormat="1" ht="14.25" x14ac:dyDescent="0.2">
      <c r="A83" s="321"/>
      <c r="B83" s="321">
        <v>2042</v>
      </c>
      <c r="C83" s="315" t="s">
        <v>1466</v>
      </c>
      <c r="D83" s="371">
        <f>ROUND(SUMIFS('GROUP Inputs'!H:H,'GROUP Inputs'!A:A,'Kiwi Park Data'!B83),0)</f>
        <v>0</v>
      </c>
      <c r="E83" s="371">
        <f>ROUND(SUMIFS('GROUP Inputs'!I:I,'GROUP Inputs'!A:A,'Kiwi Park Data'!B83),0)</f>
        <v>0</v>
      </c>
      <c r="F83" s="367"/>
      <c r="G83" s="332"/>
      <c r="H83" s="332"/>
      <c r="I83" s="332"/>
      <c r="J83" s="332"/>
      <c r="K83" s="332"/>
      <c r="L83" s="332"/>
      <c r="M83" s="332"/>
      <c r="N83" s="332"/>
      <c r="O83" s="332"/>
      <c r="P83" s="332"/>
      <c r="Q83" s="332"/>
      <c r="R83" s="332"/>
      <c r="S83" s="332"/>
      <c r="T83" s="332"/>
      <c r="U83" s="332"/>
      <c r="V83" s="332"/>
      <c r="W83" s="332"/>
      <c r="X83" s="332"/>
      <c r="Y83" s="332"/>
      <c r="Z83" s="332"/>
      <c r="AA83" s="332"/>
      <c r="AB83" s="332"/>
      <c r="AC83" s="332"/>
      <c r="AD83" s="332"/>
      <c r="AE83" s="332"/>
      <c r="AF83" s="332"/>
      <c r="AG83" s="332"/>
      <c r="AH83" s="332"/>
      <c r="AI83" s="332"/>
      <c r="AJ83" s="332"/>
      <c r="AK83" s="332"/>
      <c r="AL83" s="332"/>
      <c r="AM83" s="332"/>
      <c r="AN83" s="332"/>
      <c r="AO83" s="332"/>
      <c r="AP83" s="332"/>
      <c r="AQ83" s="332"/>
      <c r="AR83" s="332"/>
      <c r="AS83" s="332"/>
      <c r="AT83" s="332"/>
      <c r="AU83" s="332"/>
      <c r="AV83" s="332"/>
      <c r="AW83" s="332"/>
      <c r="AX83" s="332"/>
      <c r="AY83" s="332"/>
      <c r="AZ83" s="332"/>
      <c r="BA83" s="332"/>
      <c r="BB83" s="332"/>
      <c r="BC83" s="332"/>
      <c r="BD83" s="332"/>
      <c r="BE83" s="332"/>
      <c r="BF83" s="332"/>
      <c r="BG83" s="332"/>
      <c r="BH83" s="332"/>
      <c r="BI83" s="332"/>
      <c r="BJ83" s="332"/>
      <c r="BK83" s="332"/>
      <c r="BL83" s="332"/>
      <c r="BM83" s="332"/>
      <c r="BN83" s="332"/>
      <c r="BO83" s="332"/>
      <c r="BP83" s="332"/>
      <c r="BQ83" s="332"/>
      <c r="BR83" s="332"/>
      <c r="BS83" s="332"/>
      <c r="BT83" s="332"/>
      <c r="BU83" s="332"/>
      <c r="BV83" s="332"/>
      <c r="BW83" s="332"/>
      <c r="BX83" s="332"/>
      <c r="BY83" s="332"/>
      <c r="BZ83" s="332"/>
      <c r="CA83" s="332"/>
      <c r="CB83" s="332"/>
      <c r="CC83" s="332"/>
      <c r="CD83" s="332"/>
      <c r="CE83" s="332"/>
      <c r="CF83" s="332"/>
      <c r="CG83" s="332"/>
      <c r="CH83" s="332"/>
      <c r="CI83" s="332"/>
      <c r="CJ83" s="332"/>
      <c r="CK83" s="332"/>
      <c r="CL83" s="332"/>
    </row>
    <row r="84" spans="1:90" s="270" customFormat="1" ht="14.25" x14ac:dyDescent="0.2">
      <c r="A84" s="321"/>
      <c r="B84" s="321"/>
      <c r="C84" s="315"/>
      <c r="D84" s="371"/>
      <c r="E84" s="367"/>
      <c r="F84" s="367"/>
      <c r="G84" s="332"/>
      <c r="H84" s="332"/>
      <c r="I84" s="332"/>
      <c r="J84" s="332"/>
      <c r="K84" s="332"/>
      <c r="L84" s="332"/>
      <c r="M84" s="332"/>
      <c r="N84" s="332"/>
      <c r="O84" s="332"/>
      <c r="P84" s="332"/>
      <c r="Q84" s="332"/>
      <c r="R84" s="332"/>
      <c r="S84" s="332"/>
      <c r="T84" s="332"/>
      <c r="U84" s="332"/>
      <c r="V84" s="332"/>
      <c r="W84" s="332"/>
      <c r="X84" s="332"/>
      <c r="Y84" s="332"/>
      <c r="Z84" s="332"/>
      <c r="AA84" s="332"/>
      <c r="AB84" s="332"/>
      <c r="AC84" s="332"/>
      <c r="AD84" s="332"/>
      <c r="AE84" s="332"/>
      <c r="AF84" s="332"/>
      <c r="AG84" s="332"/>
      <c r="AH84" s="332"/>
      <c r="AI84" s="332"/>
      <c r="AJ84" s="332"/>
      <c r="AK84" s="332"/>
      <c r="AL84" s="332"/>
      <c r="AM84" s="332"/>
      <c r="AN84" s="332"/>
      <c r="AO84" s="332"/>
      <c r="AP84" s="332"/>
      <c r="AQ84" s="332"/>
      <c r="AR84" s="332"/>
      <c r="AS84" s="332"/>
      <c r="AT84" s="332"/>
      <c r="AU84" s="332"/>
      <c r="AV84" s="332"/>
      <c r="AW84" s="332"/>
      <c r="AX84" s="332"/>
      <c r="AY84" s="332"/>
      <c r="AZ84" s="332"/>
      <c r="BA84" s="332"/>
      <c r="BB84" s="332"/>
      <c r="BC84" s="332"/>
      <c r="BD84" s="332"/>
      <c r="BE84" s="332"/>
      <c r="BF84" s="332"/>
      <c r="BG84" s="332"/>
      <c r="BH84" s="332"/>
      <c r="BI84" s="332"/>
      <c r="BJ84" s="332"/>
      <c r="BK84" s="332"/>
      <c r="BL84" s="332"/>
      <c r="BM84" s="332"/>
      <c r="BN84" s="332"/>
      <c r="BO84" s="332"/>
      <c r="BP84" s="332"/>
      <c r="BQ84" s="332"/>
      <c r="BR84" s="332"/>
      <c r="BS84" s="332"/>
      <c r="BT84" s="332"/>
      <c r="BU84" s="332"/>
      <c r="BV84" s="332"/>
      <c r="BW84" s="332"/>
      <c r="BX84" s="332"/>
      <c r="BY84" s="332"/>
      <c r="BZ84" s="332"/>
      <c r="CA84" s="332"/>
      <c r="CB84" s="332"/>
      <c r="CC84" s="332"/>
      <c r="CD84" s="332"/>
      <c r="CE84" s="332"/>
      <c r="CF84" s="332"/>
      <c r="CG84" s="332"/>
      <c r="CH84" s="332"/>
      <c r="CI84" s="332"/>
      <c r="CJ84" s="332"/>
      <c r="CK84" s="332"/>
      <c r="CL84" s="332"/>
    </row>
    <row r="85" spans="1:90" s="271" customFormat="1" ht="14.25" x14ac:dyDescent="0.2">
      <c r="A85" s="321"/>
      <c r="B85" s="758">
        <v>2048</v>
      </c>
      <c r="C85" s="759" t="s">
        <v>994</v>
      </c>
      <c r="D85" s="760">
        <f>SUM(D69:D84)</f>
        <v>0</v>
      </c>
      <c r="E85" s="760">
        <f>SUM(E69:E84)</f>
        <v>0</v>
      </c>
      <c r="F85" s="761"/>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334"/>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4"/>
      <c r="BC85" s="334"/>
      <c r="BD85" s="334"/>
      <c r="BE85" s="334"/>
      <c r="BF85" s="334"/>
      <c r="BG85" s="334"/>
      <c r="BH85" s="334"/>
      <c r="BI85" s="334"/>
      <c r="BJ85" s="334"/>
      <c r="BK85" s="334"/>
      <c r="BL85" s="334"/>
      <c r="BM85" s="334"/>
      <c r="BN85" s="334"/>
      <c r="BO85" s="334"/>
      <c r="BP85" s="334"/>
      <c r="BQ85" s="334"/>
      <c r="BR85" s="334"/>
      <c r="BS85" s="334"/>
      <c r="BT85" s="334"/>
      <c r="BU85" s="334"/>
      <c r="BV85" s="334"/>
      <c r="BW85" s="334"/>
      <c r="BX85" s="334"/>
      <c r="BY85" s="334"/>
      <c r="BZ85" s="334"/>
      <c r="CA85" s="334"/>
      <c r="CB85" s="334"/>
      <c r="CC85" s="334"/>
      <c r="CD85" s="334"/>
      <c r="CE85" s="334"/>
      <c r="CF85" s="334"/>
      <c r="CG85" s="334"/>
      <c r="CH85" s="334"/>
      <c r="CI85" s="334"/>
      <c r="CJ85" s="334"/>
      <c r="CK85" s="334"/>
      <c r="CL85" s="334"/>
    </row>
    <row r="86" spans="1:90" ht="15" x14ac:dyDescent="0.2">
      <c r="A86" s="321"/>
      <c r="B86" s="323"/>
      <c r="C86" s="318"/>
      <c r="D86" s="371"/>
      <c r="E86" s="367"/>
      <c r="F86" s="367"/>
    </row>
    <row r="87" spans="1:90" ht="15" x14ac:dyDescent="0.2">
      <c r="A87" s="321"/>
      <c r="B87" s="323">
        <v>2050</v>
      </c>
      <c r="C87" s="318" t="s">
        <v>558</v>
      </c>
      <c r="D87" s="371"/>
      <c r="E87" s="367"/>
      <c r="F87" s="367"/>
    </row>
    <row r="88" spans="1:90" ht="15" x14ac:dyDescent="0.2">
      <c r="A88" s="321"/>
      <c r="B88" s="323"/>
      <c r="C88" s="318"/>
      <c r="D88" s="371"/>
      <c r="E88" s="367"/>
      <c r="F88" s="367"/>
    </row>
    <row r="89" spans="1:90" s="270" customFormat="1" ht="14.25" x14ac:dyDescent="0.2">
      <c r="A89" s="321"/>
      <c r="B89" s="321">
        <v>2052</v>
      </c>
      <c r="C89" s="315" t="s">
        <v>348</v>
      </c>
      <c r="D89" s="371">
        <f>ROUND(SUMIFS('GROUP Inputs'!H:H,'GROUP Inputs'!A:A,'Kiwi Park Data'!B89),0)</f>
        <v>0</v>
      </c>
      <c r="E89" s="371">
        <f>ROUND(SUMIFS('GROUP Inputs'!I:I,'GROUP Inputs'!A:A,'Kiwi Park Data'!B89),0)</f>
        <v>0</v>
      </c>
      <c r="F89" s="367"/>
      <c r="G89" s="332"/>
      <c r="H89" s="332"/>
      <c r="I89" s="332"/>
      <c r="J89" s="332"/>
      <c r="K89" s="332"/>
      <c r="L89" s="332"/>
      <c r="M89" s="332"/>
      <c r="N89" s="332"/>
      <c r="O89" s="332"/>
      <c r="P89" s="332"/>
      <c r="Q89" s="332"/>
      <c r="R89" s="332"/>
      <c r="S89" s="332"/>
      <c r="T89" s="332"/>
      <c r="U89" s="332"/>
      <c r="V89" s="332"/>
      <c r="W89" s="332"/>
      <c r="X89" s="332"/>
      <c r="Y89" s="332"/>
      <c r="Z89" s="332"/>
      <c r="AA89" s="332"/>
      <c r="AB89" s="332"/>
      <c r="AC89" s="332"/>
      <c r="AD89" s="332"/>
      <c r="AE89" s="332"/>
      <c r="AF89" s="332"/>
      <c r="AG89" s="332"/>
      <c r="AH89" s="332"/>
      <c r="AI89" s="332"/>
      <c r="AJ89" s="332"/>
      <c r="AK89" s="332"/>
      <c r="AL89" s="332"/>
      <c r="AM89" s="332"/>
      <c r="AN89" s="332"/>
      <c r="AO89" s="332"/>
      <c r="AP89" s="332"/>
      <c r="AQ89" s="332"/>
      <c r="AR89" s="332"/>
      <c r="AS89" s="332"/>
      <c r="AT89" s="332"/>
      <c r="AU89" s="332"/>
      <c r="AV89" s="332"/>
      <c r="AW89" s="332"/>
      <c r="AX89" s="332"/>
      <c r="AY89" s="332"/>
      <c r="AZ89" s="332"/>
      <c r="BA89" s="332"/>
      <c r="BB89" s="332"/>
      <c r="BC89" s="332"/>
      <c r="BD89" s="332"/>
      <c r="BE89" s="332"/>
      <c r="BF89" s="332"/>
      <c r="BG89" s="332"/>
      <c r="BH89" s="332"/>
      <c r="BI89" s="332"/>
      <c r="BJ89" s="332"/>
      <c r="BK89" s="332"/>
      <c r="BL89" s="332"/>
      <c r="BM89" s="332"/>
      <c r="BN89" s="332"/>
      <c r="BO89" s="332"/>
      <c r="BP89" s="332"/>
      <c r="BQ89" s="332"/>
      <c r="BR89" s="332"/>
      <c r="BS89" s="332"/>
      <c r="BT89" s="332"/>
      <c r="BU89" s="332"/>
      <c r="BV89" s="332"/>
      <c r="BW89" s="332"/>
      <c r="BX89" s="332"/>
      <c r="BY89" s="332"/>
      <c r="BZ89" s="332"/>
      <c r="CA89" s="332"/>
      <c r="CB89" s="332"/>
      <c r="CC89" s="332"/>
      <c r="CD89" s="332"/>
      <c r="CE89" s="332"/>
      <c r="CF89" s="332"/>
      <c r="CG89" s="332"/>
      <c r="CH89" s="332"/>
      <c r="CI89" s="332"/>
      <c r="CJ89" s="332"/>
      <c r="CK89" s="332"/>
      <c r="CL89" s="332"/>
    </row>
    <row r="90" spans="1:90" s="270" customFormat="1" ht="14.25" x14ac:dyDescent="0.2">
      <c r="A90" s="321"/>
      <c r="B90" s="321">
        <v>2054</v>
      </c>
      <c r="C90" s="315" t="s">
        <v>349</v>
      </c>
      <c r="D90" s="371">
        <f>ROUND(SUMIFS('GROUP Inputs'!H:H,'GROUP Inputs'!A:A,'Kiwi Park Data'!B90),0)</f>
        <v>0</v>
      </c>
      <c r="E90" s="371">
        <f>ROUND(SUMIFS('GROUP Inputs'!I:I,'GROUP Inputs'!A:A,'Kiwi Park Data'!B90),0)</f>
        <v>0</v>
      </c>
      <c r="F90" s="367"/>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332"/>
      <c r="AF90" s="332"/>
      <c r="AG90" s="332"/>
      <c r="AH90" s="332"/>
      <c r="AI90" s="332"/>
      <c r="AJ90" s="332"/>
      <c r="AK90" s="332"/>
      <c r="AL90" s="332"/>
      <c r="AM90" s="332"/>
      <c r="AN90" s="332"/>
      <c r="AO90" s="332"/>
      <c r="AP90" s="332"/>
      <c r="AQ90" s="332"/>
      <c r="AR90" s="332"/>
      <c r="AS90" s="332"/>
      <c r="AT90" s="332"/>
      <c r="AU90" s="332"/>
      <c r="AV90" s="332"/>
      <c r="AW90" s="332"/>
      <c r="AX90" s="332"/>
      <c r="AY90" s="332"/>
      <c r="AZ90" s="332"/>
      <c r="BA90" s="332"/>
      <c r="BB90" s="332"/>
      <c r="BC90" s="332"/>
      <c r="BD90" s="332"/>
      <c r="BE90" s="332"/>
      <c r="BF90" s="332"/>
      <c r="BG90" s="332"/>
      <c r="BH90" s="332"/>
      <c r="BI90" s="332"/>
      <c r="BJ90" s="332"/>
      <c r="BK90" s="332"/>
      <c r="BL90" s="332"/>
      <c r="BM90" s="332"/>
      <c r="BN90" s="332"/>
      <c r="BO90" s="332"/>
      <c r="BP90" s="332"/>
      <c r="BQ90" s="332"/>
      <c r="BR90" s="332"/>
      <c r="BS90" s="332"/>
      <c r="BT90" s="332"/>
      <c r="BU90" s="332"/>
      <c r="BV90" s="332"/>
      <c r="BW90" s="332"/>
      <c r="BX90" s="332"/>
      <c r="BY90" s="332"/>
      <c r="BZ90" s="332"/>
      <c r="CA90" s="332"/>
      <c r="CB90" s="332"/>
      <c r="CC90" s="332"/>
      <c r="CD90" s="332"/>
      <c r="CE90" s="332"/>
      <c r="CF90" s="332"/>
      <c r="CG90" s="332"/>
      <c r="CH90" s="332"/>
      <c r="CI90" s="332"/>
      <c r="CJ90" s="332"/>
      <c r="CK90" s="332"/>
      <c r="CL90" s="332"/>
    </row>
    <row r="91" spans="1:90" s="270" customFormat="1" ht="14.25" x14ac:dyDescent="0.2">
      <c r="A91" s="321"/>
      <c r="B91" s="321">
        <v>2056</v>
      </c>
      <c r="C91" s="315" t="s">
        <v>350</v>
      </c>
      <c r="D91" s="371">
        <f>ROUND(SUMIFS('GROUP Inputs'!H:H,'GROUP Inputs'!A:A,'Kiwi Park Data'!B91),0)</f>
        <v>0</v>
      </c>
      <c r="E91" s="371">
        <f>ROUND(SUMIFS('GROUP Inputs'!I:I,'GROUP Inputs'!A:A,'Kiwi Park Data'!B91),0)</f>
        <v>0</v>
      </c>
      <c r="F91" s="367"/>
      <c r="G91" s="332"/>
      <c r="H91" s="332"/>
      <c r="I91" s="332"/>
      <c r="J91" s="332"/>
      <c r="K91" s="332"/>
      <c r="L91" s="332"/>
      <c r="M91" s="332"/>
      <c r="N91" s="332"/>
      <c r="O91" s="332"/>
      <c r="P91" s="332"/>
      <c r="Q91" s="332"/>
      <c r="R91" s="332"/>
      <c r="S91" s="332"/>
      <c r="T91" s="332"/>
      <c r="U91" s="332"/>
      <c r="V91" s="332"/>
      <c r="W91" s="332"/>
      <c r="X91" s="332"/>
      <c r="Y91" s="332"/>
      <c r="Z91" s="332"/>
      <c r="AA91" s="332"/>
      <c r="AB91" s="332"/>
      <c r="AC91" s="332"/>
      <c r="AD91" s="332"/>
      <c r="AE91" s="332"/>
      <c r="AF91" s="332"/>
      <c r="AG91" s="332"/>
      <c r="AH91" s="332"/>
      <c r="AI91" s="332"/>
      <c r="AJ91" s="332"/>
      <c r="AK91" s="332"/>
      <c r="AL91" s="332"/>
      <c r="AM91" s="332"/>
      <c r="AN91" s="332"/>
      <c r="AO91" s="332"/>
      <c r="AP91" s="332"/>
      <c r="AQ91" s="332"/>
      <c r="AR91" s="332"/>
      <c r="AS91" s="332"/>
      <c r="AT91" s="332"/>
      <c r="AU91" s="332"/>
      <c r="AV91" s="332"/>
      <c r="AW91" s="332"/>
      <c r="AX91" s="332"/>
      <c r="AY91" s="332"/>
      <c r="AZ91" s="332"/>
      <c r="BA91" s="332"/>
      <c r="BB91" s="332"/>
      <c r="BC91" s="332"/>
      <c r="BD91" s="332"/>
      <c r="BE91" s="332"/>
      <c r="BF91" s="332"/>
      <c r="BG91" s="332"/>
      <c r="BH91" s="332"/>
      <c r="BI91" s="332"/>
      <c r="BJ91" s="332"/>
      <c r="BK91" s="332"/>
      <c r="BL91" s="332"/>
      <c r="BM91" s="332"/>
      <c r="BN91" s="332"/>
      <c r="BO91" s="332"/>
      <c r="BP91" s="332"/>
      <c r="BQ91" s="332"/>
      <c r="BR91" s="332"/>
      <c r="BS91" s="332"/>
      <c r="BT91" s="332"/>
      <c r="BU91" s="332"/>
      <c r="BV91" s="332"/>
      <c r="BW91" s="332"/>
      <c r="BX91" s="332"/>
      <c r="BY91" s="332"/>
      <c r="BZ91" s="332"/>
      <c r="CA91" s="332"/>
      <c r="CB91" s="332"/>
      <c r="CC91" s="332"/>
      <c r="CD91" s="332"/>
      <c r="CE91" s="332"/>
      <c r="CF91" s="332"/>
      <c r="CG91" s="332"/>
      <c r="CH91" s="332"/>
      <c r="CI91" s="332"/>
      <c r="CJ91" s="332"/>
      <c r="CK91" s="332"/>
      <c r="CL91" s="332"/>
    </row>
    <row r="92" spans="1:90" s="270" customFormat="1" ht="14.25" x14ac:dyDescent="0.2">
      <c r="A92" s="321"/>
      <c r="B92" s="321">
        <v>2058</v>
      </c>
      <c r="C92" s="315" t="s">
        <v>1467</v>
      </c>
      <c r="D92" s="371">
        <f>ROUND(SUMIFS('GROUP Inputs'!H:H,'GROUP Inputs'!A:A,'Kiwi Park Data'!B92),0)</f>
        <v>0</v>
      </c>
      <c r="E92" s="371">
        <f>ROUND(SUMIFS('GROUP Inputs'!I:I,'GROUP Inputs'!A:A,'Kiwi Park Data'!B92),0)</f>
        <v>0</v>
      </c>
      <c r="F92" s="367"/>
      <c r="G92" s="332"/>
      <c r="H92" s="332"/>
      <c r="I92" s="332"/>
      <c r="J92" s="332"/>
      <c r="K92" s="332"/>
      <c r="L92" s="332"/>
      <c r="M92" s="332"/>
      <c r="N92" s="332"/>
      <c r="O92" s="332"/>
      <c r="P92" s="332"/>
      <c r="Q92" s="332"/>
      <c r="R92" s="332"/>
      <c r="S92" s="332"/>
      <c r="T92" s="332"/>
      <c r="U92" s="332"/>
      <c r="V92" s="332"/>
      <c r="W92" s="332"/>
      <c r="X92" s="332"/>
      <c r="Y92" s="332"/>
      <c r="Z92" s="332"/>
      <c r="AA92" s="332"/>
      <c r="AB92" s="332"/>
      <c r="AC92" s="332"/>
      <c r="AD92" s="332"/>
      <c r="AE92" s="332"/>
      <c r="AF92" s="332"/>
      <c r="AG92" s="332"/>
      <c r="AH92" s="332"/>
      <c r="AI92" s="332"/>
      <c r="AJ92" s="332"/>
      <c r="AK92" s="332"/>
      <c r="AL92" s="332"/>
      <c r="AM92" s="332"/>
      <c r="AN92" s="332"/>
      <c r="AO92" s="332"/>
      <c r="AP92" s="332"/>
      <c r="AQ92" s="332"/>
      <c r="AR92" s="332"/>
      <c r="AS92" s="332"/>
      <c r="AT92" s="332"/>
      <c r="AU92" s="332"/>
      <c r="AV92" s="332"/>
      <c r="AW92" s="332"/>
      <c r="AX92" s="332"/>
      <c r="AY92" s="332"/>
      <c r="AZ92" s="332"/>
      <c r="BA92" s="332"/>
      <c r="BB92" s="332"/>
      <c r="BC92" s="332"/>
      <c r="BD92" s="332"/>
      <c r="BE92" s="332"/>
      <c r="BF92" s="332"/>
      <c r="BG92" s="332"/>
      <c r="BH92" s="332"/>
      <c r="BI92" s="332"/>
      <c r="BJ92" s="332"/>
      <c r="BK92" s="332"/>
      <c r="BL92" s="332"/>
      <c r="BM92" s="332"/>
      <c r="BN92" s="332"/>
      <c r="BO92" s="332"/>
      <c r="BP92" s="332"/>
      <c r="BQ92" s="332"/>
      <c r="BR92" s="332"/>
      <c r="BS92" s="332"/>
      <c r="BT92" s="332"/>
      <c r="BU92" s="332"/>
      <c r="BV92" s="332"/>
      <c r="BW92" s="332"/>
      <c r="BX92" s="332"/>
      <c r="BY92" s="332"/>
      <c r="BZ92" s="332"/>
      <c r="CA92" s="332"/>
      <c r="CB92" s="332"/>
      <c r="CC92" s="332"/>
      <c r="CD92" s="332"/>
      <c r="CE92" s="332"/>
      <c r="CF92" s="332"/>
      <c r="CG92" s="332"/>
      <c r="CH92" s="332"/>
      <c r="CI92" s="332"/>
      <c r="CJ92" s="332"/>
      <c r="CK92" s="332"/>
      <c r="CL92" s="332"/>
    </row>
    <row r="93" spans="1:90" s="270" customFormat="1" ht="14.25" x14ac:dyDescent="0.2">
      <c r="A93" s="321"/>
      <c r="B93" s="321">
        <v>2060</v>
      </c>
      <c r="C93" s="315" t="s">
        <v>1468</v>
      </c>
      <c r="D93" s="371">
        <f>ROUND(SUMIFS('GROUP Inputs'!H:H,'GROUP Inputs'!A:A,'Kiwi Park Data'!B93),0)</f>
        <v>0</v>
      </c>
      <c r="E93" s="371">
        <f>ROUND(SUMIFS('GROUP Inputs'!I:I,'GROUP Inputs'!A:A,'Kiwi Park Data'!B93),0)</f>
        <v>0</v>
      </c>
      <c r="F93" s="367"/>
      <c r="G93" s="332"/>
      <c r="H93" s="332"/>
      <c r="I93" s="332"/>
      <c r="J93" s="332"/>
      <c r="K93" s="332"/>
      <c r="L93" s="332"/>
      <c r="M93" s="332"/>
      <c r="N93" s="332"/>
      <c r="O93" s="332"/>
      <c r="P93" s="332"/>
      <c r="Q93" s="332"/>
      <c r="R93" s="332"/>
      <c r="S93" s="332"/>
      <c r="T93" s="332"/>
      <c r="U93" s="332"/>
      <c r="V93" s="332"/>
      <c r="W93" s="332"/>
      <c r="X93" s="332"/>
      <c r="Y93" s="332"/>
      <c r="Z93" s="332"/>
      <c r="AA93" s="332"/>
      <c r="AB93" s="332"/>
      <c r="AC93" s="332"/>
      <c r="AD93" s="332"/>
      <c r="AE93" s="332"/>
      <c r="AF93" s="332"/>
      <c r="AG93" s="332"/>
      <c r="AH93" s="332"/>
      <c r="AI93" s="332"/>
      <c r="AJ93" s="332"/>
      <c r="AK93" s="332"/>
      <c r="AL93" s="332"/>
      <c r="AM93" s="332"/>
      <c r="AN93" s="332"/>
      <c r="AO93" s="332"/>
      <c r="AP93" s="332"/>
      <c r="AQ93" s="332"/>
      <c r="AR93" s="332"/>
      <c r="AS93" s="332"/>
      <c r="AT93" s="332"/>
      <c r="AU93" s="332"/>
      <c r="AV93" s="332"/>
      <c r="AW93" s="332"/>
      <c r="AX93" s="332"/>
      <c r="AY93" s="332"/>
      <c r="AZ93" s="332"/>
      <c r="BA93" s="332"/>
      <c r="BB93" s="332"/>
      <c r="BC93" s="332"/>
      <c r="BD93" s="332"/>
      <c r="BE93" s="332"/>
      <c r="BF93" s="332"/>
      <c r="BG93" s="332"/>
      <c r="BH93" s="332"/>
      <c r="BI93" s="332"/>
      <c r="BJ93" s="332"/>
      <c r="BK93" s="332"/>
      <c r="BL93" s="332"/>
      <c r="BM93" s="332"/>
      <c r="BN93" s="332"/>
      <c r="BO93" s="332"/>
      <c r="BP93" s="332"/>
      <c r="BQ93" s="332"/>
      <c r="BR93" s="332"/>
      <c r="BS93" s="332"/>
      <c r="BT93" s="332"/>
      <c r="BU93" s="332"/>
      <c r="BV93" s="332"/>
      <c r="BW93" s="332"/>
      <c r="BX93" s="332"/>
      <c r="BY93" s="332"/>
      <c r="BZ93" s="332"/>
      <c r="CA93" s="332"/>
      <c r="CB93" s="332"/>
      <c r="CC93" s="332"/>
      <c r="CD93" s="332"/>
      <c r="CE93" s="332"/>
      <c r="CF93" s="332"/>
      <c r="CG93" s="332"/>
      <c r="CH93" s="332"/>
      <c r="CI93" s="332"/>
      <c r="CJ93" s="332"/>
      <c r="CK93" s="332"/>
      <c r="CL93" s="332"/>
    </row>
    <row r="94" spans="1:90" s="270" customFormat="1" ht="14.25" x14ac:dyDescent="0.2">
      <c r="A94" s="321"/>
      <c r="B94" s="321">
        <v>2062</v>
      </c>
      <c r="C94" s="315" t="s">
        <v>1469</v>
      </c>
      <c r="D94" s="371">
        <f>ROUND(SUMIFS('GROUP Inputs'!H:H,'GROUP Inputs'!A:A,'Kiwi Park Data'!B94),0)</f>
        <v>0</v>
      </c>
      <c r="E94" s="371">
        <f>ROUND(SUMIFS('GROUP Inputs'!I:I,'GROUP Inputs'!A:A,'Kiwi Park Data'!B94),0)</f>
        <v>0</v>
      </c>
      <c r="F94" s="367"/>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332"/>
      <c r="AF94" s="332"/>
      <c r="AG94" s="332"/>
      <c r="AH94" s="332"/>
      <c r="AI94" s="332"/>
      <c r="AJ94" s="332"/>
      <c r="AK94" s="332"/>
      <c r="AL94" s="332"/>
      <c r="AM94" s="332"/>
      <c r="AN94" s="332"/>
      <c r="AO94" s="332"/>
      <c r="AP94" s="332"/>
      <c r="AQ94" s="332"/>
      <c r="AR94" s="332"/>
      <c r="AS94" s="332"/>
      <c r="AT94" s="332"/>
      <c r="AU94" s="332"/>
      <c r="AV94" s="332"/>
      <c r="AW94" s="332"/>
      <c r="AX94" s="332"/>
      <c r="AY94" s="332"/>
      <c r="AZ94" s="332"/>
      <c r="BA94" s="332"/>
      <c r="BB94" s="332"/>
      <c r="BC94" s="332"/>
      <c r="BD94" s="332"/>
      <c r="BE94" s="332"/>
      <c r="BF94" s="332"/>
      <c r="BG94" s="332"/>
      <c r="BH94" s="332"/>
      <c r="BI94" s="332"/>
      <c r="BJ94" s="332"/>
      <c r="BK94" s="332"/>
      <c r="BL94" s="332"/>
      <c r="BM94" s="332"/>
      <c r="BN94" s="332"/>
      <c r="BO94" s="332"/>
      <c r="BP94" s="332"/>
      <c r="BQ94" s="332"/>
      <c r="BR94" s="332"/>
      <c r="BS94" s="332"/>
      <c r="BT94" s="332"/>
      <c r="BU94" s="332"/>
      <c r="BV94" s="332"/>
      <c r="BW94" s="332"/>
      <c r="BX94" s="332"/>
      <c r="BY94" s="332"/>
      <c r="BZ94" s="332"/>
      <c r="CA94" s="332"/>
      <c r="CB94" s="332"/>
      <c r="CC94" s="332"/>
      <c r="CD94" s="332"/>
      <c r="CE94" s="332"/>
      <c r="CF94" s="332"/>
      <c r="CG94" s="332"/>
      <c r="CH94" s="332"/>
      <c r="CI94" s="332"/>
      <c r="CJ94" s="332"/>
      <c r="CK94" s="332"/>
      <c r="CL94" s="332"/>
    </row>
    <row r="95" spans="1:90" s="270" customFormat="1" ht="14.25" x14ac:dyDescent="0.2">
      <c r="A95" s="321"/>
      <c r="B95" s="321"/>
      <c r="C95" s="315"/>
      <c r="D95" s="371"/>
      <c r="E95" s="367"/>
      <c r="F95" s="367"/>
      <c r="G95" s="332"/>
      <c r="H95" s="332"/>
      <c r="I95" s="332"/>
      <c r="J95" s="332"/>
      <c r="K95" s="332"/>
      <c r="L95" s="332"/>
      <c r="M95" s="332"/>
      <c r="N95" s="332"/>
      <c r="O95" s="332"/>
      <c r="P95" s="332"/>
      <c r="Q95" s="332"/>
      <c r="R95" s="332"/>
      <c r="S95" s="332"/>
      <c r="T95" s="332"/>
      <c r="U95" s="332"/>
      <c r="V95" s="332"/>
      <c r="W95" s="332"/>
      <c r="X95" s="332"/>
      <c r="Y95" s="332"/>
      <c r="Z95" s="332"/>
      <c r="AA95" s="332"/>
      <c r="AB95" s="332"/>
      <c r="AC95" s="332"/>
      <c r="AD95" s="332"/>
      <c r="AE95" s="332"/>
      <c r="AF95" s="332"/>
      <c r="AG95" s="332"/>
      <c r="AH95" s="332"/>
      <c r="AI95" s="332"/>
      <c r="AJ95" s="332"/>
      <c r="AK95" s="332"/>
      <c r="AL95" s="332"/>
      <c r="AM95" s="332"/>
      <c r="AN95" s="332"/>
      <c r="AO95" s="332"/>
      <c r="AP95" s="332"/>
      <c r="AQ95" s="332"/>
      <c r="AR95" s="332"/>
      <c r="AS95" s="332"/>
      <c r="AT95" s="332"/>
      <c r="AU95" s="332"/>
      <c r="AV95" s="332"/>
      <c r="AW95" s="332"/>
      <c r="AX95" s="332"/>
      <c r="AY95" s="332"/>
      <c r="AZ95" s="332"/>
      <c r="BA95" s="332"/>
      <c r="BB95" s="332"/>
      <c r="BC95" s="332"/>
      <c r="BD95" s="332"/>
      <c r="BE95" s="332"/>
      <c r="BF95" s="332"/>
      <c r="BG95" s="332"/>
      <c r="BH95" s="332"/>
      <c r="BI95" s="332"/>
      <c r="BJ95" s="332"/>
      <c r="BK95" s="332"/>
      <c r="BL95" s="332"/>
      <c r="BM95" s="332"/>
      <c r="BN95" s="332"/>
      <c r="BO95" s="332"/>
      <c r="BP95" s="332"/>
      <c r="BQ95" s="332"/>
      <c r="BR95" s="332"/>
      <c r="BS95" s="332"/>
      <c r="BT95" s="332"/>
      <c r="BU95" s="332"/>
      <c r="BV95" s="332"/>
      <c r="BW95" s="332"/>
      <c r="BX95" s="332"/>
      <c r="BY95" s="332"/>
      <c r="BZ95" s="332"/>
      <c r="CA95" s="332"/>
      <c r="CB95" s="332"/>
      <c r="CC95" s="332"/>
      <c r="CD95" s="332"/>
      <c r="CE95" s="332"/>
      <c r="CF95" s="332"/>
      <c r="CG95" s="332"/>
      <c r="CH95" s="332"/>
      <c r="CI95" s="332"/>
      <c r="CJ95" s="332"/>
      <c r="CK95" s="332"/>
      <c r="CL95" s="332"/>
    </row>
    <row r="96" spans="1:90" s="271" customFormat="1" ht="14.25" x14ac:dyDescent="0.2">
      <c r="A96" s="321"/>
      <c r="B96" s="758">
        <v>2068</v>
      </c>
      <c r="C96" s="759" t="s">
        <v>994</v>
      </c>
      <c r="D96" s="760">
        <f>SUM(D87:D95)</f>
        <v>0</v>
      </c>
      <c r="E96" s="760">
        <f>SUM(E87:E95)</f>
        <v>0</v>
      </c>
      <c r="F96" s="761"/>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4"/>
      <c r="BC96" s="334"/>
      <c r="BD96" s="334"/>
      <c r="BE96" s="334"/>
      <c r="BF96" s="334"/>
      <c r="BG96" s="334"/>
      <c r="BH96" s="334"/>
      <c r="BI96" s="334"/>
      <c r="BJ96" s="334"/>
      <c r="BK96" s="334"/>
      <c r="BL96" s="334"/>
      <c r="BM96" s="334"/>
      <c r="BN96" s="334"/>
      <c r="BO96" s="334"/>
      <c r="BP96" s="334"/>
      <c r="BQ96" s="334"/>
      <c r="BR96" s="334"/>
      <c r="BS96" s="334"/>
      <c r="BT96" s="334"/>
      <c r="BU96" s="334"/>
      <c r="BV96" s="334"/>
      <c r="BW96" s="334"/>
      <c r="BX96" s="334"/>
      <c r="BY96" s="334"/>
      <c r="BZ96" s="334"/>
      <c r="CA96" s="334"/>
      <c r="CB96" s="334"/>
      <c r="CC96" s="334"/>
      <c r="CD96" s="334"/>
      <c r="CE96" s="334"/>
      <c r="CF96" s="334"/>
      <c r="CG96" s="334"/>
      <c r="CH96" s="334"/>
      <c r="CI96" s="334"/>
      <c r="CJ96" s="334"/>
      <c r="CK96" s="334"/>
      <c r="CL96" s="334"/>
    </row>
    <row r="97" spans="1:90" ht="15" x14ac:dyDescent="0.2">
      <c r="A97" s="321"/>
      <c r="B97" s="323"/>
      <c r="C97" s="318"/>
      <c r="D97" s="371"/>
      <c r="E97" s="367"/>
      <c r="F97" s="367"/>
    </row>
    <row r="98" spans="1:90" s="270" customFormat="1" ht="14.25" x14ac:dyDescent="0.2">
      <c r="A98" s="321"/>
      <c r="B98" s="321">
        <v>2070</v>
      </c>
      <c r="C98" s="315" t="s">
        <v>1470</v>
      </c>
      <c r="D98" s="371">
        <f>ROUND(SUMIFS('GROUP Inputs'!H:H,'GROUP Inputs'!A:A,'Kiwi Park Data'!B98),0)</f>
        <v>0</v>
      </c>
      <c r="E98" s="371">
        <f>ROUND(SUMIFS('GROUP Inputs'!I:I,'GROUP Inputs'!A:A,'Kiwi Park Data'!B98),0)</f>
        <v>0</v>
      </c>
      <c r="F98" s="367"/>
      <c r="G98" s="332"/>
      <c r="H98" s="332"/>
      <c r="I98" s="332"/>
      <c r="J98" s="332"/>
      <c r="K98" s="332"/>
      <c r="L98" s="332"/>
      <c r="M98" s="332"/>
      <c r="N98" s="332"/>
      <c r="O98" s="332"/>
      <c r="P98" s="332"/>
      <c r="Q98" s="332"/>
      <c r="R98" s="332"/>
      <c r="S98" s="332"/>
      <c r="T98" s="332"/>
      <c r="U98" s="332"/>
      <c r="V98" s="332"/>
      <c r="W98" s="332"/>
      <c r="X98" s="332"/>
      <c r="Y98" s="332"/>
      <c r="Z98" s="332"/>
      <c r="AA98" s="332"/>
      <c r="AB98" s="332"/>
      <c r="AC98" s="332"/>
      <c r="AD98" s="332"/>
      <c r="AE98" s="332"/>
      <c r="AF98" s="332"/>
      <c r="AG98" s="332"/>
      <c r="AH98" s="332"/>
      <c r="AI98" s="332"/>
      <c r="AJ98" s="332"/>
      <c r="AK98" s="332"/>
      <c r="AL98" s="332"/>
      <c r="AM98" s="332"/>
      <c r="AN98" s="332"/>
      <c r="AO98" s="332"/>
      <c r="AP98" s="332"/>
      <c r="AQ98" s="332"/>
      <c r="AR98" s="332"/>
      <c r="AS98" s="332"/>
      <c r="AT98" s="332"/>
      <c r="AU98" s="332"/>
      <c r="AV98" s="332"/>
      <c r="AW98" s="332"/>
      <c r="AX98" s="332"/>
      <c r="AY98" s="332"/>
      <c r="AZ98" s="332"/>
      <c r="BA98" s="332"/>
      <c r="BB98" s="332"/>
      <c r="BC98" s="332"/>
      <c r="BD98" s="332"/>
      <c r="BE98" s="332"/>
      <c r="BF98" s="332"/>
      <c r="BG98" s="332"/>
      <c r="BH98" s="332"/>
      <c r="BI98" s="332"/>
      <c r="BJ98" s="332"/>
      <c r="BK98" s="332"/>
      <c r="BL98" s="332"/>
      <c r="BM98" s="332"/>
      <c r="BN98" s="332"/>
      <c r="BO98" s="332"/>
      <c r="BP98" s="332"/>
      <c r="BQ98" s="332"/>
      <c r="BR98" s="332"/>
      <c r="BS98" s="332"/>
      <c r="BT98" s="332"/>
      <c r="BU98" s="332"/>
      <c r="BV98" s="332"/>
      <c r="BW98" s="332"/>
      <c r="BX98" s="332"/>
      <c r="BY98" s="332"/>
      <c r="BZ98" s="332"/>
      <c r="CA98" s="332"/>
      <c r="CB98" s="332"/>
      <c r="CC98" s="332"/>
      <c r="CD98" s="332"/>
      <c r="CE98" s="332"/>
      <c r="CF98" s="332"/>
      <c r="CG98" s="332"/>
      <c r="CH98" s="332"/>
      <c r="CI98" s="332"/>
      <c r="CJ98" s="332"/>
      <c r="CK98" s="332"/>
      <c r="CL98" s="332"/>
    </row>
    <row r="99" spans="1:90" s="270" customFormat="1" ht="14.25" x14ac:dyDescent="0.2">
      <c r="A99" s="321"/>
      <c r="B99" s="321">
        <v>2075</v>
      </c>
      <c r="C99" s="315" t="s">
        <v>1471</v>
      </c>
      <c r="D99" s="371">
        <f>ROUND(SUMIFS('GROUP Inputs'!H:H,'GROUP Inputs'!A:A,'Kiwi Park Data'!B99),0)</f>
        <v>0</v>
      </c>
      <c r="E99" s="371">
        <f>ROUND(SUMIFS('GROUP Inputs'!I:I,'GROUP Inputs'!A:A,'Kiwi Park Data'!B99),0)</f>
        <v>0</v>
      </c>
      <c r="F99" s="367"/>
      <c r="G99" s="332"/>
      <c r="H99" s="332"/>
      <c r="I99" s="332"/>
      <c r="J99" s="332"/>
      <c r="K99" s="332"/>
      <c r="L99" s="332"/>
      <c r="M99" s="332"/>
      <c r="N99" s="332"/>
      <c r="O99" s="332"/>
      <c r="P99" s="332"/>
      <c r="Q99" s="332"/>
      <c r="R99" s="332"/>
      <c r="S99" s="332"/>
      <c r="T99" s="332"/>
      <c r="U99" s="332"/>
      <c r="V99" s="332"/>
      <c r="W99" s="332"/>
      <c r="X99" s="332"/>
      <c r="Y99" s="332"/>
      <c r="Z99" s="332"/>
      <c r="AA99" s="332"/>
      <c r="AB99" s="332"/>
      <c r="AC99" s="332"/>
      <c r="AD99" s="332"/>
      <c r="AE99" s="332"/>
      <c r="AF99" s="332"/>
      <c r="AG99" s="332"/>
      <c r="AH99" s="332"/>
      <c r="AI99" s="332"/>
      <c r="AJ99" s="332"/>
      <c r="AK99" s="332"/>
      <c r="AL99" s="332"/>
      <c r="AM99" s="332"/>
      <c r="AN99" s="332"/>
      <c r="AO99" s="332"/>
      <c r="AP99" s="332"/>
      <c r="AQ99" s="332"/>
      <c r="AR99" s="332"/>
      <c r="AS99" s="332"/>
      <c r="AT99" s="332"/>
      <c r="AU99" s="332"/>
      <c r="AV99" s="332"/>
      <c r="AW99" s="332"/>
      <c r="AX99" s="332"/>
      <c r="AY99" s="332"/>
      <c r="AZ99" s="332"/>
      <c r="BA99" s="332"/>
      <c r="BB99" s="332"/>
      <c r="BC99" s="332"/>
      <c r="BD99" s="332"/>
      <c r="BE99" s="332"/>
      <c r="BF99" s="332"/>
      <c r="BG99" s="332"/>
      <c r="BH99" s="332"/>
      <c r="BI99" s="332"/>
      <c r="BJ99" s="332"/>
      <c r="BK99" s="332"/>
      <c r="BL99" s="332"/>
      <c r="BM99" s="332"/>
      <c r="BN99" s="332"/>
      <c r="BO99" s="332"/>
      <c r="BP99" s="332"/>
      <c r="BQ99" s="332"/>
      <c r="BR99" s="332"/>
      <c r="BS99" s="332"/>
      <c r="BT99" s="332"/>
      <c r="BU99" s="332"/>
      <c r="BV99" s="332"/>
      <c r="BW99" s="332"/>
      <c r="BX99" s="332"/>
      <c r="BY99" s="332"/>
      <c r="BZ99" s="332"/>
      <c r="CA99" s="332"/>
      <c r="CB99" s="332"/>
      <c r="CC99" s="332"/>
      <c r="CD99" s="332"/>
      <c r="CE99" s="332"/>
      <c r="CF99" s="332"/>
      <c r="CG99" s="332"/>
      <c r="CH99" s="332"/>
      <c r="CI99" s="332"/>
      <c r="CJ99" s="332"/>
      <c r="CK99" s="332"/>
      <c r="CL99" s="332"/>
    </row>
    <row r="100" spans="1:90" s="270" customFormat="1" ht="14.25" x14ac:dyDescent="0.2">
      <c r="A100" s="321"/>
      <c r="B100" s="321">
        <v>2076</v>
      </c>
      <c r="C100" s="315" t="s">
        <v>1472</v>
      </c>
      <c r="D100" s="371">
        <f>ROUND(SUMIFS('GROUP Inputs'!H:H,'GROUP Inputs'!A:A,'Kiwi Park Data'!B100),0)</f>
        <v>0</v>
      </c>
      <c r="E100" s="371">
        <f>ROUND(SUMIFS('GROUP Inputs'!I:I,'GROUP Inputs'!A:A,'Kiwi Park Data'!B100),0)</f>
        <v>0</v>
      </c>
      <c r="F100" s="367"/>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c r="AF100" s="332"/>
      <c r="AG100" s="332"/>
      <c r="AH100" s="332"/>
      <c r="AI100" s="332"/>
      <c r="AJ100" s="332"/>
      <c r="AK100" s="332"/>
      <c r="AL100" s="332"/>
      <c r="AM100" s="332"/>
      <c r="AN100" s="332"/>
      <c r="AO100" s="332"/>
      <c r="AP100" s="332"/>
      <c r="AQ100" s="332"/>
      <c r="AR100" s="332"/>
      <c r="AS100" s="332"/>
      <c r="AT100" s="332"/>
      <c r="AU100" s="332"/>
      <c r="AV100" s="332"/>
      <c r="AW100" s="332"/>
      <c r="AX100" s="332"/>
      <c r="AY100" s="332"/>
      <c r="AZ100" s="332"/>
      <c r="BA100" s="332"/>
      <c r="BB100" s="332"/>
      <c r="BC100" s="332"/>
      <c r="BD100" s="332"/>
      <c r="BE100" s="332"/>
      <c r="BF100" s="332"/>
      <c r="BG100" s="332"/>
      <c r="BH100" s="332"/>
      <c r="BI100" s="332"/>
      <c r="BJ100" s="332"/>
      <c r="BK100" s="332"/>
      <c r="BL100" s="332"/>
      <c r="BM100" s="332"/>
      <c r="BN100" s="332"/>
      <c r="BO100" s="332"/>
      <c r="BP100" s="332"/>
      <c r="BQ100" s="332"/>
      <c r="BR100" s="332"/>
      <c r="BS100" s="332"/>
      <c r="BT100" s="332"/>
      <c r="BU100" s="332"/>
      <c r="BV100" s="332"/>
      <c r="BW100" s="332"/>
      <c r="BX100" s="332"/>
      <c r="BY100" s="332"/>
      <c r="BZ100" s="332"/>
      <c r="CA100" s="332"/>
      <c r="CB100" s="332"/>
      <c r="CC100" s="332"/>
      <c r="CD100" s="332"/>
      <c r="CE100" s="332"/>
      <c r="CF100" s="332"/>
      <c r="CG100" s="332"/>
      <c r="CH100" s="332"/>
      <c r="CI100" s="332"/>
      <c r="CJ100" s="332"/>
      <c r="CK100" s="332"/>
      <c r="CL100" s="332"/>
    </row>
    <row r="101" spans="1:90" ht="15" x14ac:dyDescent="0.2">
      <c r="A101" s="321"/>
      <c r="B101" s="323"/>
      <c r="C101" s="318"/>
      <c r="D101" s="371"/>
      <c r="E101" s="367"/>
      <c r="F101" s="367"/>
    </row>
    <row r="102" spans="1:90" ht="15" x14ac:dyDescent="0.2">
      <c r="A102" s="321"/>
      <c r="B102" s="323">
        <v>2080</v>
      </c>
      <c r="C102" s="318" t="s">
        <v>816</v>
      </c>
      <c r="D102" s="371"/>
      <c r="E102" s="367"/>
      <c r="F102" s="367"/>
    </row>
    <row r="103" spans="1:90" ht="15" x14ac:dyDescent="0.2">
      <c r="A103" s="321"/>
      <c r="B103" s="323"/>
      <c r="C103" s="318"/>
      <c r="D103" s="371"/>
      <c r="E103" s="367"/>
      <c r="F103" s="367"/>
    </row>
    <row r="104" spans="1:90" s="270" customFormat="1" ht="14.25" x14ac:dyDescent="0.2">
      <c r="A104" s="321"/>
      <c r="B104" s="321">
        <v>2082</v>
      </c>
      <c r="C104" s="315" t="s">
        <v>1473</v>
      </c>
      <c r="D104" s="371">
        <f>ROUND(SUMIFS('GROUP Inputs'!H:H,'GROUP Inputs'!A:A,'Kiwi Park Data'!B104),0)</f>
        <v>0</v>
      </c>
      <c r="E104" s="371">
        <f>ROUND(SUMIFS('GROUP Inputs'!I:I,'GROUP Inputs'!A:A,'Kiwi Park Data'!B104),0)</f>
        <v>0</v>
      </c>
      <c r="F104" s="367"/>
      <c r="G104" s="332"/>
      <c r="H104" s="332"/>
      <c r="I104" s="332"/>
      <c r="J104" s="332"/>
      <c r="K104" s="332"/>
      <c r="L104" s="332"/>
      <c r="M104" s="332"/>
      <c r="N104" s="332"/>
      <c r="O104" s="332"/>
      <c r="P104" s="332"/>
      <c r="Q104" s="332"/>
      <c r="R104" s="332"/>
      <c r="S104" s="332"/>
      <c r="T104" s="332"/>
      <c r="U104" s="332"/>
      <c r="V104" s="332"/>
      <c r="W104" s="332"/>
      <c r="X104" s="332"/>
      <c r="Y104" s="332"/>
      <c r="Z104" s="332"/>
      <c r="AA104" s="332"/>
      <c r="AB104" s="332"/>
      <c r="AC104" s="332"/>
      <c r="AD104" s="332"/>
      <c r="AE104" s="332"/>
      <c r="AF104" s="332"/>
      <c r="AG104" s="332"/>
      <c r="AH104" s="332"/>
      <c r="AI104" s="332"/>
      <c r="AJ104" s="332"/>
      <c r="AK104" s="332"/>
      <c r="AL104" s="332"/>
      <c r="AM104" s="332"/>
      <c r="AN104" s="332"/>
      <c r="AO104" s="332"/>
      <c r="AP104" s="332"/>
      <c r="AQ104" s="332"/>
      <c r="AR104" s="332"/>
      <c r="AS104" s="332"/>
      <c r="AT104" s="332"/>
      <c r="AU104" s="332"/>
      <c r="AV104" s="332"/>
      <c r="AW104" s="332"/>
      <c r="AX104" s="332"/>
      <c r="AY104" s="332"/>
      <c r="AZ104" s="332"/>
      <c r="BA104" s="332"/>
      <c r="BB104" s="332"/>
      <c r="BC104" s="332"/>
      <c r="BD104" s="332"/>
      <c r="BE104" s="332"/>
      <c r="BF104" s="332"/>
      <c r="BG104" s="332"/>
      <c r="BH104" s="332"/>
      <c r="BI104" s="332"/>
      <c r="BJ104" s="332"/>
      <c r="BK104" s="332"/>
      <c r="BL104" s="332"/>
      <c r="BM104" s="332"/>
      <c r="BN104" s="332"/>
      <c r="BO104" s="332"/>
      <c r="BP104" s="332"/>
      <c r="BQ104" s="332"/>
      <c r="BR104" s="332"/>
      <c r="BS104" s="332"/>
      <c r="BT104" s="332"/>
      <c r="BU104" s="332"/>
      <c r="BV104" s="332"/>
      <c r="BW104" s="332"/>
      <c r="BX104" s="332"/>
      <c r="BY104" s="332"/>
      <c r="BZ104" s="332"/>
      <c r="CA104" s="332"/>
      <c r="CB104" s="332"/>
      <c r="CC104" s="332"/>
      <c r="CD104" s="332"/>
      <c r="CE104" s="332"/>
      <c r="CF104" s="332"/>
      <c r="CG104" s="332"/>
      <c r="CH104" s="332"/>
      <c r="CI104" s="332"/>
      <c r="CJ104" s="332"/>
      <c r="CK104" s="332"/>
      <c r="CL104" s="332"/>
    </row>
    <row r="105" spans="1:90" s="270" customFormat="1" ht="14.25" x14ac:dyDescent="0.2">
      <c r="A105" s="321"/>
      <c r="B105" s="321">
        <v>2084</v>
      </c>
      <c r="C105" s="315" t="s">
        <v>1474</v>
      </c>
      <c r="D105" s="371">
        <f>ROUND(SUMIFS('GROUP Inputs'!H:H,'GROUP Inputs'!A:A,'Kiwi Park Data'!B105),0)</f>
        <v>0</v>
      </c>
      <c r="E105" s="371">
        <f>ROUND(SUMIFS('GROUP Inputs'!I:I,'GROUP Inputs'!A:A,'Kiwi Park Data'!B105),0)</f>
        <v>0</v>
      </c>
      <c r="F105" s="367"/>
      <c r="G105" s="332"/>
      <c r="H105" s="332"/>
      <c r="I105" s="332"/>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c r="AH105" s="332"/>
      <c r="AI105" s="332"/>
      <c r="AJ105" s="332"/>
      <c r="AK105" s="332"/>
      <c r="AL105" s="332"/>
      <c r="AM105" s="332"/>
      <c r="AN105" s="332"/>
      <c r="AO105" s="332"/>
      <c r="AP105" s="332"/>
      <c r="AQ105" s="332"/>
      <c r="AR105" s="332"/>
      <c r="AS105" s="332"/>
      <c r="AT105" s="332"/>
      <c r="AU105" s="332"/>
      <c r="AV105" s="332"/>
      <c r="AW105" s="332"/>
      <c r="AX105" s="332"/>
      <c r="AY105" s="332"/>
      <c r="AZ105" s="332"/>
      <c r="BA105" s="332"/>
      <c r="BB105" s="332"/>
      <c r="BC105" s="332"/>
      <c r="BD105" s="332"/>
      <c r="BE105" s="332"/>
      <c r="BF105" s="332"/>
      <c r="BG105" s="332"/>
      <c r="BH105" s="332"/>
      <c r="BI105" s="332"/>
      <c r="BJ105" s="332"/>
      <c r="BK105" s="332"/>
      <c r="BL105" s="332"/>
      <c r="BM105" s="332"/>
      <c r="BN105" s="332"/>
      <c r="BO105" s="332"/>
      <c r="BP105" s="332"/>
      <c r="BQ105" s="332"/>
      <c r="BR105" s="332"/>
      <c r="BS105" s="332"/>
      <c r="BT105" s="332"/>
      <c r="BU105" s="332"/>
      <c r="BV105" s="332"/>
      <c r="BW105" s="332"/>
      <c r="BX105" s="332"/>
      <c r="BY105" s="332"/>
      <c r="BZ105" s="332"/>
      <c r="CA105" s="332"/>
      <c r="CB105" s="332"/>
      <c r="CC105" s="332"/>
      <c r="CD105" s="332"/>
      <c r="CE105" s="332"/>
      <c r="CF105" s="332"/>
      <c r="CG105" s="332"/>
      <c r="CH105" s="332"/>
      <c r="CI105" s="332"/>
      <c r="CJ105" s="332"/>
      <c r="CK105" s="332"/>
      <c r="CL105" s="332"/>
    </row>
    <row r="106" spans="1:90" s="270" customFormat="1" ht="14.25" x14ac:dyDescent="0.2">
      <c r="A106" s="321"/>
      <c r="B106" s="321">
        <v>2086</v>
      </c>
      <c r="C106" s="315" t="s">
        <v>1475</v>
      </c>
      <c r="D106" s="371">
        <f>ROUND(SUMIFS('GROUP Inputs'!H:H,'GROUP Inputs'!A:A,'Kiwi Park Data'!B106),0)</f>
        <v>0</v>
      </c>
      <c r="E106" s="371">
        <f>ROUND(SUMIFS('GROUP Inputs'!I:I,'GROUP Inputs'!A:A,'Kiwi Park Data'!B106),0)</f>
        <v>0</v>
      </c>
      <c r="F106" s="367"/>
      <c r="G106" s="332"/>
      <c r="H106" s="332"/>
      <c r="I106" s="332"/>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332"/>
      <c r="AF106" s="332"/>
      <c r="AG106" s="332"/>
      <c r="AH106" s="332"/>
      <c r="AI106" s="332"/>
      <c r="AJ106" s="332"/>
      <c r="AK106" s="332"/>
      <c r="AL106" s="332"/>
      <c r="AM106" s="332"/>
      <c r="AN106" s="332"/>
      <c r="AO106" s="332"/>
      <c r="AP106" s="332"/>
      <c r="AQ106" s="332"/>
      <c r="AR106" s="332"/>
      <c r="AS106" s="332"/>
      <c r="AT106" s="332"/>
      <c r="AU106" s="332"/>
      <c r="AV106" s="332"/>
      <c r="AW106" s="332"/>
      <c r="AX106" s="332"/>
      <c r="AY106" s="332"/>
      <c r="AZ106" s="332"/>
      <c r="BA106" s="332"/>
      <c r="BB106" s="332"/>
      <c r="BC106" s="332"/>
      <c r="BD106" s="332"/>
      <c r="BE106" s="332"/>
      <c r="BF106" s="332"/>
      <c r="BG106" s="332"/>
      <c r="BH106" s="332"/>
      <c r="BI106" s="332"/>
      <c r="BJ106" s="332"/>
      <c r="BK106" s="332"/>
      <c r="BL106" s="332"/>
      <c r="BM106" s="332"/>
      <c r="BN106" s="332"/>
      <c r="BO106" s="332"/>
      <c r="BP106" s="332"/>
      <c r="BQ106" s="332"/>
      <c r="BR106" s="332"/>
      <c r="BS106" s="332"/>
      <c r="BT106" s="332"/>
      <c r="BU106" s="332"/>
      <c r="BV106" s="332"/>
      <c r="BW106" s="332"/>
      <c r="BX106" s="332"/>
      <c r="BY106" s="332"/>
      <c r="BZ106" s="332"/>
      <c r="CA106" s="332"/>
      <c r="CB106" s="332"/>
      <c r="CC106" s="332"/>
      <c r="CD106" s="332"/>
      <c r="CE106" s="332"/>
      <c r="CF106" s="332"/>
      <c r="CG106" s="332"/>
      <c r="CH106" s="332"/>
      <c r="CI106" s="332"/>
      <c r="CJ106" s="332"/>
      <c r="CK106" s="332"/>
      <c r="CL106" s="332"/>
    </row>
    <row r="107" spans="1:90" s="270" customFormat="1" ht="14.25" x14ac:dyDescent="0.2">
      <c r="A107" s="321"/>
      <c r="B107" s="321"/>
      <c r="C107" s="315"/>
      <c r="D107" s="371"/>
      <c r="E107" s="367"/>
      <c r="F107" s="367"/>
      <c r="G107" s="332"/>
      <c r="H107" s="332"/>
      <c r="I107" s="332"/>
      <c r="J107" s="332"/>
      <c r="K107" s="332"/>
      <c r="L107" s="332"/>
      <c r="M107" s="332"/>
      <c r="N107" s="332"/>
      <c r="O107" s="332"/>
      <c r="P107" s="332"/>
      <c r="Q107" s="332"/>
      <c r="R107" s="332"/>
      <c r="S107" s="332"/>
      <c r="T107" s="332"/>
      <c r="U107" s="332"/>
      <c r="V107" s="332"/>
      <c r="W107" s="332"/>
      <c r="X107" s="332"/>
      <c r="Y107" s="332"/>
      <c r="Z107" s="332"/>
      <c r="AA107" s="332"/>
      <c r="AB107" s="332"/>
      <c r="AC107" s="332"/>
      <c r="AD107" s="332"/>
      <c r="AE107" s="332"/>
      <c r="AF107" s="332"/>
      <c r="AG107" s="332"/>
      <c r="AH107" s="332"/>
      <c r="AI107" s="332"/>
      <c r="AJ107" s="332"/>
      <c r="AK107" s="332"/>
      <c r="AL107" s="332"/>
      <c r="AM107" s="332"/>
      <c r="AN107" s="332"/>
      <c r="AO107" s="332"/>
      <c r="AP107" s="332"/>
      <c r="AQ107" s="332"/>
      <c r="AR107" s="332"/>
      <c r="AS107" s="332"/>
      <c r="AT107" s="332"/>
      <c r="AU107" s="332"/>
      <c r="AV107" s="332"/>
      <c r="AW107" s="332"/>
      <c r="AX107" s="332"/>
      <c r="AY107" s="332"/>
      <c r="AZ107" s="332"/>
      <c r="BA107" s="332"/>
      <c r="BB107" s="332"/>
      <c r="BC107" s="332"/>
      <c r="BD107" s="332"/>
      <c r="BE107" s="332"/>
      <c r="BF107" s="332"/>
      <c r="BG107" s="332"/>
      <c r="BH107" s="332"/>
      <c r="BI107" s="332"/>
      <c r="BJ107" s="332"/>
      <c r="BK107" s="332"/>
      <c r="BL107" s="332"/>
      <c r="BM107" s="332"/>
      <c r="BN107" s="332"/>
      <c r="BO107" s="332"/>
      <c r="BP107" s="332"/>
      <c r="BQ107" s="332"/>
      <c r="BR107" s="332"/>
      <c r="BS107" s="332"/>
      <c r="BT107" s="332"/>
      <c r="BU107" s="332"/>
      <c r="BV107" s="332"/>
      <c r="BW107" s="332"/>
      <c r="BX107" s="332"/>
      <c r="BY107" s="332"/>
      <c r="BZ107" s="332"/>
      <c r="CA107" s="332"/>
      <c r="CB107" s="332"/>
      <c r="CC107" s="332"/>
      <c r="CD107" s="332"/>
      <c r="CE107" s="332"/>
      <c r="CF107" s="332"/>
      <c r="CG107" s="332"/>
      <c r="CH107" s="332"/>
      <c r="CI107" s="332"/>
      <c r="CJ107" s="332"/>
      <c r="CK107" s="332"/>
      <c r="CL107" s="332"/>
    </row>
    <row r="108" spans="1:90" s="271" customFormat="1" ht="14.25" x14ac:dyDescent="0.2">
      <c r="A108" s="321"/>
      <c r="B108" s="758">
        <v>2088</v>
      </c>
      <c r="C108" s="759" t="s">
        <v>994</v>
      </c>
      <c r="D108" s="760">
        <f>SUM(D102:D107)</f>
        <v>0</v>
      </c>
      <c r="E108" s="760">
        <f>SUM(E102:E107)</f>
        <v>0</v>
      </c>
      <c r="F108" s="761"/>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4"/>
      <c r="BD108" s="334"/>
      <c r="BE108" s="334"/>
      <c r="BF108" s="334"/>
      <c r="BG108" s="334"/>
      <c r="BH108" s="334"/>
      <c r="BI108" s="334"/>
      <c r="BJ108" s="334"/>
      <c r="BK108" s="334"/>
      <c r="BL108" s="334"/>
      <c r="BM108" s="334"/>
      <c r="BN108" s="334"/>
      <c r="BO108" s="334"/>
      <c r="BP108" s="334"/>
      <c r="BQ108" s="334"/>
      <c r="BR108" s="334"/>
      <c r="BS108" s="334"/>
      <c r="BT108" s="334"/>
      <c r="BU108" s="334"/>
      <c r="BV108" s="334"/>
      <c r="BW108" s="334"/>
      <c r="BX108" s="334"/>
      <c r="BY108" s="334"/>
      <c r="BZ108" s="334"/>
      <c r="CA108" s="334"/>
      <c r="CB108" s="334"/>
      <c r="CC108" s="334"/>
      <c r="CD108" s="334"/>
      <c r="CE108" s="334"/>
      <c r="CF108" s="334"/>
      <c r="CG108" s="334"/>
      <c r="CH108" s="334"/>
      <c r="CI108" s="334"/>
      <c r="CJ108" s="334"/>
      <c r="CK108" s="334"/>
      <c r="CL108" s="334"/>
    </row>
    <row r="109" spans="1:90" ht="15" x14ac:dyDescent="0.2">
      <c r="A109" s="321"/>
      <c r="B109" s="323"/>
      <c r="C109" s="318"/>
      <c r="D109" s="371"/>
      <c r="E109" s="367"/>
      <c r="F109" s="367"/>
    </row>
    <row r="110" spans="1:90" s="270" customFormat="1" ht="14.25" x14ac:dyDescent="0.2">
      <c r="A110" s="321"/>
      <c r="B110" s="321">
        <v>2090</v>
      </c>
      <c r="C110" s="315" t="s">
        <v>1476</v>
      </c>
      <c r="D110" s="371">
        <f>ROUND(SUMIFS('GROUP Inputs'!H:H,'GROUP Inputs'!A:A,'Kiwi Park Data'!B110),0)</f>
        <v>0</v>
      </c>
      <c r="E110" s="371">
        <f>ROUND(SUMIFS('GROUP Inputs'!I:I,'GROUP Inputs'!A:A,'Kiwi Park Data'!B110),0)</f>
        <v>0</v>
      </c>
      <c r="F110" s="367"/>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332"/>
      <c r="AF110" s="332"/>
      <c r="AG110" s="332"/>
      <c r="AH110" s="332"/>
      <c r="AI110" s="332"/>
      <c r="AJ110" s="332"/>
      <c r="AK110" s="332"/>
      <c r="AL110" s="332"/>
      <c r="AM110" s="332"/>
      <c r="AN110" s="332"/>
      <c r="AO110" s="332"/>
      <c r="AP110" s="332"/>
      <c r="AQ110" s="332"/>
      <c r="AR110" s="332"/>
      <c r="AS110" s="332"/>
      <c r="AT110" s="332"/>
      <c r="AU110" s="332"/>
      <c r="AV110" s="332"/>
      <c r="AW110" s="332"/>
      <c r="AX110" s="332"/>
      <c r="AY110" s="332"/>
      <c r="AZ110" s="332"/>
      <c r="BA110" s="332"/>
      <c r="BB110" s="332"/>
      <c r="BC110" s="332"/>
      <c r="BD110" s="332"/>
      <c r="BE110" s="332"/>
      <c r="BF110" s="332"/>
      <c r="BG110" s="332"/>
      <c r="BH110" s="332"/>
      <c r="BI110" s="332"/>
      <c r="BJ110" s="332"/>
      <c r="BK110" s="332"/>
      <c r="BL110" s="332"/>
      <c r="BM110" s="332"/>
      <c r="BN110" s="332"/>
      <c r="BO110" s="332"/>
      <c r="BP110" s="332"/>
      <c r="BQ110" s="332"/>
      <c r="BR110" s="332"/>
      <c r="BS110" s="332"/>
      <c r="BT110" s="332"/>
      <c r="BU110" s="332"/>
      <c r="BV110" s="332"/>
      <c r="BW110" s="332"/>
      <c r="BX110" s="332"/>
      <c r="BY110" s="332"/>
      <c r="BZ110" s="332"/>
      <c r="CA110" s="332"/>
      <c r="CB110" s="332"/>
      <c r="CC110" s="332"/>
      <c r="CD110" s="332"/>
      <c r="CE110" s="332"/>
      <c r="CF110" s="332"/>
      <c r="CG110" s="332"/>
      <c r="CH110" s="332"/>
      <c r="CI110" s="332"/>
      <c r="CJ110" s="332"/>
      <c r="CK110" s="332"/>
      <c r="CL110" s="332"/>
    </row>
    <row r="111" spans="1:90" ht="15" x14ac:dyDescent="0.2">
      <c r="A111" s="321"/>
      <c r="B111" s="323"/>
      <c r="C111" s="318"/>
      <c r="D111" s="371"/>
      <c r="E111" s="367"/>
      <c r="F111" s="367"/>
    </row>
    <row r="112" spans="1:90" ht="15" x14ac:dyDescent="0.2">
      <c r="A112" s="321"/>
      <c r="B112" s="323">
        <v>2100</v>
      </c>
      <c r="C112" s="318" t="s">
        <v>152</v>
      </c>
      <c r="D112" s="371"/>
      <c r="E112" s="367"/>
      <c r="F112" s="367"/>
    </row>
    <row r="113" spans="1:90" ht="15" x14ac:dyDescent="0.2">
      <c r="A113" s="321"/>
      <c r="B113" s="323"/>
      <c r="C113" s="318"/>
      <c r="D113" s="371"/>
      <c r="E113" s="367"/>
      <c r="F113" s="367"/>
    </row>
    <row r="114" spans="1:90" s="270" customFormat="1" ht="14.25" x14ac:dyDescent="0.2">
      <c r="A114" s="321"/>
      <c r="B114" s="321">
        <v>2105</v>
      </c>
      <c r="C114" s="315" t="s">
        <v>1477</v>
      </c>
      <c r="D114" s="371">
        <f>ROUND(SUMIFS('GROUP Inputs'!H:H,'GROUP Inputs'!A:A,'Kiwi Park Data'!B114),0)</f>
        <v>0</v>
      </c>
      <c r="E114" s="371">
        <f>ROUND(SUMIFS('GROUP Inputs'!I:I,'GROUP Inputs'!A:A,'Kiwi Park Data'!B114),0)</f>
        <v>0</v>
      </c>
      <c r="F114" s="367"/>
      <c r="G114" s="332"/>
      <c r="H114" s="332"/>
      <c r="I114" s="332"/>
      <c r="J114" s="332"/>
      <c r="K114" s="332"/>
      <c r="L114" s="332"/>
      <c r="M114" s="332"/>
      <c r="N114" s="332"/>
      <c r="O114" s="332"/>
      <c r="P114" s="332"/>
      <c r="Q114" s="332"/>
      <c r="R114" s="332"/>
      <c r="S114" s="332"/>
      <c r="T114" s="332"/>
      <c r="U114" s="332"/>
      <c r="V114" s="332"/>
      <c r="W114" s="332"/>
      <c r="X114" s="332"/>
      <c r="Y114" s="332"/>
      <c r="Z114" s="332"/>
      <c r="AA114" s="332"/>
      <c r="AB114" s="332"/>
      <c r="AC114" s="332"/>
      <c r="AD114" s="332"/>
      <c r="AE114" s="332"/>
      <c r="AF114" s="332"/>
      <c r="AG114" s="332"/>
      <c r="AH114" s="332"/>
      <c r="AI114" s="332"/>
      <c r="AJ114" s="332"/>
      <c r="AK114" s="332"/>
      <c r="AL114" s="332"/>
      <c r="AM114" s="332"/>
      <c r="AN114" s="332"/>
      <c r="AO114" s="332"/>
      <c r="AP114" s="332"/>
      <c r="AQ114" s="332"/>
      <c r="AR114" s="332"/>
      <c r="AS114" s="332"/>
      <c r="AT114" s="332"/>
      <c r="AU114" s="332"/>
      <c r="AV114" s="332"/>
      <c r="AW114" s="332"/>
      <c r="AX114" s="332"/>
      <c r="AY114" s="332"/>
      <c r="AZ114" s="332"/>
      <c r="BA114" s="332"/>
      <c r="BB114" s="332"/>
      <c r="BC114" s="332"/>
      <c r="BD114" s="332"/>
      <c r="BE114" s="332"/>
      <c r="BF114" s="332"/>
      <c r="BG114" s="332"/>
      <c r="BH114" s="332"/>
      <c r="BI114" s="332"/>
      <c r="BJ114" s="332"/>
      <c r="BK114" s="332"/>
      <c r="BL114" s="332"/>
      <c r="BM114" s="332"/>
      <c r="BN114" s="332"/>
      <c r="BO114" s="332"/>
      <c r="BP114" s="332"/>
      <c r="BQ114" s="332"/>
      <c r="BR114" s="332"/>
      <c r="BS114" s="332"/>
      <c r="BT114" s="332"/>
      <c r="BU114" s="332"/>
      <c r="BV114" s="332"/>
      <c r="BW114" s="332"/>
      <c r="BX114" s="332"/>
      <c r="BY114" s="332"/>
      <c r="BZ114" s="332"/>
      <c r="CA114" s="332"/>
      <c r="CB114" s="332"/>
      <c r="CC114" s="332"/>
      <c r="CD114" s="332"/>
      <c r="CE114" s="332"/>
      <c r="CF114" s="332"/>
      <c r="CG114" s="332"/>
      <c r="CH114" s="332"/>
      <c r="CI114" s="332"/>
      <c r="CJ114" s="332"/>
      <c r="CK114" s="332"/>
      <c r="CL114" s="332"/>
    </row>
    <row r="115" spans="1:90" s="270" customFormat="1" ht="14.25" x14ac:dyDescent="0.2">
      <c r="A115" s="321"/>
      <c r="B115" s="321">
        <v>2110</v>
      </c>
      <c r="C115" s="315" t="s">
        <v>1478</v>
      </c>
      <c r="D115" s="371">
        <f>ROUND(SUMIFS('GROUP Inputs'!H:H,'GROUP Inputs'!A:A,'Kiwi Park Data'!B115),0)</f>
        <v>0</v>
      </c>
      <c r="E115" s="371">
        <f>ROUND(SUMIFS('GROUP Inputs'!I:I,'GROUP Inputs'!A:A,'Kiwi Park Data'!B115),0)</f>
        <v>0</v>
      </c>
      <c r="F115" s="367"/>
      <c r="G115" s="332"/>
      <c r="H115" s="332"/>
      <c r="I115" s="332"/>
      <c r="J115" s="332"/>
      <c r="K115" s="332"/>
      <c r="L115" s="332"/>
      <c r="M115" s="332"/>
      <c r="N115" s="332"/>
      <c r="O115" s="332"/>
      <c r="P115" s="332"/>
      <c r="Q115" s="332"/>
      <c r="R115" s="332"/>
      <c r="S115" s="332"/>
      <c r="T115" s="332"/>
      <c r="U115" s="332"/>
      <c r="V115" s="332"/>
      <c r="W115" s="332"/>
      <c r="X115" s="332"/>
      <c r="Y115" s="332"/>
      <c r="Z115" s="332"/>
      <c r="AA115" s="332"/>
      <c r="AB115" s="332"/>
      <c r="AC115" s="332"/>
      <c r="AD115" s="332"/>
      <c r="AE115" s="332"/>
      <c r="AF115" s="332"/>
      <c r="AG115" s="332"/>
      <c r="AH115" s="332"/>
      <c r="AI115" s="332"/>
      <c r="AJ115" s="332"/>
      <c r="AK115" s="332"/>
      <c r="AL115" s="332"/>
      <c r="AM115" s="332"/>
      <c r="AN115" s="332"/>
      <c r="AO115" s="332"/>
      <c r="AP115" s="332"/>
      <c r="AQ115" s="332"/>
      <c r="AR115" s="332"/>
      <c r="AS115" s="332"/>
      <c r="AT115" s="332"/>
      <c r="AU115" s="332"/>
      <c r="AV115" s="332"/>
      <c r="AW115" s="332"/>
      <c r="AX115" s="332"/>
      <c r="AY115" s="332"/>
      <c r="AZ115" s="332"/>
      <c r="BA115" s="332"/>
      <c r="BB115" s="332"/>
      <c r="BC115" s="332"/>
      <c r="BD115" s="332"/>
      <c r="BE115" s="332"/>
      <c r="BF115" s="332"/>
      <c r="BG115" s="332"/>
      <c r="BH115" s="332"/>
      <c r="BI115" s="332"/>
      <c r="BJ115" s="332"/>
      <c r="BK115" s="332"/>
      <c r="BL115" s="332"/>
      <c r="BM115" s="332"/>
      <c r="BN115" s="332"/>
      <c r="BO115" s="332"/>
      <c r="BP115" s="332"/>
      <c r="BQ115" s="332"/>
      <c r="BR115" s="332"/>
      <c r="BS115" s="332"/>
      <c r="BT115" s="332"/>
      <c r="BU115" s="332"/>
      <c r="BV115" s="332"/>
      <c r="BW115" s="332"/>
      <c r="BX115" s="332"/>
      <c r="BY115" s="332"/>
      <c r="BZ115" s="332"/>
      <c r="CA115" s="332"/>
      <c r="CB115" s="332"/>
      <c r="CC115" s="332"/>
      <c r="CD115" s="332"/>
      <c r="CE115" s="332"/>
      <c r="CF115" s="332"/>
      <c r="CG115" s="332"/>
      <c r="CH115" s="332"/>
      <c r="CI115" s="332"/>
      <c r="CJ115" s="332"/>
      <c r="CK115" s="332"/>
      <c r="CL115" s="332"/>
    </row>
    <row r="116" spans="1:90" s="270" customFormat="1" ht="14.25" x14ac:dyDescent="0.2">
      <c r="A116" s="321"/>
      <c r="B116" s="321">
        <v>2120</v>
      </c>
      <c r="C116" s="315" t="s">
        <v>1479</v>
      </c>
      <c r="D116" s="371">
        <f>ROUND(SUMIFS('GROUP Inputs'!H:H,'GROUP Inputs'!A:A,'Kiwi Park Data'!B116),0)</f>
        <v>0</v>
      </c>
      <c r="E116" s="371">
        <f>ROUND(SUMIFS('GROUP Inputs'!I:I,'GROUP Inputs'!A:A,'Kiwi Park Data'!B116),0)</f>
        <v>0</v>
      </c>
      <c r="F116" s="367"/>
      <c r="G116" s="332"/>
      <c r="H116" s="332"/>
      <c r="I116" s="332"/>
      <c r="J116" s="332"/>
      <c r="K116" s="332"/>
      <c r="L116" s="332"/>
      <c r="M116" s="332"/>
      <c r="N116" s="332"/>
      <c r="O116" s="332"/>
      <c r="P116" s="332"/>
      <c r="Q116" s="332"/>
      <c r="R116" s="332"/>
      <c r="S116" s="332"/>
      <c r="T116" s="332"/>
      <c r="U116" s="332"/>
      <c r="V116" s="332"/>
      <c r="W116" s="332"/>
      <c r="X116" s="332"/>
      <c r="Y116" s="332"/>
      <c r="Z116" s="332"/>
      <c r="AA116" s="332"/>
      <c r="AB116" s="332"/>
      <c r="AC116" s="332"/>
      <c r="AD116" s="332"/>
      <c r="AE116" s="332"/>
      <c r="AF116" s="332"/>
      <c r="AG116" s="332"/>
      <c r="AH116" s="332"/>
      <c r="AI116" s="332"/>
      <c r="AJ116" s="332"/>
      <c r="AK116" s="332"/>
      <c r="AL116" s="332"/>
      <c r="AM116" s="332"/>
      <c r="AN116" s="332"/>
      <c r="AO116" s="332"/>
      <c r="AP116" s="332"/>
      <c r="AQ116" s="332"/>
      <c r="AR116" s="332"/>
      <c r="AS116" s="332"/>
      <c r="AT116" s="332"/>
      <c r="AU116" s="332"/>
      <c r="AV116" s="332"/>
      <c r="AW116" s="332"/>
      <c r="AX116" s="332"/>
      <c r="AY116" s="332"/>
      <c r="AZ116" s="332"/>
      <c r="BA116" s="332"/>
      <c r="BB116" s="332"/>
      <c r="BC116" s="332"/>
      <c r="BD116" s="332"/>
      <c r="BE116" s="332"/>
      <c r="BF116" s="332"/>
      <c r="BG116" s="332"/>
      <c r="BH116" s="332"/>
      <c r="BI116" s="332"/>
      <c r="BJ116" s="332"/>
      <c r="BK116" s="332"/>
      <c r="BL116" s="332"/>
      <c r="BM116" s="332"/>
      <c r="BN116" s="332"/>
      <c r="BO116" s="332"/>
      <c r="BP116" s="332"/>
      <c r="BQ116" s="332"/>
      <c r="BR116" s="332"/>
      <c r="BS116" s="332"/>
      <c r="BT116" s="332"/>
      <c r="BU116" s="332"/>
      <c r="BV116" s="332"/>
      <c r="BW116" s="332"/>
      <c r="BX116" s="332"/>
      <c r="BY116" s="332"/>
      <c r="BZ116" s="332"/>
      <c r="CA116" s="332"/>
      <c r="CB116" s="332"/>
      <c r="CC116" s="332"/>
      <c r="CD116" s="332"/>
      <c r="CE116" s="332"/>
      <c r="CF116" s="332"/>
      <c r="CG116" s="332"/>
      <c r="CH116" s="332"/>
      <c r="CI116" s="332"/>
      <c r="CJ116" s="332"/>
      <c r="CK116" s="332"/>
      <c r="CL116" s="332"/>
    </row>
    <row r="117" spans="1:90" s="270" customFormat="1" ht="14.25" x14ac:dyDescent="0.2">
      <c r="A117" s="321"/>
      <c r="B117" s="321">
        <v>2130</v>
      </c>
      <c r="C117" s="315" t="s">
        <v>1480</v>
      </c>
      <c r="D117" s="371">
        <f>ROUND(SUMIFS('GROUP Inputs'!H:H,'GROUP Inputs'!A:A,'Kiwi Park Data'!B117),0)</f>
        <v>0</v>
      </c>
      <c r="E117" s="371">
        <f>ROUND(SUMIFS('GROUP Inputs'!I:I,'GROUP Inputs'!A:A,'Kiwi Park Data'!B117),0)</f>
        <v>0</v>
      </c>
      <c r="F117" s="367"/>
      <c r="G117" s="332"/>
      <c r="H117" s="332"/>
      <c r="I117" s="332"/>
      <c r="J117" s="332"/>
      <c r="K117" s="332"/>
      <c r="L117" s="332"/>
      <c r="M117" s="332"/>
      <c r="N117" s="332"/>
      <c r="O117" s="332"/>
      <c r="P117" s="332"/>
      <c r="Q117" s="332"/>
      <c r="R117" s="332"/>
      <c r="S117" s="332"/>
      <c r="T117" s="332"/>
      <c r="U117" s="332"/>
      <c r="V117" s="332"/>
      <c r="W117" s="332"/>
      <c r="X117" s="332"/>
      <c r="Y117" s="332"/>
      <c r="Z117" s="332"/>
      <c r="AA117" s="332"/>
      <c r="AB117" s="332"/>
      <c r="AC117" s="332"/>
      <c r="AD117" s="332"/>
      <c r="AE117" s="332"/>
      <c r="AF117" s="332"/>
      <c r="AG117" s="332"/>
      <c r="AH117" s="332"/>
      <c r="AI117" s="332"/>
      <c r="AJ117" s="332"/>
      <c r="AK117" s="332"/>
      <c r="AL117" s="332"/>
      <c r="AM117" s="332"/>
      <c r="AN117" s="332"/>
      <c r="AO117" s="332"/>
      <c r="AP117" s="332"/>
      <c r="AQ117" s="332"/>
      <c r="AR117" s="332"/>
      <c r="AS117" s="332"/>
      <c r="AT117" s="332"/>
      <c r="AU117" s="332"/>
      <c r="AV117" s="332"/>
      <c r="AW117" s="332"/>
      <c r="AX117" s="332"/>
      <c r="AY117" s="332"/>
      <c r="AZ117" s="332"/>
      <c r="BA117" s="332"/>
      <c r="BB117" s="332"/>
      <c r="BC117" s="332"/>
      <c r="BD117" s="332"/>
      <c r="BE117" s="332"/>
      <c r="BF117" s="332"/>
      <c r="BG117" s="332"/>
      <c r="BH117" s="332"/>
      <c r="BI117" s="332"/>
      <c r="BJ117" s="332"/>
      <c r="BK117" s="332"/>
      <c r="BL117" s="332"/>
      <c r="BM117" s="332"/>
      <c r="BN117" s="332"/>
      <c r="BO117" s="332"/>
      <c r="BP117" s="332"/>
      <c r="BQ117" s="332"/>
      <c r="BR117" s="332"/>
      <c r="BS117" s="332"/>
      <c r="BT117" s="332"/>
      <c r="BU117" s="332"/>
      <c r="BV117" s="332"/>
      <c r="BW117" s="332"/>
      <c r="BX117" s="332"/>
      <c r="BY117" s="332"/>
      <c r="BZ117" s="332"/>
      <c r="CA117" s="332"/>
      <c r="CB117" s="332"/>
      <c r="CC117" s="332"/>
      <c r="CD117" s="332"/>
      <c r="CE117" s="332"/>
      <c r="CF117" s="332"/>
      <c r="CG117" s="332"/>
      <c r="CH117" s="332"/>
      <c r="CI117" s="332"/>
      <c r="CJ117" s="332"/>
      <c r="CK117" s="332"/>
      <c r="CL117" s="332"/>
    </row>
    <row r="118" spans="1:90" s="270" customFormat="1" ht="14.25" x14ac:dyDescent="0.2">
      <c r="A118" s="321"/>
      <c r="B118" s="321">
        <v>2135</v>
      </c>
      <c r="C118" s="315" t="s">
        <v>1481</v>
      </c>
      <c r="D118" s="371">
        <f>ROUND(SUMIFS('GROUP Inputs'!H:H,'GROUP Inputs'!A:A,'Kiwi Park Data'!B118),0)</f>
        <v>0</v>
      </c>
      <c r="E118" s="371">
        <f>ROUND(SUMIFS('GROUP Inputs'!I:I,'GROUP Inputs'!A:A,'Kiwi Park Data'!B118),0)</f>
        <v>0</v>
      </c>
      <c r="F118" s="367"/>
      <c r="G118" s="332"/>
      <c r="H118" s="332"/>
      <c r="I118" s="332"/>
      <c r="J118" s="332"/>
      <c r="K118" s="332"/>
      <c r="L118" s="332"/>
      <c r="M118" s="332"/>
      <c r="N118" s="332"/>
      <c r="O118" s="332"/>
      <c r="P118" s="332"/>
      <c r="Q118" s="332"/>
      <c r="R118" s="332"/>
      <c r="S118" s="332"/>
      <c r="T118" s="332"/>
      <c r="U118" s="332"/>
      <c r="V118" s="332"/>
      <c r="W118" s="332"/>
      <c r="X118" s="332"/>
      <c r="Y118" s="332"/>
      <c r="Z118" s="332"/>
      <c r="AA118" s="332"/>
      <c r="AB118" s="332"/>
      <c r="AC118" s="332"/>
      <c r="AD118" s="332"/>
      <c r="AE118" s="332"/>
      <c r="AF118" s="332"/>
      <c r="AG118" s="332"/>
      <c r="AH118" s="332"/>
      <c r="AI118" s="332"/>
      <c r="AJ118" s="332"/>
      <c r="AK118" s="332"/>
      <c r="AL118" s="332"/>
      <c r="AM118" s="332"/>
      <c r="AN118" s="332"/>
      <c r="AO118" s="332"/>
      <c r="AP118" s="332"/>
      <c r="AQ118" s="332"/>
      <c r="AR118" s="332"/>
      <c r="AS118" s="332"/>
      <c r="AT118" s="332"/>
      <c r="AU118" s="332"/>
      <c r="AV118" s="332"/>
      <c r="AW118" s="332"/>
      <c r="AX118" s="332"/>
      <c r="AY118" s="332"/>
      <c r="AZ118" s="332"/>
      <c r="BA118" s="332"/>
      <c r="BB118" s="332"/>
      <c r="BC118" s="332"/>
      <c r="BD118" s="332"/>
      <c r="BE118" s="332"/>
      <c r="BF118" s="332"/>
      <c r="BG118" s="332"/>
      <c r="BH118" s="332"/>
      <c r="BI118" s="332"/>
      <c r="BJ118" s="332"/>
      <c r="BK118" s="332"/>
      <c r="BL118" s="332"/>
      <c r="BM118" s="332"/>
      <c r="BN118" s="332"/>
      <c r="BO118" s="332"/>
      <c r="BP118" s="332"/>
      <c r="BQ118" s="332"/>
      <c r="BR118" s="332"/>
      <c r="BS118" s="332"/>
      <c r="BT118" s="332"/>
      <c r="BU118" s="332"/>
      <c r="BV118" s="332"/>
      <c r="BW118" s="332"/>
      <c r="BX118" s="332"/>
      <c r="BY118" s="332"/>
      <c r="BZ118" s="332"/>
      <c r="CA118" s="332"/>
      <c r="CB118" s="332"/>
      <c r="CC118" s="332"/>
      <c r="CD118" s="332"/>
      <c r="CE118" s="332"/>
      <c r="CF118" s="332"/>
      <c r="CG118" s="332"/>
      <c r="CH118" s="332"/>
      <c r="CI118" s="332"/>
      <c r="CJ118" s="332"/>
      <c r="CK118" s="332"/>
      <c r="CL118" s="332"/>
    </row>
    <row r="119" spans="1:90" s="270" customFormat="1" ht="14.25" x14ac:dyDescent="0.2">
      <c r="A119" s="321"/>
      <c r="B119" s="321">
        <v>2136</v>
      </c>
      <c r="C119" s="315" t="s">
        <v>108</v>
      </c>
      <c r="D119" s="371">
        <f>ROUND(SUMIFS('GROUP Inputs'!H:H,'GROUP Inputs'!A:A,'Kiwi Park Data'!B119),0)</f>
        <v>0</v>
      </c>
      <c r="E119" s="371">
        <f>ROUND(SUMIFS('GROUP Inputs'!I:I,'GROUP Inputs'!A:A,'Kiwi Park Data'!B119),0)</f>
        <v>0</v>
      </c>
      <c r="F119" s="367"/>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332"/>
      <c r="AF119" s="332"/>
      <c r="AG119" s="332"/>
      <c r="AH119" s="332"/>
      <c r="AI119" s="332"/>
      <c r="AJ119" s="332"/>
      <c r="AK119" s="332"/>
      <c r="AL119" s="332"/>
      <c r="AM119" s="332"/>
      <c r="AN119" s="332"/>
      <c r="AO119" s="332"/>
      <c r="AP119" s="332"/>
      <c r="AQ119" s="332"/>
      <c r="AR119" s="332"/>
      <c r="AS119" s="332"/>
      <c r="AT119" s="332"/>
      <c r="AU119" s="332"/>
      <c r="AV119" s="332"/>
      <c r="AW119" s="332"/>
      <c r="AX119" s="332"/>
      <c r="AY119" s="332"/>
      <c r="AZ119" s="332"/>
      <c r="BA119" s="332"/>
      <c r="BB119" s="332"/>
      <c r="BC119" s="332"/>
      <c r="BD119" s="332"/>
      <c r="BE119" s="332"/>
      <c r="BF119" s="332"/>
      <c r="BG119" s="332"/>
      <c r="BH119" s="332"/>
      <c r="BI119" s="332"/>
      <c r="BJ119" s="332"/>
      <c r="BK119" s="332"/>
      <c r="BL119" s="332"/>
      <c r="BM119" s="332"/>
      <c r="BN119" s="332"/>
      <c r="BO119" s="332"/>
      <c r="BP119" s="332"/>
      <c r="BQ119" s="332"/>
      <c r="BR119" s="332"/>
      <c r="BS119" s="332"/>
      <c r="BT119" s="332"/>
      <c r="BU119" s="332"/>
      <c r="BV119" s="332"/>
      <c r="BW119" s="332"/>
      <c r="BX119" s="332"/>
      <c r="BY119" s="332"/>
      <c r="BZ119" s="332"/>
      <c r="CA119" s="332"/>
      <c r="CB119" s="332"/>
      <c r="CC119" s="332"/>
      <c r="CD119" s="332"/>
      <c r="CE119" s="332"/>
      <c r="CF119" s="332"/>
      <c r="CG119" s="332"/>
      <c r="CH119" s="332"/>
      <c r="CI119" s="332"/>
      <c r="CJ119" s="332"/>
      <c r="CK119" s="332"/>
      <c r="CL119" s="332"/>
    </row>
    <row r="120" spans="1:90" s="270" customFormat="1" ht="14.25" x14ac:dyDescent="0.2">
      <c r="A120" s="321"/>
      <c r="B120" s="321">
        <v>2140</v>
      </c>
      <c r="C120" s="315" t="s">
        <v>1482</v>
      </c>
      <c r="D120" s="371">
        <f>ROUND(SUMIFS('GROUP Inputs'!H:H,'GROUP Inputs'!A:A,'Kiwi Park Data'!B120),0)</f>
        <v>0</v>
      </c>
      <c r="E120" s="371">
        <f>ROUND(SUMIFS('GROUP Inputs'!I:I,'GROUP Inputs'!A:A,'Kiwi Park Data'!B120),0)</f>
        <v>0</v>
      </c>
      <c r="F120" s="367"/>
      <c r="G120" s="332"/>
      <c r="H120" s="332"/>
      <c r="I120" s="332"/>
      <c r="J120" s="332"/>
      <c r="K120" s="332"/>
      <c r="L120" s="332"/>
      <c r="M120" s="332"/>
      <c r="N120" s="332"/>
      <c r="O120" s="332"/>
      <c r="P120" s="332"/>
      <c r="Q120" s="332"/>
      <c r="R120" s="332"/>
      <c r="S120" s="332"/>
      <c r="T120" s="332"/>
      <c r="U120" s="332"/>
      <c r="V120" s="332"/>
      <c r="W120" s="332"/>
      <c r="X120" s="332"/>
      <c r="Y120" s="332"/>
      <c r="Z120" s="332"/>
      <c r="AA120" s="332"/>
      <c r="AB120" s="332"/>
      <c r="AC120" s="332"/>
      <c r="AD120" s="332"/>
      <c r="AE120" s="332"/>
      <c r="AF120" s="332"/>
      <c r="AG120" s="332"/>
      <c r="AH120" s="332"/>
      <c r="AI120" s="332"/>
      <c r="AJ120" s="332"/>
      <c r="AK120" s="332"/>
      <c r="AL120" s="332"/>
      <c r="AM120" s="332"/>
      <c r="AN120" s="332"/>
      <c r="AO120" s="332"/>
      <c r="AP120" s="332"/>
      <c r="AQ120" s="332"/>
      <c r="AR120" s="332"/>
      <c r="AS120" s="332"/>
      <c r="AT120" s="332"/>
      <c r="AU120" s="332"/>
      <c r="AV120" s="332"/>
      <c r="AW120" s="332"/>
      <c r="AX120" s="332"/>
      <c r="AY120" s="332"/>
      <c r="AZ120" s="332"/>
      <c r="BA120" s="332"/>
      <c r="BB120" s="332"/>
      <c r="BC120" s="332"/>
      <c r="BD120" s="332"/>
      <c r="BE120" s="332"/>
      <c r="BF120" s="332"/>
      <c r="BG120" s="332"/>
      <c r="BH120" s="332"/>
      <c r="BI120" s="332"/>
      <c r="BJ120" s="332"/>
      <c r="BK120" s="332"/>
      <c r="BL120" s="332"/>
      <c r="BM120" s="332"/>
      <c r="BN120" s="332"/>
      <c r="BO120" s="332"/>
      <c r="BP120" s="332"/>
      <c r="BQ120" s="332"/>
      <c r="BR120" s="332"/>
      <c r="BS120" s="332"/>
      <c r="BT120" s="332"/>
      <c r="BU120" s="332"/>
      <c r="BV120" s="332"/>
      <c r="BW120" s="332"/>
      <c r="BX120" s="332"/>
      <c r="BY120" s="332"/>
      <c r="BZ120" s="332"/>
      <c r="CA120" s="332"/>
      <c r="CB120" s="332"/>
      <c r="CC120" s="332"/>
      <c r="CD120" s="332"/>
      <c r="CE120" s="332"/>
      <c r="CF120" s="332"/>
      <c r="CG120" s="332"/>
      <c r="CH120" s="332"/>
      <c r="CI120" s="332"/>
      <c r="CJ120" s="332"/>
      <c r="CK120" s="332"/>
      <c r="CL120" s="332"/>
    </row>
    <row r="121" spans="1:90" s="270" customFormat="1" ht="14.25" x14ac:dyDescent="0.2">
      <c r="A121" s="321"/>
      <c r="B121" s="321">
        <v>2150</v>
      </c>
      <c r="C121" s="315" t="s">
        <v>1483</v>
      </c>
      <c r="D121" s="371">
        <f>ROUND(SUMIFS('GROUP Inputs'!H:H,'GROUP Inputs'!A:A,'Kiwi Park Data'!B121),0)</f>
        <v>0</v>
      </c>
      <c r="E121" s="371">
        <f>ROUND(SUMIFS('GROUP Inputs'!I:I,'GROUP Inputs'!A:A,'Kiwi Park Data'!B121),0)</f>
        <v>0</v>
      </c>
      <c r="F121" s="367"/>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332"/>
      <c r="AF121" s="332"/>
      <c r="AG121" s="332"/>
      <c r="AH121" s="332"/>
      <c r="AI121" s="332"/>
      <c r="AJ121" s="332"/>
      <c r="AK121" s="332"/>
      <c r="AL121" s="332"/>
      <c r="AM121" s="332"/>
      <c r="AN121" s="332"/>
      <c r="AO121" s="332"/>
      <c r="AP121" s="332"/>
      <c r="AQ121" s="332"/>
      <c r="AR121" s="332"/>
      <c r="AS121" s="332"/>
      <c r="AT121" s="332"/>
      <c r="AU121" s="332"/>
      <c r="AV121" s="332"/>
      <c r="AW121" s="332"/>
      <c r="AX121" s="332"/>
      <c r="AY121" s="332"/>
      <c r="AZ121" s="332"/>
      <c r="BA121" s="332"/>
      <c r="BB121" s="332"/>
      <c r="BC121" s="332"/>
      <c r="BD121" s="332"/>
      <c r="BE121" s="332"/>
      <c r="BF121" s="332"/>
      <c r="BG121" s="332"/>
      <c r="BH121" s="332"/>
      <c r="BI121" s="332"/>
      <c r="BJ121" s="332"/>
      <c r="BK121" s="332"/>
      <c r="BL121" s="332"/>
      <c r="BM121" s="332"/>
      <c r="BN121" s="332"/>
      <c r="BO121" s="332"/>
      <c r="BP121" s="332"/>
      <c r="BQ121" s="332"/>
      <c r="BR121" s="332"/>
      <c r="BS121" s="332"/>
      <c r="BT121" s="332"/>
      <c r="BU121" s="332"/>
      <c r="BV121" s="332"/>
      <c r="BW121" s="332"/>
      <c r="BX121" s="332"/>
      <c r="BY121" s="332"/>
      <c r="BZ121" s="332"/>
      <c r="CA121" s="332"/>
      <c r="CB121" s="332"/>
      <c r="CC121" s="332"/>
      <c r="CD121" s="332"/>
      <c r="CE121" s="332"/>
      <c r="CF121" s="332"/>
      <c r="CG121" s="332"/>
      <c r="CH121" s="332"/>
      <c r="CI121" s="332"/>
      <c r="CJ121" s="332"/>
      <c r="CK121" s="332"/>
      <c r="CL121" s="332"/>
    </row>
    <row r="122" spans="1:90" s="270" customFormat="1" ht="14.25" x14ac:dyDescent="0.2">
      <c r="A122" s="321"/>
      <c r="B122" s="321">
        <v>2155</v>
      </c>
      <c r="C122" s="315" t="s">
        <v>1484</v>
      </c>
      <c r="D122" s="371">
        <f>ROUND(SUMIFS('GROUP Inputs'!H:H,'GROUP Inputs'!A:A,'Kiwi Park Data'!B122),0)</f>
        <v>0</v>
      </c>
      <c r="E122" s="371">
        <f>ROUND(SUMIFS('GROUP Inputs'!I:I,'GROUP Inputs'!A:A,'Kiwi Park Data'!B122),0)</f>
        <v>0</v>
      </c>
      <c r="F122" s="367"/>
      <c r="G122" s="332"/>
      <c r="H122" s="332"/>
      <c r="I122" s="332"/>
      <c r="J122" s="332"/>
      <c r="K122" s="332"/>
      <c r="L122" s="332"/>
      <c r="M122" s="332"/>
      <c r="N122" s="332"/>
      <c r="O122" s="332"/>
      <c r="P122" s="332"/>
      <c r="Q122" s="332"/>
      <c r="R122" s="332"/>
      <c r="S122" s="332"/>
      <c r="T122" s="332"/>
      <c r="U122" s="332"/>
      <c r="V122" s="332"/>
      <c r="W122" s="332"/>
      <c r="X122" s="332"/>
      <c r="Y122" s="332"/>
      <c r="Z122" s="332"/>
      <c r="AA122" s="332"/>
      <c r="AB122" s="332"/>
      <c r="AC122" s="332"/>
      <c r="AD122" s="332"/>
      <c r="AE122" s="332"/>
      <c r="AF122" s="332"/>
      <c r="AG122" s="332"/>
      <c r="AH122" s="332"/>
      <c r="AI122" s="332"/>
      <c r="AJ122" s="332"/>
      <c r="AK122" s="332"/>
      <c r="AL122" s="332"/>
      <c r="AM122" s="332"/>
      <c r="AN122" s="332"/>
      <c r="AO122" s="332"/>
      <c r="AP122" s="332"/>
      <c r="AQ122" s="332"/>
      <c r="AR122" s="332"/>
      <c r="AS122" s="332"/>
      <c r="AT122" s="332"/>
      <c r="AU122" s="332"/>
      <c r="AV122" s="332"/>
      <c r="AW122" s="332"/>
      <c r="AX122" s="332"/>
      <c r="AY122" s="332"/>
      <c r="AZ122" s="332"/>
      <c r="BA122" s="332"/>
      <c r="BB122" s="332"/>
      <c r="BC122" s="332"/>
      <c r="BD122" s="332"/>
      <c r="BE122" s="332"/>
      <c r="BF122" s="332"/>
      <c r="BG122" s="332"/>
      <c r="BH122" s="332"/>
      <c r="BI122" s="332"/>
      <c r="BJ122" s="332"/>
      <c r="BK122" s="332"/>
      <c r="BL122" s="332"/>
      <c r="BM122" s="332"/>
      <c r="BN122" s="332"/>
      <c r="BO122" s="332"/>
      <c r="BP122" s="332"/>
      <c r="BQ122" s="332"/>
      <c r="BR122" s="332"/>
      <c r="BS122" s="332"/>
      <c r="BT122" s="332"/>
      <c r="BU122" s="332"/>
      <c r="BV122" s="332"/>
      <c r="BW122" s="332"/>
      <c r="BX122" s="332"/>
      <c r="BY122" s="332"/>
      <c r="BZ122" s="332"/>
      <c r="CA122" s="332"/>
      <c r="CB122" s="332"/>
      <c r="CC122" s="332"/>
      <c r="CD122" s="332"/>
      <c r="CE122" s="332"/>
      <c r="CF122" s="332"/>
      <c r="CG122" s="332"/>
      <c r="CH122" s="332"/>
      <c r="CI122" s="332"/>
      <c r="CJ122" s="332"/>
      <c r="CK122" s="332"/>
      <c r="CL122" s="332"/>
    </row>
    <row r="123" spans="1:90" s="270" customFormat="1" ht="14.25" x14ac:dyDescent="0.2">
      <c r="A123" s="321"/>
      <c r="B123" s="321">
        <v>2160</v>
      </c>
      <c r="C123" s="315" t="s">
        <v>1485</v>
      </c>
      <c r="D123" s="371">
        <f>ROUND(SUMIFS('GROUP Inputs'!H:H,'GROUP Inputs'!A:A,'Kiwi Park Data'!B123),0)</f>
        <v>0</v>
      </c>
      <c r="E123" s="371">
        <f>ROUND(SUMIFS('GROUP Inputs'!I:I,'GROUP Inputs'!A:A,'Kiwi Park Data'!B123),0)</f>
        <v>0</v>
      </c>
      <c r="F123" s="367"/>
      <c r="G123" s="332"/>
      <c r="H123" s="332"/>
      <c r="I123" s="332"/>
      <c r="J123" s="332"/>
      <c r="K123" s="332"/>
      <c r="L123" s="332"/>
      <c r="M123" s="332"/>
      <c r="N123" s="332"/>
      <c r="O123" s="332"/>
      <c r="P123" s="332"/>
      <c r="Q123" s="332"/>
      <c r="R123" s="332"/>
      <c r="S123" s="332"/>
      <c r="T123" s="332"/>
      <c r="U123" s="332"/>
      <c r="V123" s="332"/>
      <c r="W123" s="332"/>
      <c r="X123" s="332"/>
      <c r="Y123" s="332"/>
      <c r="Z123" s="332"/>
      <c r="AA123" s="332"/>
      <c r="AB123" s="332"/>
      <c r="AC123" s="332"/>
      <c r="AD123" s="332"/>
      <c r="AE123" s="332"/>
      <c r="AF123" s="332"/>
      <c r="AG123" s="332"/>
      <c r="AH123" s="332"/>
      <c r="AI123" s="332"/>
      <c r="AJ123" s="332"/>
      <c r="AK123" s="332"/>
      <c r="AL123" s="332"/>
      <c r="AM123" s="332"/>
      <c r="AN123" s="332"/>
      <c r="AO123" s="332"/>
      <c r="AP123" s="332"/>
      <c r="AQ123" s="332"/>
      <c r="AR123" s="332"/>
      <c r="AS123" s="332"/>
      <c r="AT123" s="332"/>
      <c r="AU123" s="332"/>
      <c r="AV123" s="332"/>
      <c r="AW123" s="332"/>
      <c r="AX123" s="332"/>
      <c r="AY123" s="332"/>
      <c r="AZ123" s="332"/>
      <c r="BA123" s="332"/>
      <c r="BB123" s="332"/>
      <c r="BC123" s="332"/>
      <c r="BD123" s="332"/>
      <c r="BE123" s="332"/>
      <c r="BF123" s="332"/>
      <c r="BG123" s="332"/>
      <c r="BH123" s="332"/>
      <c r="BI123" s="332"/>
      <c r="BJ123" s="332"/>
      <c r="BK123" s="332"/>
      <c r="BL123" s="332"/>
      <c r="BM123" s="332"/>
      <c r="BN123" s="332"/>
      <c r="BO123" s="332"/>
      <c r="BP123" s="332"/>
      <c r="BQ123" s="332"/>
      <c r="BR123" s="332"/>
      <c r="BS123" s="332"/>
      <c r="BT123" s="332"/>
      <c r="BU123" s="332"/>
      <c r="BV123" s="332"/>
      <c r="BW123" s="332"/>
      <c r="BX123" s="332"/>
      <c r="BY123" s="332"/>
      <c r="BZ123" s="332"/>
      <c r="CA123" s="332"/>
      <c r="CB123" s="332"/>
      <c r="CC123" s="332"/>
      <c r="CD123" s="332"/>
      <c r="CE123" s="332"/>
      <c r="CF123" s="332"/>
      <c r="CG123" s="332"/>
      <c r="CH123" s="332"/>
      <c r="CI123" s="332"/>
      <c r="CJ123" s="332"/>
      <c r="CK123" s="332"/>
      <c r="CL123" s="332"/>
    </row>
    <row r="124" spans="1:90" s="270" customFormat="1" ht="14.25" x14ac:dyDescent="0.2">
      <c r="A124" s="321"/>
      <c r="B124" s="321">
        <v>2170</v>
      </c>
      <c r="C124" s="315" t="s">
        <v>1486</v>
      </c>
      <c r="D124" s="371">
        <f>ROUND(SUMIFS('GROUP Inputs'!H:H,'GROUP Inputs'!A:A,'Kiwi Park Data'!B124),0)</f>
        <v>0</v>
      </c>
      <c r="E124" s="371">
        <f>ROUND(SUMIFS('GROUP Inputs'!I:I,'GROUP Inputs'!A:A,'Kiwi Park Data'!B124),0)</f>
        <v>0</v>
      </c>
      <c r="F124" s="367"/>
      <c r="G124" s="332"/>
      <c r="H124" s="332"/>
      <c r="I124" s="332"/>
      <c r="J124" s="332"/>
      <c r="K124" s="332"/>
      <c r="L124" s="332"/>
      <c r="M124" s="332"/>
      <c r="N124" s="332"/>
      <c r="O124" s="332"/>
      <c r="P124" s="332"/>
      <c r="Q124" s="332"/>
      <c r="R124" s="332"/>
      <c r="S124" s="332"/>
      <c r="T124" s="332"/>
      <c r="U124" s="332"/>
      <c r="V124" s="332"/>
      <c r="W124" s="332"/>
      <c r="X124" s="332"/>
      <c r="Y124" s="332"/>
      <c r="Z124" s="332"/>
      <c r="AA124" s="332"/>
      <c r="AB124" s="332"/>
      <c r="AC124" s="332"/>
      <c r="AD124" s="332"/>
      <c r="AE124" s="332"/>
      <c r="AF124" s="332"/>
      <c r="AG124" s="332"/>
      <c r="AH124" s="332"/>
      <c r="AI124" s="332"/>
      <c r="AJ124" s="332"/>
      <c r="AK124" s="332"/>
      <c r="AL124" s="332"/>
      <c r="AM124" s="332"/>
      <c r="AN124" s="332"/>
      <c r="AO124" s="332"/>
      <c r="AP124" s="332"/>
      <c r="AQ124" s="332"/>
      <c r="AR124" s="332"/>
      <c r="AS124" s="332"/>
      <c r="AT124" s="332"/>
      <c r="AU124" s="332"/>
      <c r="AV124" s="332"/>
      <c r="AW124" s="332"/>
      <c r="AX124" s="332"/>
      <c r="AY124" s="332"/>
      <c r="AZ124" s="332"/>
      <c r="BA124" s="332"/>
      <c r="BB124" s="332"/>
      <c r="BC124" s="332"/>
      <c r="BD124" s="332"/>
      <c r="BE124" s="332"/>
      <c r="BF124" s="332"/>
      <c r="BG124" s="332"/>
      <c r="BH124" s="332"/>
      <c r="BI124" s="332"/>
      <c r="BJ124" s="332"/>
      <c r="BK124" s="332"/>
      <c r="BL124" s="332"/>
      <c r="BM124" s="332"/>
      <c r="BN124" s="332"/>
      <c r="BO124" s="332"/>
      <c r="BP124" s="332"/>
      <c r="BQ124" s="332"/>
      <c r="BR124" s="332"/>
      <c r="BS124" s="332"/>
      <c r="BT124" s="332"/>
      <c r="BU124" s="332"/>
      <c r="BV124" s="332"/>
      <c r="BW124" s="332"/>
      <c r="BX124" s="332"/>
      <c r="BY124" s="332"/>
      <c r="BZ124" s="332"/>
      <c r="CA124" s="332"/>
      <c r="CB124" s="332"/>
      <c r="CC124" s="332"/>
      <c r="CD124" s="332"/>
      <c r="CE124" s="332"/>
      <c r="CF124" s="332"/>
      <c r="CG124" s="332"/>
      <c r="CH124" s="332"/>
      <c r="CI124" s="332"/>
      <c r="CJ124" s="332"/>
      <c r="CK124" s="332"/>
      <c r="CL124" s="332"/>
    </row>
    <row r="125" spans="1:90" s="270" customFormat="1" ht="14.25" x14ac:dyDescent="0.2">
      <c r="A125" s="321"/>
      <c r="B125" s="321">
        <v>2175</v>
      </c>
      <c r="C125" s="315" t="s">
        <v>106</v>
      </c>
      <c r="D125" s="371">
        <f>ROUND(SUMIFS('GROUP Inputs'!H:H,'GROUP Inputs'!A:A,'Kiwi Park Data'!B125),0)</f>
        <v>0</v>
      </c>
      <c r="E125" s="371">
        <f>ROUND(SUMIFS('GROUP Inputs'!I:I,'GROUP Inputs'!A:A,'Kiwi Park Data'!B125),0)</f>
        <v>0</v>
      </c>
      <c r="F125" s="367"/>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332"/>
      <c r="AE125" s="332"/>
      <c r="AF125" s="332"/>
      <c r="AG125" s="332"/>
      <c r="AH125" s="332"/>
      <c r="AI125" s="332"/>
      <c r="AJ125" s="332"/>
      <c r="AK125" s="332"/>
      <c r="AL125" s="332"/>
      <c r="AM125" s="332"/>
      <c r="AN125" s="332"/>
      <c r="AO125" s="332"/>
      <c r="AP125" s="332"/>
      <c r="AQ125" s="332"/>
      <c r="AR125" s="332"/>
      <c r="AS125" s="332"/>
      <c r="AT125" s="332"/>
      <c r="AU125" s="332"/>
      <c r="AV125" s="332"/>
      <c r="AW125" s="332"/>
      <c r="AX125" s="332"/>
      <c r="AY125" s="332"/>
      <c r="AZ125" s="332"/>
      <c r="BA125" s="332"/>
      <c r="BB125" s="332"/>
      <c r="BC125" s="332"/>
      <c r="BD125" s="332"/>
      <c r="BE125" s="332"/>
      <c r="BF125" s="332"/>
      <c r="BG125" s="332"/>
      <c r="BH125" s="332"/>
      <c r="BI125" s="332"/>
      <c r="BJ125" s="332"/>
      <c r="BK125" s="332"/>
      <c r="BL125" s="332"/>
      <c r="BM125" s="332"/>
      <c r="BN125" s="332"/>
      <c r="BO125" s="332"/>
      <c r="BP125" s="332"/>
      <c r="BQ125" s="332"/>
      <c r="BR125" s="332"/>
      <c r="BS125" s="332"/>
      <c r="BT125" s="332"/>
      <c r="BU125" s="332"/>
      <c r="BV125" s="332"/>
      <c r="BW125" s="332"/>
      <c r="BX125" s="332"/>
      <c r="BY125" s="332"/>
      <c r="BZ125" s="332"/>
      <c r="CA125" s="332"/>
      <c r="CB125" s="332"/>
      <c r="CC125" s="332"/>
      <c r="CD125" s="332"/>
      <c r="CE125" s="332"/>
      <c r="CF125" s="332"/>
      <c r="CG125" s="332"/>
      <c r="CH125" s="332"/>
      <c r="CI125" s="332"/>
      <c r="CJ125" s="332"/>
      <c r="CK125" s="332"/>
      <c r="CL125" s="332"/>
    </row>
    <row r="126" spans="1:90" s="270" customFormat="1" ht="14.25" x14ac:dyDescent="0.2">
      <c r="A126" s="321"/>
      <c r="B126" s="321">
        <v>2180</v>
      </c>
      <c r="C126" s="315" t="s">
        <v>1406</v>
      </c>
      <c r="D126" s="371">
        <f>ROUND(SUMIFS('GROUP Inputs'!H:H,'GROUP Inputs'!A:A,'Kiwi Park Data'!B126),0)</f>
        <v>0</v>
      </c>
      <c r="E126" s="371">
        <f>ROUND(SUMIFS('GROUP Inputs'!I:I,'GROUP Inputs'!A:A,'Kiwi Park Data'!B126),0)</f>
        <v>0</v>
      </c>
      <c r="F126" s="367"/>
      <c r="G126" s="332"/>
      <c r="H126" s="332"/>
      <c r="I126" s="332"/>
      <c r="J126" s="332"/>
      <c r="K126" s="332"/>
      <c r="L126" s="332"/>
      <c r="M126" s="332"/>
      <c r="N126" s="332"/>
      <c r="O126" s="332"/>
      <c r="P126" s="332"/>
      <c r="Q126" s="332"/>
      <c r="R126" s="332"/>
      <c r="S126" s="332"/>
      <c r="T126" s="332"/>
      <c r="U126" s="332"/>
      <c r="V126" s="332"/>
      <c r="W126" s="332"/>
      <c r="X126" s="332"/>
      <c r="Y126" s="332"/>
      <c r="Z126" s="332"/>
      <c r="AA126" s="332"/>
      <c r="AB126" s="332"/>
      <c r="AC126" s="332"/>
      <c r="AD126" s="332"/>
      <c r="AE126" s="332"/>
      <c r="AF126" s="332"/>
      <c r="AG126" s="332"/>
      <c r="AH126" s="332"/>
      <c r="AI126" s="332"/>
      <c r="AJ126" s="332"/>
      <c r="AK126" s="332"/>
      <c r="AL126" s="332"/>
      <c r="AM126" s="332"/>
      <c r="AN126" s="332"/>
      <c r="AO126" s="332"/>
      <c r="AP126" s="332"/>
      <c r="AQ126" s="332"/>
      <c r="AR126" s="332"/>
      <c r="AS126" s="332"/>
      <c r="AT126" s="332"/>
      <c r="AU126" s="332"/>
      <c r="AV126" s="332"/>
      <c r="AW126" s="332"/>
      <c r="AX126" s="332"/>
      <c r="AY126" s="332"/>
      <c r="AZ126" s="332"/>
      <c r="BA126" s="332"/>
      <c r="BB126" s="332"/>
      <c r="BC126" s="332"/>
      <c r="BD126" s="332"/>
      <c r="BE126" s="332"/>
      <c r="BF126" s="332"/>
      <c r="BG126" s="332"/>
      <c r="BH126" s="332"/>
      <c r="BI126" s="332"/>
      <c r="BJ126" s="332"/>
      <c r="BK126" s="332"/>
      <c r="BL126" s="332"/>
      <c r="BM126" s="332"/>
      <c r="BN126" s="332"/>
      <c r="BO126" s="332"/>
      <c r="BP126" s="332"/>
      <c r="BQ126" s="332"/>
      <c r="BR126" s="332"/>
      <c r="BS126" s="332"/>
      <c r="BT126" s="332"/>
      <c r="BU126" s="332"/>
      <c r="BV126" s="332"/>
      <c r="BW126" s="332"/>
      <c r="BX126" s="332"/>
      <c r="BY126" s="332"/>
      <c r="BZ126" s="332"/>
      <c r="CA126" s="332"/>
      <c r="CB126" s="332"/>
      <c r="CC126" s="332"/>
      <c r="CD126" s="332"/>
      <c r="CE126" s="332"/>
      <c r="CF126" s="332"/>
      <c r="CG126" s="332"/>
      <c r="CH126" s="332"/>
      <c r="CI126" s="332"/>
      <c r="CJ126" s="332"/>
      <c r="CK126" s="332"/>
      <c r="CL126" s="332"/>
    </row>
    <row r="127" spans="1:90" s="270" customFormat="1" ht="14.25" x14ac:dyDescent="0.2">
      <c r="A127" s="321"/>
      <c r="B127" s="321">
        <v>2185</v>
      </c>
      <c r="C127" s="315" t="s">
        <v>1487</v>
      </c>
      <c r="D127" s="371">
        <f>ROUND(SUMIFS('GROUP Inputs'!H:H,'GROUP Inputs'!A:A,'Kiwi Park Data'!B127),0)</f>
        <v>0</v>
      </c>
      <c r="E127" s="371">
        <f>ROUND(SUMIFS('GROUP Inputs'!I:I,'GROUP Inputs'!A:A,'Kiwi Park Data'!B127),0)</f>
        <v>0</v>
      </c>
      <c r="F127" s="367"/>
      <c r="G127" s="332"/>
      <c r="H127" s="332"/>
      <c r="I127" s="332"/>
      <c r="J127" s="332"/>
      <c r="K127" s="332"/>
      <c r="L127" s="332"/>
      <c r="M127" s="332"/>
      <c r="N127" s="332"/>
      <c r="O127" s="332"/>
      <c r="P127" s="332"/>
      <c r="Q127" s="332"/>
      <c r="R127" s="332"/>
      <c r="S127" s="332"/>
      <c r="T127" s="332"/>
      <c r="U127" s="332"/>
      <c r="V127" s="332"/>
      <c r="W127" s="332"/>
      <c r="X127" s="332"/>
      <c r="Y127" s="332"/>
      <c r="Z127" s="332"/>
      <c r="AA127" s="332"/>
      <c r="AB127" s="332"/>
      <c r="AC127" s="332"/>
      <c r="AD127" s="332"/>
      <c r="AE127" s="332"/>
      <c r="AF127" s="332"/>
      <c r="AG127" s="332"/>
      <c r="AH127" s="332"/>
      <c r="AI127" s="332"/>
      <c r="AJ127" s="332"/>
      <c r="AK127" s="332"/>
      <c r="AL127" s="332"/>
      <c r="AM127" s="332"/>
      <c r="AN127" s="332"/>
      <c r="AO127" s="332"/>
      <c r="AP127" s="332"/>
      <c r="AQ127" s="332"/>
      <c r="AR127" s="332"/>
      <c r="AS127" s="332"/>
      <c r="AT127" s="332"/>
      <c r="AU127" s="332"/>
      <c r="AV127" s="332"/>
      <c r="AW127" s="332"/>
      <c r="AX127" s="332"/>
      <c r="AY127" s="332"/>
      <c r="AZ127" s="332"/>
      <c r="BA127" s="332"/>
      <c r="BB127" s="332"/>
      <c r="BC127" s="332"/>
      <c r="BD127" s="332"/>
      <c r="BE127" s="332"/>
      <c r="BF127" s="332"/>
      <c r="BG127" s="332"/>
      <c r="BH127" s="332"/>
      <c r="BI127" s="332"/>
      <c r="BJ127" s="332"/>
      <c r="BK127" s="332"/>
      <c r="BL127" s="332"/>
      <c r="BM127" s="332"/>
      <c r="BN127" s="332"/>
      <c r="BO127" s="332"/>
      <c r="BP127" s="332"/>
      <c r="BQ127" s="332"/>
      <c r="BR127" s="332"/>
      <c r="BS127" s="332"/>
      <c r="BT127" s="332"/>
      <c r="BU127" s="332"/>
      <c r="BV127" s="332"/>
      <c r="BW127" s="332"/>
      <c r="BX127" s="332"/>
      <c r="BY127" s="332"/>
      <c r="BZ127" s="332"/>
      <c r="CA127" s="332"/>
      <c r="CB127" s="332"/>
      <c r="CC127" s="332"/>
      <c r="CD127" s="332"/>
      <c r="CE127" s="332"/>
      <c r="CF127" s="332"/>
      <c r="CG127" s="332"/>
      <c r="CH127" s="332"/>
      <c r="CI127" s="332"/>
      <c r="CJ127" s="332"/>
      <c r="CK127" s="332"/>
      <c r="CL127" s="332"/>
    </row>
    <row r="128" spans="1:90" s="270" customFormat="1" ht="14.25" x14ac:dyDescent="0.2">
      <c r="A128" s="321"/>
      <c r="B128" s="321">
        <v>2195</v>
      </c>
      <c r="C128" s="315" t="s">
        <v>109</v>
      </c>
      <c r="D128" s="371">
        <f>ROUND(SUMIFS('GROUP Inputs'!H:H,'GROUP Inputs'!A:A,'Kiwi Park Data'!B128),0)</f>
        <v>0</v>
      </c>
      <c r="E128" s="371">
        <f>ROUND(SUMIFS('GROUP Inputs'!I:I,'GROUP Inputs'!A:A,'Kiwi Park Data'!B128),0)</f>
        <v>0</v>
      </c>
      <c r="F128" s="367"/>
      <c r="G128" s="332"/>
      <c r="H128" s="332"/>
      <c r="I128" s="332"/>
      <c r="J128" s="332"/>
      <c r="K128" s="332"/>
      <c r="L128" s="332"/>
      <c r="M128" s="332"/>
      <c r="N128" s="332"/>
      <c r="O128" s="332"/>
      <c r="P128" s="332"/>
      <c r="Q128" s="332"/>
      <c r="R128" s="332"/>
      <c r="S128" s="332"/>
      <c r="T128" s="332"/>
      <c r="U128" s="332"/>
      <c r="V128" s="332"/>
      <c r="W128" s="332"/>
      <c r="X128" s="332"/>
      <c r="Y128" s="332"/>
      <c r="Z128" s="332"/>
      <c r="AA128" s="332"/>
      <c r="AB128" s="332"/>
      <c r="AC128" s="332"/>
      <c r="AD128" s="332"/>
      <c r="AE128" s="332"/>
      <c r="AF128" s="332"/>
      <c r="AG128" s="332"/>
      <c r="AH128" s="332"/>
      <c r="AI128" s="332"/>
      <c r="AJ128" s="332"/>
      <c r="AK128" s="332"/>
      <c r="AL128" s="332"/>
      <c r="AM128" s="332"/>
      <c r="AN128" s="332"/>
      <c r="AO128" s="332"/>
      <c r="AP128" s="332"/>
      <c r="AQ128" s="332"/>
      <c r="AR128" s="332"/>
      <c r="AS128" s="332"/>
      <c r="AT128" s="332"/>
      <c r="AU128" s="332"/>
      <c r="AV128" s="332"/>
      <c r="AW128" s="332"/>
      <c r="AX128" s="332"/>
      <c r="AY128" s="332"/>
      <c r="AZ128" s="332"/>
      <c r="BA128" s="332"/>
      <c r="BB128" s="332"/>
      <c r="BC128" s="332"/>
      <c r="BD128" s="332"/>
      <c r="BE128" s="332"/>
      <c r="BF128" s="332"/>
      <c r="BG128" s="332"/>
      <c r="BH128" s="332"/>
      <c r="BI128" s="332"/>
      <c r="BJ128" s="332"/>
      <c r="BK128" s="332"/>
      <c r="BL128" s="332"/>
      <c r="BM128" s="332"/>
      <c r="BN128" s="332"/>
      <c r="BO128" s="332"/>
      <c r="BP128" s="332"/>
      <c r="BQ128" s="332"/>
      <c r="BR128" s="332"/>
      <c r="BS128" s="332"/>
      <c r="BT128" s="332"/>
      <c r="BU128" s="332"/>
      <c r="BV128" s="332"/>
      <c r="BW128" s="332"/>
      <c r="BX128" s="332"/>
      <c r="BY128" s="332"/>
      <c r="BZ128" s="332"/>
      <c r="CA128" s="332"/>
      <c r="CB128" s="332"/>
      <c r="CC128" s="332"/>
      <c r="CD128" s="332"/>
      <c r="CE128" s="332"/>
      <c r="CF128" s="332"/>
      <c r="CG128" s="332"/>
      <c r="CH128" s="332"/>
      <c r="CI128" s="332"/>
      <c r="CJ128" s="332"/>
      <c r="CK128" s="332"/>
      <c r="CL128" s="332"/>
    </row>
    <row r="129" spans="1:90" s="270" customFormat="1" ht="14.25" x14ac:dyDescent="0.2">
      <c r="A129" s="321"/>
      <c r="B129" s="321"/>
      <c r="C129" s="315"/>
      <c r="D129" s="371"/>
      <c r="E129" s="367"/>
      <c r="F129" s="367"/>
      <c r="G129" s="332"/>
      <c r="H129" s="332"/>
      <c r="I129" s="332"/>
      <c r="J129" s="332"/>
      <c r="K129" s="332"/>
      <c r="L129" s="332"/>
      <c r="M129" s="332"/>
      <c r="N129" s="332"/>
      <c r="O129" s="332"/>
      <c r="P129" s="332"/>
      <c r="Q129" s="332"/>
      <c r="R129" s="332"/>
      <c r="S129" s="332"/>
      <c r="T129" s="332"/>
      <c r="U129" s="332"/>
      <c r="V129" s="332"/>
      <c r="W129" s="332"/>
      <c r="X129" s="332"/>
      <c r="Y129" s="332"/>
      <c r="Z129" s="332"/>
      <c r="AA129" s="332"/>
      <c r="AB129" s="332"/>
      <c r="AC129" s="332"/>
      <c r="AD129" s="332"/>
      <c r="AE129" s="332"/>
      <c r="AF129" s="332"/>
      <c r="AG129" s="332"/>
      <c r="AH129" s="332"/>
      <c r="AI129" s="332"/>
      <c r="AJ129" s="332"/>
      <c r="AK129" s="332"/>
      <c r="AL129" s="332"/>
      <c r="AM129" s="332"/>
      <c r="AN129" s="332"/>
      <c r="AO129" s="332"/>
      <c r="AP129" s="332"/>
      <c r="AQ129" s="332"/>
      <c r="AR129" s="332"/>
      <c r="AS129" s="332"/>
      <c r="AT129" s="332"/>
      <c r="AU129" s="332"/>
      <c r="AV129" s="332"/>
      <c r="AW129" s="332"/>
      <c r="AX129" s="332"/>
      <c r="AY129" s="332"/>
      <c r="AZ129" s="332"/>
      <c r="BA129" s="332"/>
      <c r="BB129" s="332"/>
      <c r="BC129" s="332"/>
      <c r="BD129" s="332"/>
      <c r="BE129" s="332"/>
      <c r="BF129" s="332"/>
      <c r="BG129" s="332"/>
      <c r="BH129" s="332"/>
      <c r="BI129" s="332"/>
      <c r="BJ129" s="332"/>
      <c r="BK129" s="332"/>
      <c r="BL129" s="332"/>
      <c r="BM129" s="332"/>
      <c r="BN129" s="332"/>
      <c r="BO129" s="332"/>
      <c r="BP129" s="332"/>
      <c r="BQ129" s="332"/>
      <c r="BR129" s="332"/>
      <c r="BS129" s="332"/>
      <c r="BT129" s="332"/>
      <c r="BU129" s="332"/>
      <c r="BV129" s="332"/>
      <c r="BW129" s="332"/>
      <c r="BX129" s="332"/>
      <c r="BY129" s="332"/>
      <c r="BZ129" s="332"/>
      <c r="CA129" s="332"/>
      <c r="CB129" s="332"/>
      <c r="CC129" s="332"/>
      <c r="CD129" s="332"/>
      <c r="CE129" s="332"/>
      <c r="CF129" s="332"/>
      <c r="CG129" s="332"/>
      <c r="CH129" s="332"/>
      <c r="CI129" s="332"/>
      <c r="CJ129" s="332"/>
      <c r="CK129" s="332"/>
      <c r="CL129" s="332"/>
    </row>
    <row r="130" spans="1:90" s="271" customFormat="1" ht="14.25" x14ac:dyDescent="0.2">
      <c r="A130" s="321"/>
      <c r="B130" s="758">
        <v>2198</v>
      </c>
      <c r="C130" s="759" t="s">
        <v>994</v>
      </c>
      <c r="D130" s="760">
        <f>SUM(D112:D129)</f>
        <v>0</v>
      </c>
      <c r="E130" s="760">
        <f>SUM(E112:E129)</f>
        <v>0</v>
      </c>
      <c r="F130" s="761"/>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c r="AE130" s="334"/>
      <c r="AF130" s="334"/>
      <c r="AG130" s="334"/>
      <c r="AH130" s="334"/>
      <c r="AI130" s="334"/>
      <c r="AJ130" s="334"/>
      <c r="AK130" s="334"/>
      <c r="AL130" s="334"/>
      <c r="AM130" s="334"/>
      <c r="AN130" s="334"/>
      <c r="AO130" s="334"/>
      <c r="AP130" s="334"/>
      <c r="AQ130" s="334"/>
      <c r="AR130" s="334"/>
      <c r="AS130" s="334"/>
      <c r="AT130" s="334"/>
      <c r="AU130" s="334"/>
      <c r="AV130" s="334"/>
      <c r="AW130" s="334"/>
      <c r="AX130" s="334"/>
      <c r="AY130" s="334"/>
      <c r="AZ130" s="334"/>
      <c r="BA130" s="334"/>
      <c r="BB130" s="334"/>
      <c r="BC130" s="334"/>
      <c r="BD130" s="334"/>
      <c r="BE130" s="334"/>
      <c r="BF130" s="334"/>
      <c r="BG130" s="334"/>
      <c r="BH130" s="334"/>
      <c r="BI130" s="334"/>
      <c r="BJ130" s="334"/>
      <c r="BK130" s="334"/>
      <c r="BL130" s="334"/>
      <c r="BM130" s="334"/>
      <c r="BN130" s="334"/>
      <c r="BO130" s="334"/>
      <c r="BP130" s="334"/>
      <c r="BQ130" s="334"/>
      <c r="BR130" s="334"/>
      <c r="BS130" s="334"/>
      <c r="BT130" s="334"/>
      <c r="BU130" s="334"/>
      <c r="BV130" s="334"/>
      <c r="BW130" s="334"/>
      <c r="BX130" s="334"/>
      <c r="BY130" s="334"/>
      <c r="BZ130" s="334"/>
      <c r="CA130" s="334"/>
      <c r="CB130" s="334"/>
      <c r="CC130" s="334"/>
      <c r="CD130" s="334"/>
      <c r="CE130" s="334"/>
      <c r="CF130" s="334"/>
      <c r="CG130" s="334"/>
      <c r="CH130" s="334"/>
      <c r="CI130" s="334"/>
      <c r="CJ130" s="334"/>
      <c r="CK130" s="334"/>
      <c r="CL130" s="334"/>
    </row>
    <row r="131" spans="1:90" ht="15" x14ac:dyDescent="0.2">
      <c r="A131" s="321"/>
      <c r="B131" s="323"/>
      <c r="C131" s="318"/>
      <c r="D131" s="371"/>
      <c r="E131" s="367"/>
      <c r="F131" s="367"/>
    </row>
    <row r="132" spans="1:90" ht="15" x14ac:dyDescent="0.2">
      <c r="A132" s="321"/>
      <c r="B132" s="323">
        <v>2200</v>
      </c>
      <c r="C132" s="318" t="s">
        <v>440</v>
      </c>
      <c r="D132" s="371"/>
      <c r="E132" s="367"/>
      <c r="F132" s="367"/>
    </row>
    <row r="133" spans="1:90" ht="15" x14ac:dyDescent="0.2">
      <c r="A133" s="321"/>
      <c r="B133" s="323"/>
      <c r="C133" s="318"/>
      <c r="D133" s="371"/>
      <c r="E133" s="367"/>
      <c r="F133" s="367"/>
    </row>
    <row r="134" spans="1:90" s="270" customFormat="1" ht="14.25" x14ac:dyDescent="0.2">
      <c r="A134" s="321"/>
      <c r="B134" s="321">
        <v>2210</v>
      </c>
      <c r="C134" s="315" t="s">
        <v>1488</v>
      </c>
      <c r="D134" s="371">
        <f>ROUND(SUMIFS('GROUP Inputs'!H:H,'GROUP Inputs'!A:A,'Kiwi Park Data'!B134),0)</f>
        <v>0</v>
      </c>
      <c r="E134" s="371">
        <f>ROUND(SUMIFS('GROUP Inputs'!I:I,'GROUP Inputs'!A:A,'Kiwi Park Data'!B134),0)</f>
        <v>0</v>
      </c>
      <c r="F134" s="367"/>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2"/>
      <c r="AL134" s="332"/>
      <c r="AM134" s="332"/>
      <c r="AN134" s="332"/>
      <c r="AO134" s="332"/>
      <c r="AP134" s="332"/>
      <c r="AQ134" s="332"/>
      <c r="AR134" s="332"/>
      <c r="AS134" s="332"/>
      <c r="AT134" s="332"/>
      <c r="AU134" s="332"/>
      <c r="AV134" s="332"/>
      <c r="AW134" s="332"/>
      <c r="AX134" s="332"/>
      <c r="AY134" s="332"/>
      <c r="AZ134" s="332"/>
      <c r="BA134" s="332"/>
      <c r="BB134" s="332"/>
      <c r="BC134" s="332"/>
      <c r="BD134" s="332"/>
      <c r="BE134" s="332"/>
      <c r="BF134" s="332"/>
      <c r="BG134" s="332"/>
      <c r="BH134" s="332"/>
      <c r="BI134" s="332"/>
      <c r="BJ134" s="332"/>
      <c r="BK134" s="332"/>
      <c r="BL134" s="332"/>
      <c r="BM134" s="332"/>
      <c r="BN134" s="332"/>
      <c r="BO134" s="332"/>
      <c r="BP134" s="332"/>
      <c r="BQ134" s="332"/>
      <c r="BR134" s="332"/>
      <c r="BS134" s="332"/>
      <c r="BT134" s="332"/>
      <c r="BU134" s="332"/>
      <c r="BV134" s="332"/>
      <c r="BW134" s="332"/>
      <c r="BX134" s="332"/>
      <c r="BY134" s="332"/>
      <c r="BZ134" s="332"/>
      <c r="CA134" s="332"/>
      <c r="CB134" s="332"/>
      <c r="CC134" s="332"/>
      <c r="CD134" s="332"/>
      <c r="CE134" s="332"/>
      <c r="CF134" s="332"/>
      <c r="CG134" s="332"/>
      <c r="CH134" s="332"/>
      <c r="CI134" s="332"/>
      <c r="CJ134" s="332"/>
      <c r="CK134" s="332"/>
      <c r="CL134" s="332"/>
    </row>
    <row r="135" spans="1:90" s="270" customFormat="1" ht="14.25" x14ac:dyDescent="0.2">
      <c r="A135" s="321"/>
      <c r="B135" s="321">
        <v>2215</v>
      </c>
      <c r="C135" s="315" t="s">
        <v>222</v>
      </c>
      <c r="D135" s="371">
        <f>ROUND(SUMIFS('GROUP Inputs'!H:H,'GROUP Inputs'!A:A,'Kiwi Park Data'!B135),0)</f>
        <v>0</v>
      </c>
      <c r="E135" s="371">
        <f>ROUND(SUMIFS('GROUP Inputs'!I:I,'GROUP Inputs'!A:A,'Kiwi Park Data'!B135),0)</f>
        <v>0</v>
      </c>
      <c r="F135" s="367"/>
      <c r="G135" s="332"/>
      <c r="H135" s="332"/>
      <c r="I135" s="332"/>
      <c r="J135" s="332"/>
      <c r="K135" s="332"/>
      <c r="L135" s="332"/>
      <c r="M135" s="332"/>
      <c r="N135" s="332"/>
      <c r="O135" s="332"/>
      <c r="P135" s="332"/>
      <c r="Q135" s="332"/>
      <c r="R135" s="332"/>
      <c r="S135" s="332"/>
      <c r="T135" s="332"/>
      <c r="U135" s="332"/>
      <c r="V135" s="332"/>
      <c r="W135" s="332"/>
      <c r="X135" s="332"/>
      <c r="Y135" s="332"/>
      <c r="Z135" s="332"/>
      <c r="AA135" s="332"/>
      <c r="AB135" s="332"/>
      <c r="AC135" s="332"/>
      <c r="AD135" s="332"/>
      <c r="AE135" s="332"/>
      <c r="AF135" s="332"/>
      <c r="AG135" s="332"/>
      <c r="AH135" s="332"/>
      <c r="AI135" s="332"/>
      <c r="AJ135" s="332"/>
      <c r="AK135" s="332"/>
      <c r="AL135" s="332"/>
      <c r="AM135" s="332"/>
      <c r="AN135" s="332"/>
      <c r="AO135" s="332"/>
      <c r="AP135" s="332"/>
      <c r="AQ135" s="332"/>
      <c r="AR135" s="332"/>
      <c r="AS135" s="332"/>
      <c r="AT135" s="332"/>
      <c r="AU135" s="332"/>
      <c r="AV135" s="332"/>
      <c r="AW135" s="332"/>
      <c r="AX135" s="332"/>
      <c r="AY135" s="332"/>
      <c r="AZ135" s="332"/>
      <c r="BA135" s="332"/>
      <c r="BB135" s="332"/>
      <c r="BC135" s="332"/>
      <c r="BD135" s="332"/>
      <c r="BE135" s="332"/>
      <c r="BF135" s="332"/>
      <c r="BG135" s="332"/>
      <c r="BH135" s="332"/>
      <c r="BI135" s="332"/>
      <c r="BJ135" s="332"/>
      <c r="BK135" s="332"/>
      <c r="BL135" s="332"/>
      <c r="BM135" s="332"/>
      <c r="BN135" s="332"/>
      <c r="BO135" s="332"/>
      <c r="BP135" s="332"/>
      <c r="BQ135" s="332"/>
      <c r="BR135" s="332"/>
      <c r="BS135" s="332"/>
      <c r="BT135" s="332"/>
      <c r="BU135" s="332"/>
      <c r="BV135" s="332"/>
      <c r="BW135" s="332"/>
      <c r="BX135" s="332"/>
      <c r="BY135" s="332"/>
      <c r="BZ135" s="332"/>
      <c r="CA135" s="332"/>
      <c r="CB135" s="332"/>
      <c r="CC135" s="332"/>
      <c r="CD135" s="332"/>
      <c r="CE135" s="332"/>
      <c r="CF135" s="332"/>
      <c r="CG135" s="332"/>
      <c r="CH135" s="332"/>
      <c r="CI135" s="332"/>
      <c r="CJ135" s="332"/>
      <c r="CK135" s="332"/>
      <c r="CL135" s="332"/>
    </row>
    <row r="136" spans="1:90" s="270" customFormat="1" ht="14.25" x14ac:dyDescent="0.2">
      <c r="A136" s="321"/>
      <c r="B136" s="321">
        <v>2220</v>
      </c>
      <c r="C136" s="315" t="s">
        <v>1489</v>
      </c>
      <c r="D136" s="371">
        <f>ROUND(SUMIFS('GROUP Inputs'!H:H,'GROUP Inputs'!A:A,'Kiwi Park Data'!B136),0)</f>
        <v>0</v>
      </c>
      <c r="E136" s="371">
        <f>ROUND(SUMIFS('GROUP Inputs'!I:I,'GROUP Inputs'!A:A,'Kiwi Park Data'!B136),0)</f>
        <v>0</v>
      </c>
      <c r="F136" s="367"/>
      <c r="G136" s="332"/>
      <c r="H136" s="332"/>
      <c r="I136" s="332"/>
      <c r="J136" s="332"/>
      <c r="K136" s="332"/>
      <c r="L136" s="332"/>
      <c r="M136" s="332"/>
      <c r="N136" s="332"/>
      <c r="O136" s="332"/>
      <c r="P136" s="332"/>
      <c r="Q136" s="332"/>
      <c r="R136" s="332"/>
      <c r="S136" s="332"/>
      <c r="T136" s="332"/>
      <c r="U136" s="332"/>
      <c r="V136" s="332"/>
      <c r="W136" s="332"/>
      <c r="X136" s="332"/>
      <c r="Y136" s="332"/>
      <c r="Z136" s="332"/>
      <c r="AA136" s="332"/>
      <c r="AB136" s="332"/>
      <c r="AC136" s="332"/>
      <c r="AD136" s="332"/>
      <c r="AE136" s="332"/>
      <c r="AF136" s="332"/>
      <c r="AG136" s="332"/>
      <c r="AH136" s="332"/>
      <c r="AI136" s="332"/>
      <c r="AJ136" s="332"/>
      <c r="AK136" s="332"/>
      <c r="AL136" s="332"/>
      <c r="AM136" s="332"/>
      <c r="AN136" s="332"/>
      <c r="AO136" s="332"/>
      <c r="AP136" s="332"/>
      <c r="AQ136" s="332"/>
      <c r="AR136" s="332"/>
      <c r="AS136" s="332"/>
      <c r="AT136" s="332"/>
      <c r="AU136" s="332"/>
      <c r="AV136" s="332"/>
      <c r="AW136" s="332"/>
      <c r="AX136" s="332"/>
      <c r="AY136" s="332"/>
      <c r="AZ136" s="332"/>
      <c r="BA136" s="332"/>
      <c r="BB136" s="332"/>
      <c r="BC136" s="332"/>
      <c r="BD136" s="332"/>
      <c r="BE136" s="332"/>
      <c r="BF136" s="332"/>
      <c r="BG136" s="332"/>
      <c r="BH136" s="332"/>
      <c r="BI136" s="332"/>
      <c r="BJ136" s="332"/>
      <c r="BK136" s="332"/>
      <c r="BL136" s="332"/>
      <c r="BM136" s="332"/>
      <c r="BN136" s="332"/>
      <c r="BO136" s="332"/>
      <c r="BP136" s="332"/>
      <c r="BQ136" s="332"/>
      <c r="BR136" s="332"/>
      <c r="BS136" s="332"/>
      <c r="BT136" s="332"/>
      <c r="BU136" s="332"/>
      <c r="BV136" s="332"/>
      <c r="BW136" s="332"/>
      <c r="BX136" s="332"/>
      <c r="BY136" s="332"/>
      <c r="BZ136" s="332"/>
      <c r="CA136" s="332"/>
      <c r="CB136" s="332"/>
      <c r="CC136" s="332"/>
      <c r="CD136" s="332"/>
      <c r="CE136" s="332"/>
      <c r="CF136" s="332"/>
      <c r="CG136" s="332"/>
      <c r="CH136" s="332"/>
      <c r="CI136" s="332"/>
      <c r="CJ136" s="332"/>
      <c r="CK136" s="332"/>
      <c r="CL136" s="332"/>
    </row>
    <row r="137" spans="1:90" s="270" customFormat="1" ht="14.25" x14ac:dyDescent="0.2">
      <c r="A137" s="321"/>
      <c r="B137" s="321">
        <v>2230</v>
      </c>
      <c r="C137" s="315" t="s">
        <v>1410</v>
      </c>
      <c r="D137" s="371">
        <f>ROUND(SUMIFS('GROUP Inputs'!H:H,'GROUP Inputs'!A:A,'Kiwi Park Data'!B137),0)</f>
        <v>0</v>
      </c>
      <c r="E137" s="371">
        <f>ROUND(SUMIFS('GROUP Inputs'!I:I,'GROUP Inputs'!A:A,'Kiwi Park Data'!B137),0)</f>
        <v>0</v>
      </c>
      <c r="F137" s="367"/>
      <c r="G137" s="332"/>
      <c r="H137" s="332"/>
      <c r="I137" s="332"/>
      <c r="J137" s="332"/>
      <c r="K137" s="332"/>
      <c r="L137" s="332"/>
      <c r="M137" s="332"/>
      <c r="N137" s="332"/>
      <c r="O137" s="332"/>
      <c r="P137" s="332"/>
      <c r="Q137" s="332"/>
      <c r="R137" s="332"/>
      <c r="S137" s="332"/>
      <c r="T137" s="332"/>
      <c r="U137" s="332"/>
      <c r="V137" s="332"/>
      <c r="W137" s="332"/>
      <c r="X137" s="332"/>
      <c r="Y137" s="332"/>
      <c r="Z137" s="332"/>
      <c r="AA137" s="332"/>
      <c r="AB137" s="332"/>
      <c r="AC137" s="332"/>
      <c r="AD137" s="332"/>
      <c r="AE137" s="332"/>
      <c r="AF137" s="332"/>
      <c r="AG137" s="332"/>
      <c r="AH137" s="332"/>
      <c r="AI137" s="332"/>
      <c r="AJ137" s="332"/>
      <c r="AK137" s="332"/>
      <c r="AL137" s="332"/>
      <c r="AM137" s="332"/>
      <c r="AN137" s="332"/>
      <c r="AO137" s="332"/>
      <c r="AP137" s="332"/>
      <c r="AQ137" s="332"/>
      <c r="AR137" s="332"/>
      <c r="AS137" s="332"/>
      <c r="AT137" s="332"/>
      <c r="AU137" s="332"/>
      <c r="AV137" s="332"/>
      <c r="AW137" s="332"/>
      <c r="AX137" s="332"/>
      <c r="AY137" s="332"/>
      <c r="AZ137" s="332"/>
      <c r="BA137" s="332"/>
      <c r="BB137" s="332"/>
      <c r="BC137" s="332"/>
      <c r="BD137" s="332"/>
      <c r="BE137" s="332"/>
      <c r="BF137" s="332"/>
      <c r="BG137" s="332"/>
      <c r="BH137" s="332"/>
      <c r="BI137" s="332"/>
      <c r="BJ137" s="332"/>
      <c r="BK137" s="332"/>
      <c r="BL137" s="332"/>
      <c r="BM137" s="332"/>
      <c r="BN137" s="332"/>
      <c r="BO137" s="332"/>
      <c r="BP137" s="332"/>
      <c r="BQ137" s="332"/>
      <c r="BR137" s="332"/>
      <c r="BS137" s="332"/>
      <c r="BT137" s="332"/>
      <c r="BU137" s="332"/>
      <c r="BV137" s="332"/>
      <c r="BW137" s="332"/>
      <c r="BX137" s="332"/>
      <c r="BY137" s="332"/>
      <c r="BZ137" s="332"/>
      <c r="CA137" s="332"/>
      <c r="CB137" s="332"/>
      <c r="CC137" s="332"/>
      <c r="CD137" s="332"/>
      <c r="CE137" s="332"/>
      <c r="CF137" s="332"/>
      <c r="CG137" s="332"/>
      <c r="CH137" s="332"/>
      <c r="CI137" s="332"/>
      <c r="CJ137" s="332"/>
      <c r="CK137" s="332"/>
      <c r="CL137" s="332"/>
    </row>
    <row r="138" spans="1:90" s="270" customFormat="1" ht="14.25" x14ac:dyDescent="0.2">
      <c r="A138" s="321"/>
      <c r="B138" s="321">
        <v>2250</v>
      </c>
      <c r="C138" s="315" t="s">
        <v>1405</v>
      </c>
      <c r="D138" s="371">
        <f>ROUND(SUMIFS('GROUP Inputs'!H:H,'GROUP Inputs'!A:A,'Kiwi Park Data'!B138),0)</f>
        <v>0</v>
      </c>
      <c r="E138" s="371">
        <f>ROUND(SUMIFS('GROUP Inputs'!I:I,'GROUP Inputs'!A:A,'Kiwi Park Data'!B138),0)</f>
        <v>0</v>
      </c>
      <c r="F138" s="367"/>
      <c r="G138" s="332"/>
      <c r="H138" s="332"/>
      <c r="I138" s="332"/>
      <c r="J138" s="332"/>
      <c r="K138" s="332"/>
      <c r="L138" s="332"/>
      <c r="M138" s="332"/>
      <c r="N138" s="332"/>
      <c r="O138" s="332"/>
      <c r="P138" s="332"/>
      <c r="Q138" s="332"/>
      <c r="R138" s="332"/>
      <c r="S138" s="332"/>
      <c r="T138" s="332"/>
      <c r="U138" s="332"/>
      <c r="V138" s="332"/>
      <c r="W138" s="332"/>
      <c r="X138" s="332"/>
      <c r="Y138" s="332"/>
      <c r="Z138" s="332"/>
      <c r="AA138" s="332"/>
      <c r="AB138" s="332"/>
      <c r="AC138" s="332"/>
      <c r="AD138" s="332"/>
      <c r="AE138" s="332"/>
      <c r="AF138" s="332"/>
      <c r="AG138" s="332"/>
      <c r="AH138" s="332"/>
      <c r="AI138" s="332"/>
      <c r="AJ138" s="332"/>
      <c r="AK138" s="332"/>
      <c r="AL138" s="332"/>
      <c r="AM138" s="332"/>
      <c r="AN138" s="332"/>
      <c r="AO138" s="332"/>
      <c r="AP138" s="332"/>
      <c r="AQ138" s="332"/>
      <c r="AR138" s="332"/>
      <c r="AS138" s="332"/>
      <c r="AT138" s="332"/>
      <c r="AU138" s="332"/>
      <c r="AV138" s="332"/>
      <c r="AW138" s="332"/>
      <c r="AX138" s="332"/>
      <c r="AY138" s="332"/>
      <c r="AZ138" s="332"/>
      <c r="BA138" s="332"/>
      <c r="BB138" s="332"/>
      <c r="BC138" s="332"/>
      <c r="BD138" s="332"/>
      <c r="BE138" s="332"/>
      <c r="BF138" s="332"/>
      <c r="BG138" s="332"/>
      <c r="BH138" s="332"/>
      <c r="BI138" s="332"/>
      <c r="BJ138" s="332"/>
      <c r="BK138" s="332"/>
      <c r="BL138" s="332"/>
      <c r="BM138" s="332"/>
      <c r="BN138" s="332"/>
      <c r="BO138" s="332"/>
      <c r="BP138" s="332"/>
      <c r="BQ138" s="332"/>
      <c r="BR138" s="332"/>
      <c r="BS138" s="332"/>
      <c r="BT138" s="332"/>
      <c r="BU138" s="332"/>
      <c r="BV138" s="332"/>
      <c r="BW138" s="332"/>
      <c r="BX138" s="332"/>
      <c r="BY138" s="332"/>
      <c r="BZ138" s="332"/>
      <c r="CA138" s="332"/>
      <c r="CB138" s="332"/>
      <c r="CC138" s="332"/>
      <c r="CD138" s="332"/>
      <c r="CE138" s="332"/>
      <c r="CF138" s="332"/>
      <c r="CG138" s="332"/>
      <c r="CH138" s="332"/>
      <c r="CI138" s="332"/>
      <c r="CJ138" s="332"/>
      <c r="CK138" s="332"/>
      <c r="CL138" s="332"/>
    </row>
    <row r="139" spans="1:90" s="270" customFormat="1" ht="14.25" x14ac:dyDescent="0.2">
      <c r="A139" s="321"/>
      <c r="B139" s="321">
        <v>2253</v>
      </c>
      <c r="C139" s="315" t="s">
        <v>117</v>
      </c>
      <c r="D139" s="371">
        <f>ROUND(SUMIFS('GROUP Inputs'!H:H,'GROUP Inputs'!A:A,'Kiwi Park Data'!B139),0)</f>
        <v>0</v>
      </c>
      <c r="E139" s="371">
        <f>ROUND(SUMIFS('GROUP Inputs'!I:I,'GROUP Inputs'!A:A,'Kiwi Park Data'!B139),0)</f>
        <v>0</v>
      </c>
      <c r="F139" s="367"/>
      <c r="G139" s="332"/>
      <c r="H139" s="332"/>
      <c r="I139" s="332"/>
      <c r="J139" s="332"/>
      <c r="K139" s="332"/>
      <c r="L139" s="332"/>
      <c r="M139" s="332"/>
      <c r="N139" s="332"/>
      <c r="O139" s="332"/>
      <c r="P139" s="332"/>
      <c r="Q139" s="332"/>
      <c r="R139" s="332"/>
      <c r="S139" s="332"/>
      <c r="T139" s="332"/>
      <c r="U139" s="332"/>
      <c r="V139" s="332"/>
      <c r="W139" s="332"/>
      <c r="X139" s="332"/>
      <c r="Y139" s="332"/>
      <c r="Z139" s="332"/>
      <c r="AA139" s="332"/>
      <c r="AB139" s="332"/>
      <c r="AC139" s="332"/>
      <c r="AD139" s="332"/>
      <c r="AE139" s="332"/>
      <c r="AF139" s="332"/>
      <c r="AG139" s="332"/>
      <c r="AH139" s="332"/>
      <c r="AI139" s="332"/>
      <c r="AJ139" s="332"/>
      <c r="AK139" s="332"/>
      <c r="AL139" s="332"/>
      <c r="AM139" s="332"/>
      <c r="AN139" s="332"/>
      <c r="AO139" s="332"/>
      <c r="AP139" s="332"/>
      <c r="AQ139" s="332"/>
      <c r="AR139" s="332"/>
      <c r="AS139" s="332"/>
      <c r="AT139" s="332"/>
      <c r="AU139" s="332"/>
      <c r="AV139" s="332"/>
      <c r="AW139" s="332"/>
      <c r="AX139" s="332"/>
      <c r="AY139" s="332"/>
      <c r="AZ139" s="332"/>
      <c r="BA139" s="332"/>
      <c r="BB139" s="332"/>
      <c r="BC139" s="332"/>
      <c r="BD139" s="332"/>
      <c r="BE139" s="332"/>
      <c r="BF139" s="332"/>
      <c r="BG139" s="332"/>
      <c r="BH139" s="332"/>
      <c r="BI139" s="332"/>
      <c r="BJ139" s="332"/>
      <c r="BK139" s="332"/>
      <c r="BL139" s="332"/>
      <c r="BM139" s="332"/>
      <c r="BN139" s="332"/>
      <c r="BO139" s="332"/>
      <c r="BP139" s="332"/>
      <c r="BQ139" s="332"/>
      <c r="BR139" s="332"/>
      <c r="BS139" s="332"/>
      <c r="BT139" s="332"/>
      <c r="BU139" s="332"/>
      <c r="BV139" s="332"/>
      <c r="BW139" s="332"/>
      <c r="BX139" s="332"/>
      <c r="BY139" s="332"/>
      <c r="BZ139" s="332"/>
      <c r="CA139" s="332"/>
      <c r="CB139" s="332"/>
      <c r="CC139" s="332"/>
      <c r="CD139" s="332"/>
      <c r="CE139" s="332"/>
      <c r="CF139" s="332"/>
      <c r="CG139" s="332"/>
      <c r="CH139" s="332"/>
      <c r="CI139" s="332"/>
      <c r="CJ139" s="332"/>
      <c r="CK139" s="332"/>
      <c r="CL139" s="332"/>
    </row>
    <row r="140" spans="1:90" s="270" customFormat="1" ht="14.25" x14ac:dyDescent="0.2">
      <c r="A140" s="321"/>
      <c r="B140" s="321">
        <v>2255</v>
      </c>
      <c r="C140" s="315" t="s">
        <v>1411</v>
      </c>
      <c r="D140" s="371">
        <f>ROUND(SUMIFS('GROUP Inputs'!H:H,'GROUP Inputs'!A:A,'Kiwi Park Data'!B140),0)</f>
        <v>0</v>
      </c>
      <c r="E140" s="371">
        <f>ROUND(SUMIFS('GROUP Inputs'!I:I,'GROUP Inputs'!A:A,'Kiwi Park Data'!B140),0)</f>
        <v>0</v>
      </c>
      <c r="F140" s="367"/>
      <c r="G140" s="332"/>
      <c r="H140" s="332"/>
      <c r="I140" s="332"/>
      <c r="J140" s="332"/>
      <c r="K140" s="332"/>
      <c r="L140" s="332"/>
      <c r="M140" s="332"/>
      <c r="N140" s="332"/>
      <c r="O140" s="332"/>
      <c r="P140" s="332"/>
      <c r="Q140" s="332"/>
      <c r="R140" s="332"/>
      <c r="S140" s="332"/>
      <c r="T140" s="332"/>
      <c r="U140" s="332"/>
      <c r="V140" s="332"/>
      <c r="W140" s="332"/>
      <c r="X140" s="332"/>
      <c r="Y140" s="332"/>
      <c r="Z140" s="332"/>
      <c r="AA140" s="332"/>
      <c r="AB140" s="332"/>
      <c r="AC140" s="332"/>
      <c r="AD140" s="332"/>
      <c r="AE140" s="332"/>
      <c r="AF140" s="332"/>
      <c r="AG140" s="332"/>
      <c r="AH140" s="332"/>
      <c r="AI140" s="332"/>
      <c r="AJ140" s="332"/>
      <c r="AK140" s="332"/>
      <c r="AL140" s="332"/>
      <c r="AM140" s="332"/>
      <c r="AN140" s="332"/>
      <c r="AO140" s="332"/>
      <c r="AP140" s="332"/>
      <c r="AQ140" s="332"/>
      <c r="AR140" s="332"/>
      <c r="AS140" s="332"/>
      <c r="AT140" s="332"/>
      <c r="AU140" s="332"/>
      <c r="AV140" s="332"/>
      <c r="AW140" s="332"/>
      <c r="AX140" s="332"/>
      <c r="AY140" s="332"/>
      <c r="AZ140" s="332"/>
      <c r="BA140" s="332"/>
      <c r="BB140" s="332"/>
      <c r="BC140" s="332"/>
      <c r="BD140" s="332"/>
      <c r="BE140" s="332"/>
      <c r="BF140" s="332"/>
      <c r="BG140" s="332"/>
      <c r="BH140" s="332"/>
      <c r="BI140" s="332"/>
      <c r="BJ140" s="332"/>
      <c r="BK140" s="332"/>
      <c r="BL140" s="332"/>
      <c r="BM140" s="332"/>
      <c r="BN140" s="332"/>
      <c r="BO140" s="332"/>
      <c r="BP140" s="332"/>
      <c r="BQ140" s="332"/>
      <c r="BR140" s="332"/>
      <c r="BS140" s="332"/>
      <c r="BT140" s="332"/>
      <c r="BU140" s="332"/>
      <c r="BV140" s="332"/>
      <c r="BW140" s="332"/>
      <c r="BX140" s="332"/>
      <c r="BY140" s="332"/>
      <c r="BZ140" s="332"/>
      <c r="CA140" s="332"/>
      <c r="CB140" s="332"/>
      <c r="CC140" s="332"/>
      <c r="CD140" s="332"/>
      <c r="CE140" s="332"/>
      <c r="CF140" s="332"/>
      <c r="CG140" s="332"/>
      <c r="CH140" s="332"/>
      <c r="CI140" s="332"/>
      <c r="CJ140" s="332"/>
      <c r="CK140" s="332"/>
      <c r="CL140" s="332"/>
    </row>
    <row r="141" spans="1:90" s="270" customFormat="1" ht="14.25" x14ac:dyDescent="0.2">
      <c r="A141" s="321"/>
      <c r="B141" s="321">
        <v>2256</v>
      </c>
      <c r="C141" s="315" t="s">
        <v>115</v>
      </c>
      <c r="D141" s="371">
        <f>ROUND(SUMIFS('GROUP Inputs'!H:H,'GROUP Inputs'!A:A,'Kiwi Park Data'!B141),0)</f>
        <v>0</v>
      </c>
      <c r="E141" s="371">
        <f>ROUND(SUMIFS('GROUP Inputs'!I:I,'GROUP Inputs'!A:A,'Kiwi Park Data'!B141),0)</f>
        <v>0</v>
      </c>
      <c r="F141" s="367"/>
      <c r="G141" s="332"/>
      <c r="H141" s="332"/>
      <c r="I141" s="332"/>
      <c r="J141" s="332"/>
      <c r="K141" s="332"/>
      <c r="L141" s="332"/>
      <c r="M141" s="332"/>
      <c r="N141" s="332"/>
      <c r="O141" s="332"/>
      <c r="P141" s="332"/>
      <c r="Q141" s="332"/>
      <c r="R141" s="332"/>
      <c r="S141" s="332"/>
      <c r="T141" s="332"/>
      <c r="U141" s="332"/>
      <c r="V141" s="332"/>
      <c r="W141" s="332"/>
      <c r="X141" s="332"/>
      <c r="Y141" s="332"/>
      <c r="Z141" s="332"/>
      <c r="AA141" s="332"/>
      <c r="AB141" s="332"/>
      <c r="AC141" s="332"/>
      <c r="AD141" s="332"/>
      <c r="AE141" s="332"/>
      <c r="AF141" s="332"/>
      <c r="AG141" s="332"/>
      <c r="AH141" s="332"/>
      <c r="AI141" s="332"/>
      <c r="AJ141" s="332"/>
      <c r="AK141" s="332"/>
      <c r="AL141" s="332"/>
      <c r="AM141" s="332"/>
      <c r="AN141" s="332"/>
      <c r="AO141" s="332"/>
      <c r="AP141" s="332"/>
      <c r="AQ141" s="332"/>
      <c r="AR141" s="332"/>
      <c r="AS141" s="332"/>
      <c r="AT141" s="332"/>
      <c r="AU141" s="332"/>
      <c r="AV141" s="332"/>
      <c r="AW141" s="332"/>
      <c r="AX141" s="332"/>
      <c r="AY141" s="332"/>
      <c r="AZ141" s="332"/>
      <c r="BA141" s="332"/>
      <c r="BB141" s="332"/>
      <c r="BC141" s="332"/>
      <c r="BD141" s="332"/>
      <c r="BE141" s="332"/>
      <c r="BF141" s="332"/>
      <c r="BG141" s="332"/>
      <c r="BH141" s="332"/>
      <c r="BI141" s="332"/>
      <c r="BJ141" s="332"/>
      <c r="BK141" s="332"/>
      <c r="BL141" s="332"/>
      <c r="BM141" s="332"/>
      <c r="BN141" s="332"/>
      <c r="BO141" s="332"/>
      <c r="BP141" s="332"/>
      <c r="BQ141" s="332"/>
      <c r="BR141" s="332"/>
      <c r="BS141" s="332"/>
      <c r="BT141" s="332"/>
      <c r="BU141" s="332"/>
      <c r="BV141" s="332"/>
      <c r="BW141" s="332"/>
      <c r="BX141" s="332"/>
      <c r="BY141" s="332"/>
      <c r="BZ141" s="332"/>
      <c r="CA141" s="332"/>
      <c r="CB141" s="332"/>
      <c r="CC141" s="332"/>
      <c r="CD141" s="332"/>
      <c r="CE141" s="332"/>
      <c r="CF141" s="332"/>
      <c r="CG141" s="332"/>
      <c r="CH141" s="332"/>
      <c r="CI141" s="332"/>
      <c r="CJ141" s="332"/>
      <c r="CK141" s="332"/>
      <c r="CL141" s="332"/>
    </row>
    <row r="142" spans="1:90" s="270" customFormat="1" ht="14.25" x14ac:dyDescent="0.2">
      <c r="A142" s="321"/>
      <c r="B142" s="1415">
        <v>2258</v>
      </c>
      <c r="C142" s="1414" t="s">
        <v>1490</v>
      </c>
      <c r="D142" s="1416">
        <f>ROUND(SUMIFS('GROUP Inputs'!H:H,'GROUP Inputs'!A:A,'Kiwi Park Data'!B142),0)</f>
        <v>0</v>
      </c>
      <c r="E142" s="1416">
        <f>ROUND(SUMIFS('GROUP Inputs'!I:I,'GROUP Inputs'!A:A,'Kiwi Park Data'!B142),0)</f>
        <v>0</v>
      </c>
      <c r="F142" s="1417"/>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2"/>
      <c r="AD142" s="332"/>
      <c r="AE142" s="332"/>
      <c r="AF142" s="332"/>
      <c r="AG142" s="332"/>
      <c r="AH142" s="332"/>
      <c r="AI142" s="332"/>
      <c r="AJ142" s="332"/>
      <c r="AK142" s="332"/>
      <c r="AL142" s="332"/>
      <c r="AM142" s="332"/>
      <c r="AN142" s="332"/>
      <c r="AO142" s="332"/>
      <c r="AP142" s="332"/>
      <c r="AQ142" s="332"/>
      <c r="AR142" s="332"/>
      <c r="AS142" s="332"/>
      <c r="AT142" s="332"/>
      <c r="AU142" s="332"/>
      <c r="AV142" s="332"/>
      <c r="AW142" s="332"/>
      <c r="AX142" s="332"/>
      <c r="AY142" s="332"/>
      <c r="AZ142" s="332"/>
      <c r="BA142" s="332"/>
      <c r="BB142" s="332"/>
      <c r="BC142" s="332"/>
      <c r="BD142" s="332"/>
      <c r="BE142" s="332"/>
      <c r="BF142" s="332"/>
      <c r="BG142" s="332"/>
      <c r="BH142" s="332"/>
      <c r="BI142" s="332"/>
      <c r="BJ142" s="332"/>
      <c r="BK142" s="332"/>
      <c r="BL142" s="332"/>
      <c r="BM142" s="332"/>
      <c r="BN142" s="332"/>
      <c r="BO142" s="332"/>
      <c r="BP142" s="332"/>
      <c r="BQ142" s="332"/>
      <c r="BR142" s="332"/>
      <c r="BS142" s="332"/>
      <c r="BT142" s="332"/>
      <c r="BU142" s="332"/>
      <c r="BV142" s="332"/>
      <c r="BW142" s="332"/>
      <c r="BX142" s="332"/>
      <c r="BY142" s="332"/>
      <c r="BZ142" s="332"/>
      <c r="CA142" s="332"/>
      <c r="CB142" s="332"/>
      <c r="CC142" s="332"/>
      <c r="CD142" s="332"/>
      <c r="CE142" s="332"/>
      <c r="CF142" s="332"/>
      <c r="CG142" s="332"/>
      <c r="CH142" s="332"/>
      <c r="CI142" s="332"/>
      <c r="CJ142" s="332"/>
      <c r="CK142" s="332"/>
      <c r="CL142" s="332"/>
    </row>
    <row r="143" spans="1:90" s="270" customFormat="1" ht="14.25" x14ac:dyDescent="0.2">
      <c r="A143" s="321"/>
      <c r="B143" s="321">
        <v>2260</v>
      </c>
      <c r="C143" s="315" t="s">
        <v>1491</v>
      </c>
      <c r="D143" s="371">
        <f>ROUND(SUMIFS('GROUP Inputs'!H:H,'GROUP Inputs'!A:A,'Kiwi Park Data'!B143),0)</f>
        <v>0</v>
      </c>
      <c r="E143" s="371">
        <f>ROUND(SUMIFS('GROUP Inputs'!I:I,'GROUP Inputs'!A:A,'Kiwi Park Data'!B143),0)</f>
        <v>0</v>
      </c>
      <c r="F143" s="367"/>
      <c r="G143" s="332"/>
      <c r="H143" s="332"/>
      <c r="I143" s="332"/>
      <c r="J143" s="332"/>
      <c r="K143" s="332"/>
      <c r="L143" s="332"/>
      <c r="M143" s="332"/>
      <c r="N143" s="332"/>
      <c r="O143" s="332"/>
      <c r="P143" s="332"/>
      <c r="Q143" s="332"/>
      <c r="R143" s="332"/>
      <c r="S143" s="332"/>
      <c r="T143" s="332"/>
      <c r="U143" s="332"/>
      <c r="V143" s="332"/>
      <c r="W143" s="332"/>
      <c r="X143" s="332"/>
      <c r="Y143" s="332"/>
      <c r="Z143" s="332"/>
      <c r="AA143" s="332"/>
      <c r="AB143" s="332"/>
      <c r="AC143" s="332"/>
      <c r="AD143" s="332"/>
      <c r="AE143" s="332"/>
      <c r="AF143" s="332"/>
      <c r="AG143" s="332"/>
      <c r="AH143" s="332"/>
      <c r="AI143" s="332"/>
      <c r="AJ143" s="332"/>
      <c r="AK143" s="332"/>
      <c r="AL143" s="332"/>
      <c r="AM143" s="332"/>
      <c r="AN143" s="332"/>
      <c r="AO143" s="332"/>
      <c r="AP143" s="332"/>
      <c r="AQ143" s="332"/>
      <c r="AR143" s="332"/>
      <c r="AS143" s="332"/>
      <c r="AT143" s="332"/>
      <c r="AU143" s="332"/>
      <c r="AV143" s="332"/>
      <c r="AW143" s="332"/>
      <c r="AX143" s="332"/>
      <c r="AY143" s="332"/>
      <c r="AZ143" s="332"/>
      <c r="BA143" s="332"/>
      <c r="BB143" s="332"/>
      <c r="BC143" s="332"/>
      <c r="BD143" s="332"/>
      <c r="BE143" s="332"/>
      <c r="BF143" s="332"/>
      <c r="BG143" s="332"/>
      <c r="BH143" s="332"/>
      <c r="BI143" s="332"/>
      <c r="BJ143" s="332"/>
      <c r="BK143" s="332"/>
      <c r="BL143" s="332"/>
      <c r="BM143" s="332"/>
      <c r="BN143" s="332"/>
      <c r="BO143" s="332"/>
      <c r="BP143" s="332"/>
      <c r="BQ143" s="332"/>
      <c r="BR143" s="332"/>
      <c r="BS143" s="332"/>
      <c r="BT143" s="332"/>
      <c r="BU143" s="332"/>
      <c r="BV143" s="332"/>
      <c r="BW143" s="332"/>
      <c r="BX143" s="332"/>
      <c r="BY143" s="332"/>
      <c r="BZ143" s="332"/>
      <c r="CA143" s="332"/>
      <c r="CB143" s="332"/>
      <c r="CC143" s="332"/>
      <c r="CD143" s="332"/>
      <c r="CE143" s="332"/>
      <c r="CF143" s="332"/>
      <c r="CG143" s="332"/>
      <c r="CH143" s="332"/>
      <c r="CI143" s="332"/>
      <c r="CJ143" s="332"/>
      <c r="CK143" s="332"/>
      <c r="CL143" s="332"/>
    </row>
    <row r="144" spans="1:90" s="270" customFormat="1" ht="14.25" x14ac:dyDescent="0.2">
      <c r="A144" s="321"/>
      <c r="B144" s="321">
        <v>2280</v>
      </c>
      <c r="C144" s="315" t="s">
        <v>1492</v>
      </c>
      <c r="D144" s="371">
        <f>ROUND(SUMIFS('GROUP Inputs'!H:H,'GROUP Inputs'!A:A,'Kiwi Park Data'!B144),0)</f>
        <v>0</v>
      </c>
      <c r="E144" s="371">
        <f>ROUND(SUMIFS('GROUP Inputs'!I:I,'GROUP Inputs'!A:A,'Kiwi Park Data'!B144),0)</f>
        <v>0</v>
      </c>
      <c r="F144" s="367"/>
      <c r="G144" s="332"/>
      <c r="H144" s="332"/>
      <c r="I144" s="332"/>
      <c r="J144" s="332"/>
      <c r="K144" s="332"/>
      <c r="L144" s="332"/>
      <c r="M144" s="332"/>
      <c r="N144" s="332"/>
      <c r="O144" s="332"/>
      <c r="P144" s="332"/>
      <c r="Q144" s="332"/>
      <c r="R144" s="332"/>
      <c r="S144" s="332"/>
      <c r="T144" s="332"/>
      <c r="U144" s="332"/>
      <c r="V144" s="332"/>
      <c r="W144" s="332"/>
      <c r="X144" s="332"/>
      <c r="Y144" s="332"/>
      <c r="Z144" s="332"/>
      <c r="AA144" s="332"/>
      <c r="AB144" s="332"/>
      <c r="AC144" s="332"/>
      <c r="AD144" s="332"/>
      <c r="AE144" s="332"/>
      <c r="AF144" s="332"/>
      <c r="AG144" s="332"/>
      <c r="AH144" s="332"/>
      <c r="AI144" s="332"/>
      <c r="AJ144" s="332"/>
      <c r="AK144" s="332"/>
      <c r="AL144" s="332"/>
      <c r="AM144" s="332"/>
      <c r="AN144" s="332"/>
      <c r="AO144" s="332"/>
      <c r="AP144" s="332"/>
      <c r="AQ144" s="332"/>
      <c r="AR144" s="332"/>
      <c r="AS144" s="332"/>
      <c r="AT144" s="332"/>
      <c r="AU144" s="332"/>
      <c r="AV144" s="332"/>
      <c r="AW144" s="332"/>
      <c r="AX144" s="332"/>
      <c r="AY144" s="332"/>
      <c r="AZ144" s="332"/>
      <c r="BA144" s="332"/>
      <c r="BB144" s="332"/>
      <c r="BC144" s="332"/>
      <c r="BD144" s="332"/>
      <c r="BE144" s="332"/>
      <c r="BF144" s="332"/>
      <c r="BG144" s="332"/>
      <c r="BH144" s="332"/>
      <c r="BI144" s="332"/>
      <c r="BJ144" s="332"/>
      <c r="BK144" s="332"/>
      <c r="BL144" s="332"/>
      <c r="BM144" s="332"/>
      <c r="BN144" s="332"/>
      <c r="BO144" s="332"/>
      <c r="BP144" s="332"/>
      <c r="BQ144" s="332"/>
      <c r="BR144" s="332"/>
      <c r="BS144" s="332"/>
      <c r="BT144" s="332"/>
      <c r="BU144" s="332"/>
      <c r="BV144" s="332"/>
      <c r="BW144" s="332"/>
      <c r="BX144" s="332"/>
      <c r="BY144" s="332"/>
      <c r="BZ144" s="332"/>
      <c r="CA144" s="332"/>
      <c r="CB144" s="332"/>
      <c r="CC144" s="332"/>
      <c r="CD144" s="332"/>
      <c r="CE144" s="332"/>
      <c r="CF144" s="332"/>
      <c r="CG144" s="332"/>
      <c r="CH144" s="332"/>
      <c r="CI144" s="332"/>
      <c r="CJ144" s="332"/>
      <c r="CK144" s="332"/>
      <c r="CL144" s="332"/>
    </row>
    <row r="145" spans="1:90" s="270" customFormat="1" ht="14.25" x14ac:dyDescent="0.2">
      <c r="A145" s="321"/>
      <c r="B145" s="321"/>
      <c r="C145" s="315"/>
      <c r="D145" s="371"/>
      <c r="E145" s="367"/>
      <c r="F145" s="367"/>
      <c r="G145" s="332"/>
      <c r="H145" s="332"/>
      <c r="I145" s="332"/>
      <c r="J145" s="332"/>
      <c r="K145" s="332"/>
      <c r="L145" s="332"/>
      <c r="M145" s="332"/>
      <c r="N145" s="332"/>
      <c r="O145" s="332"/>
      <c r="P145" s="332"/>
      <c r="Q145" s="332"/>
      <c r="R145" s="332"/>
      <c r="S145" s="332"/>
      <c r="T145" s="332"/>
      <c r="U145" s="332"/>
      <c r="V145" s="332"/>
      <c r="W145" s="332"/>
      <c r="X145" s="332"/>
      <c r="Y145" s="332"/>
      <c r="Z145" s="332"/>
      <c r="AA145" s="332"/>
      <c r="AB145" s="332"/>
      <c r="AC145" s="332"/>
      <c r="AD145" s="332"/>
      <c r="AE145" s="332"/>
      <c r="AF145" s="332"/>
      <c r="AG145" s="332"/>
      <c r="AH145" s="332"/>
      <c r="AI145" s="332"/>
      <c r="AJ145" s="332"/>
      <c r="AK145" s="332"/>
      <c r="AL145" s="332"/>
      <c r="AM145" s="332"/>
      <c r="AN145" s="332"/>
      <c r="AO145" s="332"/>
      <c r="AP145" s="332"/>
      <c r="AQ145" s="332"/>
      <c r="AR145" s="332"/>
      <c r="AS145" s="332"/>
      <c r="AT145" s="332"/>
      <c r="AU145" s="332"/>
      <c r="AV145" s="332"/>
      <c r="AW145" s="332"/>
      <c r="AX145" s="332"/>
      <c r="AY145" s="332"/>
      <c r="AZ145" s="332"/>
      <c r="BA145" s="332"/>
      <c r="BB145" s="332"/>
      <c r="BC145" s="332"/>
      <c r="BD145" s="332"/>
      <c r="BE145" s="332"/>
      <c r="BF145" s="332"/>
      <c r="BG145" s="332"/>
      <c r="BH145" s="332"/>
      <c r="BI145" s="332"/>
      <c r="BJ145" s="332"/>
      <c r="BK145" s="332"/>
      <c r="BL145" s="332"/>
      <c r="BM145" s="332"/>
      <c r="BN145" s="332"/>
      <c r="BO145" s="332"/>
      <c r="BP145" s="332"/>
      <c r="BQ145" s="332"/>
      <c r="BR145" s="332"/>
      <c r="BS145" s="332"/>
      <c r="BT145" s="332"/>
      <c r="BU145" s="332"/>
      <c r="BV145" s="332"/>
      <c r="BW145" s="332"/>
      <c r="BX145" s="332"/>
      <c r="BY145" s="332"/>
      <c r="BZ145" s="332"/>
      <c r="CA145" s="332"/>
      <c r="CB145" s="332"/>
      <c r="CC145" s="332"/>
      <c r="CD145" s="332"/>
      <c r="CE145" s="332"/>
      <c r="CF145" s="332"/>
      <c r="CG145" s="332"/>
      <c r="CH145" s="332"/>
      <c r="CI145" s="332"/>
      <c r="CJ145" s="332"/>
      <c r="CK145" s="332"/>
      <c r="CL145" s="332"/>
    </row>
    <row r="146" spans="1:90" s="271" customFormat="1" ht="14.25" x14ac:dyDescent="0.2">
      <c r="A146" s="321"/>
      <c r="B146" s="758">
        <v>2298</v>
      </c>
      <c r="C146" s="759" t="s">
        <v>994</v>
      </c>
      <c r="D146" s="760">
        <f>SUM(D132:D145)</f>
        <v>0</v>
      </c>
      <c r="E146" s="760">
        <f>SUM(E132:E145)</f>
        <v>0</v>
      </c>
      <c r="F146" s="761"/>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c r="AE146" s="334"/>
      <c r="AF146" s="334"/>
      <c r="AG146" s="334"/>
      <c r="AH146" s="334"/>
      <c r="AI146" s="334"/>
      <c r="AJ146" s="334"/>
      <c r="AK146" s="334"/>
      <c r="AL146" s="334"/>
      <c r="AM146" s="334"/>
      <c r="AN146" s="334"/>
      <c r="AO146" s="334"/>
      <c r="AP146" s="334"/>
      <c r="AQ146" s="334"/>
      <c r="AR146" s="334"/>
      <c r="AS146" s="334"/>
      <c r="AT146" s="334"/>
      <c r="AU146" s="334"/>
      <c r="AV146" s="334"/>
      <c r="AW146" s="334"/>
      <c r="AX146" s="334"/>
      <c r="AY146" s="334"/>
      <c r="AZ146" s="334"/>
      <c r="BA146" s="334"/>
      <c r="BB146" s="334"/>
      <c r="BC146" s="334"/>
      <c r="BD146" s="334"/>
      <c r="BE146" s="334"/>
      <c r="BF146" s="334"/>
      <c r="BG146" s="334"/>
      <c r="BH146" s="334"/>
      <c r="BI146" s="334"/>
      <c r="BJ146" s="334"/>
      <c r="BK146" s="334"/>
      <c r="BL146" s="334"/>
      <c r="BM146" s="334"/>
      <c r="BN146" s="334"/>
      <c r="BO146" s="334"/>
      <c r="BP146" s="334"/>
      <c r="BQ146" s="334"/>
      <c r="BR146" s="334"/>
      <c r="BS146" s="334"/>
      <c r="BT146" s="334"/>
      <c r="BU146" s="334"/>
      <c r="BV146" s="334"/>
      <c r="BW146" s="334"/>
      <c r="BX146" s="334"/>
      <c r="BY146" s="334"/>
      <c r="BZ146" s="334"/>
      <c r="CA146" s="334"/>
      <c r="CB146" s="334"/>
      <c r="CC146" s="334"/>
      <c r="CD146" s="334"/>
      <c r="CE146" s="334"/>
      <c r="CF146" s="334"/>
      <c r="CG146" s="334"/>
      <c r="CH146" s="334"/>
      <c r="CI146" s="334"/>
      <c r="CJ146" s="334"/>
      <c r="CK146" s="334"/>
      <c r="CL146" s="334"/>
    </row>
    <row r="147" spans="1:90" ht="15" x14ac:dyDescent="0.2">
      <c r="A147" s="321"/>
      <c r="B147" s="323"/>
      <c r="C147" s="318"/>
      <c r="D147" s="371"/>
      <c r="E147" s="367"/>
      <c r="F147" s="367"/>
    </row>
    <row r="148" spans="1:90" ht="15" x14ac:dyDescent="0.2">
      <c r="A148" s="321"/>
      <c r="B148" s="323">
        <v>2300</v>
      </c>
      <c r="C148" s="318" t="s">
        <v>1493</v>
      </c>
      <c r="D148" s="371"/>
      <c r="E148" s="367"/>
      <c r="F148" s="367"/>
    </row>
    <row r="149" spans="1:90" ht="15" x14ac:dyDescent="0.2">
      <c r="A149" s="321"/>
      <c r="B149" s="323"/>
      <c r="C149" s="318"/>
      <c r="D149" s="371"/>
      <c r="E149" s="367"/>
      <c r="F149" s="367"/>
    </row>
    <row r="150" spans="1:90" s="270" customFormat="1" ht="14.25" x14ac:dyDescent="0.2">
      <c r="A150" s="321"/>
      <c r="B150" s="321">
        <v>2310</v>
      </c>
      <c r="C150" s="315" t="s">
        <v>1494</v>
      </c>
      <c r="D150" s="371">
        <f>ROUND(SUMIFS('GROUP Inputs'!H:H,'GROUP Inputs'!A:A,'Kiwi Park Data'!B150),0)</f>
        <v>0</v>
      </c>
      <c r="E150" s="371">
        <f>ROUND(SUMIFS('GROUP Inputs'!I:I,'GROUP Inputs'!A:A,'Kiwi Park Data'!B150),0)</f>
        <v>0</v>
      </c>
      <c r="F150" s="367"/>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332"/>
      <c r="AF150" s="332"/>
      <c r="AG150" s="332"/>
      <c r="AH150" s="332"/>
      <c r="AI150" s="332"/>
      <c r="AJ150" s="332"/>
      <c r="AK150" s="332"/>
      <c r="AL150" s="332"/>
      <c r="AM150" s="332"/>
      <c r="AN150" s="332"/>
      <c r="AO150" s="332"/>
      <c r="AP150" s="332"/>
      <c r="AQ150" s="332"/>
      <c r="AR150" s="332"/>
      <c r="AS150" s="332"/>
      <c r="AT150" s="332"/>
      <c r="AU150" s="332"/>
      <c r="AV150" s="332"/>
      <c r="AW150" s="332"/>
      <c r="AX150" s="332"/>
      <c r="AY150" s="332"/>
      <c r="AZ150" s="332"/>
      <c r="BA150" s="332"/>
      <c r="BB150" s="332"/>
      <c r="BC150" s="332"/>
      <c r="BD150" s="332"/>
      <c r="BE150" s="332"/>
      <c r="BF150" s="332"/>
      <c r="BG150" s="332"/>
      <c r="BH150" s="332"/>
      <c r="BI150" s="332"/>
      <c r="BJ150" s="332"/>
      <c r="BK150" s="332"/>
      <c r="BL150" s="332"/>
      <c r="BM150" s="332"/>
      <c r="BN150" s="332"/>
      <c r="BO150" s="332"/>
      <c r="BP150" s="332"/>
      <c r="BQ150" s="332"/>
      <c r="BR150" s="332"/>
      <c r="BS150" s="332"/>
      <c r="BT150" s="332"/>
      <c r="BU150" s="332"/>
      <c r="BV150" s="332"/>
      <c r="BW150" s="332"/>
      <c r="BX150" s="332"/>
      <c r="BY150" s="332"/>
      <c r="BZ150" s="332"/>
      <c r="CA150" s="332"/>
      <c r="CB150" s="332"/>
      <c r="CC150" s="332"/>
      <c r="CD150" s="332"/>
      <c r="CE150" s="332"/>
      <c r="CF150" s="332"/>
      <c r="CG150" s="332"/>
      <c r="CH150" s="332"/>
      <c r="CI150" s="332"/>
      <c r="CJ150" s="332"/>
      <c r="CK150" s="332"/>
      <c r="CL150" s="332"/>
    </row>
    <row r="151" spans="1:90" s="270" customFormat="1" ht="14.25" x14ac:dyDescent="0.2">
      <c r="A151" s="321"/>
      <c r="B151" s="1415">
        <v>2315</v>
      </c>
      <c r="C151" s="1414" t="s">
        <v>1495</v>
      </c>
      <c r="D151" s="1416">
        <f>ROUND(SUMIFS('GROUP Inputs'!H:H,'GROUP Inputs'!A:A,'Kiwi Park Data'!B151),0)</f>
        <v>0</v>
      </c>
      <c r="E151" s="1416">
        <f>ROUND(SUMIFS('GROUP Inputs'!I:I,'GROUP Inputs'!A:A,'Kiwi Park Data'!B151),0)</f>
        <v>0</v>
      </c>
      <c r="F151" s="1417"/>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332"/>
      <c r="AF151" s="332"/>
      <c r="AG151" s="332"/>
      <c r="AH151" s="332"/>
      <c r="AI151" s="332"/>
      <c r="AJ151" s="332"/>
      <c r="AK151" s="332"/>
      <c r="AL151" s="332"/>
      <c r="AM151" s="332"/>
      <c r="AN151" s="332"/>
      <c r="AO151" s="332"/>
      <c r="AP151" s="332"/>
      <c r="AQ151" s="332"/>
      <c r="AR151" s="332"/>
      <c r="AS151" s="332"/>
      <c r="AT151" s="332"/>
      <c r="AU151" s="332"/>
      <c r="AV151" s="332"/>
      <c r="AW151" s="332"/>
      <c r="AX151" s="332"/>
      <c r="AY151" s="332"/>
      <c r="AZ151" s="332"/>
      <c r="BA151" s="332"/>
      <c r="BB151" s="332"/>
      <c r="BC151" s="332"/>
      <c r="BD151" s="332"/>
      <c r="BE151" s="332"/>
      <c r="BF151" s="332"/>
      <c r="BG151" s="332"/>
      <c r="BH151" s="332"/>
      <c r="BI151" s="332"/>
      <c r="BJ151" s="332"/>
      <c r="BK151" s="332"/>
      <c r="BL151" s="332"/>
      <c r="BM151" s="332"/>
      <c r="BN151" s="332"/>
      <c r="BO151" s="332"/>
      <c r="BP151" s="332"/>
      <c r="BQ151" s="332"/>
      <c r="BR151" s="332"/>
      <c r="BS151" s="332"/>
      <c r="BT151" s="332"/>
      <c r="BU151" s="332"/>
      <c r="BV151" s="332"/>
      <c r="BW151" s="332"/>
      <c r="BX151" s="332"/>
      <c r="BY151" s="332"/>
      <c r="BZ151" s="332"/>
      <c r="CA151" s="332"/>
      <c r="CB151" s="332"/>
      <c r="CC151" s="332"/>
      <c r="CD151" s="332"/>
      <c r="CE151" s="332"/>
      <c r="CF151" s="332"/>
      <c r="CG151" s="332"/>
      <c r="CH151" s="332"/>
      <c r="CI151" s="332"/>
      <c r="CJ151" s="332"/>
      <c r="CK151" s="332"/>
      <c r="CL151" s="332"/>
    </row>
    <row r="152" spans="1:90" s="270" customFormat="1" ht="14.25" x14ac:dyDescent="0.2">
      <c r="A152" s="321"/>
      <c r="B152" s="321">
        <v>2320</v>
      </c>
      <c r="C152" s="315" t="s">
        <v>1403</v>
      </c>
      <c r="D152" s="371">
        <f>ROUND(SUMIFS('GROUP Inputs'!H:H,'GROUP Inputs'!A:A,'Kiwi Park Data'!B152),0)</f>
        <v>0</v>
      </c>
      <c r="E152" s="371">
        <f>ROUND(SUMIFS('GROUP Inputs'!I:I,'GROUP Inputs'!A:A,'Kiwi Park Data'!B152),0)</f>
        <v>0</v>
      </c>
      <c r="F152" s="367"/>
      <c r="G152" s="332"/>
      <c r="H152" s="332"/>
      <c r="I152" s="332"/>
      <c r="J152" s="332"/>
      <c r="K152" s="332"/>
      <c r="L152" s="332"/>
      <c r="M152" s="332"/>
      <c r="N152" s="332"/>
      <c r="O152" s="332"/>
      <c r="P152" s="332"/>
      <c r="Q152" s="332"/>
      <c r="R152" s="332"/>
      <c r="S152" s="332"/>
      <c r="T152" s="332"/>
      <c r="U152" s="332"/>
      <c r="V152" s="332"/>
      <c r="W152" s="332"/>
      <c r="X152" s="332"/>
      <c r="Y152" s="332"/>
      <c r="Z152" s="332"/>
      <c r="AA152" s="332"/>
      <c r="AB152" s="332"/>
      <c r="AC152" s="332"/>
      <c r="AD152" s="332"/>
      <c r="AE152" s="332"/>
      <c r="AF152" s="332"/>
      <c r="AG152" s="332"/>
      <c r="AH152" s="332"/>
      <c r="AI152" s="332"/>
      <c r="AJ152" s="332"/>
      <c r="AK152" s="332"/>
      <c r="AL152" s="332"/>
      <c r="AM152" s="332"/>
      <c r="AN152" s="332"/>
      <c r="AO152" s="332"/>
      <c r="AP152" s="332"/>
      <c r="AQ152" s="332"/>
      <c r="AR152" s="332"/>
      <c r="AS152" s="332"/>
      <c r="AT152" s="332"/>
      <c r="AU152" s="332"/>
      <c r="AV152" s="332"/>
      <c r="AW152" s="332"/>
      <c r="AX152" s="332"/>
      <c r="AY152" s="332"/>
      <c r="AZ152" s="332"/>
      <c r="BA152" s="332"/>
      <c r="BB152" s="332"/>
      <c r="BC152" s="332"/>
      <c r="BD152" s="332"/>
      <c r="BE152" s="332"/>
      <c r="BF152" s="332"/>
      <c r="BG152" s="332"/>
      <c r="BH152" s="332"/>
      <c r="BI152" s="332"/>
      <c r="BJ152" s="332"/>
      <c r="BK152" s="332"/>
      <c r="BL152" s="332"/>
      <c r="BM152" s="332"/>
      <c r="BN152" s="332"/>
      <c r="BO152" s="332"/>
      <c r="BP152" s="332"/>
      <c r="BQ152" s="332"/>
      <c r="BR152" s="332"/>
      <c r="BS152" s="332"/>
      <c r="BT152" s="332"/>
      <c r="BU152" s="332"/>
      <c r="BV152" s="332"/>
      <c r="BW152" s="332"/>
      <c r="BX152" s="332"/>
      <c r="BY152" s="332"/>
      <c r="BZ152" s="332"/>
      <c r="CA152" s="332"/>
      <c r="CB152" s="332"/>
      <c r="CC152" s="332"/>
      <c r="CD152" s="332"/>
      <c r="CE152" s="332"/>
      <c r="CF152" s="332"/>
      <c r="CG152" s="332"/>
      <c r="CH152" s="332"/>
      <c r="CI152" s="332"/>
      <c r="CJ152" s="332"/>
      <c r="CK152" s="332"/>
      <c r="CL152" s="332"/>
    </row>
    <row r="153" spans="1:90" s="270" customFormat="1" ht="14.25" x14ac:dyDescent="0.2">
      <c r="A153" s="321"/>
      <c r="B153" s="321">
        <v>2324</v>
      </c>
      <c r="C153" s="315" t="s">
        <v>1496</v>
      </c>
      <c r="D153" s="371">
        <f>ROUND(SUMIFS('GROUP Inputs'!H:H,'GROUP Inputs'!A:A,'Kiwi Park Data'!B153),0)</f>
        <v>0</v>
      </c>
      <c r="E153" s="371">
        <f>ROUND(SUMIFS('GROUP Inputs'!I:I,'GROUP Inputs'!A:A,'Kiwi Park Data'!B153),0)</f>
        <v>0</v>
      </c>
      <c r="F153" s="367"/>
      <c r="G153" s="332"/>
      <c r="H153" s="332"/>
      <c r="I153" s="332"/>
      <c r="J153" s="332"/>
      <c r="K153" s="332"/>
      <c r="L153" s="332"/>
      <c r="M153" s="332"/>
      <c r="N153" s="332"/>
      <c r="O153" s="332"/>
      <c r="P153" s="332"/>
      <c r="Q153" s="332"/>
      <c r="R153" s="332"/>
      <c r="S153" s="332"/>
      <c r="T153" s="332"/>
      <c r="U153" s="332"/>
      <c r="V153" s="332"/>
      <c r="W153" s="332"/>
      <c r="X153" s="332"/>
      <c r="Y153" s="332"/>
      <c r="Z153" s="332"/>
      <c r="AA153" s="332"/>
      <c r="AB153" s="332"/>
      <c r="AC153" s="332"/>
      <c r="AD153" s="332"/>
      <c r="AE153" s="332"/>
      <c r="AF153" s="332"/>
      <c r="AG153" s="332"/>
      <c r="AH153" s="332"/>
      <c r="AI153" s="332"/>
      <c r="AJ153" s="332"/>
      <c r="AK153" s="332"/>
      <c r="AL153" s="332"/>
      <c r="AM153" s="332"/>
      <c r="AN153" s="332"/>
      <c r="AO153" s="332"/>
      <c r="AP153" s="332"/>
      <c r="AQ153" s="332"/>
      <c r="AR153" s="332"/>
      <c r="AS153" s="332"/>
      <c r="AT153" s="332"/>
      <c r="AU153" s="332"/>
      <c r="AV153" s="332"/>
      <c r="AW153" s="332"/>
      <c r="AX153" s="332"/>
      <c r="AY153" s="332"/>
      <c r="AZ153" s="332"/>
      <c r="BA153" s="332"/>
      <c r="BB153" s="332"/>
      <c r="BC153" s="332"/>
      <c r="BD153" s="332"/>
      <c r="BE153" s="332"/>
      <c r="BF153" s="332"/>
      <c r="BG153" s="332"/>
      <c r="BH153" s="332"/>
      <c r="BI153" s="332"/>
      <c r="BJ153" s="332"/>
      <c r="BK153" s="332"/>
      <c r="BL153" s="332"/>
      <c r="BM153" s="332"/>
      <c r="BN153" s="332"/>
      <c r="BO153" s="332"/>
      <c r="BP153" s="332"/>
      <c r="BQ153" s="332"/>
      <c r="BR153" s="332"/>
      <c r="BS153" s="332"/>
      <c r="BT153" s="332"/>
      <c r="BU153" s="332"/>
      <c r="BV153" s="332"/>
      <c r="BW153" s="332"/>
      <c r="BX153" s="332"/>
      <c r="BY153" s="332"/>
      <c r="BZ153" s="332"/>
      <c r="CA153" s="332"/>
      <c r="CB153" s="332"/>
      <c r="CC153" s="332"/>
      <c r="CD153" s="332"/>
      <c r="CE153" s="332"/>
      <c r="CF153" s="332"/>
      <c r="CG153" s="332"/>
      <c r="CH153" s="332"/>
      <c r="CI153" s="332"/>
      <c r="CJ153" s="332"/>
      <c r="CK153" s="332"/>
      <c r="CL153" s="332"/>
    </row>
    <row r="154" spans="1:90" s="270" customFormat="1" ht="14.25" x14ac:dyDescent="0.2">
      <c r="A154" s="321"/>
      <c r="B154" s="321">
        <v>2325</v>
      </c>
      <c r="C154" s="315" t="s">
        <v>1404</v>
      </c>
      <c r="D154" s="371">
        <f>ROUND(SUMIFS('GROUP Inputs'!H:H,'GROUP Inputs'!A:A,'Kiwi Park Data'!B154),0)</f>
        <v>0</v>
      </c>
      <c r="E154" s="371">
        <f>ROUND(SUMIFS('GROUP Inputs'!I:I,'GROUP Inputs'!A:A,'Kiwi Park Data'!B154),0)</f>
        <v>0</v>
      </c>
      <c r="F154" s="367"/>
      <c r="G154" s="332"/>
      <c r="H154" s="332"/>
      <c r="I154" s="332"/>
      <c r="J154" s="332"/>
      <c r="K154" s="332"/>
      <c r="L154" s="332"/>
      <c r="M154" s="332"/>
      <c r="N154" s="332"/>
      <c r="O154" s="332"/>
      <c r="P154" s="332"/>
      <c r="Q154" s="332"/>
      <c r="R154" s="332"/>
      <c r="S154" s="332"/>
      <c r="T154" s="332"/>
      <c r="U154" s="332"/>
      <c r="V154" s="332"/>
      <c r="W154" s="332"/>
      <c r="X154" s="332"/>
      <c r="Y154" s="332"/>
      <c r="Z154" s="332"/>
      <c r="AA154" s="332"/>
      <c r="AB154" s="332"/>
      <c r="AC154" s="332"/>
      <c r="AD154" s="332"/>
      <c r="AE154" s="332"/>
      <c r="AF154" s="332"/>
      <c r="AG154" s="332"/>
      <c r="AH154" s="332"/>
      <c r="AI154" s="332"/>
      <c r="AJ154" s="332"/>
      <c r="AK154" s="332"/>
      <c r="AL154" s="332"/>
      <c r="AM154" s="332"/>
      <c r="AN154" s="332"/>
      <c r="AO154" s="332"/>
      <c r="AP154" s="332"/>
      <c r="AQ154" s="332"/>
      <c r="AR154" s="332"/>
      <c r="AS154" s="332"/>
      <c r="AT154" s="332"/>
      <c r="AU154" s="332"/>
      <c r="AV154" s="332"/>
      <c r="AW154" s="332"/>
      <c r="AX154" s="332"/>
      <c r="AY154" s="332"/>
      <c r="AZ154" s="332"/>
      <c r="BA154" s="332"/>
      <c r="BB154" s="332"/>
      <c r="BC154" s="332"/>
      <c r="BD154" s="332"/>
      <c r="BE154" s="332"/>
      <c r="BF154" s="332"/>
      <c r="BG154" s="332"/>
      <c r="BH154" s="332"/>
      <c r="BI154" s="332"/>
      <c r="BJ154" s="332"/>
      <c r="BK154" s="332"/>
      <c r="BL154" s="332"/>
      <c r="BM154" s="332"/>
      <c r="BN154" s="332"/>
      <c r="BO154" s="332"/>
      <c r="BP154" s="332"/>
      <c r="BQ154" s="332"/>
      <c r="BR154" s="332"/>
      <c r="BS154" s="332"/>
      <c r="BT154" s="332"/>
      <c r="BU154" s="332"/>
      <c r="BV154" s="332"/>
      <c r="BW154" s="332"/>
      <c r="BX154" s="332"/>
      <c r="BY154" s="332"/>
      <c r="BZ154" s="332"/>
      <c r="CA154" s="332"/>
      <c r="CB154" s="332"/>
      <c r="CC154" s="332"/>
      <c r="CD154" s="332"/>
      <c r="CE154" s="332"/>
      <c r="CF154" s="332"/>
      <c r="CG154" s="332"/>
      <c r="CH154" s="332"/>
      <c r="CI154" s="332"/>
      <c r="CJ154" s="332"/>
      <c r="CK154" s="332"/>
      <c r="CL154" s="332"/>
    </row>
    <row r="155" spans="1:90" s="270" customFormat="1" ht="14.25" x14ac:dyDescent="0.2">
      <c r="A155" s="321"/>
      <c r="B155" s="1415">
        <v>2330</v>
      </c>
      <c r="C155" s="1414" t="s">
        <v>1497</v>
      </c>
      <c r="D155" s="1416">
        <f>ROUND(SUMIFS('GROUP Inputs'!H:H,'GROUP Inputs'!A:A,'Kiwi Park Data'!B155),0)</f>
        <v>0</v>
      </c>
      <c r="E155" s="1416">
        <f>ROUND(SUMIFS('GROUP Inputs'!I:I,'GROUP Inputs'!A:A,'Kiwi Park Data'!B155),0)</f>
        <v>0</v>
      </c>
      <c r="F155" s="1417"/>
      <c r="G155" s="332"/>
      <c r="H155" s="332"/>
      <c r="I155" s="332"/>
      <c r="J155" s="332"/>
      <c r="K155" s="332"/>
      <c r="L155" s="332"/>
      <c r="M155" s="332"/>
      <c r="N155" s="332"/>
      <c r="O155" s="332"/>
      <c r="P155" s="332"/>
      <c r="Q155" s="332"/>
      <c r="R155" s="332"/>
      <c r="S155" s="332"/>
      <c r="T155" s="332"/>
      <c r="U155" s="332"/>
      <c r="V155" s="332"/>
      <c r="W155" s="332"/>
      <c r="X155" s="332"/>
      <c r="Y155" s="332"/>
      <c r="Z155" s="332"/>
      <c r="AA155" s="332"/>
      <c r="AB155" s="332"/>
      <c r="AC155" s="332"/>
      <c r="AD155" s="332"/>
      <c r="AE155" s="332"/>
      <c r="AF155" s="332"/>
      <c r="AG155" s="332"/>
      <c r="AH155" s="332"/>
      <c r="AI155" s="332"/>
      <c r="AJ155" s="332"/>
      <c r="AK155" s="332"/>
      <c r="AL155" s="332"/>
      <c r="AM155" s="332"/>
      <c r="AN155" s="332"/>
      <c r="AO155" s="332"/>
      <c r="AP155" s="332"/>
      <c r="AQ155" s="332"/>
      <c r="AR155" s="332"/>
      <c r="AS155" s="332"/>
      <c r="AT155" s="332"/>
      <c r="AU155" s="332"/>
      <c r="AV155" s="332"/>
      <c r="AW155" s="332"/>
      <c r="AX155" s="332"/>
      <c r="AY155" s="332"/>
      <c r="AZ155" s="332"/>
      <c r="BA155" s="332"/>
      <c r="BB155" s="332"/>
      <c r="BC155" s="332"/>
      <c r="BD155" s="332"/>
      <c r="BE155" s="332"/>
      <c r="BF155" s="332"/>
      <c r="BG155" s="332"/>
      <c r="BH155" s="332"/>
      <c r="BI155" s="332"/>
      <c r="BJ155" s="332"/>
      <c r="BK155" s="332"/>
      <c r="BL155" s="332"/>
      <c r="BM155" s="332"/>
      <c r="BN155" s="332"/>
      <c r="BO155" s="332"/>
      <c r="BP155" s="332"/>
      <c r="BQ155" s="332"/>
      <c r="BR155" s="332"/>
      <c r="BS155" s="332"/>
      <c r="BT155" s="332"/>
      <c r="BU155" s="332"/>
      <c r="BV155" s="332"/>
      <c r="BW155" s="332"/>
      <c r="BX155" s="332"/>
      <c r="BY155" s="332"/>
      <c r="BZ155" s="332"/>
      <c r="CA155" s="332"/>
      <c r="CB155" s="332"/>
      <c r="CC155" s="332"/>
      <c r="CD155" s="332"/>
      <c r="CE155" s="332"/>
      <c r="CF155" s="332"/>
      <c r="CG155" s="332"/>
      <c r="CH155" s="332"/>
      <c r="CI155" s="332"/>
      <c r="CJ155" s="332"/>
      <c r="CK155" s="332"/>
      <c r="CL155" s="332"/>
    </row>
    <row r="156" spans="1:90" s="270" customFormat="1" ht="14.25" x14ac:dyDescent="0.2">
      <c r="A156" s="321"/>
      <c r="B156" s="321">
        <v>2350</v>
      </c>
      <c r="C156" s="315" t="s">
        <v>1405</v>
      </c>
      <c r="D156" s="371">
        <f>ROUND(SUMIFS('GROUP Inputs'!H:H,'GROUP Inputs'!A:A,'Kiwi Park Data'!B156),0)</f>
        <v>0</v>
      </c>
      <c r="E156" s="371">
        <f>ROUND(SUMIFS('GROUP Inputs'!I:I,'GROUP Inputs'!A:A,'Kiwi Park Data'!B156),0)</f>
        <v>0</v>
      </c>
      <c r="F156" s="367"/>
      <c r="G156" s="332"/>
      <c r="H156" s="332"/>
      <c r="I156" s="332"/>
      <c r="J156" s="332"/>
      <c r="K156" s="332"/>
      <c r="L156" s="332"/>
      <c r="M156" s="332"/>
      <c r="N156" s="332"/>
      <c r="O156" s="332"/>
      <c r="P156" s="332"/>
      <c r="Q156" s="332"/>
      <c r="R156" s="332"/>
      <c r="S156" s="332"/>
      <c r="T156" s="332"/>
      <c r="U156" s="332"/>
      <c r="V156" s="332"/>
      <c r="W156" s="332"/>
      <c r="X156" s="332"/>
      <c r="Y156" s="332"/>
      <c r="Z156" s="332"/>
      <c r="AA156" s="332"/>
      <c r="AB156" s="332"/>
      <c r="AC156" s="332"/>
      <c r="AD156" s="332"/>
      <c r="AE156" s="332"/>
      <c r="AF156" s="332"/>
      <c r="AG156" s="332"/>
      <c r="AH156" s="332"/>
      <c r="AI156" s="332"/>
      <c r="AJ156" s="332"/>
      <c r="AK156" s="332"/>
      <c r="AL156" s="332"/>
      <c r="AM156" s="332"/>
      <c r="AN156" s="332"/>
      <c r="AO156" s="332"/>
      <c r="AP156" s="332"/>
      <c r="AQ156" s="332"/>
      <c r="AR156" s="332"/>
      <c r="AS156" s="332"/>
      <c r="AT156" s="332"/>
      <c r="AU156" s="332"/>
      <c r="AV156" s="332"/>
      <c r="AW156" s="332"/>
      <c r="AX156" s="332"/>
      <c r="AY156" s="332"/>
      <c r="AZ156" s="332"/>
      <c r="BA156" s="332"/>
      <c r="BB156" s="332"/>
      <c r="BC156" s="332"/>
      <c r="BD156" s="332"/>
      <c r="BE156" s="332"/>
      <c r="BF156" s="332"/>
      <c r="BG156" s="332"/>
      <c r="BH156" s="332"/>
      <c r="BI156" s="332"/>
      <c r="BJ156" s="332"/>
      <c r="BK156" s="332"/>
      <c r="BL156" s="332"/>
      <c r="BM156" s="332"/>
      <c r="BN156" s="332"/>
      <c r="BO156" s="332"/>
      <c r="BP156" s="332"/>
      <c r="BQ156" s="332"/>
      <c r="BR156" s="332"/>
      <c r="BS156" s="332"/>
      <c r="BT156" s="332"/>
      <c r="BU156" s="332"/>
      <c r="BV156" s="332"/>
      <c r="BW156" s="332"/>
      <c r="BX156" s="332"/>
      <c r="BY156" s="332"/>
      <c r="BZ156" s="332"/>
      <c r="CA156" s="332"/>
      <c r="CB156" s="332"/>
      <c r="CC156" s="332"/>
      <c r="CD156" s="332"/>
      <c r="CE156" s="332"/>
      <c r="CF156" s="332"/>
      <c r="CG156" s="332"/>
      <c r="CH156" s="332"/>
      <c r="CI156" s="332"/>
      <c r="CJ156" s="332"/>
      <c r="CK156" s="332"/>
      <c r="CL156" s="332"/>
    </row>
    <row r="157" spans="1:90" s="270" customFormat="1" ht="14.25" x14ac:dyDescent="0.2">
      <c r="A157" s="321"/>
      <c r="B157" s="321">
        <v>2360</v>
      </c>
      <c r="C157" s="315" t="s">
        <v>1498</v>
      </c>
      <c r="D157" s="371">
        <f>ROUND(SUMIFS('GROUP Inputs'!H:H,'GROUP Inputs'!A:A,'Kiwi Park Data'!B157),0)</f>
        <v>0</v>
      </c>
      <c r="E157" s="371">
        <f>ROUND(SUMIFS('GROUP Inputs'!I:I,'GROUP Inputs'!A:A,'Kiwi Park Data'!B157),0)</f>
        <v>0</v>
      </c>
      <c r="F157" s="367"/>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332"/>
      <c r="AE157" s="332"/>
      <c r="AF157" s="332"/>
      <c r="AG157" s="332"/>
      <c r="AH157" s="332"/>
      <c r="AI157" s="332"/>
      <c r="AJ157" s="332"/>
      <c r="AK157" s="332"/>
      <c r="AL157" s="332"/>
      <c r="AM157" s="332"/>
      <c r="AN157" s="332"/>
      <c r="AO157" s="332"/>
      <c r="AP157" s="332"/>
      <c r="AQ157" s="332"/>
      <c r="AR157" s="332"/>
      <c r="AS157" s="332"/>
      <c r="AT157" s="332"/>
      <c r="AU157" s="332"/>
      <c r="AV157" s="332"/>
      <c r="AW157" s="332"/>
      <c r="AX157" s="332"/>
      <c r="AY157" s="332"/>
      <c r="AZ157" s="332"/>
      <c r="BA157" s="332"/>
      <c r="BB157" s="332"/>
      <c r="BC157" s="332"/>
      <c r="BD157" s="332"/>
      <c r="BE157" s="332"/>
      <c r="BF157" s="332"/>
      <c r="BG157" s="332"/>
      <c r="BH157" s="332"/>
      <c r="BI157" s="332"/>
      <c r="BJ157" s="332"/>
      <c r="BK157" s="332"/>
      <c r="BL157" s="332"/>
      <c r="BM157" s="332"/>
      <c r="BN157" s="332"/>
      <c r="BO157" s="332"/>
      <c r="BP157" s="332"/>
      <c r="BQ157" s="332"/>
      <c r="BR157" s="332"/>
      <c r="BS157" s="332"/>
      <c r="BT157" s="332"/>
      <c r="BU157" s="332"/>
      <c r="BV157" s="332"/>
      <c r="BW157" s="332"/>
      <c r="BX157" s="332"/>
      <c r="BY157" s="332"/>
      <c r="BZ157" s="332"/>
      <c r="CA157" s="332"/>
      <c r="CB157" s="332"/>
      <c r="CC157" s="332"/>
      <c r="CD157" s="332"/>
      <c r="CE157" s="332"/>
      <c r="CF157" s="332"/>
      <c r="CG157" s="332"/>
      <c r="CH157" s="332"/>
      <c r="CI157" s="332"/>
      <c r="CJ157" s="332"/>
      <c r="CK157" s="332"/>
      <c r="CL157" s="332"/>
    </row>
    <row r="158" spans="1:90" s="270" customFormat="1" ht="14.25" x14ac:dyDescent="0.2">
      <c r="A158" s="321"/>
      <c r="B158" s="321">
        <v>2370</v>
      </c>
      <c r="C158" s="315" t="s">
        <v>1406</v>
      </c>
      <c r="D158" s="371">
        <f>ROUND(SUMIFS('GROUP Inputs'!H:H,'GROUP Inputs'!A:A,'Kiwi Park Data'!B158),0)</f>
        <v>0</v>
      </c>
      <c r="E158" s="371">
        <f>ROUND(SUMIFS('GROUP Inputs'!I:I,'GROUP Inputs'!A:A,'Kiwi Park Data'!B158),0)</f>
        <v>0</v>
      </c>
      <c r="F158" s="367"/>
      <c r="G158" s="332"/>
      <c r="H158" s="332"/>
      <c r="I158" s="332"/>
      <c r="J158" s="332"/>
      <c r="K158" s="332"/>
      <c r="L158" s="332"/>
      <c r="M158" s="332"/>
      <c r="N158" s="332"/>
      <c r="O158" s="332"/>
      <c r="P158" s="332"/>
      <c r="Q158" s="332"/>
      <c r="R158" s="332"/>
      <c r="S158" s="332"/>
      <c r="T158" s="332"/>
      <c r="U158" s="332"/>
      <c r="V158" s="332"/>
      <c r="W158" s="332"/>
      <c r="X158" s="332"/>
      <c r="Y158" s="332"/>
      <c r="Z158" s="332"/>
      <c r="AA158" s="332"/>
      <c r="AB158" s="332"/>
      <c r="AC158" s="332"/>
      <c r="AD158" s="332"/>
      <c r="AE158" s="332"/>
      <c r="AF158" s="332"/>
      <c r="AG158" s="332"/>
      <c r="AH158" s="332"/>
      <c r="AI158" s="332"/>
      <c r="AJ158" s="332"/>
      <c r="AK158" s="332"/>
      <c r="AL158" s="332"/>
      <c r="AM158" s="332"/>
      <c r="AN158" s="332"/>
      <c r="AO158" s="332"/>
      <c r="AP158" s="332"/>
      <c r="AQ158" s="332"/>
      <c r="AR158" s="332"/>
      <c r="AS158" s="332"/>
      <c r="AT158" s="332"/>
      <c r="AU158" s="332"/>
      <c r="AV158" s="332"/>
      <c r="AW158" s="332"/>
      <c r="AX158" s="332"/>
      <c r="AY158" s="332"/>
      <c r="AZ158" s="332"/>
      <c r="BA158" s="332"/>
      <c r="BB158" s="332"/>
      <c r="BC158" s="332"/>
      <c r="BD158" s="332"/>
      <c r="BE158" s="332"/>
      <c r="BF158" s="332"/>
      <c r="BG158" s="332"/>
      <c r="BH158" s="332"/>
      <c r="BI158" s="332"/>
      <c r="BJ158" s="332"/>
      <c r="BK158" s="332"/>
      <c r="BL158" s="332"/>
      <c r="BM158" s="332"/>
      <c r="BN158" s="332"/>
      <c r="BO158" s="332"/>
      <c r="BP158" s="332"/>
      <c r="BQ158" s="332"/>
      <c r="BR158" s="332"/>
      <c r="BS158" s="332"/>
      <c r="BT158" s="332"/>
      <c r="BU158" s="332"/>
      <c r="BV158" s="332"/>
      <c r="BW158" s="332"/>
      <c r="BX158" s="332"/>
      <c r="BY158" s="332"/>
      <c r="BZ158" s="332"/>
      <c r="CA158" s="332"/>
      <c r="CB158" s="332"/>
      <c r="CC158" s="332"/>
      <c r="CD158" s="332"/>
      <c r="CE158" s="332"/>
      <c r="CF158" s="332"/>
      <c r="CG158" s="332"/>
      <c r="CH158" s="332"/>
      <c r="CI158" s="332"/>
      <c r="CJ158" s="332"/>
      <c r="CK158" s="332"/>
      <c r="CL158" s="332"/>
    </row>
    <row r="159" spans="1:90" s="270" customFormat="1" ht="14.25" x14ac:dyDescent="0.2">
      <c r="A159" s="321"/>
      <c r="B159" s="321">
        <v>2380</v>
      </c>
      <c r="C159" s="315" t="s">
        <v>1407</v>
      </c>
      <c r="D159" s="371">
        <f>ROUND(SUMIFS('GROUP Inputs'!H:H,'GROUP Inputs'!A:A,'Kiwi Park Data'!B159),0)</f>
        <v>0</v>
      </c>
      <c r="E159" s="371">
        <f>ROUND(SUMIFS('GROUP Inputs'!I:I,'GROUP Inputs'!A:A,'Kiwi Park Data'!B159),0)</f>
        <v>0</v>
      </c>
      <c r="F159" s="367"/>
      <c r="G159" s="332"/>
      <c r="H159" s="332"/>
      <c r="I159" s="332"/>
      <c r="J159" s="332"/>
      <c r="K159" s="332"/>
      <c r="L159" s="332"/>
      <c r="M159" s="332"/>
      <c r="N159" s="332"/>
      <c r="O159" s="332"/>
      <c r="P159" s="332"/>
      <c r="Q159" s="332"/>
      <c r="R159" s="332"/>
      <c r="S159" s="332"/>
      <c r="T159" s="332"/>
      <c r="U159" s="332"/>
      <c r="V159" s="332"/>
      <c r="W159" s="332"/>
      <c r="X159" s="332"/>
      <c r="Y159" s="332"/>
      <c r="Z159" s="332"/>
      <c r="AA159" s="332"/>
      <c r="AB159" s="332"/>
      <c r="AC159" s="332"/>
      <c r="AD159" s="332"/>
      <c r="AE159" s="332"/>
      <c r="AF159" s="332"/>
      <c r="AG159" s="332"/>
      <c r="AH159" s="332"/>
      <c r="AI159" s="332"/>
      <c r="AJ159" s="332"/>
      <c r="AK159" s="332"/>
      <c r="AL159" s="332"/>
      <c r="AM159" s="332"/>
      <c r="AN159" s="332"/>
      <c r="AO159" s="332"/>
      <c r="AP159" s="332"/>
      <c r="AQ159" s="332"/>
      <c r="AR159" s="332"/>
      <c r="AS159" s="332"/>
      <c r="AT159" s="332"/>
      <c r="AU159" s="332"/>
      <c r="AV159" s="332"/>
      <c r="AW159" s="332"/>
      <c r="AX159" s="332"/>
      <c r="AY159" s="332"/>
      <c r="AZ159" s="332"/>
      <c r="BA159" s="332"/>
      <c r="BB159" s="332"/>
      <c r="BC159" s="332"/>
      <c r="BD159" s="332"/>
      <c r="BE159" s="332"/>
      <c r="BF159" s="332"/>
      <c r="BG159" s="332"/>
      <c r="BH159" s="332"/>
      <c r="BI159" s="332"/>
      <c r="BJ159" s="332"/>
      <c r="BK159" s="332"/>
      <c r="BL159" s="332"/>
      <c r="BM159" s="332"/>
      <c r="BN159" s="332"/>
      <c r="BO159" s="332"/>
      <c r="BP159" s="332"/>
      <c r="BQ159" s="332"/>
      <c r="BR159" s="332"/>
      <c r="BS159" s="332"/>
      <c r="BT159" s="332"/>
      <c r="BU159" s="332"/>
      <c r="BV159" s="332"/>
      <c r="BW159" s="332"/>
      <c r="BX159" s="332"/>
      <c r="BY159" s="332"/>
      <c r="BZ159" s="332"/>
      <c r="CA159" s="332"/>
      <c r="CB159" s="332"/>
      <c r="CC159" s="332"/>
      <c r="CD159" s="332"/>
      <c r="CE159" s="332"/>
      <c r="CF159" s="332"/>
      <c r="CG159" s="332"/>
      <c r="CH159" s="332"/>
      <c r="CI159" s="332"/>
      <c r="CJ159" s="332"/>
      <c r="CK159" s="332"/>
      <c r="CL159" s="332"/>
    </row>
    <row r="160" spans="1:90" s="270" customFormat="1" ht="14.25" x14ac:dyDescent="0.2">
      <c r="A160" s="321"/>
      <c r="B160" s="321"/>
      <c r="C160" s="315"/>
      <c r="D160" s="371"/>
      <c r="E160" s="367"/>
      <c r="F160" s="367"/>
      <c r="G160" s="332"/>
      <c r="H160" s="332"/>
      <c r="I160" s="332"/>
      <c r="J160" s="332"/>
      <c r="K160" s="332"/>
      <c r="L160" s="332"/>
      <c r="M160" s="332"/>
      <c r="N160" s="332"/>
      <c r="O160" s="332"/>
      <c r="P160" s="332"/>
      <c r="Q160" s="332"/>
      <c r="R160" s="332"/>
      <c r="S160" s="332"/>
      <c r="T160" s="332"/>
      <c r="U160" s="332"/>
      <c r="V160" s="332"/>
      <c r="W160" s="332"/>
      <c r="X160" s="332"/>
      <c r="Y160" s="332"/>
      <c r="Z160" s="332"/>
      <c r="AA160" s="332"/>
      <c r="AB160" s="332"/>
      <c r="AC160" s="332"/>
      <c r="AD160" s="332"/>
      <c r="AE160" s="332"/>
      <c r="AF160" s="332"/>
      <c r="AG160" s="332"/>
      <c r="AH160" s="332"/>
      <c r="AI160" s="332"/>
      <c r="AJ160" s="332"/>
      <c r="AK160" s="332"/>
      <c r="AL160" s="332"/>
      <c r="AM160" s="332"/>
      <c r="AN160" s="332"/>
      <c r="AO160" s="332"/>
      <c r="AP160" s="332"/>
      <c r="AQ160" s="332"/>
      <c r="AR160" s="332"/>
      <c r="AS160" s="332"/>
      <c r="AT160" s="332"/>
      <c r="AU160" s="332"/>
      <c r="AV160" s="332"/>
      <c r="AW160" s="332"/>
      <c r="AX160" s="332"/>
      <c r="AY160" s="332"/>
      <c r="AZ160" s="332"/>
      <c r="BA160" s="332"/>
      <c r="BB160" s="332"/>
      <c r="BC160" s="332"/>
      <c r="BD160" s="332"/>
      <c r="BE160" s="332"/>
      <c r="BF160" s="332"/>
      <c r="BG160" s="332"/>
      <c r="BH160" s="332"/>
      <c r="BI160" s="332"/>
      <c r="BJ160" s="332"/>
      <c r="BK160" s="332"/>
      <c r="BL160" s="332"/>
      <c r="BM160" s="332"/>
      <c r="BN160" s="332"/>
      <c r="BO160" s="332"/>
      <c r="BP160" s="332"/>
      <c r="BQ160" s="332"/>
      <c r="BR160" s="332"/>
      <c r="BS160" s="332"/>
      <c r="BT160" s="332"/>
      <c r="BU160" s="332"/>
      <c r="BV160" s="332"/>
      <c r="BW160" s="332"/>
      <c r="BX160" s="332"/>
      <c r="BY160" s="332"/>
      <c r="BZ160" s="332"/>
      <c r="CA160" s="332"/>
      <c r="CB160" s="332"/>
      <c r="CC160" s="332"/>
      <c r="CD160" s="332"/>
      <c r="CE160" s="332"/>
      <c r="CF160" s="332"/>
      <c r="CG160" s="332"/>
      <c r="CH160" s="332"/>
      <c r="CI160" s="332"/>
      <c r="CJ160" s="332"/>
      <c r="CK160" s="332"/>
      <c r="CL160" s="332"/>
    </row>
    <row r="161" spans="1:90" s="271" customFormat="1" ht="14.25" x14ac:dyDescent="0.2">
      <c r="A161" s="321"/>
      <c r="B161" s="758">
        <v>2398</v>
      </c>
      <c r="C161" s="759" t="s">
        <v>994</v>
      </c>
      <c r="D161" s="760">
        <f>SUM(D148:D160)</f>
        <v>0</v>
      </c>
      <c r="E161" s="760">
        <f>SUM(E148:E160)</f>
        <v>0</v>
      </c>
      <c r="F161" s="761"/>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c r="AE161" s="334"/>
      <c r="AF161" s="334"/>
      <c r="AG161" s="334"/>
      <c r="AH161" s="334"/>
      <c r="AI161" s="334"/>
      <c r="AJ161" s="334"/>
      <c r="AK161" s="334"/>
      <c r="AL161" s="334"/>
      <c r="AM161" s="334"/>
      <c r="AN161" s="334"/>
      <c r="AO161" s="334"/>
      <c r="AP161" s="334"/>
      <c r="AQ161" s="334"/>
      <c r="AR161" s="334"/>
      <c r="AS161" s="334"/>
      <c r="AT161" s="334"/>
      <c r="AU161" s="334"/>
      <c r="AV161" s="334"/>
      <c r="AW161" s="334"/>
      <c r="AX161" s="334"/>
      <c r="AY161" s="334"/>
      <c r="AZ161" s="334"/>
      <c r="BA161" s="334"/>
      <c r="BB161" s="334"/>
      <c r="BC161" s="334"/>
      <c r="BD161" s="334"/>
      <c r="BE161" s="334"/>
      <c r="BF161" s="334"/>
      <c r="BG161" s="334"/>
      <c r="BH161" s="334"/>
      <c r="BI161" s="334"/>
      <c r="BJ161" s="334"/>
      <c r="BK161" s="334"/>
      <c r="BL161" s="334"/>
      <c r="BM161" s="334"/>
      <c r="BN161" s="334"/>
      <c r="BO161" s="334"/>
      <c r="BP161" s="334"/>
      <c r="BQ161" s="334"/>
      <c r="BR161" s="334"/>
      <c r="BS161" s="334"/>
      <c r="BT161" s="334"/>
      <c r="BU161" s="334"/>
      <c r="BV161" s="334"/>
      <c r="BW161" s="334"/>
      <c r="BX161" s="334"/>
      <c r="BY161" s="334"/>
      <c r="BZ161" s="334"/>
      <c r="CA161" s="334"/>
      <c r="CB161" s="334"/>
      <c r="CC161" s="334"/>
      <c r="CD161" s="334"/>
      <c r="CE161" s="334"/>
      <c r="CF161" s="334"/>
      <c r="CG161" s="334"/>
      <c r="CH161" s="334"/>
      <c r="CI161" s="334"/>
      <c r="CJ161" s="334"/>
      <c r="CK161" s="334"/>
      <c r="CL161" s="334"/>
    </row>
    <row r="162" spans="1:90" ht="15" x14ac:dyDescent="0.2">
      <c r="A162" s="321"/>
      <c r="B162" s="323"/>
      <c r="C162" s="318"/>
      <c r="D162" s="371"/>
      <c r="E162" s="367"/>
      <c r="F162" s="367"/>
    </row>
    <row r="163" spans="1:90" ht="15" x14ac:dyDescent="0.2">
      <c r="A163" s="321"/>
      <c r="B163" s="323">
        <v>2400</v>
      </c>
      <c r="C163" s="318" t="s">
        <v>1499</v>
      </c>
      <c r="D163" s="371"/>
      <c r="E163" s="367"/>
      <c r="F163" s="367"/>
    </row>
    <row r="164" spans="1:90" ht="15" x14ac:dyDescent="0.2">
      <c r="A164" s="321"/>
      <c r="B164" s="323"/>
      <c r="C164" s="318"/>
      <c r="D164" s="371"/>
      <c r="E164" s="367"/>
      <c r="F164" s="367"/>
    </row>
    <row r="165" spans="1:90" s="270" customFormat="1" ht="14.25" x14ac:dyDescent="0.2">
      <c r="A165" s="321"/>
      <c r="B165" s="321">
        <v>2410</v>
      </c>
      <c r="C165" s="315" t="s">
        <v>339</v>
      </c>
      <c r="D165" s="371">
        <f>ROUND(SUMIFS('GROUP Inputs'!H:H,'GROUP Inputs'!A:A,'Kiwi Park Data'!B165),0)</f>
        <v>0</v>
      </c>
      <c r="E165" s="371">
        <f>ROUND(SUMIFS('GROUP Inputs'!I:I,'GROUP Inputs'!A:A,'Kiwi Park Data'!B165),0)</f>
        <v>0</v>
      </c>
      <c r="F165" s="367"/>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2"/>
      <c r="AD165" s="332"/>
      <c r="AE165" s="332"/>
      <c r="AF165" s="332"/>
      <c r="AG165" s="332"/>
      <c r="AH165" s="332"/>
      <c r="AI165" s="332"/>
      <c r="AJ165" s="332"/>
      <c r="AK165" s="332"/>
      <c r="AL165" s="332"/>
      <c r="AM165" s="332"/>
      <c r="AN165" s="332"/>
      <c r="AO165" s="332"/>
      <c r="AP165" s="332"/>
      <c r="AQ165" s="332"/>
      <c r="AR165" s="332"/>
      <c r="AS165" s="332"/>
      <c r="AT165" s="332"/>
      <c r="AU165" s="332"/>
      <c r="AV165" s="332"/>
      <c r="AW165" s="332"/>
      <c r="AX165" s="332"/>
      <c r="AY165" s="332"/>
      <c r="AZ165" s="332"/>
      <c r="BA165" s="332"/>
      <c r="BB165" s="332"/>
      <c r="BC165" s="332"/>
      <c r="BD165" s="332"/>
      <c r="BE165" s="332"/>
      <c r="BF165" s="332"/>
      <c r="BG165" s="332"/>
      <c r="BH165" s="332"/>
      <c r="BI165" s="332"/>
      <c r="BJ165" s="332"/>
      <c r="BK165" s="332"/>
      <c r="BL165" s="332"/>
      <c r="BM165" s="332"/>
      <c r="BN165" s="332"/>
      <c r="BO165" s="332"/>
      <c r="BP165" s="332"/>
      <c r="BQ165" s="332"/>
      <c r="BR165" s="332"/>
      <c r="BS165" s="332"/>
      <c r="BT165" s="332"/>
      <c r="BU165" s="332"/>
      <c r="BV165" s="332"/>
      <c r="BW165" s="332"/>
      <c r="BX165" s="332"/>
      <c r="BY165" s="332"/>
      <c r="BZ165" s="332"/>
      <c r="CA165" s="332"/>
      <c r="CB165" s="332"/>
      <c r="CC165" s="332"/>
      <c r="CD165" s="332"/>
      <c r="CE165" s="332"/>
      <c r="CF165" s="332"/>
      <c r="CG165" s="332"/>
      <c r="CH165" s="332"/>
      <c r="CI165" s="332"/>
      <c r="CJ165" s="332"/>
      <c r="CK165" s="332"/>
      <c r="CL165" s="332"/>
    </row>
    <row r="166" spans="1:90" s="270" customFormat="1" ht="14.25" x14ac:dyDescent="0.2">
      <c r="A166" s="321"/>
      <c r="B166" s="321">
        <v>2420</v>
      </c>
      <c r="C166" s="315" t="s">
        <v>337</v>
      </c>
      <c r="D166" s="371">
        <f>ROUND(SUMIFS('GROUP Inputs'!H:H,'GROUP Inputs'!A:A,'Kiwi Park Data'!B166),0)</f>
        <v>0</v>
      </c>
      <c r="E166" s="371">
        <f>ROUND(SUMIFS('GROUP Inputs'!I:I,'GROUP Inputs'!A:A,'Kiwi Park Data'!B166),0)</f>
        <v>0</v>
      </c>
      <c r="F166" s="367"/>
      <c r="G166" s="332"/>
      <c r="H166" s="332"/>
      <c r="I166" s="332"/>
      <c r="J166" s="332"/>
      <c r="K166" s="332"/>
      <c r="L166" s="332"/>
      <c r="M166" s="332"/>
      <c r="N166" s="332"/>
      <c r="O166" s="332"/>
      <c r="P166" s="332"/>
      <c r="Q166" s="332"/>
      <c r="R166" s="332"/>
      <c r="S166" s="332"/>
      <c r="T166" s="332"/>
      <c r="U166" s="332"/>
      <c r="V166" s="332"/>
      <c r="W166" s="332"/>
      <c r="X166" s="332"/>
      <c r="Y166" s="332"/>
      <c r="Z166" s="332"/>
      <c r="AA166" s="332"/>
      <c r="AB166" s="332"/>
      <c r="AC166" s="332"/>
      <c r="AD166" s="332"/>
      <c r="AE166" s="332"/>
      <c r="AF166" s="332"/>
      <c r="AG166" s="332"/>
      <c r="AH166" s="332"/>
      <c r="AI166" s="332"/>
      <c r="AJ166" s="332"/>
      <c r="AK166" s="332"/>
      <c r="AL166" s="332"/>
      <c r="AM166" s="332"/>
      <c r="AN166" s="332"/>
      <c r="AO166" s="332"/>
      <c r="AP166" s="332"/>
      <c r="AQ166" s="332"/>
      <c r="AR166" s="332"/>
      <c r="AS166" s="332"/>
      <c r="AT166" s="332"/>
      <c r="AU166" s="332"/>
      <c r="AV166" s="332"/>
      <c r="AW166" s="332"/>
      <c r="AX166" s="332"/>
      <c r="AY166" s="332"/>
      <c r="AZ166" s="332"/>
      <c r="BA166" s="332"/>
      <c r="BB166" s="332"/>
      <c r="BC166" s="332"/>
      <c r="BD166" s="332"/>
      <c r="BE166" s="332"/>
      <c r="BF166" s="332"/>
      <c r="BG166" s="332"/>
      <c r="BH166" s="332"/>
      <c r="BI166" s="332"/>
      <c r="BJ166" s="332"/>
      <c r="BK166" s="332"/>
      <c r="BL166" s="332"/>
      <c r="BM166" s="332"/>
      <c r="BN166" s="332"/>
      <c r="BO166" s="332"/>
      <c r="BP166" s="332"/>
      <c r="BQ166" s="332"/>
      <c r="BR166" s="332"/>
      <c r="BS166" s="332"/>
      <c r="BT166" s="332"/>
      <c r="BU166" s="332"/>
      <c r="BV166" s="332"/>
      <c r="BW166" s="332"/>
      <c r="BX166" s="332"/>
      <c r="BY166" s="332"/>
      <c r="BZ166" s="332"/>
      <c r="CA166" s="332"/>
      <c r="CB166" s="332"/>
      <c r="CC166" s="332"/>
      <c r="CD166" s="332"/>
      <c r="CE166" s="332"/>
      <c r="CF166" s="332"/>
      <c r="CG166" s="332"/>
      <c r="CH166" s="332"/>
      <c r="CI166" s="332"/>
      <c r="CJ166" s="332"/>
      <c r="CK166" s="332"/>
      <c r="CL166" s="332"/>
    </row>
    <row r="167" spans="1:90" s="270" customFormat="1" ht="14.25" x14ac:dyDescent="0.2">
      <c r="A167" s="321"/>
      <c r="B167" s="321">
        <v>2425</v>
      </c>
      <c r="C167" s="315" t="s">
        <v>1500</v>
      </c>
      <c r="D167" s="371">
        <f>ROUND(SUMIFS('GROUP Inputs'!H:H,'GROUP Inputs'!A:A,'Kiwi Park Data'!B167),0)</f>
        <v>0</v>
      </c>
      <c r="E167" s="371">
        <f>ROUND(SUMIFS('GROUP Inputs'!I:I,'GROUP Inputs'!A:A,'Kiwi Park Data'!B167),0)</f>
        <v>0</v>
      </c>
      <c r="F167" s="367"/>
      <c r="G167" s="332"/>
      <c r="H167" s="332"/>
      <c r="I167" s="332"/>
      <c r="J167" s="332"/>
      <c r="K167" s="332"/>
      <c r="L167" s="332"/>
      <c r="M167" s="332"/>
      <c r="N167" s="332"/>
      <c r="O167" s="332"/>
      <c r="P167" s="332"/>
      <c r="Q167" s="332"/>
      <c r="R167" s="332"/>
      <c r="S167" s="332"/>
      <c r="T167" s="332"/>
      <c r="U167" s="332"/>
      <c r="V167" s="332"/>
      <c r="W167" s="332"/>
      <c r="X167" s="332"/>
      <c r="Y167" s="332"/>
      <c r="Z167" s="332"/>
      <c r="AA167" s="332"/>
      <c r="AB167" s="332"/>
      <c r="AC167" s="332"/>
      <c r="AD167" s="332"/>
      <c r="AE167" s="332"/>
      <c r="AF167" s="332"/>
      <c r="AG167" s="332"/>
      <c r="AH167" s="332"/>
      <c r="AI167" s="332"/>
      <c r="AJ167" s="332"/>
      <c r="AK167" s="332"/>
      <c r="AL167" s="332"/>
      <c r="AM167" s="332"/>
      <c r="AN167" s="332"/>
      <c r="AO167" s="332"/>
      <c r="AP167" s="332"/>
      <c r="AQ167" s="332"/>
      <c r="AR167" s="332"/>
      <c r="AS167" s="332"/>
      <c r="AT167" s="332"/>
      <c r="AU167" s="332"/>
      <c r="AV167" s="332"/>
      <c r="AW167" s="332"/>
      <c r="AX167" s="332"/>
      <c r="AY167" s="332"/>
      <c r="AZ167" s="332"/>
      <c r="BA167" s="332"/>
      <c r="BB167" s="332"/>
      <c r="BC167" s="332"/>
      <c r="BD167" s="332"/>
      <c r="BE167" s="332"/>
      <c r="BF167" s="332"/>
      <c r="BG167" s="332"/>
      <c r="BH167" s="332"/>
      <c r="BI167" s="332"/>
      <c r="BJ167" s="332"/>
      <c r="BK167" s="332"/>
      <c r="BL167" s="332"/>
      <c r="BM167" s="332"/>
      <c r="BN167" s="332"/>
      <c r="BO167" s="332"/>
      <c r="BP167" s="332"/>
      <c r="BQ167" s="332"/>
      <c r="BR167" s="332"/>
      <c r="BS167" s="332"/>
      <c r="BT167" s="332"/>
      <c r="BU167" s="332"/>
      <c r="BV167" s="332"/>
      <c r="BW167" s="332"/>
      <c r="BX167" s="332"/>
      <c r="BY167" s="332"/>
      <c r="BZ167" s="332"/>
      <c r="CA167" s="332"/>
      <c r="CB167" s="332"/>
      <c r="CC167" s="332"/>
      <c r="CD167" s="332"/>
      <c r="CE167" s="332"/>
      <c r="CF167" s="332"/>
      <c r="CG167" s="332"/>
      <c r="CH167" s="332"/>
      <c r="CI167" s="332"/>
      <c r="CJ167" s="332"/>
      <c r="CK167" s="332"/>
      <c r="CL167" s="332"/>
    </row>
    <row r="168" spans="1:90" s="270" customFormat="1" ht="14.25" x14ac:dyDescent="0.2">
      <c r="A168" s="321"/>
      <c r="B168" s="321">
        <v>2430</v>
      </c>
      <c r="C168" s="315" t="s">
        <v>1501</v>
      </c>
      <c r="D168" s="371">
        <f>ROUND(SUMIFS('GROUP Inputs'!H:H,'GROUP Inputs'!A:A,'Kiwi Park Data'!B168),0)</f>
        <v>0</v>
      </c>
      <c r="E168" s="371">
        <f>ROUND(SUMIFS('GROUP Inputs'!I:I,'GROUP Inputs'!A:A,'Kiwi Park Data'!B168),0)</f>
        <v>0</v>
      </c>
      <c r="F168" s="367"/>
      <c r="G168" s="332"/>
      <c r="H168" s="332"/>
      <c r="I168" s="332"/>
      <c r="J168" s="332"/>
      <c r="K168" s="332"/>
      <c r="L168" s="332"/>
      <c r="M168" s="332"/>
      <c r="N168" s="332"/>
      <c r="O168" s="332"/>
      <c r="P168" s="332"/>
      <c r="Q168" s="332"/>
      <c r="R168" s="332"/>
      <c r="S168" s="332"/>
      <c r="T168" s="332"/>
      <c r="U168" s="332"/>
      <c r="V168" s="332"/>
      <c r="W168" s="332"/>
      <c r="X168" s="332"/>
      <c r="Y168" s="332"/>
      <c r="Z168" s="332"/>
      <c r="AA168" s="332"/>
      <c r="AB168" s="332"/>
      <c r="AC168" s="332"/>
      <c r="AD168" s="332"/>
      <c r="AE168" s="332"/>
      <c r="AF168" s="332"/>
      <c r="AG168" s="332"/>
      <c r="AH168" s="332"/>
      <c r="AI168" s="332"/>
      <c r="AJ168" s="332"/>
      <c r="AK168" s="332"/>
      <c r="AL168" s="332"/>
      <c r="AM168" s="332"/>
      <c r="AN168" s="332"/>
      <c r="AO168" s="332"/>
      <c r="AP168" s="332"/>
      <c r="AQ168" s="332"/>
      <c r="AR168" s="332"/>
      <c r="AS168" s="332"/>
      <c r="AT168" s="332"/>
      <c r="AU168" s="332"/>
      <c r="AV168" s="332"/>
      <c r="AW168" s="332"/>
      <c r="AX168" s="332"/>
      <c r="AY168" s="332"/>
      <c r="AZ168" s="332"/>
      <c r="BA168" s="332"/>
      <c r="BB168" s="332"/>
      <c r="BC168" s="332"/>
      <c r="BD168" s="332"/>
      <c r="BE168" s="332"/>
      <c r="BF168" s="332"/>
      <c r="BG168" s="332"/>
      <c r="BH168" s="332"/>
      <c r="BI168" s="332"/>
      <c r="BJ168" s="332"/>
      <c r="BK168" s="332"/>
      <c r="BL168" s="332"/>
      <c r="BM168" s="332"/>
      <c r="BN168" s="332"/>
      <c r="BO168" s="332"/>
      <c r="BP168" s="332"/>
      <c r="BQ168" s="332"/>
      <c r="BR168" s="332"/>
      <c r="BS168" s="332"/>
      <c r="BT168" s="332"/>
      <c r="BU168" s="332"/>
      <c r="BV168" s="332"/>
      <c r="BW168" s="332"/>
      <c r="BX168" s="332"/>
      <c r="BY168" s="332"/>
      <c r="BZ168" s="332"/>
      <c r="CA168" s="332"/>
      <c r="CB168" s="332"/>
      <c r="CC168" s="332"/>
      <c r="CD168" s="332"/>
      <c r="CE168" s="332"/>
      <c r="CF168" s="332"/>
      <c r="CG168" s="332"/>
      <c r="CH168" s="332"/>
      <c r="CI168" s="332"/>
      <c r="CJ168" s="332"/>
      <c r="CK168" s="332"/>
      <c r="CL168" s="332"/>
    </row>
    <row r="169" spans="1:90" s="270" customFormat="1" ht="14.25" x14ac:dyDescent="0.2">
      <c r="A169" s="321"/>
      <c r="B169" s="321">
        <v>2440</v>
      </c>
      <c r="C169" s="315" t="s">
        <v>1502</v>
      </c>
      <c r="D169" s="371">
        <f>ROUND(SUMIFS('GROUP Inputs'!H:H,'GROUP Inputs'!A:A,'Kiwi Park Data'!B169),0)</f>
        <v>0</v>
      </c>
      <c r="E169" s="371">
        <f>ROUND(SUMIFS('GROUP Inputs'!I:I,'GROUP Inputs'!A:A,'Kiwi Park Data'!B169),0)</f>
        <v>0</v>
      </c>
      <c r="F169" s="367"/>
      <c r="G169" s="332"/>
      <c r="H169" s="332"/>
      <c r="I169" s="332"/>
      <c r="J169" s="332"/>
      <c r="K169" s="332"/>
      <c r="L169" s="332"/>
      <c r="M169" s="332"/>
      <c r="N169" s="332"/>
      <c r="O169" s="332"/>
      <c r="P169" s="332"/>
      <c r="Q169" s="332"/>
      <c r="R169" s="332"/>
      <c r="S169" s="332"/>
      <c r="T169" s="332"/>
      <c r="U169" s="332"/>
      <c r="V169" s="332"/>
      <c r="W169" s="332"/>
      <c r="X169" s="332"/>
      <c r="Y169" s="332"/>
      <c r="Z169" s="332"/>
      <c r="AA169" s="332"/>
      <c r="AB169" s="332"/>
      <c r="AC169" s="332"/>
      <c r="AD169" s="332"/>
      <c r="AE169" s="332"/>
      <c r="AF169" s="332"/>
      <c r="AG169" s="332"/>
      <c r="AH169" s="332"/>
      <c r="AI169" s="332"/>
      <c r="AJ169" s="332"/>
      <c r="AK169" s="332"/>
      <c r="AL169" s="332"/>
      <c r="AM169" s="332"/>
      <c r="AN169" s="332"/>
      <c r="AO169" s="332"/>
      <c r="AP169" s="332"/>
      <c r="AQ169" s="332"/>
      <c r="AR169" s="332"/>
      <c r="AS169" s="332"/>
      <c r="AT169" s="332"/>
      <c r="AU169" s="332"/>
      <c r="AV169" s="332"/>
      <c r="AW169" s="332"/>
      <c r="AX169" s="332"/>
      <c r="AY169" s="332"/>
      <c r="AZ169" s="332"/>
      <c r="BA169" s="332"/>
      <c r="BB169" s="332"/>
      <c r="BC169" s="332"/>
      <c r="BD169" s="332"/>
      <c r="BE169" s="332"/>
      <c r="BF169" s="332"/>
      <c r="BG169" s="332"/>
      <c r="BH169" s="332"/>
      <c r="BI169" s="332"/>
      <c r="BJ169" s="332"/>
      <c r="BK169" s="332"/>
      <c r="BL169" s="332"/>
      <c r="BM169" s="332"/>
      <c r="BN169" s="332"/>
      <c r="BO169" s="332"/>
      <c r="BP169" s="332"/>
      <c r="BQ169" s="332"/>
      <c r="BR169" s="332"/>
      <c r="BS169" s="332"/>
      <c r="BT169" s="332"/>
      <c r="BU169" s="332"/>
      <c r="BV169" s="332"/>
      <c r="BW169" s="332"/>
      <c r="BX169" s="332"/>
      <c r="BY169" s="332"/>
      <c r="BZ169" s="332"/>
      <c r="CA169" s="332"/>
      <c r="CB169" s="332"/>
      <c r="CC169" s="332"/>
      <c r="CD169" s="332"/>
      <c r="CE169" s="332"/>
      <c r="CF169" s="332"/>
      <c r="CG169" s="332"/>
      <c r="CH169" s="332"/>
      <c r="CI169" s="332"/>
      <c r="CJ169" s="332"/>
      <c r="CK169" s="332"/>
      <c r="CL169" s="332"/>
    </row>
    <row r="170" spans="1:90" s="270" customFormat="1" ht="14.25" x14ac:dyDescent="0.2">
      <c r="A170" s="321"/>
      <c r="B170" s="321">
        <v>2445</v>
      </c>
      <c r="C170" s="315" t="s">
        <v>1456</v>
      </c>
      <c r="D170" s="371">
        <f>ROUND(SUMIFS('GROUP Inputs'!H:H,'GROUP Inputs'!A:A,'Kiwi Park Data'!B170),0)</f>
        <v>0</v>
      </c>
      <c r="E170" s="371">
        <f>ROUND(SUMIFS('GROUP Inputs'!I:I,'GROUP Inputs'!A:A,'Kiwi Park Data'!B170),0)</f>
        <v>0</v>
      </c>
      <c r="F170" s="367"/>
      <c r="G170" s="332"/>
      <c r="H170" s="332"/>
      <c r="I170" s="332"/>
      <c r="J170" s="332"/>
      <c r="K170" s="332"/>
      <c r="L170" s="332"/>
      <c r="M170" s="332"/>
      <c r="N170" s="332"/>
      <c r="O170" s="332"/>
      <c r="P170" s="332"/>
      <c r="Q170" s="332"/>
      <c r="R170" s="332"/>
      <c r="S170" s="332"/>
      <c r="T170" s="332"/>
      <c r="U170" s="332"/>
      <c r="V170" s="332"/>
      <c r="W170" s="332"/>
      <c r="X170" s="332"/>
      <c r="Y170" s="332"/>
      <c r="Z170" s="332"/>
      <c r="AA170" s="332"/>
      <c r="AB170" s="332"/>
      <c r="AC170" s="332"/>
      <c r="AD170" s="332"/>
      <c r="AE170" s="332"/>
      <c r="AF170" s="332"/>
      <c r="AG170" s="332"/>
      <c r="AH170" s="332"/>
      <c r="AI170" s="332"/>
      <c r="AJ170" s="332"/>
      <c r="AK170" s="332"/>
      <c r="AL170" s="332"/>
      <c r="AM170" s="332"/>
      <c r="AN170" s="332"/>
      <c r="AO170" s="332"/>
      <c r="AP170" s="332"/>
      <c r="AQ170" s="332"/>
      <c r="AR170" s="332"/>
      <c r="AS170" s="332"/>
      <c r="AT170" s="332"/>
      <c r="AU170" s="332"/>
      <c r="AV170" s="332"/>
      <c r="AW170" s="332"/>
      <c r="AX170" s="332"/>
      <c r="AY170" s="332"/>
      <c r="AZ170" s="332"/>
      <c r="BA170" s="332"/>
      <c r="BB170" s="332"/>
      <c r="BC170" s="332"/>
      <c r="BD170" s="332"/>
      <c r="BE170" s="332"/>
      <c r="BF170" s="332"/>
      <c r="BG170" s="332"/>
      <c r="BH170" s="332"/>
      <c r="BI170" s="332"/>
      <c r="BJ170" s="332"/>
      <c r="BK170" s="332"/>
      <c r="BL170" s="332"/>
      <c r="BM170" s="332"/>
      <c r="BN170" s="332"/>
      <c r="BO170" s="332"/>
      <c r="BP170" s="332"/>
      <c r="BQ170" s="332"/>
      <c r="BR170" s="332"/>
      <c r="BS170" s="332"/>
      <c r="BT170" s="332"/>
      <c r="BU170" s="332"/>
      <c r="BV170" s="332"/>
      <c r="BW170" s="332"/>
      <c r="BX170" s="332"/>
      <c r="BY170" s="332"/>
      <c r="BZ170" s="332"/>
      <c r="CA170" s="332"/>
      <c r="CB170" s="332"/>
      <c r="CC170" s="332"/>
      <c r="CD170" s="332"/>
      <c r="CE170" s="332"/>
      <c r="CF170" s="332"/>
      <c r="CG170" s="332"/>
      <c r="CH170" s="332"/>
      <c r="CI170" s="332"/>
      <c r="CJ170" s="332"/>
      <c r="CK170" s="332"/>
      <c r="CL170" s="332"/>
    </row>
    <row r="171" spans="1:90" s="270" customFormat="1" ht="14.25" x14ac:dyDescent="0.2">
      <c r="A171" s="321"/>
      <c r="B171" s="321">
        <v>2447</v>
      </c>
      <c r="C171" s="315" t="s">
        <v>436</v>
      </c>
      <c r="D171" s="371">
        <f>ROUND(SUMIFS('GROUP Inputs'!H:H,'GROUP Inputs'!A:A,'Kiwi Park Data'!B171),0)</f>
        <v>0</v>
      </c>
      <c r="E171" s="371">
        <f>ROUND(SUMIFS('GROUP Inputs'!I:I,'GROUP Inputs'!A:A,'Kiwi Park Data'!B171),0)</f>
        <v>0</v>
      </c>
      <c r="F171" s="367"/>
      <c r="G171" s="332"/>
      <c r="H171" s="332"/>
      <c r="I171" s="332"/>
      <c r="J171" s="332"/>
      <c r="K171" s="332"/>
      <c r="L171" s="332"/>
      <c r="M171" s="332"/>
      <c r="N171" s="332"/>
      <c r="O171" s="332"/>
      <c r="P171" s="332"/>
      <c r="Q171" s="332"/>
      <c r="R171" s="332"/>
      <c r="S171" s="332"/>
      <c r="T171" s="332"/>
      <c r="U171" s="332"/>
      <c r="V171" s="332"/>
      <c r="W171" s="332"/>
      <c r="X171" s="332"/>
      <c r="Y171" s="332"/>
      <c r="Z171" s="332"/>
      <c r="AA171" s="332"/>
      <c r="AB171" s="332"/>
      <c r="AC171" s="332"/>
      <c r="AD171" s="332"/>
      <c r="AE171" s="332"/>
      <c r="AF171" s="332"/>
      <c r="AG171" s="332"/>
      <c r="AH171" s="332"/>
      <c r="AI171" s="332"/>
      <c r="AJ171" s="332"/>
      <c r="AK171" s="332"/>
      <c r="AL171" s="332"/>
      <c r="AM171" s="332"/>
      <c r="AN171" s="332"/>
      <c r="AO171" s="332"/>
      <c r="AP171" s="332"/>
      <c r="AQ171" s="332"/>
      <c r="AR171" s="332"/>
      <c r="AS171" s="332"/>
      <c r="AT171" s="332"/>
      <c r="AU171" s="332"/>
      <c r="AV171" s="332"/>
      <c r="AW171" s="332"/>
      <c r="AX171" s="332"/>
      <c r="AY171" s="332"/>
      <c r="AZ171" s="332"/>
      <c r="BA171" s="332"/>
      <c r="BB171" s="332"/>
      <c r="BC171" s="332"/>
      <c r="BD171" s="332"/>
      <c r="BE171" s="332"/>
      <c r="BF171" s="332"/>
      <c r="BG171" s="332"/>
      <c r="BH171" s="332"/>
      <c r="BI171" s="332"/>
      <c r="BJ171" s="332"/>
      <c r="BK171" s="332"/>
      <c r="BL171" s="332"/>
      <c r="BM171" s="332"/>
      <c r="BN171" s="332"/>
      <c r="BO171" s="332"/>
      <c r="BP171" s="332"/>
      <c r="BQ171" s="332"/>
      <c r="BR171" s="332"/>
      <c r="BS171" s="332"/>
      <c r="BT171" s="332"/>
      <c r="BU171" s="332"/>
      <c r="BV171" s="332"/>
      <c r="BW171" s="332"/>
      <c r="BX171" s="332"/>
      <c r="BY171" s="332"/>
      <c r="BZ171" s="332"/>
      <c r="CA171" s="332"/>
      <c r="CB171" s="332"/>
      <c r="CC171" s="332"/>
      <c r="CD171" s="332"/>
      <c r="CE171" s="332"/>
      <c r="CF171" s="332"/>
      <c r="CG171" s="332"/>
      <c r="CH171" s="332"/>
      <c r="CI171" s="332"/>
      <c r="CJ171" s="332"/>
      <c r="CK171" s="332"/>
      <c r="CL171" s="332"/>
    </row>
    <row r="172" spans="1:90" s="270" customFormat="1" ht="14.25" x14ac:dyDescent="0.2">
      <c r="A172" s="321"/>
      <c r="B172" s="321">
        <v>2450</v>
      </c>
      <c r="C172" s="315" t="s">
        <v>1383</v>
      </c>
      <c r="D172" s="371">
        <f>ROUND(SUMIFS('GROUP Inputs'!H:H,'GROUP Inputs'!A:A,'Kiwi Park Data'!B172),0)</f>
        <v>0</v>
      </c>
      <c r="E172" s="371">
        <f>ROUND(SUMIFS('GROUP Inputs'!I:I,'GROUP Inputs'!A:A,'Kiwi Park Data'!B172),0)</f>
        <v>0</v>
      </c>
      <c r="F172" s="367"/>
      <c r="G172" s="332"/>
      <c r="H172" s="332"/>
      <c r="I172" s="332"/>
      <c r="J172" s="332"/>
      <c r="K172" s="332"/>
      <c r="L172" s="332"/>
      <c r="M172" s="332"/>
      <c r="N172" s="332"/>
      <c r="O172" s="332"/>
      <c r="P172" s="332"/>
      <c r="Q172" s="332"/>
      <c r="R172" s="332"/>
      <c r="S172" s="332"/>
      <c r="T172" s="332"/>
      <c r="U172" s="332"/>
      <c r="V172" s="332"/>
      <c r="W172" s="332"/>
      <c r="X172" s="332"/>
      <c r="Y172" s="332"/>
      <c r="Z172" s="332"/>
      <c r="AA172" s="332"/>
      <c r="AB172" s="332"/>
      <c r="AC172" s="332"/>
      <c r="AD172" s="332"/>
      <c r="AE172" s="332"/>
      <c r="AF172" s="332"/>
      <c r="AG172" s="332"/>
      <c r="AH172" s="332"/>
      <c r="AI172" s="332"/>
      <c r="AJ172" s="332"/>
      <c r="AK172" s="332"/>
      <c r="AL172" s="332"/>
      <c r="AM172" s="332"/>
      <c r="AN172" s="332"/>
      <c r="AO172" s="332"/>
      <c r="AP172" s="332"/>
      <c r="AQ172" s="332"/>
      <c r="AR172" s="332"/>
      <c r="AS172" s="332"/>
      <c r="AT172" s="332"/>
      <c r="AU172" s="332"/>
      <c r="AV172" s="332"/>
      <c r="AW172" s="332"/>
      <c r="AX172" s="332"/>
      <c r="AY172" s="332"/>
      <c r="AZ172" s="332"/>
      <c r="BA172" s="332"/>
      <c r="BB172" s="332"/>
      <c r="BC172" s="332"/>
      <c r="BD172" s="332"/>
      <c r="BE172" s="332"/>
      <c r="BF172" s="332"/>
      <c r="BG172" s="332"/>
      <c r="BH172" s="332"/>
      <c r="BI172" s="332"/>
      <c r="BJ172" s="332"/>
      <c r="BK172" s="332"/>
      <c r="BL172" s="332"/>
      <c r="BM172" s="332"/>
      <c r="BN172" s="332"/>
      <c r="BO172" s="332"/>
      <c r="BP172" s="332"/>
      <c r="BQ172" s="332"/>
      <c r="BR172" s="332"/>
      <c r="BS172" s="332"/>
      <c r="BT172" s="332"/>
      <c r="BU172" s="332"/>
      <c r="BV172" s="332"/>
      <c r="BW172" s="332"/>
      <c r="BX172" s="332"/>
      <c r="BY172" s="332"/>
      <c r="BZ172" s="332"/>
      <c r="CA172" s="332"/>
      <c r="CB172" s="332"/>
      <c r="CC172" s="332"/>
      <c r="CD172" s="332"/>
      <c r="CE172" s="332"/>
      <c r="CF172" s="332"/>
      <c r="CG172" s="332"/>
      <c r="CH172" s="332"/>
      <c r="CI172" s="332"/>
      <c r="CJ172" s="332"/>
      <c r="CK172" s="332"/>
      <c r="CL172" s="332"/>
    </row>
    <row r="173" spans="1:90" s="270" customFormat="1" ht="14.25" x14ac:dyDescent="0.2">
      <c r="A173" s="321"/>
      <c r="B173" s="321"/>
      <c r="C173" s="315"/>
      <c r="D173" s="371"/>
      <c r="E173" s="367"/>
      <c r="F173" s="367"/>
      <c r="G173" s="332"/>
      <c r="H173" s="332"/>
      <c r="I173" s="332"/>
      <c r="J173" s="332"/>
      <c r="K173" s="332"/>
      <c r="L173" s="332"/>
      <c r="M173" s="332"/>
      <c r="N173" s="332"/>
      <c r="O173" s="332"/>
      <c r="P173" s="332"/>
      <c r="Q173" s="332"/>
      <c r="R173" s="332"/>
      <c r="S173" s="332"/>
      <c r="T173" s="332"/>
      <c r="U173" s="332"/>
      <c r="V173" s="332"/>
      <c r="W173" s="332"/>
      <c r="X173" s="332"/>
      <c r="Y173" s="332"/>
      <c r="Z173" s="332"/>
      <c r="AA173" s="332"/>
      <c r="AB173" s="332"/>
      <c r="AC173" s="332"/>
      <c r="AD173" s="332"/>
      <c r="AE173" s="332"/>
      <c r="AF173" s="332"/>
      <c r="AG173" s="332"/>
      <c r="AH173" s="332"/>
      <c r="AI173" s="332"/>
      <c r="AJ173" s="332"/>
      <c r="AK173" s="332"/>
      <c r="AL173" s="332"/>
      <c r="AM173" s="332"/>
      <c r="AN173" s="332"/>
      <c r="AO173" s="332"/>
      <c r="AP173" s="332"/>
      <c r="AQ173" s="332"/>
      <c r="AR173" s="332"/>
      <c r="AS173" s="332"/>
      <c r="AT173" s="332"/>
      <c r="AU173" s="332"/>
      <c r="AV173" s="332"/>
      <c r="AW173" s="332"/>
      <c r="AX173" s="332"/>
      <c r="AY173" s="332"/>
      <c r="AZ173" s="332"/>
      <c r="BA173" s="332"/>
      <c r="BB173" s="332"/>
      <c r="BC173" s="332"/>
      <c r="BD173" s="332"/>
      <c r="BE173" s="332"/>
      <c r="BF173" s="332"/>
      <c r="BG173" s="332"/>
      <c r="BH173" s="332"/>
      <c r="BI173" s="332"/>
      <c r="BJ173" s="332"/>
      <c r="BK173" s="332"/>
      <c r="BL173" s="332"/>
      <c r="BM173" s="332"/>
      <c r="BN173" s="332"/>
      <c r="BO173" s="332"/>
      <c r="BP173" s="332"/>
      <c r="BQ173" s="332"/>
      <c r="BR173" s="332"/>
      <c r="BS173" s="332"/>
      <c r="BT173" s="332"/>
      <c r="BU173" s="332"/>
      <c r="BV173" s="332"/>
      <c r="BW173" s="332"/>
      <c r="BX173" s="332"/>
      <c r="BY173" s="332"/>
      <c r="BZ173" s="332"/>
      <c r="CA173" s="332"/>
      <c r="CB173" s="332"/>
      <c r="CC173" s="332"/>
      <c r="CD173" s="332"/>
      <c r="CE173" s="332"/>
      <c r="CF173" s="332"/>
      <c r="CG173" s="332"/>
      <c r="CH173" s="332"/>
      <c r="CI173" s="332"/>
      <c r="CJ173" s="332"/>
      <c r="CK173" s="332"/>
      <c r="CL173" s="332"/>
    </row>
    <row r="174" spans="1:90" s="271" customFormat="1" ht="14.25" x14ac:dyDescent="0.2">
      <c r="A174" s="321"/>
      <c r="B174" s="758">
        <v>2498</v>
      </c>
      <c r="C174" s="759" t="s">
        <v>994</v>
      </c>
      <c r="D174" s="760">
        <f>SUM(D163:D173)</f>
        <v>0</v>
      </c>
      <c r="E174" s="760">
        <f>SUM(E163:E173)</f>
        <v>0</v>
      </c>
      <c r="F174" s="761"/>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c r="AE174" s="334"/>
      <c r="AF174" s="334"/>
      <c r="AG174" s="334"/>
      <c r="AH174" s="334"/>
      <c r="AI174" s="334"/>
      <c r="AJ174" s="334"/>
      <c r="AK174" s="334"/>
      <c r="AL174" s="334"/>
      <c r="AM174" s="334"/>
      <c r="AN174" s="334"/>
      <c r="AO174" s="334"/>
      <c r="AP174" s="334"/>
      <c r="AQ174" s="334"/>
      <c r="AR174" s="334"/>
      <c r="AS174" s="334"/>
      <c r="AT174" s="334"/>
      <c r="AU174" s="334"/>
      <c r="AV174" s="334"/>
      <c r="AW174" s="334"/>
      <c r="AX174" s="334"/>
      <c r="AY174" s="334"/>
      <c r="AZ174" s="334"/>
      <c r="BA174" s="334"/>
      <c r="BB174" s="334"/>
      <c r="BC174" s="334"/>
      <c r="BD174" s="334"/>
      <c r="BE174" s="334"/>
      <c r="BF174" s="334"/>
      <c r="BG174" s="334"/>
      <c r="BH174" s="334"/>
      <c r="BI174" s="334"/>
      <c r="BJ174" s="334"/>
      <c r="BK174" s="334"/>
      <c r="BL174" s="334"/>
      <c r="BM174" s="334"/>
      <c r="BN174" s="334"/>
      <c r="BO174" s="334"/>
      <c r="BP174" s="334"/>
      <c r="BQ174" s="334"/>
      <c r="BR174" s="334"/>
      <c r="BS174" s="334"/>
      <c r="BT174" s="334"/>
      <c r="BU174" s="334"/>
      <c r="BV174" s="334"/>
      <c r="BW174" s="334"/>
      <c r="BX174" s="334"/>
      <c r="BY174" s="334"/>
      <c r="BZ174" s="334"/>
      <c r="CA174" s="334"/>
      <c r="CB174" s="334"/>
      <c r="CC174" s="334"/>
      <c r="CD174" s="334"/>
      <c r="CE174" s="334"/>
      <c r="CF174" s="334"/>
      <c r="CG174" s="334"/>
      <c r="CH174" s="334"/>
      <c r="CI174" s="334"/>
      <c r="CJ174" s="334"/>
      <c r="CK174" s="334"/>
      <c r="CL174" s="334"/>
    </row>
    <row r="175" spans="1:90" ht="15" x14ac:dyDescent="0.2">
      <c r="A175" s="321"/>
      <c r="B175" s="323"/>
      <c r="C175" s="318"/>
      <c r="D175" s="371"/>
      <c r="E175" s="367"/>
      <c r="F175" s="367"/>
    </row>
    <row r="176" spans="1:90" ht="15" x14ac:dyDescent="0.2">
      <c r="A176" s="321"/>
      <c r="B176" s="323">
        <v>2500</v>
      </c>
      <c r="C176" s="318" t="s">
        <v>153</v>
      </c>
      <c r="D176" s="371"/>
      <c r="E176" s="367"/>
      <c r="F176" s="367"/>
    </row>
    <row r="177" spans="1:90" ht="15" x14ac:dyDescent="0.2">
      <c r="A177" s="321"/>
      <c r="B177" s="323"/>
      <c r="C177" s="318"/>
      <c r="D177" s="371"/>
      <c r="E177" s="367"/>
      <c r="F177" s="367"/>
    </row>
    <row r="178" spans="1:90" s="270" customFormat="1" ht="14.25" x14ac:dyDescent="0.2">
      <c r="A178" s="321"/>
      <c r="B178" s="321">
        <v>2510</v>
      </c>
      <c r="C178" s="315" t="s">
        <v>1503</v>
      </c>
      <c r="D178" s="371">
        <f>ROUND(SUMIFS('GROUP Inputs'!H:H,'GROUP Inputs'!A:A,'Kiwi Park Data'!B178),0)</f>
        <v>0</v>
      </c>
      <c r="E178" s="371">
        <f>ROUND(SUMIFS('GROUP Inputs'!I:I,'GROUP Inputs'!A:A,'Kiwi Park Data'!B178),0)</f>
        <v>0</v>
      </c>
      <c r="F178" s="367"/>
      <c r="G178" s="332"/>
      <c r="H178" s="332"/>
      <c r="I178" s="332"/>
      <c r="J178" s="332"/>
      <c r="K178" s="332"/>
      <c r="L178" s="332"/>
      <c r="M178" s="332"/>
      <c r="N178" s="332"/>
      <c r="O178" s="332"/>
      <c r="P178" s="332"/>
      <c r="Q178" s="332"/>
      <c r="R178" s="332"/>
      <c r="S178" s="332"/>
      <c r="T178" s="332"/>
      <c r="U178" s="332"/>
      <c r="V178" s="332"/>
      <c r="W178" s="332"/>
      <c r="X178" s="332"/>
      <c r="Y178" s="332"/>
      <c r="Z178" s="332"/>
      <c r="AA178" s="332"/>
      <c r="AB178" s="332"/>
      <c r="AC178" s="332"/>
      <c r="AD178" s="332"/>
      <c r="AE178" s="332"/>
      <c r="AF178" s="332"/>
      <c r="AG178" s="332"/>
      <c r="AH178" s="332"/>
      <c r="AI178" s="332"/>
      <c r="AJ178" s="332"/>
      <c r="AK178" s="332"/>
      <c r="AL178" s="332"/>
      <c r="AM178" s="332"/>
      <c r="AN178" s="332"/>
      <c r="AO178" s="332"/>
      <c r="AP178" s="332"/>
      <c r="AQ178" s="332"/>
      <c r="AR178" s="332"/>
      <c r="AS178" s="332"/>
      <c r="AT178" s="332"/>
      <c r="AU178" s="332"/>
      <c r="AV178" s="332"/>
      <c r="AW178" s="332"/>
      <c r="AX178" s="332"/>
      <c r="AY178" s="332"/>
      <c r="AZ178" s="332"/>
      <c r="BA178" s="332"/>
      <c r="BB178" s="332"/>
      <c r="BC178" s="332"/>
      <c r="BD178" s="332"/>
      <c r="BE178" s="332"/>
      <c r="BF178" s="332"/>
      <c r="BG178" s="332"/>
      <c r="BH178" s="332"/>
      <c r="BI178" s="332"/>
      <c r="BJ178" s="332"/>
      <c r="BK178" s="332"/>
      <c r="BL178" s="332"/>
      <c r="BM178" s="332"/>
      <c r="BN178" s="332"/>
      <c r="BO178" s="332"/>
      <c r="BP178" s="332"/>
      <c r="BQ178" s="332"/>
      <c r="BR178" s="332"/>
      <c r="BS178" s="332"/>
      <c r="BT178" s="332"/>
      <c r="BU178" s="332"/>
      <c r="BV178" s="332"/>
      <c r="BW178" s="332"/>
      <c r="BX178" s="332"/>
      <c r="BY178" s="332"/>
      <c r="BZ178" s="332"/>
      <c r="CA178" s="332"/>
      <c r="CB178" s="332"/>
      <c r="CC178" s="332"/>
      <c r="CD178" s="332"/>
      <c r="CE178" s="332"/>
      <c r="CF178" s="332"/>
      <c r="CG178" s="332"/>
      <c r="CH178" s="332"/>
      <c r="CI178" s="332"/>
      <c r="CJ178" s="332"/>
      <c r="CK178" s="332"/>
      <c r="CL178" s="332"/>
    </row>
    <row r="179" spans="1:90" s="270" customFormat="1" ht="14.25" x14ac:dyDescent="0.2">
      <c r="A179" s="321"/>
      <c r="B179" s="321">
        <v>2520</v>
      </c>
      <c r="C179" s="315" t="s">
        <v>1504</v>
      </c>
      <c r="D179" s="371">
        <f>ROUND(SUMIFS('GROUP Inputs'!H:H,'GROUP Inputs'!A:A,'Kiwi Park Data'!B179),0)</f>
        <v>0</v>
      </c>
      <c r="E179" s="371">
        <f>ROUND(SUMIFS('GROUP Inputs'!I:I,'GROUP Inputs'!A:A,'Kiwi Park Data'!B179),0)</f>
        <v>0</v>
      </c>
      <c r="F179" s="367"/>
      <c r="G179" s="332"/>
      <c r="H179" s="332"/>
      <c r="I179" s="332"/>
      <c r="J179" s="332"/>
      <c r="K179" s="332"/>
      <c r="L179" s="332"/>
      <c r="M179" s="332"/>
      <c r="N179" s="332"/>
      <c r="O179" s="332"/>
      <c r="P179" s="332"/>
      <c r="Q179" s="332"/>
      <c r="R179" s="332"/>
      <c r="S179" s="332"/>
      <c r="T179" s="332"/>
      <c r="U179" s="332"/>
      <c r="V179" s="332"/>
      <c r="W179" s="332"/>
      <c r="X179" s="332"/>
      <c r="Y179" s="332"/>
      <c r="Z179" s="332"/>
      <c r="AA179" s="332"/>
      <c r="AB179" s="332"/>
      <c r="AC179" s="332"/>
      <c r="AD179" s="332"/>
      <c r="AE179" s="332"/>
      <c r="AF179" s="332"/>
      <c r="AG179" s="332"/>
      <c r="AH179" s="332"/>
      <c r="AI179" s="332"/>
      <c r="AJ179" s="332"/>
      <c r="AK179" s="332"/>
      <c r="AL179" s="332"/>
      <c r="AM179" s="332"/>
      <c r="AN179" s="332"/>
      <c r="AO179" s="332"/>
      <c r="AP179" s="332"/>
      <c r="AQ179" s="332"/>
      <c r="AR179" s="332"/>
      <c r="AS179" s="332"/>
      <c r="AT179" s="332"/>
      <c r="AU179" s="332"/>
      <c r="AV179" s="332"/>
      <c r="AW179" s="332"/>
      <c r="AX179" s="332"/>
      <c r="AY179" s="332"/>
      <c r="AZ179" s="332"/>
      <c r="BA179" s="332"/>
      <c r="BB179" s="332"/>
      <c r="BC179" s="332"/>
      <c r="BD179" s="332"/>
      <c r="BE179" s="332"/>
      <c r="BF179" s="332"/>
      <c r="BG179" s="332"/>
      <c r="BH179" s="332"/>
      <c r="BI179" s="332"/>
      <c r="BJ179" s="332"/>
      <c r="BK179" s="332"/>
      <c r="BL179" s="332"/>
      <c r="BM179" s="332"/>
      <c r="BN179" s="332"/>
      <c r="BO179" s="332"/>
      <c r="BP179" s="332"/>
      <c r="BQ179" s="332"/>
      <c r="BR179" s="332"/>
      <c r="BS179" s="332"/>
      <c r="BT179" s="332"/>
      <c r="BU179" s="332"/>
      <c r="BV179" s="332"/>
      <c r="BW179" s="332"/>
      <c r="BX179" s="332"/>
      <c r="BY179" s="332"/>
      <c r="BZ179" s="332"/>
      <c r="CA179" s="332"/>
      <c r="CB179" s="332"/>
      <c r="CC179" s="332"/>
      <c r="CD179" s="332"/>
      <c r="CE179" s="332"/>
      <c r="CF179" s="332"/>
      <c r="CG179" s="332"/>
      <c r="CH179" s="332"/>
      <c r="CI179" s="332"/>
      <c r="CJ179" s="332"/>
      <c r="CK179" s="332"/>
      <c r="CL179" s="332"/>
    </row>
    <row r="180" spans="1:90" s="270" customFormat="1" ht="14.25" x14ac:dyDescent="0.2">
      <c r="A180" s="321"/>
      <c r="B180" s="321">
        <v>2530</v>
      </c>
      <c r="C180" s="315" t="s">
        <v>1505</v>
      </c>
      <c r="D180" s="371">
        <f>ROUND(SUMIFS('GROUP Inputs'!H:H,'GROUP Inputs'!A:A,'Kiwi Park Data'!B180),0)</f>
        <v>0</v>
      </c>
      <c r="E180" s="371">
        <f>ROUND(SUMIFS('GROUP Inputs'!I:I,'GROUP Inputs'!A:A,'Kiwi Park Data'!B180),0)</f>
        <v>0</v>
      </c>
      <c r="F180" s="367"/>
      <c r="G180" s="332"/>
      <c r="H180" s="332"/>
      <c r="I180" s="332"/>
      <c r="J180" s="332"/>
      <c r="K180" s="332"/>
      <c r="L180" s="332"/>
      <c r="M180" s="332"/>
      <c r="N180" s="332"/>
      <c r="O180" s="332"/>
      <c r="P180" s="332"/>
      <c r="Q180" s="332"/>
      <c r="R180" s="332"/>
      <c r="S180" s="332"/>
      <c r="T180" s="332"/>
      <c r="U180" s="332"/>
      <c r="V180" s="332"/>
      <c r="W180" s="332"/>
      <c r="X180" s="332"/>
      <c r="Y180" s="332"/>
      <c r="Z180" s="332"/>
      <c r="AA180" s="332"/>
      <c r="AB180" s="332"/>
      <c r="AC180" s="332"/>
      <c r="AD180" s="332"/>
      <c r="AE180" s="332"/>
      <c r="AF180" s="332"/>
      <c r="AG180" s="332"/>
      <c r="AH180" s="332"/>
      <c r="AI180" s="332"/>
      <c r="AJ180" s="332"/>
      <c r="AK180" s="332"/>
      <c r="AL180" s="332"/>
      <c r="AM180" s="332"/>
      <c r="AN180" s="332"/>
      <c r="AO180" s="332"/>
      <c r="AP180" s="332"/>
      <c r="AQ180" s="332"/>
      <c r="AR180" s="332"/>
      <c r="AS180" s="332"/>
      <c r="AT180" s="332"/>
      <c r="AU180" s="332"/>
      <c r="AV180" s="332"/>
      <c r="AW180" s="332"/>
      <c r="AX180" s="332"/>
      <c r="AY180" s="332"/>
      <c r="AZ180" s="332"/>
      <c r="BA180" s="332"/>
      <c r="BB180" s="332"/>
      <c r="BC180" s="332"/>
      <c r="BD180" s="332"/>
      <c r="BE180" s="332"/>
      <c r="BF180" s="332"/>
      <c r="BG180" s="332"/>
      <c r="BH180" s="332"/>
      <c r="BI180" s="332"/>
      <c r="BJ180" s="332"/>
      <c r="BK180" s="332"/>
      <c r="BL180" s="332"/>
      <c r="BM180" s="332"/>
      <c r="BN180" s="332"/>
      <c r="BO180" s="332"/>
      <c r="BP180" s="332"/>
      <c r="BQ180" s="332"/>
      <c r="BR180" s="332"/>
      <c r="BS180" s="332"/>
      <c r="BT180" s="332"/>
      <c r="BU180" s="332"/>
      <c r="BV180" s="332"/>
      <c r="BW180" s="332"/>
      <c r="BX180" s="332"/>
      <c r="BY180" s="332"/>
      <c r="BZ180" s="332"/>
      <c r="CA180" s="332"/>
      <c r="CB180" s="332"/>
      <c r="CC180" s="332"/>
      <c r="CD180" s="332"/>
      <c r="CE180" s="332"/>
      <c r="CF180" s="332"/>
      <c r="CG180" s="332"/>
      <c r="CH180" s="332"/>
      <c r="CI180" s="332"/>
      <c r="CJ180" s="332"/>
      <c r="CK180" s="332"/>
      <c r="CL180" s="332"/>
    </row>
    <row r="181" spans="1:90" s="270" customFormat="1" ht="14.25" x14ac:dyDescent="0.2">
      <c r="A181" s="321"/>
      <c r="B181" s="321">
        <v>2540</v>
      </c>
      <c r="C181" s="315" t="s">
        <v>191</v>
      </c>
      <c r="D181" s="371">
        <f>ROUND(SUMIFS('GROUP Inputs'!H:H,'GROUP Inputs'!A:A,'Kiwi Park Data'!B181),0)</f>
        <v>0</v>
      </c>
      <c r="E181" s="371">
        <f>ROUND(SUMIFS('GROUP Inputs'!I:I,'GROUP Inputs'!A:A,'Kiwi Park Data'!B181),0)</f>
        <v>0</v>
      </c>
      <c r="F181" s="367"/>
      <c r="G181" s="332"/>
      <c r="H181" s="332"/>
      <c r="I181" s="332"/>
      <c r="J181" s="332"/>
      <c r="K181" s="332"/>
      <c r="L181" s="332"/>
      <c r="M181" s="332"/>
      <c r="N181" s="332"/>
      <c r="O181" s="332"/>
      <c r="P181" s="332"/>
      <c r="Q181" s="332"/>
      <c r="R181" s="332"/>
      <c r="S181" s="332"/>
      <c r="T181" s="332"/>
      <c r="U181" s="332"/>
      <c r="V181" s="332"/>
      <c r="W181" s="332"/>
      <c r="X181" s="332"/>
      <c r="Y181" s="332"/>
      <c r="Z181" s="332"/>
      <c r="AA181" s="332"/>
      <c r="AB181" s="332"/>
      <c r="AC181" s="332"/>
      <c r="AD181" s="332"/>
      <c r="AE181" s="332"/>
      <c r="AF181" s="332"/>
      <c r="AG181" s="332"/>
      <c r="AH181" s="332"/>
      <c r="AI181" s="332"/>
      <c r="AJ181" s="332"/>
      <c r="AK181" s="332"/>
      <c r="AL181" s="332"/>
      <c r="AM181" s="332"/>
      <c r="AN181" s="332"/>
      <c r="AO181" s="332"/>
      <c r="AP181" s="332"/>
      <c r="AQ181" s="332"/>
      <c r="AR181" s="332"/>
      <c r="AS181" s="332"/>
      <c r="AT181" s="332"/>
      <c r="AU181" s="332"/>
      <c r="AV181" s="332"/>
      <c r="AW181" s="332"/>
      <c r="AX181" s="332"/>
      <c r="AY181" s="332"/>
      <c r="AZ181" s="332"/>
      <c r="BA181" s="332"/>
      <c r="BB181" s="332"/>
      <c r="BC181" s="332"/>
      <c r="BD181" s="332"/>
      <c r="BE181" s="332"/>
      <c r="BF181" s="332"/>
      <c r="BG181" s="332"/>
      <c r="BH181" s="332"/>
      <c r="BI181" s="332"/>
      <c r="BJ181" s="332"/>
      <c r="BK181" s="332"/>
      <c r="BL181" s="332"/>
      <c r="BM181" s="332"/>
      <c r="BN181" s="332"/>
      <c r="BO181" s="332"/>
      <c r="BP181" s="332"/>
      <c r="BQ181" s="332"/>
      <c r="BR181" s="332"/>
      <c r="BS181" s="332"/>
      <c r="BT181" s="332"/>
      <c r="BU181" s="332"/>
      <c r="BV181" s="332"/>
      <c r="BW181" s="332"/>
      <c r="BX181" s="332"/>
      <c r="BY181" s="332"/>
      <c r="BZ181" s="332"/>
      <c r="CA181" s="332"/>
      <c r="CB181" s="332"/>
      <c r="CC181" s="332"/>
      <c r="CD181" s="332"/>
      <c r="CE181" s="332"/>
      <c r="CF181" s="332"/>
      <c r="CG181" s="332"/>
      <c r="CH181" s="332"/>
      <c r="CI181" s="332"/>
      <c r="CJ181" s="332"/>
      <c r="CK181" s="332"/>
      <c r="CL181" s="332"/>
    </row>
    <row r="182" spans="1:90" s="270" customFormat="1" ht="14.25" x14ac:dyDescent="0.2">
      <c r="A182" s="321"/>
      <c r="B182" s="321">
        <v>2550</v>
      </c>
      <c r="C182" s="315" t="s">
        <v>1506</v>
      </c>
      <c r="D182" s="371">
        <f>ROUND(SUMIFS('GROUP Inputs'!H:H,'GROUP Inputs'!A:A,'Kiwi Park Data'!B182),0)</f>
        <v>0</v>
      </c>
      <c r="E182" s="371">
        <f>ROUND(SUMIFS('GROUP Inputs'!I:I,'GROUP Inputs'!A:A,'Kiwi Park Data'!B182),0)</f>
        <v>0</v>
      </c>
      <c r="F182" s="367"/>
      <c r="G182" s="332"/>
      <c r="H182" s="332"/>
      <c r="I182" s="332"/>
      <c r="J182" s="332"/>
      <c r="K182" s="332"/>
      <c r="L182" s="332"/>
      <c r="M182" s="332"/>
      <c r="N182" s="332"/>
      <c r="O182" s="332"/>
      <c r="P182" s="332"/>
      <c r="Q182" s="332"/>
      <c r="R182" s="332"/>
      <c r="S182" s="332"/>
      <c r="T182" s="332"/>
      <c r="U182" s="332"/>
      <c r="V182" s="332"/>
      <c r="W182" s="332"/>
      <c r="X182" s="332"/>
      <c r="Y182" s="332"/>
      <c r="Z182" s="332"/>
      <c r="AA182" s="332"/>
      <c r="AB182" s="332"/>
      <c r="AC182" s="332"/>
      <c r="AD182" s="332"/>
      <c r="AE182" s="332"/>
      <c r="AF182" s="332"/>
      <c r="AG182" s="332"/>
      <c r="AH182" s="332"/>
      <c r="AI182" s="332"/>
      <c r="AJ182" s="332"/>
      <c r="AK182" s="332"/>
      <c r="AL182" s="332"/>
      <c r="AM182" s="332"/>
      <c r="AN182" s="332"/>
      <c r="AO182" s="332"/>
      <c r="AP182" s="332"/>
      <c r="AQ182" s="332"/>
      <c r="AR182" s="332"/>
      <c r="AS182" s="332"/>
      <c r="AT182" s="332"/>
      <c r="AU182" s="332"/>
      <c r="AV182" s="332"/>
      <c r="AW182" s="332"/>
      <c r="AX182" s="332"/>
      <c r="AY182" s="332"/>
      <c r="AZ182" s="332"/>
      <c r="BA182" s="332"/>
      <c r="BB182" s="332"/>
      <c r="BC182" s="332"/>
      <c r="BD182" s="332"/>
      <c r="BE182" s="332"/>
      <c r="BF182" s="332"/>
      <c r="BG182" s="332"/>
      <c r="BH182" s="332"/>
      <c r="BI182" s="332"/>
      <c r="BJ182" s="332"/>
      <c r="BK182" s="332"/>
      <c r="BL182" s="332"/>
      <c r="BM182" s="332"/>
      <c r="BN182" s="332"/>
      <c r="BO182" s="332"/>
      <c r="BP182" s="332"/>
      <c r="BQ182" s="332"/>
      <c r="BR182" s="332"/>
      <c r="BS182" s="332"/>
      <c r="BT182" s="332"/>
      <c r="BU182" s="332"/>
      <c r="BV182" s="332"/>
      <c r="BW182" s="332"/>
      <c r="BX182" s="332"/>
      <c r="BY182" s="332"/>
      <c r="BZ182" s="332"/>
      <c r="CA182" s="332"/>
      <c r="CB182" s="332"/>
      <c r="CC182" s="332"/>
      <c r="CD182" s="332"/>
      <c r="CE182" s="332"/>
      <c r="CF182" s="332"/>
      <c r="CG182" s="332"/>
      <c r="CH182" s="332"/>
      <c r="CI182" s="332"/>
      <c r="CJ182" s="332"/>
      <c r="CK182" s="332"/>
      <c r="CL182" s="332"/>
    </row>
    <row r="183" spans="1:90" s="270" customFormat="1" ht="14.25" x14ac:dyDescent="0.2">
      <c r="A183" s="321"/>
      <c r="B183" s="321">
        <v>2560</v>
      </c>
      <c r="C183" s="315" t="s">
        <v>1507</v>
      </c>
      <c r="D183" s="371">
        <f>ROUND(SUMIFS('GROUP Inputs'!H:H,'GROUP Inputs'!A:A,'Kiwi Park Data'!B183),0)</f>
        <v>0</v>
      </c>
      <c r="E183" s="371">
        <f>ROUND(SUMIFS('GROUP Inputs'!I:I,'GROUP Inputs'!A:A,'Kiwi Park Data'!B183),0)</f>
        <v>0</v>
      </c>
      <c r="F183" s="367"/>
      <c r="G183" s="332"/>
      <c r="H183" s="332"/>
      <c r="I183" s="332"/>
      <c r="J183" s="332"/>
      <c r="K183" s="332"/>
      <c r="L183" s="332"/>
      <c r="M183" s="332"/>
      <c r="N183" s="332"/>
      <c r="O183" s="332"/>
      <c r="P183" s="332"/>
      <c r="Q183" s="332"/>
      <c r="R183" s="332"/>
      <c r="S183" s="332"/>
      <c r="T183" s="332"/>
      <c r="U183" s="332"/>
      <c r="V183" s="332"/>
      <c r="W183" s="332"/>
      <c r="X183" s="332"/>
      <c r="Y183" s="332"/>
      <c r="Z183" s="332"/>
      <c r="AA183" s="332"/>
      <c r="AB183" s="332"/>
      <c r="AC183" s="332"/>
      <c r="AD183" s="332"/>
      <c r="AE183" s="332"/>
      <c r="AF183" s="332"/>
      <c r="AG183" s="332"/>
      <c r="AH183" s="332"/>
      <c r="AI183" s="332"/>
      <c r="AJ183" s="332"/>
      <c r="AK183" s="332"/>
      <c r="AL183" s="332"/>
      <c r="AM183" s="332"/>
      <c r="AN183" s="332"/>
      <c r="AO183" s="332"/>
      <c r="AP183" s="332"/>
      <c r="AQ183" s="332"/>
      <c r="AR183" s="332"/>
      <c r="AS183" s="332"/>
      <c r="AT183" s="332"/>
      <c r="AU183" s="332"/>
      <c r="AV183" s="332"/>
      <c r="AW183" s="332"/>
      <c r="AX183" s="332"/>
      <c r="AY183" s="332"/>
      <c r="AZ183" s="332"/>
      <c r="BA183" s="332"/>
      <c r="BB183" s="332"/>
      <c r="BC183" s="332"/>
      <c r="BD183" s="332"/>
      <c r="BE183" s="332"/>
      <c r="BF183" s="332"/>
      <c r="BG183" s="332"/>
      <c r="BH183" s="332"/>
      <c r="BI183" s="332"/>
      <c r="BJ183" s="332"/>
      <c r="BK183" s="332"/>
      <c r="BL183" s="332"/>
      <c r="BM183" s="332"/>
      <c r="BN183" s="332"/>
      <c r="BO183" s="332"/>
      <c r="BP183" s="332"/>
      <c r="BQ183" s="332"/>
      <c r="BR183" s="332"/>
      <c r="BS183" s="332"/>
      <c r="BT183" s="332"/>
      <c r="BU183" s="332"/>
      <c r="BV183" s="332"/>
      <c r="BW183" s="332"/>
      <c r="BX183" s="332"/>
      <c r="BY183" s="332"/>
      <c r="BZ183" s="332"/>
      <c r="CA183" s="332"/>
      <c r="CB183" s="332"/>
      <c r="CC183" s="332"/>
      <c r="CD183" s="332"/>
      <c r="CE183" s="332"/>
      <c r="CF183" s="332"/>
      <c r="CG183" s="332"/>
      <c r="CH183" s="332"/>
      <c r="CI183" s="332"/>
      <c r="CJ183" s="332"/>
      <c r="CK183" s="332"/>
      <c r="CL183" s="332"/>
    </row>
    <row r="184" spans="1:90" s="270" customFormat="1" ht="14.25" x14ac:dyDescent="0.2">
      <c r="A184" s="321"/>
      <c r="B184" s="321">
        <v>2570</v>
      </c>
      <c r="C184" s="315" t="s">
        <v>1406</v>
      </c>
      <c r="D184" s="371">
        <f>ROUND(SUMIFS('GROUP Inputs'!H:H,'GROUP Inputs'!A:A,'Kiwi Park Data'!B184),0)</f>
        <v>0</v>
      </c>
      <c r="E184" s="371">
        <f>ROUND(SUMIFS('GROUP Inputs'!I:I,'GROUP Inputs'!A:A,'Kiwi Park Data'!B184),0)</f>
        <v>0</v>
      </c>
      <c r="F184" s="367"/>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2"/>
      <c r="AD184" s="332"/>
      <c r="AE184" s="332"/>
      <c r="AF184" s="332"/>
      <c r="AG184" s="332"/>
      <c r="AH184" s="332"/>
      <c r="AI184" s="332"/>
      <c r="AJ184" s="332"/>
      <c r="AK184" s="332"/>
      <c r="AL184" s="332"/>
      <c r="AM184" s="332"/>
      <c r="AN184" s="332"/>
      <c r="AO184" s="332"/>
      <c r="AP184" s="332"/>
      <c r="AQ184" s="332"/>
      <c r="AR184" s="332"/>
      <c r="AS184" s="332"/>
      <c r="AT184" s="332"/>
      <c r="AU184" s="332"/>
      <c r="AV184" s="332"/>
      <c r="AW184" s="332"/>
      <c r="AX184" s="332"/>
      <c r="AY184" s="332"/>
      <c r="AZ184" s="332"/>
      <c r="BA184" s="332"/>
      <c r="BB184" s="332"/>
      <c r="BC184" s="332"/>
      <c r="BD184" s="332"/>
      <c r="BE184" s="332"/>
      <c r="BF184" s="332"/>
      <c r="BG184" s="332"/>
      <c r="BH184" s="332"/>
      <c r="BI184" s="332"/>
      <c r="BJ184" s="332"/>
      <c r="BK184" s="332"/>
      <c r="BL184" s="332"/>
      <c r="BM184" s="332"/>
      <c r="BN184" s="332"/>
      <c r="BO184" s="332"/>
      <c r="BP184" s="332"/>
      <c r="BQ184" s="332"/>
      <c r="BR184" s="332"/>
      <c r="BS184" s="332"/>
      <c r="BT184" s="332"/>
      <c r="BU184" s="332"/>
      <c r="BV184" s="332"/>
      <c r="BW184" s="332"/>
      <c r="BX184" s="332"/>
      <c r="BY184" s="332"/>
      <c r="BZ184" s="332"/>
      <c r="CA184" s="332"/>
      <c r="CB184" s="332"/>
      <c r="CC184" s="332"/>
      <c r="CD184" s="332"/>
      <c r="CE184" s="332"/>
      <c r="CF184" s="332"/>
      <c r="CG184" s="332"/>
      <c r="CH184" s="332"/>
      <c r="CI184" s="332"/>
      <c r="CJ184" s="332"/>
      <c r="CK184" s="332"/>
      <c r="CL184" s="332"/>
    </row>
    <row r="185" spans="1:90" s="270" customFormat="1" ht="14.25" x14ac:dyDescent="0.2">
      <c r="A185" s="321"/>
      <c r="B185" s="321">
        <v>2575</v>
      </c>
      <c r="C185" s="315" t="s">
        <v>111</v>
      </c>
      <c r="D185" s="371">
        <f>ROUND(SUMIFS('GROUP Inputs'!H:H,'GROUP Inputs'!A:A,'Kiwi Park Data'!B185),0)</f>
        <v>0</v>
      </c>
      <c r="E185" s="371">
        <f>ROUND(SUMIFS('GROUP Inputs'!I:I,'GROUP Inputs'!A:A,'Kiwi Park Data'!B185),0)</f>
        <v>0</v>
      </c>
      <c r="F185" s="367"/>
      <c r="G185" s="332"/>
      <c r="H185" s="332"/>
      <c r="I185" s="332"/>
      <c r="J185" s="332"/>
      <c r="K185" s="332"/>
      <c r="L185" s="332"/>
      <c r="M185" s="332"/>
      <c r="N185" s="332"/>
      <c r="O185" s="332"/>
      <c r="P185" s="332"/>
      <c r="Q185" s="332"/>
      <c r="R185" s="332"/>
      <c r="S185" s="332"/>
      <c r="T185" s="332"/>
      <c r="U185" s="332"/>
      <c r="V185" s="332"/>
      <c r="W185" s="332"/>
      <c r="X185" s="332"/>
      <c r="Y185" s="332"/>
      <c r="Z185" s="332"/>
      <c r="AA185" s="332"/>
      <c r="AB185" s="332"/>
      <c r="AC185" s="332"/>
      <c r="AD185" s="332"/>
      <c r="AE185" s="332"/>
      <c r="AF185" s="332"/>
      <c r="AG185" s="332"/>
      <c r="AH185" s="332"/>
      <c r="AI185" s="332"/>
      <c r="AJ185" s="332"/>
      <c r="AK185" s="332"/>
      <c r="AL185" s="332"/>
      <c r="AM185" s="332"/>
      <c r="AN185" s="332"/>
      <c r="AO185" s="332"/>
      <c r="AP185" s="332"/>
      <c r="AQ185" s="332"/>
      <c r="AR185" s="332"/>
      <c r="AS185" s="332"/>
      <c r="AT185" s="332"/>
      <c r="AU185" s="332"/>
      <c r="AV185" s="332"/>
      <c r="AW185" s="332"/>
      <c r="AX185" s="332"/>
      <c r="AY185" s="332"/>
      <c r="AZ185" s="332"/>
      <c r="BA185" s="332"/>
      <c r="BB185" s="332"/>
      <c r="BC185" s="332"/>
      <c r="BD185" s="332"/>
      <c r="BE185" s="332"/>
      <c r="BF185" s="332"/>
      <c r="BG185" s="332"/>
      <c r="BH185" s="332"/>
      <c r="BI185" s="332"/>
      <c r="BJ185" s="332"/>
      <c r="BK185" s="332"/>
      <c r="BL185" s="332"/>
      <c r="BM185" s="332"/>
      <c r="BN185" s="332"/>
      <c r="BO185" s="332"/>
      <c r="BP185" s="332"/>
      <c r="BQ185" s="332"/>
      <c r="BR185" s="332"/>
      <c r="BS185" s="332"/>
      <c r="BT185" s="332"/>
      <c r="BU185" s="332"/>
      <c r="BV185" s="332"/>
      <c r="BW185" s="332"/>
      <c r="BX185" s="332"/>
      <c r="BY185" s="332"/>
      <c r="BZ185" s="332"/>
      <c r="CA185" s="332"/>
      <c r="CB185" s="332"/>
      <c r="CC185" s="332"/>
      <c r="CD185" s="332"/>
      <c r="CE185" s="332"/>
      <c r="CF185" s="332"/>
      <c r="CG185" s="332"/>
      <c r="CH185" s="332"/>
      <c r="CI185" s="332"/>
      <c r="CJ185" s="332"/>
      <c r="CK185" s="332"/>
      <c r="CL185" s="332"/>
    </row>
    <row r="186" spans="1:90" s="270" customFormat="1" ht="14.25" x14ac:dyDescent="0.2">
      <c r="A186" s="321"/>
      <c r="B186" s="321">
        <v>2580</v>
      </c>
      <c r="C186" s="315" t="s">
        <v>1508</v>
      </c>
      <c r="D186" s="371">
        <f>ROUND(SUMIFS('GROUP Inputs'!H:H,'GROUP Inputs'!A:A,'Kiwi Park Data'!B186),0)</f>
        <v>0</v>
      </c>
      <c r="E186" s="371">
        <f>ROUND(SUMIFS('GROUP Inputs'!I:I,'GROUP Inputs'!A:A,'Kiwi Park Data'!B186),0)</f>
        <v>0</v>
      </c>
      <c r="F186" s="367"/>
      <c r="G186" s="332"/>
      <c r="H186" s="332"/>
      <c r="I186" s="332"/>
      <c r="J186" s="332"/>
      <c r="K186" s="332"/>
      <c r="L186" s="332"/>
      <c r="M186" s="332"/>
      <c r="N186" s="332"/>
      <c r="O186" s="332"/>
      <c r="P186" s="332"/>
      <c r="Q186" s="332"/>
      <c r="R186" s="332"/>
      <c r="S186" s="332"/>
      <c r="T186" s="332"/>
      <c r="U186" s="332"/>
      <c r="V186" s="332"/>
      <c r="W186" s="332"/>
      <c r="X186" s="332"/>
      <c r="Y186" s="332"/>
      <c r="Z186" s="332"/>
      <c r="AA186" s="332"/>
      <c r="AB186" s="332"/>
      <c r="AC186" s="332"/>
      <c r="AD186" s="332"/>
      <c r="AE186" s="332"/>
      <c r="AF186" s="332"/>
      <c r="AG186" s="332"/>
      <c r="AH186" s="332"/>
      <c r="AI186" s="332"/>
      <c r="AJ186" s="332"/>
      <c r="AK186" s="332"/>
      <c r="AL186" s="332"/>
      <c r="AM186" s="332"/>
      <c r="AN186" s="332"/>
      <c r="AO186" s="332"/>
      <c r="AP186" s="332"/>
      <c r="AQ186" s="332"/>
      <c r="AR186" s="332"/>
      <c r="AS186" s="332"/>
      <c r="AT186" s="332"/>
      <c r="AU186" s="332"/>
      <c r="AV186" s="332"/>
      <c r="AW186" s="332"/>
      <c r="AX186" s="332"/>
      <c r="AY186" s="332"/>
      <c r="AZ186" s="332"/>
      <c r="BA186" s="332"/>
      <c r="BB186" s="332"/>
      <c r="BC186" s="332"/>
      <c r="BD186" s="332"/>
      <c r="BE186" s="332"/>
      <c r="BF186" s="332"/>
      <c r="BG186" s="332"/>
      <c r="BH186" s="332"/>
      <c r="BI186" s="332"/>
      <c r="BJ186" s="332"/>
      <c r="BK186" s="332"/>
      <c r="BL186" s="332"/>
      <c r="BM186" s="332"/>
      <c r="BN186" s="332"/>
      <c r="BO186" s="332"/>
      <c r="BP186" s="332"/>
      <c r="BQ186" s="332"/>
      <c r="BR186" s="332"/>
      <c r="BS186" s="332"/>
      <c r="BT186" s="332"/>
      <c r="BU186" s="332"/>
      <c r="BV186" s="332"/>
      <c r="BW186" s="332"/>
      <c r="BX186" s="332"/>
      <c r="BY186" s="332"/>
      <c r="BZ186" s="332"/>
      <c r="CA186" s="332"/>
      <c r="CB186" s="332"/>
      <c r="CC186" s="332"/>
      <c r="CD186" s="332"/>
      <c r="CE186" s="332"/>
      <c r="CF186" s="332"/>
      <c r="CG186" s="332"/>
      <c r="CH186" s="332"/>
      <c r="CI186" s="332"/>
      <c r="CJ186" s="332"/>
      <c r="CK186" s="332"/>
      <c r="CL186" s="332"/>
    </row>
    <row r="187" spans="1:90" s="270" customFormat="1" ht="14.25" x14ac:dyDescent="0.2">
      <c r="A187" s="321"/>
      <c r="B187" s="321">
        <v>2585</v>
      </c>
      <c r="C187" s="315" t="s">
        <v>1509</v>
      </c>
      <c r="D187" s="371">
        <f>ROUND(SUMIFS('GROUP Inputs'!H:H,'GROUP Inputs'!A:A,'Kiwi Park Data'!B187),0)</f>
        <v>0</v>
      </c>
      <c r="E187" s="371">
        <f>ROUND(SUMIFS('GROUP Inputs'!I:I,'GROUP Inputs'!A:A,'Kiwi Park Data'!B187),0)</f>
        <v>0</v>
      </c>
      <c r="F187" s="367"/>
      <c r="G187" s="332"/>
      <c r="H187" s="332"/>
      <c r="I187" s="332"/>
      <c r="J187" s="332"/>
      <c r="K187" s="332"/>
      <c r="L187" s="332"/>
      <c r="M187" s="332"/>
      <c r="N187" s="332"/>
      <c r="O187" s="332"/>
      <c r="P187" s="332"/>
      <c r="Q187" s="332"/>
      <c r="R187" s="332"/>
      <c r="S187" s="332"/>
      <c r="T187" s="332"/>
      <c r="U187" s="332"/>
      <c r="V187" s="332"/>
      <c r="W187" s="332"/>
      <c r="X187" s="332"/>
      <c r="Y187" s="332"/>
      <c r="Z187" s="332"/>
      <c r="AA187" s="332"/>
      <c r="AB187" s="332"/>
      <c r="AC187" s="332"/>
      <c r="AD187" s="332"/>
      <c r="AE187" s="332"/>
      <c r="AF187" s="332"/>
      <c r="AG187" s="332"/>
      <c r="AH187" s="332"/>
      <c r="AI187" s="332"/>
      <c r="AJ187" s="332"/>
      <c r="AK187" s="332"/>
      <c r="AL187" s="332"/>
      <c r="AM187" s="332"/>
      <c r="AN187" s="332"/>
      <c r="AO187" s="332"/>
      <c r="AP187" s="332"/>
      <c r="AQ187" s="332"/>
      <c r="AR187" s="332"/>
      <c r="AS187" s="332"/>
      <c r="AT187" s="332"/>
      <c r="AU187" s="332"/>
      <c r="AV187" s="332"/>
      <c r="AW187" s="332"/>
      <c r="AX187" s="332"/>
      <c r="AY187" s="332"/>
      <c r="AZ187" s="332"/>
      <c r="BA187" s="332"/>
      <c r="BB187" s="332"/>
      <c r="BC187" s="332"/>
      <c r="BD187" s="332"/>
      <c r="BE187" s="332"/>
      <c r="BF187" s="332"/>
      <c r="BG187" s="332"/>
      <c r="BH187" s="332"/>
      <c r="BI187" s="332"/>
      <c r="BJ187" s="332"/>
      <c r="BK187" s="332"/>
      <c r="BL187" s="332"/>
      <c r="BM187" s="332"/>
      <c r="BN187" s="332"/>
      <c r="BO187" s="332"/>
      <c r="BP187" s="332"/>
      <c r="BQ187" s="332"/>
      <c r="BR187" s="332"/>
      <c r="BS187" s="332"/>
      <c r="BT187" s="332"/>
      <c r="BU187" s="332"/>
      <c r="BV187" s="332"/>
      <c r="BW187" s="332"/>
      <c r="BX187" s="332"/>
      <c r="BY187" s="332"/>
      <c r="BZ187" s="332"/>
      <c r="CA187" s="332"/>
      <c r="CB187" s="332"/>
      <c r="CC187" s="332"/>
      <c r="CD187" s="332"/>
      <c r="CE187" s="332"/>
      <c r="CF187" s="332"/>
      <c r="CG187" s="332"/>
      <c r="CH187" s="332"/>
      <c r="CI187" s="332"/>
      <c r="CJ187" s="332"/>
      <c r="CK187" s="332"/>
      <c r="CL187" s="332"/>
    </row>
    <row r="188" spans="1:90" s="270" customFormat="1" ht="14.25" x14ac:dyDescent="0.2">
      <c r="A188" s="321"/>
      <c r="B188" s="321">
        <v>2590</v>
      </c>
      <c r="C188" s="315" t="s">
        <v>110</v>
      </c>
      <c r="D188" s="371">
        <f>ROUND(SUMIFS('GROUP Inputs'!H:H,'GROUP Inputs'!A:A,'Kiwi Park Data'!B188),0)</f>
        <v>0</v>
      </c>
      <c r="E188" s="371">
        <f>ROUND(SUMIFS('GROUP Inputs'!I:I,'GROUP Inputs'!A:A,'Kiwi Park Data'!B188),0)</f>
        <v>0</v>
      </c>
      <c r="F188" s="367"/>
      <c r="G188" s="332"/>
      <c r="H188" s="332"/>
      <c r="I188" s="332"/>
      <c r="J188" s="332"/>
      <c r="K188" s="332"/>
      <c r="L188" s="332"/>
      <c r="M188" s="332"/>
      <c r="N188" s="332"/>
      <c r="O188" s="332"/>
      <c r="P188" s="332"/>
      <c r="Q188" s="332"/>
      <c r="R188" s="332"/>
      <c r="S188" s="332"/>
      <c r="T188" s="332"/>
      <c r="U188" s="332"/>
      <c r="V188" s="332"/>
      <c r="W188" s="332"/>
      <c r="X188" s="332"/>
      <c r="Y188" s="332"/>
      <c r="Z188" s="332"/>
      <c r="AA188" s="332"/>
      <c r="AB188" s="332"/>
      <c r="AC188" s="332"/>
      <c r="AD188" s="332"/>
      <c r="AE188" s="332"/>
      <c r="AF188" s="332"/>
      <c r="AG188" s="332"/>
      <c r="AH188" s="332"/>
      <c r="AI188" s="332"/>
      <c r="AJ188" s="332"/>
      <c r="AK188" s="332"/>
      <c r="AL188" s="332"/>
      <c r="AM188" s="332"/>
      <c r="AN188" s="332"/>
      <c r="AO188" s="332"/>
      <c r="AP188" s="332"/>
      <c r="AQ188" s="332"/>
      <c r="AR188" s="332"/>
      <c r="AS188" s="332"/>
      <c r="AT188" s="332"/>
      <c r="AU188" s="332"/>
      <c r="AV188" s="332"/>
      <c r="AW188" s="332"/>
      <c r="AX188" s="332"/>
      <c r="AY188" s="332"/>
      <c r="AZ188" s="332"/>
      <c r="BA188" s="332"/>
      <c r="BB188" s="332"/>
      <c r="BC188" s="332"/>
      <c r="BD188" s="332"/>
      <c r="BE188" s="332"/>
      <c r="BF188" s="332"/>
      <c r="BG188" s="332"/>
      <c r="BH188" s="332"/>
      <c r="BI188" s="332"/>
      <c r="BJ188" s="332"/>
      <c r="BK188" s="332"/>
      <c r="BL188" s="332"/>
      <c r="BM188" s="332"/>
      <c r="BN188" s="332"/>
      <c r="BO188" s="332"/>
      <c r="BP188" s="332"/>
      <c r="BQ188" s="332"/>
      <c r="BR188" s="332"/>
      <c r="BS188" s="332"/>
      <c r="BT188" s="332"/>
      <c r="BU188" s="332"/>
      <c r="BV188" s="332"/>
      <c r="BW188" s="332"/>
      <c r="BX188" s="332"/>
      <c r="BY188" s="332"/>
      <c r="BZ188" s="332"/>
      <c r="CA188" s="332"/>
      <c r="CB188" s="332"/>
      <c r="CC188" s="332"/>
      <c r="CD188" s="332"/>
      <c r="CE188" s="332"/>
      <c r="CF188" s="332"/>
      <c r="CG188" s="332"/>
      <c r="CH188" s="332"/>
      <c r="CI188" s="332"/>
      <c r="CJ188" s="332"/>
      <c r="CK188" s="332"/>
      <c r="CL188" s="332"/>
    </row>
    <row r="189" spans="1:90" s="270" customFormat="1" ht="14.25" x14ac:dyDescent="0.2">
      <c r="A189" s="321"/>
      <c r="B189" s="321"/>
      <c r="C189" s="315"/>
      <c r="D189" s="371"/>
      <c r="E189" s="367"/>
      <c r="F189" s="367"/>
      <c r="G189" s="332"/>
      <c r="H189" s="332"/>
      <c r="I189" s="332"/>
      <c r="J189" s="332"/>
      <c r="K189" s="332"/>
      <c r="L189" s="332"/>
      <c r="M189" s="332"/>
      <c r="N189" s="332"/>
      <c r="O189" s="332"/>
      <c r="P189" s="332"/>
      <c r="Q189" s="332"/>
      <c r="R189" s="332"/>
      <c r="S189" s="332"/>
      <c r="T189" s="332"/>
      <c r="U189" s="332"/>
      <c r="V189" s="332"/>
      <c r="W189" s="332"/>
      <c r="X189" s="332"/>
      <c r="Y189" s="332"/>
      <c r="Z189" s="332"/>
      <c r="AA189" s="332"/>
      <c r="AB189" s="332"/>
      <c r="AC189" s="332"/>
      <c r="AD189" s="332"/>
      <c r="AE189" s="332"/>
      <c r="AF189" s="332"/>
      <c r="AG189" s="332"/>
      <c r="AH189" s="332"/>
      <c r="AI189" s="332"/>
      <c r="AJ189" s="332"/>
      <c r="AK189" s="332"/>
      <c r="AL189" s="332"/>
      <c r="AM189" s="332"/>
      <c r="AN189" s="332"/>
      <c r="AO189" s="332"/>
      <c r="AP189" s="332"/>
      <c r="AQ189" s="332"/>
      <c r="AR189" s="332"/>
      <c r="AS189" s="332"/>
      <c r="AT189" s="332"/>
      <c r="AU189" s="332"/>
      <c r="AV189" s="332"/>
      <c r="AW189" s="332"/>
      <c r="AX189" s="332"/>
      <c r="AY189" s="332"/>
      <c r="AZ189" s="332"/>
      <c r="BA189" s="332"/>
      <c r="BB189" s="332"/>
      <c r="BC189" s="332"/>
      <c r="BD189" s="332"/>
      <c r="BE189" s="332"/>
      <c r="BF189" s="332"/>
      <c r="BG189" s="332"/>
      <c r="BH189" s="332"/>
      <c r="BI189" s="332"/>
      <c r="BJ189" s="332"/>
      <c r="BK189" s="332"/>
      <c r="BL189" s="332"/>
      <c r="BM189" s="332"/>
      <c r="BN189" s="332"/>
      <c r="BO189" s="332"/>
      <c r="BP189" s="332"/>
      <c r="BQ189" s="332"/>
      <c r="BR189" s="332"/>
      <c r="BS189" s="332"/>
      <c r="BT189" s="332"/>
      <c r="BU189" s="332"/>
      <c r="BV189" s="332"/>
      <c r="BW189" s="332"/>
      <c r="BX189" s="332"/>
      <c r="BY189" s="332"/>
      <c r="BZ189" s="332"/>
      <c r="CA189" s="332"/>
      <c r="CB189" s="332"/>
      <c r="CC189" s="332"/>
      <c r="CD189" s="332"/>
      <c r="CE189" s="332"/>
      <c r="CF189" s="332"/>
      <c r="CG189" s="332"/>
      <c r="CH189" s="332"/>
      <c r="CI189" s="332"/>
      <c r="CJ189" s="332"/>
      <c r="CK189" s="332"/>
      <c r="CL189" s="332"/>
    </row>
    <row r="190" spans="1:90" s="271" customFormat="1" ht="14.25" x14ac:dyDescent="0.2">
      <c r="A190" s="321"/>
      <c r="B190" s="758">
        <v>2595</v>
      </c>
      <c r="C190" s="759" t="s">
        <v>994</v>
      </c>
      <c r="D190" s="760">
        <f>SUM(D176:D189)</f>
        <v>0</v>
      </c>
      <c r="E190" s="760">
        <f>SUM(E176:E189)</f>
        <v>0</v>
      </c>
      <c r="F190" s="761"/>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c r="AH190" s="334"/>
      <c r="AI190" s="334"/>
      <c r="AJ190" s="334"/>
      <c r="AK190" s="334"/>
      <c r="AL190" s="334"/>
      <c r="AM190" s="334"/>
      <c r="AN190" s="334"/>
      <c r="AO190" s="334"/>
      <c r="AP190" s="334"/>
      <c r="AQ190" s="334"/>
      <c r="AR190" s="334"/>
      <c r="AS190" s="334"/>
      <c r="AT190" s="334"/>
      <c r="AU190" s="334"/>
      <c r="AV190" s="334"/>
      <c r="AW190" s="334"/>
      <c r="AX190" s="334"/>
      <c r="AY190" s="334"/>
      <c r="AZ190" s="334"/>
      <c r="BA190" s="334"/>
      <c r="BB190" s="334"/>
      <c r="BC190" s="334"/>
      <c r="BD190" s="334"/>
      <c r="BE190" s="334"/>
      <c r="BF190" s="334"/>
      <c r="BG190" s="334"/>
      <c r="BH190" s="334"/>
      <c r="BI190" s="334"/>
      <c r="BJ190" s="334"/>
      <c r="BK190" s="334"/>
      <c r="BL190" s="334"/>
      <c r="BM190" s="334"/>
      <c r="BN190" s="334"/>
      <c r="BO190" s="334"/>
      <c r="BP190" s="334"/>
      <c r="BQ190" s="334"/>
      <c r="BR190" s="334"/>
      <c r="BS190" s="334"/>
      <c r="BT190" s="334"/>
      <c r="BU190" s="334"/>
      <c r="BV190" s="334"/>
      <c r="BW190" s="334"/>
      <c r="BX190" s="334"/>
      <c r="BY190" s="334"/>
      <c r="BZ190" s="334"/>
      <c r="CA190" s="334"/>
      <c r="CB190" s="334"/>
      <c r="CC190" s="334"/>
      <c r="CD190" s="334"/>
      <c r="CE190" s="334"/>
      <c r="CF190" s="334"/>
      <c r="CG190" s="334"/>
      <c r="CH190" s="334"/>
      <c r="CI190" s="334"/>
      <c r="CJ190" s="334"/>
      <c r="CK190" s="334"/>
      <c r="CL190" s="334"/>
    </row>
    <row r="191" spans="1:90" ht="15" x14ac:dyDescent="0.2">
      <c r="A191" s="321"/>
      <c r="B191" s="323"/>
      <c r="C191" s="318"/>
      <c r="D191" s="371"/>
      <c r="E191" s="367"/>
      <c r="F191" s="367"/>
    </row>
    <row r="192" spans="1:90" s="270" customFormat="1" ht="14.25" x14ac:dyDescent="0.2">
      <c r="A192" s="321"/>
      <c r="B192" s="321">
        <v>2598</v>
      </c>
      <c r="C192" s="315" t="s">
        <v>158</v>
      </c>
      <c r="D192" s="371">
        <f>ROUND(SUMIFS('GROUP Inputs'!H:H,'GROUP Inputs'!A:A,'Kiwi Park Data'!B192),0)</f>
        <v>0</v>
      </c>
      <c r="E192" s="371">
        <f>ROUND(SUMIFS('GROUP Inputs'!I:I,'GROUP Inputs'!A:A,'Kiwi Park Data'!B192),0)</f>
        <v>0</v>
      </c>
      <c r="F192" s="367"/>
      <c r="G192" s="332"/>
      <c r="H192" s="332"/>
      <c r="I192" s="332"/>
      <c r="J192" s="332"/>
      <c r="K192" s="332"/>
      <c r="L192" s="332"/>
      <c r="M192" s="332"/>
      <c r="N192" s="332"/>
      <c r="O192" s="332"/>
      <c r="P192" s="332"/>
      <c r="Q192" s="332"/>
      <c r="R192" s="332"/>
      <c r="S192" s="332"/>
      <c r="T192" s="332"/>
      <c r="U192" s="332"/>
      <c r="V192" s="332"/>
      <c r="W192" s="332"/>
      <c r="X192" s="332"/>
      <c r="Y192" s="332"/>
      <c r="Z192" s="332"/>
      <c r="AA192" s="332"/>
      <c r="AB192" s="332"/>
      <c r="AC192" s="332"/>
      <c r="AD192" s="332"/>
      <c r="AE192" s="332"/>
      <c r="AF192" s="332"/>
      <c r="AG192" s="332"/>
      <c r="AH192" s="332"/>
      <c r="AI192" s="332"/>
      <c r="AJ192" s="332"/>
      <c r="AK192" s="332"/>
      <c r="AL192" s="332"/>
      <c r="AM192" s="332"/>
      <c r="AN192" s="332"/>
      <c r="AO192" s="332"/>
      <c r="AP192" s="332"/>
      <c r="AQ192" s="332"/>
      <c r="AR192" s="332"/>
      <c r="AS192" s="332"/>
      <c r="AT192" s="332"/>
      <c r="AU192" s="332"/>
      <c r="AV192" s="332"/>
      <c r="AW192" s="332"/>
      <c r="AX192" s="332"/>
      <c r="AY192" s="332"/>
      <c r="AZ192" s="332"/>
      <c r="BA192" s="332"/>
      <c r="BB192" s="332"/>
      <c r="BC192" s="332"/>
      <c r="BD192" s="332"/>
      <c r="BE192" s="332"/>
      <c r="BF192" s="332"/>
      <c r="BG192" s="332"/>
      <c r="BH192" s="332"/>
      <c r="BI192" s="332"/>
      <c r="BJ192" s="332"/>
      <c r="BK192" s="332"/>
      <c r="BL192" s="332"/>
      <c r="BM192" s="332"/>
      <c r="BN192" s="332"/>
      <c r="BO192" s="332"/>
      <c r="BP192" s="332"/>
      <c r="BQ192" s="332"/>
      <c r="BR192" s="332"/>
      <c r="BS192" s="332"/>
      <c r="BT192" s="332"/>
      <c r="BU192" s="332"/>
      <c r="BV192" s="332"/>
      <c r="BW192" s="332"/>
      <c r="BX192" s="332"/>
      <c r="BY192" s="332"/>
      <c r="BZ192" s="332"/>
      <c r="CA192" s="332"/>
      <c r="CB192" s="332"/>
      <c r="CC192" s="332"/>
      <c r="CD192" s="332"/>
      <c r="CE192" s="332"/>
      <c r="CF192" s="332"/>
      <c r="CG192" s="332"/>
      <c r="CH192" s="332"/>
      <c r="CI192" s="332"/>
      <c r="CJ192" s="332"/>
      <c r="CK192" s="332"/>
      <c r="CL192" s="332"/>
    </row>
    <row r="193" spans="1:90" ht="15" x14ac:dyDescent="0.2">
      <c r="A193" s="321"/>
      <c r="B193" s="323"/>
      <c r="C193" s="318"/>
      <c r="D193" s="371"/>
      <c r="E193" s="367"/>
      <c r="F193" s="367"/>
    </row>
    <row r="194" spans="1:90" s="271" customFormat="1" ht="14.25" x14ac:dyDescent="0.2">
      <c r="A194" s="321"/>
      <c r="B194" s="762">
        <v>2600</v>
      </c>
      <c r="C194" s="763" t="s">
        <v>1510</v>
      </c>
      <c r="D194" s="760">
        <f ca="1">SUMIF($C$69:$C$194,C190,$D$69:$D$193)+D110+D192+D98+D99+D100</f>
        <v>0</v>
      </c>
      <c r="E194" s="760">
        <f ca="1">SUMIF($C$69:$C$194,C190,$E$69:$E$193)+E110+E192+E98+E99+E100</f>
        <v>0</v>
      </c>
      <c r="F194" s="761"/>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c r="AE194" s="334"/>
      <c r="AF194" s="334"/>
      <c r="AG194" s="334"/>
      <c r="AH194" s="334"/>
      <c r="AI194" s="334"/>
      <c r="AJ194" s="334"/>
      <c r="AK194" s="334"/>
      <c r="AL194" s="334"/>
      <c r="AM194" s="334"/>
      <c r="AN194" s="334"/>
      <c r="AO194" s="334"/>
      <c r="AP194" s="334"/>
      <c r="AQ194" s="334"/>
      <c r="AR194" s="334"/>
      <c r="AS194" s="334"/>
      <c r="AT194" s="334"/>
      <c r="AU194" s="334"/>
      <c r="AV194" s="334"/>
      <c r="AW194" s="334"/>
      <c r="AX194" s="334"/>
      <c r="AY194" s="334"/>
      <c r="AZ194" s="334"/>
      <c r="BA194" s="334"/>
      <c r="BB194" s="334"/>
      <c r="BC194" s="334"/>
      <c r="BD194" s="334"/>
      <c r="BE194" s="334"/>
      <c r="BF194" s="334"/>
      <c r="BG194" s="334"/>
      <c r="BH194" s="334"/>
      <c r="BI194" s="334"/>
      <c r="BJ194" s="334"/>
      <c r="BK194" s="334"/>
      <c r="BL194" s="334"/>
      <c r="BM194" s="334"/>
      <c r="BN194" s="334"/>
      <c r="BO194" s="334"/>
      <c r="BP194" s="334"/>
      <c r="BQ194" s="334"/>
      <c r="BR194" s="334"/>
      <c r="BS194" s="334"/>
      <c r="BT194" s="334"/>
      <c r="BU194" s="334"/>
      <c r="BV194" s="334"/>
      <c r="BW194" s="334"/>
      <c r="BX194" s="334"/>
      <c r="BY194" s="334"/>
      <c r="BZ194" s="334"/>
      <c r="CA194" s="334"/>
      <c r="CB194" s="334"/>
      <c r="CC194" s="334"/>
      <c r="CD194" s="334"/>
      <c r="CE194" s="334"/>
      <c r="CF194" s="334"/>
      <c r="CG194" s="334"/>
      <c r="CH194" s="334"/>
      <c r="CI194" s="334"/>
      <c r="CJ194" s="334"/>
      <c r="CK194" s="334"/>
      <c r="CL194" s="334"/>
    </row>
    <row r="195" spans="1:90" ht="15" x14ac:dyDescent="0.2">
      <c r="A195" s="321"/>
      <c r="B195" s="323"/>
      <c r="C195" s="318"/>
      <c r="D195" s="371"/>
      <c r="E195" s="367"/>
      <c r="F195" s="367"/>
    </row>
    <row r="196" spans="1:90" s="271" customFormat="1" ht="14.25" x14ac:dyDescent="0.2">
      <c r="A196" s="321"/>
      <c r="B196" s="325">
        <v>2700</v>
      </c>
      <c r="C196" s="320" t="s">
        <v>1511</v>
      </c>
      <c r="D196" s="371">
        <f ca="1">D66-D194</f>
        <v>0</v>
      </c>
      <c r="E196" s="371">
        <f ca="1">E66-E194</f>
        <v>0</v>
      </c>
      <c r="F196" s="367"/>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c r="AE196" s="334"/>
      <c r="AF196" s="334"/>
      <c r="AG196" s="334"/>
      <c r="AH196" s="334"/>
      <c r="AI196" s="334"/>
      <c r="AJ196" s="334"/>
      <c r="AK196" s="334"/>
      <c r="AL196" s="334"/>
      <c r="AM196" s="334"/>
      <c r="AN196" s="334"/>
      <c r="AO196" s="334"/>
      <c r="AP196" s="334"/>
      <c r="AQ196" s="334"/>
      <c r="AR196" s="334"/>
      <c r="AS196" s="334"/>
      <c r="AT196" s="334"/>
      <c r="AU196" s="334"/>
      <c r="AV196" s="334"/>
      <c r="AW196" s="334"/>
      <c r="AX196" s="334"/>
      <c r="AY196" s="334"/>
      <c r="AZ196" s="334"/>
      <c r="BA196" s="334"/>
      <c r="BB196" s="334"/>
      <c r="BC196" s="334"/>
      <c r="BD196" s="334"/>
      <c r="BE196" s="334"/>
      <c r="BF196" s="334"/>
      <c r="BG196" s="334"/>
      <c r="BH196" s="334"/>
      <c r="BI196" s="334"/>
      <c r="BJ196" s="334"/>
      <c r="BK196" s="334"/>
      <c r="BL196" s="334"/>
      <c r="BM196" s="334"/>
      <c r="BN196" s="334"/>
      <c r="BO196" s="334"/>
      <c r="BP196" s="334"/>
      <c r="BQ196" s="334"/>
      <c r="BR196" s="334"/>
      <c r="BS196" s="334"/>
      <c r="BT196" s="334"/>
      <c r="BU196" s="334"/>
      <c r="BV196" s="334"/>
      <c r="BW196" s="334"/>
      <c r="BX196" s="334"/>
      <c r="BY196" s="334"/>
      <c r="BZ196" s="334"/>
      <c r="CA196" s="334"/>
      <c r="CB196" s="334"/>
      <c r="CC196" s="334"/>
      <c r="CD196" s="334"/>
      <c r="CE196" s="334"/>
      <c r="CF196" s="334"/>
      <c r="CG196" s="334"/>
      <c r="CH196" s="334"/>
      <c r="CI196" s="334"/>
      <c r="CJ196" s="334"/>
      <c r="CK196" s="334"/>
      <c r="CL196" s="334"/>
    </row>
    <row r="197" spans="1:90" ht="15" x14ac:dyDescent="0.2">
      <c r="A197" s="321"/>
      <c r="B197" s="323"/>
      <c r="C197" s="318"/>
      <c r="D197" s="371"/>
      <c r="E197" s="367"/>
      <c r="F197" s="367"/>
    </row>
    <row r="198" spans="1:90" s="270" customFormat="1" ht="14.25" x14ac:dyDescent="0.2">
      <c r="A198" s="321"/>
      <c r="B198" s="321">
        <v>2840</v>
      </c>
      <c r="C198" s="315" t="s">
        <v>186</v>
      </c>
      <c r="D198" s="371">
        <f>ROUND(SUMIFS('GROUP Inputs'!H:H,'GROUP Inputs'!A:A,'Kiwi Park Data'!B198),0)</f>
        <v>0</v>
      </c>
      <c r="E198" s="371">
        <f>ROUND(SUMIFS('GROUP Inputs'!I:I,'GROUP Inputs'!A:A,'Kiwi Park Data'!B198),0)</f>
        <v>0</v>
      </c>
      <c r="F198" s="367"/>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2"/>
      <c r="AD198" s="332"/>
      <c r="AE198" s="332"/>
      <c r="AF198" s="332"/>
      <c r="AG198" s="332"/>
      <c r="AH198" s="332"/>
      <c r="AI198" s="332"/>
      <c r="AJ198" s="332"/>
      <c r="AK198" s="332"/>
      <c r="AL198" s="332"/>
      <c r="AM198" s="332"/>
      <c r="AN198" s="332"/>
      <c r="AO198" s="332"/>
      <c r="AP198" s="332"/>
      <c r="AQ198" s="332"/>
      <c r="AR198" s="332"/>
      <c r="AS198" s="332"/>
      <c r="AT198" s="332"/>
      <c r="AU198" s="332"/>
      <c r="AV198" s="332"/>
      <c r="AW198" s="332"/>
      <c r="AX198" s="332"/>
      <c r="AY198" s="332"/>
      <c r="AZ198" s="332"/>
      <c r="BA198" s="332"/>
      <c r="BB198" s="332"/>
      <c r="BC198" s="332"/>
      <c r="BD198" s="332"/>
      <c r="BE198" s="332"/>
      <c r="BF198" s="332"/>
      <c r="BG198" s="332"/>
      <c r="BH198" s="332"/>
      <c r="BI198" s="332"/>
      <c r="BJ198" s="332"/>
      <c r="BK198" s="332"/>
      <c r="BL198" s="332"/>
      <c r="BM198" s="332"/>
      <c r="BN198" s="332"/>
      <c r="BO198" s="332"/>
      <c r="BP198" s="332"/>
      <c r="BQ198" s="332"/>
      <c r="BR198" s="332"/>
      <c r="BS198" s="332"/>
      <c r="BT198" s="332"/>
      <c r="BU198" s="332"/>
      <c r="BV198" s="332"/>
      <c r="BW198" s="332"/>
      <c r="BX198" s="332"/>
      <c r="BY198" s="332"/>
      <c r="BZ198" s="332"/>
      <c r="CA198" s="332"/>
      <c r="CB198" s="332"/>
      <c r="CC198" s="332"/>
      <c r="CD198" s="332"/>
      <c r="CE198" s="332"/>
      <c r="CF198" s="332"/>
      <c r="CG198" s="332"/>
      <c r="CH198" s="332"/>
      <c r="CI198" s="332"/>
      <c r="CJ198" s="332"/>
      <c r="CK198" s="332"/>
      <c r="CL198" s="332"/>
    </row>
    <row r="199" spans="1:90" ht="15" x14ac:dyDescent="0.2">
      <c r="A199" s="321"/>
      <c r="B199" s="323"/>
      <c r="C199" s="318"/>
      <c r="D199" s="371"/>
      <c r="E199" s="367"/>
      <c r="F199" s="367"/>
    </row>
    <row r="200" spans="1:90" s="271" customFormat="1" ht="15" x14ac:dyDescent="0.2">
      <c r="A200" s="321"/>
      <c r="B200" s="325">
        <v>2900</v>
      </c>
      <c r="C200" s="320" t="s">
        <v>1512</v>
      </c>
      <c r="D200" s="371">
        <f ca="1">D196+D198</f>
        <v>0</v>
      </c>
      <c r="E200" s="371">
        <f ca="1">E196+E198</f>
        <v>0</v>
      </c>
      <c r="F200" s="764">
        <f ca="1">SUM(D200:E200)-ROUNDDOWN(SUM('St of Comprehensive Rev. &amp; Exp.'!H49:I49),0)</f>
        <v>0</v>
      </c>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c r="AE200" s="334"/>
      <c r="AF200" s="334"/>
      <c r="AG200" s="334"/>
      <c r="AH200" s="334"/>
      <c r="AI200" s="334"/>
      <c r="AJ200" s="334"/>
      <c r="AK200" s="334"/>
      <c r="AL200" s="334"/>
      <c r="AM200" s="334"/>
      <c r="AN200" s="334"/>
      <c r="AO200" s="334"/>
      <c r="AP200" s="334"/>
      <c r="AQ200" s="334"/>
      <c r="AR200" s="334"/>
      <c r="AS200" s="334"/>
      <c r="AT200" s="334"/>
      <c r="AU200" s="334"/>
      <c r="AV200" s="334"/>
      <c r="AW200" s="334"/>
      <c r="AX200" s="334"/>
      <c r="AY200" s="334"/>
      <c r="AZ200" s="334"/>
      <c r="BA200" s="334"/>
      <c r="BB200" s="334"/>
      <c r="BC200" s="334"/>
      <c r="BD200" s="334"/>
      <c r="BE200" s="334"/>
      <c r="BF200" s="334"/>
      <c r="BG200" s="334"/>
      <c r="BH200" s="334"/>
      <c r="BI200" s="334"/>
      <c r="BJ200" s="334"/>
      <c r="BK200" s="334"/>
      <c r="BL200" s="334"/>
      <c r="BM200" s="334"/>
      <c r="BN200" s="334"/>
      <c r="BO200" s="334"/>
      <c r="BP200" s="334"/>
      <c r="BQ200" s="334"/>
      <c r="BR200" s="334"/>
      <c r="BS200" s="334"/>
      <c r="BT200" s="334"/>
      <c r="BU200" s="334"/>
      <c r="BV200" s="334"/>
      <c r="BW200" s="334"/>
      <c r="BX200" s="334"/>
      <c r="BY200" s="334"/>
      <c r="BZ200" s="334"/>
      <c r="CA200" s="334"/>
      <c r="CB200" s="334"/>
      <c r="CC200" s="334"/>
      <c r="CD200" s="334"/>
      <c r="CE200" s="334"/>
      <c r="CF200" s="334"/>
      <c r="CG200" s="334"/>
      <c r="CH200" s="334"/>
      <c r="CI200" s="334"/>
      <c r="CJ200" s="334"/>
      <c r="CK200" s="334"/>
      <c r="CL200" s="334"/>
    </row>
    <row r="201" spans="1:90" ht="15" x14ac:dyDescent="0.2">
      <c r="A201" s="321"/>
      <c r="B201" s="323"/>
      <c r="C201" s="318"/>
      <c r="D201" s="371"/>
      <c r="E201" s="367"/>
      <c r="F201" s="367"/>
    </row>
    <row r="202" spans="1:90" ht="15" x14ac:dyDescent="0.2">
      <c r="A202" s="321"/>
      <c r="B202" s="323"/>
      <c r="C202" s="318"/>
      <c r="D202" s="371"/>
      <c r="E202" s="367"/>
      <c r="F202" s="367"/>
    </row>
    <row r="203" spans="1:90" ht="15" x14ac:dyDescent="0.2">
      <c r="A203" s="321"/>
      <c r="B203" s="323"/>
      <c r="C203" s="318"/>
      <c r="D203" s="371"/>
      <c r="E203" s="367"/>
      <c r="F203" s="367"/>
    </row>
    <row r="204" spans="1:90" s="273" customFormat="1" ht="15" x14ac:dyDescent="0.2">
      <c r="A204" s="322"/>
      <c r="B204" s="322">
        <v>3000</v>
      </c>
      <c r="C204" s="317" t="s">
        <v>1513</v>
      </c>
      <c r="D204" s="765"/>
      <c r="E204" s="766"/>
      <c r="F204" s="368"/>
    </row>
    <row r="205" spans="1:90" ht="15" x14ac:dyDescent="0.2">
      <c r="A205" s="321"/>
      <c r="B205" s="323"/>
      <c r="C205" s="318"/>
      <c r="D205" s="371"/>
      <c r="E205" s="367"/>
      <c r="F205" s="367"/>
    </row>
    <row r="206" spans="1:90" ht="15" x14ac:dyDescent="0.2">
      <c r="A206" s="321"/>
      <c r="B206" s="323">
        <v>3100</v>
      </c>
      <c r="C206" s="318" t="s">
        <v>1514</v>
      </c>
      <c r="D206" s="371"/>
      <c r="E206" s="367"/>
      <c r="F206" s="367"/>
    </row>
    <row r="207" spans="1:90" ht="15" x14ac:dyDescent="0.2">
      <c r="A207" s="321"/>
      <c r="B207" s="323"/>
      <c r="C207" s="318"/>
      <c r="D207" s="371"/>
      <c r="E207" s="367"/>
      <c r="F207" s="367"/>
    </row>
    <row r="208" spans="1:90" s="270" customFormat="1" ht="14.25" x14ac:dyDescent="0.2">
      <c r="A208" s="321"/>
      <c r="B208" s="321">
        <v>3200</v>
      </c>
      <c r="C208" s="315" t="s">
        <v>1515</v>
      </c>
      <c r="D208" s="371">
        <f>ROUND(SUMIFS('GROUP Inputs'!H:H,'GROUP Inputs'!A:A,'Kiwi Park Data'!B208),0)</f>
        <v>0</v>
      </c>
      <c r="E208" s="371">
        <f>ROUND(SUMIFS('GROUP Inputs'!I:I,'GROUP Inputs'!A:A,'Kiwi Park Data'!B208),0)</f>
        <v>0</v>
      </c>
      <c r="F208" s="367"/>
      <c r="G208" s="332"/>
      <c r="H208" s="332"/>
      <c r="I208" s="332"/>
      <c r="J208" s="332"/>
      <c r="K208" s="332"/>
      <c r="L208" s="332"/>
      <c r="M208" s="332"/>
      <c r="N208" s="332"/>
      <c r="O208" s="332"/>
      <c r="P208" s="332"/>
      <c r="Q208" s="332"/>
      <c r="R208" s="332"/>
      <c r="S208" s="332"/>
      <c r="T208" s="332"/>
      <c r="U208" s="332"/>
      <c r="V208" s="332"/>
      <c r="W208" s="332"/>
      <c r="X208" s="332"/>
      <c r="Y208" s="332"/>
      <c r="Z208" s="332"/>
      <c r="AA208" s="332"/>
      <c r="AB208" s="332"/>
      <c r="AC208" s="332"/>
      <c r="AD208" s="332"/>
      <c r="AE208" s="332"/>
      <c r="AF208" s="332"/>
      <c r="AG208" s="332"/>
      <c r="AH208" s="332"/>
      <c r="AI208" s="332"/>
      <c r="AJ208" s="332"/>
      <c r="AK208" s="332"/>
      <c r="AL208" s="332"/>
      <c r="AM208" s="332"/>
      <c r="AN208" s="332"/>
      <c r="AO208" s="332"/>
      <c r="AP208" s="332"/>
      <c r="AQ208" s="332"/>
      <c r="AR208" s="332"/>
      <c r="AS208" s="332"/>
      <c r="AT208" s="332"/>
      <c r="AU208" s="332"/>
      <c r="AV208" s="332"/>
      <c r="AW208" s="332"/>
      <c r="AX208" s="332"/>
      <c r="AY208" s="332"/>
      <c r="AZ208" s="332"/>
      <c r="BA208" s="332"/>
      <c r="BB208" s="332"/>
      <c r="BC208" s="332"/>
      <c r="BD208" s="332"/>
      <c r="BE208" s="332"/>
      <c r="BF208" s="332"/>
      <c r="BG208" s="332"/>
      <c r="BH208" s="332"/>
      <c r="BI208" s="332"/>
      <c r="BJ208" s="332"/>
      <c r="BK208" s="332"/>
      <c r="BL208" s="332"/>
      <c r="BM208" s="332"/>
      <c r="BN208" s="332"/>
      <c r="BO208" s="332"/>
      <c r="BP208" s="332"/>
      <c r="BQ208" s="332"/>
      <c r="BR208" s="332"/>
      <c r="BS208" s="332"/>
      <c r="BT208" s="332"/>
      <c r="BU208" s="332"/>
      <c r="BV208" s="332"/>
      <c r="BW208" s="332"/>
      <c r="BX208" s="332"/>
      <c r="BY208" s="332"/>
      <c r="BZ208" s="332"/>
      <c r="CA208" s="332"/>
      <c r="CB208" s="332"/>
      <c r="CC208" s="332"/>
      <c r="CD208" s="332"/>
      <c r="CE208" s="332"/>
      <c r="CF208" s="332"/>
      <c r="CG208" s="332"/>
      <c r="CH208" s="332"/>
      <c r="CI208" s="332"/>
      <c r="CJ208" s="332"/>
      <c r="CK208" s="332"/>
      <c r="CL208" s="332"/>
    </row>
    <row r="209" spans="1:90" s="270" customFormat="1" ht="14.25" x14ac:dyDescent="0.2">
      <c r="A209" s="321"/>
      <c r="B209" s="321">
        <v>3210</v>
      </c>
      <c r="C209" s="315" t="s">
        <v>1512</v>
      </c>
      <c r="D209" s="767">
        <f ca="1">D200</f>
        <v>0</v>
      </c>
      <c r="E209" s="371">
        <f ca="1">E200</f>
        <v>0</v>
      </c>
      <c r="F209" s="367"/>
      <c r="G209" s="332"/>
      <c r="H209" s="332"/>
      <c r="I209" s="332"/>
      <c r="J209" s="332"/>
      <c r="K209" s="332"/>
      <c r="L209" s="332"/>
      <c r="M209" s="332"/>
      <c r="N209" s="332"/>
      <c r="O209" s="332"/>
      <c r="P209" s="332"/>
      <c r="Q209" s="332"/>
      <c r="R209" s="332"/>
      <c r="S209" s="332"/>
      <c r="T209" s="332"/>
      <c r="U209" s="332"/>
      <c r="V209" s="332"/>
      <c r="W209" s="332"/>
      <c r="X209" s="332"/>
      <c r="Y209" s="332"/>
      <c r="Z209" s="332"/>
      <c r="AA209" s="332"/>
      <c r="AB209" s="332"/>
      <c r="AC209" s="332"/>
      <c r="AD209" s="332"/>
      <c r="AE209" s="332"/>
      <c r="AF209" s="332"/>
      <c r="AG209" s="332"/>
      <c r="AH209" s="332"/>
      <c r="AI209" s="332"/>
      <c r="AJ209" s="332"/>
      <c r="AK209" s="332"/>
      <c r="AL209" s="332"/>
      <c r="AM209" s="332"/>
      <c r="AN209" s="332"/>
      <c r="AO209" s="332"/>
      <c r="AP209" s="332"/>
      <c r="AQ209" s="332"/>
      <c r="AR209" s="332"/>
      <c r="AS209" s="332"/>
      <c r="AT209" s="332"/>
      <c r="AU209" s="332"/>
      <c r="AV209" s="332"/>
      <c r="AW209" s="332"/>
      <c r="AX209" s="332"/>
      <c r="AY209" s="332"/>
      <c r="AZ209" s="332"/>
      <c r="BA209" s="332"/>
      <c r="BB209" s="332"/>
      <c r="BC209" s="332"/>
      <c r="BD209" s="332"/>
      <c r="BE209" s="332"/>
      <c r="BF209" s="332"/>
      <c r="BG209" s="332"/>
      <c r="BH209" s="332"/>
      <c r="BI209" s="332"/>
      <c r="BJ209" s="332"/>
      <c r="BK209" s="332"/>
      <c r="BL209" s="332"/>
      <c r="BM209" s="332"/>
      <c r="BN209" s="332"/>
      <c r="BO209" s="332"/>
      <c r="BP209" s="332"/>
      <c r="BQ209" s="332"/>
      <c r="BR209" s="332"/>
      <c r="BS209" s="332"/>
      <c r="BT209" s="332"/>
      <c r="BU209" s="332"/>
      <c r="BV209" s="332"/>
      <c r="BW209" s="332"/>
      <c r="BX209" s="332"/>
      <c r="BY209" s="332"/>
      <c r="BZ209" s="332"/>
      <c r="CA209" s="332"/>
      <c r="CB209" s="332"/>
      <c r="CC209" s="332"/>
      <c r="CD209" s="332"/>
      <c r="CE209" s="332"/>
      <c r="CF209" s="332"/>
      <c r="CG209" s="332"/>
      <c r="CH209" s="332"/>
      <c r="CI209" s="332"/>
      <c r="CJ209" s="332"/>
      <c r="CK209" s="332"/>
      <c r="CL209" s="332"/>
    </row>
    <row r="210" spans="1:90" s="270" customFormat="1" ht="14.25" x14ac:dyDescent="0.2">
      <c r="A210" s="321"/>
      <c r="B210" s="321">
        <v>3220</v>
      </c>
      <c r="C210" s="315" t="s">
        <v>1516</v>
      </c>
      <c r="D210" s="371">
        <f>ROUND(SUMIFS('GROUP Inputs'!H:H,'GROUP Inputs'!A:A,'Kiwi Park Data'!B210),0)</f>
        <v>0</v>
      </c>
      <c r="E210" s="371">
        <f>ROUND(SUMIFS('GROUP Inputs'!I:I,'GROUP Inputs'!A:A,'Kiwi Park Data'!B210),0)</f>
        <v>0</v>
      </c>
      <c r="F210" s="367"/>
      <c r="G210" s="332"/>
      <c r="H210" s="332"/>
      <c r="I210" s="332"/>
      <c r="J210" s="332"/>
      <c r="K210" s="332"/>
      <c r="L210" s="332"/>
      <c r="M210" s="332"/>
      <c r="N210" s="332"/>
      <c r="O210" s="332"/>
      <c r="P210" s="332"/>
      <c r="Q210" s="332"/>
      <c r="R210" s="332"/>
      <c r="S210" s="332"/>
      <c r="T210" s="332"/>
      <c r="U210" s="332"/>
      <c r="V210" s="332"/>
      <c r="W210" s="332"/>
      <c r="X210" s="332"/>
      <c r="Y210" s="332"/>
      <c r="Z210" s="332"/>
      <c r="AA210" s="332"/>
      <c r="AB210" s="332"/>
      <c r="AC210" s="332"/>
      <c r="AD210" s="332"/>
      <c r="AE210" s="332"/>
      <c r="AF210" s="332"/>
      <c r="AG210" s="332"/>
      <c r="AH210" s="332"/>
      <c r="AI210" s="332"/>
      <c r="AJ210" s="332"/>
      <c r="AK210" s="332"/>
      <c r="AL210" s="332"/>
      <c r="AM210" s="332"/>
      <c r="AN210" s="332"/>
      <c r="AO210" s="332"/>
      <c r="AP210" s="332"/>
      <c r="AQ210" s="332"/>
      <c r="AR210" s="332"/>
      <c r="AS210" s="332"/>
      <c r="AT210" s="332"/>
      <c r="AU210" s="332"/>
      <c r="AV210" s="332"/>
      <c r="AW210" s="332"/>
      <c r="AX210" s="332"/>
      <c r="AY210" s="332"/>
      <c r="AZ210" s="332"/>
      <c r="BA210" s="332"/>
      <c r="BB210" s="332"/>
      <c r="BC210" s="332"/>
      <c r="BD210" s="332"/>
      <c r="BE210" s="332"/>
      <c r="BF210" s="332"/>
      <c r="BG210" s="332"/>
      <c r="BH210" s="332"/>
      <c r="BI210" s="332"/>
      <c r="BJ210" s="332"/>
      <c r="BK210" s="332"/>
      <c r="BL210" s="332"/>
      <c r="BM210" s="332"/>
      <c r="BN210" s="332"/>
      <c r="BO210" s="332"/>
      <c r="BP210" s="332"/>
      <c r="BQ210" s="332"/>
      <c r="BR210" s="332"/>
      <c r="BS210" s="332"/>
      <c r="BT210" s="332"/>
      <c r="BU210" s="332"/>
      <c r="BV210" s="332"/>
      <c r="BW210" s="332"/>
      <c r="BX210" s="332"/>
      <c r="BY210" s="332"/>
      <c r="BZ210" s="332"/>
      <c r="CA210" s="332"/>
      <c r="CB210" s="332"/>
      <c r="CC210" s="332"/>
      <c r="CD210" s="332"/>
      <c r="CE210" s="332"/>
      <c r="CF210" s="332"/>
      <c r="CG210" s="332"/>
      <c r="CH210" s="332"/>
      <c r="CI210" s="332"/>
      <c r="CJ210" s="332"/>
      <c r="CK210" s="332"/>
      <c r="CL210" s="332"/>
    </row>
    <row r="211" spans="1:90" s="270" customFormat="1" ht="14.25" x14ac:dyDescent="0.2">
      <c r="A211" s="321"/>
      <c r="B211" s="321">
        <v>3240</v>
      </c>
      <c r="C211" s="315" t="s">
        <v>1517</v>
      </c>
      <c r="D211" s="371">
        <f>ROUND(SUMIFS('GROUP Inputs'!H:H,'GROUP Inputs'!A:A,'Kiwi Park Data'!B211),0)</f>
        <v>0</v>
      </c>
      <c r="E211" s="371">
        <f>ROUND(SUMIFS('GROUP Inputs'!I:I,'GROUP Inputs'!A:A,'Kiwi Park Data'!B211),0)</f>
        <v>0</v>
      </c>
      <c r="F211" s="367"/>
      <c r="G211" s="332"/>
      <c r="H211" s="332"/>
      <c r="I211" s="332"/>
      <c r="J211" s="332"/>
      <c r="K211" s="332"/>
      <c r="L211" s="332"/>
      <c r="M211" s="332"/>
      <c r="N211" s="332"/>
      <c r="O211" s="332"/>
      <c r="P211" s="332"/>
      <c r="Q211" s="332"/>
      <c r="R211" s="332"/>
      <c r="S211" s="332"/>
      <c r="T211" s="332"/>
      <c r="U211" s="332"/>
      <c r="V211" s="332"/>
      <c r="W211" s="332"/>
      <c r="X211" s="332"/>
      <c r="Y211" s="332"/>
      <c r="Z211" s="332"/>
      <c r="AA211" s="332"/>
      <c r="AB211" s="332"/>
      <c r="AC211" s="332"/>
      <c r="AD211" s="332"/>
      <c r="AE211" s="332"/>
      <c r="AF211" s="332"/>
      <c r="AG211" s="332"/>
      <c r="AH211" s="332"/>
      <c r="AI211" s="332"/>
      <c r="AJ211" s="332"/>
      <c r="AK211" s="332"/>
      <c r="AL211" s="332"/>
      <c r="AM211" s="332"/>
      <c r="AN211" s="332"/>
      <c r="AO211" s="332"/>
      <c r="AP211" s="332"/>
      <c r="AQ211" s="332"/>
      <c r="AR211" s="332"/>
      <c r="AS211" s="332"/>
      <c r="AT211" s="332"/>
      <c r="AU211" s="332"/>
      <c r="AV211" s="332"/>
      <c r="AW211" s="332"/>
      <c r="AX211" s="332"/>
      <c r="AY211" s="332"/>
      <c r="AZ211" s="332"/>
      <c r="BA211" s="332"/>
      <c r="BB211" s="332"/>
      <c r="BC211" s="332"/>
      <c r="BD211" s="332"/>
      <c r="BE211" s="332"/>
      <c r="BF211" s="332"/>
      <c r="BG211" s="332"/>
      <c r="BH211" s="332"/>
      <c r="BI211" s="332"/>
      <c r="BJ211" s="332"/>
      <c r="BK211" s="332"/>
      <c r="BL211" s="332"/>
      <c r="BM211" s="332"/>
      <c r="BN211" s="332"/>
      <c r="BO211" s="332"/>
      <c r="BP211" s="332"/>
      <c r="BQ211" s="332"/>
      <c r="BR211" s="332"/>
      <c r="BS211" s="332"/>
      <c r="BT211" s="332"/>
      <c r="BU211" s="332"/>
      <c r="BV211" s="332"/>
      <c r="BW211" s="332"/>
      <c r="BX211" s="332"/>
      <c r="BY211" s="332"/>
      <c r="BZ211" s="332"/>
      <c r="CA211" s="332"/>
      <c r="CB211" s="332"/>
      <c r="CC211" s="332"/>
      <c r="CD211" s="332"/>
      <c r="CE211" s="332"/>
      <c r="CF211" s="332"/>
      <c r="CG211" s="332"/>
      <c r="CH211" s="332"/>
      <c r="CI211" s="332"/>
      <c r="CJ211" s="332"/>
      <c r="CK211" s="332"/>
      <c r="CL211" s="332"/>
    </row>
    <row r="212" spans="1:90" s="270" customFormat="1" ht="14.25" x14ac:dyDescent="0.2">
      <c r="A212" s="321"/>
      <c r="B212" s="321">
        <v>3250</v>
      </c>
      <c r="C212" s="315" t="s">
        <v>1518</v>
      </c>
      <c r="D212" s="767">
        <f ca="1">SUM(D209:D211)</f>
        <v>0</v>
      </c>
      <c r="E212" s="371">
        <f ca="1">SUM(E209:E211)</f>
        <v>0</v>
      </c>
      <c r="F212" s="367"/>
      <c r="G212" s="332"/>
      <c r="H212" s="332"/>
      <c r="I212" s="332"/>
      <c r="J212" s="332"/>
      <c r="K212" s="332"/>
      <c r="L212" s="332"/>
      <c r="M212" s="332"/>
      <c r="N212" s="332"/>
      <c r="O212" s="332"/>
      <c r="P212" s="332"/>
      <c r="Q212" s="332"/>
      <c r="R212" s="332"/>
      <c r="S212" s="332"/>
      <c r="T212" s="332"/>
      <c r="U212" s="332"/>
      <c r="V212" s="332"/>
      <c r="W212" s="332"/>
      <c r="X212" s="332"/>
      <c r="Y212" s="332"/>
      <c r="Z212" s="332"/>
      <c r="AA212" s="332"/>
      <c r="AB212" s="332"/>
      <c r="AC212" s="332"/>
      <c r="AD212" s="332"/>
      <c r="AE212" s="332"/>
      <c r="AF212" s="332"/>
      <c r="AG212" s="332"/>
      <c r="AH212" s="332"/>
      <c r="AI212" s="332"/>
      <c r="AJ212" s="332"/>
      <c r="AK212" s="332"/>
      <c r="AL212" s="332"/>
      <c r="AM212" s="332"/>
      <c r="AN212" s="332"/>
      <c r="AO212" s="332"/>
      <c r="AP212" s="332"/>
      <c r="AQ212" s="332"/>
      <c r="AR212" s="332"/>
      <c r="AS212" s="332"/>
      <c r="AT212" s="332"/>
      <c r="AU212" s="332"/>
      <c r="AV212" s="332"/>
      <c r="AW212" s="332"/>
      <c r="AX212" s="332"/>
      <c r="AY212" s="332"/>
      <c r="AZ212" s="332"/>
      <c r="BA212" s="332"/>
      <c r="BB212" s="332"/>
      <c r="BC212" s="332"/>
      <c r="BD212" s="332"/>
      <c r="BE212" s="332"/>
      <c r="BF212" s="332"/>
      <c r="BG212" s="332"/>
      <c r="BH212" s="332"/>
      <c r="BI212" s="332"/>
      <c r="BJ212" s="332"/>
      <c r="BK212" s="332"/>
      <c r="BL212" s="332"/>
      <c r="BM212" s="332"/>
      <c r="BN212" s="332"/>
      <c r="BO212" s="332"/>
      <c r="BP212" s="332"/>
      <c r="BQ212" s="332"/>
      <c r="BR212" s="332"/>
      <c r="BS212" s="332"/>
      <c r="BT212" s="332"/>
      <c r="BU212" s="332"/>
      <c r="BV212" s="332"/>
      <c r="BW212" s="332"/>
      <c r="BX212" s="332"/>
      <c r="BY212" s="332"/>
      <c r="BZ212" s="332"/>
      <c r="CA212" s="332"/>
      <c r="CB212" s="332"/>
      <c r="CC212" s="332"/>
      <c r="CD212" s="332"/>
      <c r="CE212" s="332"/>
      <c r="CF212" s="332"/>
      <c r="CG212" s="332"/>
      <c r="CH212" s="332"/>
      <c r="CI212" s="332"/>
      <c r="CJ212" s="332"/>
      <c r="CK212" s="332"/>
      <c r="CL212" s="332"/>
    </row>
    <row r="213" spans="1:90" s="270" customFormat="1" ht="14.25" x14ac:dyDescent="0.2">
      <c r="A213" s="321"/>
      <c r="B213" s="321">
        <v>3260</v>
      </c>
      <c r="C213" s="315" t="s">
        <v>498</v>
      </c>
      <c r="D213" s="371">
        <f ca="1">D212+D208</f>
        <v>0</v>
      </c>
      <c r="E213" s="371">
        <f ca="1">E212+E208</f>
        <v>0</v>
      </c>
      <c r="F213" s="367"/>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2"/>
      <c r="AD213" s="332"/>
      <c r="AE213" s="332"/>
      <c r="AF213" s="332"/>
      <c r="AG213" s="332"/>
      <c r="AH213" s="332"/>
      <c r="AI213" s="332"/>
      <c r="AJ213" s="332"/>
      <c r="AK213" s="332"/>
      <c r="AL213" s="332"/>
      <c r="AM213" s="332"/>
      <c r="AN213" s="332"/>
      <c r="AO213" s="332"/>
      <c r="AP213" s="332"/>
      <c r="AQ213" s="332"/>
      <c r="AR213" s="332"/>
      <c r="AS213" s="332"/>
      <c r="AT213" s="332"/>
      <c r="AU213" s="332"/>
      <c r="AV213" s="332"/>
      <c r="AW213" s="332"/>
      <c r="AX213" s="332"/>
      <c r="AY213" s="332"/>
      <c r="AZ213" s="332"/>
      <c r="BA213" s="332"/>
      <c r="BB213" s="332"/>
      <c r="BC213" s="332"/>
      <c r="BD213" s="332"/>
      <c r="BE213" s="332"/>
      <c r="BF213" s="332"/>
      <c r="BG213" s="332"/>
      <c r="BH213" s="332"/>
      <c r="BI213" s="332"/>
      <c r="BJ213" s="332"/>
      <c r="BK213" s="332"/>
      <c r="BL213" s="332"/>
      <c r="BM213" s="332"/>
      <c r="BN213" s="332"/>
      <c r="BO213" s="332"/>
      <c r="BP213" s="332"/>
      <c r="BQ213" s="332"/>
      <c r="BR213" s="332"/>
      <c r="BS213" s="332"/>
      <c r="BT213" s="332"/>
      <c r="BU213" s="332"/>
      <c r="BV213" s="332"/>
      <c r="BW213" s="332"/>
      <c r="BX213" s="332"/>
      <c r="BY213" s="332"/>
      <c r="BZ213" s="332"/>
      <c r="CA213" s="332"/>
      <c r="CB213" s="332"/>
      <c r="CC213" s="332"/>
      <c r="CD213" s="332"/>
      <c r="CE213" s="332"/>
      <c r="CF213" s="332"/>
      <c r="CG213" s="332"/>
      <c r="CH213" s="332"/>
      <c r="CI213" s="332"/>
      <c r="CJ213" s="332"/>
      <c r="CK213" s="332"/>
      <c r="CL213" s="332"/>
    </row>
    <row r="214" spans="1:90" ht="15" x14ac:dyDescent="0.2">
      <c r="A214" s="321"/>
      <c r="B214" s="323"/>
      <c r="C214" s="318"/>
      <c r="D214" s="371"/>
      <c r="E214" s="367"/>
      <c r="F214" s="367"/>
    </row>
    <row r="215" spans="1:90" s="271" customFormat="1" ht="14.25" x14ac:dyDescent="0.2">
      <c r="A215" s="321"/>
      <c r="B215" s="325">
        <v>3800</v>
      </c>
      <c r="C215" s="320" t="s">
        <v>1519</v>
      </c>
      <c r="D215" s="371">
        <f ca="1">D213</f>
        <v>0</v>
      </c>
      <c r="E215" s="371">
        <f ca="1">E213</f>
        <v>0</v>
      </c>
      <c r="F215" s="367"/>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c r="AE215" s="334"/>
      <c r="AF215" s="334"/>
      <c r="AG215" s="334"/>
      <c r="AH215" s="334"/>
      <c r="AI215" s="334"/>
      <c r="AJ215" s="334"/>
      <c r="AK215" s="334"/>
      <c r="AL215" s="334"/>
      <c r="AM215" s="334"/>
      <c r="AN215" s="334"/>
      <c r="AO215" s="334"/>
      <c r="AP215" s="334"/>
      <c r="AQ215" s="334"/>
      <c r="AR215" s="334"/>
      <c r="AS215" s="334"/>
      <c r="AT215" s="334"/>
      <c r="AU215" s="334"/>
      <c r="AV215" s="334"/>
      <c r="AW215" s="334"/>
      <c r="AX215" s="334"/>
      <c r="AY215" s="334"/>
      <c r="AZ215" s="334"/>
      <c r="BA215" s="334"/>
      <c r="BB215" s="334"/>
      <c r="BC215" s="334"/>
      <c r="BD215" s="334"/>
      <c r="BE215" s="334"/>
      <c r="BF215" s="334"/>
      <c r="BG215" s="334"/>
      <c r="BH215" s="334"/>
      <c r="BI215" s="334"/>
      <c r="BJ215" s="334"/>
      <c r="BK215" s="334"/>
      <c r="BL215" s="334"/>
      <c r="BM215" s="334"/>
      <c r="BN215" s="334"/>
      <c r="BO215" s="334"/>
      <c r="BP215" s="334"/>
      <c r="BQ215" s="334"/>
      <c r="BR215" s="334"/>
      <c r="BS215" s="334"/>
      <c r="BT215" s="334"/>
      <c r="BU215" s="334"/>
      <c r="BV215" s="334"/>
      <c r="BW215" s="334"/>
      <c r="BX215" s="334"/>
      <c r="BY215" s="334"/>
      <c r="BZ215" s="334"/>
      <c r="CA215" s="334"/>
      <c r="CB215" s="334"/>
      <c r="CC215" s="334"/>
      <c r="CD215" s="334"/>
      <c r="CE215" s="334"/>
      <c r="CF215" s="334"/>
      <c r="CG215" s="334"/>
      <c r="CH215" s="334"/>
      <c r="CI215" s="334"/>
      <c r="CJ215" s="334"/>
      <c r="CK215" s="334"/>
      <c r="CL215" s="334"/>
    </row>
    <row r="216" spans="1:90" ht="15" x14ac:dyDescent="0.2">
      <c r="A216" s="321"/>
      <c r="B216" s="323"/>
      <c r="C216" s="318"/>
      <c r="D216" s="371"/>
      <c r="E216" s="367"/>
      <c r="F216" s="367"/>
    </row>
    <row r="217" spans="1:90" ht="15" x14ac:dyDescent="0.2">
      <c r="A217" s="321"/>
      <c r="B217" s="323"/>
      <c r="C217" s="318"/>
      <c r="D217" s="371"/>
      <c r="E217" s="367"/>
      <c r="F217" s="367"/>
    </row>
    <row r="218" spans="1:90" ht="15" x14ac:dyDescent="0.2">
      <c r="A218" s="321"/>
      <c r="B218" s="323"/>
      <c r="C218" s="318"/>
      <c r="D218" s="371"/>
      <c r="E218" s="367"/>
      <c r="F218" s="367"/>
    </row>
    <row r="219" spans="1:90" s="273" customFormat="1" ht="15" x14ac:dyDescent="0.2">
      <c r="A219" s="322"/>
      <c r="B219" s="322">
        <v>4000</v>
      </c>
      <c r="C219" s="317" t="s">
        <v>1520</v>
      </c>
      <c r="D219" s="372">
        <f>ROUND(SUMIFS('GROUP Inputs'!H:H,'GROUP Inputs'!A:A,'Kiwi Park Data'!B219),0)</f>
        <v>0</v>
      </c>
      <c r="E219" s="372">
        <f>ROUND(SUMIFS('GROUP Inputs'!I:I,'GROUP Inputs'!B:B,'Kiwi Park Data'!C219),0)</f>
        <v>0</v>
      </c>
      <c r="F219" s="368"/>
    </row>
    <row r="220" spans="1:90" ht="15" x14ac:dyDescent="0.2">
      <c r="A220" s="321"/>
      <c r="B220" s="323"/>
      <c r="C220" s="318"/>
      <c r="D220" s="371"/>
      <c r="E220" s="367"/>
      <c r="F220" s="367"/>
    </row>
    <row r="221" spans="1:90" ht="15" x14ac:dyDescent="0.2">
      <c r="A221" s="321"/>
      <c r="B221" s="323">
        <v>4100</v>
      </c>
      <c r="C221" s="318" t="s">
        <v>1521</v>
      </c>
      <c r="D221" s="371"/>
      <c r="E221" s="367"/>
      <c r="F221" s="367"/>
    </row>
    <row r="222" spans="1:90" ht="15" x14ac:dyDescent="0.2">
      <c r="A222" s="321"/>
      <c r="B222" s="323"/>
      <c r="C222" s="318"/>
      <c r="D222" s="371"/>
      <c r="E222" s="367"/>
      <c r="F222" s="367"/>
    </row>
    <row r="223" spans="1:90" s="270" customFormat="1" ht="14.25" x14ac:dyDescent="0.2">
      <c r="A223" s="321"/>
      <c r="B223" s="321">
        <v>4125</v>
      </c>
      <c r="C223" s="315" t="s">
        <v>1514</v>
      </c>
      <c r="D223" s="371">
        <f ca="1">D215</f>
        <v>0</v>
      </c>
      <c r="E223" s="371">
        <f ca="1">E215</f>
        <v>0</v>
      </c>
      <c r="F223" s="367"/>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2"/>
      <c r="AD223" s="332"/>
      <c r="AE223" s="332"/>
      <c r="AF223" s="332"/>
      <c r="AG223" s="332"/>
      <c r="AH223" s="332"/>
      <c r="AI223" s="332"/>
      <c r="AJ223" s="332"/>
      <c r="AK223" s="332"/>
      <c r="AL223" s="332"/>
      <c r="AM223" s="332"/>
      <c r="AN223" s="332"/>
      <c r="AO223" s="332"/>
      <c r="AP223" s="332"/>
      <c r="AQ223" s="332"/>
      <c r="AR223" s="332"/>
      <c r="AS223" s="332"/>
      <c r="AT223" s="332"/>
      <c r="AU223" s="332"/>
      <c r="AV223" s="332"/>
      <c r="AW223" s="332"/>
      <c r="AX223" s="332"/>
      <c r="AY223" s="332"/>
      <c r="AZ223" s="332"/>
      <c r="BA223" s="332"/>
      <c r="BB223" s="332"/>
      <c r="BC223" s="332"/>
      <c r="BD223" s="332"/>
      <c r="BE223" s="332"/>
      <c r="BF223" s="332"/>
      <c r="BG223" s="332"/>
      <c r="BH223" s="332"/>
      <c r="BI223" s="332"/>
      <c r="BJ223" s="332"/>
      <c r="BK223" s="332"/>
      <c r="BL223" s="332"/>
      <c r="BM223" s="332"/>
      <c r="BN223" s="332"/>
      <c r="BO223" s="332"/>
      <c r="BP223" s="332"/>
      <c r="BQ223" s="332"/>
      <c r="BR223" s="332"/>
      <c r="BS223" s="332"/>
      <c r="BT223" s="332"/>
      <c r="BU223" s="332"/>
      <c r="BV223" s="332"/>
      <c r="BW223" s="332"/>
      <c r="BX223" s="332"/>
      <c r="BY223" s="332"/>
      <c r="BZ223" s="332"/>
      <c r="CA223" s="332"/>
      <c r="CB223" s="332"/>
      <c r="CC223" s="332"/>
      <c r="CD223" s="332"/>
      <c r="CE223" s="332"/>
      <c r="CF223" s="332"/>
      <c r="CG223" s="332"/>
      <c r="CH223" s="332"/>
      <c r="CI223" s="332"/>
      <c r="CJ223" s="332"/>
      <c r="CK223" s="332"/>
      <c r="CL223" s="332"/>
    </row>
    <row r="224" spans="1:90" ht="15" x14ac:dyDescent="0.2">
      <c r="A224" s="321"/>
      <c r="B224" s="323"/>
      <c r="C224" s="318"/>
      <c r="D224" s="371"/>
      <c r="E224" s="367"/>
      <c r="F224" s="367"/>
    </row>
    <row r="225" spans="1:90" s="271" customFormat="1" ht="14.25" x14ac:dyDescent="0.2">
      <c r="A225" s="321"/>
      <c r="B225" s="325">
        <v>4195</v>
      </c>
      <c r="C225" s="320" t="s">
        <v>1519</v>
      </c>
      <c r="D225" s="371">
        <f ca="1">D223</f>
        <v>0</v>
      </c>
      <c r="E225" s="371">
        <f ca="1">E223</f>
        <v>0</v>
      </c>
      <c r="F225" s="367"/>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c r="AE225" s="334"/>
      <c r="AF225" s="334"/>
      <c r="AG225" s="334"/>
      <c r="AH225" s="334"/>
      <c r="AI225" s="334"/>
      <c r="AJ225" s="334"/>
      <c r="AK225" s="334"/>
      <c r="AL225" s="334"/>
      <c r="AM225" s="334"/>
      <c r="AN225" s="334"/>
      <c r="AO225" s="334"/>
      <c r="AP225" s="334"/>
      <c r="AQ225" s="334"/>
      <c r="AR225" s="334"/>
      <c r="AS225" s="334"/>
      <c r="AT225" s="334"/>
      <c r="AU225" s="334"/>
      <c r="AV225" s="334"/>
      <c r="AW225" s="334"/>
      <c r="AX225" s="334"/>
      <c r="AY225" s="334"/>
      <c r="AZ225" s="334"/>
      <c r="BA225" s="334"/>
      <c r="BB225" s="334"/>
      <c r="BC225" s="334"/>
      <c r="BD225" s="334"/>
      <c r="BE225" s="334"/>
      <c r="BF225" s="334"/>
      <c r="BG225" s="334"/>
      <c r="BH225" s="334"/>
      <c r="BI225" s="334"/>
      <c r="BJ225" s="334"/>
      <c r="BK225" s="334"/>
      <c r="BL225" s="334"/>
      <c r="BM225" s="334"/>
      <c r="BN225" s="334"/>
      <c r="BO225" s="334"/>
      <c r="BP225" s="334"/>
      <c r="BQ225" s="334"/>
      <c r="BR225" s="334"/>
      <c r="BS225" s="334"/>
      <c r="BT225" s="334"/>
      <c r="BU225" s="334"/>
      <c r="BV225" s="334"/>
      <c r="BW225" s="334"/>
      <c r="BX225" s="334"/>
      <c r="BY225" s="334"/>
      <c r="BZ225" s="334"/>
      <c r="CA225" s="334"/>
      <c r="CB225" s="334"/>
      <c r="CC225" s="334"/>
      <c r="CD225" s="334"/>
      <c r="CE225" s="334"/>
      <c r="CF225" s="334"/>
      <c r="CG225" s="334"/>
      <c r="CH225" s="334"/>
      <c r="CI225" s="334"/>
      <c r="CJ225" s="334"/>
      <c r="CK225" s="334"/>
      <c r="CL225" s="334"/>
    </row>
    <row r="226" spans="1:90" ht="15" x14ac:dyDescent="0.2">
      <c r="A226" s="321"/>
      <c r="B226" s="323"/>
      <c r="C226" s="318"/>
      <c r="D226" s="371"/>
      <c r="E226" s="367"/>
      <c r="F226" s="367"/>
    </row>
    <row r="227" spans="1:90" ht="15" x14ac:dyDescent="0.2">
      <c r="A227" s="321"/>
      <c r="B227" s="323">
        <v>5000</v>
      </c>
      <c r="C227" s="318" t="s">
        <v>1522</v>
      </c>
      <c r="D227" s="371"/>
      <c r="E227" s="367"/>
      <c r="F227" s="367"/>
    </row>
    <row r="228" spans="1:90" ht="15" x14ac:dyDescent="0.2">
      <c r="A228" s="321"/>
      <c r="B228" s="323"/>
      <c r="C228" s="318"/>
      <c r="D228" s="371"/>
      <c r="E228" s="367"/>
      <c r="F228" s="367"/>
    </row>
    <row r="229" spans="1:90" ht="15" x14ac:dyDescent="0.2">
      <c r="A229" s="321"/>
      <c r="B229" s="323">
        <v>5100</v>
      </c>
      <c r="C229" s="318" t="s">
        <v>1523</v>
      </c>
      <c r="D229" s="371"/>
      <c r="E229" s="367"/>
      <c r="F229" s="367"/>
    </row>
    <row r="230" spans="1:90" ht="15" x14ac:dyDescent="0.2">
      <c r="A230" s="321"/>
      <c r="B230" s="323"/>
      <c r="C230" s="318"/>
      <c r="D230" s="371"/>
      <c r="E230" s="367"/>
      <c r="F230" s="367"/>
    </row>
    <row r="231" spans="1:90" ht="15" x14ac:dyDescent="0.2">
      <c r="A231" s="321"/>
      <c r="B231" s="323">
        <v>5105</v>
      </c>
      <c r="C231" s="318" t="s">
        <v>1524</v>
      </c>
      <c r="D231" s="371"/>
      <c r="E231" s="367"/>
      <c r="F231" s="367"/>
    </row>
    <row r="232" spans="1:90" ht="15" x14ac:dyDescent="0.2">
      <c r="A232" s="321"/>
      <c r="B232" s="323"/>
      <c r="C232" s="318"/>
      <c r="D232" s="371"/>
      <c r="E232" s="367"/>
      <c r="F232" s="367"/>
    </row>
    <row r="233" spans="1:90" s="270" customFormat="1" ht="14.25" x14ac:dyDescent="0.2">
      <c r="A233" s="321"/>
      <c r="B233" s="321">
        <v>5109</v>
      </c>
      <c r="C233" s="315" t="s">
        <v>1525</v>
      </c>
      <c r="D233" s="371">
        <f>ROUND(SUMIFS('GROUP Inputs'!H:H,'GROUP Inputs'!A:A,'Kiwi Park Data'!B233),0)</f>
        <v>0</v>
      </c>
      <c r="E233" s="371">
        <f>ROUND(SUMIFS('GROUP Inputs'!I:I,'GROUP Inputs'!A:A,'Kiwi Park Data'!B233),0)</f>
        <v>0</v>
      </c>
      <c r="F233" s="367"/>
      <c r="G233" s="332"/>
      <c r="H233" s="332"/>
      <c r="I233" s="332"/>
      <c r="J233" s="332"/>
      <c r="K233" s="332"/>
      <c r="L233" s="332"/>
      <c r="M233" s="332"/>
      <c r="N233" s="332"/>
      <c r="O233" s="332"/>
      <c r="P233" s="332"/>
      <c r="Q233" s="332"/>
      <c r="R233" s="332"/>
      <c r="S233" s="332"/>
      <c r="T233" s="332"/>
      <c r="U233" s="332"/>
      <c r="V233" s="332"/>
      <c r="W233" s="332"/>
      <c r="X233" s="332"/>
      <c r="Y233" s="332"/>
      <c r="Z233" s="332"/>
      <c r="AA233" s="332"/>
      <c r="AB233" s="332"/>
      <c r="AC233" s="332"/>
      <c r="AD233" s="332"/>
      <c r="AE233" s="332"/>
      <c r="AF233" s="332"/>
      <c r="AG233" s="332"/>
      <c r="AH233" s="332"/>
      <c r="AI233" s="332"/>
      <c r="AJ233" s="332"/>
      <c r="AK233" s="332"/>
      <c r="AL233" s="332"/>
      <c r="AM233" s="332"/>
      <c r="AN233" s="332"/>
      <c r="AO233" s="332"/>
      <c r="AP233" s="332"/>
      <c r="AQ233" s="332"/>
      <c r="AR233" s="332"/>
      <c r="AS233" s="332"/>
      <c r="AT233" s="332"/>
      <c r="AU233" s="332"/>
      <c r="AV233" s="332"/>
      <c r="AW233" s="332"/>
      <c r="AX233" s="332"/>
      <c r="AY233" s="332"/>
      <c r="AZ233" s="332"/>
      <c r="BA233" s="332"/>
      <c r="BB233" s="332"/>
      <c r="BC233" s="332"/>
      <c r="BD233" s="332"/>
      <c r="BE233" s="332"/>
      <c r="BF233" s="332"/>
      <c r="BG233" s="332"/>
      <c r="BH233" s="332"/>
      <c r="BI233" s="332"/>
      <c r="BJ233" s="332"/>
      <c r="BK233" s="332"/>
      <c r="BL233" s="332"/>
      <c r="BM233" s="332"/>
      <c r="BN233" s="332"/>
      <c r="BO233" s="332"/>
      <c r="BP233" s="332"/>
      <c r="BQ233" s="332"/>
      <c r="BR233" s="332"/>
      <c r="BS233" s="332"/>
      <c r="BT233" s="332"/>
      <c r="BU233" s="332"/>
      <c r="BV233" s="332"/>
      <c r="BW233" s="332"/>
      <c r="BX233" s="332"/>
      <c r="BY233" s="332"/>
      <c r="BZ233" s="332"/>
      <c r="CA233" s="332"/>
      <c r="CB233" s="332"/>
      <c r="CC233" s="332"/>
      <c r="CD233" s="332"/>
      <c r="CE233" s="332"/>
      <c r="CF233" s="332"/>
      <c r="CG233" s="332"/>
      <c r="CH233" s="332"/>
      <c r="CI233" s="332"/>
      <c r="CJ233" s="332"/>
      <c r="CK233" s="332"/>
      <c r="CL233" s="332"/>
    </row>
    <row r="234" spans="1:90" s="270" customFormat="1" ht="14.25" x14ac:dyDescent="0.2">
      <c r="A234" s="321"/>
      <c r="B234" s="321">
        <v>5110</v>
      </c>
      <c r="C234" s="315" t="s">
        <v>1526</v>
      </c>
      <c r="D234" s="371">
        <f>ROUND(SUMIFS('GROUP Inputs'!H:H,'GROUP Inputs'!A:A,'Kiwi Park Data'!B234),0)</f>
        <v>0</v>
      </c>
      <c r="E234" s="371">
        <f>ROUND(SUMIFS('GROUP Inputs'!I:I,'GROUP Inputs'!A:A,'Kiwi Park Data'!B234),0)</f>
        <v>0</v>
      </c>
      <c r="F234" s="367"/>
      <c r="G234" s="332"/>
      <c r="H234" s="332"/>
      <c r="I234" s="332"/>
      <c r="J234" s="332"/>
      <c r="K234" s="332"/>
      <c r="L234" s="332"/>
      <c r="M234" s="332"/>
      <c r="N234" s="332"/>
      <c r="O234" s="332"/>
      <c r="P234" s="332"/>
      <c r="Q234" s="332"/>
      <c r="R234" s="332"/>
      <c r="S234" s="332"/>
      <c r="T234" s="332"/>
      <c r="U234" s="332"/>
      <c r="V234" s="332"/>
      <c r="W234" s="332"/>
      <c r="X234" s="332"/>
      <c r="Y234" s="332"/>
      <c r="Z234" s="332"/>
      <c r="AA234" s="332"/>
      <c r="AB234" s="332"/>
      <c r="AC234" s="332"/>
      <c r="AD234" s="332"/>
      <c r="AE234" s="332"/>
      <c r="AF234" s="332"/>
      <c r="AG234" s="332"/>
      <c r="AH234" s="332"/>
      <c r="AI234" s="332"/>
      <c r="AJ234" s="332"/>
      <c r="AK234" s="332"/>
      <c r="AL234" s="332"/>
      <c r="AM234" s="332"/>
      <c r="AN234" s="332"/>
      <c r="AO234" s="332"/>
      <c r="AP234" s="332"/>
      <c r="AQ234" s="332"/>
      <c r="AR234" s="332"/>
      <c r="AS234" s="332"/>
      <c r="AT234" s="332"/>
      <c r="AU234" s="332"/>
      <c r="AV234" s="332"/>
      <c r="AW234" s="332"/>
      <c r="AX234" s="332"/>
      <c r="AY234" s="332"/>
      <c r="AZ234" s="332"/>
      <c r="BA234" s="332"/>
      <c r="BB234" s="332"/>
      <c r="BC234" s="332"/>
      <c r="BD234" s="332"/>
      <c r="BE234" s="332"/>
      <c r="BF234" s="332"/>
      <c r="BG234" s="332"/>
      <c r="BH234" s="332"/>
      <c r="BI234" s="332"/>
      <c r="BJ234" s="332"/>
      <c r="BK234" s="332"/>
      <c r="BL234" s="332"/>
      <c r="BM234" s="332"/>
      <c r="BN234" s="332"/>
      <c r="BO234" s="332"/>
      <c r="BP234" s="332"/>
      <c r="BQ234" s="332"/>
      <c r="BR234" s="332"/>
      <c r="BS234" s="332"/>
      <c r="BT234" s="332"/>
      <c r="BU234" s="332"/>
      <c r="BV234" s="332"/>
      <c r="BW234" s="332"/>
      <c r="BX234" s="332"/>
      <c r="BY234" s="332"/>
      <c r="BZ234" s="332"/>
      <c r="CA234" s="332"/>
      <c r="CB234" s="332"/>
      <c r="CC234" s="332"/>
      <c r="CD234" s="332"/>
      <c r="CE234" s="332"/>
      <c r="CF234" s="332"/>
      <c r="CG234" s="332"/>
      <c r="CH234" s="332"/>
      <c r="CI234" s="332"/>
      <c r="CJ234" s="332"/>
      <c r="CK234" s="332"/>
      <c r="CL234" s="332"/>
    </row>
    <row r="235" spans="1:90" s="270" customFormat="1" ht="14.25" x14ac:dyDescent="0.2">
      <c r="A235" s="321"/>
      <c r="B235" s="321">
        <v>5115</v>
      </c>
      <c r="C235" s="315" t="s">
        <v>1527</v>
      </c>
      <c r="D235" s="371">
        <f>ROUND(SUMIFS('GROUP Inputs'!H:H,'GROUP Inputs'!A:A,'Kiwi Park Data'!B235),0)</f>
        <v>0</v>
      </c>
      <c r="E235" s="371">
        <f>ROUND(SUMIFS('GROUP Inputs'!I:I,'GROUP Inputs'!A:A,'Kiwi Park Data'!B235),0)</f>
        <v>0</v>
      </c>
      <c r="F235" s="367"/>
      <c r="G235" s="332"/>
      <c r="H235" s="332"/>
      <c r="I235" s="332"/>
      <c r="J235" s="332"/>
      <c r="K235" s="332"/>
      <c r="L235" s="332"/>
      <c r="M235" s="332"/>
      <c r="N235" s="332"/>
      <c r="O235" s="332"/>
      <c r="P235" s="332"/>
      <c r="Q235" s="332"/>
      <c r="R235" s="332"/>
      <c r="S235" s="332"/>
      <c r="T235" s="332"/>
      <c r="U235" s="332"/>
      <c r="V235" s="332"/>
      <c r="W235" s="332"/>
      <c r="X235" s="332"/>
      <c r="Y235" s="332"/>
      <c r="Z235" s="332"/>
      <c r="AA235" s="332"/>
      <c r="AB235" s="332"/>
      <c r="AC235" s="332"/>
      <c r="AD235" s="332"/>
      <c r="AE235" s="332"/>
      <c r="AF235" s="332"/>
      <c r="AG235" s="332"/>
      <c r="AH235" s="332"/>
      <c r="AI235" s="332"/>
      <c r="AJ235" s="332"/>
      <c r="AK235" s="332"/>
      <c r="AL235" s="332"/>
      <c r="AM235" s="332"/>
      <c r="AN235" s="332"/>
      <c r="AO235" s="332"/>
      <c r="AP235" s="332"/>
      <c r="AQ235" s="332"/>
      <c r="AR235" s="332"/>
      <c r="AS235" s="332"/>
      <c r="AT235" s="332"/>
      <c r="AU235" s="332"/>
      <c r="AV235" s="332"/>
      <c r="AW235" s="332"/>
      <c r="AX235" s="332"/>
      <c r="AY235" s="332"/>
      <c r="AZ235" s="332"/>
      <c r="BA235" s="332"/>
      <c r="BB235" s="332"/>
      <c r="BC235" s="332"/>
      <c r="BD235" s="332"/>
      <c r="BE235" s="332"/>
      <c r="BF235" s="332"/>
      <c r="BG235" s="332"/>
      <c r="BH235" s="332"/>
      <c r="BI235" s="332"/>
      <c r="BJ235" s="332"/>
      <c r="BK235" s="332"/>
      <c r="BL235" s="332"/>
      <c r="BM235" s="332"/>
      <c r="BN235" s="332"/>
      <c r="BO235" s="332"/>
      <c r="BP235" s="332"/>
      <c r="BQ235" s="332"/>
      <c r="BR235" s="332"/>
      <c r="BS235" s="332"/>
      <c r="BT235" s="332"/>
      <c r="BU235" s="332"/>
      <c r="BV235" s="332"/>
      <c r="BW235" s="332"/>
      <c r="BX235" s="332"/>
      <c r="BY235" s="332"/>
      <c r="BZ235" s="332"/>
      <c r="CA235" s="332"/>
      <c r="CB235" s="332"/>
      <c r="CC235" s="332"/>
      <c r="CD235" s="332"/>
      <c r="CE235" s="332"/>
      <c r="CF235" s="332"/>
      <c r="CG235" s="332"/>
      <c r="CH235" s="332"/>
      <c r="CI235" s="332"/>
      <c r="CJ235" s="332"/>
      <c r="CK235" s="332"/>
      <c r="CL235" s="332"/>
    </row>
    <row r="236" spans="1:90" s="270" customFormat="1" ht="14.25" x14ac:dyDescent="0.2">
      <c r="A236" s="321"/>
      <c r="B236" s="321">
        <v>5120</v>
      </c>
      <c r="C236" s="315" t="s">
        <v>1528</v>
      </c>
      <c r="D236" s="371">
        <f>ROUND(SUMIFS('GROUP Inputs'!H:H,'GROUP Inputs'!A:A,'Kiwi Park Data'!B236),0)</f>
        <v>0</v>
      </c>
      <c r="E236" s="371">
        <f>ROUND(SUMIFS('GROUP Inputs'!I:I,'GROUP Inputs'!A:A,'Kiwi Park Data'!B236),0)</f>
        <v>0</v>
      </c>
      <c r="F236" s="367"/>
      <c r="G236" s="332"/>
      <c r="H236" s="332"/>
      <c r="I236" s="332"/>
      <c r="J236" s="332"/>
      <c r="K236" s="332"/>
      <c r="L236" s="332"/>
      <c r="M236" s="332"/>
      <c r="N236" s="332"/>
      <c r="O236" s="332"/>
      <c r="P236" s="332"/>
      <c r="Q236" s="332"/>
      <c r="R236" s="332"/>
      <c r="S236" s="332"/>
      <c r="T236" s="332"/>
      <c r="U236" s="332"/>
      <c r="V236" s="332"/>
      <c r="W236" s="332"/>
      <c r="X236" s="332"/>
      <c r="Y236" s="332"/>
      <c r="Z236" s="332"/>
      <c r="AA236" s="332"/>
      <c r="AB236" s="332"/>
      <c r="AC236" s="332"/>
      <c r="AD236" s="332"/>
      <c r="AE236" s="332"/>
      <c r="AF236" s="332"/>
      <c r="AG236" s="332"/>
      <c r="AH236" s="332"/>
      <c r="AI236" s="332"/>
      <c r="AJ236" s="332"/>
      <c r="AK236" s="332"/>
      <c r="AL236" s="332"/>
      <c r="AM236" s="332"/>
      <c r="AN236" s="332"/>
      <c r="AO236" s="332"/>
      <c r="AP236" s="332"/>
      <c r="AQ236" s="332"/>
      <c r="AR236" s="332"/>
      <c r="AS236" s="332"/>
      <c r="AT236" s="332"/>
      <c r="AU236" s="332"/>
      <c r="AV236" s="332"/>
      <c r="AW236" s="332"/>
      <c r="AX236" s="332"/>
      <c r="AY236" s="332"/>
      <c r="AZ236" s="332"/>
      <c r="BA236" s="332"/>
      <c r="BB236" s="332"/>
      <c r="BC236" s="332"/>
      <c r="BD236" s="332"/>
      <c r="BE236" s="332"/>
      <c r="BF236" s="332"/>
      <c r="BG236" s="332"/>
      <c r="BH236" s="332"/>
      <c r="BI236" s="332"/>
      <c r="BJ236" s="332"/>
      <c r="BK236" s="332"/>
      <c r="BL236" s="332"/>
      <c r="BM236" s="332"/>
      <c r="BN236" s="332"/>
      <c r="BO236" s="332"/>
      <c r="BP236" s="332"/>
      <c r="BQ236" s="332"/>
      <c r="BR236" s="332"/>
      <c r="BS236" s="332"/>
      <c r="BT236" s="332"/>
      <c r="BU236" s="332"/>
      <c r="BV236" s="332"/>
      <c r="BW236" s="332"/>
      <c r="BX236" s="332"/>
      <c r="BY236" s="332"/>
      <c r="BZ236" s="332"/>
      <c r="CA236" s="332"/>
      <c r="CB236" s="332"/>
      <c r="CC236" s="332"/>
      <c r="CD236" s="332"/>
      <c r="CE236" s="332"/>
      <c r="CF236" s="332"/>
      <c r="CG236" s="332"/>
      <c r="CH236" s="332"/>
      <c r="CI236" s="332"/>
      <c r="CJ236" s="332"/>
      <c r="CK236" s="332"/>
      <c r="CL236" s="332"/>
    </row>
    <row r="237" spans="1:90" s="270" customFormat="1" ht="14.25" x14ac:dyDescent="0.2">
      <c r="A237" s="321"/>
      <c r="B237" s="321">
        <v>5210</v>
      </c>
      <c r="C237" s="315" t="s">
        <v>203</v>
      </c>
      <c r="D237" s="371">
        <f>ROUND(SUMIFS('GROUP Inputs'!H:H,'GROUP Inputs'!A:A,'Kiwi Park Data'!B237),0)</f>
        <v>0</v>
      </c>
      <c r="E237" s="371">
        <f>ROUND(SUMIFS('GROUP Inputs'!I:I,'GROUP Inputs'!A:A,'Kiwi Park Data'!B237),0)</f>
        <v>0</v>
      </c>
      <c r="F237" s="367"/>
      <c r="G237" s="332"/>
      <c r="H237" s="332"/>
      <c r="I237" s="332"/>
      <c r="J237" s="332"/>
      <c r="K237" s="332"/>
      <c r="L237" s="332"/>
      <c r="M237" s="332"/>
      <c r="N237" s="332"/>
      <c r="O237" s="332"/>
      <c r="P237" s="332"/>
      <c r="Q237" s="332"/>
      <c r="R237" s="332"/>
      <c r="S237" s="332"/>
      <c r="T237" s="332"/>
      <c r="U237" s="332"/>
      <c r="V237" s="332"/>
      <c r="W237" s="332"/>
      <c r="X237" s="332"/>
      <c r="Y237" s="332"/>
      <c r="Z237" s="332"/>
      <c r="AA237" s="332"/>
      <c r="AB237" s="332"/>
      <c r="AC237" s="332"/>
      <c r="AD237" s="332"/>
      <c r="AE237" s="332"/>
      <c r="AF237" s="332"/>
      <c r="AG237" s="332"/>
      <c r="AH237" s="332"/>
      <c r="AI237" s="332"/>
      <c r="AJ237" s="332"/>
      <c r="AK237" s="332"/>
      <c r="AL237" s="332"/>
      <c r="AM237" s="332"/>
      <c r="AN237" s="332"/>
      <c r="AO237" s="332"/>
      <c r="AP237" s="332"/>
      <c r="AQ237" s="332"/>
      <c r="AR237" s="332"/>
      <c r="AS237" s="332"/>
      <c r="AT237" s="332"/>
      <c r="AU237" s="332"/>
      <c r="AV237" s="332"/>
      <c r="AW237" s="332"/>
      <c r="AX237" s="332"/>
      <c r="AY237" s="332"/>
      <c r="AZ237" s="332"/>
      <c r="BA237" s="332"/>
      <c r="BB237" s="332"/>
      <c r="BC237" s="332"/>
      <c r="BD237" s="332"/>
      <c r="BE237" s="332"/>
      <c r="BF237" s="332"/>
      <c r="BG237" s="332"/>
      <c r="BH237" s="332"/>
      <c r="BI237" s="332"/>
      <c r="BJ237" s="332"/>
      <c r="BK237" s="332"/>
      <c r="BL237" s="332"/>
      <c r="BM237" s="332"/>
      <c r="BN237" s="332"/>
      <c r="BO237" s="332"/>
      <c r="BP237" s="332"/>
      <c r="BQ237" s="332"/>
      <c r="BR237" s="332"/>
      <c r="BS237" s="332"/>
      <c r="BT237" s="332"/>
      <c r="BU237" s="332"/>
      <c r="BV237" s="332"/>
      <c r="BW237" s="332"/>
      <c r="BX237" s="332"/>
      <c r="BY237" s="332"/>
      <c r="BZ237" s="332"/>
      <c r="CA237" s="332"/>
      <c r="CB237" s="332"/>
      <c r="CC237" s="332"/>
      <c r="CD237" s="332"/>
      <c r="CE237" s="332"/>
      <c r="CF237" s="332"/>
      <c r="CG237" s="332"/>
      <c r="CH237" s="332"/>
      <c r="CI237" s="332"/>
      <c r="CJ237" s="332"/>
      <c r="CK237" s="332"/>
      <c r="CL237" s="332"/>
    </row>
    <row r="238" spans="1:90" s="270" customFormat="1" ht="14.25" x14ac:dyDescent="0.2">
      <c r="A238" s="321"/>
      <c r="B238" s="321"/>
      <c r="C238" s="315"/>
      <c r="D238" s="371"/>
      <c r="E238" s="371"/>
      <c r="F238" s="367"/>
      <c r="G238" s="332"/>
      <c r="H238" s="332"/>
      <c r="I238" s="332"/>
      <c r="J238" s="332"/>
      <c r="K238" s="332"/>
      <c r="L238" s="332"/>
      <c r="M238" s="332"/>
      <c r="N238" s="332"/>
      <c r="O238" s="332"/>
      <c r="P238" s="332"/>
      <c r="Q238" s="332"/>
      <c r="R238" s="332"/>
      <c r="S238" s="332"/>
      <c r="T238" s="332"/>
      <c r="U238" s="332"/>
      <c r="V238" s="332"/>
      <c r="W238" s="332"/>
      <c r="X238" s="332"/>
      <c r="Y238" s="332"/>
      <c r="Z238" s="332"/>
      <c r="AA238" s="332"/>
      <c r="AB238" s="332"/>
      <c r="AC238" s="332"/>
      <c r="AD238" s="332"/>
      <c r="AE238" s="332"/>
      <c r="AF238" s="332"/>
      <c r="AG238" s="332"/>
      <c r="AH238" s="332"/>
      <c r="AI238" s="332"/>
      <c r="AJ238" s="332"/>
      <c r="AK238" s="332"/>
      <c r="AL238" s="332"/>
      <c r="AM238" s="332"/>
      <c r="AN238" s="332"/>
      <c r="AO238" s="332"/>
      <c r="AP238" s="332"/>
      <c r="AQ238" s="332"/>
      <c r="AR238" s="332"/>
      <c r="AS238" s="332"/>
      <c r="AT238" s="332"/>
      <c r="AU238" s="332"/>
      <c r="AV238" s="332"/>
      <c r="AW238" s="332"/>
      <c r="AX238" s="332"/>
      <c r="AY238" s="332"/>
      <c r="AZ238" s="332"/>
      <c r="BA238" s="332"/>
      <c r="BB238" s="332"/>
      <c r="BC238" s="332"/>
      <c r="BD238" s="332"/>
      <c r="BE238" s="332"/>
      <c r="BF238" s="332"/>
      <c r="BG238" s="332"/>
      <c r="BH238" s="332"/>
      <c r="BI238" s="332"/>
      <c r="BJ238" s="332"/>
      <c r="BK238" s="332"/>
      <c r="BL238" s="332"/>
      <c r="BM238" s="332"/>
      <c r="BN238" s="332"/>
      <c r="BO238" s="332"/>
      <c r="BP238" s="332"/>
      <c r="BQ238" s="332"/>
      <c r="BR238" s="332"/>
      <c r="BS238" s="332"/>
      <c r="BT238" s="332"/>
      <c r="BU238" s="332"/>
      <c r="BV238" s="332"/>
      <c r="BW238" s="332"/>
      <c r="BX238" s="332"/>
      <c r="BY238" s="332"/>
      <c r="BZ238" s="332"/>
      <c r="CA238" s="332"/>
      <c r="CB238" s="332"/>
      <c r="CC238" s="332"/>
      <c r="CD238" s="332"/>
      <c r="CE238" s="332"/>
      <c r="CF238" s="332"/>
      <c r="CG238" s="332"/>
      <c r="CH238" s="332"/>
      <c r="CI238" s="332"/>
      <c r="CJ238" s="332"/>
      <c r="CK238" s="332"/>
      <c r="CL238" s="332"/>
    </row>
    <row r="239" spans="1:90" s="270" customFormat="1" ht="14.25" x14ac:dyDescent="0.2">
      <c r="A239" s="321"/>
      <c r="B239" s="321"/>
      <c r="C239" s="315"/>
      <c r="D239" s="371"/>
      <c r="E239" s="367"/>
      <c r="F239" s="367"/>
      <c r="G239" s="332"/>
      <c r="H239" s="332"/>
      <c r="I239" s="332"/>
      <c r="J239" s="332"/>
      <c r="K239" s="332"/>
      <c r="L239" s="332"/>
      <c r="M239" s="332"/>
      <c r="N239" s="332"/>
      <c r="O239" s="332"/>
      <c r="P239" s="332"/>
      <c r="Q239" s="332"/>
      <c r="R239" s="332"/>
      <c r="S239" s="332"/>
      <c r="T239" s="332"/>
      <c r="U239" s="332"/>
      <c r="V239" s="332"/>
      <c r="W239" s="332"/>
      <c r="X239" s="332"/>
      <c r="Y239" s="332"/>
      <c r="Z239" s="332"/>
      <c r="AA239" s="332"/>
      <c r="AB239" s="332"/>
      <c r="AC239" s="332"/>
      <c r="AD239" s="332"/>
      <c r="AE239" s="332"/>
      <c r="AF239" s="332"/>
      <c r="AG239" s="332"/>
      <c r="AH239" s="332"/>
      <c r="AI239" s="332"/>
      <c r="AJ239" s="332"/>
      <c r="AK239" s="332"/>
      <c r="AL239" s="332"/>
      <c r="AM239" s="332"/>
      <c r="AN239" s="332"/>
      <c r="AO239" s="332"/>
      <c r="AP239" s="332"/>
      <c r="AQ239" s="332"/>
      <c r="AR239" s="332"/>
      <c r="AS239" s="332"/>
      <c r="AT239" s="332"/>
      <c r="AU239" s="332"/>
      <c r="AV239" s="332"/>
      <c r="AW239" s="332"/>
      <c r="AX239" s="332"/>
      <c r="AY239" s="332"/>
      <c r="AZ239" s="332"/>
      <c r="BA239" s="332"/>
      <c r="BB239" s="332"/>
      <c r="BC239" s="332"/>
      <c r="BD239" s="332"/>
      <c r="BE239" s="332"/>
      <c r="BF239" s="332"/>
      <c r="BG239" s="332"/>
      <c r="BH239" s="332"/>
      <c r="BI239" s="332"/>
      <c r="BJ239" s="332"/>
      <c r="BK239" s="332"/>
      <c r="BL239" s="332"/>
      <c r="BM239" s="332"/>
      <c r="BN239" s="332"/>
      <c r="BO239" s="332"/>
      <c r="BP239" s="332"/>
      <c r="BQ239" s="332"/>
      <c r="BR239" s="332"/>
      <c r="BS239" s="332"/>
      <c r="BT239" s="332"/>
      <c r="BU239" s="332"/>
      <c r="BV239" s="332"/>
      <c r="BW239" s="332"/>
      <c r="BX239" s="332"/>
      <c r="BY239" s="332"/>
      <c r="BZ239" s="332"/>
      <c r="CA239" s="332"/>
      <c r="CB239" s="332"/>
      <c r="CC239" s="332"/>
      <c r="CD239" s="332"/>
      <c r="CE239" s="332"/>
      <c r="CF239" s="332"/>
      <c r="CG239" s="332"/>
      <c r="CH239" s="332"/>
      <c r="CI239" s="332"/>
      <c r="CJ239" s="332"/>
      <c r="CK239" s="332"/>
      <c r="CL239" s="332"/>
    </row>
    <row r="240" spans="1:90" s="271" customFormat="1" ht="14.25" x14ac:dyDescent="0.2">
      <c r="A240" s="321"/>
      <c r="B240" s="758">
        <v>5125</v>
      </c>
      <c r="C240" s="759" t="s">
        <v>994</v>
      </c>
      <c r="D240" s="760">
        <f>SUM(D231:D239)</f>
        <v>0</v>
      </c>
      <c r="E240" s="760">
        <f>SUM(E231:E239)</f>
        <v>0</v>
      </c>
      <c r="F240" s="761"/>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c r="AE240" s="334"/>
      <c r="AF240" s="334"/>
      <c r="AG240" s="334"/>
      <c r="AH240" s="334"/>
      <c r="AI240" s="334"/>
      <c r="AJ240" s="334"/>
      <c r="AK240" s="334"/>
      <c r="AL240" s="334"/>
      <c r="AM240" s="334"/>
      <c r="AN240" s="334"/>
      <c r="AO240" s="334"/>
      <c r="AP240" s="334"/>
      <c r="AQ240" s="334"/>
      <c r="AR240" s="334"/>
      <c r="AS240" s="334"/>
      <c r="AT240" s="334"/>
      <c r="AU240" s="334"/>
      <c r="AV240" s="334"/>
      <c r="AW240" s="334"/>
      <c r="AX240" s="334"/>
      <c r="AY240" s="334"/>
      <c r="AZ240" s="334"/>
      <c r="BA240" s="334"/>
      <c r="BB240" s="334"/>
      <c r="BC240" s="334"/>
      <c r="BD240" s="334"/>
      <c r="BE240" s="334"/>
      <c r="BF240" s="334"/>
      <c r="BG240" s="334"/>
      <c r="BH240" s="334"/>
      <c r="BI240" s="334"/>
      <c r="BJ240" s="334"/>
      <c r="BK240" s="334"/>
      <c r="BL240" s="334"/>
      <c r="BM240" s="334"/>
      <c r="BN240" s="334"/>
      <c r="BO240" s="334"/>
      <c r="BP240" s="334"/>
      <c r="BQ240" s="334"/>
      <c r="BR240" s="334"/>
      <c r="BS240" s="334"/>
      <c r="BT240" s="334"/>
      <c r="BU240" s="334"/>
      <c r="BV240" s="334"/>
      <c r="BW240" s="334"/>
      <c r="BX240" s="334"/>
      <c r="BY240" s="334"/>
      <c r="BZ240" s="334"/>
      <c r="CA240" s="334"/>
      <c r="CB240" s="334"/>
      <c r="CC240" s="334"/>
      <c r="CD240" s="334"/>
      <c r="CE240" s="334"/>
      <c r="CF240" s="334"/>
      <c r="CG240" s="334"/>
      <c r="CH240" s="334"/>
      <c r="CI240" s="334"/>
      <c r="CJ240" s="334"/>
      <c r="CK240" s="334"/>
      <c r="CL240" s="334"/>
    </row>
    <row r="241" spans="1:90" s="271" customFormat="1" ht="14.25" x14ac:dyDescent="0.2">
      <c r="A241" s="321"/>
      <c r="B241" s="324"/>
      <c r="C241" s="319"/>
      <c r="D241" s="371"/>
      <c r="E241" s="367"/>
      <c r="F241" s="367"/>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c r="AE241" s="334"/>
      <c r="AF241" s="334"/>
      <c r="AG241" s="334"/>
      <c r="AH241" s="334"/>
      <c r="AI241" s="334"/>
      <c r="AJ241" s="334"/>
      <c r="AK241" s="334"/>
      <c r="AL241" s="334"/>
      <c r="AM241" s="334"/>
      <c r="AN241" s="334"/>
      <c r="AO241" s="334"/>
      <c r="AP241" s="334"/>
      <c r="AQ241" s="334"/>
      <c r="AR241" s="334"/>
      <c r="AS241" s="334"/>
      <c r="AT241" s="334"/>
      <c r="AU241" s="334"/>
      <c r="AV241" s="334"/>
      <c r="AW241" s="334"/>
      <c r="AX241" s="334"/>
      <c r="AY241" s="334"/>
      <c r="AZ241" s="334"/>
      <c r="BA241" s="334"/>
      <c r="BB241" s="334"/>
      <c r="BC241" s="334"/>
      <c r="BD241" s="334"/>
      <c r="BE241" s="334"/>
      <c r="BF241" s="334"/>
      <c r="BG241" s="334"/>
      <c r="BH241" s="334"/>
      <c r="BI241" s="334"/>
      <c r="BJ241" s="334"/>
      <c r="BK241" s="334"/>
      <c r="BL241" s="334"/>
      <c r="BM241" s="334"/>
      <c r="BN241" s="334"/>
      <c r="BO241" s="334"/>
      <c r="BP241" s="334"/>
      <c r="BQ241" s="334"/>
      <c r="BR241" s="334"/>
      <c r="BS241" s="334"/>
      <c r="BT241" s="334"/>
      <c r="BU241" s="334"/>
      <c r="BV241" s="334"/>
      <c r="BW241" s="334"/>
      <c r="BX241" s="334"/>
      <c r="BY241" s="334"/>
      <c r="BZ241" s="334"/>
      <c r="CA241" s="334"/>
      <c r="CB241" s="334"/>
      <c r="CC241" s="334"/>
      <c r="CD241" s="334"/>
      <c r="CE241" s="334"/>
      <c r="CF241" s="334"/>
      <c r="CG241" s="334"/>
      <c r="CH241" s="334"/>
      <c r="CI241" s="334"/>
      <c r="CJ241" s="334"/>
      <c r="CK241" s="334"/>
      <c r="CL241" s="334"/>
    </row>
    <row r="242" spans="1:90" ht="15" x14ac:dyDescent="0.2">
      <c r="A242" s="321"/>
      <c r="B242" s="323">
        <v>5127</v>
      </c>
      <c r="C242" s="318" t="s">
        <v>113</v>
      </c>
      <c r="D242" s="371"/>
      <c r="E242" s="367"/>
      <c r="F242" s="367"/>
    </row>
    <row r="243" spans="1:90" ht="15" x14ac:dyDescent="0.2">
      <c r="A243" s="321"/>
      <c r="B243" s="323"/>
      <c r="C243" s="318"/>
      <c r="D243" s="371"/>
      <c r="E243" s="367"/>
      <c r="F243" s="367"/>
    </row>
    <row r="244" spans="1:90" s="270" customFormat="1" ht="14.25" x14ac:dyDescent="0.2">
      <c r="A244" s="321"/>
      <c r="B244" s="321">
        <v>5128</v>
      </c>
      <c r="C244" s="315" t="s">
        <v>1529</v>
      </c>
      <c r="D244" s="371">
        <f>ROUND(SUMIFS('GROUP Inputs'!H:H,'GROUP Inputs'!A:A,'Kiwi Park Data'!B244),0)</f>
        <v>0</v>
      </c>
      <c r="E244" s="371">
        <f>ROUND(SUMIFS('GROUP Inputs'!I:I,'GROUP Inputs'!A:A,'Kiwi Park Data'!B244),0)</f>
        <v>0</v>
      </c>
      <c r="F244" s="367"/>
      <c r="G244" s="332"/>
      <c r="H244" s="332"/>
      <c r="I244" s="332"/>
      <c r="J244" s="332"/>
      <c r="K244" s="332"/>
      <c r="L244" s="332"/>
      <c r="M244" s="332"/>
      <c r="N244" s="332"/>
      <c r="O244" s="332"/>
      <c r="P244" s="332"/>
      <c r="Q244" s="332"/>
      <c r="R244" s="332"/>
      <c r="S244" s="332"/>
      <c r="T244" s="332"/>
      <c r="U244" s="332"/>
      <c r="V244" s="332"/>
      <c r="W244" s="332"/>
      <c r="X244" s="332"/>
      <c r="Y244" s="332"/>
      <c r="Z244" s="332"/>
      <c r="AA244" s="332"/>
      <c r="AB244" s="332"/>
      <c r="AC244" s="332"/>
      <c r="AD244" s="332"/>
      <c r="AE244" s="332"/>
      <c r="AF244" s="332"/>
      <c r="AG244" s="332"/>
      <c r="AH244" s="332"/>
      <c r="AI244" s="332"/>
      <c r="AJ244" s="332"/>
      <c r="AK244" s="332"/>
      <c r="AL244" s="332"/>
      <c r="AM244" s="332"/>
      <c r="AN244" s="332"/>
      <c r="AO244" s="332"/>
      <c r="AP244" s="332"/>
      <c r="AQ244" s="332"/>
      <c r="AR244" s="332"/>
      <c r="AS244" s="332"/>
      <c r="AT244" s="332"/>
      <c r="AU244" s="332"/>
      <c r="AV244" s="332"/>
      <c r="AW244" s="332"/>
      <c r="AX244" s="332"/>
      <c r="AY244" s="332"/>
      <c r="AZ244" s="332"/>
      <c r="BA244" s="332"/>
      <c r="BB244" s="332"/>
      <c r="BC244" s="332"/>
      <c r="BD244" s="332"/>
      <c r="BE244" s="332"/>
      <c r="BF244" s="332"/>
      <c r="BG244" s="332"/>
      <c r="BH244" s="332"/>
      <c r="BI244" s="332"/>
      <c r="BJ244" s="332"/>
      <c r="BK244" s="332"/>
      <c r="BL244" s="332"/>
      <c r="BM244" s="332"/>
      <c r="BN244" s="332"/>
      <c r="BO244" s="332"/>
      <c r="BP244" s="332"/>
      <c r="BQ244" s="332"/>
      <c r="BR244" s="332"/>
      <c r="BS244" s="332"/>
      <c r="BT244" s="332"/>
      <c r="BU244" s="332"/>
      <c r="BV244" s="332"/>
      <c r="BW244" s="332"/>
      <c r="BX244" s="332"/>
      <c r="BY244" s="332"/>
      <c r="BZ244" s="332"/>
      <c r="CA244" s="332"/>
      <c r="CB244" s="332"/>
      <c r="CC244" s="332"/>
      <c r="CD244" s="332"/>
      <c r="CE244" s="332"/>
      <c r="CF244" s="332"/>
      <c r="CG244" s="332"/>
      <c r="CH244" s="332"/>
      <c r="CI244" s="332"/>
      <c r="CJ244" s="332"/>
      <c r="CK244" s="332"/>
      <c r="CL244" s="332"/>
    </row>
    <row r="245" spans="1:90" s="270" customFormat="1" ht="14.25" x14ac:dyDescent="0.2">
      <c r="A245" s="321"/>
      <c r="B245" s="321">
        <v>5129</v>
      </c>
      <c r="C245" s="315" t="s">
        <v>1530</v>
      </c>
      <c r="D245" s="371">
        <f>ROUND(SUMIFS('GROUP Inputs'!H:H,'GROUP Inputs'!A:A,'Kiwi Park Data'!B245),0)</f>
        <v>0</v>
      </c>
      <c r="E245" s="371">
        <f>ROUND(SUMIFS('GROUP Inputs'!I:I,'GROUP Inputs'!A:A,'Kiwi Park Data'!B245),0)</f>
        <v>0</v>
      </c>
      <c r="F245" s="367"/>
      <c r="G245" s="332"/>
      <c r="H245" s="332"/>
      <c r="I245" s="332"/>
      <c r="J245" s="332"/>
      <c r="K245" s="332"/>
      <c r="L245" s="332"/>
      <c r="M245" s="332"/>
      <c r="N245" s="332"/>
      <c r="O245" s="332"/>
      <c r="P245" s="332"/>
      <c r="Q245" s="332"/>
      <c r="R245" s="332"/>
      <c r="S245" s="332"/>
      <c r="T245" s="332"/>
      <c r="U245" s="332"/>
      <c r="V245" s="332"/>
      <c r="W245" s="332"/>
      <c r="X245" s="332"/>
      <c r="Y245" s="332"/>
      <c r="Z245" s="332"/>
      <c r="AA245" s="332"/>
      <c r="AB245" s="332"/>
      <c r="AC245" s="332"/>
      <c r="AD245" s="332"/>
      <c r="AE245" s="332"/>
      <c r="AF245" s="332"/>
      <c r="AG245" s="332"/>
      <c r="AH245" s="332"/>
      <c r="AI245" s="332"/>
      <c r="AJ245" s="332"/>
      <c r="AK245" s="332"/>
      <c r="AL245" s="332"/>
      <c r="AM245" s="332"/>
      <c r="AN245" s="332"/>
      <c r="AO245" s="332"/>
      <c r="AP245" s="332"/>
      <c r="AQ245" s="332"/>
      <c r="AR245" s="332"/>
      <c r="AS245" s="332"/>
      <c r="AT245" s="332"/>
      <c r="AU245" s="332"/>
      <c r="AV245" s="332"/>
      <c r="AW245" s="332"/>
      <c r="AX245" s="332"/>
      <c r="AY245" s="332"/>
      <c r="AZ245" s="332"/>
      <c r="BA245" s="332"/>
      <c r="BB245" s="332"/>
      <c r="BC245" s="332"/>
      <c r="BD245" s="332"/>
      <c r="BE245" s="332"/>
      <c r="BF245" s="332"/>
      <c r="BG245" s="332"/>
      <c r="BH245" s="332"/>
      <c r="BI245" s="332"/>
      <c r="BJ245" s="332"/>
      <c r="BK245" s="332"/>
      <c r="BL245" s="332"/>
      <c r="BM245" s="332"/>
      <c r="BN245" s="332"/>
      <c r="BO245" s="332"/>
      <c r="BP245" s="332"/>
      <c r="BQ245" s="332"/>
      <c r="BR245" s="332"/>
      <c r="BS245" s="332"/>
      <c r="BT245" s="332"/>
      <c r="BU245" s="332"/>
      <c r="BV245" s="332"/>
      <c r="BW245" s="332"/>
      <c r="BX245" s="332"/>
      <c r="BY245" s="332"/>
      <c r="BZ245" s="332"/>
      <c r="CA245" s="332"/>
      <c r="CB245" s="332"/>
      <c r="CC245" s="332"/>
      <c r="CD245" s="332"/>
      <c r="CE245" s="332"/>
      <c r="CF245" s="332"/>
      <c r="CG245" s="332"/>
      <c r="CH245" s="332"/>
      <c r="CI245" s="332"/>
      <c r="CJ245" s="332"/>
      <c r="CK245" s="332"/>
      <c r="CL245" s="332"/>
    </row>
    <row r="246" spans="1:90" s="270" customFormat="1" ht="14.25" x14ac:dyDescent="0.2">
      <c r="A246" s="321"/>
      <c r="B246" s="321">
        <v>5130</v>
      </c>
      <c r="C246" s="315" t="s">
        <v>1531</v>
      </c>
      <c r="D246" s="371">
        <f>ROUND(SUMIFS('GROUP Inputs'!H:H,'GROUP Inputs'!A:A,'Kiwi Park Data'!B246),0)</f>
        <v>0</v>
      </c>
      <c r="E246" s="371">
        <f>ROUND(SUMIFS('GROUP Inputs'!I:I,'GROUP Inputs'!A:A,'Kiwi Park Data'!B246),0)</f>
        <v>0</v>
      </c>
      <c r="F246" s="367"/>
      <c r="G246" s="332"/>
      <c r="H246" s="332"/>
      <c r="I246" s="332"/>
      <c r="J246" s="332"/>
      <c r="K246" s="332"/>
      <c r="L246" s="332"/>
      <c r="M246" s="332"/>
      <c r="N246" s="332"/>
      <c r="O246" s="332"/>
      <c r="P246" s="332"/>
      <c r="Q246" s="332"/>
      <c r="R246" s="332"/>
      <c r="S246" s="332"/>
      <c r="T246" s="332"/>
      <c r="U246" s="332"/>
      <c r="V246" s="332"/>
      <c r="W246" s="332"/>
      <c r="X246" s="332"/>
      <c r="Y246" s="332"/>
      <c r="Z246" s="332"/>
      <c r="AA246" s="332"/>
      <c r="AB246" s="332"/>
      <c r="AC246" s="332"/>
      <c r="AD246" s="332"/>
      <c r="AE246" s="332"/>
      <c r="AF246" s="332"/>
      <c r="AG246" s="332"/>
      <c r="AH246" s="332"/>
      <c r="AI246" s="332"/>
      <c r="AJ246" s="332"/>
      <c r="AK246" s="332"/>
      <c r="AL246" s="332"/>
      <c r="AM246" s="332"/>
      <c r="AN246" s="332"/>
      <c r="AO246" s="332"/>
      <c r="AP246" s="332"/>
      <c r="AQ246" s="332"/>
      <c r="AR246" s="332"/>
      <c r="AS246" s="332"/>
      <c r="AT246" s="332"/>
      <c r="AU246" s="332"/>
      <c r="AV246" s="332"/>
      <c r="AW246" s="332"/>
      <c r="AX246" s="332"/>
      <c r="AY246" s="332"/>
      <c r="AZ246" s="332"/>
      <c r="BA246" s="332"/>
      <c r="BB246" s="332"/>
      <c r="BC246" s="332"/>
      <c r="BD246" s="332"/>
      <c r="BE246" s="332"/>
      <c r="BF246" s="332"/>
      <c r="BG246" s="332"/>
      <c r="BH246" s="332"/>
      <c r="BI246" s="332"/>
      <c r="BJ246" s="332"/>
      <c r="BK246" s="332"/>
      <c r="BL246" s="332"/>
      <c r="BM246" s="332"/>
      <c r="BN246" s="332"/>
      <c r="BO246" s="332"/>
      <c r="BP246" s="332"/>
      <c r="BQ246" s="332"/>
      <c r="BR246" s="332"/>
      <c r="BS246" s="332"/>
      <c r="BT246" s="332"/>
      <c r="BU246" s="332"/>
      <c r="BV246" s="332"/>
      <c r="BW246" s="332"/>
      <c r="BX246" s="332"/>
      <c r="BY246" s="332"/>
      <c r="BZ246" s="332"/>
      <c r="CA246" s="332"/>
      <c r="CB246" s="332"/>
      <c r="CC246" s="332"/>
      <c r="CD246" s="332"/>
      <c r="CE246" s="332"/>
      <c r="CF246" s="332"/>
      <c r="CG246" s="332"/>
      <c r="CH246" s="332"/>
      <c r="CI246" s="332"/>
      <c r="CJ246" s="332"/>
      <c r="CK246" s="332"/>
      <c r="CL246" s="332"/>
    </row>
    <row r="247" spans="1:90" s="270" customFormat="1" ht="14.25" x14ac:dyDescent="0.2">
      <c r="A247" s="321"/>
      <c r="B247" s="321">
        <v>5131</v>
      </c>
      <c r="C247" s="315" t="s">
        <v>235</v>
      </c>
      <c r="D247" s="371">
        <f>ROUND(SUMIFS('GROUP Inputs'!H:H,'GROUP Inputs'!A:A,'Kiwi Park Data'!B247),0)</f>
        <v>0</v>
      </c>
      <c r="E247" s="371">
        <f>ROUND(SUMIFS('GROUP Inputs'!I:I,'GROUP Inputs'!A:A,'Kiwi Park Data'!B247),0)</f>
        <v>0</v>
      </c>
      <c r="F247" s="367"/>
      <c r="G247" s="332"/>
      <c r="H247" s="332"/>
      <c r="I247" s="332"/>
      <c r="J247" s="332"/>
      <c r="K247" s="332"/>
      <c r="L247" s="332"/>
      <c r="M247" s="332"/>
      <c r="N247" s="332"/>
      <c r="O247" s="332"/>
      <c r="P247" s="332"/>
      <c r="Q247" s="332"/>
      <c r="R247" s="332"/>
      <c r="S247" s="332"/>
      <c r="T247" s="332"/>
      <c r="U247" s="332"/>
      <c r="V247" s="332"/>
      <c r="W247" s="332"/>
      <c r="X247" s="332"/>
      <c r="Y247" s="332"/>
      <c r="Z247" s="332"/>
      <c r="AA247" s="332"/>
      <c r="AB247" s="332"/>
      <c r="AC247" s="332"/>
      <c r="AD247" s="332"/>
      <c r="AE247" s="332"/>
      <c r="AF247" s="332"/>
      <c r="AG247" s="332"/>
      <c r="AH247" s="332"/>
      <c r="AI247" s="332"/>
      <c r="AJ247" s="332"/>
      <c r="AK247" s="332"/>
      <c r="AL247" s="332"/>
      <c r="AM247" s="332"/>
      <c r="AN247" s="332"/>
      <c r="AO247" s="332"/>
      <c r="AP247" s="332"/>
      <c r="AQ247" s="332"/>
      <c r="AR247" s="332"/>
      <c r="AS247" s="332"/>
      <c r="AT247" s="332"/>
      <c r="AU247" s="332"/>
      <c r="AV247" s="332"/>
      <c r="AW247" s="332"/>
      <c r="AX247" s="332"/>
      <c r="AY247" s="332"/>
      <c r="AZ247" s="332"/>
      <c r="BA247" s="332"/>
      <c r="BB247" s="332"/>
      <c r="BC247" s="332"/>
      <c r="BD247" s="332"/>
      <c r="BE247" s="332"/>
      <c r="BF247" s="332"/>
      <c r="BG247" s="332"/>
      <c r="BH247" s="332"/>
      <c r="BI247" s="332"/>
      <c r="BJ247" s="332"/>
      <c r="BK247" s="332"/>
      <c r="BL247" s="332"/>
      <c r="BM247" s="332"/>
      <c r="BN247" s="332"/>
      <c r="BO247" s="332"/>
      <c r="BP247" s="332"/>
      <c r="BQ247" s="332"/>
      <c r="BR247" s="332"/>
      <c r="BS247" s="332"/>
      <c r="BT247" s="332"/>
      <c r="BU247" s="332"/>
      <c r="BV247" s="332"/>
      <c r="BW247" s="332"/>
      <c r="BX247" s="332"/>
      <c r="BY247" s="332"/>
      <c r="BZ247" s="332"/>
      <c r="CA247" s="332"/>
      <c r="CB247" s="332"/>
      <c r="CC247" s="332"/>
      <c r="CD247" s="332"/>
      <c r="CE247" s="332"/>
      <c r="CF247" s="332"/>
      <c r="CG247" s="332"/>
      <c r="CH247" s="332"/>
      <c r="CI247" s="332"/>
      <c r="CJ247" s="332"/>
      <c r="CK247" s="332"/>
      <c r="CL247" s="332"/>
    </row>
    <row r="248" spans="1:90" s="270" customFormat="1" ht="14.25" x14ac:dyDescent="0.2">
      <c r="A248" s="321"/>
      <c r="B248" s="321">
        <v>5132</v>
      </c>
      <c r="C248" s="315" t="s">
        <v>1532</v>
      </c>
      <c r="D248" s="371">
        <f>ROUND(SUMIFS('GROUP Inputs'!H:H,'GROUP Inputs'!A:A,'Kiwi Park Data'!B248),0)</f>
        <v>0</v>
      </c>
      <c r="E248" s="371">
        <f>ROUND(SUMIFS('GROUP Inputs'!I:I,'GROUP Inputs'!A:A,'Kiwi Park Data'!B248),0)</f>
        <v>0</v>
      </c>
      <c r="F248" s="367"/>
      <c r="G248" s="332"/>
      <c r="H248" s="332"/>
      <c r="I248" s="332"/>
      <c r="J248" s="332"/>
      <c r="K248" s="332"/>
      <c r="L248" s="332"/>
      <c r="M248" s="332"/>
      <c r="N248" s="332"/>
      <c r="O248" s="332"/>
      <c r="P248" s="332"/>
      <c r="Q248" s="332"/>
      <c r="R248" s="332"/>
      <c r="S248" s="332"/>
      <c r="T248" s="332"/>
      <c r="U248" s="332"/>
      <c r="V248" s="332"/>
      <c r="W248" s="332"/>
      <c r="X248" s="332"/>
      <c r="Y248" s="332"/>
      <c r="Z248" s="332"/>
      <c r="AA248" s="332"/>
      <c r="AB248" s="332"/>
      <c r="AC248" s="332"/>
      <c r="AD248" s="332"/>
      <c r="AE248" s="332"/>
      <c r="AF248" s="332"/>
      <c r="AG248" s="332"/>
      <c r="AH248" s="332"/>
      <c r="AI248" s="332"/>
      <c r="AJ248" s="332"/>
      <c r="AK248" s="332"/>
      <c r="AL248" s="332"/>
      <c r="AM248" s="332"/>
      <c r="AN248" s="332"/>
      <c r="AO248" s="332"/>
      <c r="AP248" s="332"/>
      <c r="AQ248" s="332"/>
      <c r="AR248" s="332"/>
      <c r="AS248" s="332"/>
      <c r="AT248" s="332"/>
      <c r="AU248" s="332"/>
      <c r="AV248" s="332"/>
      <c r="AW248" s="332"/>
      <c r="AX248" s="332"/>
      <c r="AY248" s="332"/>
      <c r="AZ248" s="332"/>
      <c r="BA248" s="332"/>
      <c r="BB248" s="332"/>
      <c r="BC248" s="332"/>
      <c r="BD248" s="332"/>
      <c r="BE248" s="332"/>
      <c r="BF248" s="332"/>
      <c r="BG248" s="332"/>
      <c r="BH248" s="332"/>
      <c r="BI248" s="332"/>
      <c r="BJ248" s="332"/>
      <c r="BK248" s="332"/>
      <c r="BL248" s="332"/>
      <c r="BM248" s="332"/>
      <c r="BN248" s="332"/>
      <c r="BO248" s="332"/>
      <c r="BP248" s="332"/>
      <c r="BQ248" s="332"/>
      <c r="BR248" s="332"/>
      <c r="BS248" s="332"/>
      <c r="BT248" s="332"/>
      <c r="BU248" s="332"/>
      <c r="BV248" s="332"/>
      <c r="BW248" s="332"/>
      <c r="BX248" s="332"/>
      <c r="BY248" s="332"/>
      <c r="BZ248" s="332"/>
      <c r="CA248" s="332"/>
      <c r="CB248" s="332"/>
      <c r="CC248" s="332"/>
      <c r="CD248" s="332"/>
      <c r="CE248" s="332"/>
      <c r="CF248" s="332"/>
      <c r="CG248" s="332"/>
      <c r="CH248" s="332"/>
      <c r="CI248" s="332"/>
      <c r="CJ248" s="332"/>
      <c r="CK248" s="332"/>
      <c r="CL248" s="332"/>
    </row>
    <row r="249" spans="1:90" s="270" customFormat="1" ht="14.25" x14ac:dyDescent="0.2">
      <c r="A249" s="321"/>
      <c r="B249" s="321">
        <v>5133</v>
      </c>
      <c r="C249" s="315" t="s">
        <v>1533</v>
      </c>
      <c r="D249" s="371">
        <f>ROUND(SUMIFS('GROUP Inputs'!H:H,'GROUP Inputs'!A:A,'Kiwi Park Data'!B249),0)</f>
        <v>0</v>
      </c>
      <c r="E249" s="371">
        <f>ROUND(SUMIFS('GROUP Inputs'!I:I,'GROUP Inputs'!A:A,'Kiwi Park Data'!B249),0)</f>
        <v>0</v>
      </c>
      <c r="F249" s="367"/>
      <c r="G249" s="332"/>
      <c r="H249" s="332"/>
      <c r="I249" s="332"/>
      <c r="J249" s="332"/>
      <c r="K249" s="332"/>
      <c r="L249" s="332"/>
      <c r="M249" s="332"/>
      <c r="N249" s="332"/>
      <c r="O249" s="332"/>
      <c r="P249" s="332"/>
      <c r="Q249" s="332"/>
      <c r="R249" s="332"/>
      <c r="S249" s="332"/>
      <c r="T249" s="332"/>
      <c r="U249" s="332"/>
      <c r="V249" s="332"/>
      <c r="W249" s="332"/>
      <c r="X249" s="332"/>
      <c r="Y249" s="332"/>
      <c r="Z249" s="332"/>
      <c r="AA249" s="332"/>
      <c r="AB249" s="332"/>
      <c r="AC249" s="332"/>
      <c r="AD249" s="332"/>
      <c r="AE249" s="332"/>
      <c r="AF249" s="332"/>
      <c r="AG249" s="332"/>
      <c r="AH249" s="332"/>
      <c r="AI249" s="332"/>
      <c r="AJ249" s="332"/>
      <c r="AK249" s="332"/>
      <c r="AL249" s="332"/>
      <c r="AM249" s="332"/>
      <c r="AN249" s="332"/>
      <c r="AO249" s="332"/>
      <c r="AP249" s="332"/>
      <c r="AQ249" s="332"/>
      <c r="AR249" s="332"/>
      <c r="AS249" s="332"/>
      <c r="AT249" s="332"/>
      <c r="AU249" s="332"/>
      <c r="AV249" s="332"/>
      <c r="AW249" s="332"/>
      <c r="AX249" s="332"/>
      <c r="AY249" s="332"/>
      <c r="AZ249" s="332"/>
      <c r="BA249" s="332"/>
      <c r="BB249" s="332"/>
      <c r="BC249" s="332"/>
      <c r="BD249" s="332"/>
      <c r="BE249" s="332"/>
      <c r="BF249" s="332"/>
      <c r="BG249" s="332"/>
      <c r="BH249" s="332"/>
      <c r="BI249" s="332"/>
      <c r="BJ249" s="332"/>
      <c r="BK249" s="332"/>
      <c r="BL249" s="332"/>
      <c r="BM249" s="332"/>
      <c r="BN249" s="332"/>
      <c r="BO249" s="332"/>
      <c r="BP249" s="332"/>
      <c r="BQ249" s="332"/>
      <c r="BR249" s="332"/>
      <c r="BS249" s="332"/>
      <c r="BT249" s="332"/>
      <c r="BU249" s="332"/>
      <c r="BV249" s="332"/>
      <c r="BW249" s="332"/>
      <c r="BX249" s="332"/>
      <c r="BY249" s="332"/>
      <c r="BZ249" s="332"/>
      <c r="CA249" s="332"/>
      <c r="CB249" s="332"/>
      <c r="CC249" s="332"/>
      <c r="CD249" s="332"/>
      <c r="CE249" s="332"/>
      <c r="CF249" s="332"/>
      <c r="CG249" s="332"/>
      <c r="CH249" s="332"/>
      <c r="CI249" s="332"/>
      <c r="CJ249" s="332"/>
      <c r="CK249" s="332"/>
      <c r="CL249" s="332"/>
    </row>
    <row r="250" spans="1:90" s="270" customFormat="1" ht="14.25" x14ac:dyDescent="0.2">
      <c r="A250" s="321"/>
      <c r="B250" s="321">
        <v>5134</v>
      </c>
      <c r="C250" s="315" t="s">
        <v>1534</v>
      </c>
      <c r="D250" s="371">
        <f>ROUND(SUMIFS('GROUP Inputs'!H:H,'GROUP Inputs'!A:A,'Kiwi Park Data'!B250),0)</f>
        <v>0</v>
      </c>
      <c r="E250" s="371">
        <f>ROUND(SUMIFS('GROUP Inputs'!I:I,'GROUP Inputs'!A:A,'Kiwi Park Data'!B250),0)</f>
        <v>0</v>
      </c>
      <c r="F250" s="367"/>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332"/>
      <c r="AF250" s="332"/>
      <c r="AG250" s="332"/>
      <c r="AH250" s="332"/>
      <c r="AI250" s="332"/>
      <c r="AJ250" s="332"/>
      <c r="AK250" s="332"/>
      <c r="AL250" s="332"/>
      <c r="AM250" s="332"/>
      <c r="AN250" s="332"/>
      <c r="AO250" s="332"/>
      <c r="AP250" s="332"/>
      <c r="AQ250" s="332"/>
      <c r="AR250" s="332"/>
      <c r="AS250" s="332"/>
      <c r="AT250" s="332"/>
      <c r="AU250" s="332"/>
      <c r="AV250" s="332"/>
      <c r="AW250" s="332"/>
      <c r="AX250" s="332"/>
      <c r="AY250" s="332"/>
      <c r="AZ250" s="332"/>
      <c r="BA250" s="332"/>
      <c r="BB250" s="332"/>
      <c r="BC250" s="332"/>
      <c r="BD250" s="332"/>
      <c r="BE250" s="332"/>
      <c r="BF250" s="332"/>
      <c r="BG250" s="332"/>
      <c r="BH250" s="332"/>
      <c r="BI250" s="332"/>
      <c r="BJ250" s="332"/>
      <c r="BK250" s="332"/>
      <c r="BL250" s="332"/>
      <c r="BM250" s="332"/>
      <c r="BN250" s="332"/>
      <c r="BO250" s="332"/>
      <c r="BP250" s="332"/>
      <c r="BQ250" s="332"/>
      <c r="BR250" s="332"/>
      <c r="BS250" s="332"/>
      <c r="BT250" s="332"/>
      <c r="BU250" s="332"/>
      <c r="BV250" s="332"/>
      <c r="BW250" s="332"/>
      <c r="BX250" s="332"/>
      <c r="BY250" s="332"/>
      <c r="BZ250" s="332"/>
      <c r="CA250" s="332"/>
      <c r="CB250" s="332"/>
      <c r="CC250" s="332"/>
      <c r="CD250" s="332"/>
      <c r="CE250" s="332"/>
      <c r="CF250" s="332"/>
      <c r="CG250" s="332"/>
      <c r="CH250" s="332"/>
      <c r="CI250" s="332"/>
      <c r="CJ250" s="332"/>
      <c r="CK250" s="332"/>
      <c r="CL250" s="332"/>
    </row>
    <row r="251" spans="1:90" s="270" customFormat="1" ht="14.25" x14ac:dyDescent="0.2">
      <c r="A251" s="321"/>
      <c r="B251" s="321">
        <v>5138</v>
      </c>
      <c r="C251" s="315" t="s">
        <v>1691</v>
      </c>
      <c r="D251" s="371">
        <f>ROUND(SUMIFS('GROUP Inputs'!H:H,'GROUP Inputs'!A:A,'Kiwi Park Data'!B251),0)</f>
        <v>0</v>
      </c>
      <c r="E251" s="371">
        <f>ROUND(SUMIFS('GROUP Inputs'!I:I,'GROUP Inputs'!A:A,'Kiwi Park Data'!B251),0)</f>
        <v>0</v>
      </c>
      <c r="F251" s="367"/>
      <c r="G251" s="332"/>
      <c r="H251" s="332"/>
      <c r="I251" s="332"/>
      <c r="J251" s="332"/>
      <c r="K251" s="332"/>
      <c r="L251" s="332"/>
      <c r="M251" s="332"/>
      <c r="N251" s="332"/>
      <c r="O251" s="332"/>
      <c r="P251" s="332"/>
      <c r="Q251" s="332"/>
      <c r="R251" s="332"/>
      <c r="S251" s="332"/>
      <c r="T251" s="332"/>
      <c r="U251" s="332"/>
      <c r="V251" s="332"/>
      <c r="W251" s="332"/>
      <c r="X251" s="332"/>
      <c r="Y251" s="332"/>
      <c r="Z251" s="332"/>
      <c r="AA251" s="332"/>
      <c r="AB251" s="332"/>
      <c r="AC251" s="332"/>
      <c r="AD251" s="332"/>
      <c r="AE251" s="332"/>
      <c r="AF251" s="332"/>
      <c r="AG251" s="332"/>
      <c r="AH251" s="332"/>
      <c r="AI251" s="332"/>
      <c r="AJ251" s="332"/>
      <c r="AK251" s="332"/>
      <c r="AL251" s="332"/>
      <c r="AM251" s="332"/>
      <c r="AN251" s="332"/>
      <c r="AO251" s="332"/>
      <c r="AP251" s="332"/>
      <c r="AQ251" s="332"/>
      <c r="AR251" s="332"/>
      <c r="AS251" s="332"/>
      <c r="AT251" s="332"/>
      <c r="AU251" s="332"/>
      <c r="AV251" s="332"/>
      <c r="AW251" s="332"/>
      <c r="AX251" s="332"/>
      <c r="AY251" s="332"/>
      <c r="AZ251" s="332"/>
      <c r="BA251" s="332"/>
      <c r="BB251" s="332"/>
      <c r="BC251" s="332"/>
      <c r="BD251" s="332"/>
      <c r="BE251" s="332"/>
      <c r="BF251" s="332"/>
      <c r="BG251" s="332"/>
      <c r="BH251" s="332"/>
      <c r="BI251" s="332"/>
      <c r="BJ251" s="332"/>
      <c r="BK251" s="332"/>
      <c r="BL251" s="332"/>
      <c r="BM251" s="332"/>
      <c r="BN251" s="332"/>
      <c r="BO251" s="332"/>
      <c r="BP251" s="332"/>
      <c r="BQ251" s="332"/>
      <c r="BR251" s="332"/>
      <c r="BS251" s="332"/>
      <c r="BT251" s="332"/>
      <c r="BU251" s="332"/>
      <c r="BV251" s="332"/>
      <c r="BW251" s="332"/>
      <c r="BX251" s="332"/>
      <c r="BY251" s="332"/>
      <c r="BZ251" s="332"/>
      <c r="CA251" s="332"/>
      <c r="CB251" s="332"/>
      <c r="CC251" s="332"/>
      <c r="CD251" s="332"/>
      <c r="CE251" s="332"/>
      <c r="CF251" s="332"/>
      <c r="CG251" s="332"/>
      <c r="CH251" s="332"/>
      <c r="CI251" s="332"/>
      <c r="CJ251" s="332"/>
      <c r="CK251" s="332"/>
      <c r="CL251" s="332"/>
    </row>
    <row r="252" spans="1:90" s="271" customFormat="1" ht="14.25" x14ac:dyDescent="0.2">
      <c r="A252" s="321"/>
      <c r="B252" s="758">
        <v>5136</v>
      </c>
      <c r="C252" s="759" t="s">
        <v>994</v>
      </c>
      <c r="D252" s="760">
        <f>SUM(D242:D251)</f>
        <v>0</v>
      </c>
      <c r="E252" s="760">
        <f>SUM(E242:E251)</f>
        <v>0</v>
      </c>
      <c r="F252" s="761"/>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c r="AE252" s="334"/>
      <c r="AF252" s="334"/>
      <c r="AG252" s="334"/>
      <c r="AH252" s="334"/>
      <c r="AI252" s="334"/>
      <c r="AJ252" s="334"/>
      <c r="AK252" s="334"/>
      <c r="AL252" s="334"/>
      <c r="AM252" s="334"/>
      <c r="AN252" s="334"/>
      <c r="AO252" s="334"/>
      <c r="AP252" s="334"/>
      <c r="AQ252" s="334"/>
      <c r="AR252" s="334"/>
      <c r="AS252" s="334"/>
      <c r="AT252" s="334"/>
      <c r="AU252" s="334"/>
      <c r="AV252" s="334"/>
      <c r="AW252" s="334"/>
      <c r="AX252" s="334"/>
      <c r="AY252" s="334"/>
      <c r="AZ252" s="334"/>
      <c r="BA252" s="334"/>
      <c r="BB252" s="334"/>
      <c r="BC252" s="334"/>
      <c r="BD252" s="334"/>
      <c r="BE252" s="334"/>
      <c r="BF252" s="334"/>
      <c r="BG252" s="334"/>
      <c r="BH252" s="334"/>
      <c r="BI252" s="334"/>
      <c r="BJ252" s="334"/>
      <c r="BK252" s="334"/>
      <c r="BL252" s="334"/>
      <c r="BM252" s="334"/>
      <c r="BN252" s="334"/>
      <c r="BO252" s="334"/>
      <c r="BP252" s="334"/>
      <c r="BQ252" s="334"/>
      <c r="BR252" s="334"/>
      <c r="BS252" s="334"/>
      <c r="BT252" s="334"/>
      <c r="BU252" s="334"/>
      <c r="BV252" s="334"/>
      <c r="BW252" s="334"/>
      <c r="BX252" s="334"/>
      <c r="BY252" s="334"/>
      <c r="BZ252" s="334"/>
      <c r="CA252" s="334"/>
      <c r="CB252" s="334"/>
      <c r="CC252" s="334"/>
      <c r="CD252" s="334"/>
      <c r="CE252" s="334"/>
      <c r="CF252" s="334"/>
      <c r="CG252" s="334"/>
      <c r="CH252" s="334"/>
      <c r="CI252" s="334"/>
      <c r="CJ252" s="334"/>
      <c r="CK252" s="334"/>
      <c r="CL252" s="334"/>
    </row>
    <row r="253" spans="1:90" s="271" customFormat="1" ht="14.25" x14ac:dyDescent="0.2">
      <c r="A253" s="321"/>
      <c r="B253" s="324"/>
      <c r="C253" s="319"/>
      <c r="D253" s="371"/>
      <c r="E253" s="367"/>
      <c r="F253" s="367"/>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c r="AE253" s="334"/>
      <c r="AF253" s="334"/>
      <c r="AG253" s="334"/>
      <c r="AH253" s="334"/>
      <c r="AI253" s="334"/>
      <c r="AJ253" s="334"/>
      <c r="AK253" s="334"/>
      <c r="AL253" s="334"/>
      <c r="AM253" s="334"/>
      <c r="AN253" s="334"/>
      <c r="AO253" s="334"/>
      <c r="AP253" s="334"/>
      <c r="AQ253" s="334"/>
      <c r="AR253" s="334"/>
      <c r="AS253" s="334"/>
      <c r="AT253" s="334"/>
      <c r="AU253" s="334"/>
      <c r="AV253" s="334"/>
      <c r="AW253" s="334"/>
      <c r="AX253" s="334"/>
      <c r="AY253" s="334"/>
      <c r="AZ253" s="334"/>
      <c r="BA253" s="334"/>
      <c r="BB253" s="334"/>
      <c r="BC253" s="334"/>
      <c r="BD253" s="334"/>
      <c r="BE253" s="334"/>
      <c r="BF253" s="334"/>
      <c r="BG253" s="334"/>
      <c r="BH253" s="334"/>
      <c r="BI253" s="334"/>
      <c r="BJ253" s="334"/>
      <c r="BK253" s="334"/>
      <c r="BL253" s="334"/>
      <c r="BM253" s="334"/>
      <c r="BN253" s="334"/>
      <c r="BO253" s="334"/>
      <c r="BP253" s="334"/>
      <c r="BQ253" s="334"/>
      <c r="BR253" s="334"/>
      <c r="BS253" s="334"/>
      <c r="BT253" s="334"/>
      <c r="BU253" s="334"/>
      <c r="BV253" s="334"/>
      <c r="BW253" s="334"/>
      <c r="BX253" s="334"/>
      <c r="BY253" s="334"/>
      <c r="BZ253" s="334"/>
      <c r="CA253" s="334"/>
      <c r="CB253" s="334"/>
      <c r="CC253" s="334"/>
      <c r="CD253" s="334"/>
      <c r="CE253" s="334"/>
      <c r="CF253" s="334"/>
      <c r="CG253" s="334"/>
      <c r="CH253" s="334"/>
      <c r="CI253" s="334"/>
      <c r="CJ253" s="334"/>
      <c r="CK253" s="334"/>
      <c r="CL253" s="334"/>
    </row>
    <row r="254" spans="1:90" s="270" customFormat="1" ht="14.25" x14ac:dyDescent="0.2">
      <c r="A254" s="321"/>
      <c r="B254" s="321">
        <v>5135</v>
      </c>
      <c r="C254" s="315" t="s">
        <v>213</v>
      </c>
      <c r="D254" s="371">
        <f>ROUND(SUMIFS('GROUP Inputs'!H:H,'GROUP Inputs'!A:A,'Kiwi Park Data'!B254),0)</f>
        <v>0</v>
      </c>
      <c r="E254" s="371">
        <f>ROUND(SUMIFS('GROUP Inputs'!I:I,'GROUP Inputs'!A:A,'Kiwi Park Data'!B254),0)</f>
        <v>0</v>
      </c>
      <c r="F254" s="367"/>
      <c r="G254" s="332"/>
      <c r="H254" s="332"/>
      <c r="I254" s="332"/>
      <c r="J254" s="332"/>
      <c r="K254" s="332"/>
      <c r="L254" s="332"/>
      <c r="M254" s="332"/>
      <c r="N254" s="332"/>
      <c r="O254" s="332"/>
      <c r="P254" s="332"/>
      <c r="Q254" s="332"/>
      <c r="R254" s="332"/>
      <c r="S254" s="332"/>
      <c r="T254" s="332"/>
      <c r="U254" s="332"/>
      <c r="V254" s="332"/>
      <c r="W254" s="332"/>
      <c r="X254" s="332"/>
      <c r="Y254" s="332"/>
      <c r="Z254" s="332"/>
      <c r="AA254" s="332"/>
      <c r="AB254" s="332"/>
      <c r="AC254" s="332"/>
      <c r="AD254" s="332"/>
      <c r="AE254" s="332"/>
      <c r="AF254" s="332"/>
      <c r="AG254" s="332"/>
      <c r="AH254" s="332"/>
      <c r="AI254" s="332"/>
      <c r="AJ254" s="332"/>
      <c r="AK254" s="332"/>
      <c r="AL254" s="332"/>
      <c r="AM254" s="332"/>
      <c r="AN254" s="332"/>
      <c r="AO254" s="332"/>
      <c r="AP254" s="332"/>
      <c r="AQ254" s="332"/>
      <c r="AR254" s="332"/>
      <c r="AS254" s="332"/>
      <c r="AT254" s="332"/>
      <c r="AU254" s="332"/>
      <c r="AV254" s="332"/>
      <c r="AW254" s="332"/>
      <c r="AX254" s="332"/>
      <c r="AY254" s="332"/>
      <c r="AZ254" s="332"/>
      <c r="BA254" s="332"/>
      <c r="BB254" s="332"/>
      <c r="BC254" s="332"/>
      <c r="BD254" s="332"/>
      <c r="BE254" s="332"/>
      <c r="BF254" s="332"/>
      <c r="BG254" s="332"/>
      <c r="BH254" s="332"/>
      <c r="BI254" s="332"/>
      <c r="BJ254" s="332"/>
      <c r="BK254" s="332"/>
      <c r="BL254" s="332"/>
      <c r="BM254" s="332"/>
      <c r="BN254" s="332"/>
      <c r="BO254" s="332"/>
      <c r="BP254" s="332"/>
      <c r="BQ254" s="332"/>
      <c r="BR254" s="332"/>
      <c r="BS254" s="332"/>
      <c r="BT254" s="332"/>
      <c r="BU254" s="332"/>
      <c r="BV254" s="332"/>
      <c r="BW254" s="332"/>
      <c r="BX254" s="332"/>
      <c r="BY254" s="332"/>
      <c r="BZ254" s="332"/>
      <c r="CA254" s="332"/>
      <c r="CB254" s="332"/>
      <c r="CC254" s="332"/>
      <c r="CD254" s="332"/>
      <c r="CE254" s="332"/>
      <c r="CF254" s="332"/>
      <c r="CG254" s="332"/>
      <c r="CH254" s="332"/>
      <c r="CI254" s="332"/>
      <c r="CJ254" s="332"/>
      <c r="CK254" s="332"/>
      <c r="CL254" s="332"/>
    </row>
    <row r="255" spans="1:90" s="270" customFormat="1" ht="14.25" x14ac:dyDescent="0.2">
      <c r="A255" s="321"/>
      <c r="B255" s="321">
        <v>5137</v>
      </c>
      <c r="C255" s="315" t="s">
        <v>212</v>
      </c>
      <c r="D255" s="371">
        <f>ROUND(SUMIFS('GROUP Inputs'!H:H,'GROUP Inputs'!A:A,'Kiwi Park Data'!B255),0)</f>
        <v>0</v>
      </c>
      <c r="E255" s="371">
        <f>ROUND(SUMIFS('GROUP Inputs'!I:I,'GROUP Inputs'!A:A,'Kiwi Park Data'!B255),0)</f>
        <v>0</v>
      </c>
      <c r="F255" s="367"/>
      <c r="G255" s="332"/>
      <c r="H255" s="332"/>
      <c r="I255" s="332"/>
      <c r="J255" s="332"/>
      <c r="K255" s="332"/>
      <c r="L255" s="332"/>
      <c r="M255" s="332"/>
      <c r="N255" s="332"/>
      <c r="O255" s="332"/>
      <c r="P255" s="332"/>
      <c r="Q255" s="332"/>
      <c r="R255" s="332"/>
      <c r="S255" s="332"/>
      <c r="T255" s="332"/>
      <c r="U255" s="332"/>
      <c r="V255" s="332"/>
      <c r="W255" s="332"/>
      <c r="X255" s="332"/>
      <c r="Y255" s="332"/>
      <c r="Z255" s="332"/>
      <c r="AA255" s="332"/>
      <c r="AB255" s="332"/>
      <c r="AC255" s="332"/>
      <c r="AD255" s="332"/>
      <c r="AE255" s="332"/>
      <c r="AF255" s="332"/>
      <c r="AG255" s="332"/>
      <c r="AH255" s="332"/>
      <c r="AI255" s="332"/>
      <c r="AJ255" s="332"/>
      <c r="AK255" s="332"/>
      <c r="AL255" s="332"/>
      <c r="AM255" s="332"/>
      <c r="AN255" s="332"/>
      <c r="AO255" s="332"/>
      <c r="AP255" s="332"/>
      <c r="AQ255" s="332"/>
      <c r="AR255" s="332"/>
      <c r="AS255" s="332"/>
      <c r="AT255" s="332"/>
      <c r="AU255" s="332"/>
      <c r="AV255" s="332"/>
      <c r="AW255" s="332"/>
      <c r="AX255" s="332"/>
      <c r="AY255" s="332"/>
      <c r="AZ255" s="332"/>
      <c r="BA255" s="332"/>
      <c r="BB255" s="332"/>
      <c r="BC255" s="332"/>
      <c r="BD255" s="332"/>
      <c r="BE255" s="332"/>
      <c r="BF255" s="332"/>
      <c r="BG255" s="332"/>
      <c r="BH255" s="332"/>
      <c r="BI255" s="332"/>
      <c r="BJ255" s="332"/>
      <c r="BK255" s="332"/>
      <c r="BL255" s="332"/>
      <c r="BM255" s="332"/>
      <c r="BN255" s="332"/>
      <c r="BO255" s="332"/>
      <c r="BP255" s="332"/>
      <c r="BQ255" s="332"/>
      <c r="BR255" s="332"/>
      <c r="BS255" s="332"/>
      <c r="BT255" s="332"/>
      <c r="BU255" s="332"/>
      <c r="BV255" s="332"/>
      <c r="BW255" s="332"/>
      <c r="BX255" s="332"/>
      <c r="BY255" s="332"/>
      <c r="BZ255" s="332"/>
      <c r="CA255" s="332"/>
      <c r="CB255" s="332"/>
      <c r="CC255" s="332"/>
      <c r="CD255" s="332"/>
      <c r="CE255" s="332"/>
      <c r="CF255" s="332"/>
      <c r="CG255" s="332"/>
      <c r="CH255" s="332"/>
      <c r="CI255" s="332"/>
      <c r="CJ255" s="332"/>
      <c r="CK255" s="332"/>
      <c r="CL255" s="332"/>
    </row>
    <row r="256" spans="1:90" ht="15" x14ac:dyDescent="0.2">
      <c r="A256" s="321"/>
      <c r="B256" s="323"/>
      <c r="C256" s="318"/>
      <c r="D256" s="371"/>
      <c r="E256" s="367"/>
      <c r="F256" s="367"/>
    </row>
    <row r="257" spans="1:90" ht="15" x14ac:dyDescent="0.2">
      <c r="A257" s="321"/>
      <c r="B257" s="323">
        <v>5139</v>
      </c>
      <c r="C257" s="318" t="s">
        <v>518</v>
      </c>
      <c r="D257" s="371"/>
      <c r="E257" s="367"/>
      <c r="F257" s="367"/>
    </row>
    <row r="258" spans="1:90" ht="15" x14ac:dyDescent="0.2">
      <c r="A258" s="321"/>
      <c r="B258" s="323"/>
      <c r="C258" s="318"/>
      <c r="D258" s="371"/>
      <c r="E258" s="367"/>
      <c r="F258" s="367"/>
    </row>
    <row r="259" spans="1:90" s="270" customFormat="1" ht="14.25" x14ac:dyDescent="0.2">
      <c r="A259" s="321"/>
      <c r="B259" s="321">
        <v>5140</v>
      </c>
      <c r="C259" s="315" t="s">
        <v>1535</v>
      </c>
      <c r="D259" s="371">
        <f>ROUND(SUMIFS('GROUP Inputs'!H:H,'GROUP Inputs'!A:A,'Kiwi Park Data'!B259),0)</f>
        <v>0</v>
      </c>
      <c r="E259" s="371">
        <f>ROUND(SUMIFS('GROUP Inputs'!I:I,'GROUP Inputs'!A:A,'Kiwi Park Data'!B259),0)</f>
        <v>0</v>
      </c>
      <c r="F259" s="367"/>
      <c r="G259" s="332"/>
      <c r="H259" s="332"/>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332"/>
      <c r="AF259" s="332"/>
      <c r="AG259" s="332"/>
      <c r="AH259" s="332"/>
      <c r="AI259" s="332"/>
      <c r="AJ259" s="332"/>
      <c r="AK259" s="332"/>
      <c r="AL259" s="332"/>
      <c r="AM259" s="332"/>
      <c r="AN259" s="332"/>
      <c r="AO259" s="332"/>
      <c r="AP259" s="332"/>
      <c r="AQ259" s="332"/>
      <c r="AR259" s="332"/>
      <c r="AS259" s="332"/>
      <c r="AT259" s="332"/>
      <c r="AU259" s="332"/>
      <c r="AV259" s="332"/>
      <c r="AW259" s="332"/>
      <c r="AX259" s="332"/>
      <c r="AY259" s="332"/>
      <c r="AZ259" s="332"/>
      <c r="BA259" s="332"/>
      <c r="BB259" s="332"/>
      <c r="BC259" s="332"/>
      <c r="BD259" s="332"/>
      <c r="BE259" s="332"/>
      <c r="BF259" s="332"/>
      <c r="BG259" s="332"/>
      <c r="BH259" s="332"/>
      <c r="BI259" s="332"/>
      <c r="BJ259" s="332"/>
      <c r="BK259" s="332"/>
      <c r="BL259" s="332"/>
      <c r="BM259" s="332"/>
      <c r="BN259" s="332"/>
      <c r="BO259" s="332"/>
      <c r="BP259" s="332"/>
      <c r="BQ259" s="332"/>
      <c r="BR259" s="332"/>
      <c r="BS259" s="332"/>
      <c r="BT259" s="332"/>
      <c r="BU259" s="332"/>
      <c r="BV259" s="332"/>
      <c r="BW259" s="332"/>
      <c r="BX259" s="332"/>
      <c r="BY259" s="332"/>
      <c r="BZ259" s="332"/>
      <c r="CA259" s="332"/>
      <c r="CB259" s="332"/>
      <c r="CC259" s="332"/>
      <c r="CD259" s="332"/>
      <c r="CE259" s="332"/>
      <c r="CF259" s="332"/>
      <c r="CG259" s="332"/>
      <c r="CH259" s="332"/>
      <c r="CI259" s="332"/>
      <c r="CJ259" s="332"/>
      <c r="CK259" s="332"/>
      <c r="CL259" s="332"/>
    </row>
    <row r="260" spans="1:90" s="270" customFormat="1" ht="14.25" x14ac:dyDescent="0.2">
      <c r="A260" s="321"/>
      <c r="B260" s="321">
        <v>5141</v>
      </c>
      <c r="C260" s="315" t="s">
        <v>217</v>
      </c>
      <c r="D260" s="371">
        <f>ROUND(SUMIFS('GROUP Inputs'!H:H,'GROUP Inputs'!A:A,'Kiwi Park Data'!B260),0)</f>
        <v>0</v>
      </c>
      <c r="E260" s="371">
        <f>ROUND(SUMIFS('GROUP Inputs'!I:I,'GROUP Inputs'!A:A,'Kiwi Park Data'!B260),0)</f>
        <v>0</v>
      </c>
      <c r="F260" s="367"/>
      <c r="G260" s="332"/>
      <c r="H260" s="332"/>
      <c r="I260" s="332"/>
      <c r="J260" s="332"/>
      <c r="K260" s="332"/>
      <c r="L260" s="332"/>
      <c r="M260" s="332"/>
      <c r="N260" s="332"/>
      <c r="O260" s="332"/>
      <c r="P260" s="332"/>
      <c r="Q260" s="332"/>
      <c r="R260" s="332"/>
      <c r="S260" s="332"/>
      <c r="T260" s="332"/>
      <c r="U260" s="332"/>
      <c r="V260" s="332"/>
      <c r="W260" s="332"/>
      <c r="X260" s="332"/>
      <c r="Y260" s="332"/>
      <c r="Z260" s="332"/>
      <c r="AA260" s="332"/>
      <c r="AB260" s="332"/>
      <c r="AC260" s="332"/>
      <c r="AD260" s="332"/>
      <c r="AE260" s="332"/>
      <c r="AF260" s="332"/>
      <c r="AG260" s="332"/>
      <c r="AH260" s="332"/>
      <c r="AI260" s="332"/>
      <c r="AJ260" s="332"/>
      <c r="AK260" s="332"/>
      <c r="AL260" s="332"/>
      <c r="AM260" s="332"/>
      <c r="AN260" s="332"/>
      <c r="AO260" s="332"/>
      <c r="AP260" s="332"/>
      <c r="AQ260" s="332"/>
      <c r="AR260" s="332"/>
      <c r="AS260" s="332"/>
      <c r="AT260" s="332"/>
      <c r="AU260" s="332"/>
      <c r="AV260" s="332"/>
      <c r="AW260" s="332"/>
      <c r="AX260" s="332"/>
      <c r="AY260" s="332"/>
      <c r="AZ260" s="332"/>
      <c r="BA260" s="332"/>
      <c r="BB260" s="332"/>
      <c r="BC260" s="332"/>
      <c r="BD260" s="332"/>
      <c r="BE260" s="332"/>
      <c r="BF260" s="332"/>
      <c r="BG260" s="332"/>
      <c r="BH260" s="332"/>
      <c r="BI260" s="332"/>
      <c r="BJ260" s="332"/>
      <c r="BK260" s="332"/>
      <c r="BL260" s="332"/>
      <c r="BM260" s="332"/>
      <c r="BN260" s="332"/>
      <c r="BO260" s="332"/>
      <c r="BP260" s="332"/>
      <c r="BQ260" s="332"/>
      <c r="BR260" s="332"/>
      <c r="BS260" s="332"/>
      <c r="BT260" s="332"/>
      <c r="BU260" s="332"/>
      <c r="BV260" s="332"/>
      <c r="BW260" s="332"/>
      <c r="BX260" s="332"/>
      <c r="BY260" s="332"/>
      <c r="BZ260" s="332"/>
      <c r="CA260" s="332"/>
      <c r="CB260" s="332"/>
      <c r="CC260" s="332"/>
      <c r="CD260" s="332"/>
      <c r="CE260" s="332"/>
      <c r="CF260" s="332"/>
      <c r="CG260" s="332"/>
      <c r="CH260" s="332"/>
      <c r="CI260" s="332"/>
      <c r="CJ260" s="332"/>
      <c r="CK260" s="332"/>
      <c r="CL260" s="332"/>
    </row>
    <row r="261" spans="1:90" s="270" customFormat="1" ht="14.25" x14ac:dyDescent="0.2">
      <c r="A261" s="321"/>
      <c r="B261" s="321">
        <v>5142</v>
      </c>
      <c r="C261" s="315" t="s">
        <v>103</v>
      </c>
      <c r="D261" s="371">
        <f>ROUND(SUMIFS('GROUP Inputs'!H:H,'GROUP Inputs'!A:A,'Kiwi Park Data'!B261),0)</f>
        <v>0</v>
      </c>
      <c r="E261" s="371">
        <f>ROUND(SUMIFS('GROUP Inputs'!I:I,'GROUP Inputs'!A:A,'Kiwi Park Data'!B261),0)</f>
        <v>0</v>
      </c>
      <c r="F261" s="367"/>
      <c r="G261" s="332"/>
      <c r="H261" s="332"/>
      <c r="I261" s="332"/>
      <c r="J261" s="332"/>
      <c r="K261" s="332"/>
      <c r="L261" s="332"/>
      <c r="M261" s="332"/>
      <c r="N261" s="332"/>
      <c r="O261" s="332"/>
      <c r="P261" s="332"/>
      <c r="Q261" s="332"/>
      <c r="R261" s="332"/>
      <c r="S261" s="332"/>
      <c r="T261" s="332"/>
      <c r="U261" s="332"/>
      <c r="V261" s="332"/>
      <c r="W261" s="332"/>
      <c r="X261" s="332"/>
      <c r="Y261" s="332"/>
      <c r="Z261" s="332"/>
      <c r="AA261" s="332"/>
      <c r="AB261" s="332"/>
      <c r="AC261" s="332"/>
      <c r="AD261" s="332"/>
      <c r="AE261" s="332"/>
      <c r="AF261" s="332"/>
      <c r="AG261" s="332"/>
      <c r="AH261" s="332"/>
      <c r="AI261" s="332"/>
      <c r="AJ261" s="332"/>
      <c r="AK261" s="332"/>
      <c r="AL261" s="332"/>
      <c r="AM261" s="332"/>
      <c r="AN261" s="332"/>
      <c r="AO261" s="332"/>
      <c r="AP261" s="332"/>
      <c r="AQ261" s="332"/>
      <c r="AR261" s="332"/>
      <c r="AS261" s="332"/>
      <c r="AT261" s="332"/>
      <c r="AU261" s="332"/>
      <c r="AV261" s="332"/>
      <c r="AW261" s="332"/>
      <c r="AX261" s="332"/>
      <c r="AY261" s="332"/>
      <c r="AZ261" s="332"/>
      <c r="BA261" s="332"/>
      <c r="BB261" s="332"/>
      <c r="BC261" s="332"/>
      <c r="BD261" s="332"/>
      <c r="BE261" s="332"/>
      <c r="BF261" s="332"/>
      <c r="BG261" s="332"/>
      <c r="BH261" s="332"/>
      <c r="BI261" s="332"/>
      <c r="BJ261" s="332"/>
      <c r="BK261" s="332"/>
      <c r="BL261" s="332"/>
      <c r="BM261" s="332"/>
      <c r="BN261" s="332"/>
      <c r="BO261" s="332"/>
      <c r="BP261" s="332"/>
      <c r="BQ261" s="332"/>
      <c r="BR261" s="332"/>
      <c r="BS261" s="332"/>
      <c r="BT261" s="332"/>
      <c r="BU261" s="332"/>
      <c r="BV261" s="332"/>
      <c r="BW261" s="332"/>
      <c r="BX261" s="332"/>
      <c r="BY261" s="332"/>
      <c r="BZ261" s="332"/>
      <c r="CA261" s="332"/>
      <c r="CB261" s="332"/>
      <c r="CC261" s="332"/>
      <c r="CD261" s="332"/>
      <c r="CE261" s="332"/>
      <c r="CF261" s="332"/>
      <c r="CG261" s="332"/>
      <c r="CH261" s="332"/>
      <c r="CI261" s="332"/>
      <c r="CJ261" s="332"/>
      <c r="CK261" s="332"/>
      <c r="CL261" s="332"/>
    </row>
    <row r="262" spans="1:90" s="270" customFormat="1" ht="14.25" x14ac:dyDescent="0.2">
      <c r="A262" s="321"/>
      <c r="B262" s="321">
        <v>5144</v>
      </c>
      <c r="C262" s="315" t="s">
        <v>1536</v>
      </c>
      <c r="D262" s="371">
        <f>ROUND(SUMIFS('GROUP Inputs'!H:H,'GROUP Inputs'!A:A,'Kiwi Park Data'!B262),0)</f>
        <v>0</v>
      </c>
      <c r="E262" s="371">
        <f>ROUND(SUMIFS('GROUP Inputs'!I:I,'GROUP Inputs'!A:A,'Kiwi Park Data'!B262),0)</f>
        <v>0</v>
      </c>
      <c r="F262" s="367"/>
      <c r="G262" s="332"/>
      <c r="H262" s="332"/>
      <c r="I262" s="332"/>
      <c r="J262" s="332"/>
      <c r="K262" s="332"/>
      <c r="L262" s="332"/>
      <c r="M262" s="332"/>
      <c r="N262" s="332"/>
      <c r="O262" s="332"/>
      <c r="P262" s="332"/>
      <c r="Q262" s="332"/>
      <c r="R262" s="332"/>
      <c r="S262" s="332"/>
      <c r="T262" s="332"/>
      <c r="U262" s="332"/>
      <c r="V262" s="332"/>
      <c r="W262" s="332"/>
      <c r="X262" s="332"/>
      <c r="Y262" s="332"/>
      <c r="Z262" s="332"/>
      <c r="AA262" s="332"/>
      <c r="AB262" s="332"/>
      <c r="AC262" s="332"/>
      <c r="AD262" s="332"/>
      <c r="AE262" s="332"/>
      <c r="AF262" s="332"/>
      <c r="AG262" s="332"/>
      <c r="AH262" s="332"/>
      <c r="AI262" s="332"/>
      <c r="AJ262" s="332"/>
      <c r="AK262" s="332"/>
      <c r="AL262" s="332"/>
      <c r="AM262" s="332"/>
      <c r="AN262" s="332"/>
      <c r="AO262" s="332"/>
      <c r="AP262" s="332"/>
      <c r="AQ262" s="332"/>
      <c r="AR262" s="332"/>
      <c r="AS262" s="332"/>
      <c r="AT262" s="332"/>
      <c r="AU262" s="332"/>
      <c r="AV262" s="332"/>
      <c r="AW262" s="332"/>
      <c r="AX262" s="332"/>
      <c r="AY262" s="332"/>
      <c r="AZ262" s="332"/>
      <c r="BA262" s="332"/>
      <c r="BB262" s="332"/>
      <c r="BC262" s="332"/>
      <c r="BD262" s="332"/>
      <c r="BE262" s="332"/>
      <c r="BF262" s="332"/>
      <c r="BG262" s="332"/>
      <c r="BH262" s="332"/>
      <c r="BI262" s="332"/>
      <c r="BJ262" s="332"/>
      <c r="BK262" s="332"/>
      <c r="BL262" s="332"/>
      <c r="BM262" s="332"/>
      <c r="BN262" s="332"/>
      <c r="BO262" s="332"/>
      <c r="BP262" s="332"/>
      <c r="BQ262" s="332"/>
      <c r="BR262" s="332"/>
      <c r="BS262" s="332"/>
      <c r="BT262" s="332"/>
      <c r="BU262" s="332"/>
      <c r="BV262" s="332"/>
      <c r="BW262" s="332"/>
      <c r="BX262" s="332"/>
      <c r="BY262" s="332"/>
      <c r="BZ262" s="332"/>
      <c r="CA262" s="332"/>
      <c r="CB262" s="332"/>
      <c r="CC262" s="332"/>
      <c r="CD262" s="332"/>
      <c r="CE262" s="332"/>
      <c r="CF262" s="332"/>
      <c r="CG262" s="332"/>
      <c r="CH262" s="332"/>
      <c r="CI262" s="332"/>
      <c r="CJ262" s="332"/>
      <c r="CK262" s="332"/>
      <c r="CL262" s="332"/>
    </row>
    <row r="263" spans="1:90" s="270" customFormat="1" ht="14.25" x14ac:dyDescent="0.2">
      <c r="A263" s="321"/>
      <c r="B263" s="321">
        <v>5145</v>
      </c>
      <c r="C263" s="315" t="s">
        <v>1537</v>
      </c>
      <c r="D263" s="371">
        <f>ROUND(SUMIFS('GROUP Inputs'!H:H,'GROUP Inputs'!A:A,'Kiwi Park Data'!B263),0)</f>
        <v>0</v>
      </c>
      <c r="E263" s="371">
        <f>ROUND(SUMIFS('GROUP Inputs'!I:I,'GROUP Inputs'!A:A,'Kiwi Park Data'!B263),0)</f>
        <v>0</v>
      </c>
      <c r="F263" s="367"/>
      <c r="G263" s="332"/>
      <c r="H263" s="332"/>
      <c r="I263" s="332"/>
      <c r="J263" s="332"/>
      <c r="K263" s="332"/>
      <c r="L263" s="332"/>
      <c r="M263" s="332"/>
      <c r="N263" s="332"/>
      <c r="O263" s="332"/>
      <c r="P263" s="332"/>
      <c r="Q263" s="332"/>
      <c r="R263" s="332"/>
      <c r="S263" s="332"/>
      <c r="T263" s="332"/>
      <c r="U263" s="332"/>
      <c r="V263" s="332"/>
      <c r="W263" s="332"/>
      <c r="X263" s="332"/>
      <c r="Y263" s="332"/>
      <c r="Z263" s="332"/>
      <c r="AA263" s="332"/>
      <c r="AB263" s="332"/>
      <c r="AC263" s="332"/>
      <c r="AD263" s="332"/>
      <c r="AE263" s="332"/>
      <c r="AF263" s="332"/>
      <c r="AG263" s="332"/>
      <c r="AH263" s="332"/>
      <c r="AI263" s="332"/>
      <c r="AJ263" s="332"/>
      <c r="AK263" s="332"/>
      <c r="AL263" s="332"/>
      <c r="AM263" s="332"/>
      <c r="AN263" s="332"/>
      <c r="AO263" s="332"/>
      <c r="AP263" s="332"/>
      <c r="AQ263" s="332"/>
      <c r="AR263" s="332"/>
      <c r="AS263" s="332"/>
      <c r="AT263" s="332"/>
      <c r="AU263" s="332"/>
      <c r="AV263" s="332"/>
      <c r="AW263" s="332"/>
      <c r="AX263" s="332"/>
      <c r="AY263" s="332"/>
      <c r="AZ263" s="332"/>
      <c r="BA263" s="332"/>
      <c r="BB263" s="332"/>
      <c r="BC263" s="332"/>
      <c r="BD263" s="332"/>
      <c r="BE263" s="332"/>
      <c r="BF263" s="332"/>
      <c r="BG263" s="332"/>
      <c r="BH263" s="332"/>
      <c r="BI263" s="332"/>
      <c r="BJ263" s="332"/>
      <c r="BK263" s="332"/>
      <c r="BL263" s="332"/>
      <c r="BM263" s="332"/>
      <c r="BN263" s="332"/>
      <c r="BO263" s="332"/>
      <c r="BP263" s="332"/>
      <c r="BQ263" s="332"/>
      <c r="BR263" s="332"/>
      <c r="BS263" s="332"/>
      <c r="BT263" s="332"/>
      <c r="BU263" s="332"/>
      <c r="BV263" s="332"/>
      <c r="BW263" s="332"/>
      <c r="BX263" s="332"/>
      <c r="BY263" s="332"/>
      <c r="BZ263" s="332"/>
      <c r="CA263" s="332"/>
      <c r="CB263" s="332"/>
      <c r="CC263" s="332"/>
      <c r="CD263" s="332"/>
      <c r="CE263" s="332"/>
      <c r="CF263" s="332"/>
      <c r="CG263" s="332"/>
      <c r="CH263" s="332"/>
      <c r="CI263" s="332"/>
      <c r="CJ263" s="332"/>
      <c r="CK263" s="332"/>
      <c r="CL263" s="332"/>
    </row>
    <row r="264" spans="1:90" s="270" customFormat="1" ht="14.25" x14ac:dyDescent="0.2">
      <c r="A264" s="321"/>
      <c r="B264" s="321"/>
      <c r="C264" s="315"/>
      <c r="D264" s="371"/>
      <c r="E264" s="367"/>
      <c r="F264" s="367"/>
      <c r="G264" s="332"/>
      <c r="H264" s="332"/>
      <c r="I264" s="332"/>
      <c r="J264" s="332"/>
      <c r="K264" s="332"/>
      <c r="L264" s="332"/>
      <c r="M264" s="332"/>
      <c r="N264" s="332"/>
      <c r="O264" s="332"/>
      <c r="P264" s="332"/>
      <c r="Q264" s="332"/>
      <c r="R264" s="332"/>
      <c r="S264" s="332"/>
      <c r="T264" s="332"/>
      <c r="U264" s="332"/>
      <c r="V264" s="332"/>
      <c r="W264" s="332"/>
      <c r="X264" s="332"/>
      <c r="Y264" s="332"/>
      <c r="Z264" s="332"/>
      <c r="AA264" s="332"/>
      <c r="AB264" s="332"/>
      <c r="AC264" s="332"/>
      <c r="AD264" s="332"/>
      <c r="AE264" s="332"/>
      <c r="AF264" s="332"/>
      <c r="AG264" s="332"/>
      <c r="AH264" s="332"/>
      <c r="AI264" s="332"/>
      <c r="AJ264" s="332"/>
      <c r="AK264" s="332"/>
      <c r="AL264" s="332"/>
      <c r="AM264" s="332"/>
      <c r="AN264" s="332"/>
      <c r="AO264" s="332"/>
      <c r="AP264" s="332"/>
      <c r="AQ264" s="332"/>
      <c r="AR264" s="332"/>
      <c r="AS264" s="332"/>
      <c r="AT264" s="332"/>
      <c r="AU264" s="332"/>
      <c r="AV264" s="332"/>
      <c r="AW264" s="332"/>
      <c r="AX264" s="332"/>
      <c r="AY264" s="332"/>
      <c r="AZ264" s="332"/>
      <c r="BA264" s="332"/>
      <c r="BB264" s="332"/>
      <c r="BC264" s="332"/>
      <c r="BD264" s="332"/>
      <c r="BE264" s="332"/>
      <c r="BF264" s="332"/>
      <c r="BG264" s="332"/>
      <c r="BH264" s="332"/>
      <c r="BI264" s="332"/>
      <c r="BJ264" s="332"/>
      <c r="BK264" s="332"/>
      <c r="BL264" s="332"/>
      <c r="BM264" s="332"/>
      <c r="BN264" s="332"/>
      <c r="BO264" s="332"/>
      <c r="BP264" s="332"/>
      <c r="BQ264" s="332"/>
      <c r="BR264" s="332"/>
      <c r="BS264" s="332"/>
      <c r="BT264" s="332"/>
      <c r="BU264" s="332"/>
      <c r="BV264" s="332"/>
      <c r="BW264" s="332"/>
      <c r="BX264" s="332"/>
      <c r="BY264" s="332"/>
      <c r="BZ264" s="332"/>
      <c r="CA264" s="332"/>
      <c r="CB264" s="332"/>
      <c r="CC264" s="332"/>
      <c r="CD264" s="332"/>
      <c r="CE264" s="332"/>
      <c r="CF264" s="332"/>
      <c r="CG264" s="332"/>
      <c r="CH264" s="332"/>
      <c r="CI264" s="332"/>
      <c r="CJ264" s="332"/>
      <c r="CK264" s="332"/>
      <c r="CL264" s="332"/>
    </row>
    <row r="265" spans="1:90" s="271" customFormat="1" ht="14.25" x14ac:dyDescent="0.2">
      <c r="A265" s="321"/>
      <c r="B265" s="758">
        <v>5148</v>
      </c>
      <c r="C265" s="759" t="s">
        <v>994</v>
      </c>
      <c r="D265" s="760">
        <f>SUM(D257:D264)</f>
        <v>0</v>
      </c>
      <c r="E265" s="760">
        <f>SUM(E257:E264)</f>
        <v>0</v>
      </c>
      <c r="F265" s="761"/>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c r="AE265" s="334"/>
      <c r="AF265" s="334"/>
      <c r="AG265" s="334"/>
      <c r="AH265" s="334"/>
      <c r="AI265" s="334"/>
      <c r="AJ265" s="334"/>
      <c r="AK265" s="334"/>
      <c r="AL265" s="334"/>
      <c r="AM265" s="334"/>
      <c r="AN265" s="334"/>
      <c r="AO265" s="334"/>
      <c r="AP265" s="334"/>
      <c r="AQ265" s="334"/>
      <c r="AR265" s="334"/>
      <c r="AS265" s="334"/>
      <c r="AT265" s="334"/>
      <c r="AU265" s="334"/>
      <c r="AV265" s="334"/>
      <c r="AW265" s="334"/>
      <c r="AX265" s="334"/>
      <c r="AY265" s="334"/>
      <c r="AZ265" s="334"/>
      <c r="BA265" s="334"/>
      <c r="BB265" s="334"/>
      <c r="BC265" s="334"/>
      <c r="BD265" s="334"/>
      <c r="BE265" s="334"/>
      <c r="BF265" s="334"/>
      <c r="BG265" s="334"/>
      <c r="BH265" s="334"/>
      <c r="BI265" s="334"/>
      <c r="BJ265" s="334"/>
      <c r="BK265" s="334"/>
      <c r="BL265" s="334"/>
      <c r="BM265" s="334"/>
      <c r="BN265" s="334"/>
      <c r="BO265" s="334"/>
      <c r="BP265" s="334"/>
      <c r="BQ265" s="334"/>
      <c r="BR265" s="334"/>
      <c r="BS265" s="334"/>
      <c r="BT265" s="334"/>
      <c r="BU265" s="334"/>
      <c r="BV265" s="334"/>
      <c r="BW265" s="334"/>
      <c r="BX265" s="334"/>
      <c r="BY265" s="334"/>
      <c r="BZ265" s="334"/>
      <c r="CA265" s="334"/>
      <c r="CB265" s="334"/>
      <c r="CC265" s="334"/>
      <c r="CD265" s="334"/>
      <c r="CE265" s="334"/>
      <c r="CF265" s="334"/>
      <c r="CG265" s="334"/>
      <c r="CH265" s="334"/>
      <c r="CI265" s="334"/>
      <c r="CJ265" s="334"/>
      <c r="CK265" s="334"/>
      <c r="CL265" s="334"/>
    </row>
    <row r="266" spans="1:90" s="271" customFormat="1" ht="14.25" x14ac:dyDescent="0.2">
      <c r="A266" s="321"/>
      <c r="B266" s="324"/>
      <c r="C266" s="319"/>
      <c r="D266" s="371"/>
      <c r="E266" s="367"/>
      <c r="F266" s="367"/>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c r="AE266" s="334"/>
      <c r="AF266" s="334"/>
      <c r="AG266" s="334"/>
      <c r="AH266" s="334"/>
      <c r="AI266" s="334"/>
      <c r="AJ266" s="334"/>
      <c r="AK266" s="334"/>
      <c r="AL266" s="334"/>
      <c r="AM266" s="334"/>
      <c r="AN266" s="334"/>
      <c r="AO266" s="334"/>
      <c r="AP266" s="334"/>
      <c r="AQ266" s="334"/>
      <c r="AR266" s="334"/>
      <c r="AS266" s="334"/>
      <c r="AT266" s="334"/>
      <c r="AU266" s="334"/>
      <c r="AV266" s="334"/>
      <c r="AW266" s="334"/>
      <c r="AX266" s="334"/>
      <c r="AY266" s="334"/>
      <c r="AZ266" s="334"/>
      <c r="BA266" s="334"/>
      <c r="BB266" s="334"/>
      <c r="BC266" s="334"/>
      <c r="BD266" s="334"/>
      <c r="BE266" s="334"/>
      <c r="BF266" s="334"/>
      <c r="BG266" s="334"/>
      <c r="BH266" s="334"/>
      <c r="BI266" s="334"/>
      <c r="BJ266" s="334"/>
      <c r="BK266" s="334"/>
      <c r="BL266" s="334"/>
      <c r="BM266" s="334"/>
      <c r="BN266" s="334"/>
      <c r="BO266" s="334"/>
      <c r="BP266" s="334"/>
      <c r="BQ266" s="334"/>
      <c r="BR266" s="334"/>
      <c r="BS266" s="334"/>
      <c r="BT266" s="334"/>
      <c r="BU266" s="334"/>
      <c r="BV266" s="334"/>
      <c r="BW266" s="334"/>
      <c r="BX266" s="334"/>
      <c r="BY266" s="334"/>
      <c r="BZ266" s="334"/>
      <c r="CA266" s="334"/>
      <c r="CB266" s="334"/>
      <c r="CC266" s="334"/>
      <c r="CD266" s="334"/>
      <c r="CE266" s="334"/>
      <c r="CF266" s="334"/>
      <c r="CG266" s="334"/>
      <c r="CH266" s="334"/>
      <c r="CI266" s="334"/>
      <c r="CJ266" s="334"/>
      <c r="CK266" s="334"/>
      <c r="CL266" s="334"/>
    </row>
    <row r="267" spans="1:90" ht="15" x14ac:dyDescent="0.2">
      <c r="A267" s="321"/>
      <c r="B267" s="323">
        <v>5149</v>
      </c>
      <c r="C267" s="318" t="s">
        <v>520</v>
      </c>
      <c r="D267" s="371"/>
      <c r="E267" s="367"/>
      <c r="F267" s="367"/>
    </row>
    <row r="268" spans="1:90" ht="15" x14ac:dyDescent="0.2">
      <c r="A268" s="321"/>
      <c r="B268" s="323"/>
      <c r="C268" s="318"/>
      <c r="D268" s="371"/>
      <c r="E268" s="367"/>
      <c r="F268" s="367"/>
    </row>
    <row r="269" spans="1:90" s="270" customFormat="1" ht="14.25" x14ac:dyDescent="0.2">
      <c r="A269" s="321"/>
      <c r="B269" s="321">
        <v>5150</v>
      </c>
      <c r="C269" s="315" t="s">
        <v>1538</v>
      </c>
      <c r="D269" s="371">
        <f>ROUND(SUMIFS('GROUP Inputs'!H:H,'GROUP Inputs'!A:A,'Kiwi Park Data'!B269),0)</f>
        <v>0</v>
      </c>
      <c r="E269" s="371">
        <f>ROUND(SUMIFS('GROUP Inputs'!I:I,'GROUP Inputs'!A:A,'Kiwi Park Data'!B269),0)</f>
        <v>0</v>
      </c>
      <c r="F269" s="367"/>
      <c r="G269" s="332"/>
      <c r="H269" s="332"/>
      <c r="I269" s="332"/>
      <c r="J269" s="332"/>
      <c r="K269" s="332"/>
      <c r="L269" s="332"/>
      <c r="M269" s="332"/>
      <c r="N269" s="332"/>
      <c r="O269" s="332"/>
      <c r="P269" s="332"/>
      <c r="Q269" s="332"/>
      <c r="R269" s="332"/>
      <c r="S269" s="332"/>
      <c r="T269" s="332"/>
      <c r="U269" s="332"/>
      <c r="V269" s="332"/>
      <c r="W269" s="332"/>
      <c r="X269" s="332"/>
      <c r="Y269" s="332"/>
      <c r="Z269" s="332"/>
      <c r="AA269" s="332"/>
      <c r="AB269" s="332"/>
      <c r="AC269" s="332"/>
      <c r="AD269" s="332"/>
      <c r="AE269" s="332"/>
      <c r="AF269" s="332"/>
      <c r="AG269" s="332"/>
      <c r="AH269" s="332"/>
      <c r="AI269" s="332"/>
      <c r="AJ269" s="332"/>
      <c r="AK269" s="332"/>
      <c r="AL269" s="332"/>
      <c r="AM269" s="332"/>
      <c r="AN269" s="332"/>
      <c r="AO269" s="332"/>
      <c r="AP269" s="332"/>
      <c r="AQ269" s="332"/>
      <c r="AR269" s="332"/>
      <c r="AS269" s="332"/>
      <c r="AT269" s="332"/>
      <c r="AU269" s="332"/>
      <c r="AV269" s="332"/>
      <c r="AW269" s="332"/>
      <c r="AX269" s="332"/>
      <c r="AY269" s="332"/>
      <c r="AZ269" s="332"/>
      <c r="BA269" s="332"/>
      <c r="BB269" s="332"/>
      <c r="BC269" s="332"/>
      <c r="BD269" s="332"/>
      <c r="BE269" s="332"/>
      <c r="BF269" s="332"/>
      <c r="BG269" s="332"/>
      <c r="BH269" s="332"/>
      <c r="BI269" s="332"/>
      <c r="BJ269" s="332"/>
      <c r="BK269" s="332"/>
      <c r="BL269" s="332"/>
      <c r="BM269" s="332"/>
      <c r="BN269" s="332"/>
      <c r="BO269" s="332"/>
      <c r="BP269" s="332"/>
      <c r="BQ269" s="332"/>
      <c r="BR269" s="332"/>
      <c r="BS269" s="332"/>
      <c r="BT269" s="332"/>
      <c r="BU269" s="332"/>
      <c r="BV269" s="332"/>
      <c r="BW269" s="332"/>
      <c r="BX269" s="332"/>
      <c r="BY269" s="332"/>
      <c r="BZ269" s="332"/>
      <c r="CA269" s="332"/>
      <c r="CB269" s="332"/>
      <c r="CC269" s="332"/>
      <c r="CD269" s="332"/>
      <c r="CE269" s="332"/>
      <c r="CF269" s="332"/>
      <c r="CG269" s="332"/>
      <c r="CH269" s="332"/>
      <c r="CI269" s="332"/>
      <c r="CJ269" s="332"/>
      <c r="CK269" s="332"/>
      <c r="CL269" s="332"/>
    </row>
    <row r="270" spans="1:90" s="270" customFormat="1" ht="14.25" x14ac:dyDescent="0.2">
      <c r="A270" s="321"/>
      <c r="B270" s="321">
        <v>5151</v>
      </c>
      <c r="C270" s="315" t="s">
        <v>1539</v>
      </c>
      <c r="D270" s="371">
        <f>ROUND(SUMIFS('GROUP Inputs'!H:H,'GROUP Inputs'!A:A,'Kiwi Park Data'!B270),0)</f>
        <v>0</v>
      </c>
      <c r="E270" s="371">
        <f>ROUND(SUMIFS('GROUP Inputs'!I:I,'GROUP Inputs'!A:A,'Kiwi Park Data'!B270),0)</f>
        <v>0</v>
      </c>
      <c r="F270" s="367"/>
      <c r="G270" s="332"/>
      <c r="H270" s="332"/>
      <c r="I270" s="332"/>
      <c r="J270" s="332"/>
      <c r="K270" s="332"/>
      <c r="L270" s="332"/>
      <c r="M270" s="332"/>
      <c r="N270" s="332"/>
      <c r="O270" s="332"/>
      <c r="P270" s="332"/>
      <c r="Q270" s="332"/>
      <c r="R270" s="332"/>
      <c r="S270" s="332"/>
      <c r="T270" s="332"/>
      <c r="U270" s="332"/>
      <c r="V270" s="332"/>
      <c r="W270" s="332"/>
      <c r="X270" s="332"/>
      <c r="Y270" s="332"/>
      <c r="Z270" s="332"/>
      <c r="AA270" s="332"/>
      <c r="AB270" s="332"/>
      <c r="AC270" s="332"/>
      <c r="AD270" s="332"/>
      <c r="AE270" s="332"/>
      <c r="AF270" s="332"/>
      <c r="AG270" s="332"/>
      <c r="AH270" s="332"/>
      <c r="AI270" s="332"/>
      <c r="AJ270" s="332"/>
      <c r="AK270" s="332"/>
      <c r="AL270" s="332"/>
      <c r="AM270" s="332"/>
      <c r="AN270" s="332"/>
      <c r="AO270" s="332"/>
      <c r="AP270" s="332"/>
      <c r="AQ270" s="332"/>
      <c r="AR270" s="332"/>
      <c r="AS270" s="332"/>
      <c r="AT270" s="332"/>
      <c r="AU270" s="332"/>
      <c r="AV270" s="332"/>
      <c r="AW270" s="332"/>
      <c r="AX270" s="332"/>
      <c r="AY270" s="332"/>
      <c r="AZ270" s="332"/>
      <c r="BA270" s="332"/>
      <c r="BB270" s="332"/>
      <c r="BC270" s="332"/>
      <c r="BD270" s="332"/>
      <c r="BE270" s="332"/>
      <c r="BF270" s="332"/>
      <c r="BG270" s="332"/>
      <c r="BH270" s="332"/>
      <c r="BI270" s="332"/>
      <c r="BJ270" s="332"/>
      <c r="BK270" s="332"/>
      <c r="BL270" s="332"/>
      <c r="BM270" s="332"/>
      <c r="BN270" s="332"/>
      <c r="BO270" s="332"/>
      <c r="BP270" s="332"/>
      <c r="BQ270" s="332"/>
      <c r="BR270" s="332"/>
      <c r="BS270" s="332"/>
      <c r="BT270" s="332"/>
      <c r="BU270" s="332"/>
      <c r="BV270" s="332"/>
      <c r="BW270" s="332"/>
      <c r="BX270" s="332"/>
      <c r="BY270" s="332"/>
      <c r="BZ270" s="332"/>
      <c r="CA270" s="332"/>
      <c r="CB270" s="332"/>
      <c r="CC270" s="332"/>
      <c r="CD270" s="332"/>
      <c r="CE270" s="332"/>
      <c r="CF270" s="332"/>
      <c r="CG270" s="332"/>
      <c r="CH270" s="332"/>
      <c r="CI270" s="332"/>
      <c r="CJ270" s="332"/>
      <c r="CK270" s="332"/>
      <c r="CL270" s="332"/>
    </row>
    <row r="271" spans="1:90" ht="15" x14ac:dyDescent="0.2">
      <c r="A271" s="321"/>
      <c r="B271" s="323"/>
      <c r="C271" s="318"/>
      <c r="D271" s="371"/>
      <c r="E271" s="367"/>
      <c r="F271" s="367"/>
    </row>
    <row r="272" spans="1:90" s="271" customFormat="1" ht="14.25" x14ac:dyDescent="0.2">
      <c r="A272" s="321"/>
      <c r="B272" s="758">
        <v>5158</v>
      </c>
      <c r="C272" s="759" t="s">
        <v>994</v>
      </c>
      <c r="D272" s="760">
        <f>SUM(D267:D271)</f>
        <v>0</v>
      </c>
      <c r="E272" s="760">
        <f>SUM(E267:E271)</f>
        <v>0</v>
      </c>
      <c r="F272" s="761"/>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c r="AE272" s="334"/>
      <c r="AF272" s="334"/>
      <c r="AG272" s="334"/>
      <c r="AH272" s="334"/>
      <c r="AI272" s="334"/>
      <c r="AJ272" s="334"/>
      <c r="AK272" s="334"/>
      <c r="AL272" s="334"/>
      <c r="AM272" s="334"/>
      <c r="AN272" s="334"/>
      <c r="AO272" s="334"/>
      <c r="AP272" s="334"/>
      <c r="AQ272" s="334"/>
      <c r="AR272" s="334"/>
      <c r="AS272" s="334"/>
      <c r="AT272" s="334"/>
      <c r="AU272" s="334"/>
      <c r="AV272" s="334"/>
      <c r="AW272" s="334"/>
      <c r="AX272" s="334"/>
      <c r="AY272" s="334"/>
      <c r="AZ272" s="334"/>
      <c r="BA272" s="334"/>
      <c r="BB272" s="334"/>
      <c r="BC272" s="334"/>
      <c r="BD272" s="334"/>
      <c r="BE272" s="334"/>
      <c r="BF272" s="334"/>
      <c r="BG272" s="334"/>
      <c r="BH272" s="334"/>
      <c r="BI272" s="334"/>
      <c r="BJ272" s="334"/>
      <c r="BK272" s="334"/>
      <c r="BL272" s="334"/>
      <c r="BM272" s="334"/>
      <c r="BN272" s="334"/>
      <c r="BO272" s="334"/>
      <c r="BP272" s="334"/>
      <c r="BQ272" s="334"/>
      <c r="BR272" s="334"/>
      <c r="BS272" s="334"/>
      <c r="BT272" s="334"/>
      <c r="BU272" s="334"/>
      <c r="BV272" s="334"/>
      <c r="BW272" s="334"/>
      <c r="BX272" s="334"/>
      <c r="BY272" s="334"/>
      <c r="BZ272" s="334"/>
      <c r="CA272" s="334"/>
      <c r="CB272" s="334"/>
      <c r="CC272" s="334"/>
      <c r="CD272" s="334"/>
      <c r="CE272" s="334"/>
      <c r="CF272" s="334"/>
      <c r="CG272" s="334"/>
      <c r="CH272" s="334"/>
      <c r="CI272" s="334"/>
      <c r="CJ272" s="334"/>
      <c r="CK272" s="334"/>
      <c r="CL272" s="334"/>
    </row>
    <row r="273" spans="1:90" ht="15" x14ac:dyDescent="0.2">
      <c r="A273" s="321"/>
      <c r="B273" s="323"/>
      <c r="C273" s="318"/>
      <c r="D273" s="371"/>
      <c r="E273" s="367"/>
      <c r="F273" s="367"/>
    </row>
    <row r="274" spans="1:90" s="270" customFormat="1" ht="14.25" x14ac:dyDescent="0.2">
      <c r="A274" s="321"/>
      <c r="B274" s="321">
        <v>5160</v>
      </c>
      <c r="C274" s="315" t="s">
        <v>1540</v>
      </c>
      <c r="D274" s="371">
        <f>ROUND(SUMIFS('GROUP Inputs'!H:H,'GROUP Inputs'!A:A,'Kiwi Park Data'!B274),0)</f>
        <v>0</v>
      </c>
      <c r="E274" s="371">
        <f>ROUND(SUMIFS('GROUP Inputs'!I:I,'GROUP Inputs'!A:A,'Kiwi Park Data'!B274),0)</f>
        <v>0</v>
      </c>
      <c r="F274" s="367"/>
      <c r="G274" s="332"/>
      <c r="H274" s="332"/>
      <c r="I274" s="332"/>
      <c r="J274" s="332"/>
      <c r="K274" s="332"/>
      <c r="L274" s="332"/>
      <c r="M274" s="332"/>
      <c r="N274" s="332"/>
      <c r="O274" s="332"/>
      <c r="P274" s="332"/>
      <c r="Q274" s="332"/>
      <c r="R274" s="332"/>
      <c r="S274" s="332"/>
      <c r="T274" s="332"/>
      <c r="U274" s="332"/>
      <c r="V274" s="332"/>
      <c r="W274" s="332"/>
      <c r="X274" s="332"/>
      <c r="Y274" s="332"/>
      <c r="Z274" s="332"/>
      <c r="AA274" s="332"/>
      <c r="AB274" s="332"/>
      <c r="AC274" s="332"/>
      <c r="AD274" s="332"/>
      <c r="AE274" s="332"/>
      <c r="AF274" s="332"/>
      <c r="AG274" s="332"/>
      <c r="AH274" s="332"/>
      <c r="AI274" s="332"/>
      <c r="AJ274" s="332"/>
      <c r="AK274" s="332"/>
      <c r="AL274" s="332"/>
      <c r="AM274" s="332"/>
      <c r="AN274" s="332"/>
      <c r="AO274" s="332"/>
      <c r="AP274" s="332"/>
      <c r="AQ274" s="332"/>
      <c r="AR274" s="332"/>
      <c r="AS274" s="332"/>
      <c r="AT274" s="332"/>
      <c r="AU274" s="332"/>
      <c r="AV274" s="332"/>
      <c r="AW274" s="332"/>
      <c r="AX274" s="332"/>
      <c r="AY274" s="332"/>
      <c r="AZ274" s="332"/>
      <c r="BA274" s="332"/>
      <c r="BB274" s="332"/>
      <c r="BC274" s="332"/>
      <c r="BD274" s="332"/>
      <c r="BE274" s="332"/>
      <c r="BF274" s="332"/>
      <c r="BG274" s="332"/>
      <c r="BH274" s="332"/>
      <c r="BI274" s="332"/>
      <c r="BJ274" s="332"/>
      <c r="BK274" s="332"/>
      <c r="BL274" s="332"/>
      <c r="BM274" s="332"/>
      <c r="BN274" s="332"/>
      <c r="BO274" s="332"/>
      <c r="BP274" s="332"/>
      <c r="BQ274" s="332"/>
      <c r="BR274" s="332"/>
      <c r="BS274" s="332"/>
      <c r="BT274" s="332"/>
      <c r="BU274" s="332"/>
      <c r="BV274" s="332"/>
      <c r="BW274" s="332"/>
      <c r="BX274" s="332"/>
      <c r="BY274" s="332"/>
      <c r="BZ274" s="332"/>
      <c r="CA274" s="332"/>
      <c r="CB274" s="332"/>
      <c r="CC274" s="332"/>
      <c r="CD274" s="332"/>
      <c r="CE274" s="332"/>
      <c r="CF274" s="332"/>
      <c r="CG274" s="332"/>
      <c r="CH274" s="332"/>
      <c r="CI274" s="332"/>
      <c r="CJ274" s="332"/>
      <c r="CK274" s="332"/>
      <c r="CL274" s="332"/>
    </row>
    <row r="275" spans="1:90" s="270" customFormat="1" ht="14.25" x14ac:dyDescent="0.2">
      <c r="A275" s="321"/>
      <c r="B275" s="321">
        <v>5165</v>
      </c>
      <c r="C275" s="315" t="s">
        <v>1541</v>
      </c>
      <c r="D275" s="371">
        <f>ROUND(SUMIFS('GROUP Inputs'!H:H,'GROUP Inputs'!A:A,'Kiwi Park Data'!B275),0)</f>
        <v>0</v>
      </c>
      <c r="E275" s="371">
        <f>ROUND(SUMIFS('GROUP Inputs'!I:I,'GROUP Inputs'!A:A,'Kiwi Park Data'!B275),0)</f>
        <v>0</v>
      </c>
      <c r="F275" s="367"/>
      <c r="G275" s="332"/>
      <c r="H275" s="332"/>
      <c r="I275" s="332"/>
      <c r="J275" s="332"/>
      <c r="K275" s="332"/>
      <c r="L275" s="332"/>
      <c r="M275" s="332"/>
      <c r="N275" s="332"/>
      <c r="O275" s="332"/>
      <c r="P275" s="332"/>
      <c r="Q275" s="332"/>
      <c r="R275" s="332"/>
      <c r="S275" s="332"/>
      <c r="T275" s="332"/>
      <c r="U275" s="332"/>
      <c r="V275" s="332"/>
      <c r="W275" s="332"/>
      <c r="X275" s="332"/>
      <c r="Y275" s="332"/>
      <c r="Z275" s="332"/>
      <c r="AA275" s="332"/>
      <c r="AB275" s="332"/>
      <c r="AC275" s="332"/>
      <c r="AD275" s="332"/>
      <c r="AE275" s="332"/>
      <c r="AF275" s="332"/>
      <c r="AG275" s="332"/>
      <c r="AH275" s="332"/>
      <c r="AI275" s="332"/>
      <c r="AJ275" s="332"/>
      <c r="AK275" s="332"/>
      <c r="AL275" s="332"/>
      <c r="AM275" s="332"/>
      <c r="AN275" s="332"/>
      <c r="AO275" s="332"/>
      <c r="AP275" s="332"/>
      <c r="AQ275" s="332"/>
      <c r="AR275" s="332"/>
      <c r="AS275" s="332"/>
      <c r="AT275" s="332"/>
      <c r="AU275" s="332"/>
      <c r="AV275" s="332"/>
      <c r="AW275" s="332"/>
      <c r="AX275" s="332"/>
      <c r="AY275" s="332"/>
      <c r="AZ275" s="332"/>
      <c r="BA275" s="332"/>
      <c r="BB275" s="332"/>
      <c r="BC275" s="332"/>
      <c r="BD275" s="332"/>
      <c r="BE275" s="332"/>
      <c r="BF275" s="332"/>
      <c r="BG275" s="332"/>
      <c r="BH275" s="332"/>
      <c r="BI275" s="332"/>
      <c r="BJ275" s="332"/>
      <c r="BK275" s="332"/>
      <c r="BL275" s="332"/>
      <c r="BM275" s="332"/>
      <c r="BN275" s="332"/>
      <c r="BO275" s="332"/>
      <c r="BP275" s="332"/>
      <c r="BQ275" s="332"/>
      <c r="BR275" s="332"/>
      <c r="BS275" s="332"/>
      <c r="BT275" s="332"/>
      <c r="BU275" s="332"/>
      <c r="BV275" s="332"/>
      <c r="BW275" s="332"/>
      <c r="BX275" s="332"/>
      <c r="BY275" s="332"/>
      <c r="BZ275" s="332"/>
      <c r="CA275" s="332"/>
      <c r="CB275" s="332"/>
      <c r="CC275" s="332"/>
      <c r="CD275" s="332"/>
      <c r="CE275" s="332"/>
      <c r="CF275" s="332"/>
      <c r="CG275" s="332"/>
      <c r="CH275" s="332"/>
      <c r="CI275" s="332"/>
      <c r="CJ275" s="332"/>
      <c r="CK275" s="332"/>
      <c r="CL275" s="332"/>
    </row>
    <row r="276" spans="1:90" ht="15" x14ac:dyDescent="0.2">
      <c r="A276" s="321"/>
      <c r="B276" s="323"/>
      <c r="C276" s="318"/>
      <c r="D276" s="371"/>
      <c r="E276" s="367"/>
      <c r="F276" s="367"/>
    </row>
    <row r="277" spans="1:90" s="271" customFormat="1" ht="14.25" x14ac:dyDescent="0.2">
      <c r="A277" s="321"/>
      <c r="B277" s="768">
        <v>5198</v>
      </c>
      <c r="C277" s="769" t="s">
        <v>994</v>
      </c>
      <c r="D277" s="770">
        <f>SUMIF($C$229:$C$276,C272,$D$229:$D$276)+D255+D254</f>
        <v>0</v>
      </c>
      <c r="E277" s="770">
        <f>SUMIF($C$229:$C$276,C272,$E$229:$E$276)+E255+E254</f>
        <v>0</v>
      </c>
      <c r="F277" s="771"/>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c r="AE277" s="334"/>
      <c r="AF277" s="334"/>
      <c r="AG277" s="334"/>
      <c r="AH277" s="334"/>
      <c r="AI277" s="334"/>
      <c r="AJ277" s="334"/>
      <c r="AK277" s="334"/>
      <c r="AL277" s="334"/>
      <c r="AM277" s="334"/>
      <c r="AN277" s="334"/>
      <c r="AO277" s="334"/>
      <c r="AP277" s="334"/>
      <c r="AQ277" s="334"/>
      <c r="AR277" s="334"/>
      <c r="AS277" s="334"/>
      <c r="AT277" s="334"/>
      <c r="AU277" s="334"/>
      <c r="AV277" s="334"/>
      <c r="AW277" s="334"/>
      <c r="AX277" s="334"/>
      <c r="AY277" s="334"/>
      <c r="AZ277" s="334"/>
      <c r="BA277" s="334"/>
      <c r="BB277" s="334"/>
      <c r="BC277" s="334"/>
      <c r="BD277" s="334"/>
      <c r="BE277" s="334"/>
      <c r="BF277" s="334"/>
      <c r="BG277" s="334"/>
      <c r="BH277" s="334"/>
      <c r="BI277" s="334"/>
      <c r="BJ277" s="334"/>
      <c r="BK277" s="334"/>
      <c r="BL277" s="334"/>
      <c r="BM277" s="334"/>
      <c r="BN277" s="334"/>
      <c r="BO277" s="334"/>
      <c r="BP277" s="334"/>
      <c r="BQ277" s="334"/>
      <c r="BR277" s="334"/>
      <c r="BS277" s="334"/>
      <c r="BT277" s="334"/>
      <c r="BU277" s="334"/>
      <c r="BV277" s="334"/>
      <c r="BW277" s="334"/>
      <c r="BX277" s="334"/>
      <c r="BY277" s="334"/>
      <c r="BZ277" s="334"/>
      <c r="CA277" s="334"/>
      <c r="CB277" s="334"/>
      <c r="CC277" s="334"/>
      <c r="CD277" s="334"/>
      <c r="CE277" s="334"/>
      <c r="CF277" s="334"/>
      <c r="CG277" s="334"/>
      <c r="CH277" s="334"/>
      <c r="CI277" s="334"/>
      <c r="CJ277" s="334"/>
      <c r="CK277" s="334"/>
      <c r="CL277" s="334"/>
    </row>
    <row r="278" spans="1:90" ht="15" x14ac:dyDescent="0.2">
      <c r="A278" s="321"/>
      <c r="B278" s="323"/>
      <c r="C278" s="318"/>
      <c r="D278" s="371"/>
      <c r="E278" s="367"/>
      <c r="F278" s="367"/>
    </row>
    <row r="279" spans="1:90" ht="15" x14ac:dyDescent="0.2">
      <c r="A279" s="321"/>
      <c r="B279" s="323">
        <v>5200</v>
      </c>
      <c r="C279" s="318" t="s">
        <v>1542</v>
      </c>
      <c r="D279" s="371"/>
      <c r="E279" s="367"/>
      <c r="F279" s="367"/>
    </row>
    <row r="280" spans="1:90" ht="15" x14ac:dyDescent="0.2">
      <c r="A280" s="321"/>
      <c r="B280" s="323"/>
      <c r="C280" s="318"/>
      <c r="D280" s="371"/>
      <c r="E280" s="367"/>
      <c r="F280" s="367"/>
    </row>
    <row r="281" spans="1:90" s="270" customFormat="1" ht="14.25" x14ac:dyDescent="0.2">
      <c r="A281" s="321"/>
      <c r="B281" s="321"/>
      <c r="C281" s="315"/>
      <c r="D281" s="371"/>
      <c r="E281" s="371"/>
      <c r="F281" s="367"/>
      <c r="G281" s="332"/>
      <c r="H281" s="332"/>
      <c r="I281" s="332"/>
      <c r="J281" s="332"/>
      <c r="K281" s="332"/>
      <c r="L281" s="332"/>
      <c r="M281" s="332"/>
      <c r="N281" s="332"/>
      <c r="O281" s="332"/>
      <c r="P281" s="332"/>
      <c r="Q281" s="332"/>
      <c r="R281" s="332"/>
      <c r="S281" s="332"/>
      <c r="T281" s="332"/>
      <c r="U281" s="332"/>
      <c r="V281" s="332"/>
      <c r="W281" s="332"/>
      <c r="X281" s="332"/>
      <c r="Y281" s="332"/>
      <c r="Z281" s="332"/>
      <c r="AA281" s="332"/>
      <c r="AB281" s="332"/>
      <c r="AC281" s="332"/>
      <c r="AD281" s="332"/>
      <c r="AE281" s="332"/>
      <c r="AF281" s="332"/>
      <c r="AG281" s="332"/>
      <c r="AH281" s="332"/>
      <c r="AI281" s="332"/>
      <c r="AJ281" s="332"/>
      <c r="AK281" s="332"/>
      <c r="AL281" s="332"/>
      <c r="AM281" s="332"/>
      <c r="AN281" s="332"/>
      <c r="AO281" s="332"/>
      <c r="AP281" s="332"/>
      <c r="AQ281" s="332"/>
      <c r="AR281" s="332"/>
      <c r="AS281" s="332"/>
      <c r="AT281" s="332"/>
      <c r="AU281" s="332"/>
      <c r="AV281" s="332"/>
      <c r="AW281" s="332"/>
      <c r="AX281" s="332"/>
      <c r="AY281" s="332"/>
      <c r="AZ281" s="332"/>
      <c r="BA281" s="332"/>
      <c r="BB281" s="332"/>
      <c r="BC281" s="332"/>
      <c r="BD281" s="332"/>
      <c r="BE281" s="332"/>
      <c r="BF281" s="332"/>
      <c r="BG281" s="332"/>
      <c r="BH281" s="332"/>
      <c r="BI281" s="332"/>
      <c r="BJ281" s="332"/>
      <c r="BK281" s="332"/>
      <c r="BL281" s="332"/>
      <c r="BM281" s="332"/>
      <c r="BN281" s="332"/>
      <c r="BO281" s="332"/>
      <c r="BP281" s="332"/>
      <c r="BQ281" s="332"/>
      <c r="BR281" s="332"/>
      <c r="BS281" s="332"/>
      <c r="BT281" s="332"/>
      <c r="BU281" s="332"/>
      <c r="BV281" s="332"/>
      <c r="BW281" s="332"/>
      <c r="BX281" s="332"/>
      <c r="BY281" s="332"/>
      <c r="BZ281" s="332"/>
      <c r="CA281" s="332"/>
      <c r="CB281" s="332"/>
      <c r="CC281" s="332"/>
      <c r="CD281" s="332"/>
      <c r="CE281" s="332"/>
      <c r="CF281" s="332"/>
      <c r="CG281" s="332"/>
      <c r="CH281" s="332"/>
      <c r="CI281" s="332"/>
      <c r="CJ281" s="332"/>
      <c r="CK281" s="332"/>
      <c r="CL281" s="332"/>
    </row>
    <row r="282" spans="1:90" ht="15" x14ac:dyDescent="0.2">
      <c r="A282" s="321"/>
      <c r="B282" s="323"/>
      <c r="C282" s="318"/>
      <c r="D282" s="371"/>
      <c r="E282" s="367"/>
      <c r="F282" s="367"/>
    </row>
    <row r="283" spans="1:90" ht="15" x14ac:dyDescent="0.2">
      <c r="A283" s="321"/>
      <c r="B283" s="323">
        <v>5216</v>
      </c>
      <c r="C283" s="318" t="s">
        <v>1543</v>
      </c>
      <c r="D283" s="371"/>
      <c r="E283" s="367"/>
      <c r="F283" s="367"/>
    </row>
    <row r="284" spans="1:90" ht="15" x14ac:dyDescent="0.2">
      <c r="A284" s="321"/>
      <c r="B284" s="323"/>
      <c r="C284" s="318"/>
      <c r="D284" s="371"/>
      <c r="E284" s="367"/>
      <c r="F284" s="367"/>
    </row>
    <row r="285" spans="1:90" s="270" customFormat="1" ht="14.25" x14ac:dyDescent="0.2">
      <c r="A285" s="321"/>
      <c r="B285" s="321">
        <v>5217</v>
      </c>
      <c r="C285" s="315" t="s">
        <v>360</v>
      </c>
      <c r="D285" s="371">
        <f>ROUND(SUMIFS('GROUP Inputs'!H:H,'GROUP Inputs'!A:A,'Kiwi Park Data'!B285),0)</f>
        <v>0</v>
      </c>
      <c r="E285" s="371">
        <f>ROUND(SUMIFS('GROUP Inputs'!I:I,'GROUP Inputs'!A:A,'Kiwi Park Data'!B285),0)</f>
        <v>0</v>
      </c>
      <c r="F285" s="367"/>
      <c r="G285" s="332"/>
      <c r="H285" s="332"/>
      <c r="I285" s="332"/>
      <c r="J285" s="332"/>
      <c r="K285" s="332"/>
      <c r="L285" s="332"/>
      <c r="M285" s="332"/>
      <c r="N285" s="332"/>
      <c r="O285" s="332"/>
      <c r="P285" s="332"/>
      <c r="Q285" s="332"/>
      <c r="R285" s="332"/>
      <c r="S285" s="332"/>
      <c r="T285" s="332"/>
      <c r="U285" s="332"/>
      <c r="V285" s="332"/>
      <c r="W285" s="332"/>
      <c r="X285" s="332"/>
      <c r="Y285" s="332"/>
      <c r="Z285" s="332"/>
      <c r="AA285" s="332"/>
      <c r="AB285" s="332"/>
      <c r="AC285" s="332"/>
      <c r="AD285" s="332"/>
      <c r="AE285" s="332"/>
      <c r="AF285" s="332"/>
      <c r="AG285" s="332"/>
      <c r="AH285" s="332"/>
      <c r="AI285" s="332"/>
      <c r="AJ285" s="332"/>
      <c r="AK285" s="332"/>
      <c r="AL285" s="332"/>
      <c r="AM285" s="332"/>
      <c r="AN285" s="332"/>
      <c r="AO285" s="332"/>
      <c r="AP285" s="332"/>
      <c r="AQ285" s="332"/>
      <c r="AR285" s="332"/>
      <c r="AS285" s="332"/>
      <c r="AT285" s="332"/>
      <c r="AU285" s="332"/>
      <c r="AV285" s="332"/>
      <c r="AW285" s="332"/>
      <c r="AX285" s="332"/>
      <c r="AY285" s="332"/>
      <c r="AZ285" s="332"/>
      <c r="BA285" s="332"/>
      <c r="BB285" s="332"/>
      <c r="BC285" s="332"/>
      <c r="BD285" s="332"/>
      <c r="BE285" s="332"/>
      <c r="BF285" s="332"/>
      <c r="BG285" s="332"/>
      <c r="BH285" s="332"/>
      <c r="BI285" s="332"/>
      <c r="BJ285" s="332"/>
      <c r="BK285" s="332"/>
      <c r="BL285" s="332"/>
      <c r="BM285" s="332"/>
      <c r="BN285" s="332"/>
      <c r="BO285" s="332"/>
      <c r="BP285" s="332"/>
      <c r="BQ285" s="332"/>
      <c r="BR285" s="332"/>
      <c r="BS285" s="332"/>
      <c r="BT285" s="332"/>
      <c r="BU285" s="332"/>
      <c r="BV285" s="332"/>
      <c r="BW285" s="332"/>
      <c r="BX285" s="332"/>
      <c r="BY285" s="332"/>
      <c r="BZ285" s="332"/>
      <c r="CA285" s="332"/>
      <c r="CB285" s="332"/>
      <c r="CC285" s="332"/>
      <c r="CD285" s="332"/>
      <c r="CE285" s="332"/>
      <c r="CF285" s="332"/>
      <c r="CG285" s="332"/>
      <c r="CH285" s="332"/>
      <c r="CI285" s="332"/>
      <c r="CJ285" s="332"/>
      <c r="CK285" s="332"/>
      <c r="CL285" s="332"/>
    </row>
    <row r="286" spans="1:90" s="270" customFormat="1" ht="14.25" x14ac:dyDescent="0.2">
      <c r="A286" s="321"/>
      <c r="B286" s="321">
        <v>5218</v>
      </c>
      <c r="C286" s="315" t="s">
        <v>235</v>
      </c>
      <c r="D286" s="371">
        <f>ROUND(SUMIFS('GROUP Inputs'!H:H,'GROUP Inputs'!A:A,'Kiwi Park Data'!B286),0)</f>
        <v>0</v>
      </c>
      <c r="E286" s="371">
        <f>ROUND(SUMIFS('GROUP Inputs'!I:I,'GROUP Inputs'!A:A,'Kiwi Park Data'!B286),0)</f>
        <v>0</v>
      </c>
      <c r="F286" s="367"/>
      <c r="G286" s="332"/>
      <c r="H286" s="332"/>
      <c r="I286" s="332"/>
      <c r="J286" s="332"/>
      <c r="K286" s="332"/>
      <c r="L286" s="332"/>
      <c r="M286" s="332"/>
      <c r="N286" s="332"/>
      <c r="O286" s="332"/>
      <c r="P286" s="332"/>
      <c r="Q286" s="332"/>
      <c r="R286" s="332"/>
      <c r="S286" s="332"/>
      <c r="T286" s="332"/>
      <c r="U286" s="332"/>
      <c r="V286" s="332"/>
      <c r="W286" s="332"/>
      <c r="X286" s="332"/>
      <c r="Y286" s="332"/>
      <c r="Z286" s="332"/>
      <c r="AA286" s="332"/>
      <c r="AB286" s="332"/>
      <c r="AC286" s="332"/>
      <c r="AD286" s="332"/>
      <c r="AE286" s="332"/>
      <c r="AF286" s="332"/>
      <c r="AG286" s="332"/>
      <c r="AH286" s="332"/>
      <c r="AI286" s="332"/>
      <c r="AJ286" s="332"/>
      <c r="AK286" s="332"/>
      <c r="AL286" s="332"/>
      <c r="AM286" s="332"/>
      <c r="AN286" s="332"/>
      <c r="AO286" s="332"/>
      <c r="AP286" s="332"/>
      <c r="AQ286" s="332"/>
      <c r="AR286" s="332"/>
      <c r="AS286" s="332"/>
      <c r="AT286" s="332"/>
      <c r="AU286" s="332"/>
      <c r="AV286" s="332"/>
      <c r="AW286" s="332"/>
      <c r="AX286" s="332"/>
      <c r="AY286" s="332"/>
      <c r="AZ286" s="332"/>
      <c r="BA286" s="332"/>
      <c r="BB286" s="332"/>
      <c r="BC286" s="332"/>
      <c r="BD286" s="332"/>
      <c r="BE286" s="332"/>
      <c r="BF286" s="332"/>
      <c r="BG286" s="332"/>
      <c r="BH286" s="332"/>
      <c r="BI286" s="332"/>
      <c r="BJ286" s="332"/>
      <c r="BK286" s="332"/>
      <c r="BL286" s="332"/>
      <c r="BM286" s="332"/>
      <c r="BN286" s="332"/>
      <c r="BO286" s="332"/>
      <c r="BP286" s="332"/>
      <c r="BQ286" s="332"/>
      <c r="BR286" s="332"/>
      <c r="BS286" s="332"/>
      <c r="BT286" s="332"/>
      <c r="BU286" s="332"/>
      <c r="BV286" s="332"/>
      <c r="BW286" s="332"/>
      <c r="BX286" s="332"/>
      <c r="BY286" s="332"/>
      <c r="BZ286" s="332"/>
      <c r="CA286" s="332"/>
      <c r="CB286" s="332"/>
      <c r="CC286" s="332"/>
      <c r="CD286" s="332"/>
      <c r="CE286" s="332"/>
      <c r="CF286" s="332"/>
      <c r="CG286" s="332"/>
      <c r="CH286" s="332"/>
      <c r="CI286" s="332"/>
      <c r="CJ286" s="332"/>
      <c r="CK286" s="332"/>
      <c r="CL286" s="332"/>
    </row>
    <row r="287" spans="1:90" s="270" customFormat="1" ht="14.25" x14ac:dyDescent="0.2">
      <c r="A287" s="321"/>
      <c r="B287" s="321">
        <v>5219</v>
      </c>
      <c r="C287" s="315" t="s">
        <v>1544</v>
      </c>
      <c r="D287" s="371">
        <f>ROUND(SUMIFS('GROUP Inputs'!H:H,'GROUP Inputs'!A:A,'Kiwi Park Data'!B287),0)</f>
        <v>0</v>
      </c>
      <c r="E287" s="371">
        <f>ROUND(SUMIFS('GROUP Inputs'!I:I,'GROUP Inputs'!A:A,'Kiwi Park Data'!B287),0)</f>
        <v>0</v>
      </c>
      <c r="F287" s="367"/>
      <c r="G287" s="332"/>
      <c r="H287" s="332"/>
      <c r="I287" s="332"/>
      <c r="J287" s="332"/>
      <c r="K287" s="332"/>
      <c r="L287" s="332"/>
      <c r="M287" s="332"/>
      <c r="N287" s="332"/>
      <c r="O287" s="332"/>
      <c r="P287" s="332"/>
      <c r="Q287" s="332"/>
      <c r="R287" s="332"/>
      <c r="S287" s="332"/>
      <c r="T287" s="332"/>
      <c r="U287" s="332"/>
      <c r="V287" s="332"/>
      <c r="W287" s="332"/>
      <c r="X287" s="332"/>
      <c r="Y287" s="332"/>
      <c r="Z287" s="332"/>
      <c r="AA287" s="332"/>
      <c r="AB287" s="332"/>
      <c r="AC287" s="332"/>
      <c r="AD287" s="332"/>
      <c r="AE287" s="332"/>
      <c r="AF287" s="332"/>
      <c r="AG287" s="332"/>
      <c r="AH287" s="332"/>
      <c r="AI287" s="332"/>
      <c r="AJ287" s="332"/>
      <c r="AK287" s="332"/>
      <c r="AL287" s="332"/>
      <c r="AM287" s="332"/>
      <c r="AN287" s="332"/>
      <c r="AO287" s="332"/>
      <c r="AP287" s="332"/>
      <c r="AQ287" s="332"/>
      <c r="AR287" s="332"/>
      <c r="AS287" s="332"/>
      <c r="AT287" s="332"/>
      <c r="AU287" s="332"/>
      <c r="AV287" s="332"/>
      <c r="AW287" s="332"/>
      <c r="AX287" s="332"/>
      <c r="AY287" s="332"/>
      <c r="AZ287" s="332"/>
      <c r="BA287" s="332"/>
      <c r="BB287" s="332"/>
      <c r="BC287" s="332"/>
      <c r="BD287" s="332"/>
      <c r="BE287" s="332"/>
      <c r="BF287" s="332"/>
      <c r="BG287" s="332"/>
      <c r="BH287" s="332"/>
      <c r="BI287" s="332"/>
      <c r="BJ287" s="332"/>
      <c r="BK287" s="332"/>
      <c r="BL287" s="332"/>
      <c r="BM287" s="332"/>
      <c r="BN287" s="332"/>
      <c r="BO287" s="332"/>
      <c r="BP287" s="332"/>
      <c r="BQ287" s="332"/>
      <c r="BR287" s="332"/>
      <c r="BS287" s="332"/>
      <c r="BT287" s="332"/>
      <c r="BU287" s="332"/>
      <c r="BV287" s="332"/>
      <c r="BW287" s="332"/>
      <c r="BX287" s="332"/>
      <c r="BY287" s="332"/>
      <c r="BZ287" s="332"/>
      <c r="CA287" s="332"/>
      <c r="CB287" s="332"/>
      <c r="CC287" s="332"/>
      <c r="CD287" s="332"/>
      <c r="CE287" s="332"/>
      <c r="CF287" s="332"/>
      <c r="CG287" s="332"/>
      <c r="CH287" s="332"/>
      <c r="CI287" s="332"/>
      <c r="CJ287" s="332"/>
      <c r="CK287" s="332"/>
      <c r="CL287" s="332"/>
    </row>
    <row r="288" spans="1:90" s="270" customFormat="1" ht="14.25" x14ac:dyDescent="0.2">
      <c r="A288" s="321"/>
      <c r="B288" s="321">
        <v>5222</v>
      </c>
      <c r="C288" s="315" t="s">
        <v>1545</v>
      </c>
      <c r="D288" s="371">
        <f>ROUND(SUMIFS('GROUP Inputs'!H:H,'GROUP Inputs'!A:A,'Kiwi Park Data'!B288),0)</f>
        <v>0</v>
      </c>
      <c r="E288" s="371">
        <f>ROUND(SUMIFS('GROUP Inputs'!I:I,'GROUP Inputs'!A:A,'Kiwi Park Data'!B288),0)</f>
        <v>0</v>
      </c>
      <c r="F288" s="367"/>
      <c r="G288" s="332"/>
      <c r="H288" s="332"/>
      <c r="I288" s="332"/>
      <c r="J288" s="332"/>
      <c r="K288" s="332"/>
      <c r="L288" s="332"/>
      <c r="M288" s="332"/>
      <c r="N288" s="332"/>
      <c r="O288" s="332"/>
      <c r="P288" s="332"/>
      <c r="Q288" s="332"/>
      <c r="R288" s="332"/>
      <c r="S288" s="332"/>
      <c r="T288" s="332"/>
      <c r="U288" s="332"/>
      <c r="V288" s="332"/>
      <c r="W288" s="332"/>
      <c r="X288" s="332"/>
      <c r="Y288" s="332"/>
      <c r="Z288" s="332"/>
      <c r="AA288" s="332"/>
      <c r="AB288" s="332"/>
      <c r="AC288" s="332"/>
      <c r="AD288" s="332"/>
      <c r="AE288" s="332"/>
      <c r="AF288" s="332"/>
      <c r="AG288" s="332"/>
      <c r="AH288" s="332"/>
      <c r="AI288" s="332"/>
      <c r="AJ288" s="332"/>
      <c r="AK288" s="332"/>
      <c r="AL288" s="332"/>
      <c r="AM288" s="332"/>
      <c r="AN288" s="332"/>
      <c r="AO288" s="332"/>
      <c r="AP288" s="332"/>
      <c r="AQ288" s="332"/>
      <c r="AR288" s="332"/>
      <c r="AS288" s="332"/>
      <c r="AT288" s="332"/>
      <c r="AU288" s="332"/>
      <c r="AV288" s="332"/>
      <c r="AW288" s="332"/>
      <c r="AX288" s="332"/>
      <c r="AY288" s="332"/>
      <c r="AZ288" s="332"/>
      <c r="BA288" s="332"/>
      <c r="BB288" s="332"/>
      <c r="BC288" s="332"/>
      <c r="BD288" s="332"/>
      <c r="BE288" s="332"/>
      <c r="BF288" s="332"/>
      <c r="BG288" s="332"/>
      <c r="BH288" s="332"/>
      <c r="BI288" s="332"/>
      <c r="BJ288" s="332"/>
      <c r="BK288" s="332"/>
      <c r="BL288" s="332"/>
      <c r="BM288" s="332"/>
      <c r="BN288" s="332"/>
      <c r="BO288" s="332"/>
      <c r="BP288" s="332"/>
      <c r="BQ288" s="332"/>
      <c r="BR288" s="332"/>
      <c r="BS288" s="332"/>
      <c r="BT288" s="332"/>
      <c r="BU288" s="332"/>
      <c r="BV288" s="332"/>
      <c r="BW288" s="332"/>
      <c r="BX288" s="332"/>
      <c r="BY288" s="332"/>
      <c r="BZ288" s="332"/>
      <c r="CA288" s="332"/>
      <c r="CB288" s="332"/>
      <c r="CC288" s="332"/>
      <c r="CD288" s="332"/>
      <c r="CE288" s="332"/>
      <c r="CF288" s="332"/>
      <c r="CG288" s="332"/>
      <c r="CH288" s="332"/>
      <c r="CI288" s="332"/>
      <c r="CJ288" s="332"/>
      <c r="CK288" s="332"/>
      <c r="CL288" s="332"/>
    </row>
    <row r="289" spans="1:90 16383:16383" s="270" customFormat="1" ht="14.25" x14ac:dyDescent="0.2">
      <c r="A289" s="321"/>
      <c r="B289" s="321">
        <v>5224</v>
      </c>
      <c r="C289" s="315" t="s">
        <v>1415</v>
      </c>
      <c r="D289" s="371">
        <f>ROUND(SUMIFS('GROUP Inputs'!H:H,'GROUP Inputs'!A:A,'Kiwi Park Data'!B289),0)</f>
        <v>0</v>
      </c>
      <c r="E289" s="371">
        <f>ROUND(SUMIFS('GROUP Inputs'!I:I,'GROUP Inputs'!A:A,'Kiwi Park Data'!B289),0)</f>
        <v>0</v>
      </c>
      <c r="F289" s="367"/>
      <c r="G289" s="332"/>
      <c r="H289" s="332"/>
      <c r="I289" s="332"/>
      <c r="J289" s="332"/>
      <c r="K289" s="332"/>
      <c r="L289" s="332"/>
      <c r="M289" s="332"/>
      <c r="N289" s="332"/>
      <c r="O289" s="332"/>
      <c r="P289" s="332"/>
      <c r="Q289" s="332"/>
      <c r="R289" s="332"/>
      <c r="S289" s="332"/>
      <c r="T289" s="332"/>
      <c r="U289" s="332"/>
      <c r="V289" s="332"/>
      <c r="W289" s="332"/>
      <c r="X289" s="332"/>
      <c r="Y289" s="332"/>
      <c r="Z289" s="332"/>
      <c r="AA289" s="332"/>
      <c r="AB289" s="332"/>
      <c r="AC289" s="332"/>
      <c r="AD289" s="332"/>
      <c r="AE289" s="332"/>
      <c r="AF289" s="332"/>
      <c r="AG289" s="332"/>
      <c r="AH289" s="332"/>
      <c r="AI289" s="332"/>
      <c r="AJ289" s="332"/>
      <c r="AK289" s="332"/>
      <c r="AL289" s="332"/>
      <c r="AM289" s="332"/>
      <c r="AN289" s="332"/>
      <c r="AO289" s="332"/>
      <c r="AP289" s="332"/>
      <c r="AQ289" s="332"/>
      <c r="AR289" s="332"/>
      <c r="AS289" s="332"/>
      <c r="AT289" s="332"/>
      <c r="AU289" s="332"/>
      <c r="AV289" s="332"/>
      <c r="AW289" s="332"/>
      <c r="AX289" s="332"/>
      <c r="AY289" s="332"/>
      <c r="AZ289" s="332"/>
      <c r="BA289" s="332"/>
      <c r="BB289" s="332"/>
      <c r="BC289" s="332"/>
      <c r="BD289" s="332"/>
      <c r="BE289" s="332"/>
      <c r="BF289" s="332"/>
      <c r="BG289" s="332"/>
      <c r="BH289" s="332"/>
      <c r="BI289" s="332"/>
      <c r="BJ289" s="332"/>
      <c r="BK289" s="332"/>
      <c r="BL289" s="332"/>
      <c r="BM289" s="332"/>
      <c r="BN289" s="332"/>
      <c r="BO289" s="332"/>
      <c r="BP289" s="332"/>
      <c r="BQ289" s="332"/>
      <c r="BR289" s="332"/>
      <c r="BS289" s="332"/>
      <c r="BT289" s="332"/>
      <c r="BU289" s="332"/>
      <c r="BV289" s="332"/>
      <c r="BW289" s="332"/>
      <c r="BX289" s="332"/>
      <c r="BY289" s="332"/>
      <c r="BZ289" s="332"/>
      <c r="CA289" s="332"/>
      <c r="CB289" s="332"/>
      <c r="CC289" s="332"/>
      <c r="CD289" s="332"/>
      <c r="CE289" s="332"/>
      <c r="CF289" s="332"/>
      <c r="CG289" s="332"/>
      <c r="CH289" s="332"/>
      <c r="CI289" s="332"/>
      <c r="CJ289" s="332"/>
      <c r="CK289" s="332"/>
      <c r="CL289" s="332"/>
    </row>
    <row r="290" spans="1:90 16383:16383" s="270" customFormat="1" ht="14.25" x14ac:dyDescent="0.2">
      <c r="A290" s="321"/>
      <c r="B290" s="321">
        <v>5277</v>
      </c>
      <c r="C290" s="315" t="s">
        <v>1558</v>
      </c>
      <c r="D290" s="371">
        <f>ROUND(SUMIFS('GROUP Inputs'!H:H,'GROUP Inputs'!A:A,'Kiwi Park Data'!B290),0)</f>
        <v>0</v>
      </c>
      <c r="E290" s="371">
        <f>ROUND(SUMIFS('GROUP Inputs'!I:I,'GROUP Inputs'!A:A,'Kiwi Park Data'!B290),0)</f>
        <v>0</v>
      </c>
      <c r="F290" s="367"/>
      <c r="G290" s="332"/>
      <c r="H290" s="332"/>
      <c r="I290" s="332"/>
      <c r="J290" s="332"/>
      <c r="K290" s="332"/>
      <c r="L290" s="332"/>
      <c r="M290" s="332"/>
      <c r="N290" s="332"/>
      <c r="O290" s="332"/>
      <c r="P290" s="332"/>
      <c r="Q290" s="332"/>
      <c r="R290" s="332"/>
      <c r="S290" s="332"/>
      <c r="T290" s="332"/>
      <c r="U290" s="332"/>
      <c r="V290" s="332"/>
      <c r="W290" s="332"/>
      <c r="X290" s="332"/>
      <c r="Y290" s="332"/>
      <c r="Z290" s="332"/>
      <c r="AA290" s="332"/>
      <c r="AB290" s="332"/>
      <c r="AC290" s="332"/>
      <c r="AD290" s="332"/>
      <c r="AE290" s="332"/>
      <c r="AF290" s="332"/>
      <c r="AG290" s="332"/>
      <c r="AH290" s="332"/>
      <c r="AI290" s="332"/>
      <c r="AJ290" s="332"/>
      <c r="AK290" s="332"/>
      <c r="AL290" s="332"/>
      <c r="AM290" s="332"/>
      <c r="AN290" s="332"/>
      <c r="AO290" s="332"/>
      <c r="AP290" s="332"/>
      <c r="AQ290" s="332"/>
      <c r="AR290" s="332"/>
      <c r="AS290" s="332"/>
      <c r="AT290" s="332"/>
      <c r="AU290" s="332"/>
      <c r="AV290" s="332"/>
      <c r="AW290" s="332"/>
      <c r="AX290" s="332"/>
      <c r="AY290" s="332"/>
      <c r="AZ290" s="332"/>
      <c r="BA290" s="332"/>
      <c r="BB290" s="332"/>
      <c r="BC290" s="332"/>
      <c r="BD290" s="332"/>
      <c r="BE290" s="332"/>
      <c r="BF290" s="332"/>
      <c r="BG290" s="332"/>
      <c r="BH290" s="332"/>
      <c r="BI290" s="332"/>
      <c r="BJ290" s="332"/>
      <c r="BK290" s="332"/>
      <c r="BL290" s="332"/>
      <c r="BM290" s="332"/>
      <c r="BN290" s="332"/>
      <c r="BO290" s="332"/>
      <c r="BP290" s="332"/>
      <c r="BQ290" s="332"/>
      <c r="BR290" s="332"/>
      <c r="BS290" s="332"/>
      <c r="BT290" s="332"/>
      <c r="BU290" s="332"/>
      <c r="BV290" s="332"/>
      <c r="BW290" s="332"/>
      <c r="BX290" s="332"/>
      <c r="BY290" s="332"/>
      <c r="BZ290" s="332"/>
      <c r="CA290" s="332"/>
      <c r="CB290" s="332"/>
      <c r="CC290" s="332"/>
      <c r="CD290" s="332"/>
      <c r="CE290" s="332"/>
      <c r="CF290" s="332"/>
      <c r="CG290" s="332"/>
      <c r="CH290" s="332"/>
      <c r="CI290" s="332"/>
      <c r="CJ290" s="332"/>
      <c r="CK290" s="332"/>
      <c r="CL290" s="332"/>
    </row>
    <row r="291" spans="1:90 16383:16383" ht="15" x14ac:dyDescent="0.2">
      <c r="A291" s="321"/>
      <c r="B291" s="323"/>
      <c r="C291" s="318"/>
      <c r="D291" s="371"/>
      <c r="E291" s="367"/>
      <c r="F291" s="367"/>
    </row>
    <row r="292" spans="1:90 16383:16383" s="271" customFormat="1" ht="14.25" x14ac:dyDescent="0.2">
      <c r="A292" s="321"/>
      <c r="B292" s="758">
        <v>5225</v>
      </c>
      <c r="C292" s="759" t="s">
        <v>994</v>
      </c>
      <c r="D292" s="760">
        <f>SUM(D283:D291)</f>
        <v>0</v>
      </c>
      <c r="E292" s="760">
        <f>SUM(E283:E291)</f>
        <v>0</v>
      </c>
      <c r="F292" s="761"/>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c r="AE292" s="334"/>
      <c r="AF292" s="334"/>
      <c r="AG292" s="334"/>
      <c r="AH292" s="334"/>
      <c r="AI292" s="334"/>
      <c r="AJ292" s="334"/>
      <c r="AK292" s="334"/>
      <c r="AL292" s="334"/>
      <c r="AM292" s="334"/>
      <c r="AN292" s="334"/>
      <c r="AO292" s="334"/>
      <c r="AP292" s="334"/>
      <c r="AQ292" s="334"/>
      <c r="AR292" s="334"/>
      <c r="AS292" s="334"/>
      <c r="AT292" s="334"/>
      <c r="AU292" s="334"/>
      <c r="AV292" s="334"/>
      <c r="AW292" s="334"/>
      <c r="AX292" s="334"/>
      <c r="AY292" s="334"/>
      <c r="AZ292" s="334"/>
      <c r="BA292" s="334"/>
      <c r="BB292" s="334"/>
      <c r="BC292" s="334"/>
      <c r="BD292" s="334"/>
      <c r="BE292" s="334"/>
      <c r="BF292" s="334"/>
      <c r="BG292" s="334"/>
      <c r="BH292" s="334"/>
      <c r="BI292" s="334"/>
      <c r="BJ292" s="334"/>
      <c r="BK292" s="334"/>
      <c r="BL292" s="334"/>
      <c r="BM292" s="334"/>
      <c r="BN292" s="334"/>
      <c r="BO292" s="334"/>
      <c r="BP292" s="334"/>
      <c r="BQ292" s="334"/>
      <c r="BR292" s="334"/>
      <c r="BS292" s="334"/>
      <c r="BT292" s="334"/>
      <c r="BU292" s="334"/>
      <c r="BV292" s="334"/>
      <c r="BW292" s="334"/>
      <c r="BX292" s="334"/>
      <c r="BY292" s="334"/>
      <c r="BZ292" s="334"/>
      <c r="CA292" s="334"/>
      <c r="CB292" s="334"/>
      <c r="CC292" s="334"/>
      <c r="CD292" s="334"/>
      <c r="CE292" s="334"/>
      <c r="CF292" s="334"/>
      <c r="CG292" s="334"/>
      <c r="CH292" s="334"/>
      <c r="CI292" s="334"/>
      <c r="CJ292" s="334"/>
      <c r="CK292" s="334"/>
      <c r="CL292" s="334"/>
    </row>
    <row r="293" spans="1:90 16383:16383" ht="15" x14ac:dyDescent="0.2">
      <c r="A293" s="321"/>
      <c r="B293" s="323"/>
      <c r="C293" s="318"/>
      <c r="D293" s="371"/>
      <c r="E293" s="367"/>
      <c r="F293" s="367"/>
    </row>
    <row r="294" spans="1:90 16383:16383" ht="15" x14ac:dyDescent="0.2">
      <c r="A294" s="321"/>
      <c r="B294" s="323">
        <v>5226</v>
      </c>
      <c r="C294" s="318" t="s">
        <v>1546</v>
      </c>
      <c r="D294" s="371"/>
      <c r="E294" s="367"/>
      <c r="F294" s="367"/>
    </row>
    <row r="295" spans="1:90 16383:16383" ht="15" x14ac:dyDescent="0.2">
      <c r="A295" s="321"/>
      <c r="B295" s="323"/>
      <c r="C295" s="318"/>
      <c r="D295" s="371"/>
      <c r="E295" s="367"/>
      <c r="F295" s="367"/>
    </row>
    <row r="296" spans="1:90 16383:16383" s="270" customFormat="1" ht="14.25" x14ac:dyDescent="0.2">
      <c r="A296" s="321"/>
      <c r="B296" s="321">
        <v>5227</v>
      </c>
      <c r="C296" s="315" t="s">
        <v>104</v>
      </c>
      <c r="D296" s="371">
        <f>ROUND(SUMIFS('GROUP Inputs'!H:H,'GROUP Inputs'!A:A,'Kiwi Park Data'!B296),0)</f>
        <v>0</v>
      </c>
      <c r="E296" s="371">
        <f>ROUND(SUMIFS('GROUP Inputs'!I:I,'GROUP Inputs'!A:A,'Kiwi Park Data'!B296),0)</f>
        <v>0</v>
      </c>
      <c r="F296" s="367"/>
      <c r="G296" s="332"/>
      <c r="H296" s="332"/>
      <c r="I296" s="332"/>
      <c r="J296" s="332"/>
      <c r="K296" s="332"/>
      <c r="L296" s="332"/>
      <c r="M296" s="332"/>
      <c r="N296" s="332"/>
      <c r="O296" s="332"/>
      <c r="P296" s="332"/>
      <c r="Q296" s="332"/>
      <c r="R296" s="332"/>
      <c r="S296" s="332"/>
      <c r="T296" s="332"/>
      <c r="U296" s="332"/>
      <c r="V296" s="332"/>
      <c r="W296" s="332"/>
      <c r="X296" s="332"/>
      <c r="Y296" s="332"/>
      <c r="Z296" s="332"/>
      <c r="AA296" s="332"/>
      <c r="AB296" s="332"/>
      <c r="AC296" s="332"/>
      <c r="AD296" s="332"/>
      <c r="AE296" s="332"/>
      <c r="AF296" s="332"/>
      <c r="AG296" s="332"/>
      <c r="AH296" s="332"/>
      <c r="AI296" s="332"/>
      <c r="AJ296" s="332"/>
      <c r="AK296" s="332"/>
      <c r="AL296" s="332"/>
      <c r="AM296" s="332"/>
      <c r="AN296" s="332"/>
      <c r="AO296" s="332"/>
      <c r="AP296" s="332"/>
      <c r="AQ296" s="332"/>
      <c r="AR296" s="332"/>
      <c r="AS296" s="332"/>
      <c r="AT296" s="332"/>
      <c r="AU296" s="332"/>
      <c r="AV296" s="332"/>
      <c r="AW296" s="332"/>
      <c r="AX296" s="332"/>
      <c r="AY296" s="332"/>
      <c r="AZ296" s="332"/>
      <c r="BA296" s="332"/>
      <c r="BB296" s="332"/>
      <c r="BC296" s="332"/>
      <c r="BD296" s="332"/>
      <c r="BE296" s="332"/>
      <c r="BF296" s="332"/>
      <c r="BG296" s="332"/>
      <c r="BH296" s="332"/>
      <c r="BI296" s="332"/>
      <c r="BJ296" s="332"/>
      <c r="BK296" s="332"/>
      <c r="BL296" s="332"/>
      <c r="BM296" s="332"/>
      <c r="BN296" s="332"/>
      <c r="BO296" s="332"/>
      <c r="BP296" s="332"/>
      <c r="BQ296" s="332"/>
      <c r="BR296" s="332"/>
      <c r="BS296" s="332"/>
      <c r="BT296" s="332"/>
      <c r="BU296" s="332"/>
      <c r="BV296" s="332"/>
      <c r="BW296" s="332"/>
      <c r="BX296" s="332"/>
      <c r="BY296" s="332"/>
      <c r="BZ296" s="332"/>
      <c r="CA296" s="332"/>
      <c r="CB296" s="332"/>
      <c r="CC296" s="332"/>
      <c r="CD296" s="332"/>
      <c r="CE296" s="332"/>
      <c r="CF296" s="332"/>
      <c r="CG296" s="332"/>
      <c r="CH296" s="332"/>
      <c r="CI296" s="332"/>
      <c r="CJ296" s="332"/>
      <c r="CK296" s="332"/>
      <c r="CL296" s="332"/>
    </row>
    <row r="297" spans="1:90 16383:16383" s="270" customFormat="1" ht="14.25" x14ac:dyDescent="0.2">
      <c r="A297" s="321"/>
      <c r="B297" s="321">
        <v>5228</v>
      </c>
      <c r="C297" s="315" t="s">
        <v>1382</v>
      </c>
      <c r="D297" s="371">
        <f>ROUND(SUMIFS('GROUP Inputs'!H:H,'GROUP Inputs'!A:A,'Kiwi Park Data'!B297),0)</f>
        <v>0</v>
      </c>
      <c r="E297" s="371">
        <f>ROUND(SUMIFS('GROUP Inputs'!I:I,'GROUP Inputs'!A:A,'Kiwi Park Data'!B297),0)</f>
        <v>0</v>
      </c>
      <c r="F297" s="367"/>
      <c r="G297" s="332"/>
      <c r="H297" s="332"/>
      <c r="I297" s="332"/>
      <c r="J297" s="332"/>
      <c r="K297" s="332"/>
      <c r="L297" s="332"/>
      <c r="M297" s="332"/>
      <c r="N297" s="332"/>
      <c r="O297" s="332"/>
      <c r="P297" s="332"/>
      <c r="Q297" s="332"/>
      <c r="R297" s="332"/>
      <c r="S297" s="332"/>
      <c r="T297" s="332"/>
      <c r="U297" s="332"/>
      <c r="V297" s="332"/>
      <c r="W297" s="332"/>
      <c r="X297" s="332"/>
      <c r="Y297" s="332"/>
      <c r="Z297" s="332"/>
      <c r="AA297" s="332"/>
      <c r="AB297" s="332"/>
      <c r="AC297" s="332"/>
      <c r="AD297" s="332"/>
      <c r="AE297" s="332"/>
      <c r="AF297" s="332"/>
      <c r="AG297" s="332"/>
      <c r="AH297" s="332"/>
      <c r="AI297" s="332"/>
      <c r="AJ297" s="332"/>
      <c r="AK297" s="332"/>
      <c r="AL297" s="332"/>
      <c r="AM297" s="332"/>
      <c r="AN297" s="332"/>
      <c r="AO297" s="332"/>
      <c r="AP297" s="332"/>
      <c r="AQ297" s="332"/>
      <c r="AR297" s="332"/>
      <c r="AS297" s="332"/>
      <c r="AT297" s="332"/>
      <c r="AU297" s="332"/>
      <c r="AV297" s="332"/>
      <c r="AW297" s="332"/>
      <c r="AX297" s="332"/>
      <c r="AY297" s="332"/>
      <c r="AZ297" s="332"/>
      <c r="BA297" s="332"/>
      <c r="BB297" s="332"/>
      <c r="BC297" s="332"/>
      <c r="BD297" s="332"/>
      <c r="BE297" s="332"/>
      <c r="BF297" s="332"/>
      <c r="BG297" s="332"/>
      <c r="BH297" s="332"/>
      <c r="BI297" s="332"/>
      <c r="BJ297" s="332"/>
      <c r="BK297" s="332"/>
      <c r="BL297" s="332"/>
      <c r="BM297" s="332"/>
      <c r="BN297" s="332"/>
      <c r="BO297" s="332"/>
      <c r="BP297" s="332"/>
      <c r="BQ297" s="332"/>
      <c r="BR297" s="332"/>
      <c r="BS297" s="332"/>
      <c r="BT297" s="332"/>
      <c r="BU297" s="332"/>
      <c r="BV297" s="332"/>
      <c r="BW297" s="332"/>
      <c r="BX297" s="332"/>
      <c r="BY297" s="332"/>
      <c r="BZ297" s="332"/>
      <c r="CA297" s="332"/>
      <c r="CB297" s="332"/>
      <c r="CC297" s="332"/>
      <c r="CD297" s="332"/>
      <c r="CE297" s="332"/>
      <c r="CF297" s="332"/>
      <c r="CG297" s="332"/>
      <c r="CH297" s="332"/>
      <c r="CI297" s="332"/>
      <c r="CJ297" s="332"/>
      <c r="CK297" s="332"/>
      <c r="CL297" s="332"/>
    </row>
    <row r="298" spans="1:90 16383:16383" s="270" customFormat="1" ht="14.25" x14ac:dyDescent="0.2">
      <c r="A298" s="321"/>
      <c r="B298" s="321">
        <v>5230</v>
      </c>
      <c r="C298" s="315" t="s">
        <v>173</v>
      </c>
      <c r="D298" s="371">
        <f>ROUND(SUMIFS('GROUP Inputs'!H:H,'GROUP Inputs'!A:A,'Kiwi Park Data'!B298),0)</f>
        <v>0</v>
      </c>
      <c r="E298" s="371">
        <f>ROUND(SUMIFS('GROUP Inputs'!I:I,'GROUP Inputs'!A:A,'Kiwi Park Data'!B298),0)</f>
        <v>0</v>
      </c>
      <c r="F298" s="367"/>
      <c r="G298" s="332"/>
      <c r="H298" s="332"/>
      <c r="I298" s="332"/>
      <c r="J298" s="332"/>
      <c r="K298" s="332"/>
      <c r="L298" s="332"/>
      <c r="M298" s="332"/>
      <c r="N298" s="332"/>
      <c r="O298" s="332"/>
      <c r="P298" s="332"/>
      <c r="Q298" s="332"/>
      <c r="R298" s="332"/>
      <c r="S298" s="332"/>
      <c r="T298" s="332"/>
      <c r="U298" s="332"/>
      <c r="V298" s="332"/>
      <c r="W298" s="332"/>
      <c r="X298" s="332"/>
      <c r="Y298" s="332"/>
      <c r="Z298" s="332"/>
      <c r="AA298" s="332"/>
      <c r="AB298" s="332"/>
      <c r="AC298" s="332"/>
      <c r="AD298" s="332"/>
      <c r="AE298" s="332"/>
      <c r="AF298" s="332"/>
      <c r="AG298" s="332"/>
      <c r="AH298" s="332"/>
      <c r="AI298" s="332"/>
      <c r="AJ298" s="332"/>
      <c r="AK298" s="332"/>
      <c r="AL298" s="332"/>
      <c r="AM298" s="332"/>
      <c r="AN298" s="332"/>
      <c r="AO298" s="332"/>
      <c r="AP298" s="332"/>
      <c r="AQ298" s="332"/>
      <c r="AR298" s="332"/>
      <c r="AS298" s="332"/>
      <c r="AT298" s="332"/>
      <c r="AU298" s="332"/>
      <c r="AV298" s="332"/>
      <c r="AW298" s="332"/>
      <c r="AX298" s="332"/>
      <c r="AY298" s="332"/>
      <c r="AZ298" s="332"/>
      <c r="BA298" s="332"/>
      <c r="BB298" s="332"/>
      <c r="BC298" s="332"/>
      <c r="BD298" s="332"/>
      <c r="BE298" s="332"/>
      <c r="BF298" s="332"/>
      <c r="BG298" s="332"/>
      <c r="BH298" s="332"/>
      <c r="BI298" s="332"/>
      <c r="BJ298" s="332"/>
      <c r="BK298" s="332"/>
      <c r="BL298" s="332"/>
      <c r="BM298" s="332"/>
      <c r="BN298" s="332"/>
      <c r="BO298" s="332"/>
      <c r="BP298" s="332"/>
      <c r="BQ298" s="332"/>
      <c r="BR298" s="332"/>
      <c r="BS298" s="332"/>
      <c r="BT298" s="332"/>
      <c r="BU298" s="332"/>
      <c r="BV298" s="332"/>
      <c r="BW298" s="332"/>
      <c r="BX298" s="332"/>
      <c r="BY298" s="332"/>
      <c r="BZ298" s="332"/>
      <c r="CA298" s="332"/>
      <c r="CB298" s="332"/>
      <c r="CC298" s="332"/>
      <c r="CD298" s="332"/>
      <c r="CE298" s="332"/>
      <c r="CF298" s="332"/>
      <c r="CG298" s="332"/>
      <c r="CH298" s="332"/>
      <c r="CI298" s="332"/>
      <c r="CJ298" s="332"/>
      <c r="CK298" s="332"/>
      <c r="CL298" s="332"/>
    </row>
    <row r="299" spans="1:90 16383:16383" s="270" customFormat="1" ht="14.25" x14ac:dyDescent="0.2">
      <c r="A299" s="321"/>
      <c r="B299" s="321">
        <v>5240</v>
      </c>
      <c r="C299" s="315" t="s">
        <v>1547</v>
      </c>
      <c r="D299" s="371">
        <f>ROUND(SUMIFS('GROUP Inputs'!H:H,'GROUP Inputs'!A:A,'Kiwi Park Data'!B299),0)</f>
        <v>0</v>
      </c>
      <c r="E299" s="371">
        <f>ROUND(SUMIFS('GROUP Inputs'!I:I,'GROUP Inputs'!A:A,'Kiwi Park Data'!B299),0)</f>
        <v>0</v>
      </c>
      <c r="F299" s="367"/>
      <c r="G299" s="332"/>
      <c r="H299" s="332"/>
      <c r="I299" s="332"/>
      <c r="J299" s="332"/>
      <c r="K299" s="332"/>
      <c r="L299" s="332"/>
      <c r="M299" s="332"/>
      <c r="N299" s="332"/>
      <c r="O299" s="332"/>
      <c r="P299" s="332"/>
      <c r="Q299" s="332"/>
      <c r="R299" s="332"/>
      <c r="S299" s="332"/>
      <c r="T299" s="332"/>
      <c r="U299" s="332"/>
      <c r="V299" s="332"/>
      <c r="W299" s="332"/>
      <c r="X299" s="332"/>
      <c r="Y299" s="332"/>
      <c r="Z299" s="332"/>
      <c r="AA299" s="332"/>
      <c r="AB299" s="332"/>
      <c r="AC299" s="332"/>
      <c r="AD299" s="332"/>
      <c r="AE299" s="332"/>
      <c r="AF299" s="332"/>
      <c r="AG299" s="332"/>
      <c r="AH299" s="332"/>
      <c r="AI299" s="332"/>
      <c r="AJ299" s="332"/>
      <c r="AK299" s="332"/>
      <c r="AL299" s="332"/>
      <c r="AM299" s="332"/>
      <c r="AN299" s="332"/>
      <c r="AO299" s="332"/>
      <c r="AP299" s="332"/>
      <c r="AQ299" s="332"/>
      <c r="AR299" s="332"/>
      <c r="AS299" s="332"/>
      <c r="AT299" s="332"/>
      <c r="AU299" s="332"/>
      <c r="AV299" s="332"/>
      <c r="AW299" s="332"/>
      <c r="AX299" s="332"/>
      <c r="AY299" s="332"/>
      <c r="AZ299" s="332"/>
      <c r="BA299" s="332"/>
      <c r="BB299" s="332"/>
      <c r="BC299" s="332"/>
      <c r="BD299" s="332"/>
      <c r="BE299" s="332"/>
      <c r="BF299" s="332"/>
      <c r="BG299" s="332"/>
      <c r="BH299" s="332"/>
      <c r="BI299" s="332"/>
      <c r="BJ299" s="332"/>
      <c r="BK299" s="332"/>
      <c r="BL299" s="332"/>
      <c r="BM299" s="332"/>
      <c r="BN299" s="332"/>
      <c r="BO299" s="332"/>
      <c r="BP299" s="332"/>
      <c r="BQ299" s="332"/>
      <c r="BR299" s="332"/>
      <c r="BS299" s="332"/>
      <c r="BT299" s="332"/>
      <c r="BU299" s="332"/>
      <c r="BV299" s="332"/>
      <c r="BW299" s="332"/>
      <c r="BX299" s="332"/>
      <c r="BY299" s="332"/>
      <c r="BZ299" s="332"/>
      <c r="CA299" s="332"/>
      <c r="CB299" s="332"/>
      <c r="CC299" s="332"/>
      <c r="CD299" s="332"/>
      <c r="CE299" s="332"/>
      <c r="CF299" s="332"/>
      <c r="CG299" s="332"/>
      <c r="CH299" s="332"/>
      <c r="CI299" s="332"/>
      <c r="CJ299" s="332"/>
      <c r="CK299" s="332"/>
      <c r="CL299" s="332"/>
    </row>
    <row r="300" spans="1:90 16383:16383" s="270" customFormat="1" ht="14.25" x14ac:dyDescent="0.2">
      <c r="A300" s="321"/>
      <c r="B300" s="321">
        <v>5241</v>
      </c>
      <c r="C300" s="315" t="s">
        <v>1548</v>
      </c>
      <c r="D300" s="371">
        <f>ROUND(SUMIFS('GROUP Inputs'!H:H,'GROUP Inputs'!A:A,'Kiwi Park Data'!B300),0)</f>
        <v>0</v>
      </c>
      <c r="E300" s="371">
        <f>ROUND(SUMIFS('GROUP Inputs'!I:I,'GROUP Inputs'!A:A,'Kiwi Park Data'!B300),0)</f>
        <v>0</v>
      </c>
      <c r="F300" s="367"/>
      <c r="G300" s="332"/>
      <c r="H300" s="332"/>
      <c r="I300" s="332"/>
      <c r="J300" s="332"/>
      <c r="K300" s="332"/>
      <c r="L300" s="332"/>
      <c r="M300" s="332"/>
      <c r="N300" s="332"/>
      <c r="O300" s="332"/>
      <c r="P300" s="332"/>
      <c r="Q300" s="332"/>
      <c r="R300" s="332"/>
      <c r="S300" s="332"/>
      <c r="T300" s="332"/>
      <c r="U300" s="332"/>
      <c r="V300" s="332"/>
      <c r="W300" s="332"/>
      <c r="X300" s="332"/>
      <c r="Y300" s="332"/>
      <c r="Z300" s="332"/>
      <c r="AA300" s="332"/>
      <c r="AB300" s="332"/>
      <c r="AC300" s="332"/>
      <c r="AD300" s="332"/>
      <c r="AE300" s="332"/>
      <c r="AF300" s="332"/>
      <c r="AG300" s="332"/>
      <c r="AH300" s="332"/>
      <c r="AI300" s="332"/>
      <c r="AJ300" s="332"/>
      <c r="AK300" s="332"/>
      <c r="AL300" s="332"/>
      <c r="AM300" s="332"/>
      <c r="AN300" s="332"/>
      <c r="AO300" s="332"/>
      <c r="AP300" s="332"/>
      <c r="AQ300" s="332"/>
      <c r="AR300" s="332"/>
      <c r="AS300" s="332"/>
      <c r="AT300" s="332"/>
      <c r="AU300" s="332"/>
      <c r="AV300" s="332"/>
      <c r="AW300" s="332"/>
      <c r="AX300" s="332"/>
      <c r="AY300" s="332"/>
      <c r="AZ300" s="332"/>
      <c r="BA300" s="332"/>
      <c r="BB300" s="332"/>
      <c r="BC300" s="332"/>
      <c r="BD300" s="332"/>
      <c r="BE300" s="332"/>
      <c r="BF300" s="332"/>
      <c r="BG300" s="332"/>
      <c r="BH300" s="332"/>
      <c r="BI300" s="332"/>
      <c r="BJ300" s="332"/>
      <c r="BK300" s="332"/>
      <c r="BL300" s="332"/>
      <c r="BM300" s="332"/>
      <c r="BN300" s="332"/>
      <c r="BO300" s="332"/>
      <c r="BP300" s="332"/>
      <c r="BQ300" s="332"/>
      <c r="BR300" s="332"/>
      <c r="BS300" s="332"/>
      <c r="BT300" s="332"/>
      <c r="BU300" s="332"/>
      <c r="BV300" s="332"/>
      <c r="BW300" s="332"/>
      <c r="BX300" s="332"/>
      <c r="BY300" s="332"/>
      <c r="BZ300" s="332"/>
      <c r="CA300" s="332"/>
      <c r="CB300" s="332"/>
      <c r="CC300" s="332"/>
      <c r="CD300" s="332"/>
      <c r="CE300" s="332"/>
      <c r="CF300" s="332"/>
      <c r="CG300" s="332"/>
      <c r="CH300" s="332"/>
      <c r="CI300" s="332"/>
      <c r="CJ300" s="332"/>
      <c r="CK300" s="332"/>
      <c r="CL300" s="332"/>
    </row>
    <row r="301" spans="1:90 16383:16383" s="270" customFormat="1" ht="14.25" x14ac:dyDescent="0.2">
      <c r="A301" s="321"/>
      <c r="B301" s="321"/>
      <c r="C301" s="315"/>
      <c r="D301" s="371"/>
      <c r="E301" s="367"/>
      <c r="F301" s="367"/>
      <c r="G301" s="332"/>
      <c r="H301" s="332"/>
      <c r="I301" s="332"/>
      <c r="J301" s="332"/>
      <c r="K301" s="332"/>
      <c r="L301" s="332"/>
      <c r="M301" s="332"/>
      <c r="N301" s="332"/>
      <c r="O301" s="332"/>
      <c r="P301" s="332"/>
      <c r="Q301" s="332"/>
      <c r="R301" s="332"/>
      <c r="S301" s="332"/>
      <c r="T301" s="332"/>
      <c r="U301" s="332"/>
      <c r="V301" s="332"/>
      <c r="W301" s="332"/>
      <c r="X301" s="332"/>
      <c r="Y301" s="332"/>
      <c r="Z301" s="332"/>
      <c r="AA301" s="332"/>
      <c r="AB301" s="332"/>
      <c r="AC301" s="332"/>
      <c r="AD301" s="332"/>
      <c r="AE301" s="332"/>
      <c r="AF301" s="332"/>
      <c r="AG301" s="332"/>
      <c r="AH301" s="332"/>
      <c r="AI301" s="332"/>
      <c r="AJ301" s="332"/>
      <c r="AK301" s="332"/>
      <c r="AL301" s="332"/>
      <c r="AM301" s="332"/>
      <c r="AN301" s="332"/>
      <c r="AO301" s="332"/>
      <c r="AP301" s="332"/>
      <c r="AQ301" s="332"/>
      <c r="AR301" s="332"/>
      <c r="AS301" s="332"/>
      <c r="AT301" s="332"/>
      <c r="AU301" s="332"/>
      <c r="AV301" s="332"/>
      <c r="AW301" s="332"/>
      <c r="AX301" s="332"/>
      <c r="AY301" s="332"/>
      <c r="AZ301" s="332"/>
      <c r="BA301" s="332"/>
      <c r="BB301" s="332"/>
      <c r="BC301" s="332"/>
      <c r="BD301" s="332"/>
      <c r="BE301" s="332"/>
      <c r="BF301" s="332"/>
      <c r="BG301" s="332"/>
      <c r="BH301" s="332"/>
      <c r="BI301" s="332"/>
      <c r="BJ301" s="332"/>
      <c r="BK301" s="332"/>
      <c r="BL301" s="332"/>
      <c r="BM301" s="332"/>
      <c r="BN301" s="332"/>
      <c r="BO301" s="332"/>
      <c r="BP301" s="332"/>
      <c r="BQ301" s="332"/>
      <c r="BR301" s="332"/>
      <c r="BS301" s="332"/>
      <c r="BT301" s="332"/>
      <c r="BU301" s="332"/>
      <c r="BV301" s="332"/>
      <c r="BW301" s="332"/>
      <c r="BX301" s="332"/>
      <c r="BY301" s="332"/>
      <c r="BZ301" s="332"/>
      <c r="CA301" s="332"/>
      <c r="CB301" s="332"/>
      <c r="CC301" s="332"/>
      <c r="CD301" s="332"/>
      <c r="CE301" s="332"/>
      <c r="CF301" s="332"/>
      <c r="CG301" s="332"/>
      <c r="CH301" s="332"/>
      <c r="CI301" s="332"/>
      <c r="CJ301" s="332"/>
      <c r="CK301" s="332"/>
      <c r="CL301" s="332"/>
    </row>
    <row r="302" spans="1:90 16383:16383" s="271" customFormat="1" ht="14.25" x14ac:dyDescent="0.2">
      <c r="A302" s="321"/>
      <c r="B302" s="758">
        <v>5244</v>
      </c>
      <c r="C302" s="759" t="s">
        <v>994</v>
      </c>
      <c r="D302" s="760">
        <f>SUM(D294:D301)</f>
        <v>0</v>
      </c>
      <c r="E302" s="760">
        <f>SUM(E294:E301)</f>
        <v>0</v>
      </c>
      <c r="F302" s="761"/>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c r="AE302" s="334"/>
      <c r="AF302" s="334"/>
      <c r="AG302" s="334"/>
      <c r="AH302" s="334"/>
      <c r="AI302" s="334"/>
      <c r="AJ302" s="334"/>
      <c r="AK302" s="334"/>
      <c r="AL302" s="334"/>
      <c r="AM302" s="334"/>
      <c r="AN302" s="334"/>
      <c r="AO302" s="334"/>
      <c r="AP302" s="334"/>
      <c r="AQ302" s="334"/>
      <c r="AR302" s="334"/>
      <c r="AS302" s="334"/>
      <c r="AT302" s="334"/>
      <c r="AU302" s="334"/>
      <c r="AV302" s="334"/>
      <c r="AW302" s="334"/>
      <c r="AX302" s="334"/>
      <c r="AY302" s="334"/>
      <c r="AZ302" s="334"/>
      <c r="BA302" s="334"/>
      <c r="BB302" s="334"/>
      <c r="BC302" s="334"/>
      <c r="BD302" s="334"/>
      <c r="BE302" s="334"/>
      <c r="BF302" s="334"/>
      <c r="BG302" s="334"/>
      <c r="BH302" s="334"/>
      <c r="BI302" s="334"/>
      <c r="BJ302" s="334"/>
      <c r="BK302" s="334"/>
      <c r="BL302" s="334"/>
      <c r="BM302" s="334"/>
      <c r="BN302" s="334"/>
      <c r="BO302" s="334"/>
      <c r="BP302" s="334"/>
      <c r="BQ302" s="334"/>
      <c r="BR302" s="334"/>
      <c r="BS302" s="334"/>
      <c r="BT302" s="334"/>
      <c r="BU302" s="334"/>
      <c r="BV302" s="334"/>
      <c r="BW302" s="334"/>
      <c r="BX302" s="334"/>
      <c r="BY302" s="334"/>
      <c r="BZ302" s="334"/>
      <c r="CA302" s="334"/>
      <c r="CB302" s="334"/>
      <c r="CC302" s="334"/>
      <c r="CD302" s="334"/>
      <c r="CE302" s="334"/>
      <c r="CF302" s="334"/>
      <c r="CG302" s="334"/>
      <c r="CH302" s="334"/>
      <c r="CI302" s="334"/>
      <c r="CJ302" s="334"/>
      <c r="CK302" s="334"/>
      <c r="CL302" s="334"/>
      <c r="XFC302" s="371"/>
    </row>
    <row r="303" spans="1:90 16383:16383" ht="15" x14ac:dyDescent="0.2">
      <c r="A303" s="321"/>
      <c r="B303" s="323"/>
      <c r="C303" s="318"/>
      <c r="D303" s="371"/>
      <c r="E303" s="367"/>
      <c r="F303" s="367"/>
    </row>
    <row r="304" spans="1:90 16383:16383" s="270" customFormat="1" ht="14.25" x14ac:dyDescent="0.2">
      <c r="A304" s="321"/>
      <c r="B304" s="321">
        <v>5245</v>
      </c>
      <c r="C304" s="315" t="s">
        <v>1549</v>
      </c>
      <c r="D304" s="371">
        <f>ROUND(SUMIFS('GROUP Inputs'!H:H,'GROUP Inputs'!A:A,'Kiwi Park Data'!B304),0)</f>
        <v>0</v>
      </c>
      <c r="E304" s="371">
        <f>ROUND(SUMIFS('GROUP Inputs'!I:I,'GROUP Inputs'!A:A,'Kiwi Park Data'!B304),0)</f>
        <v>0</v>
      </c>
      <c r="F304" s="367"/>
      <c r="G304" s="332"/>
      <c r="H304" s="332"/>
      <c r="I304" s="332"/>
      <c r="J304" s="332"/>
      <c r="K304" s="332"/>
      <c r="L304" s="332"/>
      <c r="M304" s="332"/>
      <c r="N304" s="332"/>
      <c r="O304" s="332"/>
      <c r="P304" s="332"/>
      <c r="Q304" s="332"/>
      <c r="R304" s="332"/>
      <c r="S304" s="332"/>
      <c r="T304" s="332"/>
      <c r="U304" s="332"/>
      <c r="V304" s="332"/>
      <c r="W304" s="332"/>
      <c r="X304" s="332"/>
      <c r="Y304" s="332"/>
      <c r="Z304" s="332"/>
      <c r="AA304" s="332"/>
      <c r="AB304" s="332"/>
      <c r="AC304" s="332"/>
      <c r="AD304" s="332"/>
      <c r="AE304" s="332"/>
      <c r="AF304" s="332"/>
      <c r="AG304" s="332"/>
      <c r="AH304" s="332"/>
      <c r="AI304" s="332"/>
      <c r="AJ304" s="332"/>
      <c r="AK304" s="332"/>
      <c r="AL304" s="332"/>
      <c r="AM304" s="332"/>
      <c r="AN304" s="332"/>
      <c r="AO304" s="332"/>
      <c r="AP304" s="332"/>
      <c r="AQ304" s="332"/>
      <c r="AR304" s="332"/>
      <c r="AS304" s="332"/>
      <c r="AT304" s="332"/>
      <c r="AU304" s="332"/>
      <c r="AV304" s="332"/>
      <c r="AW304" s="332"/>
      <c r="AX304" s="332"/>
      <c r="AY304" s="332"/>
      <c r="AZ304" s="332"/>
      <c r="BA304" s="332"/>
      <c r="BB304" s="332"/>
      <c r="BC304" s="332"/>
      <c r="BD304" s="332"/>
      <c r="BE304" s="332"/>
      <c r="BF304" s="332"/>
      <c r="BG304" s="332"/>
      <c r="BH304" s="332"/>
      <c r="BI304" s="332"/>
      <c r="BJ304" s="332"/>
      <c r="BK304" s="332"/>
      <c r="BL304" s="332"/>
      <c r="BM304" s="332"/>
      <c r="BN304" s="332"/>
      <c r="BO304" s="332"/>
      <c r="BP304" s="332"/>
      <c r="BQ304" s="332"/>
      <c r="BR304" s="332"/>
      <c r="BS304" s="332"/>
      <c r="BT304" s="332"/>
      <c r="BU304" s="332"/>
      <c r="BV304" s="332"/>
      <c r="BW304" s="332"/>
      <c r="BX304" s="332"/>
      <c r="BY304" s="332"/>
      <c r="BZ304" s="332"/>
      <c r="CA304" s="332"/>
      <c r="CB304" s="332"/>
      <c r="CC304" s="332"/>
      <c r="CD304" s="332"/>
      <c r="CE304" s="332"/>
      <c r="CF304" s="332"/>
      <c r="CG304" s="332"/>
      <c r="CH304" s="332"/>
      <c r="CI304" s="332"/>
      <c r="CJ304" s="332"/>
      <c r="CK304" s="332"/>
      <c r="CL304" s="332"/>
    </row>
    <row r="305" spans="1:90" s="270" customFormat="1" ht="14.25" x14ac:dyDescent="0.2">
      <c r="A305" s="321"/>
      <c r="B305" s="321">
        <v>5247</v>
      </c>
      <c r="C305" s="315" t="s">
        <v>1550</v>
      </c>
      <c r="D305" s="371">
        <f>ROUND(SUMIFS('GROUP Inputs'!H:H,'GROUP Inputs'!A:A,'Kiwi Park Data'!B305),0)</f>
        <v>0</v>
      </c>
      <c r="E305" s="371">
        <f>ROUND(SUMIFS('GROUP Inputs'!I:I,'GROUP Inputs'!A:A,'Kiwi Park Data'!B305),0)</f>
        <v>0</v>
      </c>
      <c r="F305" s="367"/>
      <c r="G305" s="332"/>
      <c r="H305" s="332"/>
      <c r="I305" s="332"/>
      <c r="J305" s="332"/>
      <c r="K305" s="332"/>
      <c r="L305" s="332"/>
      <c r="M305" s="332"/>
      <c r="N305" s="332"/>
      <c r="O305" s="332"/>
      <c r="P305" s="332"/>
      <c r="Q305" s="332"/>
      <c r="R305" s="332"/>
      <c r="S305" s="332"/>
      <c r="T305" s="332"/>
      <c r="U305" s="332"/>
      <c r="V305" s="332"/>
      <c r="W305" s="332"/>
      <c r="X305" s="332"/>
      <c r="Y305" s="332"/>
      <c r="Z305" s="332"/>
      <c r="AA305" s="332"/>
      <c r="AB305" s="332"/>
      <c r="AC305" s="332"/>
      <c r="AD305" s="332"/>
      <c r="AE305" s="332"/>
      <c r="AF305" s="332"/>
      <c r="AG305" s="332"/>
      <c r="AH305" s="332"/>
      <c r="AI305" s="332"/>
      <c r="AJ305" s="332"/>
      <c r="AK305" s="332"/>
      <c r="AL305" s="332"/>
      <c r="AM305" s="332"/>
      <c r="AN305" s="332"/>
      <c r="AO305" s="332"/>
      <c r="AP305" s="332"/>
      <c r="AQ305" s="332"/>
      <c r="AR305" s="332"/>
      <c r="AS305" s="332"/>
      <c r="AT305" s="332"/>
      <c r="AU305" s="332"/>
      <c r="AV305" s="332"/>
      <c r="AW305" s="332"/>
      <c r="AX305" s="332"/>
      <c r="AY305" s="332"/>
      <c r="AZ305" s="332"/>
      <c r="BA305" s="332"/>
      <c r="BB305" s="332"/>
      <c r="BC305" s="332"/>
      <c r="BD305" s="332"/>
      <c r="BE305" s="332"/>
      <c r="BF305" s="332"/>
      <c r="BG305" s="332"/>
      <c r="BH305" s="332"/>
      <c r="BI305" s="332"/>
      <c r="BJ305" s="332"/>
      <c r="BK305" s="332"/>
      <c r="BL305" s="332"/>
      <c r="BM305" s="332"/>
      <c r="BN305" s="332"/>
      <c r="BO305" s="332"/>
      <c r="BP305" s="332"/>
      <c r="BQ305" s="332"/>
      <c r="BR305" s="332"/>
      <c r="BS305" s="332"/>
      <c r="BT305" s="332"/>
      <c r="BU305" s="332"/>
      <c r="BV305" s="332"/>
      <c r="BW305" s="332"/>
      <c r="BX305" s="332"/>
      <c r="BY305" s="332"/>
      <c r="BZ305" s="332"/>
      <c r="CA305" s="332"/>
      <c r="CB305" s="332"/>
      <c r="CC305" s="332"/>
      <c r="CD305" s="332"/>
      <c r="CE305" s="332"/>
      <c r="CF305" s="332"/>
      <c r="CG305" s="332"/>
      <c r="CH305" s="332"/>
      <c r="CI305" s="332"/>
      <c r="CJ305" s="332"/>
      <c r="CK305" s="332"/>
      <c r="CL305" s="332"/>
    </row>
    <row r="306" spans="1:90" s="270" customFormat="1" ht="14.25" x14ac:dyDescent="0.2">
      <c r="A306" s="321"/>
      <c r="B306" s="321">
        <v>5250</v>
      </c>
      <c r="C306" s="315" t="s">
        <v>1551</v>
      </c>
      <c r="D306" s="371">
        <f>ROUND(SUMIFS('GROUP Inputs'!H:H,'GROUP Inputs'!A:A,'Kiwi Park Data'!B306),0)</f>
        <v>0</v>
      </c>
      <c r="E306" s="371">
        <f>ROUND(SUMIFS('GROUP Inputs'!I:I,'GROUP Inputs'!A:A,'Kiwi Park Data'!B306),0)</f>
        <v>0</v>
      </c>
      <c r="F306" s="367"/>
      <c r="G306" s="332"/>
      <c r="H306" s="332"/>
      <c r="I306" s="332"/>
      <c r="J306" s="332"/>
      <c r="K306" s="332"/>
      <c r="L306" s="332"/>
      <c r="M306" s="332"/>
      <c r="N306" s="332"/>
      <c r="O306" s="332"/>
      <c r="P306" s="332"/>
      <c r="Q306" s="332"/>
      <c r="R306" s="332"/>
      <c r="S306" s="332"/>
      <c r="T306" s="332"/>
      <c r="U306" s="332"/>
      <c r="V306" s="332"/>
      <c r="W306" s="332"/>
      <c r="X306" s="332"/>
      <c r="Y306" s="332"/>
      <c r="Z306" s="332"/>
      <c r="AA306" s="332"/>
      <c r="AB306" s="332"/>
      <c r="AC306" s="332"/>
      <c r="AD306" s="332"/>
      <c r="AE306" s="332"/>
      <c r="AF306" s="332"/>
      <c r="AG306" s="332"/>
      <c r="AH306" s="332"/>
      <c r="AI306" s="332"/>
      <c r="AJ306" s="332"/>
      <c r="AK306" s="332"/>
      <c r="AL306" s="332"/>
      <c r="AM306" s="332"/>
      <c r="AN306" s="332"/>
      <c r="AO306" s="332"/>
      <c r="AP306" s="332"/>
      <c r="AQ306" s="332"/>
      <c r="AR306" s="332"/>
      <c r="AS306" s="332"/>
      <c r="AT306" s="332"/>
      <c r="AU306" s="332"/>
      <c r="AV306" s="332"/>
      <c r="AW306" s="332"/>
      <c r="AX306" s="332"/>
      <c r="AY306" s="332"/>
      <c r="AZ306" s="332"/>
      <c r="BA306" s="332"/>
      <c r="BB306" s="332"/>
      <c r="BC306" s="332"/>
      <c r="BD306" s="332"/>
      <c r="BE306" s="332"/>
      <c r="BF306" s="332"/>
      <c r="BG306" s="332"/>
      <c r="BH306" s="332"/>
      <c r="BI306" s="332"/>
      <c r="BJ306" s="332"/>
      <c r="BK306" s="332"/>
      <c r="BL306" s="332"/>
      <c r="BM306" s="332"/>
      <c r="BN306" s="332"/>
      <c r="BO306" s="332"/>
      <c r="BP306" s="332"/>
      <c r="BQ306" s="332"/>
      <c r="BR306" s="332"/>
      <c r="BS306" s="332"/>
      <c r="BT306" s="332"/>
      <c r="BU306" s="332"/>
      <c r="BV306" s="332"/>
      <c r="BW306" s="332"/>
      <c r="BX306" s="332"/>
      <c r="BY306" s="332"/>
      <c r="BZ306" s="332"/>
      <c r="CA306" s="332"/>
      <c r="CB306" s="332"/>
      <c r="CC306" s="332"/>
      <c r="CD306" s="332"/>
      <c r="CE306" s="332"/>
      <c r="CF306" s="332"/>
      <c r="CG306" s="332"/>
      <c r="CH306" s="332"/>
      <c r="CI306" s="332"/>
      <c r="CJ306" s="332"/>
      <c r="CK306" s="332"/>
      <c r="CL306" s="332"/>
    </row>
    <row r="307" spans="1:90" s="270" customFormat="1" ht="14.25" x14ac:dyDescent="0.2">
      <c r="A307" s="321"/>
      <c r="B307" s="321">
        <v>5260</v>
      </c>
      <c r="C307" s="315" t="s">
        <v>1552</v>
      </c>
      <c r="D307" s="371">
        <f>ROUND(SUMIFS('GROUP Inputs'!H:H,'GROUP Inputs'!A:A,'Kiwi Park Data'!B307),0)</f>
        <v>0</v>
      </c>
      <c r="E307" s="371">
        <f>ROUND(SUMIFS('GROUP Inputs'!I:I,'GROUP Inputs'!A:A,'Kiwi Park Data'!B307),0)</f>
        <v>0</v>
      </c>
      <c r="F307" s="367"/>
      <c r="G307" s="332"/>
      <c r="H307" s="332"/>
      <c r="I307" s="332"/>
      <c r="J307" s="332"/>
      <c r="K307" s="332"/>
      <c r="L307" s="332"/>
      <c r="M307" s="332"/>
      <c r="N307" s="332"/>
      <c r="O307" s="332"/>
      <c r="P307" s="332"/>
      <c r="Q307" s="332"/>
      <c r="R307" s="332"/>
      <c r="S307" s="332"/>
      <c r="T307" s="332"/>
      <c r="U307" s="332"/>
      <c r="V307" s="332"/>
      <c r="W307" s="332"/>
      <c r="X307" s="332"/>
      <c r="Y307" s="332"/>
      <c r="Z307" s="332"/>
      <c r="AA307" s="332"/>
      <c r="AB307" s="332"/>
      <c r="AC307" s="332"/>
      <c r="AD307" s="332"/>
      <c r="AE307" s="332"/>
      <c r="AF307" s="332"/>
      <c r="AG307" s="332"/>
      <c r="AH307" s="332"/>
      <c r="AI307" s="332"/>
      <c r="AJ307" s="332"/>
      <c r="AK307" s="332"/>
      <c r="AL307" s="332"/>
      <c r="AM307" s="332"/>
      <c r="AN307" s="332"/>
      <c r="AO307" s="332"/>
      <c r="AP307" s="332"/>
      <c r="AQ307" s="332"/>
      <c r="AR307" s="332"/>
      <c r="AS307" s="332"/>
      <c r="AT307" s="332"/>
      <c r="AU307" s="332"/>
      <c r="AV307" s="332"/>
      <c r="AW307" s="332"/>
      <c r="AX307" s="332"/>
      <c r="AY307" s="332"/>
      <c r="AZ307" s="332"/>
      <c r="BA307" s="332"/>
      <c r="BB307" s="332"/>
      <c r="BC307" s="332"/>
      <c r="BD307" s="332"/>
      <c r="BE307" s="332"/>
      <c r="BF307" s="332"/>
      <c r="BG307" s="332"/>
      <c r="BH307" s="332"/>
      <c r="BI307" s="332"/>
      <c r="BJ307" s="332"/>
      <c r="BK307" s="332"/>
      <c r="BL307" s="332"/>
      <c r="BM307" s="332"/>
      <c r="BN307" s="332"/>
      <c r="BO307" s="332"/>
      <c r="BP307" s="332"/>
      <c r="BQ307" s="332"/>
      <c r="BR307" s="332"/>
      <c r="BS307" s="332"/>
      <c r="BT307" s="332"/>
      <c r="BU307" s="332"/>
      <c r="BV307" s="332"/>
      <c r="BW307" s="332"/>
      <c r="BX307" s="332"/>
      <c r="BY307" s="332"/>
      <c r="BZ307" s="332"/>
      <c r="CA307" s="332"/>
      <c r="CB307" s="332"/>
      <c r="CC307" s="332"/>
      <c r="CD307" s="332"/>
      <c r="CE307" s="332"/>
      <c r="CF307" s="332"/>
      <c r="CG307" s="332"/>
      <c r="CH307" s="332"/>
      <c r="CI307" s="332"/>
      <c r="CJ307" s="332"/>
      <c r="CK307" s="332"/>
      <c r="CL307" s="332"/>
    </row>
    <row r="308" spans="1:90" s="270" customFormat="1" ht="14.25" x14ac:dyDescent="0.2">
      <c r="A308" s="321"/>
      <c r="B308" s="321">
        <v>5261</v>
      </c>
      <c r="C308" s="315" t="s">
        <v>535</v>
      </c>
      <c r="D308" s="371">
        <f>ROUND(SUMIFS('GROUP Inputs'!H:H,'GROUP Inputs'!A:A,'Kiwi Park Data'!B308),0)</f>
        <v>0</v>
      </c>
      <c r="E308" s="371">
        <f>ROUND(SUMIFS('GROUP Inputs'!I:I,'GROUP Inputs'!A:A,'Kiwi Park Data'!B308),0)</f>
        <v>0</v>
      </c>
      <c r="F308" s="367"/>
      <c r="G308" s="332"/>
      <c r="H308" s="332"/>
      <c r="I308" s="332"/>
      <c r="J308" s="332"/>
      <c r="K308" s="332"/>
      <c r="L308" s="332"/>
      <c r="M308" s="332"/>
      <c r="N308" s="332"/>
      <c r="O308" s="332"/>
      <c r="P308" s="332"/>
      <c r="Q308" s="332"/>
      <c r="R308" s="332"/>
      <c r="S308" s="332"/>
      <c r="T308" s="332"/>
      <c r="U308" s="332"/>
      <c r="V308" s="332"/>
      <c r="W308" s="332"/>
      <c r="X308" s="332"/>
      <c r="Y308" s="332"/>
      <c r="Z308" s="332"/>
      <c r="AA308" s="332"/>
      <c r="AB308" s="332"/>
      <c r="AC308" s="332"/>
      <c r="AD308" s="332"/>
      <c r="AE308" s="332"/>
      <c r="AF308" s="332"/>
      <c r="AG308" s="332"/>
      <c r="AH308" s="332"/>
      <c r="AI308" s="332"/>
      <c r="AJ308" s="332"/>
      <c r="AK308" s="332"/>
      <c r="AL308" s="332"/>
      <c r="AM308" s="332"/>
      <c r="AN308" s="332"/>
      <c r="AO308" s="332"/>
      <c r="AP308" s="332"/>
      <c r="AQ308" s="332"/>
      <c r="AR308" s="332"/>
      <c r="AS308" s="332"/>
      <c r="AT308" s="332"/>
      <c r="AU308" s="332"/>
      <c r="AV308" s="332"/>
      <c r="AW308" s="332"/>
      <c r="AX308" s="332"/>
      <c r="AY308" s="332"/>
      <c r="AZ308" s="332"/>
      <c r="BA308" s="332"/>
      <c r="BB308" s="332"/>
      <c r="BC308" s="332"/>
      <c r="BD308" s="332"/>
      <c r="BE308" s="332"/>
      <c r="BF308" s="332"/>
      <c r="BG308" s="332"/>
      <c r="BH308" s="332"/>
      <c r="BI308" s="332"/>
      <c r="BJ308" s="332"/>
      <c r="BK308" s="332"/>
      <c r="BL308" s="332"/>
      <c r="BM308" s="332"/>
      <c r="BN308" s="332"/>
      <c r="BO308" s="332"/>
      <c r="BP308" s="332"/>
      <c r="BQ308" s="332"/>
      <c r="BR308" s="332"/>
      <c r="BS308" s="332"/>
      <c r="BT308" s="332"/>
      <c r="BU308" s="332"/>
      <c r="BV308" s="332"/>
      <c r="BW308" s="332"/>
      <c r="BX308" s="332"/>
      <c r="BY308" s="332"/>
      <c r="BZ308" s="332"/>
      <c r="CA308" s="332"/>
      <c r="CB308" s="332"/>
      <c r="CC308" s="332"/>
      <c r="CD308" s="332"/>
      <c r="CE308" s="332"/>
      <c r="CF308" s="332"/>
      <c r="CG308" s="332"/>
      <c r="CH308" s="332"/>
      <c r="CI308" s="332"/>
      <c r="CJ308" s="332"/>
      <c r="CK308" s="332"/>
      <c r="CL308" s="332"/>
    </row>
    <row r="309" spans="1:90" s="270" customFormat="1" ht="14.25" x14ac:dyDescent="0.2">
      <c r="A309" s="321"/>
      <c r="B309" s="321">
        <v>5262</v>
      </c>
      <c r="C309" s="315" t="s">
        <v>1553</v>
      </c>
      <c r="D309" s="371">
        <f>ROUND(SUMIFS('GROUP Inputs'!H:H,'GROUP Inputs'!A:A,'Kiwi Park Data'!B309),0)</f>
        <v>0</v>
      </c>
      <c r="E309" s="371">
        <f>ROUND(SUMIFS('GROUP Inputs'!I:I,'GROUP Inputs'!A:A,'Kiwi Park Data'!B309),0)</f>
        <v>0</v>
      </c>
      <c r="F309" s="367"/>
      <c r="G309" s="332"/>
      <c r="H309" s="332"/>
      <c r="I309" s="332"/>
      <c r="J309" s="332"/>
      <c r="K309" s="332"/>
      <c r="L309" s="332"/>
      <c r="M309" s="332"/>
      <c r="N309" s="332"/>
      <c r="O309" s="332"/>
      <c r="P309" s="332"/>
      <c r="Q309" s="332"/>
      <c r="R309" s="332"/>
      <c r="S309" s="332"/>
      <c r="T309" s="332"/>
      <c r="U309" s="332"/>
      <c r="V309" s="332"/>
      <c r="W309" s="332"/>
      <c r="X309" s="332"/>
      <c r="Y309" s="332"/>
      <c r="Z309" s="332"/>
      <c r="AA309" s="332"/>
      <c r="AB309" s="332"/>
      <c r="AC309" s="332"/>
      <c r="AD309" s="332"/>
      <c r="AE309" s="332"/>
      <c r="AF309" s="332"/>
      <c r="AG309" s="332"/>
      <c r="AH309" s="332"/>
      <c r="AI309" s="332"/>
      <c r="AJ309" s="332"/>
      <c r="AK309" s="332"/>
      <c r="AL309" s="332"/>
      <c r="AM309" s="332"/>
      <c r="AN309" s="332"/>
      <c r="AO309" s="332"/>
      <c r="AP309" s="332"/>
      <c r="AQ309" s="332"/>
      <c r="AR309" s="332"/>
      <c r="AS309" s="332"/>
      <c r="AT309" s="332"/>
      <c r="AU309" s="332"/>
      <c r="AV309" s="332"/>
      <c r="AW309" s="332"/>
      <c r="AX309" s="332"/>
      <c r="AY309" s="332"/>
      <c r="AZ309" s="332"/>
      <c r="BA309" s="332"/>
      <c r="BB309" s="332"/>
      <c r="BC309" s="332"/>
      <c r="BD309" s="332"/>
      <c r="BE309" s="332"/>
      <c r="BF309" s="332"/>
      <c r="BG309" s="332"/>
      <c r="BH309" s="332"/>
      <c r="BI309" s="332"/>
      <c r="BJ309" s="332"/>
      <c r="BK309" s="332"/>
      <c r="BL309" s="332"/>
      <c r="BM309" s="332"/>
      <c r="BN309" s="332"/>
      <c r="BO309" s="332"/>
      <c r="BP309" s="332"/>
      <c r="BQ309" s="332"/>
      <c r="BR309" s="332"/>
      <c r="BS309" s="332"/>
      <c r="BT309" s="332"/>
      <c r="BU309" s="332"/>
      <c r="BV309" s="332"/>
      <c r="BW309" s="332"/>
      <c r="BX309" s="332"/>
      <c r="BY309" s="332"/>
      <c r="BZ309" s="332"/>
      <c r="CA309" s="332"/>
      <c r="CB309" s="332"/>
      <c r="CC309" s="332"/>
      <c r="CD309" s="332"/>
      <c r="CE309" s="332"/>
      <c r="CF309" s="332"/>
      <c r="CG309" s="332"/>
      <c r="CH309" s="332"/>
      <c r="CI309" s="332"/>
      <c r="CJ309" s="332"/>
      <c r="CK309" s="332"/>
      <c r="CL309" s="332"/>
    </row>
    <row r="310" spans="1:90" s="270" customFormat="1" ht="14.25" x14ac:dyDescent="0.2">
      <c r="A310" s="321"/>
      <c r="B310" s="1415">
        <v>5263</v>
      </c>
      <c r="C310" s="1414" t="s">
        <v>1554</v>
      </c>
      <c r="D310" s="1416">
        <f>ROUND(SUMIFS('GROUP Inputs'!H:H,'GROUP Inputs'!A:A,'Kiwi Park Data'!B310),0)</f>
        <v>0</v>
      </c>
      <c r="E310" s="1416">
        <f>ROUND(SUMIFS('GROUP Inputs'!I:I,'GROUP Inputs'!A:A,'Kiwi Park Data'!B310),0)</f>
        <v>0</v>
      </c>
      <c r="F310" s="1417"/>
      <c r="G310" s="332"/>
      <c r="H310" s="332"/>
      <c r="I310" s="332"/>
      <c r="J310" s="332"/>
      <c r="K310" s="332"/>
      <c r="L310" s="332"/>
      <c r="M310" s="332"/>
      <c r="N310" s="332"/>
      <c r="O310" s="332"/>
      <c r="P310" s="332"/>
      <c r="Q310" s="332"/>
      <c r="R310" s="332"/>
      <c r="S310" s="332"/>
      <c r="T310" s="332"/>
      <c r="U310" s="332"/>
      <c r="V310" s="332"/>
      <c r="W310" s="332"/>
      <c r="X310" s="332"/>
      <c r="Y310" s="332"/>
      <c r="Z310" s="332"/>
      <c r="AA310" s="332"/>
      <c r="AB310" s="332"/>
      <c r="AC310" s="332"/>
      <c r="AD310" s="332"/>
      <c r="AE310" s="332"/>
      <c r="AF310" s="332"/>
      <c r="AG310" s="332"/>
      <c r="AH310" s="332"/>
      <c r="AI310" s="332"/>
      <c r="AJ310" s="332"/>
      <c r="AK310" s="332"/>
      <c r="AL310" s="332"/>
      <c r="AM310" s="332"/>
      <c r="AN310" s="332"/>
      <c r="AO310" s="332"/>
      <c r="AP310" s="332"/>
      <c r="AQ310" s="332"/>
      <c r="AR310" s="332"/>
      <c r="AS310" s="332"/>
      <c r="AT310" s="332"/>
      <c r="AU310" s="332"/>
      <c r="AV310" s="332"/>
      <c r="AW310" s="332"/>
      <c r="AX310" s="332"/>
      <c r="AY310" s="332"/>
      <c r="AZ310" s="332"/>
      <c r="BA310" s="332"/>
      <c r="BB310" s="332"/>
      <c r="BC310" s="332"/>
      <c r="BD310" s="332"/>
      <c r="BE310" s="332"/>
      <c r="BF310" s="332"/>
      <c r="BG310" s="332"/>
      <c r="BH310" s="332"/>
      <c r="BI310" s="332"/>
      <c r="BJ310" s="332"/>
      <c r="BK310" s="332"/>
      <c r="BL310" s="332"/>
      <c r="BM310" s="332"/>
      <c r="BN310" s="332"/>
      <c r="BO310" s="332"/>
      <c r="BP310" s="332"/>
      <c r="BQ310" s="332"/>
      <c r="BR310" s="332"/>
      <c r="BS310" s="332"/>
      <c r="BT310" s="332"/>
      <c r="BU310" s="332"/>
      <c r="BV310" s="332"/>
      <c r="BW310" s="332"/>
      <c r="BX310" s="332"/>
      <c r="BY310" s="332"/>
      <c r="BZ310" s="332"/>
      <c r="CA310" s="332"/>
      <c r="CB310" s="332"/>
      <c r="CC310" s="332"/>
      <c r="CD310" s="332"/>
      <c r="CE310" s="332"/>
      <c r="CF310" s="332"/>
      <c r="CG310" s="332"/>
      <c r="CH310" s="332"/>
      <c r="CI310" s="332"/>
      <c r="CJ310" s="332"/>
      <c r="CK310" s="332"/>
      <c r="CL310" s="332"/>
    </row>
    <row r="311" spans="1:90" s="270" customFormat="1" ht="14.25" x14ac:dyDescent="0.2">
      <c r="A311" s="321"/>
      <c r="B311" s="321">
        <v>5270</v>
      </c>
      <c r="C311" s="315" t="s">
        <v>1555</v>
      </c>
      <c r="D311" s="371">
        <f>ROUND(SUMIFS('GROUP Inputs'!H:H,'GROUP Inputs'!A:A,'Kiwi Park Data'!B311),0)</f>
        <v>0</v>
      </c>
      <c r="E311" s="371">
        <f>ROUND(SUMIFS('GROUP Inputs'!I:I,'GROUP Inputs'!A:A,'Kiwi Park Data'!B311),0)</f>
        <v>0</v>
      </c>
      <c r="F311" s="367"/>
      <c r="G311" s="332"/>
      <c r="H311" s="332"/>
      <c r="I311" s="332"/>
      <c r="J311" s="332"/>
      <c r="K311" s="332"/>
      <c r="L311" s="332"/>
      <c r="M311" s="332"/>
      <c r="N311" s="332"/>
      <c r="O311" s="332"/>
      <c r="P311" s="332"/>
      <c r="Q311" s="332"/>
      <c r="R311" s="332"/>
      <c r="S311" s="332"/>
      <c r="T311" s="332"/>
      <c r="U311" s="332"/>
      <c r="V311" s="332"/>
      <c r="W311" s="332"/>
      <c r="X311" s="332"/>
      <c r="Y311" s="332"/>
      <c r="Z311" s="332"/>
      <c r="AA311" s="332"/>
      <c r="AB311" s="332"/>
      <c r="AC311" s="332"/>
      <c r="AD311" s="332"/>
      <c r="AE311" s="332"/>
      <c r="AF311" s="332"/>
      <c r="AG311" s="332"/>
      <c r="AH311" s="332"/>
      <c r="AI311" s="332"/>
      <c r="AJ311" s="332"/>
      <c r="AK311" s="332"/>
      <c r="AL311" s="332"/>
      <c r="AM311" s="332"/>
      <c r="AN311" s="332"/>
      <c r="AO311" s="332"/>
      <c r="AP311" s="332"/>
      <c r="AQ311" s="332"/>
      <c r="AR311" s="332"/>
      <c r="AS311" s="332"/>
      <c r="AT311" s="332"/>
      <c r="AU311" s="332"/>
      <c r="AV311" s="332"/>
      <c r="AW311" s="332"/>
      <c r="AX311" s="332"/>
      <c r="AY311" s="332"/>
      <c r="AZ311" s="332"/>
      <c r="BA311" s="332"/>
      <c r="BB311" s="332"/>
      <c r="BC311" s="332"/>
      <c r="BD311" s="332"/>
      <c r="BE311" s="332"/>
      <c r="BF311" s="332"/>
      <c r="BG311" s="332"/>
      <c r="BH311" s="332"/>
      <c r="BI311" s="332"/>
      <c r="BJ311" s="332"/>
      <c r="BK311" s="332"/>
      <c r="BL311" s="332"/>
      <c r="BM311" s="332"/>
      <c r="BN311" s="332"/>
      <c r="BO311" s="332"/>
      <c r="BP311" s="332"/>
      <c r="BQ311" s="332"/>
      <c r="BR311" s="332"/>
      <c r="BS311" s="332"/>
      <c r="BT311" s="332"/>
      <c r="BU311" s="332"/>
      <c r="BV311" s="332"/>
      <c r="BW311" s="332"/>
      <c r="BX311" s="332"/>
      <c r="BY311" s="332"/>
      <c r="BZ311" s="332"/>
      <c r="CA311" s="332"/>
      <c r="CB311" s="332"/>
      <c r="CC311" s="332"/>
      <c r="CD311" s="332"/>
      <c r="CE311" s="332"/>
      <c r="CF311" s="332"/>
      <c r="CG311" s="332"/>
      <c r="CH311" s="332"/>
      <c r="CI311" s="332"/>
      <c r="CJ311" s="332"/>
      <c r="CK311" s="332"/>
      <c r="CL311" s="332"/>
    </row>
    <row r="312" spans="1:90" s="270" customFormat="1" ht="14.25" x14ac:dyDescent="0.2">
      <c r="A312" s="321"/>
      <c r="B312" s="321">
        <v>5272</v>
      </c>
      <c r="C312" s="315" t="s">
        <v>1556</v>
      </c>
      <c r="D312" s="371">
        <f>D547</f>
        <v>0</v>
      </c>
      <c r="E312" s="371">
        <f>E547</f>
        <v>0</v>
      </c>
      <c r="F312" s="367"/>
      <c r="G312" s="332"/>
      <c r="H312" s="332"/>
      <c r="I312" s="332"/>
      <c r="J312" s="332"/>
      <c r="K312" s="332"/>
      <c r="L312" s="332"/>
      <c r="M312" s="332"/>
      <c r="N312" s="332"/>
      <c r="O312" s="332"/>
      <c r="P312" s="332"/>
      <c r="Q312" s="332"/>
      <c r="R312" s="332"/>
      <c r="S312" s="332"/>
      <c r="T312" s="332"/>
      <c r="U312" s="332"/>
      <c r="V312" s="332"/>
      <c r="W312" s="332"/>
      <c r="X312" s="332"/>
      <c r="Y312" s="332"/>
      <c r="Z312" s="332"/>
      <c r="AA312" s="332"/>
      <c r="AB312" s="332"/>
      <c r="AC312" s="332"/>
      <c r="AD312" s="332"/>
      <c r="AE312" s="332"/>
      <c r="AF312" s="332"/>
      <c r="AG312" s="332"/>
      <c r="AH312" s="332"/>
      <c r="AI312" s="332"/>
      <c r="AJ312" s="332"/>
      <c r="AK312" s="332"/>
      <c r="AL312" s="332"/>
      <c r="AM312" s="332"/>
      <c r="AN312" s="332"/>
      <c r="AO312" s="332"/>
      <c r="AP312" s="332"/>
      <c r="AQ312" s="332"/>
      <c r="AR312" s="332"/>
      <c r="AS312" s="332"/>
      <c r="AT312" s="332"/>
      <c r="AU312" s="332"/>
      <c r="AV312" s="332"/>
      <c r="AW312" s="332"/>
      <c r="AX312" s="332"/>
      <c r="AY312" s="332"/>
      <c r="AZ312" s="332"/>
      <c r="BA312" s="332"/>
      <c r="BB312" s="332"/>
      <c r="BC312" s="332"/>
      <c r="BD312" s="332"/>
      <c r="BE312" s="332"/>
      <c r="BF312" s="332"/>
      <c r="BG312" s="332"/>
      <c r="BH312" s="332"/>
      <c r="BI312" s="332"/>
      <c r="BJ312" s="332"/>
      <c r="BK312" s="332"/>
      <c r="BL312" s="332"/>
      <c r="BM312" s="332"/>
      <c r="BN312" s="332"/>
      <c r="BO312" s="332"/>
      <c r="BP312" s="332"/>
      <c r="BQ312" s="332"/>
      <c r="BR312" s="332"/>
      <c r="BS312" s="332"/>
      <c r="BT312" s="332"/>
      <c r="BU312" s="332"/>
      <c r="BV312" s="332"/>
      <c r="BW312" s="332"/>
      <c r="BX312" s="332"/>
      <c r="BY312" s="332"/>
      <c r="BZ312" s="332"/>
      <c r="CA312" s="332"/>
      <c r="CB312" s="332"/>
      <c r="CC312" s="332"/>
      <c r="CD312" s="332"/>
      <c r="CE312" s="332"/>
      <c r="CF312" s="332"/>
      <c r="CG312" s="332"/>
      <c r="CH312" s="332"/>
      <c r="CI312" s="332"/>
      <c r="CJ312" s="332"/>
      <c r="CK312" s="332"/>
      <c r="CL312" s="332"/>
    </row>
    <row r="313" spans="1:90" s="270" customFormat="1" ht="14.25" x14ac:dyDescent="0.2">
      <c r="A313" s="321"/>
      <c r="B313" s="321">
        <v>5276</v>
      </c>
      <c r="C313" s="315" t="s">
        <v>1557</v>
      </c>
      <c r="D313" s="371">
        <f>ROUND(SUMIFS('GROUP Inputs'!H:H,'GROUP Inputs'!A:A,'Kiwi Park Data'!B313),0)</f>
        <v>0</v>
      </c>
      <c r="E313" s="371">
        <f>ROUND(SUMIFS('GROUP Inputs'!I:I,'GROUP Inputs'!A:A,'Kiwi Park Data'!B313),0)</f>
        <v>0</v>
      </c>
      <c r="F313" s="367"/>
      <c r="G313" s="332"/>
      <c r="H313" s="332"/>
      <c r="I313" s="332"/>
      <c r="J313" s="332"/>
      <c r="K313" s="332"/>
      <c r="L313" s="332"/>
      <c r="M313" s="332"/>
      <c r="N313" s="332"/>
      <c r="O313" s="332"/>
      <c r="P313" s="332"/>
      <c r="Q313" s="332"/>
      <c r="R313" s="332"/>
      <c r="S313" s="332"/>
      <c r="T313" s="332"/>
      <c r="U313" s="332"/>
      <c r="V313" s="332"/>
      <c r="W313" s="332"/>
      <c r="X313" s="332"/>
      <c r="Y313" s="332"/>
      <c r="Z313" s="332"/>
      <c r="AA313" s="332"/>
      <c r="AB313" s="332"/>
      <c r="AC313" s="332"/>
      <c r="AD313" s="332"/>
      <c r="AE313" s="332"/>
      <c r="AF313" s="332"/>
      <c r="AG313" s="332"/>
      <c r="AH313" s="332"/>
      <c r="AI313" s="332"/>
      <c r="AJ313" s="332"/>
      <c r="AK313" s="332"/>
      <c r="AL313" s="332"/>
      <c r="AM313" s="332"/>
      <c r="AN313" s="332"/>
      <c r="AO313" s="332"/>
      <c r="AP313" s="332"/>
      <c r="AQ313" s="332"/>
      <c r="AR313" s="332"/>
      <c r="AS313" s="332"/>
      <c r="AT313" s="332"/>
      <c r="AU313" s="332"/>
      <c r="AV313" s="332"/>
      <c r="AW313" s="332"/>
      <c r="AX313" s="332"/>
      <c r="AY313" s="332"/>
      <c r="AZ313" s="332"/>
      <c r="BA313" s="332"/>
      <c r="BB313" s="332"/>
      <c r="BC313" s="332"/>
      <c r="BD313" s="332"/>
      <c r="BE313" s="332"/>
      <c r="BF313" s="332"/>
      <c r="BG313" s="332"/>
      <c r="BH313" s="332"/>
      <c r="BI313" s="332"/>
      <c r="BJ313" s="332"/>
      <c r="BK313" s="332"/>
      <c r="BL313" s="332"/>
      <c r="BM313" s="332"/>
      <c r="BN313" s="332"/>
      <c r="BO313" s="332"/>
      <c r="BP313" s="332"/>
      <c r="BQ313" s="332"/>
      <c r="BR313" s="332"/>
      <c r="BS313" s="332"/>
      <c r="BT313" s="332"/>
      <c r="BU313" s="332"/>
      <c r="BV313" s="332"/>
      <c r="BW313" s="332"/>
      <c r="BX313" s="332"/>
      <c r="BY313" s="332"/>
      <c r="BZ313" s="332"/>
      <c r="CA313" s="332"/>
      <c r="CB313" s="332"/>
      <c r="CC313" s="332"/>
      <c r="CD313" s="332"/>
      <c r="CE313" s="332"/>
      <c r="CF313" s="332"/>
      <c r="CG313" s="332"/>
      <c r="CH313" s="332"/>
      <c r="CI313" s="332"/>
      <c r="CJ313" s="332"/>
      <c r="CK313" s="332"/>
      <c r="CL313" s="332"/>
    </row>
    <row r="314" spans="1:90" s="270" customFormat="1" ht="14.25" x14ac:dyDescent="0.2">
      <c r="A314" s="321"/>
      <c r="B314" s="321">
        <v>5223</v>
      </c>
      <c r="C314" s="315" t="s">
        <v>247</v>
      </c>
      <c r="D314" s="371">
        <f>ROUND(SUMIFS('GROUP Inputs'!H:H,'GROUP Inputs'!A:A,'Kiwi Park Data'!B314),0)</f>
        <v>0</v>
      </c>
      <c r="E314" s="371">
        <f>ROUND(SUMIFS('GROUP Inputs'!I:I,'GROUP Inputs'!A:A,'Kiwi Park Data'!B314),0)</f>
        <v>0</v>
      </c>
      <c r="F314" s="367"/>
      <c r="G314" s="332"/>
      <c r="H314" s="332"/>
      <c r="I314" s="332"/>
      <c r="J314" s="332"/>
      <c r="K314" s="332"/>
      <c r="L314" s="332"/>
      <c r="M314" s="332"/>
      <c r="N314" s="332"/>
      <c r="O314" s="332"/>
      <c r="P314" s="332"/>
      <c r="Q314" s="332"/>
      <c r="R314" s="332"/>
      <c r="S314" s="332"/>
      <c r="T314" s="332"/>
      <c r="U314" s="332"/>
      <c r="V314" s="332"/>
      <c r="W314" s="332"/>
      <c r="X314" s="332"/>
      <c r="Y314" s="332"/>
      <c r="Z314" s="332"/>
      <c r="AA314" s="332"/>
      <c r="AB314" s="332"/>
      <c r="AC314" s="332"/>
      <c r="AD314" s="332"/>
      <c r="AE314" s="332"/>
      <c r="AF314" s="332"/>
      <c r="AG314" s="332"/>
      <c r="AH314" s="332"/>
      <c r="AI314" s="332"/>
      <c r="AJ314" s="332"/>
      <c r="AK314" s="332"/>
      <c r="AL314" s="332"/>
      <c r="AM314" s="332"/>
      <c r="AN314" s="332"/>
      <c r="AO314" s="332"/>
      <c r="AP314" s="332"/>
      <c r="AQ314" s="332"/>
      <c r="AR314" s="332"/>
      <c r="AS314" s="332"/>
      <c r="AT314" s="332"/>
      <c r="AU314" s="332"/>
      <c r="AV314" s="332"/>
      <c r="AW314" s="332"/>
      <c r="AX314" s="332"/>
      <c r="AY314" s="332"/>
      <c r="AZ314" s="332"/>
      <c r="BA314" s="332"/>
      <c r="BB314" s="332"/>
      <c r="BC314" s="332"/>
      <c r="BD314" s="332"/>
      <c r="BE314" s="332"/>
      <c r="BF314" s="332"/>
      <c r="BG314" s="332"/>
      <c r="BH314" s="332"/>
      <c r="BI314" s="332"/>
      <c r="BJ314" s="332"/>
      <c r="BK314" s="332"/>
      <c r="BL314" s="332"/>
      <c r="BM314" s="332"/>
      <c r="BN314" s="332"/>
      <c r="BO314" s="332"/>
      <c r="BP314" s="332"/>
      <c r="BQ314" s="332"/>
      <c r="BR314" s="332"/>
      <c r="BS314" s="332"/>
      <c r="BT314" s="332"/>
      <c r="BU314" s="332"/>
      <c r="BV314" s="332"/>
      <c r="BW314" s="332"/>
      <c r="BX314" s="332"/>
      <c r="BY314" s="332"/>
      <c r="BZ314" s="332"/>
      <c r="CA314" s="332"/>
      <c r="CB314" s="332"/>
      <c r="CC314" s="332"/>
      <c r="CD314" s="332"/>
      <c r="CE314" s="332"/>
      <c r="CF314" s="332"/>
      <c r="CG314" s="332"/>
      <c r="CH314" s="332"/>
      <c r="CI314" s="332"/>
      <c r="CJ314" s="332"/>
      <c r="CK314" s="332"/>
      <c r="CL314" s="332"/>
    </row>
    <row r="315" spans="1:90" s="270" customFormat="1" ht="14.25" x14ac:dyDescent="0.2">
      <c r="A315" s="321"/>
      <c r="B315" s="321">
        <v>5280</v>
      </c>
      <c r="C315" s="315" t="s">
        <v>1559</v>
      </c>
      <c r="D315" s="371">
        <f>ROUND(SUMIFS('GROUP Inputs'!H:H,'GROUP Inputs'!A:A,'Kiwi Park Data'!B315),0)</f>
        <v>0</v>
      </c>
      <c r="E315" s="371">
        <f>ROUND(SUMIFS('GROUP Inputs'!I:I,'GROUP Inputs'!A:A,'Kiwi Park Data'!B315),0)</f>
        <v>0</v>
      </c>
      <c r="F315" s="367"/>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332"/>
      <c r="AF315" s="332"/>
      <c r="AG315" s="332"/>
      <c r="AH315" s="332"/>
      <c r="AI315" s="332"/>
      <c r="AJ315" s="332"/>
      <c r="AK315" s="332"/>
      <c r="AL315" s="332"/>
      <c r="AM315" s="332"/>
      <c r="AN315" s="332"/>
      <c r="AO315" s="332"/>
      <c r="AP315" s="332"/>
      <c r="AQ315" s="332"/>
      <c r="AR315" s="332"/>
      <c r="AS315" s="332"/>
      <c r="AT315" s="332"/>
      <c r="AU315" s="332"/>
      <c r="AV315" s="332"/>
      <c r="AW315" s="332"/>
      <c r="AX315" s="332"/>
      <c r="AY315" s="332"/>
      <c r="AZ315" s="332"/>
      <c r="BA315" s="332"/>
      <c r="BB315" s="332"/>
      <c r="BC315" s="332"/>
      <c r="BD315" s="332"/>
      <c r="BE315" s="332"/>
      <c r="BF315" s="332"/>
      <c r="BG315" s="332"/>
      <c r="BH315" s="332"/>
      <c r="BI315" s="332"/>
      <c r="BJ315" s="332"/>
      <c r="BK315" s="332"/>
      <c r="BL315" s="332"/>
      <c r="BM315" s="332"/>
      <c r="BN315" s="332"/>
      <c r="BO315" s="332"/>
      <c r="BP315" s="332"/>
      <c r="BQ315" s="332"/>
      <c r="BR315" s="332"/>
      <c r="BS315" s="332"/>
      <c r="BT315" s="332"/>
      <c r="BU315" s="332"/>
      <c r="BV315" s="332"/>
      <c r="BW315" s="332"/>
      <c r="BX315" s="332"/>
      <c r="BY315" s="332"/>
      <c r="BZ315" s="332"/>
      <c r="CA315" s="332"/>
      <c r="CB315" s="332"/>
      <c r="CC315" s="332"/>
      <c r="CD315" s="332"/>
      <c r="CE315" s="332"/>
      <c r="CF315" s="332"/>
      <c r="CG315" s="332"/>
      <c r="CH315" s="332"/>
      <c r="CI315" s="332"/>
      <c r="CJ315" s="332"/>
      <c r="CK315" s="332"/>
      <c r="CL315" s="332"/>
    </row>
    <row r="316" spans="1:90" ht="15" x14ac:dyDescent="0.2">
      <c r="A316" s="321"/>
      <c r="B316" s="323"/>
      <c r="C316" s="318"/>
      <c r="D316" s="371"/>
      <c r="E316" s="367"/>
      <c r="F316" s="367"/>
    </row>
    <row r="317" spans="1:90" s="271" customFormat="1" ht="14.25" x14ac:dyDescent="0.2">
      <c r="A317" s="321"/>
      <c r="B317" s="768">
        <v>5298</v>
      </c>
      <c r="C317" s="769" t="s">
        <v>994</v>
      </c>
      <c r="D317" s="770">
        <f>SUMIF($C$279:$C$316,C302,$D$279:$D$316)+SUM(D303:D316)+D281</f>
        <v>0</v>
      </c>
      <c r="E317" s="770">
        <f>SUMIF($C$279:$C$316,C302,$E$279:$E$316)+SUM(E303:E316)+E281</f>
        <v>0</v>
      </c>
      <c r="F317" s="771"/>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c r="AE317" s="334"/>
      <c r="AF317" s="334"/>
      <c r="AG317" s="334"/>
      <c r="AH317" s="334"/>
      <c r="AI317" s="334"/>
      <c r="AJ317" s="334"/>
      <c r="AK317" s="334"/>
      <c r="AL317" s="334"/>
      <c r="AM317" s="334"/>
      <c r="AN317" s="334"/>
      <c r="AO317" s="334"/>
      <c r="AP317" s="334"/>
      <c r="AQ317" s="334"/>
      <c r="AR317" s="334"/>
      <c r="AS317" s="334"/>
      <c r="AT317" s="334"/>
      <c r="AU317" s="334"/>
      <c r="AV317" s="334"/>
      <c r="AW317" s="334"/>
      <c r="AX317" s="334"/>
      <c r="AY317" s="334"/>
      <c r="AZ317" s="334"/>
      <c r="BA317" s="334"/>
      <c r="BB317" s="334"/>
      <c r="BC317" s="334"/>
      <c r="BD317" s="334"/>
      <c r="BE317" s="334"/>
      <c r="BF317" s="334"/>
      <c r="BG317" s="334"/>
      <c r="BH317" s="334"/>
      <c r="BI317" s="334"/>
      <c r="BJ317" s="334"/>
      <c r="BK317" s="334"/>
      <c r="BL317" s="334"/>
      <c r="BM317" s="334"/>
      <c r="BN317" s="334"/>
      <c r="BO317" s="334"/>
      <c r="BP317" s="334"/>
      <c r="BQ317" s="334"/>
      <c r="BR317" s="334"/>
      <c r="BS317" s="334"/>
      <c r="BT317" s="334"/>
      <c r="BU317" s="334"/>
      <c r="BV317" s="334"/>
      <c r="BW317" s="334"/>
      <c r="BX317" s="334"/>
      <c r="BY317" s="334"/>
      <c r="BZ317" s="334"/>
      <c r="CA317" s="334"/>
      <c r="CB317" s="334"/>
      <c r="CC317" s="334"/>
      <c r="CD317" s="334"/>
      <c r="CE317" s="334"/>
      <c r="CF317" s="334"/>
      <c r="CG317" s="334"/>
      <c r="CH317" s="334"/>
      <c r="CI317" s="334"/>
      <c r="CJ317" s="334"/>
      <c r="CK317" s="334"/>
      <c r="CL317" s="334"/>
    </row>
    <row r="318" spans="1:90" ht="15" x14ac:dyDescent="0.2">
      <c r="A318" s="321"/>
      <c r="B318" s="323"/>
      <c r="C318" s="318"/>
      <c r="D318" s="371"/>
      <c r="E318" s="367"/>
      <c r="F318" s="367"/>
    </row>
    <row r="319" spans="1:90" s="271" customFormat="1" ht="14.25" x14ac:dyDescent="0.2">
      <c r="A319" s="321"/>
      <c r="B319" s="325">
        <v>5500</v>
      </c>
      <c r="C319" s="320" t="s">
        <v>1560</v>
      </c>
      <c r="D319" s="371">
        <f>D277-D317</f>
        <v>0</v>
      </c>
      <c r="E319" s="371">
        <f>E277-E317</f>
        <v>0</v>
      </c>
      <c r="F319" s="367"/>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c r="AE319" s="334"/>
      <c r="AF319" s="334"/>
      <c r="AG319" s="334"/>
      <c r="AH319" s="334"/>
      <c r="AI319" s="334"/>
      <c r="AJ319" s="334"/>
      <c r="AK319" s="334"/>
      <c r="AL319" s="334"/>
      <c r="AM319" s="334"/>
      <c r="AN319" s="334"/>
      <c r="AO319" s="334"/>
      <c r="AP319" s="334"/>
      <c r="AQ319" s="334"/>
      <c r="AR319" s="334"/>
      <c r="AS319" s="334"/>
      <c r="AT319" s="334"/>
      <c r="AU319" s="334"/>
      <c r="AV319" s="334"/>
      <c r="AW319" s="334"/>
      <c r="AX319" s="334"/>
      <c r="AY319" s="334"/>
      <c r="AZ319" s="334"/>
      <c r="BA319" s="334"/>
      <c r="BB319" s="334"/>
      <c r="BC319" s="334"/>
      <c r="BD319" s="334"/>
      <c r="BE319" s="334"/>
      <c r="BF319" s="334"/>
      <c r="BG319" s="334"/>
      <c r="BH319" s="334"/>
      <c r="BI319" s="334"/>
      <c r="BJ319" s="334"/>
      <c r="BK319" s="334"/>
      <c r="BL319" s="334"/>
      <c r="BM319" s="334"/>
      <c r="BN319" s="334"/>
      <c r="BO319" s="334"/>
      <c r="BP319" s="334"/>
      <c r="BQ319" s="334"/>
      <c r="BR319" s="334"/>
      <c r="BS319" s="334"/>
      <c r="BT319" s="334"/>
      <c r="BU319" s="334"/>
      <c r="BV319" s="334"/>
      <c r="BW319" s="334"/>
      <c r="BX319" s="334"/>
      <c r="BY319" s="334"/>
      <c r="BZ319" s="334"/>
      <c r="CA319" s="334"/>
      <c r="CB319" s="334"/>
      <c r="CC319" s="334"/>
      <c r="CD319" s="334"/>
      <c r="CE319" s="334"/>
      <c r="CF319" s="334"/>
      <c r="CG319" s="334"/>
      <c r="CH319" s="334"/>
      <c r="CI319" s="334"/>
      <c r="CJ319" s="334"/>
      <c r="CK319" s="334"/>
      <c r="CL319" s="334"/>
    </row>
    <row r="320" spans="1:90" ht="15" x14ac:dyDescent="0.2">
      <c r="A320" s="321"/>
      <c r="B320" s="323"/>
      <c r="C320" s="318"/>
      <c r="D320" s="371"/>
      <c r="E320" s="367"/>
      <c r="F320" s="367"/>
    </row>
    <row r="321" spans="1:90" ht="15" x14ac:dyDescent="0.2">
      <c r="A321" s="321"/>
      <c r="B321" s="323">
        <v>5540</v>
      </c>
      <c r="C321" s="318" t="s">
        <v>1561</v>
      </c>
      <c r="D321" s="371"/>
      <c r="E321" s="367"/>
      <c r="F321" s="367"/>
    </row>
    <row r="322" spans="1:90" ht="15" x14ac:dyDescent="0.2">
      <c r="A322" s="321"/>
      <c r="B322" s="323"/>
      <c r="C322" s="318"/>
      <c r="D322" s="371"/>
      <c r="E322" s="367"/>
      <c r="F322" s="367"/>
    </row>
    <row r="323" spans="1:90" ht="15" x14ac:dyDescent="0.2">
      <c r="A323" s="321"/>
      <c r="B323" s="323">
        <v>5550</v>
      </c>
      <c r="C323" s="318" t="s">
        <v>1562</v>
      </c>
      <c r="D323" s="371">
        <f>ROUND(SUMIFS('GROUP Inputs'!H:H,'GROUP Inputs'!A:A,'Kiwi Park Data'!B323),0)</f>
        <v>0</v>
      </c>
      <c r="E323" s="371">
        <f>ROUND(SUMIFS('GROUP Inputs'!I:I,'GROUP Inputs'!A:A,'Kiwi Park Data'!B323),0)</f>
        <v>0</v>
      </c>
      <c r="F323" s="367"/>
    </row>
    <row r="324" spans="1:90" ht="15" x14ac:dyDescent="0.2">
      <c r="A324" s="321"/>
      <c r="B324" s="323"/>
      <c r="C324" s="318"/>
      <c r="D324" s="371"/>
      <c r="E324" s="367"/>
      <c r="F324" s="367"/>
    </row>
    <row r="325" spans="1:90" ht="15" x14ac:dyDescent="0.2">
      <c r="A325" s="321"/>
      <c r="B325" s="323">
        <v>5560</v>
      </c>
      <c r="C325" s="318" t="s">
        <v>520</v>
      </c>
      <c r="D325" s="371"/>
      <c r="E325" s="367"/>
      <c r="F325" s="367"/>
    </row>
    <row r="326" spans="1:90" s="270" customFormat="1" ht="14.25" x14ac:dyDescent="0.2">
      <c r="A326" s="321"/>
      <c r="B326" s="321"/>
      <c r="C326" s="315"/>
      <c r="D326" s="371"/>
      <c r="E326" s="367"/>
      <c r="F326" s="367"/>
      <c r="G326" s="332"/>
      <c r="H326" s="332"/>
      <c r="I326" s="332"/>
      <c r="J326" s="332"/>
      <c r="K326" s="332"/>
      <c r="L326" s="332"/>
      <c r="M326" s="332"/>
      <c r="N326" s="332"/>
      <c r="O326" s="332"/>
      <c r="P326" s="332"/>
      <c r="Q326" s="332"/>
      <c r="R326" s="332"/>
      <c r="S326" s="332"/>
      <c r="T326" s="332"/>
      <c r="U326" s="332"/>
      <c r="V326" s="332"/>
      <c r="W326" s="332"/>
      <c r="X326" s="332"/>
      <c r="Y326" s="332"/>
      <c r="Z326" s="332"/>
      <c r="AA326" s="332"/>
      <c r="AB326" s="332"/>
      <c r="AC326" s="332"/>
      <c r="AD326" s="332"/>
      <c r="AE326" s="332"/>
      <c r="AF326" s="332"/>
      <c r="AG326" s="332"/>
      <c r="AH326" s="332"/>
      <c r="AI326" s="332"/>
      <c r="AJ326" s="332"/>
      <c r="AK326" s="332"/>
      <c r="AL326" s="332"/>
      <c r="AM326" s="332"/>
      <c r="AN326" s="332"/>
      <c r="AO326" s="332"/>
      <c r="AP326" s="332"/>
      <c r="AQ326" s="332"/>
      <c r="AR326" s="332"/>
      <c r="AS326" s="332"/>
      <c r="AT326" s="332"/>
      <c r="AU326" s="332"/>
      <c r="AV326" s="332"/>
      <c r="AW326" s="332"/>
      <c r="AX326" s="332"/>
      <c r="AY326" s="332"/>
      <c r="AZ326" s="332"/>
      <c r="BA326" s="332"/>
      <c r="BB326" s="332"/>
      <c r="BC326" s="332"/>
      <c r="BD326" s="332"/>
      <c r="BE326" s="332"/>
      <c r="BF326" s="332"/>
      <c r="BG326" s="332"/>
      <c r="BH326" s="332"/>
      <c r="BI326" s="332"/>
      <c r="BJ326" s="332"/>
      <c r="BK326" s="332"/>
      <c r="BL326" s="332"/>
      <c r="BM326" s="332"/>
      <c r="BN326" s="332"/>
      <c r="BO326" s="332"/>
      <c r="BP326" s="332"/>
      <c r="BQ326" s="332"/>
      <c r="BR326" s="332"/>
      <c r="BS326" s="332"/>
      <c r="BT326" s="332"/>
      <c r="BU326" s="332"/>
      <c r="BV326" s="332"/>
      <c r="BW326" s="332"/>
      <c r="BX326" s="332"/>
      <c r="BY326" s="332"/>
      <c r="BZ326" s="332"/>
      <c r="CA326" s="332"/>
      <c r="CB326" s="332"/>
      <c r="CC326" s="332"/>
      <c r="CD326" s="332"/>
      <c r="CE326" s="332"/>
      <c r="CF326" s="332"/>
      <c r="CG326" s="332"/>
      <c r="CH326" s="332"/>
      <c r="CI326" s="332"/>
      <c r="CJ326" s="332"/>
      <c r="CK326" s="332"/>
      <c r="CL326" s="332"/>
    </row>
    <row r="327" spans="1:90" s="270" customFormat="1" ht="14.25" x14ac:dyDescent="0.2">
      <c r="A327" s="321"/>
      <c r="B327" s="321">
        <v>5562</v>
      </c>
      <c r="C327" s="315" t="s">
        <v>1563</v>
      </c>
      <c r="D327" s="371">
        <f>ROUND(SUMIFS('GROUP Inputs'!H:H,'GROUP Inputs'!A:A,'Kiwi Park Data'!B327),0)</f>
        <v>0</v>
      </c>
      <c r="E327" s="371">
        <f>ROUND(SUMIFS('GROUP Inputs'!I:I,'GROUP Inputs'!A:A,'Kiwi Park Data'!B327),0)</f>
        <v>0</v>
      </c>
      <c r="F327" s="367"/>
      <c r="G327" s="332"/>
      <c r="H327" s="332"/>
      <c r="I327" s="332"/>
      <c r="J327" s="332"/>
      <c r="K327" s="332"/>
      <c r="L327" s="332"/>
      <c r="M327" s="332"/>
      <c r="N327" s="332"/>
      <c r="O327" s="332"/>
      <c r="P327" s="332"/>
      <c r="Q327" s="332"/>
      <c r="R327" s="332"/>
      <c r="S327" s="332"/>
      <c r="T327" s="332"/>
      <c r="U327" s="332"/>
      <c r="V327" s="332"/>
      <c r="W327" s="332"/>
      <c r="X327" s="332"/>
      <c r="Y327" s="332"/>
      <c r="Z327" s="332"/>
      <c r="AA327" s="332"/>
      <c r="AB327" s="332"/>
      <c r="AC327" s="332"/>
      <c r="AD327" s="332"/>
      <c r="AE327" s="332"/>
      <c r="AF327" s="332"/>
      <c r="AG327" s="332"/>
      <c r="AH327" s="332"/>
      <c r="AI327" s="332"/>
      <c r="AJ327" s="332"/>
      <c r="AK327" s="332"/>
      <c r="AL327" s="332"/>
      <c r="AM327" s="332"/>
      <c r="AN327" s="332"/>
      <c r="AO327" s="332"/>
      <c r="AP327" s="332"/>
      <c r="AQ327" s="332"/>
      <c r="AR327" s="332"/>
      <c r="AS327" s="332"/>
      <c r="AT327" s="332"/>
      <c r="AU327" s="332"/>
      <c r="AV327" s="332"/>
      <c r="AW327" s="332"/>
      <c r="AX327" s="332"/>
      <c r="AY327" s="332"/>
      <c r="AZ327" s="332"/>
      <c r="BA327" s="332"/>
      <c r="BB327" s="332"/>
      <c r="BC327" s="332"/>
      <c r="BD327" s="332"/>
      <c r="BE327" s="332"/>
      <c r="BF327" s="332"/>
      <c r="BG327" s="332"/>
      <c r="BH327" s="332"/>
      <c r="BI327" s="332"/>
      <c r="BJ327" s="332"/>
      <c r="BK327" s="332"/>
      <c r="BL327" s="332"/>
      <c r="BM327" s="332"/>
      <c r="BN327" s="332"/>
      <c r="BO327" s="332"/>
      <c r="BP327" s="332"/>
      <c r="BQ327" s="332"/>
      <c r="BR327" s="332"/>
      <c r="BS327" s="332"/>
      <c r="BT327" s="332"/>
      <c r="BU327" s="332"/>
      <c r="BV327" s="332"/>
      <c r="BW327" s="332"/>
      <c r="BX327" s="332"/>
      <c r="BY327" s="332"/>
      <c r="BZ327" s="332"/>
      <c r="CA327" s="332"/>
      <c r="CB327" s="332"/>
      <c r="CC327" s="332"/>
      <c r="CD327" s="332"/>
      <c r="CE327" s="332"/>
      <c r="CF327" s="332"/>
      <c r="CG327" s="332"/>
      <c r="CH327" s="332"/>
      <c r="CI327" s="332"/>
      <c r="CJ327" s="332"/>
      <c r="CK327" s="332"/>
      <c r="CL327" s="332"/>
    </row>
    <row r="328" spans="1:90" s="270" customFormat="1" ht="14.25" x14ac:dyDescent="0.2">
      <c r="A328" s="321"/>
      <c r="B328" s="321">
        <v>5564</v>
      </c>
      <c r="C328" s="315" t="s">
        <v>229</v>
      </c>
      <c r="D328" s="371">
        <f>ROUND(SUMIFS('GROUP Inputs'!H:H,'GROUP Inputs'!A:A,'Kiwi Park Data'!B328),0)</f>
        <v>0</v>
      </c>
      <c r="E328" s="371">
        <f>ROUND(SUMIFS('GROUP Inputs'!I:I,'GROUP Inputs'!A:A,'Kiwi Park Data'!B328),0)</f>
        <v>0</v>
      </c>
      <c r="F328" s="367"/>
      <c r="G328" s="332"/>
      <c r="H328" s="332"/>
      <c r="I328" s="332"/>
      <c r="J328" s="332"/>
      <c r="K328" s="332"/>
      <c r="L328" s="332"/>
      <c r="M328" s="332"/>
      <c r="N328" s="332"/>
      <c r="O328" s="332"/>
      <c r="P328" s="332"/>
      <c r="Q328" s="332"/>
      <c r="R328" s="332"/>
      <c r="S328" s="332"/>
      <c r="T328" s="332"/>
      <c r="U328" s="332"/>
      <c r="V328" s="332"/>
      <c r="W328" s="332"/>
      <c r="X328" s="332"/>
      <c r="Y328" s="332"/>
      <c r="Z328" s="332"/>
      <c r="AA328" s="332"/>
      <c r="AB328" s="332"/>
      <c r="AC328" s="332"/>
      <c r="AD328" s="332"/>
      <c r="AE328" s="332"/>
      <c r="AF328" s="332"/>
      <c r="AG328" s="332"/>
      <c r="AH328" s="332"/>
      <c r="AI328" s="332"/>
      <c r="AJ328" s="332"/>
      <c r="AK328" s="332"/>
      <c r="AL328" s="332"/>
      <c r="AM328" s="332"/>
      <c r="AN328" s="332"/>
      <c r="AO328" s="332"/>
      <c r="AP328" s="332"/>
      <c r="AQ328" s="332"/>
      <c r="AR328" s="332"/>
      <c r="AS328" s="332"/>
      <c r="AT328" s="332"/>
      <c r="AU328" s="332"/>
      <c r="AV328" s="332"/>
      <c r="AW328" s="332"/>
      <c r="AX328" s="332"/>
      <c r="AY328" s="332"/>
      <c r="AZ328" s="332"/>
      <c r="BA328" s="332"/>
      <c r="BB328" s="332"/>
      <c r="BC328" s="332"/>
      <c r="BD328" s="332"/>
      <c r="BE328" s="332"/>
      <c r="BF328" s="332"/>
      <c r="BG328" s="332"/>
      <c r="BH328" s="332"/>
      <c r="BI328" s="332"/>
      <c r="BJ328" s="332"/>
      <c r="BK328" s="332"/>
      <c r="BL328" s="332"/>
      <c r="BM328" s="332"/>
      <c r="BN328" s="332"/>
      <c r="BO328" s="332"/>
      <c r="BP328" s="332"/>
      <c r="BQ328" s="332"/>
      <c r="BR328" s="332"/>
      <c r="BS328" s="332"/>
      <c r="BT328" s="332"/>
      <c r="BU328" s="332"/>
      <c r="BV328" s="332"/>
      <c r="BW328" s="332"/>
      <c r="BX328" s="332"/>
      <c r="BY328" s="332"/>
      <c r="BZ328" s="332"/>
      <c r="CA328" s="332"/>
      <c r="CB328" s="332"/>
      <c r="CC328" s="332"/>
      <c r="CD328" s="332"/>
      <c r="CE328" s="332"/>
      <c r="CF328" s="332"/>
      <c r="CG328" s="332"/>
      <c r="CH328" s="332"/>
      <c r="CI328" s="332"/>
      <c r="CJ328" s="332"/>
      <c r="CK328" s="332"/>
      <c r="CL328" s="332"/>
    </row>
    <row r="329" spans="1:90" s="270" customFormat="1" ht="14.25" x14ac:dyDescent="0.2">
      <c r="A329" s="321"/>
      <c r="B329" s="321">
        <v>5566</v>
      </c>
      <c r="C329" s="315" t="s">
        <v>230</v>
      </c>
      <c r="D329" s="371">
        <f>ROUND(SUMIFS('GROUP Inputs'!H:H,'GROUP Inputs'!A:A,'Kiwi Park Data'!B329),0)</f>
        <v>0</v>
      </c>
      <c r="E329" s="371">
        <f>ROUND(SUMIFS('GROUP Inputs'!I:I,'GROUP Inputs'!A:A,'Kiwi Park Data'!B329),0)</f>
        <v>0</v>
      </c>
      <c r="F329" s="367"/>
      <c r="G329" s="332"/>
      <c r="H329" s="332"/>
      <c r="I329" s="332"/>
      <c r="J329" s="332"/>
      <c r="K329" s="332"/>
      <c r="L329" s="332"/>
      <c r="M329" s="332"/>
      <c r="N329" s="332"/>
      <c r="O329" s="332"/>
      <c r="P329" s="332"/>
      <c r="Q329" s="332"/>
      <c r="R329" s="332"/>
      <c r="S329" s="332"/>
      <c r="T329" s="332"/>
      <c r="U329" s="332"/>
      <c r="V329" s="332"/>
      <c r="W329" s="332"/>
      <c r="X329" s="332"/>
      <c r="Y329" s="332"/>
      <c r="Z329" s="332"/>
      <c r="AA329" s="332"/>
      <c r="AB329" s="332"/>
      <c r="AC329" s="332"/>
      <c r="AD329" s="332"/>
      <c r="AE329" s="332"/>
      <c r="AF329" s="332"/>
      <c r="AG329" s="332"/>
      <c r="AH329" s="332"/>
      <c r="AI329" s="332"/>
      <c r="AJ329" s="332"/>
      <c r="AK329" s="332"/>
      <c r="AL329" s="332"/>
      <c r="AM329" s="332"/>
      <c r="AN329" s="332"/>
      <c r="AO329" s="332"/>
      <c r="AP329" s="332"/>
      <c r="AQ329" s="332"/>
      <c r="AR329" s="332"/>
      <c r="AS329" s="332"/>
      <c r="AT329" s="332"/>
      <c r="AU329" s="332"/>
      <c r="AV329" s="332"/>
      <c r="AW329" s="332"/>
      <c r="AX329" s="332"/>
      <c r="AY329" s="332"/>
      <c r="AZ329" s="332"/>
      <c r="BA329" s="332"/>
      <c r="BB329" s="332"/>
      <c r="BC329" s="332"/>
      <c r="BD329" s="332"/>
      <c r="BE329" s="332"/>
      <c r="BF329" s="332"/>
      <c r="BG329" s="332"/>
      <c r="BH329" s="332"/>
      <c r="BI329" s="332"/>
      <c r="BJ329" s="332"/>
      <c r="BK329" s="332"/>
      <c r="BL329" s="332"/>
      <c r="BM329" s="332"/>
      <c r="BN329" s="332"/>
      <c r="BO329" s="332"/>
      <c r="BP329" s="332"/>
      <c r="BQ329" s="332"/>
      <c r="BR329" s="332"/>
      <c r="BS329" s="332"/>
      <c r="BT329" s="332"/>
      <c r="BU329" s="332"/>
      <c r="BV329" s="332"/>
      <c r="BW329" s="332"/>
      <c r="BX329" s="332"/>
      <c r="BY329" s="332"/>
      <c r="BZ329" s="332"/>
      <c r="CA329" s="332"/>
      <c r="CB329" s="332"/>
      <c r="CC329" s="332"/>
      <c r="CD329" s="332"/>
      <c r="CE329" s="332"/>
      <c r="CF329" s="332"/>
      <c r="CG329" s="332"/>
      <c r="CH329" s="332"/>
      <c r="CI329" s="332"/>
      <c r="CJ329" s="332"/>
      <c r="CK329" s="332"/>
      <c r="CL329" s="332"/>
    </row>
    <row r="330" spans="1:90" s="270" customFormat="1" ht="14.25" x14ac:dyDescent="0.2">
      <c r="A330" s="321"/>
      <c r="B330" s="321">
        <v>5567</v>
      </c>
      <c r="C330" s="315" t="s">
        <v>231</v>
      </c>
      <c r="D330" s="371">
        <f>ROUND(SUMIFS('GROUP Inputs'!H:H,'GROUP Inputs'!A:A,'Kiwi Park Data'!B330),0)</f>
        <v>0</v>
      </c>
      <c r="E330" s="371">
        <f>ROUND(SUMIFS('GROUP Inputs'!I:I,'GROUP Inputs'!A:A,'Kiwi Park Data'!B330),0)</f>
        <v>0</v>
      </c>
      <c r="F330" s="367"/>
      <c r="G330" s="332"/>
      <c r="H330" s="332"/>
      <c r="I330" s="332"/>
      <c r="J330" s="332"/>
      <c r="K330" s="332"/>
      <c r="L330" s="332"/>
      <c r="M330" s="332"/>
      <c r="N330" s="332"/>
      <c r="O330" s="332"/>
      <c r="P330" s="332"/>
      <c r="Q330" s="332"/>
      <c r="R330" s="332"/>
      <c r="S330" s="332"/>
      <c r="T330" s="332"/>
      <c r="U330" s="332"/>
      <c r="V330" s="332"/>
      <c r="W330" s="332"/>
      <c r="X330" s="332"/>
      <c r="Y330" s="332"/>
      <c r="Z330" s="332"/>
      <c r="AA330" s="332"/>
      <c r="AB330" s="332"/>
      <c r="AC330" s="332"/>
      <c r="AD330" s="332"/>
      <c r="AE330" s="332"/>
      <c r="AF330" s="332"/>
      <c r="AG330" s="332"/>
      <c r="AH330" s="332"/>
      <c r="AI330" s="332"/>
      <c r="AJ330" s="332"/>
      <c r="AK330" s="332"/>
      <c r="AL330" s="332"/>
      <c r="AM330" s="332"/>
      <c r="AN330" s="332"/>
      <c r="AO330" s="332"/>
      <c r="AP330" s="332"/>
      <c r="AQ330" s="332"/>
      <c r="AR330" s="332"/>
      <c r="AS330" s="332"/>
      <c r="AT330" s="332"/>
      <c r="AU330" s="332"/>
      <c r="AV330" s="332"/>
      <c r="AW330" s="332"/>
      <c r="AX330" s="332"/>
      <c r="AY330" s="332"/>
      <c r="AZ330" s="332"/>
      <c r="BA330" s="332"/>
      <c r="BB330" s="332"/>
      <c r="BC330" s="332"/>
      <c r="BD330" s="332"/>
      <c r="BE330" s="332"/>
      <c r="BF330" s="332"/>
      <c r="BG330" s="332"/>
      <c r="BH330" s="332"/>
      <c r="BI330" s="332"/>
      <c r="BJ330" s="332"/>
      <c r="BK330" s="332"/>
      <c r="BL330" s="332"/>
      <c r="BM330" s="332"/>
      <c r="BN330" s="332"/>
      <c r="BO330" s="332"/>
      <c r="BP330" s="332"/>
      <c r="BQ330" s="332"/>
      <c r="BR330" s="332"/>
      <c r="BS330" s="332"/>
      <c r="BT330" s="332"/>
      <c r="BU330" s="332"/>
      <c r="BV330" s="332"/>
      <c r="BW330" s="332"/>
      <c r="BX330" s="332"/>
      <c r="BY330" s="332"/>
      <c r="BZ330" s="332"/>
      <c r="CA330" s="332"/>
      <c r="CB330" s="332"/>
      <c r="CC330" s="332"/>
      <c r="CD330" s="332"/>
      <c r="CE330" s="332"/>
      <c r="CF330" s="332"/>
      <c r="CG330" s="332"/>
      <c r="CH330" s="332"/>
      <c r="CI330" s="332"/>
      <c r="CJ330" s="332"/>
      <c r="CK330" s="332"/>
      <c r="CL330" s="332"/>
    </row>
    <row r="331" spans="1:90" s="270" customFormat="1" ht="14.25" x14ac:dyDescent="0.2">
      <c r="A331" s="321"/>
      <c r="B331" s="321"/>
      <c r="C331" s="315"/>
      <c r="D331" s="371"/>
      <c r="E331" s="367"/>
      <c r="F331" s="367"/>
      <c r="G331" s="332"/>
      <c r="H331" s="332"/>
      <c r="I331" s="332"/>
      <c r="J331" s="332"/>
      <c r="K331" s="332"/>
      <c r="L331" s="332"/>
      <c r="M331" s="332"/>
      <c r="N331" s="332"/>
      <c r="O331" s="332"/>
      <c r="P331" s="332"/>
      <c r="Q331" s="332"/>
      <c r="R331" s="332"/>
      <c r="S331" s="332"/>
      <c r="T331" s="332"/>
      <c r="U331" s="332"/>
      <c r="V331" s="332"/>
      <c r="W331" s="332"/>
      <c r="X331" s="332"/>
      <c r="Y331" s="332"/>
      <c r="Z331" s="332"/>
      <c r="AA331" s="332"/>
      <c r="AB331" s="332"/>
      <c r="AC331" s="332"/>
      <c r="AD331" s="332"/>
      <c r="AE331" s="332"/>
      <c r="AF331" s="332"/>
      <c r="AG331" s="332"/>
      <c r="AH331" s="332"/>
      <c r="AI331" s="332"/>
      <c r="AJ331" s="332"/>
      <c r="AK331" s="332"/>
      <c r="AL331" s="332"/>
      <c r="AM331" s="332"/>
      <c r="AN331" s="332"/>
      <c r="AO331" s="332"/>
      <c r="AP331" s="332"/>
      <c r="AQ331" s="332"/>
      <c r="AR331" s="332"/>
      <c r="AS331" s="332"/>
      <c r="AT331" s="332"/>
      <c r="AU331" s="332"/>
      <c r="AV331" s="332"/>
      <c r="AW331" s="332"/>
      <c r="AX331" s="332"/>
      <c r="AY331" s="332"/>
      <c r="AZ331" s="332"/>
      <c r="BA331" s="332"/>
      <c r="BB331" s="332"/>
      <c r="BC331" s="332"/>
      <c r="BD331" s="332"/>
      <c r="BE331" s="332"/>
      <c r="BF331" s="332"/>
      <c r="BG331" s="332"/>
      <c r="BH331" s="332"/>
      <c r="BI331" s="332"/>
      <c r="BJ331" s="332"/>
      <c r="BK331" s="332"/>
      <c r="BL331" s="332"/>
      <c r="BM331" s="332"/>
      <c r="BN331" s="332"/>
      <c r="BO331" s="332"/>
      <c r="BP331" s="332"/>
      <c r="BQ331" s="332"/>
      <c r="BR331" s="332"/>
      <c r="BS331" s="332"/>
      <c r="BT331" s="332"/>
      <c r="BU331" s="332"/>
      <c r="BV331" s="332"/>
      <c r="BW331" s="332"/>
      <c r="BX331" s="332"/>
      <c r="BY331" s="332"/>
      <c r="BZ331" s="332"/>
      <c r="CA331" s="332"/>
      <c r="CB331" s="332"/>
      <c r="CC331" s="332"/>
      <c r="CD331" s="332"/>
      <c r="CE331" s="332"/>
      <c r="CF331" s="332"/>
      <c r="CG331" s="332"/>
      <c r="CH331" s="332"/>
      <c r="CI331" s="332"/>
      <c r="CJ331" s="332"/>
      <c r="CK331" s="332"/>
      <c r="CL331" s="332"/>
    </row>
    <row r="332" spans="1:90" s="271" customFormat="1" ht="14.25" x14ac:dyDescent="0.2">
      <c r="A332" s="321"/>
      <c r="B332" s="762">
        <v>5568</v>
      </c>
      <c r="C332" s="763" t="s">
        <v>994</v>
      </c>
      <c r="D332" s="760">
        <f>SUM(D325:D331)</f>
        <v>0</v>
      </c>
      <c r="E332" s="760">
        <f>SUM(E325:E331)</f>
        <v>0</v>
      </c>
      <c r="F332" s="761"/>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334"/>
      <c r="AF332" s="334"/>
      <c r="AG332" s="334"/>
      <c r="AH332" s="334"/>
      <c r="AI332" s="334"/>
      <c r="AJ332" s="334"/>
      <c r="AK332" s="334"/>
      <c r="AL332" s="334"/>
      <c r="AM332" s="334"/>
      <c r="AN332" s="334"/>
      <c r="AO332" s="334"/>
      <c r="AP332" s="334"/>
      <c r="AQ332" s="334"/>
      <c r="AR332" s="334"/>
      <c r="AS332" s="334"/>
      <c r="AT332" s="334"/>
      <c r="AU332" s="334"/>
      <c r="AV332" s="334"/>
      <c r="AW332" s="334"/>
      <c r="AX332" s="334"/>
      <c r="AY332" s="334"/>
      <c r="AZ332" s="334"/>
      <c r="BA332" s="334"/>
      <c r="BB332" s="334"/>
      <c r="BC332" s="334"/>
      <c r="BD332" s="334"/>
      <c r="BE332" s="334"/>
      <c r="BF332" s="334"/>
      <c r="BG332" s="334"/>
      <c r="BH332" s="334"/>
      <c r="BI332" s="334"/>
      <c r="BJ332" s="334"/>
      <c r="BK332" s="334"/>
      <c r="BL332" s="334"/>
      <c r="BM332" s="334"/>
      <c r="BN332" s="334"/>
      <c r="BO332" s="334"/>
      <c r="BP332" s="334"/>
      <c r="BQ332" s="334"/>
      <c r="BR332" s="334"/>
      <c r="BS332" s="334"/>
      <c r="BT332" s="334"/>
      <c r="BU332" s="334"/>
      <c r="BV332" s="334"/>
      <c r="BW332" s="334"/>
      <c r="BX332" s="334"/>
      <c r="BY332" s="334"/>
      <c r="BZ332" s="334"/>
      <c r="CA332" s="334"/>
      <c r="CB332" s="334"/>
      <c r="CC332" s="334"/>
      <c r="CD332" s="334"/>
      <c r="CE332" s="334"/>
      <c r="CF332" s="334"/>
      <c r="CG332" s="334"/>
      <c r="CH332" s="334"/>
      <c r="CI332" s="334"/>
      <c r="CJ332" s="334"/>
      <c r="CK332" s="334"/>
      <c r="CL332" s="334"/>
    </row>
    <row r="333" spans="1:90" ht="15" x14ac:dyDescent="0.2">
      <c r="A333" s="321"/>
      <c r="B333" s="323"/>
      <c r="C333" s="318"/>
      <c r="D333" s="371"/>
      <c r="E333" s="367"/>
      <c r="F333" s="367"/>
    </row>
    <row r="334" spans="1:90" ht="15" x14ac:dyDescent="0.2">
      <c r="A334" s="321"/>
      <c r="B334" s="323">
        <v>5600</v>
      </c>
      <c r="C334" s="318" t="s">
        <v>1564</v>
      </c>
      <c r="D334" s="371"/>
      <c r="E334" s="367"/>
      <c r="F334" s="367"/>
    </row>
    <row r="335" spans="1:90" ht="15" x14ac:dyDescent="0.2">
      <c r="A335" s="321"/>
      <c r="B335" s="323"/>
      <c r="C335" s="318"/>
      <c r="D335" s="371"/>
      <c r="E335" s="367"/>
      <c r="F335" s="367"/>
    </row>
    <row r="336" spans="1:90" ht="15" x14ac:dyDescent="0.2">
      <c r="A336" s="321"/>
      <c r="B336" s="323">
        <v>5601</v>
      </c>
      <c r="C336" s="318" t="s">
        <v>1565</v>
      </c>
      <c r="D336" s="371"/>
      <c r="E336" s="367"/>
      <c r="F336" s="367"/>
    </row>
    <row r="337" spans="1:90" ht="15" x14ac:dyDescent="0.2">
      <c r="A337" s="321"/>
      <c r="B337" s="323"/>
      <c r="C337" s="318"/>
      <c r="D337" s="371"/>
      <c r="E337" s="367"/>
      <c r="F337" s="367"/>
    </row>
    <row r="338" spans="1:90" s="270" customFormat="1" ht="14.25" x14ac:dyDescent="0.2">
      <c r="A338" s="321"/>
      <c r="B338" s="321">
        <v>5602</v>
      </c>
      <c r="C338" s="315" t="s">
        <v>819</v>
      </c>
      <c r="D338" s="371">
        <f>ROUND(SUMIFS('GROUP Inputs'!H:H,'GROUP Inputs'!A:A,'Kiwi Park Data'!B338),0)</f>
        <v>0</v>
      </c>
      <c r="E338" s="371">
        <f>ROUND(SUMIFS('GROUP Inputs'!I:I,'GROUP Inputs'!A:A,'Kiwi Park Data'!B338),0)</f>
        <v>0</v>
      </c>
      <c r="F338" s="367"/>
      <c r="G338" s="332"/>
      <c r="H338" s="332"/>
      <c r="I338" s="332"/>
      <c r="J338" s="332"/>
      <c r="K338" s="332"/>
      <c r="L338" s="332"/>
      <c r="M338" s="332"/>
      <c r="N338" s="332"/>
      <c r="O338" s="332"/>
      <c r="P338" s="332"/>
      <c r="Q338" s="332"/>
      <c r="R338" s="332"/>
      <c r="S338" s="332"/>
      <c r="T338" s="332"/>
      <c r="U338" s="332"/>
      <c r="V338" s="332"/>
      <c r="W338" s="332"/>
      <c r="X338" s="332"/>
      <c r="Y338" s="332"/>
      <c r="Z338" s="332"/>
      <c r="AA338" s="332"/>
      <c r="AB338" s="332"/>
      <c r="AC338" s="332"/>
      <c r="AD338" s="332"/>
      <c r="AE338" s="332"/>
      <c r="AF338" s="332"/>
      <c r="AG338" s="332"/>
      <c r="AH338" s="332"/>
      <c r="AI338" s="332"/>
      <c r="AJ338" s="332"/>
      <c r="AK338" s="332"/>
      <c r="AL338" s="332"/>
      <c r="AM338" s="332"/>
      <c r="AN338" s="332"/>
      <c r="AO338" s="332"/>
      <c r="AP338" s="332"/>
      <c r="AQ338" s="332"/>
      <c r="AR338" s="332"/>
      <c r="AS338" s="332"/>
      <c r="AT338" s="332"/>
      <c r="AU338" s="332"/>
      <c r="AV338" s="332"/>
      <c r="AW338" s="332"/>
      <c r="AX338" s="332"/>
      <c r="AY338" s="332"/>
      <c r="AZ338" s="332"/>
      <c r="BA338" s="332"/>
      <c r="BB338" s="332"/>
      <c r="BC338" s="332"/>
      <c r="BD338" s="332"/>
      <c r="BE338" s="332"/>
      <c r="BF338" s="332"/>
      <c r="BG338" s="332"/>
      <c r="BH338" s="332"/>
      <c r="BI338" s="332"/>
      <c r="BJ338" s="332"/>
      <c r="BK338" s="332"/>
      <c r="BL338" s="332"/>
      <c r="BM338" s="332"/>
      <c r="BN338" s="332"/>
      <c r="BO338" s="332"/>
      <c r="BP338" s="332"/>
      <c r="BQ338" s="332"/>
      <c r="BR338" s="332"/>
      <c r="BS338" s="332"/>
      <c r="BT338" s="332"/>
      <c r="BU338" s="332"/>
      <c r="BV338" s="332"/>
      <c r="BW338" s="332"/>
      <c r="BX338" s="332"/>
      <c r="BY338" s="332"/>
      <c r="BZ338" s="332"/>
      <c r="CA338" s="332"/>
      <c r="CB338" s="332"/>
      <c r="CC338" s="332"/>
      <c r="CD338" s="332"/>
      <c r="CE338" s="332"/>
      <c r="CF338" s="332"/>
      <c r="CG338" s="332"/>
      <c r="CH338" s="332"/>
      <c r="CI338" s="332"/>
      <c r="CJ338" s="332"/>
      <c r="CK338" s="332"/>
      <c r="CL338" s="332"/>
    </row>
    <row r="339" spans="1:90" s="270" customFormat="1" ht="14.25" x14ac:dyDescent="0.2">
      <c r="A339" s="321"/>
      <c r="B339" s="321">
        <v>5603</v>
      </c>
      <c r="C339" s="315" t="s">
        <v>1566</v>
      </c>
      <c r="D339" s="371">
        <f>ROUND(SUMIFS('GROUP Inputs'!H:H,'GROUP Inputs'!A:A,'Kiwi Park Data'!B339),0)</f>
        <v>0</v>
      </c>
      <c r="E339" s="371">
        <f>ROUND(SUMIFS('GROUP Inputs'!I:I,'GROUP Inputs'!A:A,'Kiwi Park Data'!B339),0)</f>
        <v>0</v>
      </c>
      <c r="F339" s="367"/>
      <c r="G339" s="332"/>
      <c r="H339" s="332"/>
      <c r="I339" s="332"/>
      <c r="J339" s="332"/>
      <c r="K339" s="332"/>
      <c r="L339" s="332"/>
      <c r="M339" s="332"/>
      <c r="N339" s="332"/>
      <c r="O339" s="332"/>
      <c r="P339" s="332"/>
      <c r="Q339" s="332"/>
      <c r="R339" s="332"/>
      <c r="S339" s="332"/>
      <c r="T339" s="332"/>
      <c r="U339" s="332"/>
      <c r="V339" s="332"/>
      <c r="W339" s="332"/>
      <c r="X339" s="332"/>
      <c r="Y339" s="332"/>
      <c r="Z339" s="332"/>
      <c r="AA339" s="332"/>
      <c r="AB339" s="332"/>
      <c r="AC339" s="332"/>
      <c r="AD339" s="332"/>
      <c r="AE339" s="332"/>
      <c r="AF339" s="332"/>
      <c r="AG339" s="332"/>
      <c r="AH339" s="332"/>
      <c r="AI339" s="332"/>
      <c r="AJ339" s="332"/>
      <c r="AK339" s="332"/>
      <c r="AL339" s="332"/>
      <c r="AM339" s="332"/>
      <c r="AN339" s="332"/>
      <c r="AO339" s="332"/>
      <c r="AP339" s="332"/>
      <c r="AQ339" s="332"/>
      <c r="AR339" s="332"/>
      <c r="AS339" s="332"/>
      <c r="AT339" s="332"/>
      <c r="AU339" s="332"/>
      <c r="AV339" s="332"/>
      <c r="AW339" s="332"/>
      <c r="AX339" s="332"/>
      <c r="AY339" s="332"/>
      <c r="AZ339" s="332"/>
      <c r="BA339" s="332"/>
      <c r="BB339" s="332"/>
      <c r="BC339" s="332"/>
      <c r="BD339" s="332"/>
      <c r="BE339" s="332"/>
      <c r="BF339" s="332"/>
      <c r="BG339" s="332"/>
      <c r="BH339" s="332"/>
      <c r="BI339" s="332"/>
      <c r="BJ339" s="332"/>
      <c r="BK339" s="332"/>
      <c r="BL339" s="332"/>
      <c r="BM339" s="332"/>
      <c r="BN339" s="332"/>
      <c r="BO339" s="332"/>
      <c r="BP339" s="332"/>
      <c r="BQ339" s="332"/>
      <c r="BR339" s="332"/>
      <c r="BS339" s="332"/>
      <c r="BT339" s="332"/>
      <c r="BU339" s="332"/>
      <c r="BV339" s="332"/>
      <c r="BW339" s="332"/>
      <c r="BX339" s="332"/>
      <c r="BY339" s="332"/>
      <c r="BZ339" s="332"/>
      <c r="CA339" s="332"/>
      <c r="CB339" s="332"/>
      <c r="CC339" s="332"/>
      <c r="CD339" s="332"/>
      <c r="CE339" s="332"/>
      <c r="CF339" s="332"/>
      <c r="CG339" s="332"/>
      <c r="CH339" s="332"/>
      <c r="CI339" s="332"/>
      <c r="CJ339" s="332"/>
      <c r="CK339" s="332"/>
      <c r="CL339" s="332"/>
    </row>
    <row r="340" spans="1:90" ht="15" x14ac:dyDescent="0.2">
      <c r="A340" s="321"/>
      <c r="B340" s="323"/>
      <c r="C340" s="318"/>
      <c r="D340" s="371"/>
      <c r="E340" s="367"/>
      <c r="F340" s="367"/>
    </row>
    <row r="341" spans="1:90" s="271" customFormat="1" ht="14.25" x14ac:dyDescent="0.2">
      <c r="A341" s="324"/>
      <c r="B341" s="758">
        <v>5604</v>
      </c>
      <c r="C341" s="759" t="s">
        <v>994</v>
      </c>
      <c r="D341" s="760">
        <f>D338-D339</f>
        <v>0</v>
      </c>
      <c r="E341" s="760">
        <f>E338-E339</f>
        <v>0</v>
      </c>
      <c r="F341" s="761"/>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334"/>
      <c r="AF341" s="334"/>
      <c r="AG341" s="334"/>
      <c r="AH341" s="334"/>
      <c r="AI341" s="334"/>
      <c r="AJ341" s="334"/>
      <c r="AK341" s="334"/>
      <c r="AL341" s="334"/>
      <c r="AM341" s="334"/>
      <c r="AN341" s="334"/>
      <c r="AO341" s="334"/>
      <c r="AP341" s="334"/>
      <c r="AQ341" s="334"/>
      <c r="AR341" s="334"/>
      <c r="AS341" s="334"/>
      <c r="AT341" s="334"/>
      <c r="AU341" s="334"/>
      <c r="AV341" s="334"/>
      <c r="AW341" s="334"/>
      <c r="AX341" s="334"/>
      <c r="AY341" s="334"/>
      <c r="AZ341" s="334"/>
      <c r="BA341" s="334"/>
      <c r="BB341" s="334"/>
      <c r="BC341" s="334"/>
      <c r="BD341" s="334"/>
      <c r="BE341" s="334"/>
      <c r="BF341" s="334"/>
      <c r="BG341" s="334"/>
      <c r="BH341" s="334"/>
      <c r="BI341" s="334"/>
      <c r="BJ341" s="334"/>
      <c r="BK341" s="334"/>
      <c r="BL341" s="334"/>
      <c r="BM341" s="334"/>
      <c r="BN341" s="334"/>
      <c r="BO341" s="334"/>
      <c r="BP341" s="334"/>
      <c r="BQ341" s="334"/>
      <c r="BR341" s="334"/>
      <c r="BS341" s="334"/>
      <c r="BT341" s="334"/>
      <c r="BU341" s="334"/>
      <c r="BV341" s="334"/>
      <c r="BW341" s="334"/>
      <c r="BX341" s="334"/>
      <c r="BY341" s="334"/>
      <c r="BZ341" s="334"/>
      <c r="CA341" s="334"/>
      <c r="CB341" s="334"/>
      <c r="CC341" s="334"/>
      <c r="CD341" s="334"/>
      <c r="CE341" s="334"/>
      <c r="CF341" s="334"/>
      <c r="CG341" s="334"/>
      <c r="CH341" s="334"/>
      <c r="CI341" s="334"/>
      <c r="CJ341" s="334"/>
      <c r="CK341" s="334"/>
      <c r="CL341" s="334"/>
    </row>
    <row r="342" spans="1:90" ht="15" x14ac:dyDescent="0.2">
      <c r="A342" s="321"/>
      <c r="B342" s="323"/>
      <c r="C342" s="318"/>
      <c r="D342" s="371"/>
      <c r="E342" s="367"/>
      <c r="F342" s="367"/>
    </row>
    <row r="343" spans="1:90" ht="15" x14ac:dyDescent="0.2">
      <c r="A343" s="321"/>
      <c r="B343" s="323">
        <v>5610</v>
      </c>
      <c r="C343" s="318" t="s">
        <v>1567</v>
      </c>
      <c r="D343" s="371"/>
      <c r="E343" s="367"/>
      <c r="F343" s="367"/>
    </row>
    <row r="344" spans="1:90" ht="15" x14ac:dyDescent="0.2">
      <c r="A344" s="321"/>
      <c r="B344" s="323"/>
      <c r="C344" s="318"/>
      <c r="D344" s="371"/>
      <c r="E344" s="367"/>
      <c r="F344" s="367"/>
    </row>
    <row r="345" spans="1:90" s="270" customFormat="1" ht="14.25" x14ac:dyDescent="0.2">
      <c r="A345" s="321"/>
      <c r="B345" s="321">
        <v>5612</v>
      </c>
      <c r="C345" s="315" t="s">
        <v>117</v>
      </c>
      <c r="D345" s="371">
        <f>ROUND(SUMIFS('GROUP Inputs'!H:H,'GROUP Inputs'!A:A,'Kiwi Park Data'!B345),0)</f>
        <v>0</v>
      </c>
      <c r="E345" s="371">
        <f>ROUND(SUMIFS('GROUP Inputs'!I:I,'GROUP Inputs'!A:A,'Kiwi Park Data'!B345),0)</f>
        <v>0</v>
      </c>
      <c r="F345" s="367"/>
      <c r="G345" s="332"/>
      <c r="H345" s="332"/>
      <c r="I345" s="332"/>
      <c r="J345" s="332"/>
      <c r="K345" s="332"/>
      <c r="L345" s="332"/>
      <c r="M345" s="332"/>
      <c r="N345" s="332"/>
      <c r="O345" s="332"/>
      <c r="P345" s="332"/>
      <c r="Q345" s="332"/>
      <c r="R345" s="332"/>
      <c r="S345" s="332"/>
      <c r="T345" s="332"/>
      <c r="U345" s="332"/>
      <c r="V345" s="332"/>
      <c r="W345" s="332"/>
      <c r="X345" s="332"/>
      <c r="Y345" s="332"/>
      <c r="Z345" s="332"/>
      <c r="AA345" s="332"/>
      <c r="AB345" s="332"/>
      <c r="AC345" s="332"/>
      <c r="AD345" s="332"/>
      <c r="AE345" s="332"/>
      <c r="AF345" s="332"/>
      <c r="AG345" s="332"/>
      <c r="AH345" s="332"/>
      <c r="AI345" s="332"/>
      <c r="AJ345" s="332"/>
      <c r="AK345" s="332"/>
      <c r="AL345" s="332"/>
      <c r="AM345" s="332"/>
      <c r="AN345" s="332"/>
      <c r="AO345" s="332"/>
      <c r="AP345" s="332"/>
      <c r="AQ345" s="332"/>
      <c r="AR345" s="332"/>
      <c r="AS345" s="332"/>
      <c r="AT345" s="332"/>
      <c r="AU345" s="332"/>
      <c r="AV345" s="332"/>
      <c r="AW345" s="332"/>
      <c r="AX345" s="332"/>
      <c r="AY345" s="332"/>
      <c r="AZ345" s="332"/>
      <c r="BA345" s="332"/>
      <c r="BB345" s="332"/>
      <c r="BC345" s="332"/>
      <c r="BD345" s="332"/>
      <c r="BE345" s="332"/>
      <c r="BF345" s="332"/>
      <c r="BG345" s="332"/>
      <c r="BH345" s="332"/>
      <c r="BI345" s="332"/>
      <c r="BJ345" s="332"/>
      <c r="BK345" s="332"/>
      <c r="BL345" s="332"/>
      <c r="BM345" s="332"/>
      <c r="BN345" s="332"/>
      <c r="BO345" s="332"/>
      <c r="BP345" s="332"/>
      <c r="BQ345" s="332"/>
      <c r="BR345" s="332"/>
      <c r="BS345" s="332"/>
      <c r="BT345" s="332"/>
      <c r="BU345" s="332"/>
      <c r="BV345" s="332"/>
      <c r="BW345" s="332"/>
      <c r="BX345" s="332"/>
      <c r="BY345" s="332"/>
      <c r="BZ345" s="332"/>
      <c r="CA345" s="332"/>
      <c r="CB345" s="332"/>
      <c r="CC345" s="332"/>
      <c r="CD345" s="332"/>
      <c r="CE345" s="332"/>
      <c r="CF345" s="332"/>
      <c r="CG345" s="332"/>
      <c r="CH345" s="332"/>
      <c r="CI345" s="332"/>
      <c r="CJ345" s="332"/>
      <c r="CK345" s="332"/>
      <c r="CL345" s="332"/>
    </row>
    <row r="346" spans="1:90" s="270" customFormat="1" ht="14.25" x14ac:dyDescent="0.2">
      <c r="A346" s="321"/>
      <c r="B346" s="321">
        <v>5614</v>
      </c>
      <c r="C346" s="315" t="s">
        <v>1566</v>
      </c>
      <c r="D346" s="371">
        <f>ROUND(SUMIFS('GROUP Inputs'!H:H,'GROUP Inputs'!A:A,'Kiwi Park Data'!B346),0)</f>
        <v>0</v>
      </c>
      <c r="E346" s="371">
        <f>ROUND(SUMIFS('GROUP Inputs'!I:I,'GROUP Inputs'!A:A,'Kiwi Park Data'!B346),0)</f>
        <v>0</v>
      </c>
      <c r="F346" s="367"/>
      <c r="G346" s="332"/>
      <c r="H346" s="332"/>
      <c r="I346" s="332"/>
      <c r="J346" s="332"/>
      <c r="K346" s="332"/>
      <c r="L346" s="332"/>
      <c r="M346" s="332"/>
      <c r="N346" s="332"/>
      <c r="O346" s="332"/>
      <c r="P346" s="332"/>
      <c r="Q346" s="332"/>
      <c r="R346" s="332"/>
      <c r="S346" s="332"/>
      <c r="T346" s="332"/>
      <c r="U346" s="332"/>
      <c r="V346" s="332"/>
      <c r="W346" s="332"/>
      <c r="X346" s="332"/>
      <c r="Y346" s="332"/>
      <c r="Z346" s="332"/>
      <c r="AA346" s="332"/>
      <c r="AB346" s="332"/>
      <c r="AC346" s="332"/>
      <c r="AD346" s="332"/>
      <c r="AE346" s="332"/>
      <c r="AF346" s="332"/>
      <c r="AG346" s="332"/>
      <c r="AH346" s="332"/>
      <c r="AI346" s="332"/>
      <c r="AJ346" s="332"/>
      <c r="AK346" s="332"/>
      <c r="AL346" s="332"/>
      <c r="AM346" s="332"/>
      <c r="AN346" s="332"/>
      <c r="AO346" s="332"/>
      <c r="AP346" s="332"/>
      <c r="AQ346" s="332"/>
      <c r="AR346" s="332"/>
      <c r="AS346" s="332"/>
      <c r="AT346" s="332"/>
      <c r="AU346" s="332"/>
      <c r="AV346" s="332"/>
      <c r="AW346" s="332"/>
      <c r="AX346" s="332"/>
      <c r="AY346" s="332"/>
      <c r="AZ346" s="332"/>
      <c r="BA346" s="332"/>
      <c r="BB346" s="332"/>
      <c r="BC346" s="332"/>
      <c r="BD346" s="332"/>
      <c r="BE346" s="332"/>
      <c r="BF346" s="332"/>
      <c r="BG346" s="332"/>
      <c r="BH346" s="332"/>
      <c r="BI346" s="332"/>
      <c r="BJ346" s="332"/>
      <c r="BK346" s="332"/>
      <c r="BL346" s="332"/>
      <c r="BM346" s="332"/>
      <c r="BN346" s="332"/>
      <c r="BO346" s="332"/>
      <c r="BP346" s="332"/>
      <c r="BQ346" s="332"/>
      <c r="BR346" s="332"/>
      <c r="BS346" s="332"/>
      <c r="BT346" s="332"/>
      <c r="BU346" s="332"/>
      <c r="BV346" s="332"/>
      <c r="BW346" s="332"/>
      <c r="BX346" s="332"/>
      <c r="BY346" s="332"/>
      <c r="BZ346" s="332"/>
      <c r="CA346" s="332"/>
      <c r="CB346" s="332"/>
      <c r="CC346" s="332"/>
      <c r="CD346" s="332"/>
      <c r="CE346" s="332"/>
      <c r="CF346" s="332"/>
      <c r="CG346" s="332"/>
      <c r="CH346" s="332"/>
      <c r="CI346" s="332"/>
      <c r="CJ346" s="332"/>
      <c r="CK346" s="332"/>
      <c r="CL346" s="332"/>
    </row>
    <row r="347" spans="1:90" s="270" customFormat="1" ht="14.25" x14ac:dyDescent="0.2">
      <c r="A347" s="321"/>
      <c r="B347" s="321"/>
      <c r="C347" s="315"/>
      <c r="D347" s="371"/>
      <c r="E347" s="367"/>
      <c r="F347" s="367"/>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332"/>
      <c r="AE347" s="332"/>
      <c r="AF347" s="332"/>
      <c r="AG347" s="332"/>
      <c r="AH347" s="332"/>
      <c r="AI347" s="332"/>
      <c r="AJ347" s="332"/>
      <c r="AK347" s="332"/>
      <c r="AL347" s="332"/>
      <c r="AM347" s="332"/>
      <c r="AN347" s="332"/>
      <c r="AO347" s="332"/>
      <c r="AP347" s="332"/>
      <c r="AQ347" s="332"/>
      <c r="AR347" s="332"/>
      <c r="AS347" s="332"/>
      <c r="AT347" s="332"/>
      <c r="AU347" s="332"/>
      <c r="AV347" s="332"/>
      <c r="AW347" s="332"/>
      <c r="AX347" s="332"/>
      <c r="AY347" s="332"/>
      <c r="AZ347" s="332"/>
      <c r="BA347" s="332"/>
      <c r="BB347" s="332"/>
      <c r="BC347" s="332"/>
      <c r="BD347" s="332"/>
      <c r="BE347" s="332"/>
      <c r="BF347" s="332"/>
      <c r="BG347" s="332"/>
      <c r="BH347" s="332"/>
      <c r="BI347" s="332"/>
      <c r="BJ347" s="332"/>
      <c r="BK347" s="332"/>
      <c r="BL347" s="332"/>
      <c r="BM347" s="332"/>
      <c r="BN347" s="332"/>
      <c r="BO347" s="332"/>
      <c r="BP347" s="332"/>
      <c r="BQ347" s="332"/>
      <c r="BR347" s="332"/>
      <c r="BS347" s="332"/>
      <c r="BT347" s="332"/>
      <c r="BU347" s="332"/>
      <c r="BV347" s="332"/>
      <c r="BW347" s="332"/>
      <c r="BX347" s="332"/>
      <c r="BY347" s="332"/>
      <c r="BZ347" s="332"/>
      <c r="CA347" s="332"/>
      <c r="CB347" s="332"/>
      <c r="CC347" s="332"/>
      <c r="CD347" s="332"/>
      <c r="CE347" s="332"/>
      <c r="CF347" s="332"/>
      <c r="CG347" s="332"/>
      <c r="CH347" s="332"/>
      <c r="CI347" s="332"/>
      <c r="CJ347" s="332"/>
      <c r="CK347" s="332"/>
      <c r="CL347" s="332"/>
    </row>
    <row r="348" spans="1:90" s="271" customFormat="1" ht="14.25" x14ac:dyDescent="0.2">
      <c r="A348" s="321"/>
      <c r="B348" s="758">
        <v>5616</v>
      </c>
      <c r="C348" s="759" t="s">
        <v>994</v>
      </c>
      <c r="D348" s="760">
        <f>D345-D346</f>
        <v>0</v>
      </c>
      <c r="E348" s="760">
        <f>E345-E346</f>
        <v>0</v>
      </c>
      <c r="F348" s="761"/>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c r="AE348" s="334"/>
      <c r="AF348" s="334"/>
      <c r="AG348" s="334"/>
      <c r="AH348" s="334"/>
      <c r="AI348" s="334"/>
      <c r="AJ348" s="334"/>
      <c r="AK348" s="334"/>
      <c r="AL348" s="334"/>
      <c r="AM348" s="334"/>
      <c r="AN348" s="334"/>
      <c r="AO348" s="334"/>
      <c r="AP348" s="334"/>
      <c r="AQ348" s="334"/>
      <c r="AR348" s="334"/>
      <c r="AS348" s="334"/>
      <c r="AT348" s="334"/>
      <c r="AU348" s="334"/>
      <c r="AV348" s="334"/>
      <c r="AW348" s="334"/>
      <c r="AX348" s="334"/>
      <c r="AY348" s="334"/>
      <c r="AZ348" s="334"/>
      <c r="BA348" s="334"/>
      <c r="BB348" s="334"/>
      <c r="BC348" s="334"/>
      <c r="BD348" s="334"/>
      <c r="BE348" s="334"/>
      <c r="BF348" s="334"/>
      <c r="BG348" s="334"/>
      <c r="BH348" s="334"/>
      <c r="BI348" s="334"/>
      <c r="BJ348" s="334"/>
      <c r="BK348" s="334"/>
      <c r="BL348" s="334"/>
      <c r="BM348" s="334"/>
      <c r="BN348" s="334"/>
      <c r="BO348" s="334"/>
      <c r="BP348" s="334"/>
      <c r="BQ348" s="334"/>
      <c r="BR348" s="334"/>
      <c r="BS348" s="334"/>
      <c r="BT348" s="334"/>
      <c r="BU348" s="334"/>
      <c r="BV348" s="334"/>
      <c r="BW348" s="334"/>
      <c r="BX348" s="334"/>
      <c r="BY348" s="334"/>
      <c r="BZ348" s="334"/>
      <c r="CA348" s="334"/>
      <c r="CB348" s="334"/>
      <c r="CC348" s="334"/>
      <c r="CD348" s="334"/>
      <c r="CE348" s="334"/>
      <c r="CF348" s="334"/>
      <c r="CG348" s="334"/>
      <c r="CH348" s="334"/>
      <c r="CI348" s="334"/>
      <c r="CJ348" s="334"/>
      <c r="CK348" s="334"/>
      <c r="CL348" s="334"/>
    </row>
    <row r="349" spans="1:90" ht="15" x14ac:dyDescent="0.2">
      <c r="A349" s="321"/>
      <c r="B349" s="323"/>
      <c r="C349" s="318"/>
      <c r="D349" s="371"/>
      <c r="E349" s="367"/>
      <c r="F349" s="367"/>
    </row>
    <row r="350" spans="1:90" ht="15" x14ac:dyDescent="0.2">
      <c r="A350" s="321"/>
      <c r="B350" s="323">
        <v>5620</v>
      </c>
      <c r="C350" s="318" t="s">
        <v>1568</v>
      </c>
      <c r="D350" s="371"/>
      <c r="E350" s="367"/>
      <c r="F350" s="367"/>
    </row>
    <row r="351" spans="1:90" ht="15" x14ac:dyDescent="0.2">
      <c r="A351" s="323"/>
      <c r="B351" s="323"/>
      <c r="C351" s="318"/>
      <c r="D351" s="371"/>
      <c r="E351" s="367"/>
      <c r="F351" s="367"/>
    </row>
    <row r="352" spans="1:90" s="270" customFormat="1" ht="14.25" x14ac:dyDescent="0.2">
      <c r="A352" s="321"/>
      <c r="B352" s="321">
        <v>5622</v>
      </c>
      <c r="C352" s="315" t="s">
        <v>1412</v>
      </c>
      <c r="D352" s="371">
        <f>ROUND(SUMIFS('GROUP Inputs'!H:H,'GROUP Inputs'!A:A,'Kiwi Park Data'!B352),0)</f>
        <v>0</v>
      </c>
      <c r="E352" s="371">
        <f>ROUND(SUMIFS('GROUP Inputs'!I:I,'GROUP Inputs'!A:A,'Kiwi Park Data'!B352),0)</f>
        <v>0</v>
      </c>
      <c r="F352" s="367"/>
      <c r="G352" s="332"/>
      <c r="H352" s="332"/>
      <c r="I352" s="332"/>
      <c r="J352" s="332"/>
      <c r="K352" s="332"/>
      <c r="L352" s="332"/>
      <c r="M352" s="332"/>
      <c r="N352" s="332"/>
      <c r="O352" s="332"/>
      <c r="P352" s="332"/>
      <c r="Q352" s="332"/>
      <c r="R352" s="332"/>
      <c r="S352" s="332"/>
      <c r="T352" s="332"/>
      <c r="U352" s="332"/>
      <c r="V352" s="332"/>
      <c r="W352" s="332"/>
      <c r="X352" s="332"/>
      <c r="Y352" s="332"/>
      <c r="Z352" s="332"/>
      <c r="AA352" s="332"/>
      <c r="AB352" s="332"/>
      <c r="AC352" s="332"/>
      <c r="AD352" s="332"/>
      <c r="AE352" s="332"/>
      <c r="AF352" s="332"/>
      <c r="AG352" s="332"/>
      <c r="AH352" s="332"/>
      <c r="AI352" s="332"/>
      <c r="AJ352" s="332"/>
      <c r="AK352" s="332"/>
      <c r="AL352" s="332"/>
      <c r="AM352" s="332"/>
      <c r="AN352" s="332"/>
      <c r="AO352" s="332"/>
      <c r="AP352" s="332"/>
      <c r="AQ352" s="332"/>
      <c r="AR352" s="332"/>
      <c r="AS352" s="332"/>
      <c r="AT352" s="332"/>
      <c r="AU352" s="332"/>
      <c r="AV352" s="332"/>
      <c r="AW352" s="332"/>
      <c r="AX352" s="332"/>
      <c r="AY352" s="332"/>
      <c r="AZ352" s="332"/>
      <c r="BA352" s="332"/>
      <c r="BB352" s="332"/>
      <c r="BC352" s="332"/>
      <c r="BD352" s="332"/>
      <c r="BE352" s="332"/>
      <c r="BF352" s="332"/>
      <c r="BG352" s="332"/>
      <c r="BH352" s="332"/>
      <c r="BI352" s="332"/>
      <c r="BJ352" s="332"/>
      <c r="BK352" s="332"/>
      <c r="BL352" s="332"/>
      <c r="BM352" s="332"/>
      <c r="BN352" s="332"/>
      <c r="BO352" s="332"/>
      <c r="BP352" s="332"/>
      <c r="BQ352" s="332"/>
      <c r="BR352" s="332"/>
      <c r="BS352" s="332"/>
      <c r="BT352" s="332"/>
      <c r="BU352" s="332"/>
      <c r="BV352" s="332"/>
      <c r="BW352" s="332"/>
      <c r="BX352" s="332"/>
      <c r="BY352" s="332"/>
      <c r="BZ352" s="332"/>
      <c r="CA352" s="332"/>
      <c r="CB352" s="332"/>
      <c r="CC352" s="332"/>
      <c r="CD352" s="332"/>
      <c r="CE352" s="332"/>
      <c r="CF352" s="332"/>
      <c r="CG352" s="332"/>
      <c r="CH352" s="332"/>
      <c r="CI352" s="332"/>
      <c r="CJ352" s="332"/>
      <c r="CK352" s="332"/>
      <c r="CL352" s="332"/>
    </row>
    <row r="353" spans="1:90" s="270" customFormat="1" ht="14.25" x14ac:dyDescent="0.2">
      <c r="A353" s="321"/>
      <c r="B353" s="321">
        <v>5624</v>
      </c>
      <c r="C353" s="315" t="s">
        <v>1566</v>
      </c>
      <c r="D353" s="371">
        <f>ROUND(SUMIFS('GROUP Inputs'!H:H,'GROUP Inputs'!A:A,'Kiwi Park Data'!B353),0)</f>
        <v>0</v>
      </c>
      <c r="E353" s="371">
        <f>ROUND(SUMIFS('GROUP Inputs'!I:I,'GROUP Inputs'!A:A,'Kiwi Park Data'!B353),0)</f>
        <v>0</v>
      </c>
      <c r="F353" s="367"/>
      <c r="G353" s="332"/>
      <c r="H353" s="332"/>
      <c r="I353" s="332"/>
      <c r="J353" s="332"/>
      <c r="K353" s="332"/>
      <c r="L353" s="332"/>
      <c r="M353" s="332"/>
      <c r="N353" s="332"/>
      <c r="O353" s="332"/>
      <c r="P353" s="332"/>
      <c r="Q353" s="332"/>
      <c r="R353" s="332"/>
      <c r="S353" s="332"/>
      <c r="T353" s="332"/>
      <c r="U353" s="332"/>
      <c r="V353" s="332"/>
      <c r="W353" s="332"/>
      <c r="X353" s="332"/>
      <c r="Y353" s="332"/>
      <c r="Z353" s="332"/>
      <c r="AA353" s="332"/>
      <c r="AB353" s="332"/>
      <c r="AC353" s="332"/>
      <c r="AD353" s="332"/>
      <c r="AE353" s="332"/>
      <c r="AF353" s="332"/>
      <c r="AG353" s="332"/>
      <c r="AH353" s="332"/>
      <c r="AI353" s="332"/>
      <c r="AJ353" s="332"/>
      <c r="AK353" s="332"/>
      <c r="AL353" s="332"/>
      <c r="AM353" s="332"/>
      <c r="AN353" s="332"/>
      <c r="AO353" s="332"/>
      <c r="AP353" s="332"/>
      <c r="AQ353" s="332"/>
      <c r="AR353" s="332"/>
      <c r="AS353" s="332"/>
      <c r="AT353" s="332"/>
      <c r="AU353" s="332"/>
      <c r="AV353" s="332"/>
      <c r="AW353" s="332"/>
      <c r="AX353" s="332"/>
      <c r="AY353" s="332"/>
      <c r="AZ353" s="332"/>
      <c r="BA353" s="332"/>
      <c r="BB353" s="332"/>
      <c r="BC353" s="332"/>
      <c r="BD353" s="332"/>
      <c r="BE353" s="332"/>
      <c r="BF353" s="332"/>
      <c r="BG353" s="332"/>
      <c r="BH353" s="332"/>
      <c r="BI353" s="332"/>
      <c r="BJ353" s="332"/>
      <c r="BK353" s="332"/>
      <c r="BL353" s="332"/>
      <c r="BM353" s="332"/>
      <c r="BN353" s="332"/>
      <c r="BO353" s="332"/>
      <c r="BP353" s="332"/>
      <c r="BQ353" s="332"/>
      <c r="BR353" s="332"/>
      <c r="BS353" s="332"/>
      <c r="BT353" s="332"/>
      <c r="BU353" s="332"/>
      <c r="BV353" s="332"/>
      <c r="BW353" s="332"/>
      <c r="BX353" s="332"/>
      <c r="BY353" s="332"/>
      <c r="BZ353" s="332"/>
      <c r="CA353" s="332"/>
      <c r="CB353" s="332"/>
      <c r="CC353" s="332"/>
      <c r="CD353" s="332"/>
      <c r="CE353" s="332"/>
      <c r="CF353" s="332"/>
      <c r="CG353" s="332"/>
      <c r="CH353" s="332"/>
      <c r="CI353" s="332"/>
      <c r="CJ353" s="332"/>
      <c r="CK353" s="332"/>
      <c r="CL353" s="332"/>
    </row>
    <row r="354" spans="1:90" s="270" customFormat="1" ht="14.25" x14ac:dyDescent="0.2">
      <c r="A354" s="321"/>
      <c r="B354" s="321"/>
      <c r="C354" s="315"/>
      <c r="D354" s="371"/>
      <c r="E354" s="367"/>
      <c r="F354" s="367"/>
      <c r="G354" s="332"/>
      <c r="H354" s="332"/>
      <c r="I354" s="332"/>
      <c r="J354" s="332"/>
      <c r="K354" s="332"/>
      <c r="L354" s="332"/>
      <c r="M354" s="332"/>
      <c r="N354" s="332"/>
      <c r="O354" s="332"/>
      <c r="P354" s="332"/>
      <c r="Q354" s="332"/>
      <c r="R354" s="332"/>
      <c r="S354" s="332"/>
      <c r="T354" s="332"/>
      <c r="U354" s="332"/>
      <c r="V354" s="332"/>
      <c r="W354" s="332"/>
      <c r="X354" s="332"/>
      <c r="Y354" s="332"/>
      <c r="Z354" s="332"/>
      <c r="AA354" s="332"/>
      <c r="AB354" s="332"/>
      <c r="AC354" s="332"/>
      <c r="AD354" s="332"/>
      <c r="AE354" s="332"/>
      <c r="AF354" s="332"/>
      <c r="AG354" s="332"/>
      <c r="AH354" s="332"/>
      <c r="AI354" s="332"/>
      <c r="AJ354" s="332"/>
      <c r="AK354" s="332"/>
      <c r="AL354" s="332"/>
      <c r="AM354" s="332"/>
      <c r="AN354" s="332"/>
      <c r="AO354" s="332"/>
      <c r="AP354" s="332"/>
      <c r="AQ354" s="332"/>
      <c r="AR354" s="332"/>
      <c r="AS354" s="332"/>
      <c r="AT354" s="332"/>
      <c r="AU354" s="332"/>
      <c r="AV354" s="332"/>
      <c r="AW354" s="332"/>
      <c r="AX354" s="332"/>
      <c r="AY354" s="332"/>
      <c r="AZ354" s="332"/>
      <c r="BA354" s="332"/>
      <c r="BB354" s="332"/>
      <c r="BC354" s="332"/>
      <c r="BD354" s="332"/>
      <c r="BE354" s="332"/>
      <c r="BF354" s="332"/>
      <c r="BG354" s="332"/>
      <c r="BH354" s="332"/>
      <c r="BI354" s="332"/>
      <c r="BJ354" s="332"/>
      <c r="BK354" s="332"/>
      <c r="BL354" s="332"/>
      <c r="BM354" s="332"/>
      <c r="BN354" s="332"/>
      <c r="BO354" s="332"/>
      <c r="BP354" s="332"/>
      <c r="BQ354" s="332"/>
      <c r="BR354" s="332"/>
      <c r="BS354" s="332"/>
      <c r="BT354" s="332"/>
      <c r="BU354" s="332"/>
      <c r="BV354" s="332"/>
      <c r="BW354" s="332"/>
      <c r="BX354" s="332"/>
      <c r="BY354" s="332"/>
      <c r="BZ354" s="332"/>
      <c r="CA354" s="332"/>
      <c r="CB354" s="332"/>
      <c r="CC354" s="332"/>
      <c r="CD354" s="332"/>
      <c r="CE354" s="332"/>
      <c r="CF354" s="332"/>
      <c r="CG354" s="332"/>
      <c r="CH354" s="332"/>
      <c r="CI354" s="332"/>
      <c r="CJ354" s="332"/>
      <c r="CK354" s="332"/>
      <c r="CL354" s="332"/>
    </row>
    <row r="355" spans="1:90" s="271" customFormat="1" ht="14.25" x14ac:dyDescent="0.2">
      <c r="A355" s="324"/>
      <c r="B355" s="758">
        <v>5626</v>
      </c>
      <c r="C355" s="759" t="s">
        <v>994</v>
      </c>
      <c r="D355" s="760">
        <f>D352-D353</f>
        <v>0</v>
      </c>
      <c r="E355" s="760">
        <f>E352-E353</f>
        <v>0</v>
      </c>
      <c r="F355" s="761"/>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c r="AE355" s="334"/>
      <c r="AF355" s="334"/>
      <c r="AG355" s="334"/>
      <c r="AH355" s="334"/>
      <c r="AI355" s="334"/>
      <c r="AJ355" s="334"/>
      <c r="AK355" s="334"/>
      <c r="AL355" s="334"/>
      <c r="AM355" s="334"/>
      <c r="AN355" s="334"/>
      <c r="AO355" s="334"/>
      <c r="AP355" s="334"/>
      <c r="AQ355" s="334"/>
      <c r="AR355" s="334"/>
      <c r="AS355" s="334"/>
      <c r="AT355" s="334"/>
      <c r="AU355" s="334"/>
      <c r="AV355" s="334"/>
      <c r="AW355" s="334"/>
      <c r="AX355" s="334"/>
      <c r="AY355" s="334"/>
      <c r="AZ355" s="334"/>
      <c r="BA355" s="334"/>
      <c r="BB355" s="334"/>
      <c r="BC355" s="334"/>
      <c r="BD355" s="334"/>
      <c r="BE355" s="334"/>
      <c r="BF355" s="334"/>
      <c r="BG355" s="334"/>
      <c r="BH355" s="334"/>
      <c r="BI355" s="334"/>
      <c r="BJ355" s="334"/>
      <c r="BK355" s="334"/>
      <c r="BL355" s="334"/>
      <c r="BM355" s="334"/>
      <c r="BN355" s="334"/>
      <c r="BO355" s="334"/>
      <c r="BP355" s="334"/>
      <c r="BQ355" s="334"/>
      <c r="BR355" s="334"/>
      <c r="BS355" s="334"/>
      <c r="BT355" s="334"/>
      <c r="BU355" s="334"/>
      <c r="BV355" s="334"/>
      <c r="BW355" s="334"/>
      <c r="BX355" s="334"/>
      <c r="BY355" s="334"/>
      <c r="BZ355" s="334"/>
      <c r="CA355" s="334"/>
      <c r="CB355" s="334"/>
      <c r="CC355" s="334"/>
      <c r="CD355" s="334"/>
      <c r="CE355" s="334"/>
      <c r="CF355" s="334"/>
      <c r="CG355" s="334"/>
      <c r="CH355" s="334"/>
      <c r="CI355" s="334"/>
      <c r="CJ355" s="334"/>
      <c r="CK355" s="334"/>
      <c r="CL355" s="334"/>
    </row>
    <row r="356" spans="1:90" ht="15" x14ac:dyDescent="0.2">
      <c r="A356" s="323"/>
      <c r="B356" s="323"/>
      <c r="C356" s="318"/>
      <c r="D356" s="371"/>
      <c r="E356" s="367"/>
      <c r="F356" s="367"/>
    </row>
    <row r="357" spans="1:90" ht="15" x14ac:dyDescent="0.2">
      <c r="A357" s="323"/>
      <c r="B357" s="323">
        <v>5710</v>
      </c>
      <c r="C357" s="318" t="s">
        <v>1569</v>
      </c>
      <c r="D357" s="371"/>
      <c r="E357" s="367"/>
      <c r="F357" s="367"/>
    </row>
    <row r="358" spans="1:90" ht="15" x14ac:dyDescent="0.2">
      <c r="A358" s="323"/>
      <c r="B358" s="323"/>
      <c r="C358" s="318"/>
      <c r="D358" s="371"/>
      <c r="E358" s="367"/>
      <c r="F358" s="367"/>
    </row>
    <row r="359" spans="1:90" s="270" customFormat="1" ht="14.25" x14ac:dyDescent="0.2">
      <c r="A359" s="321"/>
      <c r="B359" s="321">
        <v>5712</v>
      </c>
      <c r="C359" s="315" t="s">
        <v>1570</v>
      </c>
      <c r="D359" s="371">
        <f>ROUND(SUMIFS('GROUP Inputs'!H:H,'GROUP Inputs'!A:A,'Kiwi Park Data'!B359),0)</f>
        <v>0</v>
      </c>
      <c r="E359" s="371">
        <f>ROUND(SUMIFS('GROUP Inputs'!I:I,'GROUP Inputs'!A:A,'Kiwi Park Data'!B359),0)</f>
        <v>0</v>
      </c>
      <c r="F359" s="367"/>
      <c r="G359" s="332"/>
      <c r="H359" s="332"/>
      <c r="I359" s="332"/>
      <c r="J359" s="332"/>
      <c r="K359" s="332"/>
      <c r="L359" s="332"/>
      <c r="M359" s="332"/>
      <c r="N359" s="332"/>
      <c r="O359" s="332"/>
      <c r="P359" s="332"/>
      <c r="Q359" s="332"/>
      <c r="R359" s="332"/>
      <c r="S359" s="332"/>
      <c r="T359" s="332"/>
      <c r="U359" s="332"/>
      <c r="V359" s="332"/>
      <c r="W359" s="332"/>
      <c r="X359" s="332"/>
      <c r="Y359" s="332"/>
      <c r="Z359" s="332"/>
      <c r="AA359" s="332"/>
      <c r="AB359" s="332"/>
      <c r="AC359" s="332"/>
      <c r="AD359" s="332"/>
      <c r="AE359" s="332"/>
      <c r="AF359" s="332"/>
      <c r="AG359" s="332"/>
      <c r="AH359" s="332"/>
      <c r="AI359" s="332"/>
      <c r="AJ359" s="332"/>
      <c r="AK359" s="332"/>
      <c r="AL359" s="332"/>
      <c r="AM359" s="332"/>
      <c r="AN359" s="332"/>
      <c r="AO359" s="332"/>
      <c r="AP359" s="332"/>
      <c r="AQ359" s="332"/>
      <c r="AR359" s="332"/>
      <c r="AS359" s="332"/>
      <c r="AT359" s="332"/>
      <c r="AU359" s="332"/>
      <c r="AV359" s="332"/>
      <c r="AW359" s="332"/>
      <c r="AX359" s="332"/>
      <c r="AY359" s="332"/>
      <c r="AZ359" s="332"/>
      <c r="BA359" s="332"/>
      <c r="BB359" s="332"/>
      <c r="BC359" s="332"/>
      <c r="BD359" s="332"/>
      <c r="BE359" s="332"/>
      <c r="BF359" s="332"/>
      <c r="BG359" s="332"/>
      <c r="BH359" s="332"/>
      <c r="BI359" s="332"/>
      <c r="BJ359" s="332"/>
      <c r="BK359" s="332"/>
      <c r="BL359" s="332"/>
      <c r="BM359" s="332"/>
      <c r="BN359" s="332"/>
      <c r="BO359" s="332"/>
      <c r="BP359" s="332"/>
      <c r="BQ359" s="332"/>
      <c r="BR359" s="332"/>
      <c r="BS359" s="332"/>
      <c r="BT359" s="332"/>
      <c r="BU359" s="332"/>
      <c r="BV359" s="332"/>
      <c r="BW359" s="332"/>
      <c r="BX359" s="332"/>
      <c r="BY359" s="332"/>
      <c r="BZ359" s="332"/>
      <c r="CA359" s="332"/>
      <c r="CB359" s="332"/>
      <c r="CC359" s="332"/>
      <c r="CD359" s="332"/>
      <c r="CE359" s="332"/>
      <c r="CF359" s="332"/>
      <c r="CG359" s="332"/>
      <c r="CH359" s="332"/>
      <c r="CI359" s="332"/>
      <c r="CJ359" s="332"/>
      <c r="CK359" s="332"/>
      <c r="CL359" s="332"/>
    </row>
    <row r="360" spans="1:90" s="270" customFormat="1" ht="14.25" x14ac:dyDescent="0.2">
      <c r="A360" s="321"/>
      <c r="B360" s="321">
        <v>5714</v>
      </c>
      <c r="C360" s="315" t="s">
        <v>1566</v>
      </c>
      <c r="D360" s="371">
        <f>ROUND(SUMIFS('GROUP Inputs'!H:H,'GROUP Inputs'!A:A,'Kiwi Park Data'!B360),0)</f>
        <v>0</v>
      </c>
      <c r="E360" s="371">
        <f>ROUND(SUMIFS('GROUP Inputs'!I:I,'GROUP Inputs'!A:A,'Kiwi Park Data'!B360),0)</f>
        <v>0</v>
      </c>
      <c r="F360" s="367"/>
      <c r="G360" s="332"/>
      <c r="H360" s="332"/>
      <c r="I360" s="332"/>
      <c r="J360" s="332"/>
      <c r="K360" s="332"/>
      <c r="L360" s="332"/>
      <c r="M360" s="332"/>
      <c r="N360" s="332"/>
      <c r="O360" s="332"/>
      <c r="P360" s="332"/>
      <c r="Q360" s="332"/>
      <c r="R360" s="332"/>
      <c r="S360" s="332"/>
      <c r="T360" s="332"/>
      <c r="U360" s="332"/>
      <c r="V360" s="332"/>
      <c r="W360" s="332"/>
      <c r="X360" s="332"/>
      <c r="Y360" s="332"/>
      <c r="Z360" s="332"/>
      <c r="AA360" s="332"/>
      <c r="AB360" s="332"/>
      <c r="AC360" s="332"/>
      <c r="AD360" s="332"/>
      <c r="AE360" s="332"/>
      <c r="AF360" s="332"/>
      <c r="AG360" s="332"/>
      <c r="AH360" s="332"/>
      <c r="AI360" s="332"/>
      <c r="AJ360" s="332"/>
      <c r="AK360" s="332"/>
      <c r="AL360" s="332"/>
      <c r="AM360" s="332"/>
      <c r="AN360" s="332"/>
      <c r="AO360" s="332"/>
      <c r="AP360" s="332"/>
      <c r="AQ360" s="332"/>
      <c r="AR360" s="332"/>
      <c r="AS360" s="332"/>
      <c r="AT360" s="332"/>
      <c r="AU360" s="332"/>
      <c r="AV360" s="332"/>
      <c r="AW360" s="332"/>
      <c r="AX360" s="332"/>
      <c r="AY360" s="332"/>
      <c r="AZ360" s="332"/>
      <c r="BA360" s="332"/>
      <c r="BB360" s="332"/>
      <c r="BC360" s="332"/>
      <c r="BD360" s="332"/>
      <c r="BE360" s="332"/>
      <c r="BF360" s="332"/>
      <c r="BG360" s="332"/>
      <c r="BH360" s="332"/>
      <c r="BI360" s="332"/>
      <c r="BJ360" s="332"/>
      <c r="BK360" s="332"/>
      <c r="BL360" s="332"/>
      <c r="BM360" s="332"/>
      <c r="BN360" s="332"/>
      <c r="BO360" s="332"/>
      <c r="BP360" s="332"/>
      <c r="BQ360" s="332"/>
      <c r="BR360" s="332"/>
      <c r="BS360" s="332"/>
      <c r="BT360" s="332"/>
      <c r="BU360" s="332"/>
      <c r="BV360" s="332"/>
      <c r="BW360" s="332"/>
      <c r="BX360" s="332"/>
      <c r="BY360" s="332"/>
      <c r="BZ360" s="332"/>
      <c r="CA360" s="332"/>
      <c r="CB360" s="332"/>
      <c r="CC360" s="332"/>
      <c r="CD360" s="332"/>
      <c r="CE360" s="332"/>
      <c r="CF360" s="332"/>
      <c r="CG360" s="332"/>
      <c r="CH360" s="332"/>
      <c r="CI360" s="332"/>
      <c r="CJ360" s="332"/>
      <c r="CK360" s="332"/>
      <c r="CL360" s="332"/>
    </row>
    <row r="361" spans="1:90" s="270" customFormat="1" ht="14.25" x14ac:dyDescent="0.2">
      <c r="A361" s="321"/>
      <c r="B361" s="321"/>
      <c r="C361" s="315"/>
      <c r="D361" s="371"/>
      <c r="E361" s="367"/>
      <c r="F361" s="367"/>
      <c r="G361" s="332"/>
      <c r="H361" s="332"/>
      <c r="I361" s="332"/>
      <c r="J361" s="332"/>
      <c r="K361" s="332"/>
      <c r="L361" s="332"/>
      <c r="M361" s="332"/>
      <c r="N361" s="332"/>
      <c r="O361" s="332"/>
      <c r="P361" s="332"/>
      <c r="Q361" s="332"/>
      <c r="R361" s="332"/>
      <c r="S361" s="332"/>
      <c r="T361" s="332"/>
      <c r="U361" s="332"/>
      <c r="V361" s="332"/>
      <c r="W361" s="332"/>
      <c r="X361" s="332"/>
      <c r="Y361" s="332"/>
      <c r="Z361" s="332"/>
      <c r="AA361" s="332"/>
      <c r="AB361" s="332"/>
      <c r="AC361" s="332"/>
      <c r="AD361" s="332"/>
      <c r="AE361" s="332"/>
      <c r="AF361" s="332"/>
      <c r="AG361" s="332"/>
      <c r="AH361" s="332"/>
      <c r="AI361" s="332"/>
      <c r="AJ361" s="332"/>
      <c r="AK361" s="332"/>
      <c r="AL361" s="332"/>
      <c r="AM361" s="332"/>
      <c r="AN361" s="332"/>
      <c r="AO361" s="332"/>
      <c r="AP361" s="332"/>
      <c r="AQ361" s="332"/>
      <c r="AR361" s="332"/>
      <c r="AS361" s="332"/>
      <c r="AT361" s="332"/>
      <c r="AU361" s="332"/>
      <c r="AV361" s="332"/>
      <c r="AW361" s="332"/>
      <c r="AX361" s="332"/>
      <c r="AY361" s="332"/>
      <c r="AZ361" s="332"/>
      <c r="BA361" s="332"/>
      <c r="BB361" s="332"/>
      <c r="BC361" s="332"/>
      <c r="BD361" s="332"/>
      <c r="BE361" s="332"/>
      <c r="BF361" s="332"/>
      <c r="BG361" s="332"/>
      <c r="BH361" s="332"/>
      <c r="BI361" s="332"/>
      <c r="BJ361" s="332"/>
      <c r="BK361" s="332"/>
      <c r="BL361" s="332"/>
      <c r="BM361" s="332"/>
      <c r="BN361" s="332"/>
      <c r="BO361" s="332"/>
      <c r="BP361" s="332"/>
      <c r="BQ361" s="332"/>
      <c r="BR361" s="332"/>
      <c r="BS361" s="332"/>
      <c r="BT361" s="332"/>
      <c r="BU361" s="332"/>
      <c r="BV361" s="332"/>
      <c r="BW361" s="332"/>
      <c r="BX361" s="332"/>
      <c r="BY361" s="332"/>
      <c r="BZ361" s="332"/>
      <c r="CA361" s="332"/>
      <c r="CB361" s="332"/>
      <c r="CC361" s="332"/>
      <c r="CD361" s="332"/>
      <c r="CE361" s="332"/>
      <c r="CF361" s="332"/>
      <c r="CG361" s="332"/>
      <c r="CH361" s="332"/>
      <c r="CI361" s="332"/>
      <c r="CJ361" s="332"/>
      <c r="CK361" s="332"/>
      <c r="CL361" s="332"/>
    </row>
    <row r="362" spans="1:90" s="271" customFormat="1" ht="14.25" x14ac:dyDescent="0.2">
      <c r="A362" s="324"/>
      <c r="B362" s="758">
        <v>5716</v>
      </c>
      <c r="C362" s="759" t="s">
        <v>994</v>
      </c>
      <c r="D362" s="760">
        <f>D359-D360</f>
        <v>0</v>
      </c>
      <c r="E362" s="760">
        <f>E359-E360</f>
        <v>0</v>
      </c>
      <c r="F362" s="761"/>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c r="AE362" s="334"/>
      <c r="AF362" s="334"/>
      <c r="AG362" s="334"/>
      <c r="AH362" s="334"/>
      <c r="AI362" s="334"/>
      <c r="AJ362" s="334"/>
      <c r="AK362" s="334"/>
      <c r="AL362" s="334"/>
      <c r="AM362" s="334"/>
      <c r="AN362" s="334"/>
      <c r="AO362" s="334"/>
      <c r="AP362" s="334"/>
      <c r="AQ362" s="334"/>
      <c r="AR362" s="334"/>
      <c r="AS362" s="334"/>
      <c r="AT362" s="334"/>
      <c r="AU362" s="334"/>
      <c r="AV362" s="334"/>
      <c r="AW362" s="334"/>
      <c r="AX362" s="334"/>
      <c r="AY362" s="334"/>
      <c r="AZ362" s="334"/>
      <c r="BA362" s="334"/>
      <c r="BB362" s="334"/>
      <c r="BC362" s="334"/>
      <c r="BD362" s="334"/>
      <c r="BE362" s="334"/>
      <c r="BF362" s="334"/>
      <c r="BG362" s="334"/>
      <c r="BH362" s="334"/>
      <c r="BI362" s="334"/>
      <c r="BJ362" s="334"/>
      <c r="BK362" s="334"/>
      <c r="BL362" s="334"/>
      <c r="BM362" s="334"/>
      <c r="BN362" s="334"/>
      <c r="BO362" s="334"/>
      <c r="BP362" s="334"/>
      <c r="BQ362" s="334"/>
      <c r="BR362" s="334"/>
      <c r="BS362" s="334"/>
      <c r="BT362" s="334"/>
      <c r="BU362" s="334"/>
      <c r="BV362" s="334"/>
      <c r="BW362" s="334"/>
      <c r="BX362" s="334"/>
      <c r="BY362" s="334"/>
      <c r="BZ362" s="334"/>
      <c r="CA362" s="334"/>
      <c r="CB362" s="334"/>
      <c r="CC362" s="334"/>
      <c r="CD362" s="334"/>
      <c r="CE362" s="334"/>
      <c r="CF362" s="334"/>
      <c r="CG362" s="334"/>
      <c r="CH362" s="334"/>
      <c r="CI362" s="334"/>
      <c r="CJ362" s="334"/>
      <c r="CK362" s="334"/>
      <c r="CL362" s="334"/>
    </row>
    <row r="363" spans="1:90" ht="15" x14ac:dyDescent="0.2">
      <c r="A363" s="323"/>
      <c r="B363" s="323"/>
      <c r="C363" s="318"/>
      <c r="D363" s="371"/>
      <c r="E363" s="367"/>
      <c r="F363" s="367"/>
    </row>
    <row r="364" spans="1:90" ht="15" x14ac:dyDescent="0.2">
      <c r="A364" s="323"/>
      <c r="B364" s="323">
        <v>5720</v>
      </c>
      <c r="C364" s="318" t="s">
        <v>1571</v>
      </c>
      <c r="D364" s="371"/>
      <c r="E364" s="367"/>
      <c r="F364" s="367"/>
    </row>
    <row r="365" spans="1:90" ht="15" x14ac:dyDescent="0.2">
      <c r="A365" s="323"/>
      <c r="B365" s="323"/>
      <c r="C365" s="318"/>
      <c r="D365" s="371"/>
      <c r="E365" s="367"/>
      <c r="F365" s="367"/>
    </row>
    <row r="366" spans="1:90" s="270" customFormat="1" ht="14.25" x14ac:dyDescent="0.2">
      <c r="A366" s="321"/>
      <c r="B366" s="321">
        <v>5722</v>
      </c>
      <c r="C366" s="315" t="s">
        <v>1410</v>
      </c>
      <c r="D366" s="371">
        <f>ROUND(SUMIFS('GROUP Inputs'!H:H,'GROUP Inputs'!A:A,'Kiwi Park Data'!B366),0)</f>
        <v>0</v>
      </c>
      <c r="E366" s="371">
        <f>ROUND(SUMIFS('GROUP Inputs'!I:I,'GROUP Inputs'!A:A,'Kiwi Park Data'!B366),0)</f>
        <v>0</v>
      </c>
      <c r="F366" s="367"/>
      <c r="G366" s="332"/>
      <c r="H366" s="332"/>
      <c r="I366" s="332"/>
      <c r="J366" s="332"/>
      <c r="K366" s="332"/>
      <c r="L366" s="332"/>
      <c r="M366" s="332"/>
      <c r="N366" s="332"/>
      <c r="O366" s="332"/>
      <c r="P366" s="332"/>
      <c r="Q366" s="332"/>
      <c r="R366" s="332"/>
      <c r="S366" s="332"/>
      <c r="T366" s="332"/>
      <c r="U366" s="332"/>
      <c r="V366" s="332"/>
      <c r="W366" s="332"/>
      <c r="X366" s="332"/>
      <c r="Y366" s="332"/>
      <c r="Z366" s="332"/>
      <c r="AA366" s="332"/>
      <c r="AB366" s="332"/>
      <c r="AC366" s="332"/>
      <c r="AD366" s="332"/>
      <c r="AE366" s="332"/>
      <c r="AF366" s="332"/>
      <c r="AG366" s="332"/>
      <c r="AH366" s="332"/>
      <c r="AI366" s="332"/>
      <c r="AJ366" s="332"/>
      <c r="AK366" s="332"/>
      <c r="AL366" s="332"/>
      <c r="AM366" s="332"/>
      <c r="AN366" s="332"/>
      <c r="AO366" s="332"/>
      <c r="AP366" s="332"/>
      <c r="AQ366" s="332"/>
      <c r="AR366" s="332"/>
      <c r="AS366" s="332"/>
      <c r="AT366" s="332"/>
      <c r="AU366" s="332"/>
      <c r="AV366" s="332"/>
      <c r="AW366" s="332"/>
      <c r="AX366" s="332"/>
      <c r="AY366" s="332"/>
      <c r="AZ366" s="332"/>
      <c r="BA366" s="332"/>
      <c r="BB366" s="332"/>
      <c r="BC366" s="332"/>
      <c r="BD366" s="332"/>
      <c r="BE366" s="332"/>
      <c r="BF366" s="332"/>
      <c r="BG366" s="332"/>
      <c r="BH366" s="332"/>
      <c r="BI366" s="332"/>
      <c r="BJ366" s="332"/>
      <c r="BK366" s="332"/>
      <c r="BL366" s="332"/>
      <c r="BM366" s="332"/>
      <c r="BN366" s="332"/>
      <c r="BO366" s="332"/>
      <c r="BP366" s="332"/>
      <c r="BQ366" s="332"/>
      <c r="BR366" s="332"/>
      <c r="BS366" s="332"/>
      <c r="BT366" s="332"/>
      <c r="BU366" s="332"/>
      <c r="BV366" s="332"/>
      <c r="BW366" s="332"/>
      <c r="BX366" s="332"/>
      <c r="BY366" s="332"/>
      <c r="BZ366" s="332"/>
      <c r="CA366" s="332"/>
      <c r="CB366" s="332"/>
      <c r="CC366" s="332"/>
      <c r="CD366" s="332"/>
      <c r="CE366" s="332"/>
      <c r="CF366" s="332"/>
      <c r="CG366" s="332"/>
      <c r="CH366" s="332"/>
      <c r="CI366" s="332"/>
      <c r="CJ366" s="332"/>
      <c r="CK366" s="332"/>
      <c r="CL366" s="332"/>
    </row>
    <row r="367" spans="1:90" s="270" customFormat="1" ht="14.25" x14ac:dyDescent="0.2">
      <c r="A367" s="321"/>
      <c r="B367" s="321">
        <v>5724</v>
      </c>
      <c r="C367" s="315" t="s">
        <v>1566</v>
      </c>
      <c r="D367" s="371">
        <f>ROUND(SUMIFS('GROUP Inputs'!H:H,'GROUP Inputs'!A:A,'Kiwi Park Data'!B367),0)</f>
        <v>0</v>
      </c>
      <c r="E367" s="371">
        <f>ROUND(SUMIFS('GROUP Inputs'!I:I,'GROUP Inputs'!A:A,'Kiwi Park Data'!B367),0)</f>
        <v>0</v>
      </c>
      <c r="F367" s="367"/>
      <c r="G367" s="332"/>
      <c r="H367" s="332"/>
      <c r="I367" s="332"/>
      <c r="J367" s="332"/>
      <c r="K367" s="332"/>
      <c r="L367" s="332"/>
      <c r="M367" s="332"/>
      <c r="N367" s="332"/>
      <c r="O367" s="332"/>
      <c r="P367" s="332"/>
      <c r="Q367" s="332"/>
      <c r="R367" s="332"/>
      <c r="S367" s="332"/>
      <c r="T367" s="332"/>
      <c r="U367" s="332"/>
      <c r="V367" s="332"/>
      <c r="W367" s="332"/>
      <c r="X367" s="332"/>
      <c r="Y367" s="332"/>
      <c r="Z367" s="332"/>
      <c r="AA367" s="332"/>
      <c r="AB367" s="332"/>
      <c r="AC367" s="332"/>
      <c r="AD367" s="332"/>
      <c r="AE367" s="332"/>
      <c r="AF367" s="332"/>
      <c r="AG367" s="332"/>
      <c r="AH367" s="332"/>
      <c r="AI367" s="332"/>
      <c r="AJ367" s="332"/>
      <c r="AK367" s="332"/>
      <c r="AL367" s="332"/>
      <c r="AM367" s="332"/>
      <c r="AN367" s="332"/>
      <c r="AO367" s="332"/>
      <c r="AP367" s="332"/>
      <c r="AQ367" s="332"/>
      <c r="AR367" s="332"/>
      <c r="AS367" s="332"/>
      <c r="AT367" s="332"/>
      <c r="AU367" s="332"/>
      <c r="AV367" s="332"/>
      <c r="AW367" s="332"/>
      <c r="AX367" s="332"/>
      <c r="AY367" s="332"/>
      <c r="AZ367" s="332"/>
      <c r="BA367" s="332"/>
      <c r="BB367" s="332"/>
      <c r="BC367" s="332"/>
      <c r="BD367" s="332"/>
      <c r="BE367" s="332"/>
      <c r="BF367" s="332"/>
      <c r="BG367" s="332"/>
      <c r="BH367" s="332"/>
      <c r="BI367" s="332"/>
      <c r="BJ367" s="332"/>
      <c r="BK367" s="332"/>
      <c r="BL367" s="332"/>
      <c r="BM367" s="332"/>
      <c r="BN367" s="332"/>
      <c r="BO367" s="332"/>
      <c r="BP367" s="332"/>
      <c r="BQ367" s="332"/>
      <c r="BR367" s="332"/>
      <c r="BS367" s="332"/>
      <c r="BT367" s="332"/>
      <c r="BU367" s="332"/>
      <c r="BV367" s="332"/>
      <c r="BW367" s="332"/>
      <c r="BX367" s="332"/>
      <c r="BY367" s="332"/>
      <c r="BZ367" s="332"/>
      <c r="CA367" s="332"/>
      <c r="CB367" s="332"/>
      <c r="CC367" s="332"/>
      <c r="CD367" s="332"/>
      <c r="CE367" s="332"/>
      <c r="CF367" s="332"/>
      <c r="CG367" s="332"/>
      <c r="CH367" s="332"/>
      <c r="CI367" s="332"/>
      <c r="CJ367" s="332"/>
      <c r="CK367" s="332"/>
      <c r="CL367" s="332"/>
    </row>
    <row r="368" spans="1:90" s="270" customFormat="1" ht="14.25" x14ac:dyDescent="0.2">
      <c r="A368" s="321"/>
      <c r="B368" s="321"/>
      <c r="C368" s="315"/>
      <c r="D368" s="371"/>
      <c r="E368" s="367"/>
      <c r="F368" s="367"/>
      <c r="G368" s="332"/>
      <c r="H368" s="332"/>
      <c r="I368" s="332"/>
      <c r="J368" s="332"/>
      <c r="K368" s="332"/>
      <c r="L368" s="332"/>
      <c r="M368" s="332"/>
      <c r="N368" s="332"/>
      <c r="O368" s="332"/>
      <c r="P368" s="332"/>
      <c r="Q368" s="332"/>
      <c r="R368" s="332"/>
      <c r="S368" s="332"/>
      <c r="T368" s="332"/>
      <c r="U368" s="332"/>
      <c r="V368" s="332"/>
      <c r="W368" s="332"/>
      <c r="X368" s="332"/>
      <c r="Y368" s="332"/>
      <c r="Z368" s="332"/>
      <c r="AA368" s="332"/>
      <c r="AB368" s="332"/>
      <c r="AC368" s="332"/>
      <c r="AD368" s="332"/>
      <c r="AE368" s="332"/>
      <c r="AF368" s="332"/>
      <c r="AG368" s="332"/>
      <c r="AH368" s="332"/>
      <c r="AI368" s="332"/>
      <c r="AJ368" s="332"/>
      <c r="AK368" s="332"/>
      <c r="AL368" s="332"/>
      <c r="AM368" s="332"/>
      <c r="AN368" s="332"/>
      <c r="AO368" s="332"/>
      <c r="AP368" s="332"/>
      <c r="AQ368" s="332"/>
      <c r="AR368" s="332"/>
      <c r="AS368" s="332"/>
      <c r="AT368" s="332"/>
      <c r="AU368" s="332"/>
      <c r="AV368" s="332"/>
      <c r="AW368" s="332"/>
      <c r="AX368" s="332"/>
      <c r="AY368" s="332"/>
      <c r="AZ368" s="332"/>
      <c r="BA368" s="332"/>
      <c r="BB368" s="332"/>
      <c r="BC368" s="332"/>
      <c r="BD368" s="332"/>
      <c r="BE368" s="332"/>
      <c r="BF368" s="332"/>
      <c r="BG368" s="332"/>
      <c r="BH368" s="332"/>
      <c r="BI368" s="332"/>
      <c r="BJ368" s="332"/>
      <c r="BK368" s="332"/>
      <c r="BL368" s="332"/>
      <c r="BM368" s="332"/>
      <c r="BN368" s="332"/>
      <c r="BO368" s="332"/>
      <c r="BP368" s="332"/>
      <c r="BQ368" s="332"/>
      <c r="BR368" s="332"/>
      <c r="BS368" s="332"/>
      <c r="BT368" s="332"/>
      <c r="BU368" s="332"/>
      <c r="BV368" s="332"/>
      <c r="BW368" s="332"/>
      <c r="BX368" s="332"/>
      <c r="BY368" s="332"/>
      <c r="BZ368" s="332"/>
      <c r="CA368" s="332"/>
      <c r="CB368" s="332"/>
      <c r="CC368" s="332"/>
      <c r="CD368" s="332"/>
      <c r="CE368" s="332"/>
      <c r="CF368" s="332"/>
      <c r="CG368" s="332"/>
      <c r="CH368" s="332"/>
      <c r="CI368" s="332"/>
      <c r="CJ368" s="332"/>
      <c r="CK368" s="332"/>
      <c r="CL368" s="332"/>
    </row>
    <row r="369" spans="1:90" s="271" customFormat="1" ht="14.25" x14ac:dyDescent="0.2">
      <c r="A369" s="324"/>
      <c r="B369" s="758">
        <v>5726</v>
      </c>
      <c r="C369" s="759" t="s">
        <v>994</v>
      </c>
      <c r="D369" s="760">
        <f>D366-D367</f>
        <v>0</v>
      </c>
      <c r="E369" s="760">
        <f>E366-E367</f>
        <v>0</v>
      </c>
      <c r="F369" s="761"/>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c r="AE369" s="334"/>
      <c r="AF369" s="334"/>
      <c r="AG369" s="334"/>
      <c r="AH369" s="334"/>
      <c r="AI369" s="334"/>
      <c r="AJ369" s="334"/>
      <c r="AK369" s="334"/>
      <c r="AL369" s="334"/>
      <c r="AM369" s="334"/>
      <c r="AN369" s="334"/>
      <c r="AO369" s="334"/>
      <c r="AP369" s="334"/>
      <c r="AQ369" s="334"/>
      <c r="AR369" s="334"/>
      <c r="AS369" s="334"/>
      <c r="AT369" s="334"/>
      <c r="AU369" s="334"/>
      <c r="AV369" s="334"/>
      <c r="AW369" s="334"/>
      <c r="AX369" s="334"/>
      <c r="AY369" s="334"/>
      <c r="AZ369" s="334"/>
      <c r="BA369" s="334"/>
      <c r="BB369" s="334"/>
      <c r="BC369" s="334"/>
      <c r="BD369" s="334"/>
      <c r="BE369" s="334"/>
      <c r="BF369" s="334"/>
      <c r="BG369" s="334"/>
      <c r="BH369" s="334"/>
      <c r="BI369" s="334"/>
      <c r="BJ369" s="334"/>
      <c r="BK369" s="334"/>
      <c r="BL369" s="334"/>
      <c r="BM369" s="334"/>
      <c r="BN369" s="334"/>
      <c r="BO369" s="334"/>
      <c r="BP369" s="334"/>
      <c r="BQ369" s="334"/>
      <c r="BR369" s="334"/>
      <c r="BS369" s="334"/>
      <c r="BT369" s="334"/>
      <c r="BU369" s="334"/>
      <c r="BV369" s="334"/>
      <c r="BW369" s="334"/>
      <c r="BX369" s="334"/>
      <c r="BY369" s="334"/>
      <c r="BZ369" s="334"/>
      <c r="CA369" s="334"/>
      <c r="CB369" s="334"/>
      <c r="CC369" s="334"/>
      <c r="CD369" s="334"/>
      <c r="CE369" s="334"/>
      <c r="CF369" s="334"/>
      <c r="CG369" s="334"/>
      <c r="CH369" s="334"/>
      <c r="CI369" s="334"/>
      <c r="CJ369" s="334"/>
      <c r="CK369" s="334"/>
      <c r="CL369" s="334"/>
    </row>
    <row r="370" spans="1:90" ht="15" x14ac:dyDescent="0.2">
      <c r="A370" s="323"/>
      <c r="B370" s="323"/>
      <c r="C370" s="318"/>
      <c r="D370" s="371"/>
      <c r="E370" s="367"/>
      <c r="F370" s="367"/>
    </row>
    <row r="371" spans="1:90" ht="15" x14ac:dyDescent="0.2">
      <c r="A371" s="323"/>
      <c r="B371" s="323">
        <v>5730</v>
      </c>
      <c r="C371" s="318" t="s">
        <v>1572</v>
      </c>
      <c r="D371" s="371"/>
      <c r="E371" s="367"/>
      <c r="F371" s="367"/>
    </row>
    <row r="372" spans="1:90" ht="15" x14ac:dyDescent="0.2">
      <c r="A372" s="323"/>
      <c r="B372" s="323"/>
      <c r="C372" s="318"/>
      <c r="D372" s="371"/>
      <c r="E372" s="367"/>
      <c r="F372" s="367"/>
    </row>
    <row r="373" spans="1:90" s="270" customFormat="1" ht="14.25" x14ac:dyDescent="0.2">
      <c r="A373" s="321"/>
      <c r="B373" s="321">
        <v>5732</v>
      </c>
      <c r="C373" s="315" t="s">
        <v>1405</v>
      </c>
      <c r="D373" s="371">
        <f>ROUND(SUMIFS('GROUP Inputs'!H:H,'GROUP Inputs'!A:A,'Kiwi Park Data'!B373),0)</f>
        <v>0</v>
      </c>
      <c r="E373" s="371">
        <f>ROUND(SUMIFS('GROUP Inputs'!I:I,'GROUP Inputs'!A:A,'Kiwi Park Data'!B373),0)</f>
        <v>0</v>
      </c>
      <c r="F373" s="367"/>
      <c r="G373" s="332"/>
      <c r="H373" s="332"/>
      <c r="I373" s="332"/>
      <c r="J373" s="332"/>
      <c r="K373" s="332"/>
      <c r="L373" s="332"/>
      <c r="M373" s="332"/>
      <c r="N373" s="332"/>
      <c r="O373" s="332"/>
      <c r="P373" s="332"/>
      <c r="Q373" s="332"/>
      <c r="R373" s="332"/>
      <c r="S373" s="332"/>
      <c r="T373" s="332"/>
      <c r="U373" s="332"/>
      <c r="V373" s="332"/>
      <c r="W373" s="332"/>
      <c r="X373" s="332"/>
      <c r="Y373" s="332"/>
      <c r="Z373" s="332"/>
      <c r="AA373" s="332"/>
      <c r="AB373" s="332"/>
      <c r="AC373" s="332"/>
      <c r="AD373" s="332"/>
      <c r="AE373" s="332"/>
      <c r="AF373" s="332"/>
      <c r="AG373" s="332"/>
      <c r="AH373" s="332"/>
      <c r="AI373" s="332"/>
      <c r="AJ373" s="332"/>
      <c r="AK373" s="332"/>
      <c r="AL373" s="332"/>
      <c r="AM373" s="332"/>
      <c r="AN373" s="332"/>
      <c r="AO373" s="332"/>
      <c r="AP373" s="332"/>
      <c r="AQ373" s="332"/>
      <c r="AR373" s="332"/>
      <c r="AS373" s="332"/>
      <c r="AT373" s="332"/>
      <c r="AU373" s="332"/>
      <c r="AV373" s="332"/>
      <c r="AW373" s="332"/>
      <c r="AX373" s="332"/>
      <c r="AY373" s="332"/>
      <c r="AZ373" s="332"/>
      <c r="BA373" s="332"/>
      <c r="BB373" s="332"/>
      <c r="BC373" s="332"/>
      <c r="BD373" s="332"/>
      <c r="BE373" s="332"/>
      <c r="BF373" s="332"/>
      <c r="BG373" s="332"/>
      <c r="BH373" s="332"/>
      <c r="BI373" s="332"/>
      <c r="BJ373" s="332"/>
      <c r="BK373" s="332"/>
      <c r="BL373" s="332"/>
      <c r="BM373" s="332"/>
      <c r="BN373" s="332"/>
      <c r="BO373" s="332"/>
      <c r="BP373" s="332"/>
      <c r="BQ373" s="332"/>
      <c r="BR373" s="332"/>
      <c r="BS373" s="332"/>
      <c r="BT373" s="332"/>
      <c r="BU373" s="332"/>
      <c r="BV373" s="332"/>
      <c r="BW373" s="332"/>
      <c r="BX373" s="332"/>
      <c r="BY373" s="332"/>
      <c r="BZ373" s="332"/>
      <c r="CA373" s="332"/>
      <c r="CB373" s="332"/>
      <c r="CC373" s="332"/>
      <c r="CD373" s="332"/>
      <c r="CE373" s="332"/>
      <c r="CF373" s="332"/>
      <c r="CG373" s="332"/>
      <c r="CH373" s="332"/>
      <c r="CI373" s="332"/>
      <c r="CJ373" s="332"/>
      <c r="CK373" s="332"/>
      <c r="CL373" s="332"/>
    </row>
    <row r="374" spans="1:90" s="270" customFormat="1" ht="14.25" x14ac:dyDescent="0.2">
      <c r="A374" s="321"/>
      <c r="B374" s="321">
        <v>5734</v>
      </c>
      <c r="C374" s="315" t="s">
        <v>1566</v>
      </c>
      <c r="D374" s="371">
        <f>ROUND(SUMIFS('GROUP Inputs'!H:H,'GROUP Inputs'!A:A,'Kiwi Park Data'!B374),0)</f>
        <v>0</v>
      </c>
      <c r="E374" s="371">
        <f>ROUND(SUMIFS('GROUP Inputs'!I:I,'GROUP Inputs'!A:A,'Kiwi Park Data'!B374),0)</f>
        <v>0</v>
      </c>
      <c r="F374" s="367"/>
      <c r="G374" s="332"/>
      <c r="H374" s="332"/>
      <c r="I374" s="332"/>
      <c r="J374" s="332"/>
      <c r="K374" s="332"/>
      <c r="L374" s="332"/>
      <c r="M374" s="332"/>
      <c r="N374" s="332"/>
      <c r="O374" s="332"/>
      <c r="P374" s="332"/>
      <c r="Q374" s="332"/>
      <c r="R374" s="332"/>
      <c r="S374" s="332"/>
      <c r="T374" s="332"/>
      <c r="U374" s="332"/>
      <c r="V374" s="332"/>
      <c r="W374" s="332"/>
      <c r="X374" s="332"/>
      <c r="Y374" s="332"/>
      <c r="Z374" s="332"/>
      <c r="AA374" s="332"/>
      <c r="AB374" s="332"/>
      <c r="AC374" s="332"/>
      <c r="AD374" s="332"/>
      <c r="AE374" s="332"/>
      <c r="AF374" s="332"/>
      <c r="AG374" s="332"/>
      <c r="AH374" s="332"/>
      <c r="AI374" s="332"/>
      <c r="AJ374" s="332"/>
      <c r="AK374" s="332"/>
      <c r="AL374" s="332"/>
      <c r="AM374" s="332"/>
      <c r="AN374" s="332"/>
      <c r="AO374" s="332"/>
      <c r="AP374" s="332"/>
      <c r="AQ374" s="332"/>
      <c r="AR374" s="332"/>
      <c r="AS374" s="332"/>
      <c r="AT374" s="332"/>
      <c r="AU374" s="332"/>
      <c r="AV374" s="332"/>
      <c r="AW374" s="332"/>
      <c r="AX374" s="332"/>
      <c r="AY374" s="332"/>
      <c r="AZ374" s="332"/>
      <c r="BA374" s="332"/>
      <c r="BB374" s="332"/>
      <c r="BC374" s="332"/>
      <c r="BD374" s="332"/>
      <c r="BE374" s="332"/>
      <c r="BF374" s="332"/>
      <c r="BG374" s="332"/>
      <c r="BH374" s="332"/>
      <c r="BI374" s="332"/>
      <c r="BJ374" s="332"/>
      <c r="BK374" s="332"/>
      <c r="BL374" s="332"/>
      <c r="BM374" s="332"/>
      <c r="BN374" s="332"/>
      <c r="BO374" s="332"/>
      <c r="BP374" s="332"/>
      <c r="BQ374" s="332"/>
      <c r="BR374" s="332"/>
      <c r="BS374" s="332"/>
      <c r="BT374" s="332"/>
      <c r="BU374" s="332"/>
      <c r="BV374" s="332"/>
      <c r="BW374" s="332"/>
      <c r="BX374" s="332"/>
      <c r="BY374" s="332"/>
      <c r="BZ374" s="332"/>
      <c r="CA374" s="332"/>
      <c r="CB374" s="332"/>
      <c r="CC374" s="332"/>
      <c r="CD374" s="332"/>
      <c r="CE374" s="332"/>
      <c r="CF374" s="332"/>
      <c r="CG374" s="332"/>
      <c r="CH374" s="332"/>
      <c r="CI374" s="332"/>
      <c r="CJ374" s="332"/>
      <c r="CK374" s="332"/>
      <c r="CL374" s="332"/>
    </row>
    <row r="375" spans="1:90" s="270" customFormat="1" ht="14.25" x14ac:dyDescent="0.2">
      <c r="A375" s="321"/>
      <c r="B375" s="321"/>
      <c r="C375" s="315"/>
      <c r="D375" s="371"/>
      <c r="E375" s="367"/>
      <c r="F375" s="367"/>
      <c r="G375" s="332"/>
      <c r="H375" s="332"/>
      <c r="I375" s="332"/>
      <c r="J375" s="332"/>
      <c r="K375" s="332"/>
      <c r="L375" s="332"/>
      <c r="M375" s="332"/>
      <c r="N375" s="332"/>
      <c r="O375" s="332"/>
      <c r="P375" s="332"/>
      <c r="Q375" s="332"/>
      <c r="R375" s="332"/>
      <c r="S375" s="332"/>
      <c r="T375" s="332"/>
      <c r="U375" s="332"/>
      <c r="V375" s="332"/>
      <c r="W375" s="332"/>
      <c r="X375" s="332"/>
      <c r="Y375" s="332"/>
      <c r="Z375" s="332"/>
      <c r="AA375" s="332"/>
      <c r="AB375" s="332"/>
      <c r="AC375" s="332"/>
      <c r="AD375" s="332"/>
      <c r="AE375" s="332"/>
      <c r="AF375" s="332"/>
      <c r="AG375" s="332"/>
      <c r="AH375" s="332"/>
      <c r="AI375" s="332"/>
      <c r="AJ375" s="332"/>
      <c r="AK375" s="332"/>
      <c r="AL375" s="332"/>
      <c r="AM375" s="332"/>
      <c r="AN375" s="332"/>
      <c r="AO375" s="332"/>
      <c r="AP375" s="332"/>
      <c r="AQ375" s="332"/>
      <c r="AR375" s="332"/>
      <c r="AS375" s="332"/>
      <c r="AT375" s="332"/>
      <c r="AU375" s="332"/>
      <c r="AV375" s="332"/>
      <c r="AW375" s="332"/>
      <c r="AX375" s="332"/>
      <c r="AY375" s="332"/>
      <c r="AZ375" s="332"/>
      <c r="BA375" s="332"/>
      <c r="BB375" s="332"/>
      <c r="BC375" s="332"/>
      <c r="BD375" s="332"/>
      <c r="BE375" s="332"/>
      <c r="BF375" s="332"/>
      <c r="BG375" s="332"/>
      <c r="BH375" s="332"/>
      <c r="BI375" s="332"/>
      <c r="BJ375" s="332"/>
      <c r="BK375" s="332"/>
      <c r="BL375" s="332"/>
      <c r="BM375" s="332"/>
      <c r="BN375" s="332"/>
      <c r="BO375" s="332"/>
      <c r="BP375" s="332"/>
      <c r="BQ375" s="332"/>
      <c r="BR375" s="332"/>
      <c r="BS375" s="332"/>
      <c r="BT375" s="332"/>
      <c r="BU375" s="332"/>
      <c r="BV375" s="332"/>
      <c r="BW375" s="332"/>
      <c r="BX375" s="332"/>
      <c r="BY375" s="332"/>
      <c r="BZ375" s="332"/>
      <c r="CA375" s="332"/>
      <c r="CB375" s="332"/>
      <c r="CC375" s="332"/>
      <c r="CD375" s="332"/>
      <c r="CE375" s="332"/>
      <c r="CF375" s="332"/>
      <c r="CG375" s="332"/>
      <c r="CH375" s="332"/>
      <c r="CI375" s="332"/>
      <c r="CJ375" s="332"/>
      <c r="CK375" s="332"/>
      <c r="CL375" s="332"/>
    </row>
    <row r="376" spans="1:90" s="271" customFormat="1" ht="14.25" x14ac:dyDescent="0.2">
      <c r="A376" s="324"/>
      <c r="B376" s="758">
        <v>5736</v>
      </c>
      <c r="C376" s="759" t="s">
        <v>994</v>
      </c>
      <c r="D376" s="760">
        <f>D373-D374</f>
        <v>0</v>
      </c>
      <c r="E376" s="760">
        <f>E373-E374</f>
        <v>0</v>
      </c>
      <c r="F376" s="761"/>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c r="AE376" s="334"/>
      <c r="AF376" s="334"/>
      <c r="AG376" s="334"/>
      <c r="AH376" s="334"/>
      <c r="AI376" s="334"/>
      <c r="AJ376" s="334"/>
      <c r="AK376" s="334"/>
      <c r="AL376" s="334"/>
      <c r="AM376" s="334"/>
      <c r="AN376" s="334"/>
      <c r="AO376" s="334"/>
      <c r="AP376" s="334"/>
      <c r="AQ376" s="334"/>
      <c r="AR376" s="334"/>
      <c r="AS376" s="334"/>
      <c r="AT376" s="334"/>
      <c r="AU376" s="334"/>
      <c r="AV376" s="334"/>
      <c r="AW376" s="334"/>
      <c r="AX376" s="334"/>
      <c r="AY376" s="334"/>
      <c r="AZ376" s="334"/>
      <c r="BA376" s="334"/>
      <c r="BB376" s="334"/>
      <c r="BC376" s="334"/>
      <c r="BD376" s="334"/>
      <c r="BE376" s="334"/>
      <c r="BF376" s="334"/>
      <c r="BG376" s="334"/>
      <c r="BH376" s="334"/>
      <c r="BI376" s="334"/>
      <c r="BJ376" s="334"/>
      <c r="BK376" s="334"/>
      <c r="BL376" s="334"/>
      <c r="BM376" s="334"/>
      <c r="BN376" s="334"/>
      <c r="BO376" s="334"/>
      <c r="BP376" s="334"/>
      <c r="BQ376" s="334"/>
      <c r="BR376" s="334"/>
      <c r="BS376" s="334"/>
      <c r="BT376" s="334"/>
      <c r="BU376" s="334"/>
      <c r="BV376" s="334"/>
      <c r="BW376" s="334"/>
      <c r="BX376" s="334"/>
      <c r="BY376" s="334"/>
      <c r="BZ376" s="334"/>
      <c r="CA376" s="334"/>
      <c r="CB376" s="334"/>
      <c r="CC376" s="334"/>
      <c r="CD376" s="334"/>
      <c r="CE376" s="334"/>
      <c r="CF376" s="334"/>
      <c r="CG376" s="334"/>
      <c r="CH376" s="334"/>
      <c r="CI376" s="334"/>
      <c r="CJ376" s="334"/>
      <c r="CK376" s="334"/>
      <c r="CL376" s="334"/>
    </row>
    <row r="377" spans="1:90" ht="15" x14ac:dyDescent="0.2">
      <c r="A377" s="323"/>
      <c r="B377" s="323"/>
      <c r="C377" s="318"/>
      <c r="D377" s="371"/>
      <c r="E377" s="367"/>
      <c r="F377" s="367"/>
    </row>
    <row r="378" spans="1:90" ht="15" x14ac:dyDescent="0.2">
      <c r="A378" s="323"/>
      <c r="B378" s="323">
        <v>5740</v>
      </c>
      <c r="C378" s="318" t="s">
        <v>1573</v>
      </c>
      <c r="D378" s="371"/>
      <c r="E378" s="367"/>
      <c r="F378" s="367"/>
    </row>
    <row r="379" spans="1:90" ht="15" x14ac:dyDescent="0.2">
      <c r="A379" s="323"/>
      <c r="B379" s="323"/>
      <c r="C379" s="318"/>
      <c r="D379" s="371"/>
      <c r="E379" s="367"/>
      <c r="F379" s="367"/>
    </row>
    <row r="380" spans="1:90" s="270" customFormat="1" ht="14.25" x14ac:dyDescent="0.2">
      <c r="A380" s="321"/>
      <c r="B380" s="321">
        <v>5742</v>
      </c>
      <c r="C380" s="315" t="s">
        <v>1574</v>
      </c>
      <c r="D380" s="371">
        <f>ROUND(SUMIFS('GROUP Inputs'!H:H,'GROUP Inputs'!A:A,'Kiwi Park Data'!B380),0)</f>
        <v>0</v>
      </c>
      <c r="E380" s="371">
        <f>ROUND(SUMIFS('GROUP Inputs'!I:I,'GROUP Inputs'!A:A,'Kiwi Park Data'!B380),0)</f>
        <v>0</v>
      </c>
      <c r="F380" s="367"/>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2"/>
      <c r="AD380" s="332"/>
      <c r="AE380" s="332"/>
      <c r="AF380" s="332"/>
      <c r="AG380" s="332"/>
      <c r="AH380" s="332"/>
      <c r="AI380" s="332"/>
      <c r="AJ380" s="332"/>
      <c r="AK380" s="332"/>
      <c r="AL380" s="332"/>
      <c r="AM380" s="332"/>
      <c r="AN380" s="332"/>
      <c r="AO380" s="332"/>
      <c r="AP380" s="332"/>
      <c r="AQ380" s="332"/>
      <c r="AR380" s="332"/>
      <c r="AS380" s="332"/>
      <c r="AT380" s="332"/>
      <c r="AU380" s="332"/>
      <c r="AV380" s="332"/>
      <c r="AW380" s="332"/>
      <c r="AX380" s="332"/>
      <c r="AY380" s="332"/>
      <c r="AZ380" s="332"/>
      <c r="BA380" s="332"/>
      <c r="BB380" s="332"/>
      <c r="BC380" s="332"/>
      <c r="BD380" s="332"/>
      <c r="BE380" s="332"/>
      <c r="BF380" s="332"/>
      <c r="BG380" s="332"/>
      <c r="BH380" s="332"/>
      <c r="BI380" s="332"/>
      <c r="BJ380" s="332"/>
      <c r="BK380" s="332"/>
      <c r="BL380" s="332"/>
      <c r="BM380" s="332"/>
      <c r="BN380" s="332"/>
      <c r="BO380" s="332"/>
      <c r="BP380" s="332"/>
      <c r="BQ380" s="332"/>
      <c r="BR380" s="332"/>
      <c r="BS380" s="332"/>
      <c r="BT380" s="332"/>
      <c r="BU380" s="332"/>
      <c r="BV380" s="332"/>
      <c r="BW380" s="332"/>
      <c r="BX380" s="332"/>
      <c r="BY380" s="332"/>
      <c r="BZ380" s="332"/>
      <c r="CA380" s="332"/>
      <c r="CB380" s="332"/>
      <c r="CC380" s="332"/>
      <c r="CD380" s="332"/>
      <c r="CE380" s="332"/>
      <c r="CF380" s="332"/>
      <c r="CG380" s="332"/>
      <c r="CH380" s="332"/>
      <c r="CI380" s="332"/>
      <c r="CJ380" s="332"/>
      <c r="CK380" s="332"/>
      <c r="CL380" s="332"/>
    </row>
    <row r="381" spans="1:90" s="270" customFormat="1" ht="14.25" x14ac:dyDescent="0.2">
      <c r="A381" s="321"/>
      <c r="B381" s="321">
        <v>5744</v>
      </c>
      <c r="C381" s="315" t="s">
        <v>1566</v>
      </c>
      <c r="D381" s="371">
        <f>ROUND(SUMIFS('GROUP Inputs'!H:H,'GROUP Inputs'!A:A,'Kiwi Park Data'!B381),0)</f>
        <v>0</v>
      </c>
      <c r="E381" s="371">
        <f>ROUND(SUMIFS('GROUP Inputs'!I:I,'GROUP Inputs'!A:A,'Kiwi Park Data'!B381),0)</f>
        <v>0</v>
      </c>
      <c r="F381" s="367"/>
      <c r="G381" s="332"/>
      <c r="H381" s="332"/>
      <c r="I381" s="332"/>
      <c r="J381" s="332"/>
      <c r="K381" s="332"/>
      <c r="L381" s="332"/>
      <c r="M381" s="332"/>
      <c r="N381" s="332"/>
      <c r="O381" s="332"/>
      <c r="P381" s="332"/>
      <c r="Q381" s="332"/>
      <c r="R381" s="332"/>
      <c r="S381" s="332"/>
      <c r="T381" s="332"/>
      <c r="U381" s="332"/>
      <c r="V381" s="332"/>
      <c r="W381" s="332"/>
      <c r="X381" s="332"/>
      <c r="Y381" s="332"/>
      <c r="Z381" s="332"/>
      <c r="AA381" s="332"/>
      <c r="AB381" s="332"/>
      <c r="AC381" s="332"/>
      <c r="AD381" s="332"/>
      <c r="AE381" s="332"/>
      <c r="AF381" s="332"/>
      <c r="AG381" s="332"/>
      <c r="AH381" s="332"/>
      <c r="AI381" s="332"/>
      <c r="AJ381" s="332"/>
      <c r="AK381" s="332"/>
      <c r="AL381" s="332"/>
      <c r="AM381" s="332"/>
      <c r="AN381" s="332"/>
      <c r="AO381" s="332"/>
      <c r="AP381" s="332"/>
      <c r="AQ381" s="332"/>
      <c r="AR381" s="332"/>
      <c r="AS381" s="332"/>
      <c r="AT381" s="332"/>
      <c r="AU381" s="332"/>
      <c r="AV381" s="332"/>
      <c r="AW381" s="332"/>
      <c r="AX381" s="332"/>
      <c r="AY381" s="332"/>
      <c r="AZ381" s="332"/>
      <c r="BA381" s="332"/>
      <c r="BB381" s="332"/>
      <c r="BC381" s="332"/>
      <c r="BD381" s="332"/>
      <c r="BE381" s="332"/>
      <c r="BF381" s="332"/>
      <c r="BG381" s="332"/>
      <c r="BH381" s="332"/>
      <c r="BI381" s="332"/>
      <c r="BJ381" s="332"/>
      <c r="BK381" s="332"/>
      <c r="BL381" s="332"/>
      <c r="BM381" s="332"/>
      <c r="BN381" s="332"/>
      <c r="BO381" s="332"/>
      <c r="BP381" s="332"/>
      <c r="BQ381" s="332"/>
      <c r="BR381" s="332"/>
      <c r="BS381" s="332"/>
      <c r="BT381" s="332"/>
      <c r="BU381" s="332"/>
      <c r="BV381" s="332"/>
      <c r="BW381" s="332"/>
      <c r="BX381" s="332"/>
      <c r="BY381" s="332"/>
      <c r="BZ381" s="332"/>
      <c r="CA381" s="332"/>
      <c r="CB381" s="332"/>
      <c r="CC381" s="332"/>
      <c r="CD381" s="332"/>
      <c r="CE381" s="332"/>
      <c r="CF381" s="332"/>
      <c r="CG381" s="332"/>
      <c r="CH381" s="332"/>
      <c r="CI381" s="332"/>
      <c r="CJ381" s="332"/>
      <c r="CK381" s="332"/>
      <c r="CL381" s="332"/>
    </row>
    <row r="382" spans="1:90" s="270" customFormat="1" ht="14.25" x14ac:dyDescent="0.2">
      <c r="A382" s="321"/>
      <c r="B382" s="321"/>
      <c r="C382" s="315"/>
      <c r="D382" s="371"/>
      <c r="E382" s="367"/>
      <c r="F382" s="367"/>
      <c r="G382" s="332"/>
      <c r="H382" s="332"/>
      <c r="I382" s="332"/>
      <c r="J382" s="332"/>
      <c r="K382" s="332"/>
      <c r="L382" s="332"/>
      <c r="M382" s="332"/>
      <c r="N382" s="332"/>
      <c r="O382" s="332"/>
      <c r="P382" s="332"/>
      <c r="Q382" s="332"/>
      <c r="R382" s="332"/>
      <c r="S382" s="332"/>
      <c r="T382" s="332"/>
      <c r="U382" s="332"/>
      <c r="V382" s="332"/>
      <c r="W382" s="332"/>
      <c r="X382" s="332"/>
      <c r="Y382" s="332"/>
      <c r="Z382" s="332"/>
      <c r="AA382" s="332"/>
      <c r="AB382" s="332"/>
      <c r="AC382" s="332"/>
      <c r="AD382" s="332"/>
      <c r="AE382" s="332"/>
      <c r="AF382" s="332"/>
      <c r="AG382" s="332"/>
      <c r="AH382" s="332"/>
      <c r="AI382" s="332"/>
      <c r="AJ382" s="332"/>
      <c r="AK382" s="332"/>
      <c r="AL382" s="332"/>
      <c r="AM382" s="332"/>
      <c r="AN382" s="332"/>
      <c r="AO382" s="332"/>
      <c r="AP382" s="332"/>
      <c r="AQ382" s="332"/>
      <c r="AR382" s="332"/>
      <c r="AS382" s="332"/>
      <c r="AT382" s="332"/>
      <c r="AU382" s="332"/>
      <c r="AV382" s="332"/>
      <c r="AW382" s="332"/>
      <c r="AX382" s="332"/>
      <c r="AY382" s="332"/>
      <c r="AZ382" s="332"/>
      <c r="BA382" s="332"/>
      <c r="BB382" s="332"/>
      <c r="BC382" s="332"/>
      <c r="BD382" s="332"/>
      <c r="BE382" s="332"/>
      <c r="BF382" s="332"/>
      <c r="BG382" s="332"/>
      <c r="BH382" s="332"/>
      <c r="BI382" s="332"/>
      <c r="BJ382" s="332"/>
      <c r="BK382" s="332"/>
      <c r="BL382" s="332"/>
      <c r="BM382" s="332"/>
      <c r="BN382" s="332"/>
      <c r="BO382" s="332"/>
      <c r="BP382" s="332"/>
      <c r="BQ382" s="332"/>
      <c r="BR382" s="332"/>
      <c r="BS382" s="332"/>
      <c r="BT382" s="332"/>
      <c r="BU382" s="332"/>
      <c r="BV382" s="332"/>
      <c r="BW382" s="332"/>
      <c r="BX382" s="332"/>
      <c r="BY382" s="332"/>
      <c r="BZ382" s="332"/>
      <c r="CA382" s="332"/>
      <c r="CB382" s="332"/>
      <c r="CC382" s="332"/>
      <c r="CD382" s="332"/>
      <c r="CE382" s="332"/>
      <c r="CF382" s="332"/>
      <c r="CG382" s="332"/>
      <c r="CH382" s="332"/>
      <c r="CI382" s="332"/>
      <c r="CJ382" s="332"/>
      <c r="CK382" s="332"/>
      <c r="CL382" s="332"/>
    </row>
    <row r="383" spans="1:90" s="271" customFormat="1" ht="14.25" x14ac:dyDescent="0.2">
      <c r="A383" s="324"/>
      <c r="B383" s="758">
        <v>5746</v>
      </c>
      <c r="C383" s="759" t="s">
        <v>994</v>
      </c>
      <c r="D383" s="760">
        <f>D380-D381</f>
        <v>0</v>
      </c>
      <c r="E383" s="760">
        <f>E380-E381</f>
        <v>0</v>
      </c>
      <c r="F383" s="761"/>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c r="AE383" s="334"/>
      <c r="AF383" s="334"/>
      <c r="AG383" s="334"/>
      <c r="AH383" s="334"/>
      <c r="AI383" s="334"/>
      <c r="AJ383" s="334"/>
      <c r="AK383" s="334"/>
      <c r="AL383" s="334"/>
      <c r="AM383" s="334"/>
      <c r="AN383" s="334"/>
      <c r="AO383" s="334"/>
      <c r="AP383" s="334"/>
      <c r="AQ383" s="334"/>
      <c r="AR383" s="334"/>
      <c r="AS383" s="334"/>
      <c r="AT383" s="334"/>
      <c r="AU383" s="334"/>
      <c r="AV383" s="334"/>
      <c r="AW383" s="334"/>
      <c r="AX383" s="334"/>
      <c r="AY383" s="334"/>
      <c r="AZ383" s="334"/>
      <c r="BA383" s="334"/>
      <c r="BB383" s="334"/>
      <c r="BC383" s="334"/>
      <c r="BD383" s="334"/>
      <c r="BE383" s="334"/>
      <c r="BF383" s="334"/>
      <c r="BG383" s="334"/>
      <c r="BH383" s="334"/>
      <c r="BI383" s="334"/>
      <c r="BJ383" s="334"/>
      <c r="BK383" s="334"/>
      <c r="BL383" s="334"/>
      <c r="BM383" s="334"/>
      <c r="BN383" s="334"/>
      <c r="BO383" s="334"/>
      <c r="BP383" s="334"/>
      <c r="BQ383" s="334"/>
      <c r="BR383" s="334"/>
      <c r="BS383" s="334"/>
      <c r="BT383" s="334"/>
      <c r="BU383" s="334"/>
      <c r="BV383" s="334"/>
      <c r="BW383" s="334"/>
      <c r="BX383" s="334"/>
      <c r="BY383" s="334"/>
      <c r="BZ383" s="334"/>
      <c r="CA383" s="334"/>
      <c r="CB383" s="334"/>
      <c r="CC383" s="334"/>
      <c r="CD383" s="334"/>
      <c r="CE383" s="334"/>
      <c r="CF383" s="334"/>
      <c r="CG383" s="334"/>
      <c r="CH383" s="334"/>
      <c r="CI383" s="334"/>
      <c r="CJ383" s="334"/>
      <c r="CK383" s="334"/>
      <c r="CL383" s="334"/>
    </row>
    <row r="384" spans="1:90" ht="15" x14ac:dyDescent="0.2">
      <c r="A384" s="323"/>
      <c r="B384" s="323"/>
      <c r="C384" s="318"/>
      <c r="D384" s="371"/>
      <c r="E384" s="367"/>
      <c r="F384" s="367"/>
    </row>
    <row r="385" spans="1:90" ht="15" x14ac:dyDescent="0.2">
      <c r="A385" s="323"/>
      <c r="B385" s="323">
        <v>5750</v>
      </c>
      <c r="C385" s="318" t="s">
        <v>1575</v>
      </c>
      <c r="D385" s="371"/>
      <c r="E385" s="367"/>
      <c r="F385" s="367"/>
    </row>
    <row r="386" spans="1:90" ht="15" x14ac:dyDescent="0.2">
      <c r="A386" s="323"/>
      <c r="B386" s="323"/>
      <c r="C386" s="318"/>
      <c r="D386" s="371"/>
      <c r="E386" s="367"/>
      <c r="F386" s="367"/>
    </row>
    <row r="387" spans="1:90" s="270" customFormat="1" ht="15.75" customHeight="1" x14ac:dyDescent="0.2">
      <c r="A387" s="321"/>
      <c r="B387" s="321">
        <v>5752</v>
      </c>
      <c r="C387" s="315" t="s">
        <v>1411</v>
      </c>
      <c r="D387" s="371">
        <f>ROUND(SUMIFS('GROUP Inputs'!H:H,'GROUP Inputs'!A:A,'Kiwi Park Data'!B387),0)</f>
        <v>0</v>
      </c>
      <c r="E387" s="371">
        <f>ROUND(SUMIFS('GROUP Inputs'!I:I,'GROUP Inputs'!A:A,'Kiwi Park Data'!B387),0)</f>
        <v>0</v>
      </c>
      <c r="F387" s="367"/>
      <c r="G387" s="332"/>
      <c r="H387" s="332"/>
      <c r="I387" s="332"/>
      <c r="J387" s="332"/>
      <c r="K387" s="332"/>
      <c r="L387" s="332"/>
      <c r="M387" s="332"/>
      <c r="N387" s="332"/>
      <c r="O387" s="332"/>
      <c r="P387" s="332"/>
      <c r="Q387" s="332"/>
      <c r="R387" s="332"/>
      <c r="S387" s="332"/>
      <c r="T387" s="332"/>
      <c r="U387" s="332"/>
      <c r="V387" s="332"/>
      <c r="W387" s="332"/>
      <c r="X387" s="332"/>
      <c r="Y387" s="332"/>
      <c r="Z387" s="332"/>
      <c r="AA387" s="332"/>
      <c r="AB387" s="332"/>
      <c r="AC387" s="332"/>
      <c r="AD387" s="332"/>
      <c r="AE387" s="332"/>
      <c r="AF387" s="332"/>
      <c r="AG387" s="332"/>
      <c r="AH387" s="332"/>
      <c r="AI387" s="332"/>
      <c r="AJ387" s="332"/>
      <c r="AK387" s="332"/>
      <c r="AL387" s="332"/>
      <c r="AM387" s="332"/>
      <c r="AN387" s="332"/>
      <c r="AO387" s="332"/>
      <c r="AP387" s="332"/>
      <c r="AQ387" s="332"/>
      <c r="AR387" s="332"/>
      <c r="AS387" s="332"/>
      <c r="AT387" s="332"/>
      <c r="AU387" s="332"/>
      <c r="AV387" s="332"/>
      <c r="AW387" s="332"/>
      <c r="AX387" s="332"/>
      <c r="AY387" s="332"/>
      <c r="AZ387" s="332"/>
      <c r="BA387" s="332"/>
      <c r="BB387" s="332"/>
      <c r="BC387" s="332"/>
      <c r="BD387" s="332"/>
      <c r="BE387" s="332"/>
      <c r="BF387" s="332"/>
      <c r="BG387" s="332"/>
      <c r="BH387" s="332"/>
      <c r="BI387" s="332"/>
      <c r="BJ387" s="332"/>
      <c r="BK387" s="332"/>
      <c r="BL387" s="332"/>
      <c r="BM387" s="332"/>
      <c r="BN387" s="332"/>
      <c r="BO387" s="332"/>
      <c r="BP387" s="332"/>
      <c r="BQ387" s="332"/>
      <c r="BR387" s="332"/>
      <c r="BS387" s="332"/>
      <c r="BT387" s="332"/>
      <c r="BU387" s="332"/>
      <c r="BV387" s="332"/>
      <c r="BW387" s="332"/>
      <c r="BX387" s="332"/>
      <c r="BY387" s="332"/>
      <c r="BZ387" s="332"/>
      <c r="CA387" s="332"/>
      <c r="CB387" s="332"/>
      <c r="CC387" s="332"/>
      <c r="CD387" s="332"/>
      <c r="CE387" s="332"/>
      <c r="CF387" s="332"/>
      <c r="CG387" s="332"/>
      <c r="CH387" s="332"/>
      <c r="CI387" s="332"/>
      <c r="CJ387" s="332"/>
      <c r="CK387" s="332"/>
      <c r="CL387" s="332"/>
    </row>
    <row r="388" spans="1:90" s="270" customFormat="1" ht="14.25" x14ac:dyDescent="0.2">
      <c r="A388" s="321"/>
      <c r="B388" s="321">
        <v>5754</v>
      </c>
      <c r="C388" s="315" t="s">
        <v>1566</v>
      </c>
      <c r="D388" s="371">
        <f>ROUND(SUMIFS('GROUP Inputs'!H:H,'GROUP Inputs'!A:A,'Kiwi Park Data'!B388),0)</f>
        <v>0</v>
      </c>
      <c r="E388" s="371">
        <f>ROUND(SUMIFS('GROUP Inputs'!I:I,'GROUP Inputs'!A:A,'Kiwi Park Data'!B388),0)</f>
        <v>0</v>
      </c>
      <c r="F388" s="367"/>
      <c r="G388" s="332"/>
      <c r="H388" s="332"/>
      <c r="I388" s="332"/>
      <c r="J388" s="332"/>
      <c r="K388" s="332"/>
      <c r="L388" s="332"/>
      <c r="M388" s="332"/>
      <c r="N388" s="332"/>
      <c r="O388" s="332"/>
      <c r="P388" s="332"/>
      <c r="Q388" s="332"/>
      <c r="R388" s="332"/>
      <c r="S388" s="332"/>
      <c r="T388" s="332"/>
      <c r="U388" s="332"/>
      <c r="V388" s="332"/>
      <c r="W388" s="332"/>
      <c r="X388" s="332"/>
      <c r="Y388" s="332"/>
      <c r="Z388" s="332"/>
      <c r="AA388" s="332"/>
      <c r="AB388" s="332"/>
      <c r="AC388" s="332"/>
      <c r="AD388" s="332"/>
      <c r="AE388" s="332"/>
      <c r="AF388" s="332"/>
      <c r="AG388" s="332"/>
      <c r="AH388" s="332"/>
      <c r="AI388" s="332"/>
      <c r="AJ388" s="332"/>
      <c r="AK388" s="332"/>
      <c r="AL388" s="332"/>
      <c r="AM388" s="332"/>
      <c r="AN388" s="332"/>
      <c r="AO388" s="332"/>
      <c r="AP388" s="332"/>
      <c r="AQ388" s="332"/>
      <c r="AR388" s="332"/>
      <c r="AS388" s="332"/>
      <c r="AT388" s="332"/>
      <c r="AU388" s="332"/>
      <c r="AV388" s="332"/>
      <c r="AW388" s="332"/>
      <c r="AX388" s="332"/>
      <c r="AY388" s="332"/>
      <c r="AZ388" s="332"/>
      <c r="BA388" s="332"/>
      <c r="BB388" s="332"/>
      <c r="BC388" s="332"/>
      <c r="BD388" s="332"/>
      <c r="BE388" s="332"/>
      <c r="BF388" s="332"/>
      <c r="BG388" s="332"/>
      <c r="BH388" s="332"/>
      <c r="BI388" s="332"/>
      <c r="BJ388" s="332"/>
      <c r="BK388" s="332"/>
      <c r="BL388" s="332"/>
      <c r="BM388" s="332"/>
      <c r="BN388" s="332"/>
      <c r="BO388" s="332"/>
      <c r="BP388" s="332"/>
      <c r="BQ388" s="332"/>
      <c r="BR388" s="332"/>
      <c r="BS388" s="332"/>
      <c r="BT388" s="332"/>
      <c r="BU388" s="332"/>
      <c r="BV388" s="332"/>
      <c r="BW388" s="332"/>
      <c r="BX388" s="332"/>
      <c r="BY388" s="332"/>
      <c r="BZ388" s="332"/>
      <c r="CA388" s="332"/>
      <c r="CB388" s="332"/>
      <c r="CC388" s="332"/>
      <c r="CD388" s="332"/>
      <c r="CE388" s="332"/>
      <c r="CF388" s="332"/>
      <c r="CG388" s="332"/>
      <c r="CH388" s="332"/>
      <c r="CI388" s="332"/>
      <c r="CJ388" s="332"/>
      <c r="CK388" s="332"/>
      <c r="CL388" s="332"/>
    </row>
    <row r="389" spans="1:90" s="270" customFormat="1" ht="14.25" x14ac:dyDescent="0.2">
      <c r="A389" s="321"/>
      <c r="B389" s="321"/>
      <c r="C389" s="315"/>
      <c r="D389" s="371"/>
      <c r="E389" s="367"/>
      <c r="F389" s="367"/>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2"/>
      <c r="AD389" s="332"/>
      <c r="AE389" s="332"/>
      <c r="AF389" s="332"/>
      <c r="AG389" s="332"/>
      <c r="AH389" s="332"/>
      <c r="AI389" s="332"/>
      <c r="AJ389" s="332"/>
      <c r="AK389" s="332"/>
      <c r="AL389" s="332"/>
      <c r="AM389" s="332"/>
      <c r="AN389" s="332"/>
      <c r="AO389" s="332"/>
      <c r="AP389" s="332"/>
      <c r="AQ389" s="332"/>
      <c r="AR389" s="332"/>
      <c r="AS389" s="332"/>
      <c r="AT389" s="332"/>
      <c r="AU389" s="332"/>
      <c r="AV389" s="332"/>
      <c r="AW389" s="332"/>
      <c r="AX389" s="332"/>
      <c r="AY389" s="332"/>
      <c r="AZ389" s="332"/>
      <c r="BA389" s="332"/>
      <c r="BB389" s="332"/>
      <c r="BC389" s="332"/>
      <c r="BD389" s="332"/>
      <c r="BE389" s="332"/>
      <c r="BF389" s="332"/>
      <c r="BG389" s="332"/>
      <c r="BH389" s="332"/>
      <c r="BI389" s="332"/>
      <c r="BJ389" s="332"/>
      <c r="BK389" s="332"/>
      <c r="BL389" s="332"/>
      <c r="BM389" s="332"/>
      <c r="BN389" s="332"/>
      <c r="BO389" s="332"/>
      <c r="BP389" s="332"/>
      <c r="BQ389" s="332"/>
      <c r="BR389" s="332"/>
      <c r="BS389" s="332"/>
      <c r="BT389" s="332"/>
      <c r="BU389" s="332"/>
      <c r="BV389" s="332"/>
      <c r="BW389" s="332"/>
      <c r="BX389" s="332"/>
      <c r="BY389" s="332"/>
      <c r="BZ389" s="332"/>
      <c r="CA389" s="332"/>
      <c r="CB389" s="332"/>
      <c r="CC389" s="332"/>
      <c r="CD389" s="332"/>
      <c r="CE389" s="332"/>
      <c r="CF389" s="332"/>
      <c r="CG389" s="332"/>
      <c r="CH389" s="332"/>
      <c r="CI389" s="332"/>
      <c r="CJ389" s="332"/>
      <c r="CK389" s="332"/>
      <c r="CL389" s="332"/>
    </row>
    <row r="390" spans="1:90" s="271" customFormat="1" ht="14.25" x14ac:dyDescent="0.2">
      <c r="A390" s="324"/>
      <c r="B390" s="758">
        <v>5756</v>
      </c>
      <c r="C390" s="759" t="s">
        <v>994</v>
      </c>
      <c r="D390" s="760">
        <f>D387-D388</f>
        <v>0</v>
      </c>
      <c r="E390" s="760">
        <f>E387-E388</f>
        <v>0</v>
      </c>
      <c r="F390" s="761"/>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c r="AE390" s="334"/>
      <c r="AF390" s="334"/>
      <c r="AG390" s="334"/>
      <c r="AH390" s="334"/>
      <c r="AI390" s="334"/>
      <c r="AJ390" s="334"/>
      <c r="AK390" s="334"/>
      <c r="AL390" s="334"/>
      <c r="AM390" s="334"/>
      <c r="AN390" s="334"/>
      <c r="AO390" s="334"/>
      <c r="AP390" s="334"/>
      <c r="AQ390" s="334"/>
      <c r="AR390" s="334"/>
      <c r="AS390" s="334"/>
      <c r="AT390" s="334"/>
      <c r="AU390" s="334"/>
      <c r="AV390" s="334"/>
      <c r="AW390" s="334"/>
      <c r="AX390" s="334"/>
      <c r="AY390" s="334"/>
      <c r="AZ390" s="334"/>
      <c r="BA390" s="334"/>
      <c r="BB390" s="334"/>
      <c r="BC390" s="334"/>
      <c r="BD390" s="334"/>
      <c r="BE390" s="334"/>
      <c r="BF390" s="334"/>
      <c r="BG390" s="334"/>
      <c r="BH390" s="334"/>
      <c r="BI390" s="334"/>
      <c r="BJ390" s="334"/>
      <c r="BK390" s="334"/>
      <c r="BL390" s="334"/>
      <c r="BM390" s="334"/>
      <c r="BN390" s="334"/>
      <c r="BO390" s="334"/>
      <c r="BP390" s="334"/>
      <c r="BQ390" s="334"/>
      <c r="BR390" s="334"/>
      <c r="BS390" s="334"/>
      <c r="BT390" s="334"/>
      <c r="BU390" s="334"/>
      <c r="BV390" s="334"/>
      <c r="BW390" s="334"/>
      <c r="BX390" s="334"/>
      <c r="BY390" s="334"/>
      <c r="BZ390" s="334"/>
      <c r="CA390" s="334"/>
      <c r="CB390" s="334"/>
      <c r="CC390" s="334"/>
      <c r="CD390" s="334"/>
      <c r="CE390" s="334"/>
      <c r="CF390" s="334"/>
      <c r="CG390" s="334"/>
      <c r="CH390" s="334"/>
      <c r="CI390" s="334"/>
      <c r="CJ390" s="334"/>
      <c r="CK390" s="334"/>
      <c r="CL390" s="334"/>
    </row>
    <row r="391" spans="1:90" ht="15" x14ac:dyDescent="0.2">
      <c r="A391" s="323"/>
      <c r="B391" s="323"/>
      <c r="C391" s="318"/>
      <c r="D391" s="371"/>
      <c r="E391" s="367"/>
      <c r="F391" s="367"/>
    </row>
    <row r="392" spans="1:90" ht="15" x14ac:dyDescent="0.2">
      <c r="A392" s="323"/>
      <c r="B392" s="323">
        <v>5760</v>
      </c>
      <c r="C392" s="318" t="s">
        <v>1576</v>
      </c>
      <c r="D392" s="371"/>
      <c r="E392" s="367"/>
      <c r="F392" s="367"/>
    </row>
    <row r="393" spans="1:90" ht="15" x14ac:dyDescent="0.2">
      <c r="A393" s="323"/>
      <c r="B393" s="323"/>
      <c r="C393" s="318"/>
      <c r="D393" s="371"/>
      <c r="E393" s="367"/>
      <c r="F393" s="367"/>
    </row>
    <row r="394" spans="1:90" s="270" customFormat="1" ht="14.25" x14ac:dyDescent="0.2">
      <c r="A394" s="321"/>
      <c r="B394" s="321">
        <v>5762</v>
      </c>
      <c r="C394" s="315" t="s">
        <v>819</v>
      </c>
      <c r="D394" s="371">
        <f>ROUND(SUMIFS('GROUP Inputs'!H:H,'GROUP Inputs'!A:A,'Kiwi Park Data'!B394),0)</f>
        <v>0</v>
      </c>
      <c r="E394" s="371">
        <f>ROUND(SUMIFS('GROUP Inputs'!I:I,'GROUP Inputs'!A:A,'Kiwi Park Data'!B394),0)</f>
        <v>0</v>
      </c>
      <c r="F394" s="367"/>
      <c r="G394" s="332"/>
      <c r="H394" s="332"/>
      <c r="I394" s="332"/>
      <c r="J394" s="332"/>
      <c r="K394" s="332"/>
      <c r="L394" s="332"/>
      <c r="M394" s="332"/>
      <c r="N394" s="332"/>
      <c r="O394" s="332"/>
      <c r="P394" s="332"/>
      <c r="Q394" s="332"/>
      <c r="R394" s="332"/>
      <c r="S394" s="332"/>
      <c r="T394" s="332"/>
      <c r="U394" s="332"/>
      <c r="V394" s="332"/>
      <c r="W394" s="332"/>
      <c r="X394" s="332"/>
      <c r="Y394" s="332"/>
      <c r="Z394" s="332"/>
      <c r="AA394" s="332"/>
      <c r="AB394" s="332"/>
      <c r="AC394" s="332"/>
      <c r="AD394" s="332"/>
      <c r="AE394" s="332"/>
      <c r="AF394" s="332"/>
      <c r="AG394" s="332"/>
      <c r="AH394" s="332"/>
      <c r="AI394" s="332"/>
      <c r="AJ394" s="332"/>
      <c r="AK394" s="332"/>
      <c r="AL394" s="332"/>
      <c r="AM394" s="332"/>
      <c r="AN394" s="332"/>
      <c r="AO394" s="332"/>
      <c r="AP394" s="332"/>
      <c r="AQ394" s="332"/>
      <c r="AR394" s="332"/>
      <c r="AS394" s="332"/>
      <c r="AT394" s="332"/>
      <c r="AU394" s="332"/>
      <c r="AV394" s="332"/>
      <c r="AW394" s="332"/>
      <c r="AX394" s="332"/>
      <c r="AY394" s="332"/>
      <c r="AZ394" s="332"/>
      <c r="BA394" s="332"/>
      <c r="BB394" s="332"/>
      <c r="BC394" s="332"/>
      <c r="BD394" s="332"/>
      <c r="BE394" s="332"/>
      <c r="BF394" s="332"/>
      <c r="BG394" s="332"/>
      <c r="BH394" s="332"/>
      <c r="BI394" s="332"/>
      <c r="BJ394" s="332"/>
      <c r="BK394" s="332"/>
      <c r="BL394" s="332"/>
      <c r="BM394" s="332"/>
      <c r="BN394" s="332"/>
      <c r="BO394" s="332"/>
      <c r="BP394" s="332"/>
      <c r="BQ394" s="332"/>
      <c r="BR394" s="332"/>
      <c r="BS394" s="332"/>
      <c r="BT394" s="332"/>
      <c r="BU394" s="332"/>
      <c r="BV394" s="332"/>
      <c r="BW394" s="332"/>
      <c r="BX394" s="332"/>
      <c r="BY394" s="332"/>
      <c r="BZ394" s="332"/>
      <c r="CA394" s="332"/>
      <c r="CB394" s="332"/>
      <c r="CC394" s="332"/>
      <c r="CD394" s="332"/>
      <c r="CE394" s="332"/>
      <c r="CF394" s="332"/>
      <c r="CG394" s="332"/>
      <c r="CH394" s="332"/>
      <c r="CI394" s="332"/>
      <c r="CJ394" s="332"/>
      <c r="CK394" s="332"/>
      <c r="CL394" s="332"/>
    </row>
    <row r="395" spans="1:90" s="270" customFormat="1" ht="14.25" x14ac:dyDescent="0.2">
      <c r="A395" s="321"/>
      <c r="B395" s="321">
        <v>5764</v>
      </c>
      <c r="C395" s="315" t="s">
        <v>1566</v>
      </c>
      <c r="D395" s="371">
        <f>ROUND(SUMIFS('GROUP Inputs'!H:H,'GROUP Inputs'!A:A,'Kiwi Park Data'!B395),0)</f>
        <v>0</v>
      </c>
      <c r="E395" s="371">
        <f>ROUND(SUMIFS('GROUP Inputs'!I:I,'GROUP Inputs'!A:A,'Kiwi Park Data'!B395),0)</f>
        <v>0</v>
      </c>
      <c r="F395" s="367"/>
      <c r="G395" s="332"/>
      <c r="H395" s="332"/>
      <c r="I395" s="332"/>
      <c r="J395" s="332"/>
      <c r="K395" s="332"/>
      <c r="L395" s="332"/>
      <c r="M395" s="332"/>
      <c r="N395" s="332"/>
      <c r="O395" s="332"/>
      <c r="P395" s="332"/>
      <c r="Q395" s="332"/>
      <c r="R395" s="332"/>
      <c r="S395" s="332"/>
      <c r="T395" s="332"/>
      <c r="U395" s="332"/>
      <c r="V395" s="332"/>
      <c r="W395" s="332"/>
      <c r="X395" s="332"/>
      <c r="Y395" s="332"/>
      <c r="Z395" s="332"/>
      <c r="AA395" s="332"/>
      <c r="AB395" s="332"/>
      <c r="AC395" s="332"/>
      <c r="AD395" s="332"/>
      <c r="AE395" s="332"/>
      <c r="AF395" s="332"/>
      <c r="AG395" s="332"/>
      <c r="AH395" s="332"/>
      <c r="AI395" s="332"/>
      <c r="AJ395" s="332"/>
      <c r="AK395" s="332"/>
      <c r="AL395" s="332"/>
      <c r="AM395" s="332"/>
      <c r="AN395" s="332"/>
      <c r="AO395" s="332"/>
      <c r="AP395" s="332"/>
      <c r="AQ395" s="332"/>
      <c r="AR395" s="332"/>
      <c r="AS395" s="332"/>
      <c r="AT395" s="332"/>
      <c r="AU395" s="332"/>
      <c r="AV395" s="332"/>
      <c r="AW395" s="332"/>
      <c r="AX395" s="332"/>
      <c r="AY395" s="332"/>
      <c r="AZ395" s="332"/>
      <c r="BA395" s="332"/>
      <c r="BB395" s="332"/>
      <c r="BC395" s="332"/>
      <c r="BD395" s="332"/>
      <c r="BE395" s="332"/>
      <c r="BF395" s="332"/>
      <c r="BG395" s="332"/>
      <c r="BH395" s="332"/>
      <c r="BI395" s="332"/>
      <c r="BJ395" s="332"/>
      <c r="BK395" s="332"/>
      <c r="BL395" s="332"/>
      <c r="BM395" s="332"/>
      <c r="BN395" s="332"/>
      <c r="BO395" s="332"/>
      <c r="BP395" s="332"/>
      <c r="BQ395" s="332"/>
      <c r="BR395" s="332"/>
      <c r="BS395" s="332"/>
      <c r="BT395" s="332"/>
      <c r="BU395" s="332"/>
      <c r="BV395" s="332"/>
      <c r="BW395" s="332"/>
      <c r="BX395" s="332"/>
      <c r="BY395" s="332"/>
      <c r="BZ395" s="332"/>
      <c r="CA395" s="332"/>
      <c r="CB395" s="332"/>
      <c r="CC395" s="332"/>
      <c r="CD395" s="332"/>
      <c r="CE395" s="332"/>
      <c r="CF395" s="332"/>
      <c r="CG395" s="332"/>
      <c r="CH395" s="332"/>
      <c r="CI395" s="332"/>
      <c r="CJ395" s="332"/>
      <c r="CK395" s="332"/>
      <c r="CL395" s="332"/>
    </row>
    <row r="396" spans="1:90" s="270" customFormat="1" ht="14.25" x14ac:dyDescent="0.2">
      <c r="A396" s="321"/>
      <c r="B396" s="321"/>
      <c r="C396" s="315"/>
      <c r="D396" s="371"/>
      <c r="E396" s="367"/>
      <c r="F396" s="367"/>
      <c r="G396" s="332"/>
      <c r="H396" s="332"/>
      <c r="I396" s="332"/>
      <c r="J396" s="332"/>
      <c r="K396" s="332"/>
      <c r="L396" s="332"/>
      <c r="M396" s="332"/>
      <c r="N396" s="332"/>
      <c r="O396" s="332"/>
      <c r="P396" s="332"/>
      <c r="Q396" s="332"/>
      <c r="R396" s="332"/>
      <c r="S396" s="332"/>
      <c r="T396" s="332"/>
      <c r="U396" s="332"/>
      <c r="V396" s="332"/>
      <c r="W396" s="332"/>
      <c r="X396" s="332"/>
      <c r="Y396" s="332"/>
      <c r="Z396" s="332"/>
      <c r="AA396" s="332"/>
      <c r="AB396" s="332"/>
      <c r="AC396" s="332"/>
      <c r="AD396" s="332"/>
      <c r="AE396" s="332"/>
      <c r="AF396" s="332"/>
      <c r="AG396" s="332"/>
      <c r="AH396" s="332"/>
      <c r="AI396" s="332"/>
      <c r="AJ396" s="332"/>
      <c r="AK396" s="332"/>
      <c r="AL396" s="332"/>
      <c r="AM396" s="332"/>
      <c r="AN396" s="332"/>
      <c r="AO396" s="332"/>
      <c r="AP396" s="332"/>
      <c r="AQ396" s="332"/>
      <c r="AR396" s="332"/>
      <c r="AS396" s="332"/>
      <c r="AT396" s="332"/>
      <c r="AU396" s="332"/>
      <c r="AV396" s="332"/>
      <c r="AW396" s="332"/>
      <c r="AX396" s="332"/>
      <c r="AY396" s="332"/>
      <c r="AZ396" s="332"/>
      <c r="BA396" s="332"/>
      <c r="BB396" s="332"/>
      <c r="BC396" s="332"/>
      <c r="BD396" s="332"/>
      <c r="BE396" s="332"/>
      <c r="BF396" s="332"/>
      <c r="BG396" s="332"/>
      <c r="BH396" s="332"/>
      <c r="BI396" s="332"/>
      <c r="BJ396" s="332"/>
      <c r="BK396" s="332"/>
      <c r="BL396" s="332"/>
      <c r="BM396" s="332"/>
      <c r="BN396" s="332"/>
      <c r="BO396" s="332"/>
      <c r="BP396" s="332"/>
      <c r="BQ396" s="332"/>
      <c r="BR396" s="332"/>
      <c r="BS396" s="332"/>
      <c r="BT396" s="332"/>
      <c r="BU396" s="332"/>
      <c r="BV396" s="332"/>
      <c r="BW396" s="332"/>
      <c r="BX396" s="332"/>
      <c r="BY396" s="332"/>
      <c r="BZ396" s="332"/>
      <c r="CA396" s="332"/>
      <c r="CB396" s="332"/>
      <c r="CC396" s="332"/>
      <c r="CD396" s="332"/>
      <c r="CE396" s="332"/>
      <c r="CF396" s="332"/>
      <c r="CG396" s="332"/>
      <c r="CH396" s="332"/>
      <c r="CI396" s="332"/>
      <c r="CJ396" s="332"/>
      <c r="CK396" s="332"/>
      <c r="CL396" s="332"/>
    </row>
    <row r="397" spans="1:90" s="271" customFormat="1" ht="14.25" x14ac:dyDescent="0.2">
      <c r="A397" s="324"/>
      <c r="B397" s="758">
        <v>5766</v>
      </c>
      <c r="C397" s="759" t="s">
        <v>994</v>
      </c>
      <c r="D397" s="760">
        <f>D394-D395</f>
        <v>0</v>
      </c>
      <c r="E397" s="760">
        <f>E394-E395</f>
        <v>0</v>
      </c>
      <c r="F397" s="761"/>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c r="AE397" s="334"/>
      <c r="AF397" s="334"/>
      <c r="AG397" s="334"/>
      <c r="AH397" s="334"/>
      <c r="AI397" s="334"/>
      <c r="AJ397" s="334"/>
      <c r="AK397" s="334"/>
      <c r="AL397" s="334"/>
      <c r="AM397" s="334"/>
      <c r="AN397" s="334"/>
      <c r="AO397" s="334"/>
      <c r="AP397" s="334"/>
      <c r="AQ397" s="334"/>
      <c r="AR397" s="334"/>
      <c r="AS397" s="334"/>
      <c r="AT397" s="334"/>
      <c r="AU397" s="334"/>
      <c r="AV397" s="334"/>
      <c r="AW397" s="334"/>
      <c r="AX397" s="334"/>
      <c r="AY397" s="334"/>
      <c r="AZ397" s="334"/>
      <c r="BA397" s="334"/>
      <c r="BB397" s="334"/>
      <c r="BC397" s="334"/>
      <c r="BD397" s="334"/>
      <c r="BE397" s="334"/>
      <c r="BF397" s="334"/>
      <c r="BG397" s="334"/>
      <c r="BH397" s="334"/>
      <c r="BI397" s="334"/>
      <c r="BJ397" s="334"/>
      <c r="BK397" s="334"/>
      <c r="BL397" s="334"/>
      <c r="BM397" s="334"/>
      <c r="BN397" s="334"/>
      <c r="BO397" s="334"/>
      <c r="BP397" s="334"/>
      <c r="BQ397" s="334"/>
      <c r="BR397" s="334"/>
      <c r="BS397" s="334"/>
      <c r="BT397" s="334"/>
      <c r="BU397" s="334"/>
      <c r="BV397" s="334"/>
      <c r="BW397" s="334"/>
      <c r="BX397" s="334"/>
      <c r="BY397" s="334"/>
      <c r="BZ397" s="334"/>
      <c r="CA397" s="334"/>
      <c r="CB397" s="334"/>
      <c r="CC397" s="334"/>
      <c r="CD397" s="334"/>
      <c r="CE397" s="334"/>
      <c r="CF397" s="334"/>
      <c r="CG397" s="334"/>
      <c r="CH397" s="334"/>
      <c r="CI397" s="334"/>
      <c r="CJ397" s="334"/>
      <c r="CK397" s="334"/>
      <c r="CL397" s="334"/>
    </row>
    <row r="398" spans="1:90" s="270" customFormat="1" ht="14.25" x14ac:dyDescent="0.2">
      <c r="A398" s="321"/>
      <c r="B398" s="321"/>
      <c r="C398" s="315"/>
      <c r="D398" s="371"/>
      <c r="E398" s="367"/>
      <c r="F398" s="367"/>
      <c r="G398" s="332"/>
      <c r="H398" s="332"/>
      <c r="I398" s="332"/>
      <c r="J398" s="332"/>
      <c r="K398" s="332"/>
      <c r="L398" s="332"/>
      <c r="M398" s="332"/>
      <c r="N398" s="332"/>
      <c r="O398" s="332"/>
      <c r="P398" s="332"/>
      <c r="Q398" s="332"/>
      <c r="R398" s="332"/>
      <c r="S398" s="332"/>
      <c r="T398" s="332"/>
      <c r="U398" s="332"/>
      <c r="V398" s="332"/>
      <c r="W398" s="332"/>
      <c r="X398" s="332"/>
      <c r="Y398" s="332"/>
      <c r="Z398" s="332"/>
      <c r="AA398" s="332"/>
      <c r="AB398" s="332"/>
      <c r="AC398" s="332"/>
      <c r="AD398" s="332"/>
      <c r="AE398" s="332"/>
      <c r="AF398" s="332"/>
      <c r="AG398" s="332"/>
      <c r="AH398" s="332"/>
      <c r="AI398" s="332"/>
      <c r="AJ398" s="332"/>
      <c r="AK398" s="332"/>
      <c r="AL398" s="332"/>
      <c r="AM398" s="332"/>
      <c r="AN398" s="332"/>
      <c r="AO398" s="332"/>
      <c r="AP398" s="332"/>
      <c r="AQ398" s="332"/>
      <c r="AR398" s="332"/>
      <c r="AS398" s="332"/>
      <c r="AT398" s="332"/>
      <c r="AU398" s="332"/>
      <c r="AV398" s="332"/>
      <c r="AW398" s="332"/>
      <c r="AX398" s="332"/>
      <c r="AY398" s="332"/>
      <c r="AZ398" s="332"/>
      <c r="BA398" s="332"/>
      <c r="BB398" s="332"/>
      <c r="BC398" s="332"/>
      <c r="BD398" s="332"/>
      <c r="BE398" s="332"/>
      <c r="BF398" s="332"/>
      <c r="BG398" s="332"/>
      <c r="BH398" s="332"/>
      <c r="BI398" s="332"/>
      <c r="BJ398" s="332"/>
      <c r="BK398" s="332"/>
      <c r="BL398" s="332"/>
      <c r="BM398" s="332"/>
      <c r="BN398" s="332"/>
      <c r="BO398" s="332"/>
      <c r="BP398" s="332"/>
      <c r="BQ398" s="332"/>
      <c r="BR398" s="332"/>
      <c r="BS398" s="332"/>
      <c r="BT398" s="332"/>
      <c r="BU398" s="332"/>
      <c r="BV398" s="332"/>
      <c r="BW398" s="332"/>
      <c r="BX398" s="332"/>
      <c r="BY398" s="332"/>
      <c r="BZ398" s="332"/>
      <c r="CA398" s="332"/>
      <c r="CB398" s="332"/>
      <c r="CC398" s="332"/>
      <c r="CD398" s="332"/>
      <c r="CE398" s="332"/>
      <c r="CF398" s="332"/>
      <c r="CG398" s="332"/>
      <c r="CH398" s="332"/>
      <c r="CI398" s="332"/>
      <c r="CJ398" s="332"/>
      <c r="CK398" s="332"/>
      <c r="CL398" s="332"/>
    </row>
    <row r="399" spans="1:90" s="270" customFormat="1" ht="14.25" x14ac:dyDescent="0.2">
      <c r="A399" s="321"/>
      <c r="B399" s="321">
        <v>5770</v>
      </c>
      <c r="C399" s="315" t="s">
        <v>818</v>
      </c>
      <c r="D399" s="371">
        <f>ROUND(SUMIFS('GROUP Inputs'!H:H,'GROUP Inputs'!A:A,'Kiwi Park Data'!B399),0)</f>
        <v>0</v>
      </c>
      <c r="E399" s="371">
        <f>ROUND(SUMIFS('GROUP Inputs'!I:I,'GROUP Inputs'!A:A,'Kiwi Park Data'!B399),0)</f>
        <v>0</v>
      </c>
      <c r="F399" s="367"/>
      <c r="G399" s="332"/>
      <c r="H399" s="332"/>
      <c r="I399" s="332"/>
      <c r="J399" s="332"/>
      <c r="K399" s="332"/>
      <c r="L399" s="332"/>
      <c r="M399" s="332"/>
      <c r="N399" s="332"/>
      <c r="O399" s="332"/>
      <c r="P399" s="332"/>
      <c r="Q399" s="332"/>
      <c r="R399" s="332"/>
      <c r="S399" s="332"/>
      <c r="T399" s="332"/>
      <c r="U399" s="332"/>
      <c r="V399" s="332"/>
      <c r="W399" s="332"/>
      <c r="X399" s="332"/>
      <c r="Y399" s="332"/>
      <c r="Z399" s="332"/>
      <c r="AA399" s="332"/>
      <c r="AB399" s="332"/>
      <c r="AC399" s="332"/>
      <c r="AD399" s="332"/>
      <c r="AE399" s="332"/>
      <c r="AF399" s="332"/>
      <c r="AG399" s="332"/>
      <c r="AH399" s="332"/>
      <c r="AI399" s="332"/>
      <c r="AJ399" s="332"/>
      <c r="AK399" s="332"/>
      <c r="AL399" s="332"/>
      <c r="AM399" s="332"/>
      <c r="AN399" s="332"/>
      <c r="AO399" s="332"/>
      <c r="AP399" s="332"/>
      <c r="AQ399" s="332"/>
      <c r="AR399" s="332"/>
      <c r="AS399" s="332"/>
      <c r="AT399" s="332"/>
      <c r="AU399" s="332"/>
      <c r="AV399" s="332"/>
      <c r="AW399" s="332"/>
      <c r="AX399" s="332"/>
      <c r="AY399" s="332"/>
      <c r="AZ399" s="332"/>
      <c r="BA399" s="332"/>
      <c r="BB399" s="332"/>
      <c r="BC399" s="332"/>
      <c r="BD399" s="332"/>
      <c r="BE399" s="332"/>
      <c r="BF399" s="332"/>
      <c r="BG399" s="332"/>
      <c r="BH399" s="332"/>
      <c r="BI399" s="332"/>
      <c r="BJ399" s="332"/>
      <c r="BK399" s="332"/>
      <c r="BL399" s="332"/>
      <c r="BM399" s="332"/>
      <c r="BN399" s="332"/>
      <c r="BO399" s="332"/>
      <c r="BP399" s="332"/>
      <c r="BQ399" s="332"/>
      <c r="BR399" s="332"/>
      <c r="BS399" s="332"/>
      <c r="BT399" s="332"/>
      <c r="BU399" s="332"/>
      <c r="BV399" s="332"/>
      <c r="BW399" s="332"/>
      <c r="BX399" s="332"/>
      <c r="BY399" s="332"/>
      <c r="BZ399" s="332"/>
      <c r="CA399" s="332"/>
      <c r="CB399" s="332"/>
      <c r="CC399" s="332"/>
      <c r="CD399" s="332"/>
      <c r="CE399" s="332"/>
      <c r="CF399" s="332"/>
      <c r="CG399" s="332"/>
      <c r="CH399" s="332"/>
      <c r="CI399" s="332"/>
      <c r="CJ399" s="332"/>
      <c r="CK399" s="332"/>
      <c r="CL399" s="332"/>
    </row>
    <row r="400" spans="1:90" ht="15" x14ac:dyDescent="0.2">
      <c r="A400" s="323"/>
      <c r="B400" s="323"/>
      <c r="C400" s="318"/>
      <c r="D400" s="371"/>
      <c r="E400" s="367"/>
      <c r="F400" s="367"/>
    </row>
    <row r="401" spans="1:90" ht="15" x14ac:dyDescent="0.2">
      <c r="A401" s="323"/>
      <c r="B401" s="323">
        <v>5780</v>
      </c>
      <c r="C401" s="318" t="s">
        <v>1577</v>
      </c>
      <c r="D401" s="371"/>
      <c r="E401" s="367"/>
      <c r="F401" s="367"/>
    </row>
    <row r="402" spans="1:90" ht="15" x14ac:dyDescent="0.2">
      <c r="A402" s="323"/>
      <c r="B402" s="323"/>
      <c r="C402" s="318"/>
      <c r="D402" s="371"/>
      <c r="E402" s="367"/>
      <c r="F402" s="367"/>
    </row>
    <row r="403" spans="1:90" s="270" customFormat="1" ht="14.25" x14ac:dyDescent="0.2">
      <c r="A403" s="321"/>
      <c r="B403" s="321">
        <v>5782</v>
      </c>
      <c r="C403" s="315" t="s">
        <v>1578</v>
      </c>
      <c r="D403" s="371">
        <f>ROUND(SUMIFS('GROUP Inputs'!H:H,'GROUP Inputs'!A:A,'Kiwi Park Data'!B403),0)</f>
        <v>0</v>
      </c>
      <c r="E403" s="371">
        <f>ROUND(SUMIFS('GROUP Inputs'!I:I,'GROUP Inputs'!A:A,'Kiwi Park Data'!B403),0)</f>
        <v>0</v>
      </c>
      <c r="F403" s="367"/>
      <c r="G403" s="332"/>
      <c r="H403" s="332"/>
      <c r="I403" s="332"/>
      <c r="J403" s="332"/>
      <c r="K403" s="332"/>
      <c r="L403" s="332"/>
      <c r="M403" s="332"/>
      <c r="N403" s="332"/>
      <c r="O403" s="332"/>
      <c r="P403" s="332"/>
      <c r="Q403" s="332"/>
      <c r="R403" s="332"/>
      <c r="S403" s="332"/>
      <c r="T403" s="332"/>
      <c r="U403" s="332"/>
      <c r="V403" s="332"/>
      <c r="W403" s="332"/>
      <c r="X403" s="332"/>
      <c r="Y403" s="332"/>
      <c r="Z403" s="332"/>
      <c r="AA403" s="332"/>
      <c r="AB403" s="332"/>
      <c r="AC403" s="332"/>
      <c r="AD403" s="332"/>
      <c r="AE403" s="332"/>
      <c r="AF403" s="332"/>
      <c r="AG403" s="332"/>
      <c r="AH403" s="332"/>
      <c r="AI403" s="332"/>
      <c r="AJ403" s="332"/>
      <c r="AK403" s="332"/>
      <c r="AL403" s="332"/>
      <c r="AM403" s="332"/>
      <c r="AN403" s="332"/>
      <c r="AO403" s="332"/>
      <c r="AP403" s="332"/>
      <c r="AQ403" s="332"/>
      <c r="AR403" s="332"/>
      <c r="AS403" s="332"/>
      <c r="AT403" s="332"/>
      <c r="AU403" s="332"/>
      <c r="AV403" s="332"/>
      <c r="AW403" s="332"/>
      <c r="AX403" s="332"/>
      <c r="AY403" s="332"/>
      <c r="AZ403" s="332"/>
      <c r="BA403" s="332"/>
      <c r="BB403" s="332"/>
      <c r="BC403" s="332"/>
      <c r="BD403" s="332"/>
      <c r="BE403" s="332"/>
      <c r="BF403" s="332"/>
      <c r="BG403" s="332"/>
      <c r="BH403" s="332"/>
      <c r="BI403" s="332"/>
      <c r="BJ403" s="332"/>
      <c r="BK403" s="332"/>
      <c r="BL403" s="332"/>
      <c r="BM403" s="332"/>
      <c r="BN403" s="332"/>
      <c r="BO403" s="332"/>
      <c r="BP403" s="332"/>
      <c r="BQ403" s="332"/>
      <c r="BR403" s="332"/>
      <c r="BS403" s="332"/>
      <c r="BT403" s="332"/>
      <c r="BU403" s="332"/>
      <c r="BV403" s="332"/>
      <c r="BW403" s="332"/>
      <c r="BX403" s="332"/>
      <c r="BY403" s="332"/>
      <c r="BZ403" s="332"/>
      <c r="CA403" s="332"/>
      <c r="CB403" s="332"/>
      <c r="CC403" s="332"/>
      <c r="CD403" s="332"/>
      <c r="CE403" s="332"/>
      <c r="CF403" s="332"/>
      <c r="CG403" s="332"/>
      <c r="CH403" s="332"/>
      <c r="CI403" s="332"/>
      <c r="CJ403" s="332"/>
      <c r="CK403" s="332"/>
      <c r="CL403" s="332"/>
    </row>
    <row r="404" spans="1:90" s="270" customFormat="1" ht="14.25" x14ac:dyDescent="0.2">
      <c r="A404" s="321"/>
      <c r="B404" s="321">
        <v>5784</v>
      </c>
      <c r="C404" s="315" t="s">
        <v>1566</v>
      </c>
      <c r="D404" s="371">
        <f>ROUND(SUMIFS('GROUP Inputs'!H:H,'GROUP Inputs'!A:A,'Kiwi Park Data'!B404),0)</f>
        <v>0</v>
      </c>
      <c r="E404" s="371">
        <f>ROUND(SUMIFS('GROUP Inputs'!I:I,'GROUP Inputs'!A:A,'Kiwi Park Data'!B404),0)</f>
        <v>0</v>
      </c>
      <c r="F404" s="367"/>
      <c r="G404" s="332"/>
      <c r="H404" s="332"/>
      <c r="I404" s="332"/>
      <c r="J404" s="332"/>
      <c r="K404" s="332"/>
      <c r="L404" s="332"/>
      <c r="M404" s="332"/>
      <c r="N404" s="332"/>
      <c r="O404" s="332"/>
      <c r="P404" s="332"/>
      <c r="Q404" s="332"/>
      <c r="R404" s="332"/>
      <c r="S404" s="332"/>
      <c r="T404" s="332"/>
      <c r="U404" s="332"/>
      <c r="V404" s="332"/>
      <c r="W404" s="332"/>
      <c r="X404" s="332"/>
      <c r="Y404" s="332"/>
      <c r="Z404" s="332"/>
      <c r="AA404" s="332"/>
      <c r="AB404" s="332"/>
      <c r="AC404" s="332"/>
      <c r="AD404" s="332"/>
      <c r="AE404" s="332"/>
      <c r="AF404" s="332"/>
      <c r="AG404" s="332"/>
      <c r="AH404" s="332"/>
      <c r="AI404" s="332"/>
      <c r="AJ404" s="332"/>
      <c r="AK404" s="332"/>
      <c r="AL404" s="332"/>
      <c r="AM404" s="332"/>
      <c r="AN404" s="332"/>
      <c r="AO404" s="332"/>
      <c r="AP404" s="332"/>
      <c r="AQ404" s="332"/>
      <c r="AR404" s="332"/>
      <c r="AS404" s="332"/>
      <c r="AT404" s="332"/>
      <c r="AU404" s="332"/>
      <c r="AV404" s="332"/>
      <c r="AW404" s="332"/>
      <c r="AX404" s="332"/>
      <c r="AY404" s="332"/>
      <c r="AZ404" s="332"/>
      <c r="BA404" s="332"/>
      <c r="BB404" s="332"/>
      <c r="BC404" s="332"/>
      <c r="BD404" s="332"/>
      <c r="BE404" s="332"/>
      <c r="BF404" s="332"/>
      <c r="BG404" s="332"/>
      <c r="BH404" s="332"/>
      <c r="BI404" s="332"/>
      <c r="BJ404" s="332"/>
      <c r="BK404" s="332"/>
      <c r="BL404" s="332"/>
      <c r="BM404" s="332"/>
      <c r="BN404" s="332"/>
      <c r="BO404" s="332"/>
      <c r="BP404" s="332"/>
      <c r="BQ404" s="332"/>
      <c r="BR404" s="332"/>
      <c r="BS404" s="332"/>
      <c r="BT404" s="332"/>
      <c r="BU404" s="332"/>
      <c r="BV404" s="332"/>
      <c r="BW404" s="332"/>
      <c r="BX404" s="332"/>
      <c r="BY404" s="332"/>
      <c r="BZ404" s="332"/>
      <c r="CA404" s="332"/>
      <c r="CB404" s="332"/>
      <c r="CC404" s="332"/>
      <c r="CD404" s="332"/>
      <c r="CE404" s="332"/>
      <c r="CF404" s="332"/>
      <c r="CG404" s="332"/>
      <c r="CH404" s="332"/>
      <c r="CI404" s="332"/>
      <c r="CJ404" s="332"/>
      <c r="CK404" s="332"/>
      <c r="CL404" s="332"/>
    </row>
    <row r="405" spans="1:90" ht="15" x14ac:dyDescent="0.2">
      <c r="A405" s="323"/>
      <c r="B405" s="323"/>
      <c r="C405" s="318"/>
      <c r="D405" s="371"/>
      <c r="E405" s="367"/>
      <c r="F405" s="367"/>
    </row>
    <row r="406" spans="1:90" s="271" customFormat="1" ht="14.25" x14ac:dyDescent="0.2">
      <c r="A406" s="324"/>
      <c r="B406" s="758">
        <v>5786</v>
      </c>
      <c r="C406" s="759" t="s">
        <v>994</v>
      </c>
      <c r="D406" s="760">
        <f>D403-D404</f>
        <v>0</v>
      </c>
      <c r="E406" s="760">
        <f>E403-E404</f>
        <v>0</v>
      </c>
      <c r="F406" s="761"/>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c r="AE406" s="334"/>
      <c r="AF406" s="334"/>
      <c r="AG406" s="334"/>
      <c r="AH406" s="334"/>
      <c r="AI406" s="334"/>
      <c r="AJ406" s="334"/>
      <c r="AK406" s="334"/>
      <c r="AL406" s="334"/>
      <c r="AM406" s="334"/>
      <c r="AN406" s="334"/>
      <c r="AO406" s="334"/>
      <c r="AP406" s="334"/>
      <c r="AQ406" s="334"/>
      <c r="AR406" s="334"/>
      <c r="AS406" s="334"/>
      <c r="AT406" s="334"/>
      <c r="AU406" s="334"/>
      <c r="AV406" s="334"/>
      <c r="AW406" s="334"/>
      <c r="AX406" s="334"/>
      <c r="AY406" s="334"/>
      <c r="AZ406" s="334"/>
      <c r="BA406" s="334"/>
      <c r="BB406" s="334"/>
      <c r="BC406" s="334"/>
      <c r="BD406" s="334"/>
      <c r="BE406" s="334"/>
      <c r="BF406" s="334"/>
      <c r="BG406" s="334"/>
      <c r="BH406" s="334"/>
      <c r="BI406" s="334"/>
      <c r="BJ406" s="334"/>
      <c r="BK406" s="334"/>
      <c r="BL406" s="334"/>
      <c r="BM406" s="334"/>
      <c r="BN406" s="334"/>
      <c r="BO406" s="334"/>
      <c r="BP406" s="334"/>
      <c r="BQ406" s="334"/>
      <c r="BR406" s="334"/>
      <c r="BS406" s="334"/>
      <c r="BT406" s="334"/>
      <c r="BU406" s="334"/>
      <c r="BV406" s="334"/>
      <c r="BW406" s="334"/>
      <c r="BX406" s="334"/>
      <c r="BY406" s="334"/>
      <c r="BZ406" s="334"/>
      <c r="CA406" s="334"/>
      <c r="CB406" s="334"/>
      <c r="CC406" s="334"/>
      <c r="CD406" s="334"/>
      <c r="CE406" s="334"/>
      <c r="CF406" s="334"/>
      <c r="CG406" s="334"/>
      <c r="CH406" s="334"/>
      <c r="CI406" s="334"/>
      <c r="CJ406" s="334"/>
      <c r="CK406" s="334"/>
      <c r="CL406" s="334"/>
    </row>
    <row r="407" spans="1:90" ht="15" x14ac:dyDescent="0.2">
      <c r="A407" s="323"/>
      <c r="B407" s="323"/>
      <c r="C407" s="318"/>
      <c r="D407" s="371"/>
      <c r="E407" s="367"/>
      <c r="F407" s="367"/>
    </row>
    <row r="408" spans="1:90" s="271" customFormat="1" ht="14.25" x14ac:dyDescent="0.2">
      <c r="A408" s="325"/>
      <c r="B408" s="762">
        <v>5798</v>
      </c>
      <c r="C408" s="763" t="s">
        <v>994</v>
      </c>
      <c r="D408" s="760">
        <f>SUMIF($C$334:$C$407,C406,$D$334:$D$407)+D399</f>
        <v>0</v>
      </c>
      <c r="E408" s="760">
        <f>SUMIF($C$334:$C$407,C406,$E$334:$E$407)+E399</f>
        <v>0</v>
      </c>
      <c r="F408" s="761"/>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c r="AE408" s="334"/>
      <c r="AF408" s="334"/>
      <c r="AG408" s="334"/>
      <c r="AH408" s="334"/>
      <c r="AI408" s="334"/>
      <c r="AJ408" s="334"/>
      <c r="AK408" s="334"/>
      <c r="AL408" s="334"/>
      <c r="AM408" s="334"/>
      <c r="AN408" s="334"/>
      <c r="AO408" s="334"/>
      <c r="AP408" s="334"/>
      <c r="AQ408" s="334"/>
      <c r="AR408" s="334"/>
      <c r="AS408" s="334"/>
      <c r="AT408" s="334"/>
      <c r="AU408" s="334"/>
      <c r="AV408" s="334"/>
      <c r="AW408" s="334"/>
      <c r="AX408" s="334"/>
      <c r="AY408" s="334"/>
      <c r="AZ408" s="334"/>
      <c r="BA408" s="334"/>
      <c r="BB408" s="334"/>
      <c r="BC408" s="334"/>
      <c r="BD408" s="334"/>
      <c r="BE408" s="334"/>
      <c r="BF408" s="334"/>
      <c r="BG408" s="334"/>
      <c r="BH408" s="334"/>
      <c r="BI408" s="334"/>
      <c r="BJ408" s="334"/>
      <c r="BK408" s="334"/>
      <c r="BL408" s="334"/>
      <c r="BM408" s="334"/>
      <c r="BN408" s="334"/>
      <c r="BO408" s="334"/>
      <c r="BP408" s="334"/>
      <c r="BQ408" s="334"/>
      <c r="BR408" s="334"/>
      <c r="BS408" s="334"/>
      <c r="BT408" s="334"/>
      <c r="BU408" s="334"/>
      <c r="BV408" s="334"/>
      <c r="BW408" s="334"/>
      <c r="BX408" s="334"/>
      <c r="BY408" s="334"/>
      <c r="BZ408" s="334"/>
      <c r="CA408" s="334"/>
      <c r="CB408" s="334"/>
      <c r="CC408" s="334"/>
      <c r="CD408" s="334"/>
      <c r="CE408" s="334"/>
      <c r="CF408" s="334"/>
      <c r="CG408" s="334"/>
      <c r="CH408" s="334"/>
      <c r="CI408" s="334"/>
      <c r="CJ408" s="334"/>
      <c r="CK408" s="334"/>
      <c r="CL408" s="334"/>
    </row>
    <row r="409" spans="1:90" ht="15" x14ac:dyDescent="0.2">
      <c r="A409" s="323"/>
      <c r="B409" s="323"/>
      <c r="C409" s="318"/>
      <c r="D409" s="371"/>
      <c r="E409" s="367"/>
      <c r="F409" s="367"/>
    </row>
    <row r="410" spans="1:90" ht="15" x14ac:dyDescent="0.2">
      <c r="A410" s="323"/>
      <c r="B410" s="323">
        <v>5810</v>
      </c>
      <c r="C410" s="318" t="s">
        <v>1490</v>
      </c>
      <c r="D410" s="371"/>
      <c r="E410" s="367"/>
      <c r="F410" s="367"/>
    </row>
    <row r="411" spans="1:90" ht="15" x14ac:dyDescent="0.2">
      <c r="A411" s="323"/>
      <c r="B411" s="323"/>
      <c r="C411" s="318"/>
      <c r="D411" s="371"/>
      <c r="E411" s="367"/>
      <c r="F411" s="367"/>
    </row>
    <row r="412" spans="1:90" s="270" customFormat="1" ht="14.25" x14ac:dyDescent="0.2">
      <c r="A412" s="321"/>
      <c r="B412" s="321">
        <v>5812</v>
      </c>
      <c r="C412" s="315" t="s">
        <v>1490</v>
      </c>
      <c r="D412" s="371">
        <f>ROUND(SUMIFS('GROUP Inputs'!H:H,'GROUP Inputs'!A:A,'Kiwi Park Data'!B412),0)</f>
        <v>0</v>
      </c>
      <c r="E412" s="371">
        <f>ROUND(SUMIFS('GROUP Inputs'!I:I,'GROUP Inputs'!A:A,'Kiwi Park Data'!B412),0)</f>
        <v>0</v>
      </c>
      <c r="F412" s="367"/>
      <c r="G412" s="332"/>
      <c r="H412" s="332"/>
      <c r="I412" s="332"/>
      <c r="J412" s="332"/>
      <c r="K412" s="332"/>
      <c r="L412" s="332"/>
      <c r="M412" s="332"/>
      <c r="N412" s="332"/>
      <c r="O412" s="332"/>
      <c r="P412" s="332"/>
      <c r="Q412" s="332"/>
      <c r="R412" s="332"/>
      <c r="S412" s="332"/>
      <c r="T412" s="332"/>
      <c r="U412" s="332"/>
      <c r="V412" s="332"/>
      <c r="W412" s="332"/>
      <c r="X412" s="332"/>
      <c r="Y412" s="332"/>
      <c r="Z412" s="332"/>
      <c r="AA412" s="332"/>
      <c r="AB412" s="332"/>
      <c r="AC412" s="332"/>
      <c r="AD412" s="332"/>
      <c r="AE412" s="332"/>
      <c r="AF412" s="332"/>
      <c r="AG412" s="332"/>
      <c r="AH412" s="332"/>
      <c r="AI412" s="332"/>
      <c r="AJ412" s="332"/>
      <c r="AK412" s="332"/>
      <c r="AL412" s="332"/>
      <c r="AM412" s="332"/>
      <c r="AN412" s="332"/>
      <c r="AO412" s="332"/>
      <c r="AP412" s="332"/>
      <c r="AQ412" s="332"/>
      <c r="AR412" s="332"/>
      <c r="AS412" s="332"/>
      <c r="AT412" s="332"/>
      <c r="AU412" s="332"/>
      <c r="AV412" s="332"/>
      <c r="AW412" s="332"/>
      <c r="AX412" s="332"/>
      <c r="AY412" s="332"/>
      <c r="AZ412" s="332"/>
      <c r="BA412" s="332"/>
      <c r="BB412" s="332"/>
      <c r="BC412" s="332"/>
      <c r="BD412" s="332"/>
      <c r="BE412" s="332"/>
      <c r="BF412" s="332"/>
      <c r="BG412" s="332"/>
      <c r="BH412" s="332"/>
      <c r="BI412" s="332"/>
      <c r="BJ412" s="332"/>
      <c r="BK412" s="332"/>
      <c r="BL412" s="332"/>
      <c r="BM412" s="332"/>
      <c r="BN412" s="332"/>
      <c r="BO412" s="332"/>
      <c r="BP412" s="332"/>
      <c r="BQ412" s="332"/>
      <c r="BR412" s="332"/>
      <c r="BS412" s="332"/>
      <c r="BT412" s="332"/>
      <c r="BU412" s="332"/>
      <c r="BV412" s="332"/>
      <c r="BW412" s="332"/>
      <c r="BX412" s="332"/>
      <c r="BY412" s="332"/>
      <c r="BZ412" s="332"/>
      <c r="CA412" s="332"/>
      <c r="CB412" s="332"/>
      <c r="CC412" s="332"/>
      <c r="CD412" s="332"/>
      <c r="CE412" s="332"/>
      <c r="CF412" s="332"/>
      <c r="CG412" s="332"/>
      <c r="CH412" s="332"/>
      <c r="CI412" s="332"/>
      <c r="CJ412" s="332"/>
      <c r="CK412" s="332"/>
      <c r="CL412" s="332"/>
    </row>
    <row r="413" spans="1:90" s="270" customFormat="1" ht="14.25" x14ac:dyDescent="0.2">
      <c r="A413" s="321"/>
      <c r="B413" s="321">
        <v>5814</v>
      </c>
      <c r="C413" s="315" t="s">
        <v>1579</v>
      </c>
      <c r="D413" s="371">
        <f>ROUND(-SUMIFS('GROUP Inputs'!H:H,'GROUP Inputs'!A:A,'Kiwi Park Data'!B413),0)</f>
        <v>0</v>
      </c>
      <c r="E413" s="371">
        <f>ROUND(-SUMIFS('GROUP Inputs'!I:I,'GROUP Inputs'!A:A,'Kiwi Park Data'!B413),0)</f>
        <v>0</v>
      </c>
      <c r="F413" s="367"/>
      <c r="G413" s="332"/>
      <c r="H413" s="332"/>
      <c r="I413" s="332"/>
      <c r="J413" s="332"/>
      <c r="K413" s="332"/>
      <c r="L413" s="332"/>
      <c r="M413" s="332"/>
      <c r="N413" s="332"/>
      <c r="O413" s="332"/>
      <c r="P413" s="332"/>
      <c r="Q413" s="332"/>
      <c r="R413" s="332"/>
      <c r="S413" s="332"/>
      <c r="T413" s="332"/>
      <c r="U413" s="332"/>
      <c r="V413" s="332"/>
      <c r="W413" s="332"/>
      <c r="X413" s="332"/>
      <c r="Y413" s="332"/>
      <c r="Z413" s="332"/>
      <c r="AA413" s="332"/>
      <c r="AB413" s="332"/>
      <c r="AC413" s="332"/>
      <c r="AD413" s="332"/>
      <c r="AE413" s="332"/>
      <c r="AF413" s="332"/>
      <c r="AG413" s="332"/>
      <c r="AH413" s="332"/>
      <c r="AI413" s="332"/>
      <c r="AJ413" s="332"/>
      <c r="AK413" s="332"/>
      <c r="AL413" s="332"/>
      <c r="AM413" s="332"/>
      <c r="AN413" s="332"/>
      <c r="AO413" s="332"/>
      <c r="AP413" s="332"/>
      <c r="AQ413" s="332"/>
      <c r="AR413" s="332"/>
      <c r="AS413" s="332"/>
      <c r="AT413" s="332"/>
      <c r="AU413" s="332"/>
      <c r="AV413" s="332"/>
      <c r="AW413" s="332"/>
      <c r="AX413" s="332"/>
      <c r="AY413" s="332"/>
      <c r="AZ413" s="332"/>
      <c r="BA413" s="332"/>
      <c r="BB413" s="332"/>
      <c r="BC413" s="332"/>
      <c r="BD413" s="332"/>
      <c r="BE413" s="332"/>
      <c r="BF413" s="332"/>
      <c r="BG413" s="332"/>
      <c r="BH413" s="332"/>
      <c r="BI413" s="332"/>
      <c r="BJ413" s="332"/>
      <c r="BK413" s="332"/>
      <c r="BL413" s="332"/>
      <c r="BM413" s="332"/>
      <c r="BN413" s="332"/>
      <c r="BO413" s="332"/>
      <c r="BP413" s="332"/>
      <c r="BQ413" s="332"/>
      <c r="BR413" s="332"/>
      <c r="BS413" s="332"/>
      <c r="BT413" s="332"/>
      <c r="BU413" s="332"/>
      <c r="BV413" s="332"/>
      <c r="BW413" s="332"/>
      <c r="BX413" s="332"/>
      <c r="BY413" s="332"/>
      <c r="BZ413" s="332"/>
      <c r="CA413" s="332"/>
      <c r="CB413" s="332"/>
      <c r="CC413" s="332"/>
      <c r="CD413" s="332"/>
      <c r="CE413" s="332"/>
      <c r="CF413" s="332"/>
      <c r="CG413" s="332"/>
      <c r="CH413" s="332"/>
      <c r="CI413" s="332"/>
      <c r="CJ413" s="332"/>
      <c r="CK413" s="332"/>
      <c r="CL413" s="332"/>
    </row>
    <row r="414" spans="1:90" s="271" customFormat="1" ht="14.25" x14ac:dyDescent="0.2">
      <c r="A414" s="324"/>
      <c r="B414" s="758">
        <v>5816</v>
      </c>
      <c r="C414" s="759" t="s">
        <v>994</v>
      </c>
      <c r="D414" s="760">
        <f>SUM(D412:D413)</f>
        <v>0</v>
      </c>
      <c r="E414" s="760">
        <f>SUM(E412:E413)</f>
        <v>0</v>
      </c>
      <c r="F414" s="761"/>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334"/>
      <c r="AF414" s="334"/>
      <c r="AG414" s="334"/>
      <c r="AH414" s="334"/>
      <c r="AI414" s="334"/>
      <c r="AJ414" s="334"/>
      <c r="AK414" s="334"/>
      <c r="AL414" s="334"/>
      <c r="AM414" s="334"/>
      <c r="AN414" s="334"/>
      <c r="AO414" s="334"/>
      <c r="AP414" s="334"/>
      <c r="AQ414" s="334"/>
      <c r="AR414" s="334"/>
      <c r="AS414" s="334"/>
      <c r="AT414" s="334"/>
      <c r="AU414" s="334"/>
      <c r="AV414" s="334"/>
      <c r="AW414" s="334"/>
      <c r="AX414" s="334"/>
      <c r="AY414" s="334"/>
      <c r="AZ414" s="334"/>
      <c r="BA414" s="334"/>
      <c r="BB414" s="334"/>
      <c r="BC414" s="334"/>
      <c r="BD414" s="334"/>
      <c r="BE414" s="334"/>
      <c r="BF414" s="334"/>
      <c r="BG414" s="334"/>
      <c r="BH414" s="334"/>
      <c r="BI414" s="334"/>
      <c r="BJ414" s="334"/>
      <c r="BK414" s="334"/>
      <c r="BL414" s="334"/>
      <c r="BM414" s="334"/>
      <c r="BN414" s="334"/>
      <c r="BO414" s="334"/>
      <c r="BP414" s="334"/>
      <c r="BQ414" s="334"/>
      <c r="BR414" s="334"/>
      <c r="BS414" s="334"/>
      <c r="BT414" s="334"/>
      <c r="BU414" s="334"/>
      <c r="BV414" s="334"/>
      <c r="BW414" s="334"/>
      <c r="BX414" s="334"/>
      <c r="BY414" s="334"/>
      <c r="BZ414" s="334"/>
      <c r="CA414" s="334"/>
      <c r="CB414" s="334"/>
      <c r="CC414" s="334"/>
      <c r="CD414" s="334"/>
      <c r="CE414" s="334"/>
      <c r="CF414" s="334"/>
      <c r="CG414" s="334"/>
      <c r="CH414" s="334"/>
      <c r="CI414" s="334"/>
      <c r="CJ414" s="334"/>
      <c r="CK414" s="334"/>
      <c r="CL414" s="334"/>
    </row>
    <row r="415" spans="1:90" ht="15" x14ac:dyDescent="0.2">
      <c r="A415" s="323"/>
      <c r="B415" s="323"/>
      <c r="C415" s="318"/>
      <c r="D415" s="371"/>
      <c r="E415" s="367"/>
      <c r="F415" s="367"/>
    </row>
    <row r="416" spans="1:90" s="270" customFormat="1" ht="14.25" x14ac:dyDescent="0.2">
      <c r="A416" s="321"/>
      <c r="B416" s="321">
        <v>5820</v>
      </c>
      <c r="C416" s="315" t="s">
        <v>1203</v>
      </c>
      <c r="D416" s="371">
        <f>ROUND(SUMIFS('GROUP Inputs'!H:H,'GROUP Inputs'!A:A,'Kiwi Park Data'!B416),0)</f>
        <v>0</v>
      </c>
      <c r="E416" s="371">
        <f>ROUND(SUMIFS('GROUP Inputs'!I:I,'GROUP Inputs'!A:A,'Kiwi Park Data'!B416),0)</f>
        <v>0</v>
      </c>
      <c r="F416" s="367"/>
      <c r="G416" s="332"/>
      <c r="H416" s="332"/>
      <c r="I416" s="332"/>
      <c r="J416" s="332"/>
      <c r="K416" s="332"/>
      <c r="L416" s="332"/>
      <c r="M416" s="332"/>
      <c r="N416" s="332"/>
      <c r="O416" s="332"/>
      <c r="P416" s="332"/>
      <c r="Q416" s="332"/>
      <c r="R416" s="332"/>
      <c r="S416" s="332"/>
      <c r="T416" s="332"/>
      <c r="U416" s="332"/>
      <c r="V416" s="332"/>
      <c r="W416" s="332"/>
      <c r="X416" s="332"/>
      <c r="Y416" s="332"/>
      <c r="Z416" s="332"/>
      <c r="AA416" s="332"/>
      <c r="AB416" s="332"/>
      <c r="AC416" s="332"/>
      <c r="AD416" s="332"/>
      <c r="AE416" s="332"/>
      <c r="AF416" s="332"/>
      <c r="AG416" s="332"/>
      <c r="AH416" s="332"/>
      <c r="AI416" s="332"/>
      <c r="AJ416" s="332"/>
      <c r="AK416" s="332"/>
      <c r="AL416" s="332"/>
      <c r="AM416" s="332"/>
      <c r="AN416" s="332"/>
      <c r="AO416" s="332"/>
      <c r="AP416" s="332"/>
      <c r="AQ416" s="332"/>
      <c r="AR416" s="332"/>
      <c r="AS416" s="332"/>
      <c r="AT416" s="332"/>
      <c r="AU416" s="332"/>
      <c r="AV416" s="332"/>
      <c r="AW416" s="332"/>
      <c r="AX416" s="332"/>
      <c r="AY416" s="332"/>
      <c r="AZ416" s="332"/>
      <c r="BA416" s="332"/>
      <c r="BB416" s="332"/>
      <c r="BC416" s="332"/>
      <c r="BD416" s="332"/>
      <c r="BE416" s="332"/>
      <c r="BF416" s="332"/>
      <c r="BG416" s="332"/>
      <c r="BH416" s="332"/>
      <c r="BI416" s="332"/>
      <c r="BJ416" s="332"/>
      <c r="BK416" s="332"/>
      <c r="BL416" s="332"/>
      <c r="BM416" s="332"/>
      <c r="BN416" s="332"/>
      <c r="BO416" s="332"/>
      <c r="BP416" s="332"/>
      <c r="BQ416" s="332"/>
      <c r="BR416" s="332"/>
      <c r="BS416" s="332"/>
      <c r="BT416" s="332"/>
      <c r="BU416" s="332"/>
      <c r="BV416" s="332"/>
      <c r="BW416" s="332"/>
      <c r="BX416" s="332"/>
      <c r="BY416" s="332"/>
      <c r="BZ416" s="332"/>
      <c r="CA416" s="332"/>
      <c r="CB416" s="332"/>
      <c r="CC416" s="332"/>
      <c r="CD416" s="332"/>
      <c r="CE416" s="332"/>
      <c r="CF416" s="332"/>
      <c r="CG416" s="332"/>
      <c r="CH416" s="332"/>
      <c r="CI416" s="332"/>
      <c r="CJ416" s="332"/>
      <c r="CK416" s="332"/>
      <c r="CL416" s="332"/>
    </row>
    <row r="417" spans="1:90" ht="15" x14ac:dyDescent="0.2">
      <c r="A417" s="323"/>
      <c r="B417" s="323"/>
      <c r="C417" s="318"/>
      <c r="D417" s="371"/>
      <c r="E417" s="367"/>
      <c r="F417" s="367"/>
    </row>
    <row r="418" spans="1:90" s="271" customFormat="1" ht="14.25" x14ac:dyDescent="0.2">
      <c r="A418" s="325"/>
      <c r="B418" s="758">
        <v>5870</v>
      </c>
      <c r="C418" s="759" t="s">
        <v>1580</v>
      </c>
      <c r="D418" s="760">
        <f>SUM(D408+D414+D416+D332)</f>
        <v>0</v>
      </c>
      <c r="E418" s="760">
        <f>SUM(E408+E414+E416+E332)</f>
        <v>0</v>
      </c>
      <c r="F418" s="761"/>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c r="AE418" s="334"/>
      <c r="AF418" s="334"/>
      <c r="AG418" s="334"/>
      <c r="AH418" s="334"/>
      <c r="AI418" s="334"/>
      <c r="AJ418" s="334"/>
      <c r="AK418" s="334"/>
      <c r="AL418" s="334"/>
      <c r="AM418" s="334"/>
      <c r="AN418" s="334"/>
      <c r="AO418" s="334"/>
      <c r="AP418" s="334"/>
      <c r="AQ418" s="334"/>
      <c r="AR418" s="334"/>
      <c r="AS418" s="334"/>
      <c r="AT418" s="334"/>
      <c r="AU418" s="334"/>
      <c r="AV418" s="334"/>
      <c r="AW418" s="334"/>
      <c r="AX418" s="334"/>
      <c r="AY418" s="334"/>
      <c r="AZ418" s="334"/>
      <c r="BA418" s="334"/>
      <c r="BB418" s="334"/>
      <c r="BC418" s="334"/>
      <c r="BD418" s="334"/>
      <c r="BE418" s="334"/>
      <c r="BF418" s="334"/>
      <c r="BG418" s="334"/>
      <c r="BH418" s="334"/>
      <c r="BI418" s="334"/>
      <c r="BJ418" s="334"/>
      <c r="BK418" s="334"/>
      <c r="BL418" s="334"/>
      <c r="BM418" s="334"/>
      <c r="BN418" s="334"/>
      <c r="BO418" s="334"/>
      <c r="BP418" s="334"/>
      <c r="BQ418" s="334"/>
      <c r="BR418" s="334"/>
      <c r="BS418" s="334"/>
      <c r="BT418" s="334"/>
      <c r="BU418" s="334"/>
      <c r="BV418" s="334"/>
      <c r="BW418" s="334"/>
      <c r="BX418" s="334"/>
      <c r="BY418" s="334"/>
      <c r="BZ418" s="334"/>
      <c r="CA418" s="334"/>
      <c r="CB418" s="334"/>
      <c r="CC418" s="334"/>
      <c r="CD418" s="334"/>
      <c r="CE418" s="334"/>
      <c r="CF418" s="334"/>
      <c r="CG418" s="334"/>
      <c r="CH418" s="334"/>
      <c r="CI418" s="334"/>
      <c r="CJ418" s="334"/>
      <c r="CK418" s="334"/>
      <c r="CL418" s="334"/>
    </row>
    <row r="419" spans="1:90" ht="15" x14ac:dyDescent="0.2">
      <c r="A419" s="323"/>
      <c r="B419" s="323"/>
      <c r="C419" s="318"/>
      <c r="D419" s="371"/>
      <c r="E419" s="367"/>
      <c r="F419" s="367"/>
    </row>
    <row r="420" spans="1:90" ht="15" x14ac:dyDescent="0.2">
      <c r="A420" s="323"/>
      <c r="B420" s="323">
        <v>5890</v>
      </c>
      <c r="C420" s="318" t="s">
        <v>1581</v>
      </c>
      <c r="D420" s="371">
        <f>ROUND(SUMIFS('GROUP Inputs'!H:H,'GROUP Inputs'!A:A,'Kiwi Park Data'!B420),0)</f>
        <v>0</v>
      </c>
      <c r="E420" s="371">
        <f>ROUND(SUMIFS('GROUP Inputs'!I:I,'GROUP Inputs'!A:A,'Kiwi Park Data'!B420),0)</f>
        <v>0</v>
      </c>
      <c r="F420" s="367"/>
    </row>
    <row r="421" spans="1:90" ht="15" x14ac:dyDescent="0.2">
      <c r="A421" s="323"/>
      <c r="B421" s="323"/>
      <c r="C421" s="318"/>
      <c r="D421" s="371"/>
      <c r="E421" s="367"/>
      <c r="F421" s="367"/>
    </row>
    <row r="422" spans="1:90" ht="15" x14ac:dyDescent="0.2">
      <c r="A422" s="323"/>
      <c r="B422" s="323">
        <v>5900</v>
      </c>
      <c r="C422" s="318" t="s">
        <v>931</v>
      </c>
      <c r="D422" s="371"/>
      <c r="E422" s="367"/>
      <c r="F422" s="367"/>
    </row>
    <row r="423" spans="1:90" ht="15" x14ac:dyDescent="0.2">
      <c r="A423" s="323"/>
      <c r="B423" s="323"/>
      <c r="C423" s="318"/>
      <c r="D423" s="371"/>
      <c r="E423" s="367"/>
      <c r="F423" s="367"/>
    </row>
    <row r="424" spans="1:90" ht="15" x14ac:dyDescent="0.2">
      <c r="A424" s="323"/>
      <c r="B424" s="323">
        <v>5920</v>
      </c>
      <c r="C424" s="318" t="s">
        <v>1582</v>
      </c>
      <c r="D424" s="371">
        <f>ROUND(SUMIFS('GROUP Inputs'!H:H,'GROUP Inputs'!A:A,'Kiwi Park Data'!B424),0)</f>
        <v>0</v>
      </c>
      <c r="E424" s="371">
        <f>ROUND(SUMIFS('GROUP Inputs'!I:I,'GROUP Inputs'!A:A,'Kiwi Park Data'!B424),0)</f>
        <v>0</v>
      </c>
      <c r="F424" s="367"/>
    </row>
    <row r="425" spans="1:90" ht="15" x14ac:dyDescent="0.2">
      <c r="A425" s="323"/>
      <c r="B425" s="323">
        <v>5925</v>
      </c>
      <c r="C425" s="318" t="s">
        <v>1583</v>
      </c>
      <c r="D425" s="371">
        <f>ROUND(SUMIFS('GROUP Inputs'!H:H,'GROUP Inputs'!A:A,'Kiwi Park Data'!B425),0)</f>
        <v>0</v>
      </c>
      <c r="E425" s="371">
        <f>ROUND(SUMIFS('GROUP Inputs'!I:I,'GROUP Inputs'!A:A,'Kiwi Park Data'!B425),0)</f>
        <v>0</v>
      </c>
      <c r="F425" s="367"/>
    </row>
    <row r="426" spans="1:90" ht="15" x14ac:dyDescent="0.2">
      <c r="A426" s="323"/>
      <c r="B426" s="323">
        <v>5930</v>
      </c>
      <c r="C426" s="318" t="s">
        <v>1584</v>
      </c>
      <c r="D426" s="371">
        <f>ROUND(SUMIFS('GROUP Inputs'!H:H,'GROUP Inputs'!A:A,'Kiwi Park Data'!B426),0)</f>
        <v>0</v>
      </c>
      <c r="E426" s="371">
        <f>ROUND(SUMIFS('GROUP Inputs'!I:I,'GROUP Inputs'!A:A,'Kiwi Park Data'!B426),0)</f>
        <v>0</v>
      </c>
      <c r="F426" s="367"/>
    </row>
    <row r="427" spans="1:90" ht="15" x14ac:dyDescent="0.2">
      <c r="A427" s="323"/>
      <c r="B427" s="323">
        <v>5940</v>
      </c>
      <c r="C427" s="318" t="s">
        <v>1585</v>
      </c>
      <c r="D427" s="371">
        <f>ROUND(SUMIFS('GROUP Inputs'!H:H,'GROUP Inputs'!A:A,'Kiwi Park Data'!B427),0)</f>
        <v>0</v>
      </c>
      <c r="E427" s="371">
        <f>ROUND(SUMIFS('GROUP Inputs'!I:I,'GROUP Inputs'!A:A,'Kiwi Park Data'!B427),0)</f>
        <v>0</v>
      </c>
      <c r="F427" s="367"/>
    </row>
    <row r="428" spans="1:90" ht="15" x14ac:dyDescent="0.2">
      <c r="A428" s="323"/>
      <c r="B428" s="323">
        <v>5950</v>
      </c>
      <c r="C428" s="318" t="s">
        <v>1586</v>
      </c>
      <c r="D428" s="371">
        <f>ROUND(SUMIFS('GROUP Inputs'!H:H,'GROUP Inputs'!A:A,'Kiwi Park Data'!B428),0)</f>
        <v>0</v>
      </c>
      <c r="E428" s="371">
        <f>ROUND(SUMIFS('GROUP Inputs'!I:I,'GROUP Inputs'!A:A,'Kiwi Park Data'!B428),0)</f>
        <v>0</v>
      </c>
      <c r="F428" s="367"/>
    </row>
    <row r="429" spans="1:90" ht="15" x14ac:dyDescent="0.2">
      <c r="A429" s="323"/>
      <c r="B429" s="323">
        <v>5960</v>
      </c>
      <c r="C429" s="318" t="s">
        <v>1587</v>
      </c>
      <c r="D429" s="371">
        <f>D548+D549</f>
        <v>0</v>
      </c>
      <c r="E429" s="371">
        <f>E548+E549</f>
        <v>0</v>
      </c>
      <c r="F429" s="367"/>
    </row>
    <row r="430" spans="1:90" ht="15" x14ac:dyDescent="0.2">
      <c r="A430" s="323"/>
      <c r="B430" s="323"/>
      <c r="C430" s="318"/>
      <c r="D430" s="371"/>
      <c r="E430" s="367"/>
      <c r="F430" s="367"/>
    </row>
    <row r="431" spans="1:90" s="271" customFormat="1" ht="14.25" x14ac:dyDescent="0.2">
      <c r="A431" s="324"/>
      <c r="B431" s="758">
        <v>5990</v>
      </c>
      <c r="C431" s="759" t="s">
        <v>994</v>
      </c>
      <c r="D431" s="760">
        <f>SUM(D422:D430)</f>
        <v>0</v>
      </c>
      <c r="E431" s="760">
        <f>SUM(E422:E430)</f>
        <v>0</v>
      </c>
      <c r="F431" s="761"/>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c r="AE431" s="334"/>
      <c r="AF431" s="334"/>
      <c r="AG431" s="334"/>
      <c r="AH431" s="334"/>
      <c r="AI431" s="334"/>
      <c r="AJ431" s="334"/>
      <c r="AK431" s="334"/>
      <c r="AL431" s="334"/>
      <c r="AM431" s="334"/>
      <c r="AN431" s="334"/>
      <c r="AO431" s="334"/>
      <c r="AP431" s="334"/>
      <c r="AQ431" s="334"/>
      <c r="AR431" s="334"/>
      <c r="AS431" s="334"/>
      <c r="AT431" s="334"/>
      <c r="AU431" s="334"/>
      <c r="AV431" s="334"/>
      <c r="AW431" s="334"/>
      <c r="AX431" s="334"/>
      <c r="AY431" s="334"/>
      <c r="AZ431" s="334"/>
      <c r="BA431" s="334"/>
      <c r="BB431" s="334"/>
      <c r="BC431" s="334"/>
      <c r="BD431" s="334"/>
      <c r="BE431" s="334"/>
      <c r="BF431" s="334"/>
      <c r="BG431" s="334"/>
      <c r="BH431" s="334"/>
      <c r="BI431" s="334"/>
      <c r="BJ431" s="334"/>
      <c r="BK431" s="334"/>
      <c r="BL431" s="334"/>
      <c r="BM431" s="334"/>
      <c r="BN431" s="334"/>
      <c r="BO431" s="334"/>
      <c r="BP431" s="334"/>
      <c r="BQ431" s="334"/>
      <c r="BR431" s="334"/>
      <c r="BS431" s="334"/>
      <c r="BT431" s="334"/>
      <c r="BU431" s="334"/>
      <c r="BV431" s="334"/>
      <c r="BW431" s="334"/>
      <c r="BX431" s="334"/>
      <c r="BY431" s="334"/>
      <c r="BZ431" s="334"/>
      <c r="CA431" s="334"/>
      <c r="CB431" s="334"/>
      <c r="CC431" s="334"/>
      <c r="CD431" s="334"/>
      <c r="CE431" s="334"/>
      <c r="CF431" s="334"/>
      <c r="CG431" s="334"/>
      <c r="CH431" s="334"/>
      <c r="CI431" s="334"/>
      <c r="CJ431" s="334"/>
      <c r="CK431" s="334"/>
      <c r="CL431" s="334"/>
    </row>
    <row r="432" spans="1:90" ht="15" x14ac:dyDescent="0.2">
      <c r="A432" s="323"/>
      <c r="B432" s="323"/>
      <c r="C432" s="318"/>
      <c r="D432" s="371"/>
      <c r="E432" s="367"/>
      <c r="F432" s="367"/>
    </row>
    <row r="433" spans="1:90" s="271" customFormat="1" ht="14.25" x14ac:dyDescent="0.2">
      <c r="A433" s="325"/>
      <c r="B433" s="325">
        <v>5992</v>
      </c>
      <c r="C433" s="320" t="s">
        <v>1588</v>
      </c>
      <c r="D433" s="371">
        <f>D418-D420-D431</f>
        <v>0</v>
      </c>
      <c r="E433" s="371">
        <f>E418-E420-E431</f>
        <v>0</v>
      </c>
      <c r="F433" s="367"/>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c r="AE433" s="334"/>
      <c r="AF433" s="334"/>
      <c r="AG433" s="334"/>
      <c r="AH433" s="334"/>
      <c r="AI433" s="334"/>
      <c r="AJ433" s="334"/>
      <c r="AK433" s="334"/>
      <c r="AL433" s="334"/>
      <c r="AM433" s="334"/>
      <c r="AN433" s="334"/>
      <c r="AO433" s="334"/>
      <c r="AP433" s="334"/>
      <c r="AQ433" s="334"/>
      <c r="AR433" s="334"/>
      <c r="AS433" s="334"/>
      <c r="AT433" s="334"/>
      <c r="AU433" s="334"/>
      <c r="AV433" s="334"/>
      <c r="AW433" s="334"/>
      <c r="AX433" s="334"/>
      <c r="AY433" s="334"/>
      <c r="AZ433" s="334"/>
      <c r="BA433" s="334"/>
      <c r="BB433" s="334"/>
      <c r="BC433" s="334"/>
      <c r="BD433" s="334"/>
      <c r="BE433" s="334"/>
      <c r="BF433" s="334"/>
      <c r="BG433" s="334"/>
      <c r="BH433" s="334"/>
      <c r="BI433" s="334"/>
      <c r="BJ433" s="334"/>
      <c r="BK433" s="334"/>
      <c r="BL433" s="334"/>
      <c r="BM433" s="334"/>
      <c r="BN433" s="334"/>
      <c r="BO433" s="334"/>
      <c r="BP433" s="334"/>
      <c r="BQ433" s="334"/>
      <c r="BR433" s="334"/>
      <c r="BS433" s="334"/>
      <c r="BT433" s="334"/>
      <c r="BU433" s="334"/>
      <c r="BV433" s="334"/>
      <c r="BW433" s="334"/>
      <c r="BX433" s="334"/>
      <c r="BY433" s="334"/>
      <c r="BZ433" s="334"/>
      <c r="CA433" s="334"/>
      <c r="CB433" s="334"/>
      <c r="CC433" s="334"/>
      <c r="CD433" s="334"/>
      <c r="CE433" s="334"/>
      <c r="CF433" s="334"/>
      <c r="CG433" s="334"/>
      <c r="CH433" s="334"/>
      <c r="CI433" s="334"/>
      <c r="CJ433" s="334"/>
      <c r="CK433" s="334"/>
      <c r="CL433" s="334"/>
    </row>
    <row r="434" spans="1:90" ht="15" x14ac:dyDescent="0.2">
      <c r="A434" s="323"/>
      <c r="B434" s="323"/>
      <c r="C434" s="318"/>
      <c r="D434" s="371"/>
      <c r="E434" s="367"/>
      <c r="F434" s="367"/>
    </row>
    <row r="435" spans="1:90" s="271" customFormat="1" ht="15" x14ac:dyDescent="0.2">
      <c r="A435" s="325"/>
      <c r="B435" s="325">
        <v>5996</v>
      </c>
      <c r="C435" s="320" t="s">
        <v>1589</v>
      </c>
      <c r="D435" s="371">
        <f>D433+D319</f>
        <v>0</v>
      </c>
      <c r="E435" s="371">
        <f>E433+E319</f>
        <v>0</v>
      </c>
      <c r="F435" s="764">
        <f>SUM(D435:E435)-ROUNDUP(SUM('Statement of Financial Position'!H59:I59,0),0)</f>
        <v>0</v>
      </c>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c r="AE435" s="334"/>
      <c r="AF435" s="334"/>
      <c r="AG435" s="334"/>
      <c r="AH435" s="334"/>
      <c r="AI435" s="334"/>
      <c r="AJ435" s="334"/>
      <c r="AK435" s="334"/>
      <c r="AL435" s="334"/>
      <c r="AM435" s="334"/>
      <c r="AN435" s="334"/>
      <c r="AO435" s="334"/>
      <c r="AP435" s="334"/>
      <c r="AQ435" s="334"/>
      <c r="AR435" s="334"/>
      <c r="AS435" s="334"/>
      <c r="AT435" s="334"/>
      <c r="AU435" s="334"/>
      <c r="AV435" s="334"/>
      <c r="AW435" s="334"/>
      <c r="AX435" s="334"/>
      <c r="AY435" s="334"/>
      <c r="AZ435" s="334"/>
      <c r="BA435" s="334"/>
      <c r="BB435" s="334"/>
      <c r="BC435" s="334"/>
      <c r="BD435" s="334"/>
      <c r="BE435" s="334"/>
      <c r="BF435" s="334"/>
      <c r="BG435" s="334"/>
      <c r="BH435" s="334"/>
      <c r="BI435" s="334"/>
      <c r="BJ435" s="334"/>
      <c r="BK435" s="334"/>
      <c r="BL435" s="334"/>
      <c r="BM435" s="334"/>
      <c r="BN435" s="334"/>
      <c r="BO435" s="334"/>
      <c r="BP435" s="334"/>
      <c r="BQ435" s="334"/>
      <c r="BR435" s="334"/>
      <c r="BS435" s="334"/>
      <c r="BT435" s="334"/>
      <c r="BU435" s="334"/>
      <c r="BV435" s="334"/>
      <c r="BW435" s="334"/>
      <c r="BX435" s="334"/>
      <c r="BY435" s="334"/>
      <c r="BZ435" s="334"/>
      <c r="CA435" s="334"/>
      <c r="CB435" s="334"/>
      <c r="CC435" s="334"/>
      <c r="CD435" s="334"/>
      <c r="CE435" s="334"/>
      <c r="CF435" s="334"/>
      <c r="CG435" s="334"/>
      <c r="CH435" s="334"/>
      <c r="CI435" s="334"/>
      <c r="CJ435" s="334"/>
      <c r="CK435" s="334"/>
      <c r="CL435" s="334"/>
    </row>
    <row r="436" spans="1:90" ht="15" x14ac:dyDescent="0.2">
      <c r="A436" s="323"/>
      <c r="B436" s="323"/>
      <c r="C436" s="318"/>
      <c r="D436" s="371"/>
      <c r="E436" s="367"/>
      <c r="F436" s="367"/>
    </row>
    <row r="437" spans="1:90" ht="15" x14ac:dyDescent="0.2">
      <c r="A437" s="323"/>
      <c r="B437" s="323"/>
      <c r="C437" s="318"/>
      <c r="D437" s="371"/>
      <c r="E437" s="367"/>
      <c r="F437" s="367"/>
    </row>
    <row r="438" spans="1:90" ht="15" x14ac:dyDescent="0.2">
      <c r="A438" s="323"/>
      <c r="B438" s="323"/>
      <c r="C438" s="318"/>
      <c r="D438" s="371"/>
      <c r="E438" s="367"/>
      <c r="F438" s="367"/>
    </row>
    <row r="439" spans="1:90" s="273" customFormat="1" ht="15" x14ac:dyDescent="0.2">
      <c r="A439" s="322"/>
      <c r="B439" s="322">
        <v>6000</v>
      </c>
      <c r="C439" s="317" t="s">
        <v>1590</v>
      </c>
      <c r="D439" s="765"/>
      <c r="E439" s="368"/>
      <c r="F439" s="368"/>
    </row>
    <row r="440" spans="1:90" ht="15" x14ac:dyDescent="0.2">
      <c r="A440" s="323"/>
      <c r="B440" s="323"/>
      <c r="C440" s="318"/>
      <c r="D440" s="371"/>
      <c r="E440" s="367"/>
      <c r="F440" s="367"/>
    </row>
    <row r="441" spans="1:90" ht="15" x14ac:dyDescent="0.2">
      <c r="A441" s="323"/>
      <c r="B441" s="323">
        <v>6100</v>
      </c>
      <c r="C441" s="318" t="s">
        <v>1591</v>
      </c>
      <c r="D441" s="371"/>
      <c r="E441" s="367"/>
      <c r="F441" s="367"/>
    </row>
    <row r="442" spans="1:90" ht="15" x14ac:dyDescent="0.2">
      <c r="A442" s="323"/>
      <c r="B442" s="323"/>
      <c r="C442" s="318"/>
      <c r="D442" s="371"/>
      <c r="E442" s="367"/>
      <c r="F442" s="367"/>
    </row>
    <row r="443" spans="1:90" s="270" customFormat="1" ht="14.25" x14ac:dyDescent="0.2">
      <c r="A443" s="321"/>
      <c r="B443" s="321">
        <v>6120</v>
      </c>
      <c r="C443" s="315" t="s">
        <v>1381</v>
      </c>
      <c r="D443" s="371">
        <f>ROUND(-SUMIFS('GROUP Actual CF Model CY'!$V$252:$AO$252,'GROUP Actual CF Model CY'!$V$2:$AO$2,'Kiwi Park Data'!C443),0)</f>
        <v>0</v>
      </c>
      <c r="E443" s="367">
        <f>ROUND(-SUMIFS('GROUP Budget CF Model CY'!$V$251:$AO$251,'GROUP Budget CF Model CY'!$V$2:$AO$2,'Kiwi Park Data'!C443),0)</f>
        <v>0</v>
      </c>
      <c r="F443" s="367"/>
      <c r="G443" s="332"/>
      <c r="H443" s="332"/>
      <c r="I443" s="332"/>
      <c r="J443" s="332"/>
      <c r="K443" s="332"/>
      <c r="L443" s="332"/>
      <c r="M443" s="332"/>
      <c r="N443" s="332"/>
      <c r="O443" s="332"/>
      <c r="P443" s="332"/>
      <c r="Q443" s="332"/>
      <c r="R443" s="332"/>
      <c r="S443" s="332"/>
      <c r="T443" s="332"/>
      <c r="U443" s="332"/>
      <c r="V443" s="332"/>
      <c r="W443" s="332"/>
      <c r="X443" s="332"/>
      <c r="Y443" s="332"/>
      <c r="Z443" s="332"/>
      <c r="AA443" s="332"/>
      <c r="AB443" s="332"/>
      <c r="AC443" s="332"/>
      <c r="AD443" s="332"/>
      <c r="AE443" s="332"/>
      <c r="AF443" s="332"/>
      <c r="AG443" s="332"/>
      <c r="AH443" s="332"/>
      <c r="AI443" s="332"/>
      <c r="AJ443" s="332"/>
      <c r="AK443" s="332"/>
      <c r="AL443" s="332"/>
      <c r="AM443" s="332"/>
      <c r="AN443" s="332"/>
      <c r="AO443" s="332"/>
      <c r="AP443" s="332"/>
      <c r="AQ443" s="332"/>
      <c r="AR443" s="332"/>
      <c r="AS443" s="332"/>
      <c r="AT443" s="332"/>
      <c r="AU443" s="332"/>
      <c r="AV443" s="332"/>
      <c r="AW443" s="332"/>
      <c r="AX443" s="332"/>
      <c r="AY443" s="332"/>
      <c r="AZ443" s="332"/>
      <c r="BA443" s="332"/>
      <c r="BB443" s="332"/>
      <c r="BC443" s="332"/>
      <c r="BD443" s="332"/>
      <c r="BE443" s="332"/>
      <c r="BF443" s="332"/>
      <c r="BG443" s="332"/>
      <c r="BH443" s="332"/>
      <c r="BI443" s="332"/>
      <c r="BJ443" s="332"/>
      <c r="BK443" s="332"/>
      <c r="BL443" s="332"/>
      <c r="BM443" s="332"/>
      <c r="BN443" s="332"/>
      <c r="BO443" s="332"/>
      <c r="BP443" s="332"/>
      <c r="BQ443" s="332"/>
      <c r="BR443" s="332"/>
      <c r="BS443" s="332"/>
      <c r="BT443" s="332"/>
      <c r="BU443" s="332"/>
      <c r="BV443" s="332"/>
      <c r="BW443" s="332"/>
      <c r="BX443" s="332"/>
      <c r="BY443" s="332"/>
      <c r="BZ443" s="332"/>
      <c r="CA443" s="332"/>
      <c r="CB443" s="332"/>
      <c r="CC443" s="332"/>
      <c r="CD443" s="332"/>
      <c r="CE443" s="332"/>
      <c r="CF443" s="332"/>
      <c r="CG443" s="332"/>
      <c r="CH443" s="332"/>
      <c r="CI443" s="332"/>
      <c r="CJ443" s="332"/>
      <c r="CK443" s="332"/>
      <c r="CL443" s="332"/>
    </row>
    <row r="444" spans="1:90" s="270" customFormat="1" ht="14.25" x14ac:dyDescent="0.2">
      <c r="A444" s="321"/>
      <c r="B444" s="321">
        <v>6130</v>
      </c>
      <c r="C444" s="315" t="s">
        <v>1389</v>
      </c>
      <c r="D444" s="371">
        <f>ROUND(-SUMIFS('GROUP Actual CF Model CY'!$V$252:$AO$252,'GROUP Actual CF Model CY'!$V$2:$AO$2,'Kiwi Park Data'!C444),0)</f>
        <v>0</v>
      </c>
      <c r="E444" s="367">
        <f>ROUND(-SUMIFS('GROUP Budget CF Model CY'!$V$251:$AO$251,'GROUP Budget CF Model CY'!$V$2:$AO$2,'Kiwi Park Data'!C444),0)</f>
        <v>0</v>
      </c>
      <c r="F444" s="367"/>
      <c r="G444" s="332"/>
      <c r="H444" s="332"/>
      <c r="I444" s="332"/>
      <c r="J444" s="332"/>
      <c r="K444" s="332"/>
      <c r="L444" s="332"/>
      <c r="M444" s="332"/>
      <c r="N444" s="332"/>
      <c r="O444" s="332"/>
      <c r="P444" s="332"/>
      <c r="Q444" s="332"/>
      <c r="R444" s="332"/>
      <c r="S444" s="332"/>
      <c r="T444" s="332"/>
      <c r="U444" s="332"/>
      <c r="V444" s="332"/>
      <c r="W444" s="332"/>
      <c r="X444" s="332"/>
      <c r="Y444" s="332"/>
      <c r="Z444" s="332"/>
      <c r="AA444" s="332"/>
      <c r="AB444" s="332"/>
      <c r="AC444" s="332"/>
      <c r="AD444" s="332"/>
      <c r="AE444" s="332"/>
      <c r="AF444" s="332"/>
      <c r="AG444" s="332"/>
      <c r="AH444" s="332"/>
      <c r="AI444" s="332"/>
      <c r="AJ444" s="332"/>
      <c r="AK444" s="332"/>
      <c r="AL444" s="332"/>
      <c r="AM444" s="332"/>
      <c r="AN444" s="332"/>
      <c r="AO444" s="332"/>
      <c r="AP444" s="332"/>
      <c r="AQ444" s="332"/>
      <c r="AR444" s="332"/>
      <c r="AS444" s="332"/>
      <c r="AT444" s="332"/>
      <c r="AU444" s="332"/>
      <c r="AV444" s="332"/>
      <c r="AW444" s="332"/>
      <c r="AX444" s="332"/>
      <c r="AY444" s="332"/>
      <c r="AZ444" s="332"/>
      <c r="BA444" s="332"/>
      <c r="BB444" s="332"/>
      <c r="BC444" s="332"/>
      <c r="BD444" s="332"/>
      <c r="BE444" s="332"/>
      <c r="BF444" s="332"/>
      <c r="BG444" s="332"/>
      <c r="BH444" s="332"/>
      <c r="BI444" s="332"/>
      <c r="BJ444" s="332"/>
      <c r="BK444" s="332"/>
      <c r="BL444" s="332"/>
      <c r="BM444" s="332"/>
      <c r="BN444" s="332"/>
      <c r="BO444" s="332"/>
      <c r="BP444" s="332"/>
      <c r="BQ444" s="332"/>
      <c r="BR444" s="332"/>
      <c r="BS444" s="332"/>
      <c r="BT444" s="332"/>
      <c r="BU444" s="332"/>
      <c r="BV444" s="332"/>
      <c r="BW444" s="332"/>
      <c r="BX444" s="332"/>
      <c r="BY444" s="332"/>
      <c r="BZ444" s="332"/>
      <c r="CA444" s="332"/>
      <c r="CB444" s="332"/>
      <c r="CC444" s="332"/>
      <c r="CD444" s="332"/>
      <c r="CE444" s="332"/>
      <c r="CF444" s="332"/>
      <c r="CG444" s="332"/>
      <c r="CH444" s="332"/>
      <c r="CI444" s="332"/>
      <c r="CJ444" s="332"/>
      <c r="CK444" s="332"/>
      <c r="CL444" s="332"/>
    </row>
    <row r="445" spans="1:90" s="270" customFormat="1" ht="14.25" x14ac:dyDescent="0.2">
      <c r="A445" s="321"/>
      <c r="B445" s="321">
        <v>6140</v>
      </c>
      <c r="C445" s="315" t="s">
        <v>435</v>
      </c>
      <c r="D445" s="371">
        <f>ROUND(-SUMIFS('GROUP Actual CF Model CY'!$V$252:$AO$252,'GROUP Actual CF Model CY'!$V$2:$AO$2,'Kiwi Park Data'!C445),0)</f>
        <v>0</v>
      </c>
      <c r="E445" s="367">
        <f>ROUND(-SUMIFS('GROUP Budget CF Model CY'!$V$251:$AO$251,'GROUP Budget CF Model CY'!$V$2:$AO$2,'Kiwi Park Data'!C445),0)</f>
        <v>0</v>
      </c>
      <c r="F445" s="367"/>
      <c r="G445" s="332"/>
      <c r="H445" s="332"/>
      <c r="I445" s="332"/>
      <c r="J445" s="332"/>
      <c r="K445" s="332"/>
      <c r="L445" s="332"/>
      <c r="M445" s="332"/>
      <c r="N445" s="332"/>
      <c r="O445" s="332"/>
      <c r="P445" s="332"/>
      <c r="Q445" s="332"/>
      <c r="R445" s="332"/>
      <c r="S445" s="332"/>
      <c r="T445" s="332"/>
      <c r="U445" s="332"/>
      <c r="V445" s="332"/>
      <c r="W445" s="332"/>
      <c r="X445" s="332"/>
      <c r="Y445" s="332"/>
      <c r="Z445" s="332"/>
      <c r="AA445" s="332"/>
      <c r="AB445" s="332"/>
      <c r="AC445" s="332"/>
      <c r="AD445" s="332"/>
      <c r="AE445" s="332"/>
      <c r="AF445" s="332"/>
      <c r="AG445" s="332"/>
      <c r="AH445" s="332"/>
      <c r="AI445" s="332"/>
      <c r="AJ445" s="332"/>
      <c r="AK445" s="332"/>
      <c r="AL445" s="332"/>
      <c r="AM445" s="332"/>
      <c r="AN445" s="332"/>
      <c r="AO445" s="332"/>
      <c r="AP445" s="332"/>
      <c r="AQ445" s="332"/>
      <c r="AR445" s="332"/>
      <c r="AS445" s="332"/>
      <c r="AT445" s="332"/>
      <c r="AU445" s="332"/>
      <c r="AV445" s="332"/>
      <c r="AW445" s="332"/>
      <c r="AX445" s="332"/>
      <c r="AY445" s="332"/>
      <c r="AZ445" s="332"/>
      <c r="BA445" s="332"/>
      <c r="BB445" s="332"/>
      <c r="BC445" s="332"/>
      <c r="BD445" s="332"/>
      <c r="BE445" s="332"/>
      <c r="BF445" s="332"/>
      <c r="BG445" s="332"/>
      <c r="BH445" s="332"/>
      <c r="BI445" s="332"/>
      <c r="BJ445" s="332"/>
      <c r="BK445" s="332"/>
      <c r="BL445" s="332"/>
      <c r="BM445" s="332"/>
      <c r="BN445" s="332"/>
      <c r="BO445" s="332"/>
      <c r="BP445" s="332"/>
      <c r="BQ445" s="332"/>
      <c r="BR445" s="332"/>
      <c r="BS445" s="332"/>
      <c r="BT445" s="332"/>
      <c r="BU445" s="332"/>
      <c r="BV445" s="332"/>
      <c r="BW445" s="332"/>
      <c r="BX445" s="332"/>
      <c r="BY445" s="332"/>
      <c r="BZ445" s="332"/>
      <c r="CA445" s="332"/>
      <c r="CB445" s="332"/>
      <c r="CC445" s="332"/>
      <c r="CD445" s="332"/>
      <c r="CE445" s="332"/>
      <c r="CF445" s="332"/>
      <c r="CG445" s="332"/>
      <c r="CH445" s="332"/>
      <c r="CI445" s="332"/>
      <c r="CJ445" s="332"/>
      <c r="CK445" s="332"/>
      <c r="CL445" s="332"/>
    </row>
    <row r="446" spans="1:90" s="270" customFormat="1" ht="14.25" x14ac:dyDescent="0.2">
      <c r="A446" s="321"/>
      <c r="B446" s="321">
        <v>6142</v>
      </c>
      <c r="C446" s="315" t="s">
        <v>1382</v>
      </c>
      <c r="D446" s="371">
        <f>ROUND(-SUMIFS('GROUP Actual CF Model CY'!$V$252:$AO$252,'GROUP Actual CF Model CY'!$V$2:$AO$2,'Kiwi Park Data'!C446),0)</f>
        <v>0</v>
      </c>
      <c r="E446" s="367">
        <f>ROUND(-SUMIFS('GROUP Budget CF Model CY'!$V$251:$AO$251,'GROUP Budget CF Model CY'!$V$2:$AO$2,'Kiwi Park Data'!C446),0)</f>
        <v>0</v>
      </c>
      <c r="F446" s="367"/>
      <c r="G446" s="332"/>
      <c r="H446" s="332"/>
      <c r="I446" s="332"/>
      <c r="J446" s="332"/>
      <c r="K446" s="332"/>
      <c r="L446" s="332"/>
      <c r="M446" s="332"/>
      <c r="N446" s="332"/>
      <c r="O446" s="332"/>
      <c r="P446" s="332"/>
      <c r="Q446" s="332"/>
      <c r="R446" s="332"/>
      <c r="S446" s="332"/>
      <c r="T446" s="332"/>
      <c r="U446" s="332"/>
      <c r="V446" s="332"/>
      <c r="W446" s="332"/>
      <c r="X446" s="332"/>
      <c r="Y446" s="332"/>
      <c r="Z446" s="332"/>
      <c r="AA446" s="332"/>
      <c r="AB446" s="332"/>
      <c r="AC446" s="332"/>
      <c r="AD446" s="332"/>
      <c r="AE446" s="332"/>
      <c r="AF446" s="332"/>
      <c r="AG446" s="332"/>
      <c r="AH446" s="332"/>
      <c r="AI446" s="332"/>
      <c r="AJ446" s="332"/>
      <c r="AK446" s="332"/>
      <c r="AL446" s="332"/>
      <c r="AM446" s="332"/>
      <c r="AN446" s="332"/>
      <c r="AO446" s="332"/>
      <c r="AP446" s="332"/>
      <c r="AQ446" s="332"/>
      <c r="AR446" s="332"/>
      <c r="AS446" s="332"/>
      <c r="AT446" s="332"/>
      <c r="AU446" s="332"/>
      <c r="AV446" s="332"/>
      <c r="AW446" s="332"/>
      <c r="AX446" s="332"/>
      <c r="AY446" s="332"/>
      <c r="AZ446" s="332"/>
      <c r="BA446" s="332"/>
      <c r="BB446" s="332"/>
      <c r="BC446" s="332"/>
      <c r="BD446" s="332"/>
      <c r="BE446" s="332"/>
      <c r="BF446" s="332"/>
      <c r="BG446" s="332"/>
      <c r="BH446" s="332"/>
      <c r="BI446" s="332"/>
      <c r="BJ446" s="332"/>
      <c r="BK446" s="332"/>
      <c r="BL446" s="332"/>
      <c r="BM446" s="332"/>
      <c r="BN446" s="332"/>
      <c r="BO446" s="332"/>
      <c r="BP446" s="332"/>
      <c r="BQ446" s="332"/>
      <c r="BR446" s="332"/>
      <c r="BS446" s="332"/>
      <c r="BT446" s="332"/>
      <c r="BU446" s="332"/>
      <c r="BV446" s="332"/>
      <c r="BW446" s="332"/>
      <c r="BX446" s="332"/>
      <c r="BY446" s="332"/>
      <c r="BZ446" s="332"/>
      <c r="CA446" s="332"/>
      <c r="CB446" s="332"/>
      <c r="CC446" s="332"/>
      <c r="CD446" s="332"/>
      <c r="CE446" s="332"/>
      <c r="CF446" s="332"/>
      <c r="CG446" s="332"/>
      <c r="CH446" s="332"/>
      <c r="CI446" s="332"/>
      <c r="CJ446" s="332"/>
      <c r="CK446" s="332"/>
      <c r="CL446" s="332"/>
    </row>
    <row r="447" spans="1:90" s="270" customFormat="1" ht="14.25" x14ac:dyDescent="0.2">
      <c r="A447" s="321"/>
      <c r="B447" s="321">
        <v>6144</v>
      </c>
      <c r="C447" s="315" t="s">
        <v>1383</v>
      </c>
      <c r="D447" s="371">
        <f>ROUND(-SUMIFS('GROUP Actual CF Model CY'!$V$252:$AO$252,'GROUP Actual CF Model CY'!$V$2:$AO$2,'Kiwi Park Data'!C447),0)</f>
        <v>0</v>
      </c>
      <c r="E447" s="367">
        <f>ROUND(-SUMIFS('GROUP Budget CF Model CY'!$V$251:$AO$251,'GROUP Budget CF Model CY'!$V$2:$AO$2,'Kiwi Park Data'!C447),0)</f>
        <v>0</v>
      </c>
      <c r="F447" s="367"/>
      <c r="G447" s="332"/>
      <c r="H447" s="332"/>
      <c r="I447" s="332"/>
      <c r="J447" s="332"/>
      <c r="K447" s="332"/>
      <c r="L447" s="332"/>
      <c r="M447" s="332"/>
      <c r="N447" s="332"/>
      <c r="O447" s="332"/>
      <c r="P447" s="332"/>
      <c r="Q447" s="332"/>
      <c r="R447" s="332"/>
      <c r="S447" s="332"/>
      <c r="T447" s="332"/>
      <c r="U447" s="332"/>
      <c r="V447" s="332"/>
      <c r="W447" s="332"/>
      <c r="X447" s="332"/>
      <c r="Y447" s="332"/>
      <c r="Z447" s="332"/>
      <c r="AA447" s="332"/>
      <c r="AB447" s="332"/>
      <c r="AC447" s="332"/>
      <c r="AD447" s="332"/>
      <c r="AE447" s="332"/>
      <c r="AF447" s="332"/>
      <c r="AG447" s="332"/>
      <c r="AH447" s="332"/>
      <c r="AI447" s="332"/>
      <c r="AJ447" s="332"/>
      <c r="AK447" s="332"/>
      <c r="AL447" s="332"/>
      <c r="AM447" s="332"/>
      <c r="AN447" s="332"/>
      <c r="AO447" s="332"/>
      <c r="AP447" s="332"/>
      <c r="AQ447" s="332"/>
      <c r="AR447" s="332"/>
      <c r="AS447" s="332"/>
      <c r="AT447" s="332"/>
      <c r="AU447" s="332"/>
      <c r="AV447" s="332"/>
      <c r="AW447" s="332"/>
      <c r="AX447" s="332"/>
      <c r="AY447" s="332"/>
      <c r="AZ447" s="332"/>
      <c r="BA447" s="332"/>
      <c r="BB447" s="332"/>
      <c r="BC447" s="332"/>
      <c r="BD447" s="332"/>
      <c r="BE447" s="332"/>
      <c r="BF447" s="332"/>
      <c r="BG447" s="332"/>
      <c r="BH447" s="332"/>
      <c r="BI447" s="332"/>
      <c r="BJ447" s="332"/>
      <c r="BK447" s="332"/>
      <c r="BL447" s="332"/>
      <c r="BM447" s="332"/>
      <c r="BN447" s="332"/>
      <c r="BO447" s="332"/>
      <c r="BP447" s="332"/>
      <c r="BQ447" s="332"/>
      <c r="BR447" s="332"/>
      <c r="BS447" s="332"/>
      <c r="BT447" s="332"/>
      <c r="BU447" s="332"/>
      <c r="BV447" s="332"/>
      <c r="BW447" s="332"/>
      <c r="BX447" s="332"/>
      <c r="BY447" s="332"/>
      <c r="BZ447" s="332"/>
      <c r="CA447" s="332"/>
      <c r="CB447" s="332"/>
      <c r="CC447" s="332"/>
      <c r="CD447" s="332"/>
      <c r="CE447" s="332"/>
      <c r="CF447" s="332"/>
      <c r="CG447" s="332"/>
      <c r="CH447" s="332"/>
      <c r="CI447" s="332"/>
      <c r="CJ447" s="332"/>
      <c r="CK447" s="332"/>
      <c r="CL447" s="332"/>
    </row>
    <row r="448" spans="1:90" s="270" customFormat="1" ht="14.25" x14ac:dyDescent="0.2">
      <c r="A448" s="321"/>
      <c r="B448" s="321">
        <v>6150</v>
      </c>
      <c r="C448" s="315" t="s">
        <v>1592</v>
      </c>
      <c r="D448" s="371">
        <f>ROUND(-SUMIFS('GROUP Actual CF Model CY'!$V$252:$AO$252,'GROUP Actual CF Model CY'!$V$2:$AO$2,'Kiwi Park Data'!C448),0)</f>
        <v>0</v>
      </c>
      <c r="E448" s="367">
        <f>ROUND(-SUMIFS('GROUP Budget CF Model CY'!$V$251:$AO$251,'GROUP Budget CF Model CY'!$V$2:$AO$2,'Kiwi Park Data'!C448),0)</f>
        <v>0</v>
      </c>
      <c r="F448" s="367"/>
      <c r="G448" s="332"/>
      <c r="H448" s="332"/>
      <c r="I448" s="332"/>
      <c r="J448" s="332"/>
      <c r="K448" s="332"/>
      <c r="L448" s="332"/>
      <c r="M448" s="332"/>
      <c r="N448" s="332"/>
      <c r="O448" s="332"/>
      <c r="P448" s="332"/>
      <c r="Q448" s="332"/>
      <c r="R448" s="332"/>
      <c r="S448" s="332"/>
      <c r="T448" s="332"/>
      <c r="U448" s="332"/>
      <c r="V448" s="332"/>
      <c r="W448" s="332"/>
      <c r="X448" s="332"/>
      <c r="Y448" s="332"/>
      <c r="Z448" s="332"/>
      <c r="AA448" s="332"/>
      <c r="AB448" s="332"/>
      <c r="AC448" s="332"/>
      <c r="AD448" s="332"/>
      <c r="AE448" s="332"/>
      <c r="AF448" s="332"/>
      <c r="AG448" s="332"/>
      <c r="AH448" s="332"/>
      <c r="AI448" s="332"/>
      <c r="AJ448" s="332"/>
      <c r="AK448" s="332"/>
      <c r="AL448" s="332"/>
      <c r="AM448" s="332"/>
      <c r="AN448" s="332"/>
      <c r="AO448" s="332"/>
      <c r="AP448" s="332"/>
      <c r="AQ448" s="332"/>
      <c r="AR448" s="332"/>
      <c r="AS448" s="332"/>
      <c r="AT448" s="332"/>
      <c r="AU448" s="332"/>
      <c r="AV448" s="332"/>
      <c r="AW448" s="332"/>
      <c r="AX448" s="332"/>
      <c r="AY448" s="332"/>
      <c r="AZ448" s="332"/>
      <c r="BA448" s="332"/>
      <c r="BB448" s="332"/>
      <c r="BC448" s="332"/>
      <c r="BD448" s="332"/>
      <c r="BE448" s="332"/>
      <c r="BF448" s="332"/>
      <c r="BG448" s="332"/>
      <c r="BH448" s="332"/>
      <c r="BI448" s="332"/>
      <c r="BJ448" s="332"/>
      <c r="BK448" s="332"/>
      <c r="BL448" s="332"/>
      <c r="BM448" s="332"/>
      <c r="BN448" s="332"/>
      <c r="BO448" s="332"/>
      <c r="BP448" s="332"/>
      <c r="BQ448" s="332"/>
      <c r="BR448" s="332"/>
      <c r="BS448" s="332"/>
      <c r="BT448" s="332"/>
      <c r="BU448" s="332"/>
      <c r="BV448" s="332"/>
      <c r="BW448" s="332"/>
      <c r="BX448" s="332"/>
      <c r="BY448" s="332"/>
      <c r="BZ448" s="332"/>
      <c r="CA448" s="332"/>
      <c r="CB448" s="332"/>
      <c r="CC448" s="332"/>
      <c r="CD448" s="332"/>
      <c r="CE448" s="332"/>
      <c r="CF448" s="332"/>
      <c r="CG448" s="332"/>
      <c r="CH448" s="332"/>
      <c r="CI448" s="332"/>
      <c r="CJ448" s="332"/>
      <c r="CK448" s="332"/>
      <c r="CL448" s="332"/>
    </row>
    <row r="449" spans="1:90" s="270" customFormat="1" ht="14.25" x14ac:dyDescent="0.2">
      <c r="A449" s="321"/>
      <c r="B449" s="321">
        <v>6160</v>
      </c>
      <c r="C449" s="315" t="s">
        <v>1384</v>
      </c>
      <c r="D449" s="371">
        <f>ROUND(-SUMIFS('GROUP Actual CF Model CY'!$V$252:$AO$252,'GROUP Actual CF Model CY'!$V$2:$AO$2,'Kiwi Park Data'!C449),0)</f>
        <v>0</v>
      </c>
      <c r="E449" s="367">
        <f>ROUND(-SUMIFS('GROUP Budget CF Model CY'!$V$251:$AO$251,'GROUP Budget CF Model CY'!$V$2:$AO$2,'Kiwi Park Data'!C449),0)</f>
        <v>0</v>
      </c>
      <c r="F449" s="367"/>
      <c r="G449" s="332"/>
      <c r="H449" s="332"/>
      <c r="I449" s="332"/>
      <c r="J449" s="332"/>
      <c r="K449" s="332"/>
      <c r="L449" s="332"/>
      <c r="M449" s="332"/>
      <c r="N449" s="332"/>
      <c r="O449" s="332"/>
      <c r="P449" s="332"/>
      <c r="Q449" s="332"/>
      <c r="R449" s="332"/>
      <c r="S449" s="332"/>
      <c r="T449" s="332"/>
      <c r="U449" s="332"/>
      <c r="V449" s="332"/>
      <c r="W449" s="332"/>
      <c r="X449" s="332"/>
      <c r="Y449" s="332"/>
      <c r="Z449" s="332"/>
      <c r="AA449" s="332"/>
      <c r="AB449" s="332"/>
      <c r="AC449" s="332"/>
      <c r="AD449" s="332"/>
      <c r="AE449" s="332"/>
      <c r="AF449" s="332"/>
      <c r="AG449" s="332"/>
      <c r="AH449" s="332"/>
      <c r="AI449" s="332"/>
      <c r="AJ449" s="332"/>
      <c r="AK449" s="332"/>
      <c r="AL449" s="332"/>
      <c r="AM449" s="332"/>
      <c r="AN449" s="332"/>
      <c r="AO449" s="332"/>
      <c r="AP449" s="332"/>
      <c r="AQ449" s="332"/>
      <c r="AR449" s="332"/>
      <c r="AS449" s="332"/>
      <c r="AT449" s="332"/>
      <c r="AU449" s="332"/>
      <c r="AV449" s="332"/>
      <c r="AW449" s="332"/>
      <c r="AX449" s="332"/>
      <c r="AY449" s="332"/>
      <c r="AZ449" s="332"/>
      <c r="BA449" s="332"/>
      <c r="BB449" s="332"/>
      <c r="BC449" s="332"/>
      <c r="BD449" s="332"/>
      <c r="BE449" s="332"/>
      <c r="BF449" s="332"/>
      <c r="BG449" s="332"/>
      <c r="BH449" s="332"/>
      <c r="BI449" s="332"/>
      <c r="BJ449" s="332"/>
      <c r="BK449" s="332"/>
      <c r="BL449" s="332"/>
      <c r="BM449" s="332"/>
      <c r="BN449" s="332"/>
      <c r="BO449" s="332"/>
      <c r="BP449" s="332"/>
      <c r="BQ449" s="332"/>
      <c r="BR449" s="332"/>
      <c r="BS449" s="332"/>
      <c r="BT449" s="332"/>
      <c r="BU449" s="332"/>
      <c r="BV449" s="332"/>
      <c r="BW449" s="332"/>
      <c r="BX449" s="332"/>
      <c r="BY449" s="332"/>
      <c r="BZ449" s="332"/>
      <c r="CA449" s="332"/>
      <c r="CB449" s="332"/>
      <c r="CC449" s="332"/>
      <c r="CD449" s="332"/>
      <c r="CE449" s="332"/>
      <c r="CF449" s="332"/>
      <c r="CG449" s="332"/>
      <c r="CH449" s="332"/>
      <c r="CI449" s="332"/>
      <c r="CJ449" s="332"/>
      <c r="CK449" s="332"/>
      <c r="CL449" s="332"/>
    </row>
    <row r="450" spans="1:90" s="270" customFormat="1" ht="14.25" x14ac:dyDescent="0.2">
      <c r="A450" s="321"/>
      <c r="B450" s="790">
        <v>6170</v>
      </c>
      <c r="C450" s="791" t="s">
        <v>1387</v>
      </c>
      <c r="D450" s="792">
        <f>ROUND(-SUMIFS('GROUP Actual CF Model CY'!$V$252:$AO$252,'GROUP Actual CF Model CY'!$V$2:$AO$2,'Kiwi Park Data'!C450),0)</f>
        <v>0</v>
      </c>
      <c r="E450" s="793">
        <f>ROUND(-SUMIFS('GROUP Budget CF Model CY'!$V$251:$AO$251,'GROUP Budget CF Model CY'!$V$2:$AO$2,'Kiwi Park Data'!C450),0)</f>
        <v>0</v>
      </c>
      <c r="F450" s="793"/>
      <c r="G450" s="332"/>
      <c r="H450" s="332"/>
      <c r="I450" s="332"/>
      <c r="J450" s="332"/>
      <c r="K450" s="332"/>
      <c r="L450" s="332"/>
      <c r="M450" s="332"/>
      <c r="N450" s="332"/>
      <c r="O450" s="332"/>
      <c r="P450" s="332"/>
      <c r="Q450" s="332"/>
      <c r="R450" s="332"/>
      <c r="S450" s="332"/>
      <c r="T450" s="332"/>
      <c r="U450" s="332"/>
      <c r="V450" s="332"/>
      <c r="W450" s="332"/>
      <c r="X450" s="332"/>
      <c r="Y450" s="332"/>
      <c r="Z450" s="332"/>
      <c r="AA450" s="332"/>
      <c r="AB450" s="332"/>
      <c r="AC450" s="332"/>
      <c r="AD450" s="332"/>
      <c r="AE450" s="332"/>
      <c r="AF450" s="332"/>
      <c r="AG450" s="332"/>
      <c r="AH450" s="332"/>
      <c r="AI450" s="332"/>
      <c r="AJ450" s="332"/>
      <c r="AK450" s="332"/>
      <c r="AL450" s="332"/>
      <c r="AM450" s="332"/>
      <c r="AN450" s="332"/>
      <c r="AO450" s="332"/>
      <c r="AP450" s="332"/>
      <c r="AQ450" s="332"/>
      <c r="AR450" s="332"/>
      <c r="AS450" s="332"/>
      <c r="AT450" s="332"/>
      <c r="AU450" s="332"/>
      <c r="AV450" s="332"/>
      <c r="AW450" s="332"/>
      <c r="AX450" s="332"/>
      <c r="AY450" s="332"/>
      <c r="AZ450" s="332"/>
      <c r="BA450" s="332"/>
      <c r="BB450" s="332"/>
      <c r="BC450" s="332"/>
      <c r="BD450" s="332"/>
      <c r="BE450" s="332"/>
      <c r="BF450" s="332"/>
      <c r="BG450" s="332"/>
      <c r="BH450" s="332"/>
      <c r="BI450" s="332"/>
      <c r="BJ450" s="332"/>
      <c r="BK450" s="332"/>
      <c r="BL450" s="332"/>
      <c r="BM450" s="332"/>
      <c r="BN450" s="332"/>
      <c r="BO450" s="332"/>
      <c r="BP450" s="332"/>
      <c r="BQ450" s="332"/>
      <c r="BR450" s="332"/>
      <c r="BS450" s="332"/>
      <c r="BT450" s="332"/>
      <c r="BU450" s="332"/>
      <c r="BV450" s="332"/>
      <c r="BW450" s="332"/>
      <c r="BX450" s="332"/>
      <c r="BY450" s="332"/>
      <c r="BZ450" s="332"/>
      <c r="CA450" s="332"/>
      <c r="CB450" s="332"/>
      <c r="CC450" s="332"/>
      <c r="CD450" s="332"/>
      <c r="CE450" s="332"/>
      <c r="CF450" s="332"/>
      <c r="CG450" s="332"/>
      <c r="CH450" s="332"/>
      <c r="CI450" s="332"/>
      <c r="CJ450" s="332"/>
      <c r="CK450" s="332"/>
      <c r="CL450" s="332"/>
    </row>
    <row r="451" spans="1:90" s="270" customFormat="1" ht="14.25" x14ac:dyDescent="0.2">
      <c r="A451" s="321"/>
      <c r="B451" s="321"/>
      <c r="C451" s="315"/>
      <c r="D451" s="371"/>
      <c r="E451" s="367"/>
      <c r="F451" s="367"/>
      <c r="G451" s="332"/>
      <c r="H451" s="332"/>
      <c r="I451" s="332"/>
      <c r="J451" s="332"/>
      <c r="K451" s="332"/>
      <c r="L451" s="332"/>
      <c r="M451" s="332"/>
      <c r="N451" s="332"/>
      <c r="O451" s="332"/>
      <c r="P451" s="332"/>
      <c r="Q451" s="332"/>
      <c r="R451" s="332"/>
      <c r="S451" s="332"/>
      <c r="T451" s="332"/>
      <c r="U451" s="332"/>
      <c r="V451" s="332"/>
      <c r="W451" s="332"/>
      <c r="X451" s="332"/>
      <c r="Y451" s="332"/>
      <c r="Z451" s="332"/>
      <c r="AA451" s="332"/>
      <c r="AB451" s="332"/>
      <c r="AC451" s="332"/>
      <c r="AD451" s="332"/>
      <c r="AE451" s="332"/>
      <c r="AF451" s="332"/>
      <c r="AG451" s="332"/>
      <c r="AH451" s="332"/>
      <c r="AI451" s="332"/>
      <c r="AJ451" s="332"/>
      <c r="AK451" s="332"/>
      <c r="AL451" s="332"/>
      <c r="AM451" s="332"/>
      <c r="AN451" s="332"/>
      <c r="AO451" s="332"/>
      <c r="AP451" s="332"/>
      <c r="AQ451" s="332"/>
      <c r="AR451" s="332"/>
      <c r="AS451" s="332"/>
      <c r="AT451" s="332"/>
      <c r="AU451" s="332"/>
      <c r="AV451" s="332"/>
      <c r="AW451" s="332"/>
      <c r="AX451" s="332"/>
      <c r="AY451" s="332"/>
      <c r="AZ451" s="332"/>
      <c r="BA451" s="332"/>
      <c r="BB451" s="332"/>
      <c r="BC451" s="332"/>
      <c r="BD451" s="332"/>
      <c r="BE451" s="332"/>
      <c r="BF451" s="332"/>
      <c r="BG451" s="332"/>
      <c r="BH451" s="332"/>
      <c r="BI451" s="332"/>
      <c r="BJ451" s="332"/>
      <c r="BK451" s="332"/>
      <c r="BL451" s="332"/>
      <c r="BM451" s="332"/>
      <c r="BN451" s="332"/>
      <c r="BO451" s="332"/>
      <c r="BP451" s="332"/>
      <c r="BQ451" s="332"/>
      <c r="BR451" s="332"/>
      <c r="BS451" s="332"/>
      <c r="BT451" s="332"/>
      <c r="BU451" s="332"/>
      <c r="BV451" s="332"/>
      <c r="BW451" s="332"/>
      <c r="BX451" s="332"/>
      <c r="BY451" s="332"/>
      <c r="BZ451" s="332"/>
      <c r="CA451" s="332"/>
      <c r="CB451" s="332"/>
      <c r="CC451" s="332"/>
      <c r="CD451" s="332"/>
      <c r="CE451" s="332"/>
      <c r="CF451" s="332"/>
      <c r="CG451" s="332"/>
      <c r="CH451" s="332"/>
      <c r="CI451" s="332"/>
      <c r="CJ451" s="332"/>
      <c r="CK451" s="332"/>
      <c r="CL451" s="332"/>
    </row>
    <row r="452" spans="1:90" s="270" customFormat="1" ht="14.25" x14ac:dyDescent="0.2">
      <c r="A452" s="321"/>
      <c r="B452" s="321">
        <v>6220</v>
      </c>
      <c r="C452" s="315" t="s">
        <v>1386</v>
      </c>
      <c r="D452" s="371">
        <f>ROUND(SUMIFS('GROUP Actual CF Model CY'!$V$252:$AO$252,'GROUP Actual CF Model CY'!$V$2:$AO$2,'Kiwi Park Data'!C452),0)</f>
        <v>0</v>
      </c>
      <c r="E452" s="367">
        <f>ROUND(SUMIFS('GROUP Budget CF Model CY'!$V$251:$AO$251,'GROUP Budget CF Model CY'!$V$2:$AO$2,'Kiwi Park Data'!C452),0)</f>
        <v>0</v>
      </c>
      <c r="F452" s="367"/>
      <c r="G452" s="332"/>
      <c r="H452" s="332"/>
      <c r="I452" s="332"/>
      <c r="J452" s="332"/>
      <c r="K452" s="332"/>
      <c r="L452" s="332"/>
      <c r="M452" s="332"/>
      <c r="N452" s="332"/>
      <c r="O452" s="332"/>
      <c r="P452" s="332"/>
      <c r="Q452" s="332"/>
      <c r="R452" s="332"/>
      <c r="S452" s="332"/>
      <c r="T452" s="332"/>
      <c r="U452" s="332"/>
      <c r="V452" s="332"/>
      <c r="W452" s="332"/>
      <c r="X452" s="332"/>
      <c r="Y452" s="332"/>
      <c r="Z452" s="332"/>
      <c r="AA452" s="332"/>
      <c r="AB452" s="332"/>
      <c r="AC452" s="332"/>
      <c r="AD452" s="332"/>
      <c r="AE452" s="332"/>
      <c r="AF452" s="332"/>
      <c r="AG452" s="332"/>
      <c r="AH452" s="332"/>
      <c r="AI452" s="332"/>
      <c r="AJ452" s="332"/>
      <c r="AK452" s="332"/>
      <c r="AL452" s="332"/>
      <c r="AM452" s="332"/>
      <c r="AN452" s="332"/>
      <c r="AO452" s="332"/>
      <c r="AP452" s="332"/>
      <c r="AQ452" s="332"/>
      <c r="AR452" s="332"/>
      <c r="AS452" s="332"/>
      <c r="AT452" s="332"/>
      <c r="AU452" s="332"/>
      <c r="AV452" s="332"/>
      <c r="AW452" s="332"/>
      <c r="AX452" s="332"/>
      <c r="AY452" s="332"/>
      <c r="AZ452" s="332"/>
      <c r="BA452" s="332"/>
      <c r="BB452" s="332"/>
      <c r="BC452" s="332"/>
      <c r="BD452" s="332"/>
      <c r="BE452" s="332"/>
      <c r="BF452" s="332"/>
      <c r="BG452" s="332"/>
      <c r="BH452" s="332"/>
      <c r="BI452" s="332"/>
      <c r="BJ452" s="332"/>
      <c r="BK452" s="332"/>
      <c r="BL452" s="332"/>
      <c r="BM452" s="332"/>
      <c r="BN452" s="332"/>
      <c r="BO452" s="332"/>
      <c r="BP452" s="332"/>
      <c r="BQ452" s="332"/>
      <c r="BR452" s="332"/>
      <c r="BS452" s="332"/>
      <c r="BT452" s="332"/>
      <c r="BU452" s="332"/>
      <c r="BV452" s="332"/>
      <c r="BW452" s="332"/>
      <c r="BX452" s="332"/>
      <c r="BY452" s="332"/>
      <c r="BZ452" s="332"/>
      <c r="CA452" s="332"/>
      <c r="CB452" s="332"/>
      <c r="CC452" s="332"/>
      <c r="CD452" s="332"/>
      <c r="CE452" s="332"/>
      <c r="CF452" s="332"/>
      <c r="CG452" s="332"/>
      <c r="CH452" s="332"/>
      <c r="CI452" s="332"/>
      <c r="CJ452" s="332"/>
      <c r="CK452" s="332"/>
      <c r="CL452" s="332"/>
    </row>
    <row r="453" spans="1:90" s="270" customFormat="1" ht="14.25" x14ac:dyDescent="0.2">
      <c r="A453" s="321"/>
      <c r="B453" s="321">
        <v>6230</v>
      </c>
      <c r="C453" s="315" t="s">
        <v>1385</v>
      </c>
      <c r="D453" s="371">
        <f>ROUND(SUMIFS('GROUP Actual CF Model CY'!$V$252:$AO$252,'GROUP Actual CF Model CY'!$V$2:$AO$2,'Kiwi Park Data'!C453),0)</f>
        <v>0</v>
      </c>
      <c r="E453" s="367">
        <f>ROUND(SUMIFS('GROUP Budget CF Model CY'!$V$251:$AO$251,'GROUP Budget CF Model CY'!$V$2:$AO$2,'Kiwi Park Data'!C453),0)</f>
        <v>0</v>
      </c>
      <c r="F453" s="367"/>
      <c r="G453" s="332"/>
      <c r="H453" s="332"/>
      <c r="I453" s="332"/>
      <c r="J453" s="332"/>
      <c r="K453" s="332"/>
      <c r="L453" s="332"/>
      <c r="M453" s="332"/>
      <c r="N453" s="332"/>
      <c r="O453" s="332"/>
      <c r="P453" s="332"/>
      <c r="Q453" s="332"/>
      <c r="R453" s="332"/>
      <c r="S453" s="332"/>
      <c r="T453" s="332"/>
      <c r="U453" s="332"/>
      <c r="V453" s="332"/>
      <c r="W453" s="332"/>
      <c r="X453" s="332"/>
      <c r="Y453" s="332"/>
      <c r="Z453" s="332"/>
      <c r="AA453" s="332"/>
      <c r="AB453" s="332"/>
      <c r="AC453" s="332"/>
      <c r="AD453" s="332"/>
      <c r="AE453" s="332"/>
      <c r="AF453" s="332"/>
      <c r="AG453" s="332"/>
      <c r="AH453" s="332"/>
      <c r="AI453" s="332"/>
      <c r="AJ453" s="332"/>
      <c r="AK453" s="332"/>
      <c r="AL453" s="332"/>
      <c r="AM453" s="332"/>
      <c r="AN453" s="332"/>
      <c r="AO453" s="332"/>
      <c r="AP453" s="332"/>
      <c r="AQ453" s="332"/>
      <c r="AR453" s="332"/>
      <c r="AS453" s="332"/>
      <c r="AT453" s="332"/>
      <c r="AU453" s="332"/>
      <c r="AV453" s="332"/>
      <c r="AW453" s="332"/>
      <c r="AX453" s="332"/>
      <c r="AY453" s="332"/>
      <c r="AZ453" s="332"/>
      <c r="BA453" s="332"/>
      <c r="BB453" s="332"/>
      <c r="BC453" s="332"/>
      <c r="BD453" s="332"/>
      <c r="BE453" s="332"/>
      <c r="BF453" s="332"/>
      <c r="BG453" s="332"/>
      <c r="BH453" s="332"/>
      <c r="BI453" s="332"/>
      <c r="BJ453" s="332"/>
      <c r="BK453" s="332"/>
      <c r="BL453" s="332"/>
      <c r="BM453" s="332"/>
      <c r="BN453" s="332"/>
      <c r="BO453" s="332"/>
      <c r="BP453" s="332"/>
      <c r="BQ453" s="332"/>
      <c r="BR453" s="332"/>
      <c r="BS453" s="332"/>
      <c r="BT453" s="332"/>
      <c r="BU453" s="332"/>
      <c r="BV453" s="332"/>
      <c r="BW453" s="332"/>
      <c r="BX453" s="332"/>
      <c r="BY453" s="332"/>
      <c r="BZ453" s="332"/>
      <c r="CA453" s="332"/>
      <c r="CB453" s="332"/>
      <c r="CC453" s="332"/>
      <c r="CD453" s="332"/>
      <c r="CE453" s="332"/>
      <c r="CF453" s="332"/>
      <c r="CG453" s="332"/>
      <c r="CH453" s="332"/>
      <c r="CI453" s="332"/>
      <c r="CJ453" s="332"/>
      <c r="CK453" s="332"/>
      <c r="CL453" s="332"/>
    </row>
    <row r="454" spans="1:90" s="270" customFormat="1" ht="14.25" x14ac:dyDescent="0.2">
      <c r="A454" s="321"/>
      <c r="B454" s="321">
        <v>6231</v>
      </c>
      <c r="C454" s="315" t="s">
        <v>1388</v>
      </c>
      <c r="D454" s="371">
        <f>ROUND(SUMIFS('GROUP Actual CF Model CY'!$V$252:$AO$252,'GROUP Actual CF Model CY'!$V$2:$AO$2,'Kiwi Park Data'!C454),0)</f>
        <v>0</v>
      </c>
      <c r="E454" s="367">
        <f>ROUND(SUMIFS('GROUP Budget CF Model CY'!$V$251:$AO$251,'GROUP Budget CF Model CY'!$V$2:$AO$2,'Kiwi Park Data'!C454),0)</f>
        <v>0</v>
      </c>
      <c r="F454" s="367"/>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332"/>
      <c r="AF454" s="332"/>
      <c r="AG454" s="332"/>
      <c r="AH454" s="332"/>
      <c r="AI454" s="332"/>
      <c r="AJ454" s="332"/>
      <c r="AK454" s="332"/>
      <c r="AL454" s="332"/>
      <c r="AM454" s="332"/>
      <c r="AN454" s="332"/>
      <c r="AO454" s="332"/>
      <c r="AP454" s="332"/>
      <c r="AQ454" s="332"/>
      <c r="AR454" s="332"/>
      <c r="AS454" s="332"/>
      <c r="AT454" s="332"/>
      <c r="AU454" s="332"/>
      <c r="AV454" s="332"/>
      <c r="AW454" s="332"/>
      <c r="AX454" s="332"/>
      <c r="AY454" s="332"/>
      <c r="AZ454" s="332"/>
      <c r="BA454" s="332"/>
      <c r="BB454" s="332"/>
      <c r="BC454" s="332"/>
      <c r="BD454" s="332"/>
      <c r="BE454" s="332"/>
      <c r="BF454" s="332"/>
      <c r="BG454" s="332"/>
      <c r="BH454" s="332"/>
      <c r="BI454" s="332"/>
      <c r="BJ454" s="332"/>
      <c r="BK454" s="332"/>
      <c r="BL454" s="332"/>
      <c r="BM454" s="332"/>
      <c r="BN454" s="332"/>
      <c r="BO454" s="332"/>
      <c r="BP454" s="332"/>
      <c r="BQ454" s="332"/>
      <c r="BR454" s="332"/>
      <c r="BS454" s="332"/>
      <c r="BT454" s="332"/>
      <c r="BU454" s="332"/>
      <c r="BV454" s="332"/>
      <c r="BW454" s="332"/>
      <c r="BX454" s="332"/>
      <c r="BY454" s="332"/>
      <c r="BZ454" s="332"/>
      <c r="CA454" s="332"/>
      <c r="CB454" s="332"/>
      <c r="CC454" s="332"/>
      <c r="CD454" s="332"/>
      <c r="CE454" s="332"/>
      <c r="CF454" s="332"/>
      <c r="CG454" s="332"/>
      <c r="CH454" s="332"/>
      <c r="CI454" s="332"/>
      <c r="CJ454" s="332"/>
      <c r="CK454" s="332"/>
      <c r="CL454" s="332"/>
    </row>
    <row r="455" spans="1:90" s="270" customFormat="1" ht="14.25" x14ac:dyDescent="0.2">
      <c r="A455" s="321"/>
      <c r="B455" s="321">
        <v>6240</v>
      </c>
      <c r="C455" s="315" t="s">
        <v>1593</v>
      </c>
      <c r="D455" s="371">
        <f>ROUND(SUMIFS('GROUP Actual CF Model CY'!$V$252:$AO$252,'GROUP Actual CF Model CY'!$V$2:$AO$2,'Kiwi Park Data'!C455),0)</f>
        <v>0</v>
      </c>
      <c r="E455" s="367">
        <f>ROUND(SUMIFS('GROUP Budget CF Model CY'!$V$251:$AO$251,'GROUP Budget CF Model CY'!$V$2:$AO$2,'Kiwi Park Data'!C455),0)</f>
        <v>0</v>
      </c>
      <c r="F455" s="367"/>
      <c r="G455" s="332"/>
      <c r="H455" s="332"/>
      <c r="I455" s="332"/>
      <c r="J455" s="332"/>
      <c r="K455" s="332"/>
      <c r="L455" s="332"/>
      <c r="M455" s="332"/>
      <c r="N455" s="332"/>
      <c r="O455" s="332"/>
      <c r="P455" s="332"/>
      <c r="Q455" s="332"/>
      <c r="R455" s="332"/>
      <c r="S455" s="332"/>
      <c r="T455" s="332"/>
      <c r="U455" s="332"/>
      <c r="V455" s="332"/>
      <c r="W455" s="332"/>
      <c r="X455" s="332"/>
      <c r="Y455" s="332"/>
      <c r="Z455" s="332"/>
      <c r="AA455" s="332"/>
      <c r="AB455" s="332"/>
      <c r="AC455" s="332"/>
      <c r="AD455" s="332"/>
      <c r="AE455" s="332"/>
      <c r="AF455" s="332"/>
      <c r="AG455" s="332"/>
      <c r="AH455" s="332"/>
      <c r="AI455" s="332"/>
      <c r="AJ455" s="332"/>
      <c r="AK455" s="332"/>
      <c r="AL455" s="332"/>
      <c r="AM455" s="332"/>
      <c r="AN455" s="332"/>
      <c r="AO455" s="332"/>
      <c r="AP455" s="332"/>
      <c r="AQ455" s="332"/>
      <c r="AR455" s="332"/>
      <c r="AS455" s="332"/>
      <c r="AT455" s="332"/>
      <c r="AU455" s="332"/>
      <c r="AV455" s="332"/>
      <c r="AW455" s="332"/>
      <c r="AX455" s="332"/>
      <c r="AY455" s="332"/>
      <c r="AZ455" s="332"/>
      <c r="BA455" s="332"/>
      <c r="BB455" s="332"/>
      <c r="BC455" s="332"/>
      <c r="BD455" s="332"/>
      <c r="BE455" s="332"/>
      <c r="BF455" s="332"/>
      <c r="BG455" s="332"/>
      <c r="BH455" s="332"/>
      <c r="BI455" s="332"/>
      <c r="BJ455" s="332"/>
      <c r="BK455" s="332"/>
      <c r="BL455" s="332"/>
      <c r="BM455" s="332"/>
      <c r="BN455" s="332"/>
      <c r="BO455" s="332"/>
      <c r="BP455" s="332"/>
      <c r="BQ455" s="332"/>
      <c r="BR455" s="332"/>
      <c r="BS455" s="332"/>
      <c r="BT455" s="332"/>
      <c r="BU455" s="332"/>
      <c r="BV455" s="332"/>
      <c r="BW455" s="332"/>
      <c r="BX455" s="332"/>
      <c r="BY455" s="332"/>
      <c r="BZ455" s="332"/>
      <c r="CA455" s="332"/>
      <c r="CB455" s="332"/>
      <c r="CC455" s="332"/>
      <c r="CD455" s="332"/>
      <c r="CE455" s="332"/>
      <c r="CF455" s="332"/>
      <c r="CG455" s="332"/>
      <c r="CH455" s="332"/>
      <c r="CI455" s="332"/>
      <c r="CJ455" s="332"/>
      <c r="CK455" s="332"/>
      <c r="CL455" s="332"/>
    </row>
    <row r="456" spans="1:90" s="270" customFormat="1" ht="14.25" x14ac:dyDescent="0.2">
      <c r="A456" s="321"/>
      <c r="B456" s="321">
        <v>6250</v>
      </c>
      <c r="C456" s="315" t="s">
        <v>1594</v>
      </c>
      <c r="D456" s="371">
        <f>ROUND(SUMIFS('GROUP Actual CF Model CY'!$V$252:$AO$252,'GROUP Actual CF Model CY'!$V$2:$AO$2,'Kiwi Park Data'!C456),0)</f>
        <v>0</v>
      </c>
      <c r="E456" s="367">
        <f>ROUND(SUMIFS('GROUP Budget CF Model CY'!$V$251:$AO$251,'GROUP Budget CF Model CY'!$V$2:$AO$2,'Kiwi Park Data'!C456),0)</f>
        <v>0</v>
      </c>
      <c r="F456" s="367"/>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332"/>
      <c r="AE456" s="332"/>
      <c r="AF456" s="332"/>
      <c r="AG456" s="332"/>
      <c r="AH456" s="332"/>
      <c r="AI456" s="332"/>
      <c r="AJ456" s="332"/>
      <c r="AK456" s="332"/>
      <c r="AL456" s="332"/>
      <c r="AM456" s="332"/>
      <c r="AN456" s="332"/>
      <c r="AO456" s="332"/>
      <c r="AP456" s="332"/>
      <c r="AQ456" s="332"/>
      <c r="AR456" s="332"/>
      <c r="AS456" s="332"/>
      <c r="AT456" s="332"/>
      <c r="AU456" s="332"/>
      <c r="AV456" s="332"/>
      <c r="AW456" s="332"/>
      <c r="AX456" s="332"/>
      <c r="AY456" s="332"/>
      <c r="AZ456" s="332"/>
      <c r="BA456" s="332"/>
      <c r="BB456" s="332"/>
      <c r="BC456" s="332"/>
      <c r="BD456" s="332"/>
      <c r="BE456" s="332"/>
      <c r="BF456" s="332"/>
      <c r="BG456" s="332"/>
      <c r="BH456" s="332"/>
      <c r="BI456" s="332"/>
      <c r="BJ456" s="332"/>
      <c r="BK456" s="332"/>
      <c r="BL456" s="332"/>
      <c r="BM456" s="332"/>
      <c r="BN456" s="332"/>
      <c r="BO456" s="332"/>
      <c r="BP456" s="332"/>
      <c r="BQ456" s="332"/>
      <c r="BR456" s="332"/>
      <c r="BS456" s="332"/>
      <c r="BT456" s="332"/>
      <c r="BU456" s="332"/>
      <c r="BV456" s="332"/>
      <c r="BW456" s="332"/>
      <c r="BX456" s="332"/>
      <c r="BY456" s="332"/>
      <c r="BZ456" s="332"/>
      <c r="CA456" s="332"/>
      <c r="CB456" s="332"/>
      <c r="CC456" s="332"/>
      <c r="CD456" s="332"/>
      <c r="CE456" s="332"/>
      <c r="CF456" s="332"/>
      <c r="CG456" s="332"/>
      <c r="CH456" s="332"/>
      <c r="CI456" s="332"/>
      <c r="CJ456" s="332"/>
      <c r="CK456" s="332"/>
      <c r="CL456" s="332"/>
    </row>
    <row r="457" spans="1:90" ht="15" x14ac:dyDescent="0.2">
      <c r="A457" s="323"/>
      <c r="B457" s="323"/>
      <c r="C457" s="318"/>
      <c r="D457" s="371"/>
      <c r="E457" s="367"/>
      <c r="F457" s="367"/>
    </row>
    <row r="458" spans="1:90" s="271" customFormat="1" ht="14.25" x14ac:dyDescent="0.2">
      <c r="A458" s="324"/>
      <c r="B458" s="772">
        <v>6298</v>
      </c>
      <c r="C458" s="773" t="s">
        <v>1595</v>
      </c>
      <c r="D458" s="774">
        <f>SUM(D443:D450)-SUM(D452:D455)</f>
        <v>0</v>
      </c>
      <c r="E458" s="774">
        <f>SUM(E443:E450)-SUM(E452:E455)</f>
        <v>0</v>
      </c>
      <c r="F458" s="775"/>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c r="AE458" s="334"/>
      <c r="AF458" s="334"/>
      <c r="AG458" s="334"/>
      <c r="AH458" s="334"/>
      <c r="AI458" s="334"/>
      <c r="AJ458" s="334"/>
      <c r="AK458" s="334"/>
      <c r="AL458" s="334"/>
      <c r="AM458" s="334"/>
      <c r="AN458" s="334"/>
      <c r="AO458" s="334"/>
      <c r="AP458" s="334"/>
      <c r="AQ458" s="334"/>
      <c r="AR458" s="334"/>
      <c r="AS458" s="334"/>
      <c r="AT458" s="334"/>
      <c r="AU458" s="334"/>
      <c r="AV458" s="334"/>
      <c r="AW458" s="334"/>
      <c r="AX458" s="334"/>
      <c r="AY458" s="334"/>
      <c r="AZ458" s="334"/>
      <c r="BA458" s="334"/>
      <c r="BB458" s="334"/>
      <c r="BC458" s="334"/>
      <c r="BD458" s="334"/>
      <c r="BE458" s="334"/>
      <c r="BF458" s="334"/>
      <c r="BG458" s="334"/>
      <c r="BH458" s="334"/>
      <c r="BI458" s="334"/>
      <c r="BJ458" s="334"/>
      <c r="BK458" s="334"/>
      <c r="BL458" s="334"/>
      <c r="BM458" s="334"/>
      <c r="BN458" s="334"/>
      <c r="BO458" s="334"/>
      <c r="BP458" s="334"/>
      <c r="BQ458" s="334"/>
      <c r="BR458" s="334"/>
      <c r="BS458" s="334"/>
      <c r="BT458" s="334"/>
      <c r="BU458" s="334"/>
      <c r="BV458" s="334"/>
      <c r="BW458" s="334"/>
      <c r="BX458" s="334"/>
      <c r="BY458" s="334"/>
      <c r="BZ458" s="334"/>
      <c r="CA458" s="334"/>
      <c r="CB458" s="334"/>
      <c r="CC458" s="334"/>
      <c r="CD458" s="334"/>
      <c r="CE458" s="334"/>
      <c r="CF458" s="334"/>
      <c r="CG458" s="334"/>
      <c r="CH458" s="334"/>
      <c r="CI458" s="334"/>
      <c r="CJ458" s="334"/>
      <c r="CK458" s="334"/>
      <c r="CL458" s="334"/>
    </row>
    <row r="459" spans="1:90" ht="15" x14ac:dyDescent="0.2">
      <c r="A459" s="323"/>
      <c r="B459" s="323"/>
      <c r="C459" s="318"/>
      <c r="D459" s="371"/>
      <c r="E459" s="367"/>
      <c r="F459" s="367"/>
    </row>
    <row r="460" spans="1:90" ht="15" x14ac:dyDescent="0.2">
      <c r="A460" s="323"/>
      <c r="B460" s="323">
        <v>6300</v>
      </c>
      <c r="C460" s="318" t="s">
        <v>1596</v>
      </c>
      <c r="D460" s="371"/>
      <c r="E460" s="367"/>
      <c r="F460" s="367"/>
    </row>
    <row r="461" spans="1:90" ht="15" x14ac:dyDescent="0.2">
      <c r="A461" s="323"/>
      <c r="B461" s="323"/>
      <c r="C461" s="318"/>
      <c r="D461" s="371"/>
      <c r="E461" s="367"/>
      <c r="F461" s="367"/>
    </row>
    <row r="462" spans="1:90" s="270" customFormat="1" ht="14.25" x14ac:dyDescent="0.2">
      <c r="A462" s="321"/>
      <c r="B462" s="321">
        <v>6320</v>
      </c>
      <c r="C462" s="315" t="s">
        <v>1597</v>
      </c>
      <c r="D462" s="371">
        <f>ROUND(-SUMIFS('GROUP Actual CF Model CY'!$V$252:$AO$252,'GROUP Actual CF Model CY'!$V$2:$AO$2,'Kiwi Park Data'!C462),0)</f>
        <v>0</v>
      </c>
      <c r="E462" s="367">
        <f>ROUND(-SUMIFS('GROUP Budget CF Model CY'!$V$251:$AO$251,'GROUP Budget CF Model CY'!$V$2:$AO$2,'Kiwi Park Data'!C462),0)</f>
        <v>0</v>
      </c>
      <c r="F462" s="367"/>
      <c r="G462" s="332"/>
      <c r="H462" s="332"/>
      <c r="I462" s="332"/>
      <c r="J462" s="332"/>
      <c r="K462" s="332"/>
      <c r="L462" s="332"/>
      <c r="M462" s="332"/>
      <c r="N462" s="332"/>
      <c r="O462" s="332"/>
      <c r="P462" s="332"/>
      <c r="Q462" s="332"/>
      <c r="R462" s="332"/>
      <c r="S462" s="332"/>
      <c r="T462" s="332"/>
      <c r="U462" s="332"/>
      <c r="V462" s="332"/>
      <c r="W462" s="332"/>
      <c r="X462" s="332"/>
      <c r="Y462" s="332"/>
      <c r="Z462" s="332"/>
      <c r="AA462" s="332"/>
      <c r="AB462" s="332"/>
      <c r="AC462" s="332"/>
      <c r="AD462" s="332"/>
      <c r="AE462" s="332"/>
      <c r="AF462" s="332"/>
      <c r="AG462" s="332"/>
      <c r="AH462" s="332"/>
      <c r="AI462" s="332"/>
      <c r="AJ462" s="332"/>
      <c r="AK462" s="332"/>
      <c r="AL462" s="332"/>
      <c r="AM462" s="332"/>
      <c r="AN462" s="332"/>
      <c r="AO462" s="332"/>
      <c r="AP462" s="332"/>
      <c r="AQ462" s="332"/>
      <c r="AR462" s="332"/>
      <c r="AS462" s="332"/>
      <c r="AT462" s="332"/>
      <c r="AU462" s="332"/>
      <c r="AV462" s="332"/>
      <c r="AW462" s="332"/>
      <c r="AX462" s="332"/>
      <c r="AY462" s="332"/>
      <c r="AZ462" s="332"/>
      <c r="BA462" s="332"/>
      <c r="BB462" s="332"/>
      <c r="BC462" s="332"/>
      <c r="BD462" s="332"/>
      <c r="BE462" s="332"/>
      <c r="BF462" s="332"/>
      <c r="BG462" s="332"/>
      <c r="BH462" s="332"/>
      <c r="BI462" s="332"/>
      <c r="BJ462" s="332"/>
      <c r="BK462" s="332"/>
      <c r="BL462" s="332"/>
      <c r="BM462" s="332"/>
      <c r="BN462" s="332"/>
      <c r="BO462" s="332"/>
      <c r="BP462" s="332"/>
      <c r="BQ462" s="332"/>
      <c r="BR462" s="332"/>
      <c r="BS462" s="332"/>
      <c r="BT462" s="332"/>
      <c r="BU462" s="332"/>
      <c r="BV462" s="332"/>
      <c r="BW462" s="332"/>
      <c r="BX462" s="332"/>
      <c r="BY462" s="332"/>
      <c r="BZ462" s="332"/>
      <c r="CA462" s="332"/>
      <c r="CB462" s="332"/>
      <c r="CC462" s="332"/>
      <c r="CD462" s="332"/>
      <c r="CE462" s="332"/>
      <c r="CF462" s="332"/>
      <c r="CG462" s="332"/>
      <c r="CH462" s="332"/>
      <c r="CI462" s="332"/>
      <c r="CJ462" s="332"/>
      <c r="CK462" s="332"/>
      <c r="CL462" s="332"/>
    </row>
    <row r="463" spans="1:90" s="270" customFormat="1" ht="14.25" x14ac:dyDescent="0.2">
      <c r="A463" s="321"/>
      <c r="B463" s="321">
        <v>6330</v>
      </c>
      <c r="C463" s="315" t="s">
        <v>1391</v>
      </c>
      <c r="D463" s="371">
        <f>ROUND(-SUMIFS('GROUP Actual CF Model CY'!$V$252:$AO$252,'GROUP Actual CF Model CY'!$V$2:$AO$2,'Kiwi Park Data'!C463),0)</f>
        <v>0</v>
      </c>
      <c r="E463" s="367">
        <f>ROUND(-SUMIFS('GROUP Budget CF Model CY'!$V$251:$AO$251,'GROUP Budget CF Model CY'!$V$2:$AO$2,'Kiwi Park Data'!C463),0)</f>
        <v>0</v>
      </c>
      <c r="F463" s="367"/>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332"/>
      <c r="AF463" s="332"/>
      <c r="AG463" s="332"/>
      <c r="AH463" s="332"/>
      <c r="AI463" s="332"/>
      <c r="AJ463" s="332"/>
      <c r="AK463" s="332"/>
      <c r="AL463" s="332"/>
      <c r="AM463" s="332"/>
      <c r="AN463" s="332"/>
      <c r="AO463" s="332"/>
      <c r="AP463" s="332"/>
      <c r="AQ463" s="332"/>
      <c r="AR463" s="332"/>
      <c r="AS463" s="332"/>
      <c r="AT463" s="332"/>
      <c r="AU463" s="332"/>
      <c r="AV463" s="332"/>
      <c r="AW463" s="332"/>
      <c r="AX463" s="332"/>
      <c r="AY463" s="332"/>
      <c r="AZ463" s="332"/>
      <c r="BA463" s="332"/>
      <c r="BB463" s="332"/>
      <c r="BC463" s="332"/>
      <c r="BD463" s="332"/>
      <c r="BE463" s="332"/>
      <c r="BF463" s="332"/>
      <c r="BG463" s="332"/>
      <c r="BH463" s="332"/>
      <c r="BI463" s="332"/>
      <c r="BJ463" s="332"/>
      <c r="BK463" s="332"/>
      <c r="BL463" s="332"/>
      <c r="BM463" s="332"/>
      <c r="BN463" s="332"/>
      <c r="BO463" s="332"/>
      <c r="BP463" s="332"/>
      <c r="BQ463" s="332"/>
      <c r="BR463" s="332"/>
      <c r="BS463" s="332"/>
      <c r="BT463" s="332"/>
      <c r="BU463" s="332"/>
      <c r="BV463" s="332"/>
      <c r="BW463" s="332"/>
      <c r="BX463" s="332"/>
      <c r="BY463" s="332"/>
      <c r="BZ463" s="332"/>
      <c r="CA463" s="332"/>
      <c r="CB463" s="332"/>
      <c r="CC463" s="332"/>
      <c r="CD463" s="332"/>
      <c r="CE463" s="332"/>
      <c r="CF463" s="332"/>
      <c r="CG463" s="332"/>
      <c r="CH463" s="332"/>
      <c r="CI463" s="332"/>
      <c r="CJ463" s="332"/>
      <c r="CK463" s="332"/>
      <c r="CL463" s="332"/>
    </row>
    <row r="464" spans="1:90" s="270" customFormat="1" ht="14.25" x14ac:dyDescent="0.2">
      <c r="A464" s="321"/>
      <c r="B464" s="321">
        <v>6340</v>
      </c>
      <c r="C464" s="315" t="s">
        <v>1435</v>
      </c>
      <c r="D464" s="371">
        <f>ROUND(-SUMIFS('GROUP Actual CF Model CY'!$V$252:$AO$252,'GROUP Actual CF Model CY'!$V$2:$AO$2,'Kiwi Park Data'!C464),0)</f>
        <v>0</v>
      </c>
      <c r="E464" s="367">
        <f>ROUND(-SUMIFS('GROUP Budget CF Model CY'!$V$251:$AO$251,'GROUP Budget CF Model CY'!$V$2:$AO$2,'Kiwi Park Data'!C464),0)</f>
        <v>0</v>
      </c>
      <c r="F464" s="367"/>
      <c r="G464" s="332"/>
      <c r="H464" s="332"/>
      <c r="I464" s="332"/>
      <c r="J464" s="332"/>
      <c r="K464" s="332"/>
      <c r="L464" s="332"/>
      <c r="M464" s="332"/>
      <c r="N464" s="332"/>
      <c r="O464" s="332"/>
      <c r="P464" s="332"/>
      <c r="Q464" s="332"/>
      <c r="R464" s="332"/>
      <c r="S464" s="332"/>
      <c r="T464" s="332"/>
      <c r="U464" s="332"/>
      <c r="V464" s="332"/>
      <c r="W464" s="332"/>
      <c r="X464" s="332"/>
      <c r="Y464" s="332"/>
      <c r="Z464" s="332"/>
      <c r="AA464" s="332"/>
      <c r="AB464" s="332"/>
      <c r="AC464" s="332"/>
      <c r="AD464" s="332"/>
      <c r="AE464" s="332"/>
      <c r="AF464" s="332"/>
      <c r="AG464" s="332"/>
      <c r="AH464" s="332"/>
      <c r="AI464" s="332"/>
      <c r="AJ464" s="332"/>
      <c r="AK464" s="332"/>
      <c r="AL464" s="332"/>
      <c r="AM464" s="332"/>
      <c r="AN464" s="332"/>
      <c r="AO464" s="332"/>
      <c r="AP464" s="332"/>
      <c r="AQ464" s="332"/>
      <c r="AR464" s="332"/>
      <c r="AS464" s="332"/>
      <c r="AT464" s="332"/>
      <c r="AU464" s="332"/>
      <c r="AV464" s="332"/>
      <c r="AW464" s="332"/>
      <c r="AX464" s="332"/>
      <c r="AY464" s="332"/>
      <c r="AZ464" s="332"/>
      <c r="BA464" s="332"/>
      <c r="BB464" s="332"/>
      <c r="BC464" s="332"/>
      <c r="BD464" s="332"/>
      <c r="BE464" s="332"/>
      <c r="BF464" s="332"/>
      <c r="BG464" s="332"/>
      <c r="BH464" s="332"/>
      <c r="BI464" s="332"/>
      <c r="BJ464" s="332"/>
      <c r="BK464" s="332"/>
      <c r="BL464" s="332"/>
      <c r="BM464" s="332"/>
      <c r="BN464" s="332"/>
      <c r="BO464" s="332"/>
      <c r="BP464" s="332"/>
      <c r="BQ464" s="332"/>
      <c r="BR464" s="332"/>
      <c r="BS464" s="332"/>
      <c r="BT464" s="332"/>
      <c r="BU464" s="332"/>
      <c r="BV464" s="332"/>
      <c r="BW464" s="332"/>
      <c r="BX464" s="332"/>
      <c r="BY464" s="332"/>
      <c r="BZ464" s="332"/>
      <c r="CA464" s="332"/>
      <c r="CB464" s="332"/>
      <c r="CC464" s="332"/>
      <c r="CD464" s="332"/>
      <c r="CE464" s="332"/>
      <c r="CF464" s="332"/>
      <c r="CG464" s="332"/>
      <c r="CH464" s="332"/>
      <c r="CI464" s="332"/>
      <c r="CJ464" s="332"/>
      <c r="CK464" s="332"/>
      <c r="CL464" s="332"/>
    </row>
    <row r="465" spans="1:90" s="270" customFormat="1" ht="14.25" x14ac:dyDescent="0.2">
      <c r="A465" s="321"/>
      <c r="B465" s="321">
        <v>6350</v>
      </c>
      <c r="C465" s="315" t="s">
        <v>1598</v>
      </c>
      <c r="D465" s="371">
        <f>ROUND(-SUMIFS('GROUP Actual CF Model CY'!$V$252:$AO$252,'GROUP Actual CF Model CY'!$V$2:$AO$2,'Kiwi Park Data'!C465),0)</f>
        <v>0</v>
      </c>
      <c r="E465" s="367">
        <f>ROUND(-SUMIFS('GROUP Budget CF Model CY'!$V$251:$AO$251,'GROUP Budget CF Model CY'!$V$2:$AO$2,'Kiwi Park Data'!C465),0)</f>
        <v>0</v>
      </c>
      <c r="F465" s="367"/>
      <c r="G465" s="332"/>
      <c r="H465" s="332"/>
      <c r="I465" s="332"/>
      <c r="J465" s="332"/>
      <c r="K465" s="332"/>
      <c r="L465" s="332"/>
      <c r="N465" s="332"/>
      <c r="O465" s="332"/>
      <c r="P465" s="332"/>
      <c r="Q465" s="332"/>
      <c r="R465" s="332"/>
      <c r="S465" s="332"/>
      <c r="T465" s="332"/>
      <c r="U465" s="332"/>
      <c r="V465" s="332"/>
      <c r="W465" s="332"/>
      <c r="X465" s="332"/>
      <c r="Y465" s="332"/>
      <c r="Z465" s="332"/>
      <c r="AA465" s="332"/>
      <c r="AB465" s="332"/>
      <c r="AC465" s="332"/>
      <c r="AD465" s="332"/>
      <c r="AE465" s="332"/>
      <c r="AF465" s="332"/>
      <c r="AG465" s="332"/>
      <c r="AH465" s="332"/>
      <c r="AI465" s="332"/>
      <c r="AJ465" s="332"/>
      <c r="AK465" s="332"/>
      <c r="AL465" s="332"/>
      <c r="AM465" s="332"/>
      <c r="AN465" s="332"/>
      <c r="AO465" s="332"/>
      <c r="AP465" s="332"/>
      <c r="AQ465" s="332"/>
      <c r="AR465" s="332"/>
      <c r="AS465" s="332"/>
      <c r="AT465" s="332"/>
      <c r="AU465" s="332"/>
      <c r="AV465" s="332"/>
      <c r="AW465" s="332"/>
      <c r="AX465" s="332"/>
      <c r="AY465" s="332"/>
      <c r="AZ465" s="332"/>
      <c r="BA465" s="332"/>
      <c r="BB465" s="332"/>
      <c r="BC465" s="332"/>
      <c r="BD465" s="332"/>
      <c r="BE465" s="332"/>
      <c r="BF465" s="332"/>
      <c r="BG465" s="332"/>
      <c r="BH465" s="332"/>
      <c r="BI465" s="332"/>
      <c r="BJ465" s="332"/>
      <c r="BK465" s="332"/>
      <c r="BL465" s="332"/>
      <c r="BM465" s="332"/>
      <c r="BN465" s="332"/>
      <c r="BO465" s="332"/>
      <c r="BP465" s="332"/>
      <c r="BQ465" s="332"/>
      <c r="BR465" s="332"/>
      <c r="BS465" s="332"/>
      <c r="BT465" s="332"/>
      <c r="BU465" s="332"/>
      <c r="BV465" s="332"/>
      <c r="BW465" s="332"/>
      <c r="BX465" s="332"/>
      <c r="BY465" s="332"/>
      <c r="BZ465" s="332"/>
      <c r="CA465" s="332"/>
      <c r="CB465" s="332"/>
      <c r="CC465" s="332"/>
      <c r="CD465" s="332"/>
      <c r="CE465" s="332"/>
      <c r="CF465" s="332"/>
      <c r="CG465" s="332"/>
      <c r="CH465" s="332"/>
      <c r="CI465" s="332"/>
      <c r="CJ465" s="332"/>
      <c r="CK465" s="332"/>
      <c r="CL465" s="332"/>
    </row>
    <row r="466" spans="1:90" s="270" customFormat="1" ht="14.25" x14ac:dyDescent="0.2">
      <c r="A466" s="321"/>
      <c r="B466" s="321"/>
      <c r="C466" s="315"/>
      <c r="D466" s="371"/>
      <c r="E466" s="367"/>
      <c r="F466" s="367"/>
      <c r="G466" s="332"/>
      <c r="H466" s="332"/>
      <c r="I466" s="332"/>
      <c r="J466" s="332"/>
      <c r="K466" s="332"/>
      <c r="L466" s="332"/>
      <c r="N466" s="332"/>
      <c r="O466" s="332"/>
      <c r="P466" s="332"/>
      <c r="Q466" s="332"/>
      <c r="R466" s="332"/>
      <c r="S466" s="332"/>
      <c r="T466" s="332"/>
      <c r="U466" s="332"/>
      <c r="V466" s="332"/>
      <c r="W466" s="332"/>
      <c r="X466" s="332"/>
      <c r="Y466" s="332"/>
      <c r="Z466" s="332"/>
      <c r="AA466" s="332"/>
      <c r="AB466" s="332"/>
      <c r="AC466" s="332"/>
      <c r="AD466" s="332"/>
      <c r="AE466" s="332"/>
      <c r="AF466" s="332"/>
      <c r="AG466" s="332"/>
      <c r="AH466" s="332"/>
      <c r="AI466" s="332"/>
      <c r="AJ466" s="332"/>
      <c r="AK466" s="332"/>
      <c r="AL466" s="332"/>
      <c r="AM466" s="332"/>
      <c r="AN466" s="332"/>
      <c r="AO466" s="332"/>
      <c r="AP466" s="332"/>
      <c r="AQ466" s="332"/>
      <c r="AR466" s="332"/>
      <c r="AS466" s="332"/>
      <c r="AT466" s="332"/>
      <c r="AU466" s="332"/>
      <c r="AV466" s="332"/>
      <c r="AW466" s="332"/>
      <c r="AX466" s="332"/>
      <c r="AY466" s="332"/>
      <c r="AZ466" s="332"/>
      <c r="BA466" s="332"/>
      <c r="BB466" s="332"/>
      <c r="BC466" s="332"/>
      <c r="BD466" s="332"/>
      <c r="BE466" s="332"/>
      <c r="BF466" s="332"/>
      <c r="BG466" s="332"/>
      <c r="BH466" s="332"/>
      <c r="BI466" s="332"/>
      <c r="BJ466" s="332"/>
      <c r="BK466" s="332"/>
      <c r="BL466" s="332"/>
      <c r="BM466" s="332"/>
      <c r="BN466" s="332"/>
      <c r="BO466" s="332"/>
      <c r="BP466" s="332"/>
      <c r="BQ466" s="332"/>
      <c r="BR466" s="332"/>
      <c r="BS466" s="332"/>
      <c r="BT466" s="332"/>
      <c r="BU466" s="332"/>
      <c r="BV466" s="332"/>
      <c r="BW466" s="332"/>
      <c r="BX466" s="332"/>
      <c r="BY466" s="332"/>
      <c r="BZ466" s="332"/>
      <c r="CA466" s="332"/>
      <c r="CB466" s="332"/>
      <c r="CC466" s="332"/>
      <c r="CD466" s="332"/>
      <c r="CE466" s="332"/>
      <c r="CF466" s="332"/>
      <c r="CG466" s="332"/>
      <c r="CH466" s="332"/>
      <c r="CI466" s="332"/>
      <c r="CJ466" s="332"/>
      <c r="CK466" s="332"/>
      <c r="CL466" s="332"/>
    </row>
    <row r="467" spans="1:90" s="270" customFormat="1" ht="14.25" x14ac:dyDescent="0.2">
      <c r="A467" s="321"/>
      <c r="B467" s="321">
        <v>6420</v>
      </c>
      <c r="C467" s="315" t="s">
        <v>1597</v>
      </c>
      <c r="D467" s="371">
        <f>ROUND(SUMIFS('GROUP Actual CF Model CY'!$V$252:$AO$252,'GROUP Actual CF Model CY'!$V$2:$AO$2,'Kiwi Park Data'!C467),0)</f>
        <v>0</v>
      </c>
      <c r="E467" s="367">
        <f>ROUND(SUMIFS('GROUP Budget CF Model CY'!$V$251:$AO$251,'GROUP Budget CF Model CY'!$V$2:$AO$2,'Kiwi Park Data'!C467),0)</f>
        <v>0</v>
      </c>
      <c r="F467" s="367"/>
      <c r="G467" s="332"/>
      <c r="H467" s="332"/>
      <c r="I467" s="332"/>
      <c r="J467" s="332"/>
      <c r="K467" s="332"/>
      <c r="L467" s="332"/>
      <c r="M467" s="332"/>
      <c r="N467" s="332"/>
      <c r="O467" s="332"/>
      <c r="P467" s="332"/>
      <c r="Q467" s="332"/>
      <c r="R467" s="332"/>
      <c r="S467" s="332"/>
      <c r="T467" s="332"/>
      <c r="U467" s="332"/>
      <c r="V467" s="332"/>
      <c r="W467" s="332"/>
      <c r="X467" s="332"/>
      <c r="Y467" s="332"/>
      <c r="Z467" s="332"/>
      <c r="AA467" s="332"/>
      <c r="AB467" s="332"/>
      <c r="AC467" s="332"/>
      <c r="AD467" s="332"/>
      <c r="AE467" s="332"/>
      <c r="AF467" s="332"/>
      <c r="AG467" s="332"/>
      <c r="AH467" s="332"/>
      <c r="AI467" s="332"/>
      <c r="AJ467" s="332"/>
      <c r="AK467" s="332"/>
      <c r="AL467" s="332"/>
      <c r="AM467" s="332"/>
      <c r="AN467" s="332"/>
      <c r="AO467" s="332"/>
      <c r="AP467" s="332"/>
      <c r="AQ467" s="332"/>
      <c r="AR467" s="332"/>
      <c r="AS467" s="332"/>
      <c r="AT467" s="332"/>
      <c r="AU467" s="332"/>
      <c r="AV467" s="332"/>
      <c r="AW467" s="332"/>
      <c r="AX467" s="332"/>
      <c r="AY467" s="332"/>
      <c r="AZ467" s="332"/>
      <c r="BA467" s="332"/>
      <c r="BB467" s="332"/>
      <c r="BC467" s="332"/>
      <c r="BD467" s="332"/>
      <c r="BE467" s="332"/>
      <c r="BF467" s="332"/>
      <c r="BG467" s="332"/>
      <c r="BH467" s="332"/>
      <c r="BI467" s="332"/>
      <c r="BJ467" s="332"/>
      <c r="BK467" s="332"/>
      <c r="BL467" s="332"/>
      <c r="BM467" s="332"/>
      <c r="BN467" s="332"/>
      <c r="BO467" s="332"/>
      <c r="BP467" s="332"/>
      <c r="BQ467" s="332"/>
      <c r="BR467" s="332"/>
      <c r="BS467" s="332"/>
      <c r="BT467" s="332"/>
      <c r="BU467" s="332"/>
      <c r="BV467" s="332"/>
      <c r="BW467" s="332"/>
      <c r="BX467" s="332"/>
      <c r="BY467" s="332"/>
      <c r="BZ467" s="332"/>
      <c r="CA467" s="332"/>
      <c r="CB467" s="332"/>
      <c r="CC467" s="332"/>
      <c r="CD467" s="332"/>
      <c r="CE467" s="332"/>
      <c r="CF467" s="332"/>
      <c r="CG467" s="332"/>
      <c r="CH467" s="332"/>
      <c r="CI467" s="332"/>
      <c r="CJ467" s="332"/>
      <c r="CK467" s="332"/>
      <c r="CL467" s="332"/>
    </row>
    <row r="468" spans="1:90" s="270" customFormat="1" ht="14.25" x14ac:dyDescent="0.2">
      <c r="A468" s="321"/>
      <c r="B468" s="321">
        <v>6430</v>
      </c>
      <c r="C468" s="315" t="s">
        <v>1392</v>
      </c>
      <c r="D468" s="371">
        <f>ROUND(SUMIFS('GROUP Actual CF Model CY'!$V$252:$AO$252,'GROUP Actual CF Model CY'!$V$2:$AO$2,'Kiwi Park Data'!C468),0)</f>
        <v>0</v>
      </c>
      <c r="E468" s="367">
        <f>ROUND(SUMIFS('GROUP Budget CF Model CY'!$V$251:$AO$251,'GROUP Budget CF Model CY'!$V$2:$AO$2,'Kiwi Park Data'!C468),0)</f>
        <v>0</v>
      </c>
      <c r="F468" s="367"/>
      <c r="G468" s="332"/>
      <c r="H468" s="332"/>
      <c r="I468" s="332"/>
      <c r="J468" s="332"/>
      <c r="K468" s="332"/>
      <c r="L468" s="332"/>
      <c r="M468" s="332"/>
      <c r="N468" s="332"/>
      <c r="O468" s="332"/>
      <c r="P468" s="332"/>
      <c r="Q468" s="332"/>
      <c r="R468" s="332"/>
      <c r="S468" s="332"/>
      <c r="T468" s="332"/>
      <c r="U468" s="332"/>
      <c r="V468" s="332"/>
      <c r="W468" s="332"/>
      <c r="X468" s="332"/>
      <c r="Y468" s="332"/>
      <c r="Z468" s="332"/>
      <c r="AA468" s="332"/>
      <c r="AB468" s="332"/>
      <c r="AC468" s="332"/>
      <c r="AD468" s="332"/>
      <c r="AE468" s="332"/>
      <c r="AF468" s="332"/>
      <c r="AG468" s="332"/>
      <c r="AH468" s="332"/>
      <c r="AI468" s="332"/>
      <c r="AJ468" s="332"/>
      <c r="AK468" s="332"/>
      <c r="AL468" s="332"/>
      <c r="AM468" s="332"/>
      <c r="AN468" s="332"/>
      <c r="AO468" s="332"/>
      <c r="AP468" s="332"/>
      <c r="AQ468" s="332"/>
      <c r="AR468" s="332"/>
      <c r="AS468" s="332"/>
      <c r="AT468" s="332"/>
      <c r="AU468" s="332"/>
      <c r="AV468" s="332"/>
      <c r="AW468" s="332"/>
      <c r="AX468" s="332"/>
      <c r="AY468" s="332"/>
      <c r="AZ468" s="332"/>
      <c r="BA468" s="332"/>
      <c r="BB468" s="332"/>
      <c r="BC468" s="332"/>
      <c r="BD468" s="332"/>
      <c r="BE468" s="332"/>
      <c r="BF468" s="332"/>
      <c r="BG468" s="332"/>
      <c r="BH468" s="332"/>
      <c r="BI468" s="332"/>
      <c r="BJ468" s="332"/>
      <c r="BK468" s="332"/>
      <c r="BL468" s="332"/>
      <c r="BM468" s="332"/>
      <c r="BN468" s="332"/>
      <c r="BO468" s="332"/>
      <c r="BP468" s="332"/>
      <c r="BQ468" s="332"/>
      <c r="BR468" s="332"/>
      <c r="BS468" s="332"/>
      <c r="BT468" s="332"/>
      <c r="BU468" s="332"/>
      <c r="BV468" s="332"/>
      <c r="BW468" s="332"/>
      <c r="BX468" s="332"/>
      <c r="BY468" s="332"/>
      <c r="BZ468" s="332"/>
      <c r="CA468" s="332"/>
      <c r="CB468" s="332"/>
      <c r="CC468" s="332"/>
      <c r="CD468" s="332"/>
      <c r="CE468" s="332"/>
      <c r="CF468" s="332"/>
      <c r="CG468" s="332"/>
      <c r="CH468" s="332"/>
      <c r="CI468" s="332"/>
      <c r="CJ468" s="332"/>
      <c r="CK468" s="332"/>
      <c r="CL468" s="332"/>
    </row>
    <row r="469" spans="1:90" s="270" customFormat="1" ht="14.25" x14ac:dyDescent="0.2">
      <c r="A469" s="321"/>
      <c r="B469" s="321">
        <v>6440</v>
      </c>
      <c r="C469" s="315" t="s">
        <v>1394</v>
      </c>
      <c r="D469" s="371">
        <f>ROUND(SUMIFS('GROUP Actual CF Model CY'!$V$252:$AO$252,'GROUP Actual CF Model CY'!$V$2:$AO$2,'Kiwi Park Data'!C469),0)</f>
        <v>0</v>
      </c>
      <c r="E469" s="367">
        <f>ROUND(SUMIFS('GROUP Budget CF Model CY'!$V$251:$AO$251,'GROUP Budget CF Model CY'!$V$2:$AO$2,'Kiwi Park Data'!C469),0)</f>
        <v>0</v>
      </c>
      <c r="F469" s="367"/>
      <c r="G469" s="332"/>
      <c r="H469" s="332"/>
      <c r="I469" s="332"/>
      <c r="J469" s="332"/>
      <c r="K469" s="332"/>
      <c r="L469" s="332"/>
      <c r="M469" s="332"/>
      <c r="N469" s="332"/>
      <c r="O469" s="332"/>
      <c r="P469" s="332"/>
      <c r="Q469" s="332"/>
      <c r="R469" s="332"/>
      <c r="S469" s="332"/>
      <c r="T469" s="332"/>
      <c r="U469" s="332"/>
      <c r="V469" s="332"/>
      <c r="W469" s="332"/>
      <c r="X469" s="332"/>
      <c r="Y469" s="332"/>
      <c r="Z469" s="332"/>
      <c r="AA469" s="332"/>
      <c r="AB469" s="332"/>
      <c r="AC469" s="332"/>
      <c r="AD469" s="332"/>
      <c r="AE469" s="332"/>
      <c r="AF469" s="332"/>
      <c r="AG469" s="332"/>
      <c r="AH469" s="332"/>
      <c r="AI469" s="332"/>
      <c r="AJ469" s="332"/>
      <c r="AK469" s="332"/>
      <c r="AL469" s="332"/>
      <c r="AM469" s="332"/>
      <c r="AN469" s="332"/>
      <c r="AO469" s="332"/>
      <c r="AP469" s="332"/>
      <c r="AQ469" s="332"/>
      <c r="AR469" s="332"/>
      <c r="AS469" s="332"/>
      <c r="AT469" s="332"/>
      <c r="AU469" s="332"/>
      <c r="AV469" s="332"/>
      <c r="AW469" s="332"/>
      <c r="AX469" s="332"/>
      <c r="AY469" s="332"/>
      <c r="AZ469" s="332"/>
      <c r="BA469" s="332"/>
      <c r="BB469" s="332"/>
      <c r="BC469" s="332"/>
      <c r="BD469" s="332"/>
      <c r="BE469" s="332"/>
      <c r="BF469" s="332"/>
      <c r="BG469" s="332"/>
      <c r="BH469" s="332"/>
      <c r="BI469" s="332"/>
      <c r="BJ469" s="332"/>
      <c r="BK469" s="332"/>
      <c r="BL469" s="332"/>
      <c r="BM469" s="332"/>
      <c r="BN469" s="332"/>
      <c r="BO469" s="332"/>
      <c r="BP469" s="332"/>
      <c r="BQ469" s="332"/>
      <c r="BR469" s="332"/>
      <c r="BS469" s="332"/>
      <c r="BT469" s="332"/>
      <c r="BU469" s="332"/>
      <c r="BV469" s="332"/>
      <c r="BW469" s="332"/>
      <c r="BX469" s="332"/>
      <c r="BY469" s="332"/>
      <c r="BZ469" s="332"/>
      <c r="CA469" s="332"/>
      <c r="CB469" s="332"/>
      <c r="CC469" s="332"/>
      <c r="CD469" s="332"/>
      <c r="CE469" s="332"/>
      <c r="CF469" s="332"/>
      <c r="CG469" s="332"/>
      <c r="CH469" s="332"/>
      <c r="CI469" s="332"/>
      <c r="CJ469" s="332"/>
      <c r="CK469" s="332"/>
      <c r="CL469" s="332"/>
    </row>
    <row r="470" spans="1:90" s="270" customFormat="1" ht="14.25" x14ac:dyDescent="0.2">
      <c r="A470" s="321"/>
      <c r="B470" s="321">
        <v>6450</v>
      </c>
      <c r="C470" s="315" t="s">
        <v>1599</v>
      </c>
      <c r="D470" s="371">
        <f>ROUND(SUMIFS('GROUP Actual CF Model CY'!$V$252:$AO$252,'GROUP Actual CF Model CY'!$V$2:$AO$2,'Kiwi Park Data'!C470),0)</f>
        <v>0</v>
      </c>
      <c r="E470" s="367">
        <f>ROUND(SUMIFS('GROUP Budget CF Model CY'!$V$251:$AO$251,'GROUP Budget CF Model CY'!$V$2:$AO$2,'Kiwi Park Data'!C470),0)</f>
        <v>0</v>
      </c>
      <c r="F470" s="367"/>
      <c r="G470" s="332"/>
      <c r="H470" s="332"/>
      <c r="I470" s="332"/>
      <c r="J470" s="332"/>
      <c r="K470" s="332"/>
      <c r="L470" s="332"/>
      <c r="M470" s="332"/>
      <c r="N470" s="332"/>
      <c r="O470" s="332"/>
      <c r="P470" s="332"/>
      <c r="Q470" s="332"/>
      <c r="R470" s="332"/>
      <c r="S470" s="332"/>
      <c r="T470" s="332"/>
      <c r="U470" s="332"/>
      <c r="V470" s="332"/>
      <c r="W470" s="332"/>
      <c r="X470" s="332"/>
      <c r="Y470" s="332"/>
      <c r="Z470" s="332"/>
      <c r="AA470" s="332"/>
      <c r="AB470" s="332"/>
      <c r="AC470" s="332"/>
      <c r="AD470" s="332"/>
      <c r="AE470" s="332"/>
      <c r="AF470" s="332"/>
      <c r="AG470" s="332"/>
      <c r="AH470" s="332"/>
      <c r="AI470" s="332"/>
      <c r="AJ470" s="332"/>
      <c r="AK470" s="332"/>
      <c r="AL470" s="332"/>
      <c r="AM470" s="332"/>
      <c r="AN470" s="332"/>
      <c r="AO470" s="332"/>
      <c r="AP470" s="332"/>
      <c r="AQ470" s="332"/>
      <c r="AR470" s="332"/>
      <c r="AS470" s="332"/>
      <c r="AT470" s="332"/>
      <c r="AU470" s="332"/>
      <c r="AV470" s="332"/>
      <c r="AW470" s="332"/>
      <c r="AX470" s="332"/>
      <c r="AY470" s="332"/>
      <c r="AZ470" s="332"/>
      <c r="BA470" s="332"/>
      <c r="BB470" s="332"/>
      <c r="BC470" s="332"/>
      <c r="BD470" s="332"/>
      <c r="BE470" s="332"/>
      <c r="BF470" s="332"/>
      <c r="BG470" s="332"/>
      <c r="BH470" s="332"/>
      <c r="BI470" s="332"/>
      <c r="BJ470" s="332"/>
      <c r="BK470" s="332"/>
      <c r="BL470" s="332"/>
      <c r="BM470" s="332"/>
      <c r="BN470" s="332"/>
      <c r="BO470" s="332"/>
      <c r="BP470" s="332"/>
      <c r="BQ470" s="332"/>
      <c r="BR470" s="332"/>
      <c r="BS470" s="332"/>
      <c r="BT470" s="332"/>
      <c r="BU470" s="332"/>
      <c r="BV470" s="332"/>
      <c r="BW470" s="332"/>
      <c r="BX470" s="332"/>
      <c r="BY470" s="332"/>
      <c r="BZ470" s="332"/>
      <c r="CA470" s="332"/>
      <c r="CB470" s="332"/>
      <c r="CC470" s="332"/>
      <c r="CD470" s="332"/>
      <c r="CE470" s="332"/>
      <c r="CF470" s="332"/>
      <c r="CG470" s="332"/>
      <c r="CH470" s="332"/>
      <c r="CI470" s="332"/>
      <c r="CJ470" s="332"/>
      <c r="CK470" s="332"/>
      <c r="CL470" s="332"/>
    </row>
    <row r="471" spans="1:90" ht="15" x14ac:dyDescent="0.2">
      <c r="A471" s="323"/>
      <c r="B471" s="323"/>
      <c r="C471" s="318"/>
      <c r="D471" s="371"/>
      <c r="E471" s="367"/>
      <c r="F471" s="367"/>
    </row>
    <row r="472" spans="1:90" s="271" customFormat="1" ht="14.25" x14ac:dyDescent="0.2">
      <c r="A472" s="324"/>
      <c r="B472" s="772">
        <v>6498</v>
      </c>
      <c r="C472" s="773" t="s">
        <v>1600</v>
      </c>
      <c r="D472" s="774">
        <f>SUM(D462:D465)-SUM(D467:D470)</f>
        <v>0</v>
      </c>
      <c r="E472" s="774">
        <f>SUM(E462:E465)-SUM(E467:E470)</f>
        <v>0</v>
      </c>
      <c r="F472" s="775"/>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c r="AE472" s="334"/>
      <c r="AF472" s="334"/>
      <c r="AG472" s="334"/>
      <c r="AH472" s="334"/>
      <c r="AI472" s="334"/>
      <c r="AJ472" s="334"/>
      <c r="AK472" s="334"/>
      <c r="AL472" s="334"/>
      <c r="AM472" s="334"/>
      <c r="AN472" s="334"/>
      <c r="AO472" s="334"/>
      <c r="AP472" s="334"/>
      <c r="AQ472" s="334"/>
      <c r="AR472" s="334"/>
      <c r="AS472" s="334"/>
      <c r="AT472" s="334"/>
      <c r="AU472" s="334"/>
      <c r="AV472" s="334"/>
      <c r="AW472" s="334"/>
      <c r="AX472" s="334"/>
      <c r="AY472" s="334"/>
      <c r="AZ472" s="334"/>
      <c r="BA472" s="334"/>
      <c r="BB472" s="334"/>
      <c r="BC472" s="334"/>
      <c r="BD472" s="334"/>
      <c r="BE472" s="334"/>
      <c r="BF472" s="334"/>
      <c r="BG472" s="334"/>
      <c r="BH472" s="334"/>
      <c r="BI472" s="334"/>
      <c r="BJ472" s="334"/>
      <c r="BK472" s="334"/>
      <c r="BL472" s="334"/>
      <c r="BM472" s="334"/>
      <c r="BN472" s="334"/>
      <c r="BO472" s="334"/>
      <c r="BP472" s="334"/>
      <c r="BQ472" s="334"/>
      <c r="BR472" s="334"/>
      <c r="BS472" s="334"/>
      <c r="BT472" s="334"/>
      <c r="BU472" s="334"/>
      <c r="BV472" s="334"/>
      <c r="BW472" s="334"/>
      <c r="BX472" s="334"/>
      <c r="BY472" s="334"/>
      <c r="BZ472" s="334"/>
      <c r="CA472" s="334"/>
      <c r="CB472" s="334"/>
      <c r="CC472" s="334"/>
      <c r="CD472" s="334"/>
      <c r="CE472" s="334"/>
      <c r="CF472" s="334"/>
      <c r="CG472" s="334"/>
      <c r="CH472" s="334"/>
      <c r="CI472" s="334"/>
      <c r="CJ472" s="334"/>
      <c r="CK472" s="334"/>
      <c r="CL472" s="334"/>
    </row>
    <row r="473" spans="1:90" ht="15" x14ac:dyDescent="0.2">
      <c r="A473" s="323"/>
      <c r="B473" s="323"/>
      <c r="C473" s="318"/>
      <c r="D473" s="371"/>
      <c r="E473" s="367"/>
      <c r="F473" s="367"/>
    </row>
    <row r="474" spans="1:90" ht="15" x14ac:dyDescent="0.2">
      <c r="A474" s="323"/>
      <c r="B474" s="323">
        <v>6500</v>
      </c>
      <c r="C474" s="318" t="s">
        <v>1601</v>
      </c>
      <c r="D474" s="371"/>
      <c r="E474" s="367"/>
      <c r="F474" s="367"/>
    </row>
    <row r="475" spans="1:90" ht="15" x14ac:dyDescent="0.2">
      <c r="A475" s="323"/>
      <c r="B475" s="323"/>
      <c r="C475" s="318"/>
      <c r="D475" s="371"/>
      <c r="E475" s="367"/>
      <c r="F475" s="367"/>
    </row>
    <row r="476" spans="1:90" s="270" customFormat="1" ht="14.25" x14ac:dyDescent="0.2">
      <c r="A476" s="321"/>
      <c r="B476" s="321">
        <v>6520</v>
      </c>
      <c r="C476" s="315" t="s">
        <v>1395</v>
      </c>
      <c r="D476" s="371">
        <f>ROUND(-SUMIFS('GROUP Actual CF Model CY'!$V$252:$AO$252,'GROUP Actual CF Model CY'!$V$2:$AO$2,'Kiwi Park Data'!C476),0)</f>
        <v>0</v>
      </c>
      <c r="E476" s="367">
        <f>ROUND(-SUMIFS('GROUP Budget CF Model CY'!$V$251:$AO$251,'GROUP Budget CF Model CY'!$V$2:$AO$2,'Kiwi Park Data'!C476),0)</f>
        <v>0</v>
      </c>
      <c r="F476" s="367"/>
      <c r="G476" s="332"/>
      <c r="H476" s="332"/>
      <c r="I476" s="332"/>
      <c r="J476" s="332"/>
      <c r="K476" s="332"/>
      <c r="L476" s="332"/>
      <c r="M476" s="332"/>
      <c r="N476" s="332"/>
      <c r="O476" s="332"/>
      <c r="P476" s="332"/>
      <c r="Q476" s="332"/>
      <c r="R476" s="332"/>
      <c r="S476" s="332"/>
      <c r="T476" s="332"/>
      <c r="U476" s="332"/>
      <c r="V476" s="332"/>
      <c r="W476" s="332"/>
      <c r="X476" s="332"/>
      <c r="Y476" s="332"/>
      <c r="Z476" s="332"/>
      <c r="AA476" s="332"/>
      <c r="AB476" s="332"/>
      <c r="AC476" s="332"/>
      <c r="AD476" s="332"/>
      <c r="AE476" s="332"/>
      <c r="AF476" s="332"/>
      <c r="AG476" s="332"/>
      <c r="AH476" s="332"/>
      <c r="AI476" s="332"/>
      <c r="AJ476" s="332"/>
      <c r="AK476" s="332"/>
      <c r="AL476" s="332"/>
      <c r="AM476" s="332"/>
      <c r="AN476" s="332"/>
      <c r="AO476" s="332"/>
      <c r="AP476" s="332"/>
      <c r="AQ476" s="332"/>
      <c r="AR476" s="332"/>
      <c r="AS476" s="332"/>
      <c r="AT476" s="332"/>
      <c r="AU476" s="332"/>
      <c r="AV476" s="332"/>
      <c r="AW476" s="332"/>
      <c r="AX476" s="332"/>
      <c r="AY476" s="332"/>
      <c r="AZ476" s="332"/>
      <c r="BA476" s="332"/>
      <c r="BB476" s="332"/>
      <c r="BC476" s="332"/>
      <c r="BD476" s="332"/>
      <c r="BE476" s="332"/>
      <c r="BF476" s="332"/>
      <c r="BG476" s="332"/>
      <c r="BH476" s="332"/>
      <c r="BI476" s="332"/>
      <c r="BJ476" s="332"/>
      <c r="BK476" s="332"/>
      <c r="BL476" s="332"/>
      <c r="BM476" s="332"/>
      <c r="BN476" s="332"/>
      <c r="BO476" s="332"/>
      <c r="BP476" s="332"/>
      <c r="BQ476" s="332"/>
      <c r="BR476" s="332"/>
      <c r="BS476" s="332"/>
      <c r="BT476" s="332"/>
      <c r="BU476" s="332"/>
      <c r="BV476" s="332"/>
      <c r="BW476" s="332"/>
      <c r="BX476" s="332"/>
      <c r="BY476" s="332"/>
      <c r="BZ476" s="332"/>
      <c r="CA476" s="332"/>
      <c r="CB476" s="332"/>
      <c r="CC476" s="332"/>
      <c r="CD476" s="332"/>
      <c r="CE476" s="332"/>
      <c r="CF476" s="332"/>
      <c r="CG476" s="332"/>
      <c r="CH476" s="332"/>
      <c r="CI476" s="332"/>
      <c r="CJ476" s="332"/>
      <c r="CK476" s="332"/>
      <c r="CL476" s="332"/>
    </row>
    <row r="477" spans="1:90" s="270" customFormat="1" ht="14.25" x14ac:dyDescent="0.2">
      <c r="A477" s="321"/>
      <c r="B477" s="321">
        <v>6521</v>
      </c>
      <c r="C477" s="315" t="s">
        <v>1398</v>
      </c>
      <c r="D477" s="371">
        <f>ROUND(-SUMIFS('GROUP Actual CF Model CY'!$V$252:$AO$252,'GROUP Actual CF Model CY'!$V$2:$AO$2,'Kiwi Park Data'!C477),0)</f>
        <v>0</v>
      </c>
      <c r="E477" s="367">
        <f>ROUND(-SUMIFS('GROUP Budget CF Model CY'!$V$251:$AO$251,'GROUP Budget CF Model CY'!$V$2:$AO$2,'Kiwi Park Data'!C477),0)</f>
        <v>0</v>
      </c>
      <c r="F477" s="367"/>
      <c r="G477" s="332"/>
      <c r="H477" s="332"/>
      <c r="I477" s="332"/>
      <c r="J477" s="332"/>
      <c r="K477" s="332"/>
      <c r="L477" s="332"/>
      <c r="M477" s="332"/>
      <c r="N477" s="332"/>
      <c r="O477" s="332"/>
      <c r="P477" s="332"/>
      <c r="Q477" s="332"/>
      <c r="R477" s="332"/>
      <c r="S477" s="332"/>
      <c r="T477" s="332"/>
      <c r="U477" s="332"/>
      <c r="V477" s="332"/>
      <c r="W477" s="332"/>
      <c r="X477" s="332"/>
      <c r="Y477" s="332"/>
      <c r="Z477" s="332"/>
      <c r="AA477" s="332"/>
      <c r="AB477" s="332"/>
      <c r="AC477" s="332"/>
      <c r="AD477" s="332"/>
      <c r="AE477" s="332"/>
      <c r="AF477" s="332"/>
      <c r="AG477" s="332"/>
      <c r="AH477" s="332"/>
      <c r="AI477" s="332"/>
      <c r="AJ477" s="332"/>
      <c r="AK477" s="332"/>
      <c r="AL477" s="332"/>
      <c r="AM477" s="332"/>
      <c r="AN477" s="332"/>
      <c r="AO477" s="332"/>
      <c r="AP477" s="332"/>
      <c r="AQ477" s="332"/>
      <c r="AR477" s="332"/>
      <c r="AS477" s="332"/>
      <c r="AT477" s="332"/>
      <c r="AU477" s="332"/>
      <c r="AV477" s="332"/>
      <c r="AW477" s="332"/>
      <c r="AX477" s="332"/>
      <c r="AY477" s="332"/>
      <c r="AZ477" s="332"/>
      <c r="BA477" s="332"/>
      <c r="BB477" s="332"/>
      <c r="BC477" s="332"/>
      <c r="BD477" s="332"/>
      <c r="BE477" s="332"/>
      <c r="BF477" s="332"/>
      <c r="BG477" s="332"/>
      <c r="BH477" s="332"/>
      <c r="BI477" s="332"/>
      <c r="BJ477" s="332"/>
      <c r="BK477" s="332"/>
      <c r="BL477" s="332"/>
      <c r="BM477" s="332"/>
      <c r="BN477" s="332"/>
      <c r="BO477" s="332"/>
      <c r="BP477" s="332"/>
      <c r="BQ477" s="332"/>
      <c r="BR477" s="332"/>
      <c r="BS477" s="332"/>
      <c r="BT477" s="332"/>
      <c r="BU477" s="332"/>
      <c r="BV477" s="332"/>
      <c r="BW477" s="332"/>
      <c r="BX477" s="332"/>
      <c r="BY477" s="332"/>
      <c r="BZ477" s="332"/>
      <c r="CA477" s="332"/>
      <c r="CB477" s="332"/>
      <c r="CC477" s="332"/>
      <c r="CD477" s="332"/>
      <c r="CE477" s="332"/>
      <c r="CF477" s="332"/>
      <c r="CG477" s="332"/>
      <c r="CH477" s="332"/>
      <c r="CI477" s="332"/>
      <c r="CJ477" s="332"/>
      <c r="CK477" s="332"/>
      <c r="CL477" s="332"/>
    </row>
    <row r="478" spans="1:90" s="270" customFormat="1" ht="14.25" x14ac:dyDescent="0.2">
      <c r="A478" s="321"/>
      <c r="B478" s="321"/>
      <c r="C478" s="315"/>
      <c r="D478" s="371"/>
      <c r="E478" s="367">
        <f>ROUND(-SUMIFS('GROUP Budget CF Model CY'!$V$251:$AO$251,'GROUP Budget CF Model CY'!$V$2:$AO$2,'Kiwi Park Data'!C478),0)</f>
        <v>0</v>
      </c>
      <c r="F478" s="367"/>
      <c r="G478" s="332"/>
      <c r="H478" s="332"/>
      <c r="I478" s="332"/>
      <c r="J478" s="332"/>
      <c r="K478" s="332"/>
      <c r="L478" s="332"/>
      <c r="M478" s="332"/>
      <c r="N478" s="332"/>
      <c r="O478" s="332"/>
      <c r="P478" s="332"/>
      <c r="Q478" s="332"/>
      <c r="R478" s="332"/>
      <c r="S478" s="332"/>
      <c r="T478" s="332"/>
      <c r="U478" s="332"/>
      <c r="V478" s="332"/>
      <c r="W478" s="332"/>
      <c r="X478" s="332"/>
      <c r="Y478" s="332"/>
      <c r="Z478" s="332"/>
      <c r="AA478" s="332"/>
      <c r="AB478" s="332"/>
      <c r="AC478" s="332"/>
      <c r="AD478" s="332"/>
      <c r="AE478" s="332"/>
      <c r="AF478" s="332"/>
      <c r="AG478" s="332"/>
      <c r="AH478" s="332"/>
      <c r="AI478" s="332"/>
      <c r="AJ478" s="332"/>
      <c r="AK478" s="332"/>
      <c r="AL478" s="332"/>
      <c r="AM478" s="332"/>
      <c r="AN478" s="332"/>
      <c r="AO478" s="332"/>
      <c r="AP478" s="332"/>
      <c r="AQ478" s="332"/>
      <c r="AR478" s="332"/>
      <c r="AS478" s="332"/>
      <c r="AT478" s="332"/>
      <c r="AU478" s="332"/>
      <c r="AV478" s="332"/>
      <c r="AW478" s="332"/>
      <c r="AX478" s="332"/>
      <c r="AY478" s="332"/>
      <c r="AZ478" s="332"/>
      <c r="BA478" s="332"/>
      <c r="BB478" s="332"/>
      <c r="BC478" s="332"/>
      <c r="BD478" s="332"/>
      <c r="BE478" s="332"/>
      <c r="BF478" s="332"/>
      <c r="BG478" s="332"/>
      <c r="BH478" s="332"/>
      <c r="BI478" s="332"/>
      <c r="BJ478" s="332"/>
      <c r="BK478" s="332"/>
      <c r="BL478" s="332"/>
      <c r="BM478" s="332"/>
      <c r="BN478" s="332"/>
      <c r="BO478" s="332"/>
      <c r="BP478" s="332"/>
      <c r="BQ478" s="332"/>
      <c r="BR478" s="332"/>
      <c r="BS478" s="332"/>
      <c r="BT478" s="332"/>
      <c r="BU478" s="332"/>
      <c r="BV478" s="332"/>
      <c r="BW478" s="332"/>
      <c r="BX478" s="332"/>
      <c r="BY478" s="332"/>
      <c r="BZ478" s="332"/>
      <c r="CA478" s="332"/>
      <c r="CB478" s="332"/>
      <c r="CC478" s="332"/>
      <c r="CD478" s="332"/>
      <c r="CE478" s="332"/>
      <c r="CF478" s="332"/>
      <c r="CG478" s="332"/>
      <c r="CH478" s="332"/>
      <c r="CI478" s="332"/>
      <c r="CJ478" s="332"/>
      <c r="CK478" s="332"/>
      <c r="CL478" s="332"/>
    </row>
    <row r="479" spans="1:90" s="270" customFormat="1" ht="14.25" x14ac:dyDescent="0.2">
      <c r="A479" s="321"/>
      <c r="B479" s="321">
        <v>6530</v>
      </c>
      <c r="C479" s="315" t="s">
        <v>1396</v>
      </c>
      <c r="D479" s="371">
        <f>ROUND(-SUMIFS('GROUP Actual CF Model CY'!$V$252:$AO$252,'GROUP Actual CF Model CY'!$V$2:$AO$2,'Kiwi Park Data'!C479),0)</f>
        <v>0</v>
      </c>
      <c r="E479" s="367">
        <f>ROUND(-SUMIFS('GROUP Budget CF Model CY'!$V$251:$AO$251,'GROUP Budget CF Model CY'!$V$2:$AO$2,'Kiwi Park Data'!C479),0)</f>
        <v>0</v>
      </c>
      <c r="F479" s="367"/>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332"/>
      <c r="AF479" s="332"/>
      <c r="AG479" s="332"/>
      <c r="AH479" s="332"/>
      <c r="AI479" s="332"/>
      <c r="AJ479" s="332"/>
      <c r="AK479" s="332"/>
      <c r="AL479" s="332"/>
      <c r="AM479" s="332"/>
      <c r="AN479" s="332"/>
      <c r="AO479" s="332"/>
      <c r="AP479" s="332"/>
      <c r="AQ479" s="332"/>
      <c r="AR479" s="332"/>
      <c r="AS479" s="332"/>
      <c r="AT479" s="332"/>
      <c r="AU479" s="332"/>
      <c r="AV479" s="332"/>
      <c r="AW479" s="332"/>
      <c r="AX479" s="332"/>
      <c r="AY479" s="332"/>
      <c r="AZ479" s="332"/>
      <c r="BA479" s="332"/>
      <c r="BB479" s="332"/>
      <c r="BC479" s="332"/>
      <c r="BD479" s="332"/>
      <c r="BE479" s="332"/>
      <c r="BF479" s="332"/>
      <c r="BG479" s="332"/>
      <c r="BH479" s="332"/>
      <c r="BI479" s="332"/>
      <c r="BJ479" s="332"/>
      <c r="BK479" s="332"/>
      <c r="BL479" s="332"/>
      <c r="BM479" s="332"/>
      <c r="BN479" s="332"/>
      <c r="BO479" s="332"/>
      <c r="BP479" s="332"/>
      <c r="BQ479" s="332"/>
      <c r="BR479" s="332"/>
      <c r="BS479" s="332"/>
      <c r="BT479" s="332"/>
      <c r="BU479" s="332"/>
      <c r="BV479" s="332"/>
      <c r="BW479" s="332"/>
      <c r="BX479" s="332"/>
      <c r="BY479" s="332"/>
      <c r="BZ479" s="332"/>
      <c r="CA479" s="332"/>
      <c r="CB479" s="332"/>
      <c r="CC479" s="332"/>
      <c r="CD479" s="332"/>
      <c r="CE479" s="332"/>
      <c r="CF479" s="332"/>
      <c r="CG479" s="332"/>
      <c r="CH479" s="332"/>
      <c r="CI479" s="332"/>
      <c r="CJ479" s="332"/>
      <c r="CK479" s="332"/>
      <c r="CL479" s="332"/>
    </row>
    <row r="480" spans="1:90" s="270" customFormat="1" ht="14.25" x14ac:dyDescent="0.2">
      <c r="A480" s="321"/>
      <c r="B480" s="321">
        <v>6540</v>
      </c>
      <c r="C480" s="315" t="s">
        <v>1602</v>
      </c>
      <c r="D480" s="371">
        <f>ROUND(-SUMIFS('GROUP Actual CF Model CY'!$V$252:$AO$252,'GROUP Actual CF Model CY'!$V$2:$AO$2,'Kiwi Park Data'!C480),0)</f>
        <v>0</v>
      </c>
      <c r="E480" s="367">
        <f>ROUND(-SUMIFS('GROUP Budget CF Model CY'!$V$251:$AO$251,'GROUP Budget CF Model CY'!$V$2:$AO$2,'Kiwi Park Data'!C480),0)</f>
        <v>0</v>
      </c>
      <c r="F480" s="367"/>
      <c r="G480" s="332"/>
      <c r="H480" s="332"/>
      <c r="I480" s="332"/>
      <c r="J480" s="332"/>
      <c r="K480" s="332"/>
      <c r="L480" s="332"/>
      <c r="M480" s="332"/>
      <c r="N480" s="332"/>
      <c r="O480" s="332"/>
      <c r="P480" s="332"/>
      <c r="Q480" s="332"/>
      <c r="R480" s="332"/>
      <c r="S480" s="332"/>
      <c r="T480" s="332"/>
      <c r="U480" s="332"/>
      <c r="V480" s="332"/>
      <c r="W480" s="332"/>
      <c r="X480" s="332"/>
      <c r="Y480" s="332"/>
      <c r="Z480" s="332"/>
      <c r="AA480" s="332"/>
      <c r="AB480" s="332"/>
      <c r="AC480" s="332"/>
      <c r="AD480" s="332"/>
      <c r="AE480" s="332"/>
      <c r="AF480" s="332"/>
      <c r="AG480" s="332"/>
      <c r="AH480" s="332"/>
      <c r="AI480" s="332"/>
      <c r="AJ480" s="332"/>
      <c r="AK480" s="332"/>
      <c r="AL480" s="332"/>
      <c r="AM480" s="332"/>
      <c r="AN480" s="332"/>
      <c r="AO480" s="332"/>
      <c r="AP480" s="332"/>
      <c r="AQ480" s="332"/>
      <c r="AR480" s="332"/>
      <c r="AS480" s="332"/>
      <c r="AT480" s="332"/>
      <c r="AU480" s="332"/>
      <c r="AV480" s="332"/>
      <c r="AW480" s="332"/>
      <c r="AX480" s="332"/>
      <c r="AY480" s="332"/>
      <c r="AZ480" s="332"/>
      <c r="BA480" s="332"/>
      <c r="BB480" s="332"/>
      <c r="BC480" s="332"/>
      <c r="BD480" s="332"/>
      <c r="BE480" s="332"/>
      <c r="BF480" s="332"/>
      <c r="BG480" s="332"/>
      <c r="BH480" s="332"/>
      <c r="BI480" s="332"/>
      <c r="BJ480" s="332"/>
      <c r="BK480" s="332"/>
      <c r="BL480" s="332"/>
      <c r="BM480" s="332"/>
      <c r="BN480" s="332"/>
      <c r="BO480" s="332"/>
      <c r="BP480" s="332"/>
      <c r="BQ480" s="332"/>
      <c r="BR480" s="332"/>
      <c r="BS480" s="332"/>
      <c r="BT480" s="332"/>
      <c r="BU480" s="332"/>
      <c r="BV480" s="332"/>
      <c r="BW480" s="332"/>
      <c r="BX480" s="332"/>
      <c r="BY480" s="332"/>
      <c r="BZ480" s="332"/>
      <c r="CA480" s="332"/>
      <c r="CB480" s="332"/>
      <c r="CC480" s="332"/>
      <c r="CD480" s="332"/>
      <c r="CE480" s="332"/>
      <c r="CF480" s="332"/>
      <c r="CG480" s="332"/>
      <c r="CH480" s="332"/>
      <c r="CI480" s="332"/>
      <c r="CJ480" s="332"/>
      <c r="CK480" s="332"/>
      <c r="CL480" s="332"/>
    </row>
    <row r="481" spans="1:90" s="270" customFormat="1" ht="14.25" x14ac:dyDescent="0.2">
      <c r="A481" s="321"/>
      <c r="B481" s="796">
        <v>6232</v>
      </c>
      <c r="C481" s="797" t="s">
        <v>1390</v>
      </c>
      <c r="D481" s="798">
        <f>ROUND(-SUMIFS('GROUP Actual CF Model CY'!$V$252:$AO$252,'GROUP Actual CF Model CY'!$V$2:$AO$2,'Kiwi Park Data'!C481),0)</f>
        <v>0</v>
      </c>
      <c r="E481" s="799">
        <f>ROUND(-SUMIFS('GROUP Budget CF Model CY'!$V$251:$AO$251,'GROUP Budget CF Model CY'!$V$2:$AO$2,'Kiwi Park Data'!C481),0)</f>
        <v>0</v>
      </c>
      <c r="F481" s="367"/>
      <c r="G481" s="332"/>
      <c r="H481" s="332"/>
      <c r="I481" s="332"/>
      <c r="J481" s="332"/>
      <c r="K481" s="332"/>
      <c r="L481" s="332"/>
      <c r="M481" s="332"/>
      <c r="N481" s="332"/>
      <c r="O481" s="332"/>
      <c r="P481" s="332"/>
      <c r="Q481" s="332"/>
      <c r="R481" s="332"/>
      <c r="S481" s="332"/>
      <c r="T481" s="332"/>
      <c r="U481" s="332"/>
      <c r="V481" s="332"/>
      <c r="W481" s="332"/>
      <c r="X481" s="332"/>
      <c r="Y481" s="332"/>
      <c r="Z481" s="332"/>
      <c r="AA481" s="332"/>
      <c r="AB481" s="332"/>
      <c r="AC481" s="332"/>
      <c r="AD481" s="332"/>
      <c r="AE481" s="332"/>
      <c r="AF481" s="332"/>
      <c r="AG481" s="332"/>
      <c r="AH481" s="332"/>
      <c r="AI481" s="332"/>
      <c r="AJ481" s="332"/>
      <c r="AK481" s="332"/>
      <c r="AL481" s="332"/>
      <c r="AM481" s="332"/>
      <c r="AN481" s="332"/>
      <c r="AO481" s="332"/>
      <c r="AP481" s="332"/>
      <c r="AQ481" s="332"/>
      <c r="AR481" s="332"/>
      <c r="AS481" s="332"/>
      <c r="AT481" s="332"/>
      <c r="AU481" s="332"/>
      <c r="AV481" s="332"/>
      <c r="AW481" s="332"/>
      <c r="AX481" s="332"/>
      <c r="AY481" s="332"/>
      <c r="AZ481" s="332"/>
      <c r="BA481" s="332"/>
      <c r="BB481" s="332"/>
      <c r="BC481" s="332"/>
      <c r="BD481" s="332"/>
      <c r="BE481" s="332"/>
      <c r="BF481" s="332"/>
      <c r="BG481" s="332"/>
      <c r="BH481" s="332"/>
      <c r="BI481" s="332"/>
      <c r="BJ481" s="332"/>
      <c r="BK481" s="332"/>
      <c r="BL481" s="332"/>
      <c r="BM481" s="332"/>
      <c r="BN481" s="332"/>
      <c r="BO481" s="332"/>
      <c r="BP481" s="332"/>
      <c r="BQ481" s="332"/>
      <c r="BR481" s="332"/>
      <c r="BS481" s="332"/>
      <c r="BT481" s="332"/>
      <c r="BU481" s="332"/>
      <c r="BV481" s="332"/>
      <c r="BW481" s="332"/>
      <c r="BX481" s="332"/>
      <c r="BY481" s="332"/>
      <c r="BZ481" s="332"/>
      <c r="CA481" s="332"/>
      <c r="CB481" s="332"/>
      <c r="CC481" s="332"/>
      <c r="CD481" s="332"/>
      <c r="CE481" s="332"/>
      <c r="CF481" s="332"/>
      <c r="CG481" s="332"/>
      <c r="CH481" s="332"/>
      <c r="CI481" s="332"/>
      <c r="CJ481" s="332"/>
      <c r="CK481" s="332"/>
      <c r="CL481" s="332"/>
    </row>
    <row r="482" spans="1:90" s="270" customFormat="1" ht="14.25" x14ac:dyDescent="0.2">
      <c r="A482" s="321"/>
      <c r="B482" s="796">
        <v>6550</v>
      </c>
      <c r="C482" s="797" t="s">
        <v>1603</v>
      </c>
      <c r="D482" s="798">
        <f>ROUND(-SUMIFS('GROUP Actual CF Model CY'!$V$252:$AO$252,'GROUP Actual CF Model CY'!$V$2:$AO$2,'Kiwi Park Data'!C482),0)</f>
        <v>0</v>
      </c>
      <c r="E482" s="799">
        <f>ROUND(-SUMIFS('GROUP Budget CF Model CY'!$V$251:$AO$251,'GROUP Budget CF Model CY'!$V$2:$AO$2,'Kiwi Park Data'!C482),0)</f>
        <v>0</v>
      </c>
      <c r="F482" s="367"/>
      <c r="G482" s="332"/>
      <c r="H482" s="332"/>
      <c r="I482" s="332"/>
      <c r="J482" s="332"/>
      <c r="K482" s="332"/>
      <c r="L482" s="332"/>
      <c r="M482" s="332"/>
      <c r="N482" s="332"/>
      <c r="O482" s="332"/>
      <c r="P482" s="332"/>
      <c r="Q482" s="332"/>
      <c r="R482" s="332"/>
      <c r="S482" s="332"/>
      <c r="T482" s="332"/>
      <c r="U482" s="332"/>
      <c r="V482" s="332"/>
      <c r="W482" s="332"/>
      <c r="X482" s="332"/>
      <c r="Y482" s="332"/>
      <c r="Z482" s="332"/>
      <c r="AA482" s="332"/>
      <c r="AB482" s="332"/>
      <c r="AC482" s="332"/>
      <c r="AD482" s="332"/>
      <c r="AE482" s="332"/>
      <c r="AF482" s="332"/>
      <c r="AG482" s="332"/>
      <c r="AH482" s="332"/>
      <c r="AI482" s="332"/>
      <c r="AJ482" s="332"/>
      <c r="AK482" s="332"/>
      <c r="AL482" s="332"/>
      <c r="AM482" s="332"/>
      <c r="AN482" s="332"/>
      <c r="AO482" s="332"/>
      <c r="AP482" s="332"/>
      <c r="AQ482" s="332"/>
      <c r="AR482" s="332"/>
      <c r="AS482" s="332"/>
      <c r="AT482" s="332"/>
      <c r="AU482" s="332"/>
      <c r="AV482" s="332"/>
      <c r="AW482" s="332"/>
      <c r="AX482" s="332"/>
      <c r="AY482" s="332"/>
      <c r="AZ482" s="332"/>
      <c r="BA482" s="332"/>
      <c r="BB482" s="332"/>
      <c r="BC482" s="332"/>
      <c r="BD482" s="332"/>
      <c r="BE482" s="332"/>
      <c r="BF482" s="332"/>
      <c r="BG482" s="332"/>
      <c r="BH482" s="332"/>
      <c r="BI482" s="332"/>
      <c r="BJ482" s="332"/>
      <c r="BK482" s="332"/>
      <c r="BL482" s="332"/>
      <c r="BM482" s="332"/>
      <c r="BN482" s="332"/>
      <c r="BO482" s="332"/>
      <c r="BP482" s="332"/>
      <c r="BQ482" s="332"/>
      <c r="BR482" s="332"/>
      <c r="BS482" s="332"/>
      <c r="BT482" s="332"/>
      <c r="BU482" s="332"/>
      <c r="BV482" s="332"/>
      <c r="BW482" s="332"/>
      <c r="BX482" s="332"/>
      <c r="BY482" s="332"/>
      <c r="BZ482" s="332"/>
      <c r="CA482" s="332"/>
      <c r="CB482" s="332"/>
      <c r="CC482" s="332"/>
      <c r="CD482" s="332"/>
      <c r="CE482" s="332"/>
      <c r="CF482" s="332"/>
      <c r="CG482" s="332"/>
      <c r="CH482" s="332"/>
      <c r="CI482" s="332"/>
      <c r="CJ482" s="332"/>
      <c r="CK482" s="332"/>
      <c r="CL482" s="332"/>
    </row>
    <row r="483" spans="1:90" s="270" customFormat="1" ht="14.25" x14ac:dyDescent="0.2">
      <c r="A483" s="321"/>
      <c r="B483" s="321"/>
      <c r="C483" s="315"/>
      <c r="D483" s="371"/>
      <c r="E483" s="367"/>
      <c r="F483" s="367"/>
      <c r="G483" s="332"/>
      <c r="H483" s="332"/>
      <c r="I483" s="332"/>
      <c r="J483" s="332"/>
      <c r="K483" s="332"/>
      <c r="L483" s="332"/>
      <c r="M483" s="332"/>
      <c r="N483" s="332"/>
      <c r="O483" s="332"/>
      <c r="P483" s="332"/>
      <c r="Q483" s="332"/>
      <c r="R483" s="332"/>
      <c r="S483" s="332"/>
      <c r="T483" s="332"/>
      <c r="U483" s="332"/>
      <c r="V483" s="332"/>
      <c r="W483" s="332"/>
      <c r="X483" s="332"/>
      <c r="Y483" s="332"/>
      <c r="Z483" s="332"/>
      <c r="AA483" s="332"/>
      <c r="AB483" s="332"/>
      <c r="AC483" s="332"/>
      <c r="AD483" s="332"/>
      <c r="AE483" s="332"/>
      <c r="AF483" s="332"/>
      <c r="AG483" s="332"/>
      <c r="AH483" s="332"/>
      <c r="AI483" s="332"/>
      <c r="AJ483" s="332"/>
      <c r="AK483" s="332"/>
      <c r="AL483" s="332"/>
      <c r="AM483" s="332"/>
      <c r="AN483" s="332"/>
      <c r="AO483" s="332"/>
      <c r="AP483" s="332"/>
      <c r="AQ483" s="332"/>
      <c r="AR483" s="332"/>
      <c r="AS483" s="332"/>
      <c r="AT483" s="332"/>
      <c r="AU483" s="332"/>
      <c r="AV483" s="332"/>
      <c r="AW483" s="332"/>
      <c r="AX483" s="332"/>
      <c r="AY483" s="332"/>
      <c r="AZ483" s="332"/>
      <c r="BA483" s="332"/>
      <c r="BB483" s="332"/>
      <c r="BC483" s="332"/>
      <c r="BD483" s="332"/>
      <c r="BE483" s="332"/>
      <c r="BF483" s="332"/>
      <c r="BG483" s="332"/>
      <c r="BH483" s="332"/>
      <c r="BI483" s="332"/>
      <c r="BJ483" s="332"/>
      <c r="BK483" s="332"/>
      <c r="BL483" s="332"/>
      <c r="BM483" s="332"/>
      <c r="BN483" s="332"/>
      <c r="BO483" s="332"/>
      <c r="BP483" s="332"/>
      <c r="BQ483" s="332"/>
      <c r="BR483" s="332"/>
      <c r="BS483" s="332"/>
      <c r="BT483" s="332"/>
      <c r="BU483" s="332"/>
      <c r="BV483" s="332"/>
      <c r="BW483" s="332"/>
      <c r="BX483" s="332"/>
      <c r="BY483" s="332"/>
      <c r="BZ483" s="332"/>
      <c r="CA483" s="332"/>
      <c r="CB483" s="332"/>
      <c r="CC483" s="332"/>
      <c r="CD483" s="332"/>
      <c r="CE483" s="332"/>
      <c r="CF483" s="332"/>
      <c r="CG483" s="332"/>
      <c r="CH483" s="332"/>
      <c r="CI483" s="332"/>
      <c r="CJ483" s="332"/>
      <c r="CK483" s="332"/>
      <c r="CL483" s="332"/>
    </row>
    <row r="484" spans="1:90" s="270" customFormat="1" ht="14.25" x14ac:dyDescent="0.2">
      <c r="A484" s="321"/>
      <c r="B484" s="321">
        <v>6620</v>
      </c>
      <c r="C484" s="315" t="s">
        <v>1604</v>
      </c>
      <c r="D484" s="371">
        <f>ROUND(SUMIFS('GROUP Actual CF Model CY'!$V$252:$AO$252,'GROUP Actual CF Model CY'!$V$2:$AO$2,'Kiwi Park Data'!C484),0)</f>
        <v>0</v>
      </c>
      <c r="E484" s="367">
        <f>ROUND(SUMIFS('GROUP Budget CF Model CY'!$V$251:$AO$251,'GROUP Budget CF Model CY'!$V$2:$AO$2,'Kiwi Park Data'!C484),0)</f>
        <v>0</v>
      </c>
      <c r="F484" s="367"/>
      <c r="G484" s="332"/>
      <c r="H484" s="332"/>
      <c r="I484" s="332"/>
      <c r="J484" s="332"/>
      <c r="K484" s="332"/>
      <c r="L484" s="332"/>
      <c r="M484" s="332"/>
      <c r="N484" s="332"/>
      <c r="O484" s="332"/>
      <c r="P484" s="332"/>
      <c r="Q484" s="332"/>
      <c r="R484" s="332"/>
      <c r="S484" s="332"/>
      <c r="T484" s="332"/>
      <c r="U484" s="332"/>
      <c r="V484" s="332"/>
      <c r="W484" s="332"/>
      <c r="X484" s="332"/>
      <c r="Y484" s="332"/>
      <c r="Z484" s="332"/>
      <c r="AA484" s="332"/>
      <c r="AB484" s="332"/>
      <c r="AC484" s="332"/>
      <c r="AD484" s="332"/>
      <c r="AE484" s="332"/>
      <c r="AF484" s="332"/>
      <c r="AG484" s="332"/>
      <c r="AH484" s="332"/>
      <c r="AI484" s="332"/>
      <c r="AJ484" s="332"/>
      <c r="AK484" s="332"/>
      <c r="AL484" s="332"/>
      <c r="AM484" s="332"/>
      <c r="AN484" s="332"/>
      <c r="AO484" s="332"/>
      <c r="AP484" s="332"/>
      <c r="AQ484" s="332"/>
      <c r="AR484" s="332"/>
      <c r="AS484" s="332"/>
      <c r="AT484" s="332"/>
      <c r="AU484" s="332"/>
      <c r="AV484" s="332"/>
      <c r="AW484" s="332"/>
      <c r="AX484" s="332"/>
      <c r="AY484" s="332"/>
      <c r="AZ484" s="332"/>
      <c r="BA484" s="332"/>
      <c r="BB484" s="332"/>
      <c r="BC484" s="332"/>
      <c r="BD484" s="332"/>
      <c r="BE484" s="332"/>
      <c r="BF484" s="332"/>
      <c r="BG484" s="332"/>
      <c r="BH484" s="332"/>
      <c r="BI484" s="332"/>
      <c r="BJ484" s="332"/>
      <c r="BK484" s="332"/>
      <c r="BL484" s="332"/>
      <c r="BM484" s="332"/>
      <c r="BN484" s="332"/>
      <c r="BO484" s="332"/>
      <c r="BP484" s="332"/>
      <c r="BQ484" s="332"/>
      <c r="BR484" s="332"/>
      <c r="BS484" s="332"/>
      <c r="BT484" s="332"/>
      <c r="BU484" s="332"/>
      <c r="BV484" s="332"/>
      <c r="BW484" s="332"/>
      <c r="BX484" s="332"/>
      <c r="BY484" s="332"/>
      <c r="BZ484" s="332"/>
      <c r="CA484" s="332"/>
      <c r="CB484" s="332"/>
      <c r="CC484" s="332"/>
      <c r="CD484" s="332"/>
      <c r="CE484" s="332"/>
      <c r="CF484" s="332"/>
      <c r="CG484" s="332"/>
      <c r="CH484" s="332"/>
      <c r="CI484" s="332"/>
      <c r="CJ484" s="332"/>
      <c r="CK484" s="332"/>
      <c r="CL484" s="332"/>
    </row>
    <row r="485" spans="1:90" s="270" customFormat="1" ht="14.25" x14ac:dyDescent="0.2">
      <c r="A485" s="321"/>
      <c r="B485" s="321">
        <v>6630</v>
      </c>
      <c r="C485" s="315" t="s">
        <v>1605</v>
      </c>
      <c r="D485" s="371">
        <f>ROUND(SUMIFS('GROUP Actual CF Model CY'!$V$252:$AO$252,'GROUP Actual CF Model CY'!$V$2:$AO$2,'Kiwi Park Data'!C485),0)</f>
        <v>0</v>
      </c>
      <c r="E485" s="367">
        <f>ROUND(SUMIFS('GROUP Budget CF Model CY'!$V$251:$AO$251,'GROUP Budget CF Model CY'!$V$2:$AO$2,'Kiwi Park Data'!C485),0)</f>
        <v>0</v>
      </c>
      <c r="F485" s="367"/>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332"/>
      <c r="AE485" s="332"/>
      <c r="AF485" s="332"/>
      <c r="AG485" s="332"/>
      <c r="AH485" s="332"/>
      <c r="AI485" s="332"/>
      <c r="AJ485" s="332"/>
      <c r="AK485" s="332"/>
      <c r="AL485" s="332"/>
      <c r="AM485" s="332"/>
      <c r="AN485" s="332"/>
      <c r="AO485" s="332"/>
      <c r="AP485" s="332"/>
      <c r="AQ485" s="332"/>
      <c r="AR485" s="332"/>
      <c r="AS485" s="332"/>
      <c r="AT485" s="332"/>
      <c r="AU485" s="332"/>
      <c r="AV485" s="332"/>
      <c r="AW485" s="332"/>
      <c r="AX485" s="332"/>
      <c r="AY485" s="332"/>
      <c r="AZ485" s="332"/>
      <c r="BA485" s="332"/>
      <c r="BB485" s="332"/>
      <c r="BC485" s="332"/>
      <c r="BD485" s="332"/>
      <c r="BE485" s="332"/>
      <c r="BF485" s="332"/>
      <c r="BG485" s="332"/>
      <c r="BH485" s="332"/>
      <c r="BI485" s="332"/>
      <c r="BJ485" s="332"/>
      <c r="BK485" s="332"/>
      <c r="BL485" s="332"/>
      <c r="BM485" s="332"/>
      <c r="BN485" s="332"/>
      <c r="BO485" s="332"/>
      <c r="BP485" s="332"/>
      <c r="BQ485" s="332"/>
      <c r="BR485" s="332"/>
      <c r="BS485" s="332"/>
      <c r="BT485" s="332"/>
      <c r="BU485" s="332"/>
      <c r="BV485" s="332"/>
      <c r="BW485" s="332"/>
      <c r="BX485" s="332"/>
      <c r="BY485" s="332"/>
      <c r="BZ485" s="332"/>
      <c r="CA485" s="332"/>
      <c r="CB485" s="332"/>
      <c r="CC485" s="332"/>
      <c r="CD485" s="332"/>
      <c r="CE485" s="332"/>
      <c r="CF485" s="332"/>
      <c r="CG485" s="332"/>
      <c r="CH485" s="332"/>
      <c r="CI485" s="332"/>
      <c r="CJ485" s="332"/>
      <c r="CK485" s="332"/>
      <c r="CL485" s="332"/>
    </row>
    <row r="486" spans="1:90" s="270" customFormat="1" ht="14.25" x14ac:dyDescent="0.2">
      <c r="A486" s="321"/>
      <c r="B486" s="321">
        <v>6635</v>
      </c>
      <c r="C486" s="315" t="s">
        <v>1606</v>
      </c>
      <c r="D486" s="371">
        <f>ROUND(-SUMIFS('GROUP Actual CF Model CY'!$V$252:$AO$252,'GROUP Actual CF Model CY'!$V$2:$AO$2,'Kiwi Park Data'!C486),0)</f>
        <v>0</v>
      </c>
      <c r="E486" s="367">
        <f>ROUND(-SUMIFS('GROUP Budget CF Model CY'!$V$251:$AO$251,'GROUP Budget CF Model CY'!$V$2:$AO$2,'Kiwi Park Data'!C486),0)</f>
        <v>0</v>
      </c>
      <c r="F486" s="367"/>
      <c r="G486" s="332"/>
      <c r="H486" s="332"/>
      <c r="I486" s="332"/>
      <c r="J486" s="332"/>
      <c r="K486" s="332"/>
      <c r="L486" s="332"/>
      <c r="M486" s="332"/>
      <c r="N486" s="332"/>
      <c r="O486" s="332"/>
      <c r="P486" s="332"/>
      <c r="Q486" s="332"/>
      <c r="R486" s="332"/>
      <c r="S486" s="332"/>
      <c r="T486" s="332"/>
      <c r="U486" s="332"/>
      <c r="V486" s="332"/>
      <c r="W486" s="332"/>
      <c r="X486" s="332"/>
      <c r="Y486" s="332"/>
      <c r="Z486" s="332"/>
      <c r="AA486" s="332"/>
      <c r="AB486" s="332"/>
      <c r="AC486" s="332"/>
      <c r="AD486" s="332"/>
      <c r="AE486" s="332"/>
      <c r="AF486" s="332"/>
      <c r="AG486" s="332"/>
      <c r="AH486" s="332"/>
      <c r="AI486" s="332"/>
      <c r="AJ486" s="332"/>
      <c r="AK486" s="332"/>
      <c r="AL486" s="332"/>
      <c r="AM486" s="332"/>
      <c r="AN486" s="332"/>
      <c r="AO486" s="332"/>
      <c r="AP486" s="332"/>
      <c r="AQ486" s="332"/>
      <c r="AR486" s="332"/>
      <c r="AS486" s="332"/>
      <c r="AT486" s="332"/>
      <c r="AU486" s="332"/>
      <c r="AV486" s="332"/>
      <c r="AW486" s="332"/>
      <c r="AX486" s="332"/>
      <c r="AY486" s="332"/>
      <c r="AZ486" s="332"/>
      <c r="BA486" s="332"/>
      <c r="BB486" s="332"/>
      <c r="BC486" s="332"/>
      <c r="BD486" s="332"/>
      <c r="BE486" s="332"/>
      <c r="BF486" s="332"/>
      <c r="BG486" s="332"/>
      <c r="BH486" s="332"/>
      <c r="BI486" s="332"/>
      <c r="BJ486" s="332"/>
      <c r="BK486" s="332"/>
      <c r="BL486" s="332"/>
      <c r="BM486" s="332"/>
      <c r="BN486" s="332"/>
      <c r="BO486" s="332"/>
      <c r="BP486" s="332"/>
      <c r="BQ486" s="332"/>
      <c r="BR486" s="332"/>
      <c r="BS486" s="332"/>
      <c r="BT486" s="332"/>
      <c r="BU486" s="332"/>
      <c r="BV486" s="332"/>
      <c r="BW486" s="332"/>
      <c r="BX486" s="332"/>
      <c r="BY486" s="332"/>
      <c r="BZ486" s="332"/>
      <c r="CA486" s="332"/>
      <c r="CB486" s="332"/>
      <c r="CC486" s="332"/>
      <c r="CD486" s="332"/>
      <c r="CE486" s="332"/>
      <c r="CF486" s="332"/>
      <c r="CG486" s="332"/>
      <c r="CH486" s="332"/>
      <c r="CI486" s="332"/>
      <c r="CJ486" s="332"/>
      <c r="CK486" s="332"/>
      <c r="CL486" s="332"/>
    </row>
    <row r="487" spans="1:90" s="270" customFormat="1" ht="14.25" x14ac:dyDescent="0.2">
      <c r="A487" s="321"/>
      <c r="B487" s="321">
        <v>6640</v>
      </c>
      <c r="C487" s="315" t="s">
        <v>1607</v>
      </c>
      <c r="D487" s="371">
        <f>ROUND(SUMIFS('GROUP Actual CF Model CY'!$V$252:$AO$252,'GROUP Actual CF Model CY'!$V$2:$AO$2,'Kiwi Park Data'!C487),0)</f>
        <v>0</v>
      </c>
      <c r="E487" s="367">
        <f>ROUND(SUMIFS('GROUP Budget CF Model CY'!$V$251:$AO$251,'GROUP Budget CF Model CY'!$V$2:$AO$2,'Kiwi Park Data'!C487),0)</f>
        <v>0</v>
      </c>
      <c r="F487" s="367"/>
      <c r="G487" s="332"/>
      <c r="H487" s="332"/>
      <c r="I487" s="332"/>
      <c r="J487" s="332"/>
      <c r="K487" s="332"/>
      <c r="L487" s="332"/>
      <c r="M487" s="332"/>
      <c r="N487" s="332"/>
      <c r="O487" s="332"/>
      <c r="P487" s="332"/>
      <c r="Q487" s="332"/>
      <c r="R487" s="332"/>
      <c r="S487" s="332"/>
      <c r="T487" s="332"/>
      <c r="U487" s="332"/>
      <c r="V487" s="332"/>
      <c r="W487" s="332"/>
      <c r="X487" s="332"/>
      <c r="Y487" s="332"/>
      <c r="Z487" s="332"/>
      <c r="AA487" s="332"/>
      <c r="AB487" s="332"/>
      <c r="AC487" s="332"/>
      <c r="AD487" s="332"/>
      <c r="AE487" s="332"/>
      <c r="AF487" s="332"/>
      <c r="AG487" s="332"/>
      <c r="AH487" s="332"/>
      <c r="AI487" s="332"/>
      <c r="AJ487" s="332"/>
      <c r="AK487" s="332"/>
      <c r="AL487" s="332"/>
      <c r="AM487" s="332"/>
      <c r="AN487" s="332"/>
      <c r="AO487" s="332"/>
      <c r="AP487" s="332"/>
      <c r="AQ487" s="332"/>
      <c r="AR487" s="332"/>
      <c r="AS487" s="332"/>
      <c r="AT487" s="332"/>
      <c r="AU487" s="332"/>
      <c r="AV487" s="332"/>
      <c r="AW487" s="332"/>
      <c r="AX487" s="332"/>
      <c r="AY487" s="332"/>
      <c r="AZ487" s="332"/>
      <c r="BA487" s="332"/>
      <c r="BB487" s="332"/>
      <c r="BC487" s="332"/>
      <c r="BD487" s="332"/>
      <c r="BE487" s="332"/>
      <c r="BF487" s="332"/>
      <c r="BG487" s="332"/>
      <c r="BH487" s="332"/>
      <c r="BI487" s="332"/>
      <c r="BJ487" s="332"/>
      <c r="BK487" s="332"/>
      <c r="BL487" s="332"/>
      <c r="BM487" s="332"/>
      <c r="BN487" s="332"/>
      <c r="BO487" s="332"/>
      <c r="BP487" s="332"/>
      <c r="BQ487" s="332"/>
      <c r="BR487" s="332"/>
      <c r="BS487" s="332"/>
      <c r="BT487" s="332"/>
      <c r="BU487" s="332"/>
      <c r="BV487" s="332"/>
      <c r="BW487" s="332"/>
      <c r="BX487" s="332"/>
      <c r="BY487" s="332"/>
      <c r="BZ487" s="332"/>
      <c r="CA487" s="332"/>
      <c r="CB487" s="332"/>
      <c r="CC487" s="332"/>
      <c r="CD487" s="332"/>
      <c r="CE487" s="332"/>
      <c r="CF487" s="332"/>
      <c r="CG487" s="332"/>
      <c r="CH487" s="332"/>
      <c r="CI487" s="332"/>
      <c r="CJ487" s="332"/>
      <c r="CK487" s="332"/>
      <c r="CL487" s="332"/>
    </row>
    <row r="488" spans="1:90" ht="15" x14ac:dyDescent="0.2">
      <c r="A488" s="323"/>
      <c r="B488" s="323"/>
      <c r="C488" s="318"/>
      <c r="D488" s="371"/>
      <c r="E488" s="367"/>
      <c r="F488" s="367"/>
    </row>
    <row r="489" spans="1:90" ht="15" x14ac:dyDescent="0.2">
      <c r="A489" s="323"/>
      <c r="B489" s="322">
        <v>6650</v>
      </c>
      <c r="C489" s="317" t="s">
        <v>994</v>
      </c>
      <c r="D489" s="760">
        <f>SUM(D476:D482)+SUM(D484:D487)</f>
        <v>0</v>
      </c>
      <c r="E489" s="760">
        <f>SUM(E476:E482)+SUM(E484:E487)</f>
        <v>0</v>
      </c>
      <c r="F489" s="761"/>
    </row>
    <row r="490" spans="1:90" ht="15" x14ac:dyDescent="0.2">
      <c r="A490" s="323"/>
      <c r="B490" s="323"/>
      <c r="C490" s="318"/>
      <c r="D490" s="371"/>
      <c r="E490" s="367"/>
      <c r="F490" s="367"/>
    </row>
    <row r="491" spans="1:90" s="271" customFormat="1" ht="14.25" x14ac:dyDescent="0.2">
      <c r="A491" s="324"/>
      <c r="B491" s="772">
        <v>6698</v>
      </c>
      <c r="C491" s="773" t="s">
        <v>1608</v>
      </c>
      <c r="D491" s="774">
        <f>D489</f>
        <v>0</v>
      </c>
      <c r="E491" s="774">
        <f>E489</f>
        <v>0</v>
      </c>
      <c r="F491" s="775"/>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c r="AE491" s="334"/>
      <c r="AF491" s="334"/>
      <c r="AG491" s="334"/>
      <c r="AH491" s="334"/>
      <c r="AI491" s="334"/>
      <c r="AJ491" s="334"/>
      <c r="AK491" s="334"/>
      <c r="AL491" s="334"/>
      <c r="AM491" s="334"/>
      <c r="AN491" s="334"/>
      <c r="AO491" s="334"/>
      <c r="AP491" s="334"/>
      <c r="AQ491" s="334"/>
      <c r="AR491" s="334"/>
      <c r="AS491" s="334"/>
      <c r="AT491" s="334"/>
      <c r="AU491" s="334"/>
      <c r="AV491" s="334"/>
      <c r="AW491" s="334"/>
      <c r="AX491" s="334"/>
      <c r="AY491" s="334"/>
      <c r="AZ491" s="334"/>
      <c r="BA491" s="334"/>
      <c r="BB491" s="334"/>
      <c r="BC491" s="334"/>
      <c r="BD491" s="334"/>
      <c r="BE491" s="334"/>
      <c r="BF491" s="334"/>
      <c r="BG491" s="334"/>
      <c r="BH491" s="334"/>
      <c r="BI491" s="334"/>
      <c r="BJ491" s="334"/>
      <c r="BK491" s="334"/>
      <c r="BL491" s="334"/>
      <c r="BM491" s="334"/>
      <c r="BN491" s="334"/>
      <c r="BO491" s="334"/>
      <c r="BP491" s="334"/>
      <c r="BQ491" s="334"/>
      <c r="BR491" s="334"/>
      <c r="BS491" s="334"/>
      <c r="BT491" s="334"/>
      <c r="BU491" s="334"/>
      <c r="BV491" s="334"/>
      <c r="BW491" s="334"/>
      <c r="BX491" s="334"/>
      <c r="BY491" s="334"/>
      <c r="BZ491" s="334"/>
      <c r="CA491" s="334"/>
      <c r="CB491" s="334"/>
      <c r="CC491" s="334"/>
      <c r="CD491" s="334"/>
      <c r="CE491" s="334"/>
      <c r="CF491" s="334"/>
      <c r="CG491" s="334"/>
      <c r="CH491" s="334"/>
      <c r="CI491" s="334"/>
      <c r="CJ491" s="334"/>
      <c r="CK491" s="334"/>
      <c r="CL491" s="334"/>
    </row>
    <row r="492" spans="1:90" ht="15" x14ac:dyDescent="0.2">
      <c r="A492" s="323"/>
      <c r="B492" s="323"/>
      <c r="C492" s="318"/>
      <c r="D492" s="371"/>
      <c r="E492" s="367"/>
      <c r="F492" s="367"/>
    </row>
    <row r="493" spans="1:90" s="271" customFormat="1" ht="15" x14ac:dyDescent="0.2">
      <c r="A493" s="325"/>
      <c r="B493" s="325">
        <v>6700</v>
      </c>
      <c r="C493" s="320" t="s">
        <v>1399</v>
      </c>
      <c r="D493" s="371">
        <f>D458+D472+D491</f>
        <v>0</v>
      </c>
      <c r="E493" s="371">
        <f>E458+E472+E491</f>
        <v>0</v>
      </c>
      <c r="F493" s="764">
        <f>SUM(D458:E458,D472:E472,D491:E491)-SUM(D493:E493)</f>
        <v>0</v>
      </c>
      <c r="G493" s="334"/>
      <c r="H493" s="334"/>
      <c r="I493" s="334"/>
      <c r="J493" s="334"/>
      <c r="M493" s="334"/>
      <c r="N493" s="334"/>
      <c r="O493" s="334"/>
      <c r="P493" s="334"/>
      <c r="Q493" s="334"/>
      <c r="R493" s="334"/>
      <c r="S493" s="334"/>
      <c r="T493" s="334"/>
      <c r="U493" s="334"/>
      <c r="V493" s="334"/>
      <c r="W493" s="334"/>
      <c r="X493" s="334"/>
      <c r="Y493" s="334"/>
      <c r="Z493" s="334"/>
      <c r="AA493" s="334"/>
      <c r="AB493" s="334"/>
      <c r="AC493" s="334"/>
      <c r="AD493" s="334"/>
      <c r="AE493" s="334"/>
      <c r="AF493" s="334"/>
      <c r="AG493" s="334"/>
      <c r="AH493" s="334"/>
      <c r="AI493" s="334"/>
      <c r="AJ493" s="334"/>
      <c r="AK493" s="334"/>
      <c r="AL493" s="334"/>
      <c r="AM493" s="334"/>
      <c r="AN493" s="334"/>
      <c r="AO493" s="334"/>
      <c r="AP493" s="334"/>
      <c r="AQ493" s="334"/>
      <c r="AR493" s="334"/>
      <c r="AS493" s="334"/>
      <c r="AT493" s="334"/>
      <c r="AU493" s="334"/>
      <c r="AV493" s="334"/>
      <c r="AW493" s="334"/>
      <c r="AX493" s="334"/>
      <c r="AY493" s="334"/>
      <c r="AZ493" s="334"/>
      <c r="BA493" s="334"/>
      <c r="BB493" s="334"/>
      <c r="BC493" s="334"/>
      <c r="BD493" s="334"/>
      <c r="BE493" s="334"/>
      <c r="BF493" s="334"/>
      <c r="BG493" s="334"/>
      <c r="BH493" s="334"/>
      <c r="BI493" s="334"/>
      <c r="BJ493" s="334"/>
      <c r="BK493" s="334"/>
      <c r="BL493" s="334"/>
      <c r="BM493" s="334"/>
      <c r="BN493" s="334"/>
      <c r="BO493" s="334"/>
      <c r="BP493" s="334"/>
      <c r="BQ493" s="334"/>
      <c r="BR493" s="334"/>
      <c r="BS493" s="334"/>
      <c r="BT493" s="334"/>
      <c r="BU493" s="334"/>
      <c r="BV493" s="334"/>
      <c r="BW493" s="334"/>
      <c r="BX493" s="334"/>
      <c r="BY493" s="334"/>
      <c r="BZ493" s="334"/>
      <c r="CA493" s="334"/>
      <c r="CB493" s="334"/>
      <c r="CC493" s="334"/>
      <c r="CD493" s="334"/>
      <c r="CE493" s="334"/>
      <c r="CF493" s="334"/>
      <c r="CG493" s="334"/>
      <c r="CH493" s="334"/>
      <c r="CI493" s="334"/>
      <c r="CJ493" s="334"/>
      <c r="CK493" s="334"/>
      <c r="CL493" s="334"/>
    </row>
    <row r="494" spans="1:90" ht="15" x14ac:dyDescent="0.2">
      <c r="A494" s="323"/>
      <c r="B494" s="323"/>
      <c r="C494" s="318"/>
      <c r="D494" s="371"/>
      <c r="E494" s="367"/>
      <c r="F494" s="367"/>
    </row>
    <row r="495" spans="1:90" s="270" customFormat="1" ht="15" x14ac:dyDescent="0.2">
      <c r="A495" s="321"/>
      <c r="B495" s="321">
        <v>6800</v>
      </c>
      <c r="C495" s="315" t="s">
        <v>1400</v>
      </c>
      <c r="D495" s="371">
        <f>ROUND(SUM('GROUP Actual CF Model CY'!AQ:AQ,0),0)</f>
        <v>0</v>
      </c>
      <c r="E495" s="794">
        <f>ROUND(SUM('GROUP Budget CF Model CY'!AQ:AQ),0)</f>
        <v>0</v>
      </c>
      <c r="F495" s="800">
        <f>D495-SUM('GROUP Actual CF Model CY'!E122:E126)</f>
        <v>0</v>
      </c>
      <c r="G495" s="332"/>
      <c r="H495" s="332"/>
      <c r="I495" s="332"/>
      <c r="J495" s="332"/>
      <c r="K495" s="332"/>
      <c r="L495" s="332"/>
      <c r="M495" s="332"/>
      <c r="N495" s="332"/>
      <c r="O495" s="332"/>
      <c r="P495" s="332"/>
      <c r="Q495" s="332"/>
      <c r="R495" s="332"/>
      <c r="S495" s="332"/>
      <c r="T495" s="332"/>
      <c r="U495" s="332"/>
      <c r="V495" s="332"/>
      <c r="W495" s="332"/>
      <c r="X495" s="332"/>
      <c r="Y495" s="332"/>
      <c r="Z495" s="332"/>
      <c r="AA495" s="332"/>
      <c r="AB495" s="332"/>
      <c r="AC495" s="332"/>
      <c r="AD495" s="332"/>
      <c r="AE495" s="332"/>
      <c r="AF495" s="332"/>
      <c r="AG495" s="332"/>
      <c r="AH495" s="332"/>
      <c r="AI495" s="332"/>
      <c r="AJ495" s="332"/>
      <c r="AK495" s="332"/>
      <c r="AL495" s="332"/>
      <c r="AM495" s="332"/>
      <c r="AN495" s="332"/>
      <c r="AO495" s="332"/>
      <c r="AP495" s="332"/>
      <c r="AQ495" s="332"/>
      <c r="AR495" s="332"/>
      <c r="AS495" s="332"/>
      <c r="AT495" s="332"/>
      <c r="AU495" s="332"/>
      <c r="AV495" s="332"/>
      <c r="AW495" s="332"/>
      <c r="AX495" s="332"/>
      <c r="AY495" s="332"/>
      <c r="AZ495" s="332"/>
      <c r="BA495" s="332"/>
      <c r="BB495" s="332"/>
      <c r="BC495" s="332"/>
      <c r="BD495" s="332"/>
      <c r="BE495" s="332"/>
      <c r="BF495" s="332"/>
      <c r="BG495" s="332"/>
      <c r="BH495" s="332"/>
      <c r="BI495" s="332"/>
      <c r="BJ495" s="332"/>
      <c r="BK495" s="332"/>
      <c r="BL495" s="332"/>
      <c r="BM495" s="332"/>
      <c r="BN495" s="332"/>
      <c r="BO495" s="332"/>
      <c r="BP495" s="332"/>
      <c r="BQ495" s="332"/>
      <c r="BR495" s="332"/>
      <c r="BS495" s="332"/>
      <c r="BT495" s="332"/>
      <c r="BU495" s="332"/>
      <c r="BV495" s="332"/>
      <c r="BW495" s="332"/>
      <c r="BX495" s="332"/>
      <c r="BY495" s="332"/>
      <c r="BZ495" s="332"/>
      <c r="CA495" s="332"/>
      <c r="CB495" s="332"/>
      <c r="CC495" s="332"/>
      <c r="CD495" s="332"/>
      <c r="CE495" s="332"/>
      <c r="CF495" s="332"/>
      <c r="CG495" s="332"/>
      <c r="CH495" s="332"/>
      <c r="CI495" s="332"/>
      <c r="CJ495" s="332"/>
      <c r="CK495" s="332"/>
      <c r="CL495" s="332"/>
    </row>
    <row r="496" spans="1:90" ht="15" customHeight="1" x14ac:dyDescent="0.2">
      <c r="A496" s="323"/>
      <c r="B496" s="323"/>
      <c r="C496" s="318"/>
      <c r="D496" s="371"/>
      <c r="E496" s="367"/>
      <c r="F496" s="367"/>
      <c r="J496" s="795"/>
      <c r="K496" s="1902" t="s">
        <v>1609</v>
      </c>
      <c r="L496" s="1902"/>
      <c r="M496" s="1902"/>
      <c r="N496" s="1902"/>
    </row>
    <row r="497" spans="1:90" s="271" customFormat="1" ht="15" x14ac:dyDescent="0.2">
      <c r="A497" s="325"/>
      <c r="B497" s="325">
        <v>6900</v>
      </c>
      <c r="C497" s="320" t="s">
        <v>1610</v>
      </c>
      <c r="D497" s="371">
        <f>D493+D495</f>
        <v>0</v>
      </c>
      <c r="E497" s="371">
        <f>E493+E495</f>
        <v>0</v>
      </c>
      <c r="F497" s="764">
        <f>SUM(D497:E497)-ROUNDDOWN(SUM('Statement of Cash Flows'!H45:I45),0)</f>
        <v>0</v>
      </c>
      <c r="G497" s="334"/>
      <c r="H497" s="334"/>
      <c r="I497" s="334"/>
      <c r="J497" s="334"/>
      <c r="K497" s="1902"/>
      <c r="L497" s="1902"/>
      <c r="M497" s="1902"/>
      <c r="N497" s="1902"/>
      <c r="O497" s="334"/>
      <c r="P497" s="334"/>
      <c r="Q497" s="334"/>
      <c r="R497" s="334"/>
      <c r="S497" s="334"/>
      <c r="T497" s="334"/>
      <c r="U497" s="334"/>
      <c r="V497" s="334"/>
      <c r="W497" s="334"/>
      <c r="X497" s="334"/>
      <c r="Y497" s="334"/>
      <c r="Z497" s="334"/>
      <c r="AA497" s="334"/>
      <c r="AB497" s="334"/>
      <c r="AC497" s="334"/>
      <c r="AD497" s="334"/>
      <c r="AE497" s="334"/>
      <c r="AF497" s="334"/>
      <c r="AG497" s="334"/>
      <c r="AH497" s="334"/>
      <c r="AI497" s="334"/>
      <c r="AJ497" s="334"/>
      <c r="AK497" s="334"/>
      <c r="AL497" s="334"/>
      <c r="AM497" s="334"/>
      <c r="AN497" s="334"/>
      <c r="AO497" s="334"/>
      <c r="AP497" s="334"/>
      <c r="AQ497" s="334"/>
      <c r="AR497" s="334"/>
      <c r="AS497" s="334"/>
      <c r="AT497" s="334"/>
      <c r="AU497" s="334"/>
      <c r="AV497" s="334"/>
      <c r="AW497" s="334"/>
      <c r="AX497" s="334"/>
      <c r="AY497" s="334"/>
      <c r="AZ497" s="334"/>
      <c r="BA497" s="334"/>
      <c r="BB497" s="334"/>
      <c r="BC497" s="334"/>
      <c r="BD497" s="334"/>
      <c r="BE497" s="334"/>
      <c r="BF497" s="334"/>
      <c r="BG497" s="334"/>
      <c r="BH497" s="334"/>
      <c r="BI497" s="334"/>
      <c r="BJ497" s="334"/>
      <c r="BK497" s="334"/>
      <c r="BL497" s="334"/>
      <c r="BM497" s="334"/>
      <c r="BN497" s="334"/>
      <c r="BO497" s="334"/>
      <c r="BP497" s="334"/>
      <c r="BQ497" s="334"/>
      <c r="BR497" s="334"/>
      <c r="BS497" s="334"/>
      <c r="BT497" s="334"/>
      <c r="BU497" s="334"/>
      <c r="BV497" s="334"/>
      <c r="BW497" s="334"/>
      <c r="BX497" s="334"/>
      <c r="BY497" s="334"/>
      <c r="BZ497" s="334"/>
      <c r="CA497" s="334"/>
      <c r="CB497" s="334"/>
      <c r="CC497" s="334"/>
      <c r="CD497" s="334"/>
      <c r="CE497" s="334"/>
      <c r="CF497" s="334"/>
      <c r="CG497" s="334"/>
      <c r="CH497" s="334"/>
      <c r="CI497" s="334"/>
      <c r="CJ497" s="334"/>
      <c r="CK497" s="334"/>
      <c r="CL497" s="334"/>
    </row>
    <row r="498" spans="1:90" ht="15" x14ac:dyDescent="0.2">
      <c r="A498" s="323"/>
      <c r="B498" s="323"/>
      <c r="C498" s="318"/>
      <c r="D498" s="371"/>
      <c r="E498" s="367"/>
      <c r="F498" s="776"/>
      <c r="K498" s="1902"/>
      <c r="L498" s="1902"/>
      <c r="M498" s="1902"/>
      <c r="N498" s="1902"/>
    </row>
    <row r="499" spans="1:90" ht="15" x14ac:dyDescent="0.2">
      <c r="A499" s="323"/>
      <c r="B499" s="323"/>
      <c r="C499" s="318"/>
      <c r="D499" s="371"/>
      <c r="E499" s="367"/>
      <c r="F499" s="367"/>
      <c r="K499" s="1902"/>
      <c r="L499" s="1902"/>
      <c r="M499" s="1902"/>
      <c r="N499" s="1902"/>
    </row>
    <row r="500" spans="1:90" s="273" customFormat="1" ht="15" x14ac:dyDescent="0.2">
      <c r="A500" s="322"/>
      <c r="B500" s="322">
        <v>6950</v>
      </c>
      <c r="C500" s="317" t="s">
        <v>1117</v>
      </c>
      <c r="D500" s="372"/>
      <c r="E500" s="368"/>
      <c r="F500" s="368"/>
    </row>
    <row r="501" spans="1:90" ht="15" x14ac:dyDescent="0.2">
      <c r="A501" s="323"/>
      <c r="B501" s="323"/>
      <c r="C501" s="318"/>
      <c r="D501" s="371"/>
      <c r="E501" s="367"/>
      <c r="F501" s="367"/>
    </row>
    <row r="502" spans="1:90" ht="15" x14ac:dyDescent="0.2">
      <c r="A502" s="323"/>
      <c r="B502" s="323">
        <v>6951</v>
      </c>
      <c r="C502" s="318" t="s">
        <v>1611</v>
      </c>
      <c r="D502" s="371"/>
      <c r="E502" s="367"/>
      <c r="F502" s="367"/>
    </row>
    <row r="503" spans="1:90" ht="15" x14ac:dyDescent="0.2">
      <c r="A503" s="323"/>
      <c r="B503" s="323"/>
      <c r="C503" s="318"/>
      <c r="D503" s="371"/>
      <c r="E503" s="371"/>
      <c r="F503" s="367"/>
    </row>
    <row r="504" spans="1:90" s="270" customFormat="1" ht="15" x14ac:dyDescent="0.2">
      <c r="A504" s="321"/>
      <c r="B504" s="321">
        <v>6952</v>
      </c>
      <c r="C504" s="315" t="s">
        <v>514</v>
      </c>
      <c r="D504" s="371">
        <f>SUM(D497)+SUM(D281:E281)</f>
        <v>0</v>
      </c>
      <c r="E504" s="371">
        <f>SUM(E497)</f>
        <v>0</v>
      </c>
      <c r="F504" s="764">
        <f>SUM(D504:E504)-SUM(D240:E240)</f>
        <v>0</v>
      </c>
      <c r="G504" s="332"/>
      <c r="H504" s="332"/>
      <c r="I504" s="332"/>
      <c r="J504" s="332"/>
      <c r="K504" s="332"/>
      <c r="L504" s="332"/>
      <c r="M504" s="332"/>
      <c r="N504" s="332"/>
      <c r="O504" s="332"/>
      <c r="P504" s="332"/>
      <c r="Q504" s="332"/>
      <c r="R504" s="332"/>
      <c r="S504" s="332"/>
      <c r="T504" s="332"/>
      <c r="U504" s="332"/>
      <c r="V504" s="332"/>
      <c r="W504" s="332"/>
      <c r="X504" s="332"/>
      <c r="Y504" s="332"/>
      <c r="Z504" s="332"/>
      <c r="AA504" s="332"/>
      <c r="AB504" s="332"/>
      <c r="AC504" s="332"/>
      <c r="AD504" s="332"/>
      <c r="AE504" s="332"/>
      <c r="AF504" s="332"/>
      <c r="AG504" s="332"/>
      <c r="AH504" s="332"/>
      <c r="AI504" s="332"/>
      <c r="AJ504" s="332"/>
      <c r="AK504" s="332"/>
      <c r="AL504" s="332"/>
      <c r="AM504" s="332"/>
      <c r="AN504" s="332"/>
      <c r="AO504" s="332"/>
      <c r="AP504" s="332"/>
      <c r="AQ504" s="332"/>
      <c r="AR504" s="332"/>
      <c r="AS504" s="332"/>
      <c r="AT504" s="332"/>
      <c r="AU504" s="332"/>
      <c r="AV504" s="332"/>
      <c r="AW504" s="332"/>
      <c r="AX504" s="332"/>
      <c r="AY504" s="332"/>
      <c r="AZ504" s="332"/>
      <c r="BA504" s="332"/>
      <c r="BB504" s="332"/>
      <c r="BC504" s="332"/>
      <c r="BD504" s="332"/>
      <c r="BE504" s="332"/>
      <c r="BF504" s="332"/>
      <c r="BG504" s="332"/>
      <c r="BH504" s="332"/>
      <c r="BI504" s="332"/>
      <c r="BJ504" s="332"/>
      <c r="BK504" s="332"/>
      <c r="BL504" s="332"/>
      <c r="BM504" s="332"/>
      <c r="BN504" s="332"/>
      <c r="BO504" s="332"/>
      <c r="BP504" s="332"/>
      <c r="BQ504" s="332"/>
      <c r="BR504" s="332"/>
      <c r="BS504" s="332"/>
      <c r="BT504" s="332"/>
      <c r="BU504" s="332"/>
      <c r="BV504" s="332"/>
      <c r="BW504" s="332"/>
      <c r="BX504" s="332"/>
      <c r="BY504" s="332"/>
      <c r="BZ504" s="332"/>
      <c r="CA504" s="332"/>
      <c r="CB504" s="332"/>
      <c r="CC504" s="332"/>
      <c r="CD504" s="332"/>
      <c r="CE504" s="332"/>
      <c r="CF504" s="332"/>
      <c r="CG504" s="332"/>
      <c r="CH504" s="332"/>
      <c r="CI504" s="332"/>
      <c r="CJ504" s="332"/>
      <c r="CK504" s="332"/>
      <c r="CL504" s="332"/>
    </row>
    <row r="505" spans="1:90" s="270" customFormat="1" ht="14.25" x14ac:dyDescent="0.2">
      <c r="A505" s="321"/>
      <c r="B505" s="321">
        <v>6953</v>
      </c>
      <c r="C505" s="315" t="s">
        <v>205</v>
      </c>
      <c r="D505" s="371">
        <f>SUM(D252)</f>
        <v>0</v>
      </c>
      <c r="E505" s="371">
        <f>SUM(E252)</f>
        <v>0</v>
      </c>
      <c r="F505" s="777"/>
      <c r="G505" s="332"/>
      <c r="H505" s="332"/>
      <c r="I505" s="332"/>
      <c r="J505" s="332"/>
      <c r="K505" s="332"/>
      <c r="L505" s="332"/>
      <c r="M505" s="332"/>
      <c r="N505" s="332"/>
      <c r="O505" s="332"/>
      <c r="P505" s="332"/>
      <c r="Q505" s="332"/>
      <c r="R505" s="332"/>
      <c r="S505" s="332"/>
      <c r="T505" s="332"/>
      <c r="U505" s="332"/>
      <c r="V505" s="332"/>
      <c r="W505" s="332"/>
      <c r="X505" s="332"/>
      <c r="Y505" s="332"/>
      <c r="Z505" s="332"/>
      <c r="AA505" s="332"/>
      <c r="AB505" s="332"/>
      <c r="AC505" s="332"/>
      <c r="AD505" s="332"/>
      <c r="AE505" s="332"/>
      <c r="AF505" s="332"/>
      <c r="AG505" s="332"/>
      <c r="AH505" s="332"/>
      <c r="AI505" s="332"/>
      <c r="AJ505" s="332"/>
      <c r="AK505" s="332"/>
      <c r="AL505" s="332"/>
      <c r="AM505" s="332"/>
      <c r="AN505" s="332"/>
      <c r="AO505" s="332"/>
      <c r="AP505" s="332"/>
      <c r="AQ505" s="332"/>
      <c r="AR505" s="332"/>
      <c r="AS505" s="332"/>
      <c r="AT505" s="332"/>
      <c r="AU505" s="332"/>
      <c r="AV505" s="332"/>
      <c r="AW505" s="332"/>
      <c r="AX505" s="332"/>
      <c r="AY505" s="332"/>
      <c r="AZ505" s="332"/>
      <c r="BA505" s="332"/>
      <c r="BB505" s="332"/>
      <c r="BC505" s="332"/>
      <c r="BD505" s="332"/>
      <c r="BE505" s="332"/>
      <c r="BF505" s="332"/>
      <c r="BG505" s="332"/>
      <c r="BH505" s="332"/>
      <c r="BI505" s="332"/>
      <c r="BJ505" s="332"/>
      <c r="BK505" s="332"/>
      <c r="BL505" s="332"/>
      <c r="BM505" s="332"/>
      <c r="BN505" s="332"/>
      <c r="BO505" s="332"/>
      <c r="BP505" s="332"/>
      <c r="BQ505" s="332"/>
      <c r="BR505" s="332"/>
      <c r="BS505" s="332"/>
      <c r="BT505" s="332"/>
      <c r="BU505" s="332"/>
      <c r="BV505" s="332"/>
      <c r="BW505" s="332"/>
      <c r="BX505" s="332"/>
      <c r="BY505" s="332"/>
      <c r="BZ505" s="332"/>
      <c r="CA505" s="332"/>
      <c r="CB505" s="332"/>
      <c r="CC505" s="332"/>
      <c r="CD505" s="332"/>
      <c r="CE505" s="332"/>
      <c r="CF505" s="332"/>
      <c r="CG505" s="332"/>
      <c r="CH505" s="332"/>
      <c r="CI505" s="332"/>
      <c r="CJ505" s="332"/>
      <c r="CK505" s="332"/>
      <c r="CL505" s="332"/>
    </row>
    <row r="506" spans="1:90" s="270" customFormat="1" ht="14.25" x14ac:dyDescent="0.2">
      <c r="A506" s="321"/>
      <c r="B506" s="321">
        <v>6954</v>
      </c>
      <c r="C506" s="315" t="s">
        <v>1013</v>
      </c>
      <c r="D506" s="371">
        <f>SUM(D272)</f>
        <v>0</v>
      </c>
      <c r="E506" s="371">
        <f>SUM(E272)</f>
        <v>0</v>
      </c>
      <c r="F506" s="777"/>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332"/>
      <c r="AF506" s="332"/>
      <c r="AG506" s="332"/>
      <c r="AH506" s="332"/>
      <c r="AI506" s="332"/>
      <c r="AJ506" s="332"/>
      <c r="AK506" s="332"/>
      <c r="AL506" s="332"/>
      <c r="AM506" s="332"/>
      <c r="AN506" s="332"/>
      <c r="AO506" s="332"/>
      <c r="AP506" s="332"/>
      <c r="AQ506" s="332"/>
      <c r="AR506" s="332"/>
      <c r="AS506" s="332"/>
      <c r="AT506" s="332"/>
      <c r="AU506" s="332"/>
      <c r="AV506" s="332"/>
      <c r="AW506" s="332"/>
      <c r="AX506" s="332"/>
      <c r="AY506" s="332"/>
      <c r="AZ506" s="332"/>
      <c r="BA506" s="332"/>
      <c r="BB506" s="332"/>
      <c r="BC506" s="332"/>
      <c r="BD506" s="332"/>
      <c r="BE506" s="332"/>
      <c r="BF506" s="332"/>
      <c r="BG506" s="332"/>
      <c r="BH506" s="332"/>
      <c r="BI506" s="332"/>
      <c r="BJ506" s="332"/>
      <c r="BK506" s="332"/>
      <c r="BL506" s="332"/>
      <c r="BM506" s="332"/>
      <c r="BN506" s="332"/>
      <c r="BO506" s="332"/>
      <c r="BP506" s="332"/>
      <c r="BQ506" s="332"/>
      <c r="BR506" s="332"/>
      <c r="BS506" s="332"/>
      <c r="BT506" s="332"/>
      <c r="BU506" s="332"/>
      <c r="BV506" s="332"/>
      <c r="BW506" s="332"/>
      <c r="BX506" s="332"/>
      <c r="BY506" s="332"/>
      <c r="BZ506" s="332"/>
      <c r="CA506" s="332"/>
      <c r="CB506" s="332"/>
      <c r="CC506" s="332"/>
      <c r="CD506" s="332"/>
      <c r="CE506" s="332"/>
      <c r="CF506" s="332"/>
      <c r="CG506" s="332"/>
      <c r="CH506" s="332"/>
      <c r="CI506" s="332"/>
      <c r="CJ506" s="332"/>
      <c r="CK506" s="332"/>
      <c r="CL506" s="332"/>
    </row>
    <row r="507" spans="1:90" s="270" customFormat="1" ht="14.25" x14ac:dyDescent="0.2">
      <c r="A507" s="321"/>
      <c r="B507" s="321"/>
      <c r="C507" s="315"/>
      <c r="D507" s="778"/>
      <c r="E507" s="777"/>
      <c r="F507" s="777"/>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2"/>
      <c r="AD507" s="332"/>
      <c r="AE507" s="332"/>
      <c r="AF507" s="332"/>
      <c r="AG507" s="332"/>
      <c r="AH507" s="332"/>
      <c r="AI507" s="332"/>
      <c r="AJ507" s="332"/>
      <c r="AK507" s="332"/>
      <c r="AL507" s="332"/>
      <c r="AM507" s="332"/>
      <c r="AN507" s="332"/>
      <c r="AO507" s="332"/>
      <c r="AP507" s="332"/>
      <c r="AQ507" s="332"/>
      <c r="AR507" s="332"/>
      <c r="AS507" s="332"/>
      <c r="AT507" s="332"/>
      <c r="AU507" s="332"/>
      <c r="AV507" s="332"/>
      <c r="AW507" s="332"/>
      <c r="AX507" s="332"/>
      <c r="AY507" s="332"/>
      <c r="AZ507" s="332"/>
      <c r="BA507" s="332"/>
      <c r="BB507" s="332"/>
      <c r="BC507" s="332"/>
      <c r="BD507" s="332"/>
      <c r="BE507" s="332"/>
      <c r="BF507" s="332"/>
      <c r="BG507" s="332"/>
      <c r="BH507" s="332"/>
      <c r="BI507" s="332"/>
      <c r="BJ507" s="332"/>
      <c r="BK507" s="332"/>
      <c r="BL507" s="332"/>
      <c r="BM507" s="332"/>
      <c r="BN507" s="332"/>
      <c r="BO507" s="332"/>
      <c r="BP507" s="332"/>
      <c r="BQ507" s="332"/>
      <c r="BR507" s="332"/>
      <c r="BS507" s="332"/>
      <c r="BT507" s="332"/>
      <c r="BU507" s="332"/>
      <c r="BV507" s="332"/>
      <c r="BW507" s="332"/>
      <c r="BX507" s="332"/>
      <c r="BY507" s="332"/>
      <c r="BZ507" s="332"/>
      <c r="CA507" s="332"/>
      <c r="CB507" s="332"/>
      <c r="CC507" s="332"/>
      <c r="CD507" s="332"/>
      <c r="CE507" s="332"/>
      <c r="CF507" s="332"/>
      <c r="CG507" s="332"/>
      <c r="CH507" s="332"/>
      <c r="CI507" s="332"/>
      <c r="CJ507" s="332"/>
      <c r="CK507" s="332"/>
      <c r="CL507" s="332"/>
    </row>
    <row r="508" spans="1:90" s="271" customFormat="1" ht="14.25" x14ac:dyDescent="0.2">
      <c r="A508" s="324"/>
      <c r="B508" s="758">
        <v>6955</v>
      </c>
      <c r="C508" s="759" t="s">
        <v>1612</v>
      </c>
      <c r="D508" s="760">
        <f>SUM(D504:D507)</f>
        <v>0</v>
      </c>
      <c r="E508" s="760">
        <f>SUM(E504:E507)</f>
        <v>0</v>
      </c>
      <c r="F508" s="761"/>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c r="AE508" s="334"/>
      <c r="AF508" s="334"/>
      <c r="AG508" s="334"/>
      <c r="AH508" s="334"/>
      <c r="AI508" s="334"/>
      <c r="AJ508" s="334"/>
      <c r="AK508" s="334"/>
      <c r="AL508" s="334"/>
      <c r="AM508" s="334"/>
      <c r="AN508" s="334"/>
      <c r="AO508" s="334"/>
      <c r="AP508" s="334"/>
      <c r="AQ508" s="334"/>
      <c r="AR508" s="334"/>
      <c r="AS508" s="334"/>
      <c r="AT508" s="334"/>
      <c r="AU508" s="334"/>
      <c r="AV508" s="334"/>
      <c r="AW508" s="334"/>
      <c r="AX508" s="334"/>
      <c r="AY508" s="334"/>
      <c r="AZ508" s="334"/>
      <c r="BA508" s="334"/>
      <c r="BB508" s="334"/>
      <c r="BC508" s="334"/>
      <c r="BD508" s="334"/>
      <c r="BE508" s="334"/>
      <c r="BF508" s="334"/>
      <c r="BG508" s="334"/>
      <c r="BH508" s="334"/>
      <c r="BI508" s="334"/>
      <c r="BJ508" s="334"/>
      <c r="BK508" s="334"/>
      <c r="BL508" s="334"/>
      <c r="BM508" s="334"/>
      <c r="BN508" s="334"/>
      <c r="BO508" s="334"/>
      <c r="BP508" s="334"/>
      <c r="BQ508" s="334"/>
      <c r="BR508" s="334"/>
      <c r="BS508" s="334"/>
      <c r="BT508" s="334"/>
      <c r="BU508" s="334"/>
      <c r="BV508" s="334"/>
      <c r="BW508" s="334"/>
      <c r="BX508" s="334"/>
      <c r="BY508" s="334"/>
      <c r="BZ508" s="334"/>
      <c r="CA508" s="334"/>
      <c r="CB508" s="334"/>
      <c r="CC508" s="334"/>
      <c r="CD508" s="334"/>
      <c r="CE508" s="334"/>
      <c r="CF508" s="334"/>
      <c r="CG508" s="334"/>
      <c r="CH508" s="334"/>
      <c r="CI508" s="334"/>
      <c r="CJ508" s="334"/>
      <c r="CK508" s="334"/>
      <c r="CL508" s="334"/>
    </row>
    <row r="509" spans="1:90" s="271" customFormat="1" ht="14.25" x14ac:dyDescent="0.2">
      <c r="A509" s="324"/>
      <c r="B509" s="324"/>
      <c r="C509" s="319"/>
      <c r="D509" s="778"/>
      <c r="E509" s="777"/>
      <c r="F509" s="777"/>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c r="AE509" s="334"/>
      <c r="AF509" s="334"/>
      <c r="AG509" s="334"/>
      <c r="AH509" s="334"/>
      <c r="AI509" s="334"/>
      <c r="AJ509" s="334"/>
      <c r="AK509" s="334"/>
      <c r="AL509" s="334"/>
      <c r="AM509" s="334"/>
      <c r="AN509" s="334"/>
      <c r="AO509" s="334"/>
      <c r="AP509" s="334"/>
      <c r="AQ509" s="334"/>
      <c r="AR509" s="334"/>
      <c r="AS509" s="334"/>
      <c r="AT509" s="334"/>
      <c r="AU509" s="334"/>
      <c r="AV509" s="334"/>
      <c r="AW509" s="334"/>
      <c r="AX509" s="334"/>
      <c r="AY509" s="334"/>
      <c r="AZ509" s="334"/>
      <c r="BA509" s="334"/>
      <c r="BB509" s="334"/>
      <c r="BC509" s="334"/>
      <c r="BD509" s="334"/>
      <c r="BE509" s="334"/>
      <c r="BF509" s="334"/>
      <c r="BG509" s="334"/>
      <c r="BH509" s="334"/>
      <c r="BI509" s="334"/>
      <c r="BJ509" s="334"/>
      <c r="BK509" s="334"/>
      <c r="BL509" s="334"/>
      <c r="BM509" s="334"/>
      <c r="BN509" s="334"/>
      <c r="BO509" s="334"/>
      <c r="BP509" s="334"/>
      <c r="BQ509" s="334"/>
      <c r="BR509" s="334"/>
      <c r="BS509" s="334"/>
      <c r="BT509" s="334"/>
      <c r="BU509" s="334"/>
      <c r="BV509" s="334"/>
      <c r="BW509" s="334"/>
      <c r="BX509" s="334"/>
      <c r="BY509" s="334"/>
      <c r="BZ509" s="334"/>
      <c r="CA509" s="334"/>
      <c r="CB509" s="334"/>
      <c r="CC509" s="334"/>
      <c r="CD509" s="334"/>
      <c r="CE509" s="334"/>
      <c r="CF509" s="334"/>
      <c r="CG509" s="334"/>
      <c r="CH509" s="334"/>
      <c r="CI509" s="334"/>
      <c r="CJ509" s="334"/>
      <c r="CK509" s="334"/>
      <c r="CL509" s="334"/>
    </row>
    <row r="510" spans="1:90" ht="15" x14ac:dyDescent="0.2">
      <c r="A510" s="323"/>
      <c r="B510" s="323">
        <v>6956</v>
      </c>
      <c r="C510" s="318" t="s">
        <v>1613</v>
      </c>
      <c r="D510" s="778"/>
      <c r="E510" s="777"/>
      <c r="F510" s="777"/>
    </row>
    <row r="511" spans="1:90" ht="15" x14ac:dyDescent="0.2">
      <c r="A511" s="323"/>
      <c r="B511" s="323"/>
      <c r="C511" s="318"/>
      <c r="D511" s="778"/>
      <c r="E511" s="777"/>
      <c r="F511" s="777"/>
    </row>
    <row r="512" spans="1:90" s="270" customFormat="1" ht="14.25" x14ac:dyDescent="0.2">
      <c r="A512" s="321"/>
      <c r="B512" s="321">
        <v>6957</v>
      </c>
      <c r="C512" s="315" t="s">
        <v>1019</v>
      </c>
      <c r="D512" s="778">
        <f>SUM(D292)</f>
        <v>0</v>
      </c>
      <c r="E512" s="778">
        <f>SUM(E292)</f>
        <v>0</v>
      </c>
      <c r="F512" s="777"/>
      <c r="G512" s="332"/>
      <c r="H512" s="332"/>
      <c r="I512" s="332"/>
      <c r="J512" s="332"/>
      <c r="K512" s="332"/>
      <c r="L512" s="332"/>
      <c r="M512" s="332"/>
      <c r="N512" s="332"/>
      <c r="O512" s="332"/>
      <c r="P512" s="332"/>
      <c r="Q512" s="332"/>
      <c r="R512" s="332"/>
      <c r="S512" s="332"/>
      <c r="T512" s="332"/>
      <c r="U512" s="332"/>
      <c r="V512" s="332"/>
      <c r="W512" s="332"/>
      <c r="X512" s="332"/>
      <c r="Y512" s="332"/>
      <c r="Z512" s="332"/>
      <c r="AA512" s="332"/>
      <c r="AB512" s="332"/>
      <c r="AC512" s="332"/>
      <c r="AD512" s="332"/>
      <c r="AE512" s="332"/>
      <c r="AF512" s="332"/>
      <c r="AG512" s="332"/>
      <c r="AH512" s="332"/>
      <c r="AI512" s="332"/>
      <c r="AJ512" s="332"/>
      <c r="AK512" s="332"/>
      <c r="AL512" s="332"/>
      <c r="AM512" s="332"/>
      <c r="AN512" s="332"/>
      <c r="AO512" s="332"/>
      <c r="AP512" s="332"/>
      <c r="AQ512" s="332"/>
      <c r="AR512" s="332"/>
      <c r="AS512" s="332"/>
      <c r="AT512" s="332"/>
      <c r="AU512" s="332"/>
      <c r="AV512" s="332"/>
      <c r="AW512" s="332"/>
      <c r="AX512" s="332"/>
      <c r="AY512" s="332"/>
      <c r="AZ512" s="332"/>
      <c r="BA512" s="332"/>
      <c r="BB512" s="332"/>
      <c r="BC512" s="332"/>
      <c r="BD512" s="332"/>
      <c r="BE512" s="332"/>
      <c r="BF512" s="332"/>
      <c r="BG512" s="332"/>
      <c r="BH512" s="332"/>
      <c r="BI512" s="332"/>
      <c r="BJ512" s="332"/>
      <c r="BK512" s="332"/>
      <c r="BL512" s="332"/>
      <c r="BM512" s="332"/>
      <c r="BN512" s="332"/>
      <c r="BO512" s="332"/>
      <c r="BP512" s="332"/>
      <c r="BQ512" s="332"/>
      <c r="BR512" s="332"/>
      <c r="BS512" s="332"/>
      <c r="BT512" s="332"/>
      <c r="BU512" s="332"/>
      <c r="BV512" s="332"/>
      <c r="BW512" s="332"/>
      <c r="BX512" s="332"/>
      <c r="BY512" s="332"/>
      <c r="BZ512" s="332"/>
      <c r="CA512" s="332"/>
      <c r="CB512" s="332"/>
      <c r="CC512" s="332"/>
      <c r="CD512" s="332"/>
      <c r="CE512" s="332"/>
      <c r="CF512" s="332"/>
      <c r="CG512" s="332"/>
      <c r="CH512" s="332"/>
      <c r="CI512" s="332"/>
      <c r="CJ512" s="332"/>
      <c r="CK512" s="332"/>
      <c r="CL512" s="332"/>
    </row>
    <row r="513" spans="1:90" s="270" customFormat="1" ht="14.25" x14ac:dyDescent="0.2">
      <c r="A513" s="321"/>
      <c r="B513" s="321">
        <v>6958</v>
      </c>
      <c r="C513" s="315" t="s">
        <v>1020</v>
      </c>
      <c r="D513" s="778">
        <f>SUM(D305,D306,D426,D427,D425,D304)</f>
        <v>0</v>
      </c>
      <c r="E513" s="778">
        <f>SUM(E305,E306,E426,E427,E425,E304)</f>
        <v>0</v>
      </c>
      <c r="F513" s="777"/>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332"/>
      <c r="AE513" s="332"/>
      <c r="AF513" s="332"/>
      <c r="AG513" s="332"/>
      <c r="AH513" s="332"/>
      <c r="AI513" s="332"/>
      <c r="AJ513" s="332"/>
      <c r="AK513" s="332"/>
      <c r="AL513" s="332"/>
      <c r="AM513" s="332"/>
      <c r="AN513" s="332"/>
      <c r="AO513" s="332"/>
      <c r="AP513" s="332"/>
      <c r="AQ513" s="332"/>
      <c r="AR513" s="332"/>
      <c r="AS513" s="332"/>
      <c r="AT513" s="332"/>
      <c r="AU513" s="332"/>
      <c r="AV513" s="332"/>
      <c r="AW513" s="332"/>
      <c r="AX513" s="332"/>
      <c r="AY513" s="332"/>
      <c r="AZ513" s="332"/>
      <c r="BA513" s="332"/>
      <c r="BB513" s="332"/>
      <c r="BC513" s="332"/>
      <c r="BD513" s="332"/>
      <c r="BE513" s="332"/>
      <c r="BF513" s="332"/>
      <c r="BG513" s="332"/>
      <c r="BH513" s="332"/>
      <c r="BI513" s="332"/>
      <c r="BJ513" s="332"/>
      <c r="BK513" s="332"/>
      <c r="BL513" s="332"/>
      <c r="BM513" s="332"/>
      <c r="BN513" s="332"/>
      <c r="BO513" s="332"/>
      <c r="BP513" s="332"/>
      <c r="BQ513" s="332"/>
      <c r="BR513" s="332"/>
      <c r="BS513" s="332"/>
      <c r="BT513" s="332"/>
      <c r="BU513" s="332"/>
      <c r="BV513" s="332"/>
      <c r="BW513" s="332"/>
      <c r="BX513" s="332"/>
      <c r="BY513" s="332"/>
      <c r="BZ513" s="332"/>
      <c r="CA513" s="332"/>
      <c r="CB513" s="332"/>
      <c r="CC513" s="332"/>
      <c r="CD513" s="332"/>
      <c r="CE513" s="332"/>
      <c r="CF513" s="332"/>
      <c r="CG513" s="332"/>
      <c r="CH513" s="332"/>
      <c r="CI513" s="332"/>
      <c r="CJ513" s="332"/>
      <c r="CK513" s="332"/>
      <c r="CL513" s="332"/>
    </row>
    <row r="514" spans="1:90" s="270" customFormat="1" ht="14.25" x14ac:dyDescent="0.2">
      <c r="A514" s="321"/>
      <c r="B514" s="321">
        <v>6959</v>
      </c>
      <c r="C514" s="315" t="s">
        <v>1614</v>
      </c>
      <c r="D514" s="778">
        <f>SUM(D312,D429)</f>
        <v>0</v>
      </c>
      <c r="E514" s="778">
        <f>SUM(E312,E429)</f>
        <v>0</v>
      </c>
      <c r="F514" s="777"/>
      <c r="G514" s="332"/>
      <c r="H514" s="332"/>
      <c r="I514" s="332"/>
      <c r="J514" s="332"/>
      <c r="K514" s="332"/>
      <c r="L514" s="332"/>
      <c r="M514" s="332"/>
      <c r="N514" s="332"/>
      <c r="O514" s="332"/>
      <c r="P514" s="332"/>
      <c r="Q514" s="332"/>
      <c r="R514" s="332"/>
      <c r="S514" s="332"/>
      <c r="T514" s="332"/>
      <c r="U514" s="332"/>
      <c r="V514" s="332"/>
      <c r="W514" s="332"/>
      <c r="X514" s="332"/>
      <c r="Y514" s="332"/>
      <c r="Z514" s="332"/>
      <c r="AA514" s="332"/>
      <c r="AB514" s="332"/>
      <c r="AC514" s="332"/>
      <c r="AD514" s="332"/>
      <c r="AE514" s="332"/>
      <c r="AF514" s="332"/>
      <c r="AG514" s="332"/>
      <c r="AH514" s="332"/>
      <c r="AI514" s="332"/>
      <c r="AJ514" s="332"/>
      <c r="AK514" s="332"/>
      <c r="AL514" s="332"/>
      <c r="AM514" s="332"/>
      <c r="AN514" s="332"/>
      <c r="AO514" s="332"/>
      <c r="AP514" s="332"/>
      <c r="AQ514" s="332"/>
      <c r="AR514" s="332"/>
      <c r="AS514" s="332"/>
      <c r="AT514" s="332"/>
      <c r="AU514" s="332"/>
      <c r="AV514" s="332"/>
      <c r="AW514" s="332"/>
      <c r="AX514" s="332"/>
      <c r="AY514" s="332"/>
      <c r="AZ514" s="332"/>
      <c r="BA514" s="332"/>
      <c r="BB514" s="332"/>
      <c r="BC514" s="332"/>
      <c r="BD514" s="332"/>
      <c r="BE514" s="332"/>
      <c r="BF514" s="332"/>
      <c r="BG514" s="332"/>
      <c r="BH514" s="332"/>
      <c r="BI514" s="332"/>
      <c r="BJ514" s="332"/>
      <c r="BK514" s="332"/>
      <c r="BL514" s="332"/>
      <c r="BM514" s="332"/>
      <c r="BN514" s="332"/>
      <c r="BO514" s="332"/>
      <c r="BP514" s="332"/>
      <c r="BQ514" s="332"/>
      <c r="BR514" s="332"/>
      <c r="BS514" s="332"/>
      <c r="BT514" s="332"/>
      <c r="BU514" s="332"/>
      <c r="BV514" s="332"/>
      <c r="BW514" s="332"/>
      <c r="BX514" s="332"/>
      <c r="BY514" s="332"/>
      <c r="BZ514" s="332"/>
      <c r="CA514" s="332"/>
      <c r="CB514" s="332"/>
      <c r="CC514" s="332"/>
      <c r="CD514" s="332"/>
      <c r="CE514" s="332"/>
      <c r="CF514" s="332"/>
      <c r="CG514" s="332"/>
      <c r="CH514" s="332"/>
      <c r="CI514" s="332"/>
      <c r="CJ514" s="332"/>
      <c r="CK514" s="332"/>
      <c r="CL514" s="332"/>
    </row>
    <row r="515" spans="1:90" s="270" customFormat="1" ht="14.25" x14ac:dyDescent="0.2">
      <c r="A515" s="321"/>
      <c r="B515" s="321"/>
      <c r="C515" s="315"/>
      <c r="D515" s="778"/>
      <c r="E515" s="777"/>
      <c r="F515" s="777"/>
      <c r="G515" s="332"/>
      <c r="H515" s="332"/>
      <c r="I515" s="332"/>
      <c r="J515" s="332"/>
      <c r="K515" s="332"/>
      <c r="L515" s="332"/>
      <c r="M515" s="332"/>
      <c r="N515" s="332"/>
      <c r="O515" s="332"/>
      <c r="P515" s="332"/>
      <c r="Q515" s="332"/>
      <c r="R515" s="332"/>
      <c r="S515" s="332"/>
      <c r="T515" s="332"/>
      <c r="U515" s="332"/>
      <c r="V515" s="332"/>
      <c r="W515" s="332"/>
      <c r="X515" s="332"/>
      <c r="Y515" s="332"/>
      <c r="Z515" s="332"/>
      <c r="AA515" s="332"/>
      <c r="AB515" s="332"/>
      <c r="AC515" s="332"/>
      <c r="AD515" s="332"/>
      <c r="AE515" s="332"/>
      <c r="AF515" s="332"/>
      <c r="AG515" s="332"/>
      <c r="AH515" s="332"/>
      <c r="AI515" s="332"/>
      <c r="AJ515" s="332"/>
      <c r="AK515" s="332"/>
      <c r="AL515" s="332"/>
      <c r="AM515" s="332"/>
      <c r="AN515" s="332"/>
      <c r="AO515" s="332"/>
      <c r="AP515" s="332"/>
      <c r="AQ515" s="332"/>
      <c r="AR515" s="332"/>
      <c r="AS515" s="332"/>
      <c r="AT515" s="332"/>
      <c r="AU515" s="332"/>
      <c r="AV515" s="332"/>
      <c r="AW515" s="332"/>
      <c r="AX515" s="332"/>
      <c r="AY515" s="332"/>
      <c r="AZ515" s="332"/>
      <c r="BA515" s="332"/>
      <c r="BB515" s="332"/>
      <c r="BC515" s="332"/>
      <c r="BD515" s="332"/>
      <c r="BE515" s="332"/>
      <c r="BF515" s="332"/>
      <c r="BG515" s="332"/>
      <c r="BH515" s="332"/>
      <c r="BI515" s="332"/>
      <c r="BJ515" s="332"/>
      <c r="BK515" s="332"/>
      <c r="BL515" s="332"/>
      <c r="BM515" s="332"/>
      <c r="BN515" s="332"/>
      <c r="BO515" s="332"/>
      <c r="BP515" s="332"/>
      <c r="BQ515" s="332"/>
      <c r="BR515" s="332"/>
      <c r="BS515" s="332"/>
      <c r="BT515" s="332"/>
      <c r="BU515" s="332"/>
      <c r="BV515" s="332"/>
      <c r="BW515" s="332"/>
      <c r="BX515" s="332"/>
      <c r="BY515" s="332"/>
      <c r="BZ515" s="332"/>
      <c r="CA515" s="332"/>
      <c r="CB515" s="332"/>
      <c r="CC515" s="332"/>
      <c r="CD515" s="332"/>
      <c r="CE515" s="332"/>
      <c r="CF515" s="332"/>
      <c r="CG515" s="332"/>
      <c r="CH515" s="332"/>
      <c r="CI515" s="332"/>
      <c r="CJ515" s="332"/>
      <c r="CK515" s="332"/>
      <c r="CL515" s="332"/>
    </row>
    <row r="516" spans="1:90" s="271" customFormat="1" ht="14.25" x14ac:dyDescent="0.2">
      <c r="A516" s="324"/>
      <c r="B516" s="758">
        <v>6960</v>
      </c>
      <c r="C516" s="759" t="s">
        <v>1615</v>
      </c>
      <c r="D516" s="760">
        <f>SUM(D512:D515)</f>
        <v>0</v>
      </c>
      <c r="E516" s="760">
        <f>SUM(E512:E515)</f>
        <v>0</v>
      </c>
      <c r="F516" s="761"/>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c r="AE516" s="334"/>
      <c r="AF516" s="334"/>
      <c r="AG516" s="334"/>
      <c r="AH516" s="334"/>
      <c r="AI516" s="334"/>
      <c r="AJ516" s="334"/>
      <c r="AK516" s="334"/>
      <c r="AL516" s="334"/>
      <c r="AM516" s="334"/>
      <c r="AN516" s="334"/>
      <c r="AO516" s="334"/>
      <c r="AP516" s="334"/>
      <c r="AQ516" s="334"/>
      <c r="AR516" s="334"/>
      <c r="AS516" s="334"/>
      <c r="AT516" s="334"/>
      <c r="AU516" s="334"/>
      <c r="AV516" s="334"/>
      <c r="AW516" s="334"/>
      <c r="AX516" s="334"/>
      <c r="AY516" s="334"/>
      <c r="AZ516" s="334"/>
      <c r="BA516" s="334"/>
      <c r="BB516" s="334"/>
      <c r="BC516" s="334"/>
      <c r="BD516" s="334"/>
      <c r="BE516" s="334"/>
      <c r="BF516" s="334"/>
      <c r="BG516" s="334"/>
      <c r="BH516" s="334"/>
      <c r="BI516" s="334"/>
      <c r="BJ516" s="334"/>
      <c r="BK516" s="334"/>
      <c r="BL516" s="334"/>
      <c r="BM516" s="334"/>
      <c r="BN516" s="334"/>
      <c r="BO516" s="334"/>
      <c r="BP516" s="334"/>
      <c r="BQ516" s="334"/>
      <c r="BR516" s="334"/>
      <c r="BS516" s="334"/>
      <c r="BT516" s="334"/>
      <c r="BU516" s="334"/>
      <c r="BV516" s="334"/>
      <c r="BW516" s="334"/>
      <c r="BX516" s="334"/>
      <c r="BY516" s="334"/>
      <c r="BZ516" s="334"/>
      <c r="CA516" s="334"/>
      <c r="CB516" s="334"/>
      <c r="CC516" s="334"/>
      <c r="CD516" s="334"/>
      <c r="CE516" s="334"/>
      <c r="CF516" s="334"/>
      <c r="CG516" s="334"/>
      <c r="CH516" s="334"/>
      <c r="CI516" s="334"/>
      <c r="CJ516" s="334"/>
      <c r="CK516" s="334"/>
      <c r="CL516" s="334"/>
    </row>
    <row r="517" spans="1:90" ht="15" x14ac:dyDescent="0.2">
      <c r="A517" s="323"/>
      <c r="B517" s="323"/>
      <c r="C517" s="318"/>
      <c r="D517" s="778"/>
      <c r="E517" s="777"/>
      <c r="F517" s="777"/>
    </row>
    <row r="518" spans="1:90" s="273" customFormat="1" ht="15" x14ac:dyDescent="0.2">
      <c r="A518" s="322"/>
      <c r="B518" s="322">
        <v>7000</v>
      </c>
      <c r="C518" s="317" t="s">
        <v>1616</v>
      </c>
      <c r="D518" s="372"/>
      <c r="E518" s="368"/>
      <c r="F518" s="368"/>
    </row>
    <row r="519" spans="1:90" ht="15" x14ac:dyDescent="0.2">
      <c r="A519" s="323"/>
      <c r="B519" s="323"/>
      <c r="C519" s="318"/>
      <c r="D519" s="371"/>
      <c r="E519" s="367"/>
      <c r="F519" s="367"/>
    </row>
    <row r="520" spans="1:90" s="272" customFormat="1" ht="15" x14ac:dyDescent="0.2">
      <c r="A520" s="323"/>
      <c r="B520" s="323">
        <v>7100</v>
      </c>
      <c r="C520" s="318" t="s">
        <v>1617</v>
      </c>
      <c r="D520" s="371"/>
      <c r="E520" s="367"/>
      <c r="F520" s="367"/>
      <c r="G520" s="333"/>
      <c r="H520" s="333"/>
      <c r="I520" s="333"/>
      <c r="J520" s="333"/>
      <c r="K520" s="333"/>
      <c r="L520" s="333"/>
      <c r="M520" s="333"/>
      <c r="N520" s="333"/>
      <c r="O520" s="333"/>
      <c r="P520" s="333"/>
      <c r="Q520" s="333"/>
      <c r="R520" s="333"/>
      <c r="S520" s="333"/>
      <c r="T520" s="333"/>
      <c r="U520" s="333"/>
      <c r="V520" s="333"/>
      <c r="W520" s="333"/>
      <c r="X520" s="333"/>
      <c r="Y520" s="333"/>
      <c r="Z520" s="333"/>
      <c r="AA520" s="333"/>
      <c r="AB520" s="333"/>
      <c r="AC520" s="333"/>
      <c r="AD520" s="333"/>
      <c r="AE520" s="333"/>
      <c r="AF520" s="333"/>
      <c r="AG520" s="333"/>
      <c r="AH520" s="333"/>
      <c r="AI520" s="333"/>
      <c r="AJ520" s="333"/>
      <c r="AK520" s="333"/>
      <c r="AL520" s="333"/>
      <c r="AM520" s="333"/>
      <c r="AN520" s="333"/>
      <c r="AO520" s="333"/>
      <c r="AP520" s="333"/>
      <c r="AQ520" s="333"/>
      <c r="AR520" s="333"/>
      <c r="AS520" s="333"/>
      <c r="AT520" s="333"/>
      <c r="AU520" s="333"/>
      <c r="AV520" s="333"/>
      <c r="AW520" s="333"/>
      <c r="AX520" s="333"/>
      <c r="AY520" s="333"/>
      <c r="AZ520" s="333"/>
      <c r="BA520" s="333"/>
      <c r="BB520" s="333"/>
      <c r="BC520" s="333"/>
      <c r="BD520" s="333"/>
      <c r="BE520" s="333"/>
      <c r="BF520" s="333"/>
      <c r="BG520" s="333"/>
      <c r="BH520" s="333"/>
      <c r="BI520" s="333"/>
      <c r="BJ520" s="333"/>
      <c r="BK520" s="333"/>
      <c r="BL520" s="333"/>
      <c r="BM520" s="333"/>
      <c r="BN520" s="333"/>
      <c r="BO520" s="333"/>
      <c r="BP520" s="333"/>
      <c r="BQ520" s="333"/>
      <c r="BR520" s="333"/>
      <c r="BS520" s="333"/>
      <c r="BT520" s="333"/>
      <c r="BU520" s="333"/>
      <c r="BV520" s="333"/>
      <c r="BW520" s="333"/>
      <c r="BX520" s="333"/>
      <c r="BY520" s="333"/>
      <c r="BZ520" s="333"/>
      <c r="CA520" s="333"/>
      <c r="CB520" s="333"/>
      <c r="CC520" s="333"/>
      <c r="CD520" s="333"/>
      <c r="CE520" s="333"/>
      <c r="CF520" s="333"/>
      <c r="CG520" s="333"/>
      <c r="CH520" s="333"/>
      <c r="CI520" s="333"/>
      <c r="CJ520" s="333"/>
      <c r="CK520" s="333"/>
      <c r="CL520" s="333"/>
    </row>
    <row r="521" spans="1:90" s="270" customFormat="1" ht="14.25" x14ac:dyDescent="0.2">
      <c r="A521" s="321"/>
      <c r="B521" s="321">
        <v>7110</v>
      </c>
      <c r="C521" s="315" t="s">
        <v>1618</v>
      </c>
      <c r="D521" s="371">
        <f>ROUND(SUMIFS('GROUP Inputs'!H:H,'GROUP Inputs'!A:A,'Kiwi Park Data'!B521),0)</f>
        <v>0</v>
      </c>
      <c r="E521" s="371">
        <f>ROUND(SUMIFS('GROUP Inputs'!I:I,'GROUP Inputs'!A:A,'Kiwi Park Data'!B521),0)</f>
        <v>0</v>
      </c>
      <c r="F521" s="367"/>
      <c r="G521" s="332"/>
      <c r="H521" s="332"/>
      <c r="I521" s="332"/>
      <c r="J521" s="332"/>
      <c r="K521" s="332"/>
      <c r="L521" s="332"/>
      <c r="M521" s="332"/>
      <c r="N521" s="332"/>
      <c r="O521" s="332"/>
      <c r="P521" s="332"/>
      <c r="Q521" s="332"/>
      <c r="R521" s="332"/>
      <c r="S521" s="332"/>
      <c r="T521" s="332"/>
      <c r="U521" s="332"/>
      <c r="V521" s="332"/>
      <c r="W521" s="332"/>
      <c r="X521" s="332"/>
      <c r="Y521" s="332"/>
      <c r="Z521" s="332"/>
      <c r="AA521" s="332"/>
      <c r="AB521" s="332"/>
      <c r="AC521" s="332"/>
      <c r="AD521" s="332"/>
      <c r="AE521" s="332"/>
      <c r="AF521" s="332"/>
      <c r="AG521" s="332"/>
      <c r="AH521" s="332"/>
      <c r="AI521" s="332"/>
      <c r="AJ521" s="332"/>
      <c r="AK521" s="332"/>
      <c r="AL521" s="332"/>
      <c r="AM521" s="332"/>
      <c r="AN521" s="332"/>
      <c r="AO521" s="332"/>
      <c r="AP521" s="332"/>
      <c r="AQ521" s="332"/>
      <c r="AR521" s="332"/>
      <c r="AS521" s="332"/>
      <c r="AT521" s="332"/>
      <c r="AU521" s="332"/>
      <c r="AV521" s="332"/>
      <c r="AW521" s="332"/>
      <c r="AX521" s="332"/>
      <c r="AY521" s="332"/>
      <c r="AZ521" s="332"/>
      <c r="BA521" s="332"/>
      <c r="BB521" s="332"/>
      <c r="BC521" s="332"/>
      <c r="BD521" s="332"/>
      <c r="BE521" s="332"/>
      <c r="BF521" s="332"/>
      <c r="BG521" s="332"/>
      <c r="BH521" s="332"/>
      <c r="BI521" s="332"/>
      <c r="BJ521" s="332"/>
      <c r="BK521" s="332"/>
      <c r="BL521" s="332"/>
      <c r="BM521" s="332"/>
      <c r="BN521" s="332"/>
      <c r="BO521" s="332"/>
      <c r="BP521" s="332"/>
      <c r="BQ521" s="332"/>
      <c r="BR521" s="332"/>
      <c r="BS521" s="332"/>
      <c r="BT521" s="332"/>
      <c r="BU521" s="332"/>
      <c r="BV521" s="332"/>
      <c r="BW521" s="332"/>
      <c r="BX521" s="332"/>
      <c r="BY521" s="332"/>
      <c r="BZ521" s="332"/>
      <c r="CA521" s="332"/>
      <c r="CB521" s="332"/>
      <c r="CC521" s="332"/>
      <c r="CD521" s="332"/>
      <c r="CE521" s="332"/>
      <c r="CF521" s="332"/>
      <c r="CG521" s="332"/>
      <c r="CH521" s="332"/>
      <c r="CI521" s="332"/>
      <c r="CJ521" s="332"/>
      <c r="CK521" s="332"/>
      <c r="CL521" s="332"/>
    </row>
    <row r="522" spans="1:90" s="270" customFormat="1" ht="14.25" x14ac:dyDescent="0.2">
      <c r="A522" s="321"/>
      <c r="B522" s="321">
        <v>7120</v>
      </c>
      <c r="C522" s="315" t="s">
        <v>1619</v>
      </c>
      <c r="D522" s="371">
        <f>ROUND(SUMIFS('GROUP Inputs'!H:H,'GROUP Inputs'!A:A,'Kiwi Park Data'!B522),0)</f>
        <v>0</v>
      </c>
      <c r="E522" s="371">
        <f>ROUND(SUMIFS('GROUP Inputs'!I:I,'GROUP Inputs'!A:A,'Kiwi Park Data'!B522),0)</f>
        <v>0</v>
      </c>
      <c r="F522" s="367"/>
      <c r="G522" s="332"/>
      <c r="H522" s="332"/>
      <c r="I522" s="332"/>
      <c r="J522" s="332"/>
      <c r="K522" s="332"/>
      <c r="L522" s="332"/>
      <c r="M522" s="332"/>
      <c r="N522" s="332"/>
      <c r="O522" s="332"/>
      <c r="P522" s="332"/>
      <c r="Q522" s="332"/>
      <c r="R522" s="332"/>
      <c r="S522" s="332"/>
      <c r="T522" s="332"/>
      <c r="U522" s="332"/>
      <c r="V522" s="332"/>
      <c r="W522" s="332"/>
      <c r="X522" s="332"/>
      <c r="Y522" s="332"/>
      <c r="Z522" s="332"/>
      <c r="AA522" s="332"/>
      <c r="AB522" s="332"/>
      <c r="AC522" s="332"/>
      <c r="AD522" s="332"/>
      <c r="AE522" s="332"/>
      <c r="AF522" s="332"/>
      <c r="AG522" s="332"/>
      <c r="AH522" s="332"/>
      <c r="AI522" s="332"/>
      <c r="AJ522" s="332"/>
      <c r="AK522" s="332"/>
      <c r="AL522" s="332"/>
      <c r="AM522" s="332"/>
      <c r="AN522" s="332"/>
      <c r="AO522" s="332"/>
      <c r="AP522" s="332"/>
      <c r="AQ522" s="332"/>
      <c r="AR522" s="332"/>
      <c r="AS522" s="332"/>
      <c r="AT522" s="332"/>
      <c r="AU522" s="332"/>
      <c r="AV522" s="332"/>
      <c r="AW522" s="332"/>
      <c r="AX522" s="332"/>
      <c r="AY522" s="332"/>
      <c r="AZ522" s="332"/>
      <c r="BA522" s="332"/>
      <c r="BB522" s="332"/>
      <c r="BC522" s="332"/>
      <c r="BD522" s="332"/>
      <c r="BE522" s="332"/>
      <c r="BF522" s="332"/>
      <c r="BG522" s="332"/>
      <c r="BH522" s="332"/>
      <c r="BI522" s="332"/>
      <c r="BJ522" s="332"/>
      <c r="BK522" s="332"/>
      <c r="BL522" s="332"/>
      <c r="BM522" s="332"/>
      <c r="BN522" s="332"/>
      <c r="BO522" s="332"/>
      <c r="BP522" s="332"/>
      <c r="BQ522" s="332"/>
      <c r="BR522" s="332"/>
      <c r="BS522" s="332"/>
      <c r="BT522" s="332"/>
      <c r="BU522" s="332"/>
      <c r="BV522" s="332"/>
      <c r="BW522" s="332"/>
      <c r="BX522" s="332"/>
      <c r="BY522" s="332"/>
      <c r="BZ522" s="332"/>
      <c r="CA522" s="332"/>
      <c r="CB522" s="332"/>
      <c r="CC522" s="332"/>
      <c r="CD522" s="332"/>
      <c r="CE522" s="332"/>
      <c r="CF522" s="332"/>
      <c r="CG522" s="332"/>
      <c r="CH522" s="332"/>
      <c r="CI522" s="332"/>
      <c r="CJ522" s="332"/>
      <c r="CK522" s="332"/>
      <c r="CL522" s="332"/>
    </row>
    <row r="523" spans="1:90" s="270" customFormat="1" ht="14.25" x14ac:dyDescent="0.2">
      <c r="A523" s="321"/>
      <c r="B523" s="321"/>
      <c r="C523" s="315"/>
      <c r="D523" s="371"/>
      <c r="E523" s="367"/>
      <c r="F523" s="367"/>
      <c r="G523" s="332"/>
      <c r="H523" s="332"/>
      <c r="I523" s="332"/>
      <c r="J523" s="332"/>
      <c r="K523" s="332"/>
      <c r="L523" s="332"/>
      <c r="M523" s="332"/>
      <c r="N523" s="332"/>
      <c r="O523" s="332"/>
      <c r="P523" s="332"/>
      <c r="Q523" s="332"/>
      <c r="R523" s="332"/>
      <c r="S523" s="332"/>
      <c r="T523" s="332"/>
      <c r="U523" s="332"/>
      <c r="V523" s="332"/>
      <c r="W523" s="332"/>
      <c r="X523" s="332"/>
      <c r="Y523" s="332"/>
      <c r="Z523" s="332"/>
      <c r="AA523" s="332"/>
      <c r="AB523" s="332"/>
      <c r="AC523" s="332"/>
      <c r="AD523" s="332"/>
      <c r="AE523" s="332"/>
      <c r="AF523" s="332"/>
      <c r="AG523" s="332"/>
      <c r="AH523" s="332"/>
      <c r="AI523" s="332"/>
      <c r="AJ523" s="332"/>
      <c r="AK523" s="332"/>
      <c r="AL523" s="332"/>
      <c r="AM523" s="332"/>
      <c r="AN523" s="332"/>
      <c r="AO523" s="332"/>
      <c r="AP523" s="332"/>
      <c r="AQ523" s="332"/>
      <c r="AR523" s="332"/>
      <c r="AS523" s="332"/>
      <c r="AT523" s="332"/>
      <c r="AU523" s="332"/>
      <c r="AV523" s="332"/>
      <c r="AW523" s="332"/>
      <c r="AX523" s="332"/>
      <c r="AY523" s="332"/>
      <c r="AZ523" s="332"/>
      <c r="BA523" s="332"/>
      <c r="BB523" s="332"/>
      <c r="BC523" s="332"/>
      <c r="BD523" s="332"/>
      <c r="BE523" s="332"/>
      <c r="BF523" s="332"/>
      <c r="BG523" s="332"/>
      <c r="BH523" s="332"/>
      <c r="BI523" s="332"/>
      <c r="BJ523" s="332"/>
      <c r="BK523" s="332"/>
      <c r="BL523" s="332"/>
      <c r="BM523" s="332"/>
      <c r="BN523" s="332"/>
      <c r="BO523" s="332"/>
      <c r="BP523" s="332"/>
      <c r="BQ523" s="332"/>
      <c r="BR523" s="332"/>
      <c r="BS523" s="332"/>
      <c r="BT523" s="332"/>
      <c r="BU523" s="332"/>
      <c r="BV523" s="332"/>
      <c r="BW523" s="332"/>
      <c r="BX523" s="332"/>
      <c r="BY523" s="332"/>
      <c r="BZ523" s="332"/>
      <c r="CA523" s="332"/>
      <c r="CB523" s="332"/>
      <c r="CC523" s="332"/>
      <c r="CD523" s="332"/>
      <c r="CE523" s="332"/>
      <c r="CF523" s="332"/>
      <c r="CG523" s="332"/>
      <c r="CH523" s="332"/>
      <c r="CI523" s="332"/>
      <c r="CJ523" s="332"/>
      <c r="CK523" s="332"/>
      <c r="CL523" s="332"/>
    </row>
    <row r="524" spans="1:90" s="271" customFormat="1" ht="14.25" x14ac:dyDescent="0.2">
      <c r="A524" s="324"/>
      <c r="B524" s="758">
        <v>7130</v>
      </c>
      <c r="C524" s="759" t="s">
        <v>994</v>
      </c>
      <c r="D524" s="760">
        <f>SUM(D520:D523)</f>
        <v>0</v>
      </c>
      <c r="E524" s="760">
        <f>SUM(E520:E523)</f>
        <v>0</v>
      </c>
      <c r="F524" s="761"/>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c r="AE524" s="334"/>
      <c r="AF524" s="334"/>
      <c r="AG524" s="334"/>
      <c r="AH524" s="334"/>
      <c r="AI524" s="334"/>
      <c r="AJ524" s="334"/>
      <c r="AK524" s="334"/>
      <c r="AL524" s="334"/>
      <c r="AM524" s="334"/>
      <c r="AN524" s="334"/>
      <c r="AO524" s="334"/>
      <c r="AP524" s="334"/>
      <c r="AQ524" s="334"/>
      <c r="AR524" s="334"/>
      <c r="AS524" s="334"/>
      <c r="AT524" s="334"/>
      <c r="AU524" s="334"/>
      <c r="AV524" s="334"/>
      <c r="AW524" s="334"/>
      <c r="AX524" s="334"/>
      <c r="AY524" s="334"/>
      <c r="AZ524" s="334"/>
      <c r="BA524" s="334"/>
      <c r="BB524" s="334"/>
      <c r="BC524" s="334"/>
      <c r="BD524" s="334"/>
      <c r="BE524" s="334"/>
      <c r="BF524" s="334"/>
      <c r="BG524" s="334"/>
      <c r="BH524" s="334"/>
      <c r="BI524" s="334"/>
      <c r="BJ524" s="334"/>
      <c r="BK524" s="334"/>
      <c r="BL524" s="334"/>
      <c r="BM524" s="334"/>
      <c r="BN524" s="334"/>
      <c r="BO524" s="334"/>
      <c r="BP524" s="334"/>
      <c r="BQ524" s="334"/>
      <c r="BR524" s="334"/>
      <c r="BS524" s="334"/>
      <c r="BT524" s="334"/>
      <c r="BU524" s="334"/>
      <c r="BV524" s="334"/>
      <c r="BW524" s="334"/>
      <c r="BX524" s="334"/>
      <c r="BY524" s="334"/>
      <c r="BZ524" s="334"/>
      <c r="CA524" s="334"/>
      <c r="CB524" s="334"/>
      <c r="CC524" s="334"/>
      <c r="CD524" s="334"/>
      <c r="CE524" s="334"/>
      <c r="CF524" s="334"/>
      <c r="CG524" s="334"/>
      <c r="CH524" s="334"/>
      <c r="CI524" s="334"/>
      <c r="CJ524" s="334"/>
      <c r="CK524" s="334"/>
      <c r="CL524" s="334"/>
    </row>
    <row r="525" spans="1:90" ht="15" x14ac:dyDescent="0.2">
      <c r="A525" s="323"/>
      <c r="B525" s="323"/>
      <c r="C525" s="318"/>
      <c r="D525" s="371"/>
      <c r="E525" s="367"/>
      <c r="F525" s="367"/>
    </row>
    <row r="526" spans="1:90" ht="15" x14ac:dyDescent="0.2">
      <c r="A526" s="323"/>
      <c r="B526" s="323">
        <v>7200</v>
      </c>
      <c r="C526" s="318" t="s">
        <v>173</v>
      </c>
      <c r="D526" s="371"/>
      <c r="E526" s="367"/>
      <c r="F526" s="367"/>
    </row>
    <row r="527" spans="1:90" s="270" customFormat="1" ht="14.25" x14ac:dyDescent="0.2">
      <c r="A527" s="321"/>
      <c r="B527" s="321">
        <v>7210</v>
      </c>
      <c r="C527" s="315" t="s">
        <v>1618</v>
      </c>
      <c r="D527" s="371">
        <f>ROUND(SUMIFS('GROUP Inputs'!H:H,'GROUP Inputs'!A:A,'Kiwi Park Data'!B527),0)</f>
        <v>0</v>
      </c>
      <c r="E527" s="371">
        <f>ROUND(SUMIFS('GROUP Inputs'!I:I,'GROUP Inputs'!A:A,'Kiwi Park Data'!B527),0)</f>
        <v>0</v>
      </c>
      <c r="F527" s="367"/>
      <c r="G527" s="332"/>
      <c r="H527" s="332"/>
      <c r="I527" s="332"/>
      <c r="J527" s="332"/>
      <c r="K527" s="332"/>
      <c r="L527" s="332"/>
      <c r="M527" s="332"/>
      <c r="N527" s="332"/>
      <c r="O527" s="332"/>
      <c r="P527" s="332"/>
      <c r="Q527" s="332"/>
      <c r="R527" s="332"/>
      <c r="S527" s="332"/>
      <c r="T527" s="332"/>
      <c r="U527" s="332"/>
      <c r="V527" s="332"/>
      <c r="W527" s="332"/>
      <c r="X527" s="332"/>
      <c r="Y527" s="332"/>
      <c r="Z527" s="332"/>
      <c r="AA527" s="332"/>
      <c r="AB527" s="332"/>
      <c r="AC527" s="332"/>
      <c r="AD527" s="332"/>
      <c r="AE527" s="332"/>
      <c r="AF527" s="332"/>
      <c r="AG527" s="332"/>
      <c r="AH527" s="332"/>
      <c r="AI527" s="332"/>
      <c r="AJ527" s="332"/>
      <c r="AK527" s="332"/>
      <c r="AL527" s="332"/>
      <c r="AM527" s="332"/>
      <c r="AN527" s="332"/>
      <c r="AO527" s="332"/>
      <c r="AP527" s="332"/>
      <c r="AQ527" s="332"/>
      <c r="AR527" s="332"/>
      <c r="AS527" s="332"/>
      <c r="AT527" s="332"/>
      <c r="AU527" s="332"/>
      <c r="AV527" s="332"/>
      <c r="AW527" s="332"/>
      <c r="AX527" s="332"/>
      <c r="AY527" s="332"/>
      <c r="AZ527" s="332"/>
      <c r="BA527" s="332"/>
      <c r="BB527" s="332"/>
      <c r="BC527" s="332"/>
      <c r="BD527" s="332"/>
      <c r="BE527" s="332"/>
      <c r="BF527" s="332"/>
      <c r="BG527" s="332"/>
      <c r="BH527" s="332"/>
      <c r="BI527" s="332"/>
      <c r="BJ527" s="332"/>
      <c r="BK527" s="332"/>
      <c r="BL527" s="332"/>
      <c r="BM527" s="332"/>
      <c r="BN527" s="332"/>
      <c r="BO527" s="332"/>
      <c r="BP527" s="332"/>
      <c r="BQ527" s="332"/>
      <c r="BR527" s="332"/>
      <c r="BS527" s="332"/>
      <c r="BT527" s="332"/>
      <c r="BU527" s="332"/>
      <c r="BV527" s="332"/>
      <c r="BW527" s="332"/>
      <c r="BX527" s="332"/>
      <c r="BY527" s="332"/>
      <c r="BZ527" s="332"/>
      <c r="CA527" s="332"/>
      <c r="CB527" s="332"/>
      <c r="CC527" s="332"/>
      <c r="CD527" s="332"/>
      <c r="CE527" s="332"/>
      <c r="CF527" s="332"/>
      <c r="CG527" s="332"/>
      <c r="CH527" s="332"/>
      <c r="CI527" s="332"/>
      <c r="CJ527" s="332"/>
      <c r="CK527" s="332"/>
      <c r="CL527" s="332"/>
    </row>
    <row r="528" spans="1:90" s="270" customFormat="1" ht="14.25" x14ac:dyDescent="0.2">
      <c r="A528" s="321"/>
      <c r="B528" s="321">
        <v>7220</v>
      </c>
      <c r="C528" s="315" t="s">
        <v>1619</v>
      </c>
      <c r="D528" s="371">
        <f>ROUND(SUMIFS('GROUP Inputs'!H:H,'GROUP Inputs'!A:A,'Kiwi Park Data'!B528),0)</f>
        <v>0</v>
      </c>
      <c r="E528" s="371">
        <f>ROUND(SUMIFS('GROUP Inputs'!I:I,'GROUP Inputs'!A:A,'Kiwi Park Data'!B528),0)</f>
        <v>0</v>
      </c>
      <c r="F528" s="367"/>
      <c r="G528" s="332"/>
      <c r="H528" s="332"/>
      <c r="I528" s="332"/>
      <c r="J528" s="332"/>
      <c r="K528" s="332"/>
      <c r="L528" s="332"/>
      <c r="M528" s="332"/>
      <c r="N528" s="332"/>
      <c r="O528" s="332"/>
      <c r="P528" s="332"/>
      <c r="Q528" s="332"/>
      <c r="R528" s="332"/>
      <c r="S528" s="332"/>
      <c r="T528" s="332"/>
      <c r="U528" s="332"/>
      <c r="V528" s="332"/>
      <c r="W528" s="332"/>
      <c r="X528" s="332"/>
      <c r="Y528" s="332"/>
      <c r="Z528" s="332"/>
      <c r="AA528" s="332"/>
      <c r="AB528" s="332"/>
      <c r="AC528" s="332"/>
      <c r="AD528" s="332"/>
      <c r="AE528" s="332"/>
      <c r="AF528" s="332"/>
      <c r="AG528" s="332"/>
      <c r="AH528" s="332"/>
      <c r="AI528" s="332"/>
      <c r="AJ528" s="332"/>
      <c r="AK528" s="332"/>
      <c r="AL528" s="332"/>
      <c r="AM528" s="332"/>
      <c r="AN528" s="332"/>
      <c r="AO528" s="332"/>
      <c r="AP528" s="332"/>
      <c r="AQ528" s="332"/>
      <c r="AR528" s="332"/>
      <c r="AS528" s="332"/>
      <c r="AT528" s="332"/>
      <c r="AU528" s="332"/>
      <c r="AV528" s="332"/>
      <c r="AW528" s="332"/>
      <c r="AX528" s="332"/>
      <c r="AY528" s="332"/>
      <c r="AZ528" s="332"/>
      <c r="BA528" s="332"/>
      <c r="BB528" s="332"/>
      <c r="BC528" s="332"/>
      <c r="BD528" s="332"/>
      <c r="BE528" s="332"/>
      <c r="BF528" s="332"/>
      <c r="BG528" s="332"/>
      <c r="BH528" s="332"/>
      <c r="BI528" s="332"/>
      <c r="BJ528" s="332"/>
      <c r="BK528" s="332"/>
      <c r="BL528" s="332"/>
      <c r="BM528" s="332"/>
      <c r="BN528" s="332"/>
      <c r="BO528" s="332"/>
      <c r="BP528" s="332"/>
      <c r="BQ528" s="332"/>
      <c r="BR528" s="332"/>
      <c r="BS528" s="332"/>
      <c r="BT528" s="332"/>
      <c r="BU528" s="332"/>
      <c r="BV528" s="332"/>
      <c r="BW528" s="332"/>
      <c r="BX528" s="332"/>
      <c r="BY528" s="332"/>
      <c r="BZ528" s="332"/>
      <c r="CA528" s="332"/>
      <c r="CB528" s="332"/>
      <c r="CC528" s="332"/>
      <c r="CD528" s="332"/>
      <c r="CE528" s="332"/>
      <c r="CF528" s="332"/>
      <c r="CG528" s="332"/>
      <c r="CH528" s="332"/>
      <c r="CI528" s="332"/>
      <c r="CJ528" s="332"/>
      <c r="CK528" s="332"/>
      <c r="CL528" s="332"/>
    </row>
    <row r="529" spans="1:90" s="270" customFormat="1" ht="14.25" x14ac:dyDescent="0.2">
      <c r="A529" s="321"/>
      <c r="B529" s="321"/>
      <c r="C529" s="315"/>
      <c r="D529" s="371"/>
      <c r="E529" s="367"/>
      <c r="F529" s="367"/>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332"/>
      <c r="AE529" s="332"/>
      <c r="AF529" s="332"/>
      <c r="AG529" s="332"/>
      <c r="AH529" s="332"/>
      <c r="AI529" s="332"/>
      <c r="AJ529" s="332"/>
      <c r="AK529" s="332"/>
      <c r="AL529" s="332"/>
      <c r="AM529" s="332"/>
      <c r="AN529" s="332"/>
      <c r="AO529" s="332"/>
      <c r="AP529" s="332"/>
      <c r="AQ529" s="332"/>
      <c r="AR529" s="332"/>
      <c r="AS529" s="332"/>
      <c r="AT529" s="332"/>
      <c r="AU529" s="332"/>
      <c r="AV529" s="332"/>
      <c r="AW529" s="332"/>
      <c r="AX529" s="332"/>
      <c r="AY529" s="332"/>
      <c r="AZ529" s="332"/>
      <c r="BA529" s="332"/>
      <c r="BB529" s="332"/>
      <c r="BC529" s="332"/>
      <c r="BD529" s="332"/>
      <c r="BE529" s="332"/>
      <c r="BF529" s="332"/>
      <c r="BG529" s="332"/>
      <c r="BH529" s="332"/>
      <c r="BI529" s="332"/>
      <c r="BJ529" s="332"/>
      <c r="BK529" s="332"/>
      <c r="BL529" s="332"/>
      <c r="BM529" s="332"/>
      <c r="BN529" s="332"/>
      <c r="BO529" s="332"/>
      <c r="BP529" s="332"/>
      <c r="BQ529" s="332"/>
      <c r="BR529" s="332"/>
      <c r="BS529" s="332"/>
      <c r="BT529" s="332"/>
      <c r="BU529" s="332"/>
      <c r="BV529" s="332"/>
      <c r="BW529" s="332"/>
      <c r="BX529" s="332"/>
      <c r="BY529" s="332"/>
      <c r="BZ529" s="332"/>
      <c r="CA529" s="332"/>
      <c r="CB529" s="332"/>
      <c r="CC529" s="332"/>
      <c r="CD529" s="332"/>
      <c r="CE529" s="332"/>
      <c r="CF529" s="332"/>
      <c r="CG529" s="332"/>
      <c r="CH529" s="332"/>
      <c r="CI529" s="332"/>
      <c r="CJ529" s="332"/>
      <c r="CK529" s="332"/>
      <c r="CL529" s="332"/>
    </row>
    <row r="530" spans="1:90" s="271" customFormat="1" ht="14.25" x14ac:dyDescent="0.2">
      <c r="A530" s="324"/>
      <c r="B530" s="758">
        <v>7230</v>
      </c>
      <c r="C530" s="759" t="s">
        <v>994</v>
      </c>
      <c r="D530" s="760">
        <f>SUM(D527:D529)</f>
        <v>0</v>
      </c>
      <c r="E530" s="760">
        <f>SUM(E527:E529)</f>
        <v>0</v>
      </c>
      <c r="F530" s="761"/>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c r="AE530" s="334"/>
      <c r="AF530" s="334"/>
      <c r="AG530" s="334"/>
      <c r="AH530" s="334"/>
      <c r="AI530" s="334"/>
      <c r="AJ530" s="334"/>
      <c r="AK530" s="334"/>
      <c r="AL530" s="334"/>
      <c r="AM530" s="334"/>
      <c r="AN530" s="334"/>
      <c r="AO530" s="334"/>
      <c r="AP530" s="334"/>
      <c r="AQ530" s="334"/>
      <c r="AR530" s="334"/>
      <c r="AS530" s="334"/>
      <c r="AT530" s="334"/>
      <c r="AU530" s="334"/>
      <c r="AV530" s="334"/>
      <c r="AW530" s="334"/>
      <c r="AX530" s="334"/>
      <c r="AY530" s="334"/>
      <c r="AZ530" s="334"/>
      <c r="BA530" s="334"/>
      <c r="BB530" s="334"/>
      <c r="BC530" s="334"/>
      <c r="BD530" s="334"/>
      <c r="BE530" s="334"/>
      <c r="BF530" s="334"/>
      <c r="BG530" s="334"/>
      <c r="BH530" s="334"/>
      <c r="BI530" s="334"/>
      <c r="BJ530" s="334"/>
      <c r="BK530" s="334"/>
      <c r="BL530" s="334"/>
      <c r="BM530" s="334"/>
      <c r="BN530" s="334"/>
      <c r="BO530" s="334"/>
      <c r="BP530" s="334"/>
      <c r="BQ530" s="334"/>
      <c r="BR530" s="334"/>
      <c r="BS530" s="334"/>
      <c r="BT530" s="334"/>
      <c r="BU530" s="334"/>
      <c r="BV530" s="334"/>
      <c r="BW530" s="334"/>
      <c r="BX530" s="334"/>
      <c r="BY530" s="334"/>
      <c r="BZ530" s="334"/>
      <c r="CA530" s="334"/>
      <c r="CB530" s="334"/>
      <c r="CC530" s="334"/>
      <c r="CD530" s="334"/>
      <c r="CE530" s="334"/>
      <c r="CF530" s="334"/>
      <c r="CG530" s="334"/>
      <c r="CH530" s="334"/>
      <c r="CI530" s="334"/>
      <c r="CJ530" s="334"/>
      <c r="CK530" s="334"/>
      <c r="CL530" s="334"/>
    </row>
    <row r="531" spans="1:90" ht="15" x14ac:dyDescent="0.2">
      <c r="A531" s="323"/>
      <c r="B531" s="323"/>
      <c r="C531" s="318"/>
      <c r="D531" s="371"/>
      <c r="E531" s="367"/>
      <c r="F531" s="367"/>
    </row>
    <row r="532" spans="1:90" s="271" customFormat="1" ht="14.25" x14ac:dyDescent="0.2">
      <c r="A532" s="325"/>
      <c r="B532" s="762">
        <v>7300</v>
      </c>
      <c r="C532" s="763" t="s">
        <v>1620</v>
      </c>
      <c r="D532" s="760">
        <f>SUM(D524,D530)</f>
        <v>0</v>
      </c>
      <c r="E532" s="760">
        <f>SUM(E524,E530)</f>
        <v>0</v>
      </c>
      <c r="F532" s="761"/>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c r="AE532" s="334"/>
      <c r="AF532" s="334"/>
      <c r="AG532" s="334"/>
      <c r="AH532" s="334"/>
      <c r="AI532" s="334"/>
      <c r="AJ532" s="334"/>
      <c r="AK532" s="334"/>
      <c r="AL532" s="334"/>
      <c r="AM532" s="334"/>
      <c r="AN532" s="334"/>
      <c r="AO532" s="334"/>
      <c r="AP532" s="334"/>
      <c r="AQ532" s="334"/>
      <c r="AR532" s="334"/>
      <c r="AS532" s="334"/>
      <c r="AT532" s="334"/>
      <c r="AU532" s="334"/>
      <c r="AV532" s="334"/>
      <c r="AW532" s="334"/>
      <c r="AX532" s="334"/>
      <c r="AY532" s="334"/>
      <c r="AZ532" s="334"/>
      <c r="BA532" s="334"/>
      <c r="BB532" s="334"/>
      <c r="BC532" s="334"/>
      <c r="BD532" s="334"/>
      <c r="BE532" s="334"/>
      <c r="BF532" s="334"/>
      <c r="BG532" s="334"/>
      <c r="BH532" s="334"/>
      <c r="BI532" s="334"/>
      <c r="BJ532" s="334"/>
      <c r="BK532" s="334"/>
      <c r="BL532" s="334"/>
      <c r="BM532" s="334"/>
      <c r="BN532" s="334"/>
      <c r="BO532" s="334"/>
      <c r="BP532" s="334"/>
      <c r="BQ532" s="334"/>
      <c r="BR532" s="334"/>
      <c r="BS532" s="334"/>
      <c r="BT532" s="334"/>
      <c r="BU532" s="334"/>
      <c r="BV532" s="334"/>
      <c r="BW532" s="334"/>
      <c r="BX532" s="334"/>
      <c r="BY532" s="334"/>
      <c r="BZ532" s="334"/>
      <c r="CA532" s="334"/>
      <c r="CB532" s="334"/>
      <c r="CC532" s="334"/>
      <c r="CD532" s="334"/>
      <c r="CE532" s="334"/>
      <c r="CF532" s="334"/>
      <c r="CG532" s="334"/>
      <c r="CH532" s="334"/>
      <c r="CI532" s="334"/>
      <c r="CJ532" s="334"/>
      <c r="CK532" s="334"/>
      <c r="CL532" s="334"/>
    </row>
    <row r="533" spans="1:90" ht="15" x14ac:dyDescent="0.2">
      <c r="A533" s="323"/>
      <c r="B533" s="323"/>
      <c r="C533" s="318"/>
      <c r="D533" s="371"/>
      <c r="E533" s="367"/>
      <c r="F533" s="367"/>
    </row>
    <row r="534" spans="1:90" ht="15" x14ac:dyDescent="0.2">
      <c r="A534" s="323"/>
      <c r="B534" s="323"/>
      <c r="C534" s="318"/>
      <c r="D534" s="371"/>
      <c r="E534" s="367"/>
      <c r="F534" s="367"/>
    </row>
    <row r="535" spans="1:90" s="273" customFormat="1" ht="15" x14ac:dyDescent="0.2">
      <c r="A535" s="322"/>
      <c r="B535" s="322">
        <v>8000</v>
      </c>
      <c r="C535" s="317" t="s">
        <v>1621</v>
      </c>
      <c r="D535" s="372"/>
      <c r="E535" s="368"/>
      <c r="F535" s="368"/>
    </row>
    <row r="536" spans="1:90" ht="15" x14ac:dyDescent="0.2">
      <c r="A536" s="323"/>
      <c r="B536" s="323"/>
      <c r="C536" s="318"/>
      <c r="D536" s="371"/>
      <c r="E536" s="367"/>
      <c r="F536" s="367"/>
    </row>
    <row r="537" spans="1:90" ht="15" x14ac:dyDescent="0.2">
      <c r="A537" s="323"/>
      <c r="B537" s="323">
        <v>8100</v>
      </c>
      <c r="C537" s="318" t="s">
        <v>1622</v>
      </c>
      <c r="D537" s="371"/>
      <c r="E537" s="367"/>
      <c r="F537" s="367"/>
    </row>
    <row r="538" spans="1:90" ht="15" x14ac:dyDescent="0.2">
      <c r="A538" s="323"/>
      <c r="B538" s="323"/>
      <c r="C538" s="318"/>
      <c r="D538" s="371"/>
      <c r="E538" s="367"/>
      <c r="F538" s="367"/>
    </row>
    <row r="539" spans="1:90" ht="15" x14ac:dyDescent="0.2">
      <c r="A539" s="323"/>
      <c r="B539" s="323">
        <v>8200</v>
      </c>
      <c r="C539" s="318" t="s">
        <v>1623</v>
      </c>
      <c r="D539" s="371"/>
      <c r="E539" s="367"/>
      <c r="F539" s="367"/>
    </row>
    <row r="540" spans="1:90" s="270" customFormat="1" ht="14.25" x14ac:dyDescent="0.2">
      <c r="A540" s="321"/>
      <c r="B540" s="321">
        <v>8210</v>
      </c>
      <c r="C540" s="315" t="s">
        <v>1624</v>
      </c>
      <c r="D540" s="371">
        <f>ROUND(SUMIFS('GROUP Inputs'!H:H,'GROUP Inputs'!A:A,'Kiwi Park Data'!B540),0)</f>
        <v>0</v>
      </c>
      <c r="E540" s="371">
        <f>ROUND(SUMIFS('GROUP Inputs'!I:I,'GROUP Inputs'!A:A,'Kiwi Park Data'!B540),0)</f>
        <v>0</v>
      </c>
      <c r="F540" s="367"/>
      <c r="G540" s="332"/>
      <c r="H540" s="332"/>
      <c r="I540" s="332"/>
      <c r="J540" s="332"/>
      <c r="K540" s="332"/>
      <c r="L540" s="332"/>
      <c r="M540" s="332"/>
      <c r="N540" s="332"/>
      <c r="O540" s="332"/>
      <c r="P540" s="332"/>
      <c r="Q540" s="332"/>
      <c r="R540" s="332"/>
      <c r="S540" s="332"/>
      <c r="T540" s="332"/>
      <c r="U540" s="332"/>
      <c r="V540" s="332"/>
      <c r="W540" s="332"/>
      <c r="X540" s="332"/>
      <c r="Y540" s="332"/>
      <c r="Z540" s="332"/>
      <c r="AA540" s="332"/>
      <c r="AB540" s="332"/>
      <c r="AC540" s="332"/>
      <c r="AD540" s="332"/>
      <c r="AE540" s="332"/>
      <c r="AF540" s="332"/>
      <c r="AG540" s="332"/>
      <c r="AH540" s="332"/>
      <c r="AI540" s="332"/>
      <c r="AJ540" s="332"/>
      <c r="AK540" s="332"/>
      <c r="AL540" s="332"/>
      <c r="AM540" s="332"/>
      <c r="AN540" s="332"/>
      <c r="AO540" s="332"/>
      <c r="AP540" s="332"/>
      <c r="AQ540" s="332"/>
      <c r="AR540" s="332"/>
      <c r="AS540" s="332"/>
      <c r="AT540" s="332"/>
      <c r="AU540" s="332"/>
      <c r="AV540" s="332"/>
      <c r="AW540" s="332"/>
      <c r="AX540" s="332"/>
      <c r="AY540" s="332"/>
      <c r="AZ540" s="332"/>
      <c r="BA540" s="332"/>
      <c r="BB540" s="332"/>
      <c r="BC540" s="332"/>
      <c r="BD540" s="332"/>
      <c r="BE540" s="332"/>
      <c r="BF540" s="332"/>
      <c r="BG540" s="332"/>
      <c r="BH540" s="332"/>
      <c r="BI540" s="332"/>
      <c r="BJ540" s="332"/>
      <c r="BK540" s="332"/>
      <c r="BL540" s="332"/>
      <c r="BM540" s="332"/>
      <c r="BN540" s="332"/>
      <c r="BO540" s="332"/>
      <c r="BP540" s="332"/>
      <c r="BQ540" s="332"/>
      <c r="BR540" s="332"/>
      <c r="BS540" s="332"/>
      <c r="BT540" s="332"/>
      <c r="BU540" s="332"/>
      <c r="BV540" s="332"/>
      <c r="BW540" s="332"/>
      <c r="BX540" s="332"/>
      <c r="BY540" s="332"/>
      <c r="BZ540" s="332"/>
      <c r="CA540" s="332"/>
      <c r="CB540" s="332"/>
      <c r="CC540" s="332"/>
      <c r="CD540" s="332"/>
      <c r="CE540" s="332"/>
      <c r="CF540" s="332"/>
      <c r="CG540" s="332"/>
      <c r="CH540" s="332"/>
      <c r="CI540" s="332"/>
      <c r="CJ540" s="332"/>
      <c r="CK540" s="332"/>
      <c r="CL540" s="332"/>
    </row>
    <row r="541" spans="1:90" s="270" customFormat="1" ht="14.25" x14ac:dyDescent="0.2">
      <c r="A541" s="321"/>
      <c r="B541" s="321">
        <v>8220</v>
      </c>
      <c r="C541" s="315" t="s">
        <v>1625</v>
      </c>
      <c r="D541" s="371">
        <f>ROUND(SUMIFS('GROUP Inputs'!H:H,'GROUP Inputs'!A:A,'Kiwi Park Data'!B541),0)</f>
        <v>0</v>
      </c>
      <c r="E541" s="371">
        <f>ROUND(SUMIFS('GROUP Inputs'!I:I,'GROUP Inputs'!A:A,'Kiwi Park Data'!B541),0)</f>
        <v>0</v>
      </c>
      <c r="F541" s="367"/>
      <c r="G541" s="332"/>
      <c r="H541" s="332"/>
      <c r="I541" s="332"/>
      <c r="J541" s="332"/>
      <c r="K541" s="332"/>
      <c r="L541" s="332"/>
      <c r="M541" s="332"/>
      <c r="N541" s="332"/>
      <c r="O541" s="332"/>
      <c r="P541" s="332"/>
      <c r="Q541" s="332"/>
      <c r="R541" s="332"/>
      <c r="S541" s="332"/>
      <c r="T541" s="332"/>
      <c r="U541" s="332"/>
      <c r="V541" s="332"/>
      <c r="W541" s="332"/>
      <c r="X541" s="332"/>
      <c r="Y541" s="332"/>
      <c r="Z541" s="332"/>
      <c r="AA541" s="332"/>
      <c r="AB541" s="332"/>
      <c r="AC541" s="332"/>
      <c r="AD541" s="332"/>
      <c r="AE541" s="332"/>
      <c r="AF541" s="332"/>
      <c r="AG541" s="332"/>
      <c r="AH541" s="332"/>
      <c r="AI541" s="332"/>
      <c r="AJ541" s="332"/>
      <c r="AK541" s="332"/>
      <c r="AL541" s="332"/>
      <c r="AM541" s="332"/>
      <c r="AN541" s="332"/>
      <c r="AO541" s="332"/>
      <c r="AP541" s="332"/>
      <c r="AQ541" s="332"/>
      <c r="AR541" s="332"/>
      <c r="AS541" s="332"/>
      <c r="AT541" s="332"/>
      <c r="AU541" s="332"/>
      <c r="AV541" s="332"/>
      <c r="AW541" s="332"/>
      <c r="AX541" s="332"/>
      <c r="AY541" s="332"/>
      <c r="AZ541" s="332"/>
      <c r="BA541" s="332"/>
      <c r="BB541" s="332"/>
      <c r="BC541" s="332"/>
      <c r="BD541" s="332"/>
      <c r="BE541" s="332"/>
      <c r="BF541" s="332"/>
      <c r="BG541" s="332"/>
      <c r="BH541" s="332"/>
      <c r="BI541" s="332"/>
      <c r="BJ541" s="332"/>
      <c r="BK541" s="332"/>
      <c r="BL541" s="332"/>
      <c r="BM541" s="332"/>
      <c r="BN541" s="332"/>
      <c r="BO541" s="332"/>
      <c r="BP541" s="332"/>
      <c r="BQ541" s="332"/>
      <c r="BR541" s="332"/>
      <c r="BS541" s="332"/>
      <c r="BT541" s="332"/>
      <c r="BU541" s="332"/>
      <c r="BV541" s="332"/>
      <c r="BW541" s="332"/>
      <c r="BX541" s="332"/>
      <c r="BY541" s="332"/>
      <c r="BZ541" s="332"/>
      <c r="CA541" s="332"/>
      <c r="CB541" s="332"/>
      <c r="CC541" s="332"/>
      <c r="CD541" s="332"/>
      <c r="CE541" s="332"/>
      <c r="CF541" s="332"/>
      <c r="CG541" s="332"/>
      <c r="CH541" s="332"/>
      <c r="CI541" s="332"/>
      <c r="CJ541" s="332"/>
      <c r="CK541" s="332"/>
      <c r="CL541" s="332"/>
    </row>
    <row r="542" spans="1:90" s="270" customFormat="1" ht="14.25" x14ac:dyDescent="0.2">
      <c r="A542" s="321"/>
      <c r="B542" s="321">
        <v>8230</v>
      </c>
      <c r="C542" s="315" t="s">
        <v>1626</v>
      </c>
      <c r="D542" s="371">
        <f>ROUND(SUMIFS('GROUP Inputs'!H:H,'GROUP Inputs'!A:A,'Kiwi Park Data'!B542),0)</f>
        <v>0</v>
      </c>
      <c r="E542" s="371">
        <f>ROUND(SUMIFS('GROUP Inputs'!I:I,'GROUP Inputs'!A:A,'Kiwi Park Data'!B542),0)</f>
        <v>0</v>
      </c>
      <c r="F542" s="367"/>
      <c r="G542" s="332"/>
      <c r="H542" s="332"/>
      <c r="I542" s="332"/>
      <c r="J542" s="332"/>
      <c r="K542" s="332"/>
      <c r="L542" s="332"/>
      <c r="M542" s="332"/>
      <c r="N542" s="332"/>
      <c r="O542" s="332"/>
      <c r="P542" s="332"/>
      <c r="Q542" s="332"/>
      <c r="R542" s="332"/>
      <c r="S542" s="332"/>
      <c r="T542" s="332"/>
      <c r="U542" s="332"/>
      <c r="V542" s="332"/>
      <c r="W542" s="332"/>
      <c r="X542" s="332"/>
      <c r="Y542" s="332"/>
      <c r="Z542" s="332"/>
      <c r="AA542" s="332"/>
      <c r="AB542" s="332"/>
      <c r="AC542" s="332"/>
      <c r="AD542" s="332"/>
      <c r="AE542" s="332"/>
      <c r="AF542" s="332"/>
      <c r="AG542" s="332"/>
      <c r="AH542" s="332"/>
      <c r="AI542" s="332"/>
      <c r="AJ542" s="332"/>
      <c r="AK542" s="332"/>
      <c r="AL542" s="332"/>
      <c r="AM542" s="332"/>
      <c r="AN542" s="332"/>
      <c r="AO542" s="332"/>
      <c r="AP542" s="332"/>
      <c r="AQ542" s="332"/>
      <c r="AR542" s="332"/>
      <c r="AS542" s="332"/>
      <c r="AT542" s="332"/>
      <c r="AU542" s="332"/>
      <c r="AV542" s="332"/>
      <c r="AW542" s="332"/>
      <c r="AX542" s="332"/>
      <c r="AY542" s="332"/>
      <c r="AZ542" s="332"/>
      <c r="BA542" s="332"/>
      <c r="BB542" s="332"/>
      <c r="BC542" s="332"/>
      <c r="BD542" s="332"/>
      <c r="BE542" s="332"/>
      <c r="BF542" s="332"/>
      <c r="BG542" s="332"/>
      <c r="BH542" s="332"/>
      <c r="BI542" s="332"/>
      <c r="BJ542" s="332"/>
      <c r="BK542" s="332"/>
      <c r="BL542" s="332"/>
      <c r="BM542" s="332"/>
      <c r="BN542" s="332"/>
      <c r="BO542" s="332"/>
      <c r="BP542" s="332"/>
      <c r="BQ542" s="332"/>
      <c r="BR542" s="332"/>
      <c r="BS542" s="332"/>
      <c r="BT542" s="332"/>
      <c r="BU542" s="332"/>
      <c r="BV542" s="332"/>
      <c r="BW542" s="332"/>
      <c r="BX542" s="332"/>
      <c r="BY542" s="332"/>
      <c r="BZ542" s="332"/>
      <c r="CA542" s="332"/>
      <c r="CB542" s="332"/>
      <c r="CC542" s="332"/>
      <c r="CD542" s="332"/>
      <c r="CE542" s="332"/>
      <c r="CF542" s="332"/>
      <c r="CG542" s="332"/>
      <c r="CH542" s="332"/>
      <c r="CI542" s="332"/>
      <c r="CJ542" s="332"/>
      <c r="CK542" s="332"/>
      <c r="CL542" s="332"/>
    </row>
    <row r="543" spans="1:90" s="270" customFormat="1" ht="14.25" x14ac:dyDescent="0.2">
      <c r="A543" s="321"/>
      <c r="B543" s="321"/>
      <c r="C543" s="315"/>
      <c r="D543" s="371"/>
      <c r="E543" s="367"/>
      <c r="F543" s="367"/>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2"/>
      <c r="AD543" s="332"/>
      <c r="AE543" s="332"/>
      <c r="AF543" s="332"/>
      <c r="AG543" s="332"/>
      <c r="AH543" s="332"/>
      <c r="AI543" s="332"/>
      <c r="AJ543" s="332"/>
      <c r="AK543" s="332"/>
      <c r="AL543" s="332"/>
      <c r="AM543" s="332"/>
      <c r="AN543" s="332"/>
      <c r="AO543" s="332"/>
      <c r="AP543" s="332"/>
      <c r="AQ543" s="332"/>
      <c r="AR543" s="332"/>
      <c r="AS543" s="332"/>
      <c r="AT543" s="332"/>
      <c r="AU543" s="332"/>
      <c r="AV543" s="332"/>
      <c r="AW543" s="332"/>
      <c r="AX543" s="332"/>
      <c r="AY543" s="332"/>
      <c r="AZ543" s="332"/>
      <c r="BA543" s="332"/>
      <c r="BB543" s="332"/>
      <c r="BC543" s="332"/>
      <c r="BD543" s="332"/>
      <c r="BE543" s="332"/>
      <c r="BF543" s="332"/>
      <c r="BG543" s="332"/>
      <c r="BH543" s="332"/>
      <c r="BI543" s="332"/>
      <c r="BJ543" s="332"/>
      <c r="BK543" s="332"/>
      <c r="BL543" s="332"/>
      <c r="BM543" s="332"/>
      <c r="BN543" s="332"/>
      <c r="BO543" s="332"/>
      <c r="BP543" s="332"/>
      <c r="BQ543" s="332"/>
      <c r="BR543" s="332"/>
      <c r="BS543" s="332"/>
      <c r="BT543" s="332"/>
      <c r="BU543" s="332"/>
      <c r="BV543" s="332"/>
      <c r="BW543" s="332"/>
      <c r="BX543" s="332"/>
      <c r="BY543" s="332"/>
      <c r="BZ543" s="332"/>
      <c r="CA543" s="332"/>
      <c r="CB543" s="332"/>
      <c r="CC543" s="332"/>
      <c r="CD543" s="332"/>
      <c r="CE543" s="332"/>
      <c r="CF543" s="332"/>
      <c r="CG543" s="332"/>
      <c r="CH543" s="332"/>
      <c r="CI543" s="332"/>
      <c r="CJ543" s="332"/>
      <c r="CK543" s="332"/>
      <c r="CL543" s="332"/>
    </row>
    <row r="544" spans="1:90" s="271" customFormat="1" ht="14.25" x14ac:dyDescent="0.2">
      <c r="A544" s="324"/>
      <c r="B544" s="758">
        <v>8298</v>
      </c>
      <c r="C544" s="759" t="s">
        <v>994</v>
      </c>
      <c r="D544" s="760">
        <f>SUM(D540:D543)</f>
        <v>0</v>
      </c>
      <c r="E544" s="760">
        <f>SUM(E540:E543)</f>
        <v>0</v>
      </c>
      <c r="F544" s="761"/>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c r="AE544" s="334"/>
      <c r="AF544" s="334"/>
      <c r="AG544" s="334"/>
      <c r="AH544" s="334"/>
      <c r="AI544" s="334"/>
      <c r="AJ544" s="334"/>
      <c r="AK544" s="334"/>
      <c r="AL544" s="334"/>
      <c r="AM544" s="334"/>
      <c r="AN544" s="334"/>
      <c r="AO544" s="334"/>
      <c r="AP544" s="334"/>
      <c r="AQ544" s="334"/>
      <c r="AR544" s="334"/>
      <c r="AS544" s="334"/>
      <c r="AT544" s="334"/>
      <c r="AU544" s="334"/>
      <c r="AV544" s="334"/>
      <c r="AW544" s="334"/>
      <c r="AX544" s="334"/>
      <c r="AY544" s="334"/>
      <c r="AZ544" s="334"/>
      <c r="BA544" s="334"/>
      <c r="BB544" s="334"/>
      <c r="BC544" s="334"/>
      <c r="BD544" s="334"/>
      <c r="BE544" s="334"/>
      <c r="BF544" s="334"/>
      <c r="BG544" s="334"/>
      <c r="BH544" s="334"/>
      <c r="BI544" s="334"/>
      <c r="BJ544" s="334"/>
      <c r="BK544" s="334"/>
      <c r="BL544" s="334"/>
      <c r="BM544" s="334"/>
      <c r="BN544" s="334"/>
      <c r="BO544" s="334"/>
      <c r="BP544" s="334"/>
      <c r="BQ544" s="334"/>
      <c r="BR544" s="334"/>
      <c r="BS544" s="334"/>
      <c r="BT544" s="334"/>
      <c r="BU544" s="334"/>
      <c r="BV544" s="334"/>
      <c r="BW544" s="334"/>
      <c r="BX544" s="334"/>
      <c r="BY544" s="334"/>
      <c r="BZ544" s="334"/>
      <c r="CA544" s="334"/>
      <c r="CB544" s="334"/>
      <c r="CC544" s="334"/>
      <c r="CD544" s="334"/>
      <c r="CE544" s="334"/>
      <c r="CF544" s="334"/>
      <c r="CG544" s="334"/>
      <c r="CH544" s="334"/>
      <c r="CI544" s="334"/>
      <c r="CJ544" s="334"/>
      <c r="CK544" s="334"/>
      <c r="CL544" s="334"/>
    </row>
    <row r="545" spans="1:90" ht="15" x14ac:dyDescent="0.2">
      <c r="A545" s="323"/>
      <c r="B545" s="323"/>
      <c r="C545" s="318"/>
      <c r="D545" s="371"/>
      <c r="E545" s="367"/>
      <c r="F545" s="367"/>
    </row>
    <row r="546" spans="1:90" ht="15" x14ac:dyDescent="0.2">
      <c r="A546" s="323"/>
      <c r="B546" s="323">
        <v>8300</v>
      </c>
      <c r="C546" s="318" t="s">
        <v>1627</v>
      </c>
      <c r="D546" s="371"/>
      <c r="E546" s="367"/>
      <c r="F546" s="367"/>
    </row>
    <row r="547" spans="1:90" s="270" customFormat="1" ht="14.25" x14ac:dyDescent="0.2">
      <c r="A547" s="321"/>
      <c r="B547" s="321">
        <v>8310</v>
      </c>
      <c r="C547" s="315" t="s">
        <v>1624</v>
      </c>
      <c r="D547" s="371">
        <f>ROUND(SUMIFS('GROUP Inputs'!H:H,'GROUP Inputs'!A:A,'Kiwi Park Data'!B547),0)</f>
        <v>0</v>
      </c>
      <c r="E547" s="371">
        <f>ROUND(SUMIFS('GROUP Inputs'!I:I,'GROUP Inputs'!A:A,'Kiwi Park Data'!B547),0)</f>
        <v>0</v>
      </c>
      <c r="F547" s="367"/>
      <c r="G547" s="332"/>
      <c r="H547" s="332"/>
      <c r="I547" s="332"/>
      <c r="J547" s="332"/>
      <c r="K547" s="332"/>
      <c r="L547" s="332"/>
      <c r="M547" s="332"/>
      <c r="N547" s="332"/>
      <c r="O547" s="332"/>
      <c r="P547" s="332"/>
      <c r="Q547" s="332"/>
      <c r="R547" s="332"/>
      <c r="S547" s="332"/>
      <c r="T547" s="332"/>
      <c r="U547" s="332"/>
      <c r="V547" s="332"/>
      <c r="W547" s="332"/>
      <c r="X547" s="332"/>
      <c r="Y547" s="332"/>
      <c r="Z547" s="332"/>
      <c r="AA547" s="332"/>
      <c r="AB547" s="332"/>
      <c r="AC547" s="332"/>
      <c r="AD547" s="332"/>
      <c r="AE547" s="332"/>
      <c r="AF547" s="332"/>
      <c r="AG547" s="332"/>
      <c r="AH547" s="332"/>
      <c r="AI547" s="332"/>
      <c r="AJ547" s="332"/>
      <c r="AK547" s="332"/>
      <c r="AL547" s="332"/>
      <c r="AM547" s="332"/>
      <c r="AN547" s="332"/>
      <c r="AO547" s="332"/>
      <c r="AP547" s="332"/>
      <c r="AQ547" s="332"/>
      <c r="AR547" s="332"/>
      <c r="AS547" s="332"/>
      <c r="AT547" s="332"/>
      <c r="AU547" s="332"/>
      <c r="AV547" s="332"/>
      <c r="AW547" s="332"/>
      <c r="AX547" s="332"/>
      <c r="AY547" s="332"/>
      <c r="AZ547" s="332"/>
      <c r="BA547" s="332"/>
      <c r="BB547" s="332"/>
      <c r="BC547" s="332"/>
      <c r="BD547" s="332"/>
      <c r="BE547" s="332"/>
      <c r="BF547" s="332"/>
      <c r="BG547" s="332"/>
      <c r="BH547" s="332"/>
      <c r="BI547" s="332"/>
      <c r="BJ547" s="332"/>
      <c r="BK547" s="332"/>
      <c r="BL547" s="332"/>
      <c r="BM547" s="332"/>
      <c r="BN547" s="332"/>
      <c r="BO547" s="332"/>
      <c r="BP547" s="332"/>
      <c r="BQ547" s="332"/>
      <c r="BR547" s="332"/>
      <c r="BS547" s="332"/>
      <c r="BT547" s="332"/>
      <c r="BU547" s="332"/>
      <c r="BV547" s="332"/>
      <c r="BW547" s="332"/>
      <c r="BX547" s="332"/>
      <c r="BY547" s="332"/>
      <c r="BZ547" s="332"/>
      <c r="CA547" s="332"/>
      <c r="CB547" s="332"/>
      <c r="CC547" s="332"/>
      <c r="CD547" s="332"/>
      <c r="CE547" s="332"/>
      <c r="CF547" s="332"/>
      <c r="CG547" s="332"/>
      <c r="CH547" s="332"/>
      <c r="CI547" s="332"/>
      <c r="CJ547" s="332"/>
      <c r="CK547" s="332"/>
      <c r="CL547" s="332"/>
    </row>
    <row r="548" spans="1:90" s="270" customFormat="1" ht="14.25" x14ac:dyDescent="0.2">
      <c r="A548" s="321"/>
      <c r="B548" s="321">
        <v>8320</v>
      </c>
      <c r="C548" s="315" t="s">
        <v>1625</v>
      </c>
      <c r="D548" s="371">
        <f>ROUND(SUMIFS('GROUP Inputs'!H:H,'GROUP Inputs'!A:A,'Kiwi Park Data'!B548),0)</f>
        <v>0</v>
      </c>
      <c r="E548" s="371">
        <f>ROUND(SUMIFS('GROUP Inputs'!I:I,'GROUP Inputs'!A:A,'Kiwi Park Data'!B548),0)</f>
        <v>0</v>
      </c>
      <c r="F548" s="367"/>
      <c r="G548" s="332"/>
      <c r="H548" s="332"/>
      <c r="I548" s="332"/>
      <c r="J548" s="332"/>
      <c r="K548" s="332"/>
      <c r="L548" s="332"/>
      <c r="M548" s="332"/>
      <c r="N548" s="332"/>
      <c r="O548" s="332"/>
      <c r="P548" s="332"/>
      <c r="Q548" s="332"/>
      <c r="R548" s="332"/>
      <c r="S548" s="332"/>
      <c r="T548" s="332"/>
      <c r="U548" s="332"/>
      <c r="V548" s="332"/>
      <c r="W548" s="332"/>
      <c r="X548" s="332"/>
      <c r="Y548" s="332"/>
      <c r="Z548" s="332"/>
      <c r="AA548" s="332"/>
      <c r="AB548" s="332"/>
      <c r="AC548" s="332"/>
      <c r="AD548" s="332"/>
      <c r="AE548" s="332"/>
      <c r="AF548" s="332"/>
      <c r="AG548" s="332"/>
      <c r="AH548" s="332"/>
      <c r="AI548" s="332"/>
      <c r="AJ548" s="332"/>
      <c r="AK548" s="332"/>
      <c r="AL548" s="332"/>
      <c r="AM548" s="332"/>
      <c r="AN548" s="332"/>
      <c r="AO548" s="332"/>
      <c r="AP548" s="332"/>
      <c r="AQ548" s="332"/>
      <c r="AR548" s="332"/>
      <c r="AS548" s="332"/>
      <c r="AT548" s="332"/>
      <c r="AU548" s="332"/>
      <c r="AV548" s="332"/>
      <c r="AW548" s="332"/>
      <c r="AX548" s="332"/>
      <c r="AY548" s="332"/>
      <c r="AZ548" s="332"/>
      <c r="BA548" s="332"/>
      <c r="BB548" s="332"/>
      <c r="BC548" s="332"/>
      <c r="BD548" s="332"/>
      <c r="BE548" s="332"/>
      <c r="BF548" s="332"/>
      <c r="BG548" s="332"/>
      <c r="BH548" s="332"/>
      <c r="BI548" s="332"/>
      <c r="BJ548" s="332"/>
      <c r="BK548" s="332"/>
      <c r="BL548" s="332"/>
      <c r="BM548" s="332"/>
      <c r="BN548" s="332"/>
      <c r="BO548" s="332"/>
      <c r="BP548" s="332"/>
      <c r="BQ548" s="332"/>
      <c r="BR548" s="332"/>
      <c r="BS548" s="332"/>
      <c r="BT548" s="332"/>
      <c r="BU548" s="332"/>
      <c r="BV548" s="332"/>
      <c r="BW548" s="332"/>
      <c r="BX548" s="332"/>
      <c r="BY548" s="332"/>
      <c r="BZ548" s="332"/>
      <c r="CA548" s="332"/>
      <c r="CB548" s="332"/>
      <c r="CC548" s="332"/>
      <c r="CD548" s="332"/>
      <c r="CE548" s="332"/>
      <c r="CF548" s="332"/>
      <c r="CG548" s="332"/>
      <c r="CH548" s="332"/>
      <c r="CI548" s="332"/>
      <c r="CJ548" s="332"/>
      <c r="CK548" s="332"/>
      <c r="CL548" s="332"/>
    </row>
    <row r="549" spans="1:90" s="270" customFormat="1" ht="14.25" x14ac:dyDescent="0.2">
      <c r="A549" s="321"/>
      <c r="B549" s="321">
        <v>8330</v>
      </c>
      <c r="C549" s="315" t="s">
        <v>1626</v>
      </c>
      <c r="D549" s="371">
        <f>ROUND(SUMIFS('GROUP Inputs'!H:H,'GROUP Inputs'!A:A,'Kiwi Park Data'!B549),0)</f>
        <v>0</v>
      </c>
      <c r="E549" s="371">
        <f>ROUND(SUMIFS('GROUP Inputs'!I:I,'GROUP Inputs'!A:A,'Kiwi Park Data'!B549),0)</f>
        <v>0</v>
      </c>
      <c r="F549" s="367"/>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332"/>
      <c r="AE549" s="332"/>
      <c r="AF549" s="332"/>
      <c r="AG549" s="332"/>
      <c r="AH549" s="332"/>
      <c r="AI549" s="332"/>
      <c r="AJ549" s="332"/>
      <c r="AK549" s="332"/>
      <c r="AL549" s="332"/>
      <c r="AM549" s="332"/>
      <c r="AN549" s="332"/>
      <c r="AO549" s="332"/>
      <c r="AP549" s="332"/>
      <c r="AQ549" s="332"/>
      <c r="AR549" s="332"/>
      <c r="AS549" s="332"/>
      <c r="AT549" s="332"/>
      <c r="AU549" s="332"/>
      <c r="AV549" s="332"/>
      <c r="AW549" s="332"/>
      <c r="AX549" s="332"/>
      <c r="AY549" s="332"/>
      <c r="AZ549" s="332"/>
      <c r="BA549" s="332"/>
      <c r="BB549" s="332"/>
      <c r="BC549" s="332"/>
      <c r="BD549" s="332"/>
      <c r="BE549" s="332"/>
      <c r="BF549" s="332"/>
      <c r="BG549" s="332"/>
      <c r="BH549" s="332"/>
      <c r="BI549" s="332"/>
      <c r="BJ549" s="332"/>
      <c r="BK549" s="332"/>
      <c r="BL549" s="332"/>
      <c r="BM549" s="332"/>
      <c r="BN549" s="332"/>
      <c r="BO549" s="332"/>
      <c r="BP549" s="332"/>
      <c r="BQ549" s="332"/>
      <c r="BR549" s="332"/>
      <c r="BS549" s="332"/>
      <c r="BT549" s="332"/>
      <c r="BU549" s="332"/>
      <c r="BV549" s="332"/>
      <c r="BW549" s="332"/>
      <c r="BX549" s="332"/>
      <c r="BY549" s="332"/>
      <c r="BZ549" s="332"/>
      <c r="CA549" s="332"/>
      <c r="CB549" s="332"/>
      <c r="CC549" s="332"/>
      <c r="CD549" s="332"/>
      <c r="CE549" s="332"/>
      <c r="CF549" s="332"/>
      <c r="CG549" s="332"/>
      <c r="CH549" s="332"/>
      <c r="CI549" s="332"/>
      <c r="CJ549" s="332"/>
      <c r="CK549" s="332"/>
      <c r="CL549" s="332"/>
    </row>
    <row r="550" spans="1:90" s="270" customFormat="1" ht="14.25" x14ac:dyDescent="0.2">
      <c r="A550" s="321"/>
      <c r="B550" s="321"/>
      <c r="C550" s="315"/>
      <c r="D550" s="371"/>
      <c r="E550" s="367"/>
      <c r="F550" s="367"/>
      <c r="G550" s="332"/>
      <c r="H550" s="332"/>
      <c r="I550" s="332"/>
      <c r="J550" s="332"/>
      <c r="K550" s="332"/>
      <c r="L550" s="332"/>
      <c r="M550" s="332"/>
      <c r="N550" s="332"/>
      <c r="O550" s="332"/>
      <c r="P550" s="332"/>
      <c r="Q550" s="332"/>
      <c r="R550" s="332"/>
      <c r="S550" s="332"/>
      <c r="T550" s="332"/>
      <c r="U550" s="332"/>
      <c r="V550" s="332"/>
      <c r="W550" s="332"/>
      <c r="X550" s="332"/>
      <c r="Y550" s="332"/>
      <c r="Z550" s="332"/>
      <c r="AA550" s="332"/>
      <c r="AB550" s="332"/>
      <c r="AC550" s="332"/>
      <c r="AD550" s="332"/>
      <c r="AE550" s="332"/>
      <c r="AF550" s="332"/>
      <c r="AG550" s="332"/>
      <c r="AH550" s="332"/>
      <c r="AI550" s="332"/>
      <c r="AJ550" s="332"/>
      <c r="AK550" s="332"/>
      <c r="AL550" s="332"/>
      <c r="AM550" s="332"/>
      <c r="AN550" s="332"/>
      <c r="AO550" s="332"/>
      <c r="AP550" s="332"/>
      <c r="AQ550" s="332"/>
      <c r="AR550" s="332"/>
      <c r="AS550" s="332"/>
      <c r="AT550" s="332"/>
      <c r="AU550" s="332"/>
      <c r="AV550" s="332"/>
      <c r="AW550" s="332"/>
      <c r="AX550" s="332"/>
      <c r="AY550" s="332"/>
      <c r="AZ550" s="332"/>
      <c r="BA550" s="332"/>
      <c r="BB550" s="332"/>
      <c r="BC550" s="332"/>
      <c r="BD550" s="332"/>
      <c r="BE550" s="332"/>
      <c r="BF550" s="332"/>
      <c r="BG550" s="332"/>
      <c r="BH550" s="332"/>
      <c r="BI550" s="332"/>
      <c r="BJ550" s="332"/>
      <c r="BK550" s="332"/>
      <c r="BL550" s="332"/>
      <c r="BM550" s="332"/>
      <c r="BN550" s="332"/>
      <c r="BO550" s="332"/>
      <c r="BP550" s="332"/>
      <c r="BQ550" s="332"/>
      <c r="BR550" s="332"/>
      <c r="BS550" s="332"/>
      <c r="BT550" s="332"/>
      <c r="BU550" s="332"/>
      <c r="BV550" s="332"/>
      <c r="BW550" s="332"/>
      <c r="BX550" s="332"/>
      <c r="BY550" s="332"/>
      <c r="BZ550" s="332"/>
      <c r="CA550" s="332"/>
      <c r="CB550" s="332"/>
      <c r="CC550" s="332"/>
      <c r="CD550" s="332"/>
      <c r="CE550" s="332"/>
      <c r="CF550" s="332"/>
      <c r="CG550" s="332"/>
      <c r="CH550" s="332"/>
      <c r="CI550" s="332"/>
      <c r="CJ550" s="332"/>
      <c r="CK550" s="332"/>
      <c r="CL550" s="332"/>
    </row>
    <row r="551" spans="1:90" s="271" customFormat="1" ht="14.25" x14ac:dyDescent="0.2">
      <c r="A551" s="324"/>
      <c r="B551" s="758">
        <v>8398</v>
      </c>
      <c r="C551" s="759" t="s">
        <v>994</v>
      </c>
      <c r="D551" s="760">
        <f>SUM(D547:D550)</f>
        <v>0</v>
      </c>
      <c r="E551" s="760">
        <f>SUM(E547:E550)</f>
        <v>0</v>
      </c>
      <c r="F551" s="761"/>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c r="AE551" s="334"/>
      <c r="AF551" s="334"/>
      <c r="AG551" s="334"/>
      <c r="AH551" s="334"/>
      <c r="AI551" s="334"/>
      <c r="AJ551" s="334"/>
      <c r="AK551" s="334"/>
      <c r="AL551" s="334"/>
      <c r="AM551" s="334"/>
      <c r="AN551" s="334"/>
      <c r="AO551" s="334"/>
      <c r="AP551" s="334"/>
      <c r="AQ551" s="334"/>
      <c r="AR551" s="334"/>
      <c r="AS551" s="334"/>
      <c r="AT551" s="334"/>
      <c r="AU551" s="334"/>
      <c r="AV551" s="334"/>
      <c r="AW551" s="334"/>
      <c r="AX551" s="334"/>
      <c r="AY551" s="334"/>
      <c r="AZ551" s="334"/>
      <c r="BA551" s="334"/>
      <c r="BB551" s="334"/>
      <c r="BC551" s="334"/>
      <c r="BD551" s="334"/>
      <c r="BE551" s="334"/>
      <c r="BF551" s="334"/>
      <c r="BG551" s="334"/>
      <c r="BH551" s="334"/>
      <c r="BI551" s="334"/>
      <c r="BJ551" s="334"/>
      <c r="BK551" s="334"/>
      <c r="BL551" s="334"/>
      <c r="BM551" s="334"/>
      <c r="BN551" s="334"/>
      <c r="BO551" s="334"/>
      <c r="BP551" s="334"/>
      <c r="BQ551" s="334"/>
      <c r="BR551" s="334"/>
      <c r="BS551" s="334"/>
      <c r="BT551" s="334"/>
      <c r="BU551" s="334"/>
      <c r="BV551" s="334"/>
      <c r="BW551" s="334"/>
      <c r="BX551" s="334"/>
      <c r="BY551" s="334"/>
      <c r="BZ551" s="334"/>
      <c r="CA551" s="334"/>
      <c r="CB551" s="334"/>
      <c r="CC551" s="334"/>
      <c r="CD551" s="334"/>
      <c r="CE551" s="334"/>
      <c r="CF551" s="334"/>
      <c r="CG551" s="334"/>
      <c r="CH551" s="334"/>
      <c r="CI551" s="334"/>
      <c r="CJ551" s="334"/>
      <c r="CK551" s="334"/>
      <c r="CL551" s="334"/>
    </row>
    <row r="552" spans="1:90" ht="15" x14ac:dyDescent="0.2">
      <c r="A552" s="323"/>
      <c r="B552" s="323"/>
      <c r="C552" s="318"/>
      <c r="D552" s="371"/>
      <c r="E552" s="367"/>
      <c r="F552" s="367"/>
    </row>
    <row r="553" spans="1:90" s="271" customFormat="1" ht="14.25" x14ac:dyDescent="0.2">
      <c r="A553" s="325"/>
      <c r="B553" s="762">
        <v>8498</v>
      </c>
      <c r="C553" s="763" t="s">
        <v>1628</v>
      </c>
      <c r="D553" s="760">
        <f>SUM(D551,D544)</f>
        <v>0</v>
      </c>
      <c r="E553" s="760">
        <f>SUM(E551,E544)</f>
        <v>0</v>
      </c>
      <c r="F553" s="761"/>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c r="AE553" s="334"/>
      <c r="AF553" s="334"/>
      <c r="AG553" s="334"/>
      <c r="AH553" s="334"/>
      <c r="AI553" s="334"/>
      <c r="AJ553" s="334"/>
      <c r="AK553" s="334"/>
      <c r="AL553" s="334"/>
      <c r="AM553" s="334"/>
      <c r="AN553" s="334"/>
      <c r="AO553" s="334"/>
      <c r="AP553" s="334"/>
      <c r="AQ553" s="334"/>
      <c r="AR553" s="334"/>
      <c r="AS553" s="334"/>
      <c r="AT553" s="334"/>
      <c r="AU553" s="334"/>
      <c r="AV553" s="334"/>
      <c r="AW553" s="334"/>
      <c r="AX553" s="334"/>
      <c r="AY553" s="334"/>
      <c r="AZ553" s="334"/>
      <c r="BA553" s="334"/>
      <c r="BB553" s="334"/>
      <c r="BC553" s="334"/>
      <c r="BD553" s="334"/>
      <c r="BE553" s="334"/>
      <c r="BF553" s="334"/>
      <c r="BG553" s="334"/>
      <c r="BH553" s="334"/>
      <c r="BI553" s="334"/>
      <c r="BJ553" s="334"/>
      <c r="BK553" s="334"/>
      <c r="BL553" s="334"/>
      <c r="BM553" s="334"/>
      <c r="BN553" s="334"/>
      <c r="BO553" s="334"/>
      <c r="BP553" s="334"/>
      <c r="BQ553" s="334"/>
      <c r="BR553" s="334"/>
      <c r="BS553" s="334"/>
      <c r="BT553" s="334"/>
      <c r="BU553" s="334"/>
      <c r="BV553" s="334"/>
      <c r="BW553" s="334"/>
      <c r="BX553" s="334"/>
      <c r="BY553" s="334"/>
      <c r="BZ553" s="334"/>
      <c r="CA553" s="334"/>
      <c r="CB553" s="334"/>
      <c r="CC553" s="334"/>
      <c r="CD553" s="334"/>
      <c r="CE553" s="334"/>
      <c r="CF553" s="334"/>
      <c r="CG553" s="334"/>
      <c r="CH553" s="334"/>
      <c r="CI553" s="334"/>
      <c r="CJ553" s="334"/>
      <c r="CK553" s="334"/>
      <c r="CL553" s="334"/>
    </row>
    <row r="554" spans="1:90" ht="15" x14ac:dyDescent="0.2">
      <c r="A554" s="323"/>
      <c r="B554" s="323"/>
      <c r="C554" s="318"/>
      <c r="D554" s="371"/>
      <c r="E554" s="367"/>
      <c r="F554" s="367"/>
    </row>
    <row r="555" spans="1:90" ht="15" x14ac:dyDescent="0.2">
      <c r="A555" s="323"/>
      <c r="B555" s="323">
        <v>8500</v>
      </c>
      <c r="C555" s="318" t="s">
        <v>1629</v>
      </c>
      <c r="D555" s="371"/>
      <c r="E555" s="367"/>
      <c r="F555" s="367"/>
    </row>
    <row r="556" spans="1:90" ht="15" x14ac:dyDescent="0.2">
      <c r="A556" s="323"/>
      <c r="B556" s="323"/>
      <c r="C556" s="318"/>
      <c r="D556" s="371"/>
      <c r="E556" s="367"/>
      <c r="F556" s="367"/>
    </row>
    <row r="557" spans="1:90" ht="15" x14ac:dyDescent="0.2">
      <c r="A557" s="323"/>
      <c r="B557" s="323">
        <v>8600</v>
      </c>
      <c r="C557" s="318" t="s">
        <v>1623</v>
      </c>
      <c r="D557" s="371"/>
      <c r="E557" s="367"/>
      <c r="F557" s="367"/>
    </row>
    <row r="558" spans="1:90" s="270" customFormat="1" ht="14.25" x14ac:dyDescent="0.2">
      <c r="A558" s="321"/>
      <c r="B558" s="321">
        <v>8610</v>
      </c>
      <c r="C558" s="315" t="s">
        <v>1624</v>
      </c>
      <c r="D558" s="371">
        <f>ROUND(SUMIFS('GROUP Inputs'!H:H,'GROUP Inputs'!A:A,'Kiwi Park Data'!B558),0)</f>
        <v>0</v>
      </c>
      <c r="E558" s="371">
        <f>ROUND(SUMIFS('GROUP Inputs'!I:I,'GROUP Inputs'!A:A,'Kiwi Park Data'!B558),0)</f>
        <v>0</v>
      </c>
      <c r="F558" s="367"/>
      <c r="G558" s="332"/>
      <c r="H558" s="332"/>
      <c r="I558" s="332"/>
      <c r="J558" s="332"/>
      <c r="K558" s="332"/>
      <c r="L558" s="332"/>
      <c r="M558" s="332"/>
      <c r="N558" s="332"/>
      <c r="O558" s="332"/>
      <c r="P558" s="332"/>
      <c r="Q558" s="332"/>
      <c r="R558" s="332"/>
      <c r="S558" s="332"/>
      <c r="T558" s="332"/>
      <c r="U558" s="332"/>
      <c r="V558" s="332"/>
      <c r="W558" s="332"/>
      <c r="X558" s="332"/>
      <c r="Y558" s="332"/>
      <c r="Z558" s="332"/>
      <c r="AA558" s="332"/>
      <c r="AB558" s="332"/>
      <c r="AC558" s="332"/>
      <c r="AD558" s="332"/>
      <c r="AE558" s="332"/>
      <c r="AF558" s="332"/>
      <c r="AG558" s="332"/>
      <c r="AH558" s="332"/>
      <c r="AI558" s="332"/>
      <c r="AJ558" s="332"/>
      <c r="AK558" s="332"/>
      <c r="AL558" s="332"/>
      <c r="AM558" s="332"/>
      <c r="AN558" s="332"/>
      <c r="AO558" s="332"/>
      <c r="AP558" s="332"/>
      <c r="AQ558" s="332"/>
      <c r="AR558" s="332"/>
      <c r="AS558" s="332"/>
      <c r="AT558" s="332"/>
      <c r="AU558" s="332"/>
      <c r="AV558" s="332"/>
      <c r="AW558" s="332"/>
      <c r="AX558" s="332"/>
      <c r="AY558" s="332"/>
      <c r="AZ558" s="332"/>
      <c r="BA558" s="332"/>
      <c r="BB558" s="332"/>
      <c r="BC558" s="332"/>
      <c r="BD558" s="332"/>
      <c r="BE558" s="332"/>
      <c r="BF558" s="332"/>
      <c r="BG558" s="332"/>
      <c r="BH558" s="332"/>
      <c r="BI558" s="332"/>
      <c r="BJ558" s="332"/>
      <c r="BK558" s="332"/>
      <c r="BL558" s="332"/>
      <c r="BM558" s="332"/>
      <c r="BN558" s="332"/>
      <c r="BO558" s="332"/>
      <c r="BP558" s="332"/>
      <c r="BQ558" s="332"/>
      <c r="BR558" s="332"/>
      <c r="BS558" s="332"/>
      <c r="BT558" s="332"/>
      <c r="BU558" s="332"/>
      <c r="BV558" s="332"/>
      <c r="BW558" s="332"/>
      <c r="BX558" s="332"/>
      <c r="BY558" s="332"/>
      <c r="BZ558" s="332"/>
      <c r="CA558" s="332"/>
      <c r="CB558" s="332"/>
      <c r="CC558" s="332"/>
      <c r="CD558" s="332"/>
      <c r="CE558" s="332"/>
      <c r="CF558" s="332"/>
      <c r="CG558" s="332"/>
      <c r="CH558" s="332"/>
      <c r="CI558" s="332"/>
      <c r="CJ558" s="332"/>
      <c r="CK558" s="332"/>
      <c r="CL558" s="332"/>
    </row>
    <row r="559" spans="1:90" s="270" customFormat="1" ht="14.25" x14ac:dyDescent="0.2">
      <c r="A559" s="321"/>
      <c r="B559" s="321">
        <v>8620</v>
      </c>
      <c r="C559" s="315" t="s">
        <v>1625</v>
      </c>
      <c r="D559" s="371">
        <f>ROUND(SUMIFS('GROUP Inputs'!H:H,'GROUP Inputs'!A:A,'Kiwi Park Data'!B559),0)</f>
        <v>0</v>
      </c>
      <c r="E559" s="371">
        <f>ROUND(SUMIFS('GROUP Inputs'!I:I,'GROUP Inputs'!A:A,'Kiwi Park Data'!B559),0)</f>
        <v>0</v>
      </c>
      <c r="F559" s="367"/>
      <c r="G559" s="332"/>
      <c r="H559" s="332"/>
      <c r="I559" s="332"/>
      <c r="J559" s="332"/>
      <c r="K559" s="332"/>
      <c r="L559" s="332"/>
      <c r="M559" s="332"/>
      <c r="N559" s="332"/>
      <c r="O559" s="332"/>
      <c r="P559" s="332"/>
      <c r="Q559" s="332"/>
      <c r="R559" s="332"/>
      <c r="S559" s="332"/>
      <c r="T559" s="332"/>
      <c r="U559" s="332"/>
      <c r="V559" s="332"/>
      <c r="W559" s="332"/>
      <c r="X559" s="332"/>
      <c r="Y559" s="332"/>
      <c r="Z559" s="332"/>
      <c r="AA559" s="332"/>
      <c r="AB559" s="332"/>
      <c r="AC559" s="332"/>
      <c r="AD559" s="332"/>
      <c r="AE559" s="332"/>
      <c r="AF559" s="332"/>
      <c r="AG559" s="332"/>
      <c r="AH559" s="332"/>
      <c r="AI559" s="332"/>
      <c r="AJ559" s="332"/>
      <c r="AK559" s="332"/>
      <c r="AL559" s="332"/>
      <c r="AM559" s="332"/>
      <c r="AN559" s="332"/>
      <c r="AO559" s="332"/>
      <c r="AP559" s="332"/>
      <c r="AQ559" s="332"/>
      <c r="AR559" s="332"/>
      <c r="AS559" s="332"/>
      <c r="AT559" s="332"/>
      <c r="AU559" s="332"/>
      <c r="AV559" s="332"/>
      <c r="AW559" s="332"/>
      <c r="AX559" s="332"/>
      <c r="AY559" s="332"/>
      <c r="AZ559" s="332"/>
      <c r="BA559" s="332"/>
      <c r="BB559" s="332"/>
      <c r="BC559" s="332"/>
      <c r="BD559" s="332"/>
      <c r="BE559" s="332"/>
      <c r="BF559" s="332"/>
      <c r="BG559" s="332"/>
      <c r="BH559" s="332"/>
      <c r="BI559" s="332"/>
      <c r="BJ559" s="332"/>
      <c r="BK559" s="332"/>
      <c r="BL559" s="332"/>
      <c r="BM559" s="332"/>
      <c r="BN559" s="332"/>
      <c r="BO559" s="332"/>
      <c r="BP559" s="332"/>
      <c r="BQ559" s="332"/>
      <c r="BR559" s="332"/>
      <c r="BS559" s="332"/>
      <c r="BT559" s="332"/>
      <c r="BU559" s="332"/>
      <c r="BV559" s="332"/>
      <c r="BW559" s="332"/>
      <c r="BX559" s="332"/>
      <c r="BY559" s="332"/>
      <c r="BZ559" s="332"/>
      <c r="CA559" s="332"/>
      <c r="CB559" s="332"/>
      <c r="CC559" s="332"/>
      <c r="CD559" s="332"/>
      <c r="CE559" s="332"/>
      <c r="CF559" s="332"/>
      <c r="CG559" s="332"/>
      <c r="CH559" s="332"/>
      <c r="CI559" s="332"/>
      <c r="CJ559" s="332"/>
      <c r="CK559" s="332"/>
      <c r="CL559" s="332"/>
    </row>
    <row r="560" spans="1:90" s="270" customFormat="1" ht="14.25" x14ac:dyDescent="0.2">
      <c r="A560" s="321"/>
      <c r="B560" s="321">
        <v>8630</v>
      </c>
      <c r="C560" s="315" t="s">
        <v>1626</v>
      </c>
      <c r="D560" s="371">
        <f>ROUND(SUMIFS('GROUP Inputs'!H:H,'GROUP Inputs'!A:A,'Kiwi Park Data'!B560),0)</f>
        <v>0</v>
      </c>
      <c r="E560" s="371">
        <f>ROUND(SUMIFS('GROUP Inputs'!I:I,'GROUP Inputs'!A:A,'Kiwi Park Data'!B560),0)</f>
        <v>0</v>
      </c>
      <c r="F560" s="367"/>
      <c r="G560" s="332"/>
      <c r="H560" s="332"/>
      <c r="I560" s="332"/>
      <c r="J560" s="332"/>
      <c r="K560" s="332"/>
      <c r="L560" s="332"/>
      <c r="M560" s="332"/>
      <c r="N560" s="332"/>
      <c r="O560" s="332"/>
      <c r="P560" s="332"/>
      <c r="Q560" s="332"/>
      <c r="R560" s="332"/>
      <c r="S560" s="332"/>
      <c r="T560" s="332"/>
      <c r="U560" s="332"/>
      <c r="V560" s="332"/>
      <c r="W560" s="332"/>
      <c r="X560" s="332"/>
      <c r="Y560" s="332"/>
      <c r="Z560" s="332"/>
      <c r="AA560" s="332"/>
      <c r="AB560" s="332"/>
      <c r="AC560" s="332"/>
      <c r="AD560" s="332"/>
      <c r="AE560" s="332"/>
      <c r="AF560" s="332"/>
      <c r="AG560" s="332"/>
      <c r="AH560" s="332"/>
      <c r="AI560" s="332"/>
      <c r="AJ560" s="332"/>
      <c r="AK560" s="332"/>
      <c r="AL560" s="332"/>
      <c r="AM560" s="332"/>
      <c r="AN560" s="332"/>
      <c r="AO560" s="332"/>
      <c r="AP560" s="332"/>
      <c r="AQ560" s="332"/>
      <c r="AR560" s="332"/>
      <c r="AS560" s="332"/>
      <c r="AT560" s="332"/>
      <c r="AU560" s="332"/>
      <c r="AV560" s="332"/>
      <c r="AW560" s="332"/>
      <c r="AX560" s="332"/>
      <c r="AY560" s="332"/>
      <c r="AZ560" s="332"/>
      <c r="BA560" s="332"/>
      <c r="BB560" s="332"/>
      <c r="BC560" s="332"/>
      <c r="BD560" s="332"/>
      <c r="BE560" s="332"/>
      <c r="BF560" s="332"/>
      <c r="BG560" s="332"/>
      <c r="BH560" s="332"/>
      <c r="BI560" s="332"/>
      <c r="BJ560" s="332"/>
      <c r="BK560" s="332"/>
      <c r="BL560" s="332"/>
      <c r="BM560" s="332"/>
      <c r="BN560" s="332"/>
      <c r="BO560" s="332"/>
      <c r="BP560" s="332"/>
      <c r="BQ560" s="332"/>
      <c r="BR560" s="332"/>
      <c r="BS560" s="332"/>
      <c r="BT560" s="332"/>
      <c r="BU560" s="332"/>
      <c r="BV560" s="332"/>
      <c r="BW560" s="332"/>
      <c r="BX560" s="332"/>
      <c r="BY560" s="332"/>
      <c r="BZ560" s="332"/>
      <c r="CA560" s="332"/>
      <c r="CB560" s="332"/>
      <c r="CC560" s="332"/>
      <c r="CD560" s="332"/>
      <c r="CE560" s="332"/>
      <c r="CF560" s="332"/>
      <c r="CG560" s="332"/>
      <c r="CH560" s="332"/>
      <c r="CI560" s="332"/>
      <c r="CJ560" s="332"/>
      <c r="CK560" s="332"/>
      <c r="CL560" s="332"/>
    </row>
    <row r="561" spans="1:90" s="270" customFormat="1" ht="14.25" x14ac:dyDescent="0.2">
      <c r="A561" s="321"/>
      <c r="B561" s="321"/>
      <c r="C561" s="315"/>
      <c r="D561" s="371"/>
      <c r="E561" s="367"/>
      <c r="F561" s="367"/>
      <c r="G561" s="332"/>
      <c r="H561" s="332"/>
      <c r="I561" s="332"/>
      <c r="J561" s="332"/>
      <c r="K561" s="332"/>
      <c r="L561" s="332"/>
      <c r="M561" s="332"/>
      <c r="N561" s="332"/>
      <c r="O561" s="332"/>
      <c r="P561" s="332"/>
      <c r="Q561" s="332"/>
      <c r="R561" s="332"/>
      <c r="S561" s="332"/>
      <c r="T561" s="332"/>
      <c r="U561" s="332"/>
      <c r="V561" s="332"/>
      <c r="W561" s="332"/>
      <c r="X561" s="332"/>
      <c r="Y561" s="332"/>
      <c r="Z561" s="332"/>
      <c r="AA561" s="332"/>
      <c r="AB561" s="332"/>
      <c r="AC561" s="332"/>
      <c r="AD561" s="332"/>
      <c r="AE561" s="332"/>
      <c r="AF561" s="332"/>
      <c r="AG561" s="332"/>
      <c r="AH561" s="332"/>
      <c r="AI561" s="332"/>
      <c r="AJ561" s="332"/>
      <c r="AK561" s="332"/>
      <c r="AL561" s="332"/>
      <c r="AM561" s="332"/>
      <c r="AN561" s="332"/>
      <c r="AO561" s="332"/>
      <c r="AP561" s="332"/>
      <c r="AQ561" s="332"/>
      <c r="AR561" s="332"/>
      <c r="AS561" s="332"/>
      <c r="AT561" s="332"/>
      <c r="AU561" s="332"/>
      <c r="AV561" s="332"/>
      <c r="AW561" s="332"/>
      <c r="AX561" s="332"/>
      <c r="AY561" s="332"/>
      <c r="AZ561" s="332"/>
      <c r="BA561" s="332"/>
      <c r="BB561" s="332"/>
      <c r="BC561" s="332"/>
      <c r="BD561" s="332"/>
      <c r="BE561" s="332"/>
      <c r="BF561" s="332"/>
      <c r="BG561" s="332"/>
      <c r="BH561" s="332"/>
      <c r="BI561" s="332"/>
      <c r="BJ561" s="332"/>
      <c r="BK561" s="332"/>
      <c r="BL561" s="332"/>
      <c r="BM561" s="332"/>
      <c r="BN561" s="332"/>
      <c r="BO561" s="332"/>
      <c r="BP561" s="332"/>
      <c r="BQ561" s="332"/>
      <c r="BR561" s="332"/>
      <c r="BS561" s="332"/>
      <c r="BT561" s="332"/>
      <c r="BU561" s="332"/>
      <c r="BV561" s="332"/>
      <c r="BW561" s="332"/>
      <c r="BX561" s="332"/>
      <c r="BY561" s="332"/>
      <c r="BZ561" s="332"/>
      <c r="CA561" s="332"/>
      <c r="CB561" s="332"/>
      <c r="CC561" s="332"/>
      <c r="CD561" s="332"/>
      <c r="CE561" s="332"/>
      <c r="CF561" s="332"/>
      <c r="CG561" s="332"/>
      <c r="CH561" s="332"/>
      <c r="CI561" s="332"/>
      <c r="CJ561" s="332"/>
      <c r="CK561" s="332"/>
      <c r="CL561" s="332"/>
    </row>
    <row r="562" spans="1:90" s="271" customFormat="1" ht="14.25" x14ac:dyDescent="0.2">
      <c r="A562" s="324"/>
      <c r="B562" s="758">
        <v>8698</v>
      </c>
      <c r="C562" s="759" t="s">
        <v>994</v>
      </c>
      <c r="D562" s="760">
        <f>SUM(D557:D561)</f>
        <v>0</v>
      </c>
      <c r="E562" s="760">
        <f>SUM(E557:E561)</f>
        <v>0</v>
      </c>
      <c r="F562" s="761"/>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c r="AE562" s="334"/>
      <c r="AF562" s="334"/>
      <c r="AG562" s="334"/>
      <c r="AH562" s="334"/>
      <c r="AI562" s="334"/>
      <c r="AJ562" s="334"/>
      <c r="AK562" s="334"/>
      <c r="AL562" s="334"/>
      <c r="AM562" s="334"/>
      <c r="AN562" s="334"/>
      <c r="AO562" s="334"/>
      <c r="AP562" s="334"/>
      <c r="AQ562" s="334"/>
      <c r="AR562" s="334"/>
      <c r="AS562" s="334"/>
      <c r="AT562" s="334"/>
      <c r="AU562" s="334"/>
      <c r="AV562" s="334"/>
      <c r="AW562" s="334"/>
      <c r="AX562" s="334"/>
      <c r="AY562" s="334"/>
      <c r="AZ562" s="334"/>
      <c r="BA562" s="334"/>
      <c r="BB562" s="334"/>
      <c r="BC562" s="334"/>
      <c r="BD562" s="334"/>
      <c r="BE562" s="334"/>
      <c r="BF562" s="334"/>
      <c r="BG562" s="334"/>
      <c r="BH562" s="334"/>
      <c r="BI562" s="334"/>
      <c r="BJ562" s="334"/>
      <c r="BK562" s="334"/>
      <c r="BL562" s="334"/>
      <c r="BM562" s="334"/>
      <c r="BN562" s="334"/>
      <c r="BO562" s="334"/>
      <c r="BP562" s="334"/>
      <c r="BQ562" s="334"/>
      <c r="BR562" s="334"/>
      <c r="BS562" s="334"/>
      <c r="BT562" s="334"/>
      <c r="BU562" s="334"/>
      <c r="BV562" s="334"/>
      <c r="BW562" s="334"/>
      <c r="BX562" s="334"/>
      <c r="BY562" s="334"/>
      <c r="BZ562" s="334"/>
      <c r="CA562" s="334"/>
      <c r="CB562" s="334"/>
      <c r="CC562" s="334"/>
      <c r="CD562" s="334"/>
      <c r="CE562" s="334"/>
      <c r="CF562" s="334"/>
      <c r="CG562" s="334"/>
      <c r="CH562" s="334"/>
      <c r="CI562" s="334"/>
      <c r="CJ562" s="334"/>
      <c r="CK562" s="334"/>
      <c r="CL562" s="334"/>
    </row>
    <row r="563" spans="1:90" ht="15" x14ac:dyDescent="0.2">
      <c r="A563" s="323"/>
      <c r="B563" s="323"/>
      <c r="C563" s="318"/>
      <c r="D563" s="371"/>
      <c r="E563" s="367"/>
      <c r="F563" s="367"/>
    </row>
    <row r="564" spans="1:90" ht="15" x14ac:dyDescent="0.2">
      <c r="A564" s="323"/>
      <c r="B564" s="323">
        <v>8700</v>
      </c>
      <c r="C564" s="318" t="s">
        <v>1630</v>
      </c>
      <c r="D564" s="371"/>
      <c r="E564" s="367"/>
      <c r="F564" s="367"/>
    </row>
    <row r="565" spans="1:90" ht="15" x14ac:dyDescent="0.2">
      <c r="A565" s="323"/>
      <c r="B565" s="323">
        <v>8705</v>
      </c>
      <c r="C565" s="318" t="s">
        <v>1631</v>
      </c>
      <c r="D565" s="371"/>
      <c r="E565" s="367"/>
      <c r="F565" s="367"/>
    </row>
    <row r="566" spans="1:90" s="270" customFormat="1" ht="14.25" x14ac:dyDescent="0.2">
      <c r="A566" s="321"/>
      <c r="B566" s="321">
        <v>8715</v>
      </c>
      <c r="C566" s="315" t="s">
        <v>1624</v>
      </c>
      <c r="D566" s="371">
        <f>ROUND(SUMIFS('GROUP Inputs'!H:H,'GROUP Inputs'!A:A,'Kiwi Park Data'!B566),0)</f>
        <v>0</v>
      </c>
      <c r="E566" s="371">
        <f>ROUND(SUMIFS('GROUP Inputs'!I:I,'GROUP Inputs'!A:A,'Kiwi Park Data'!B566),0)</f>
        <v>0</v>
      </c>
      <c r="F566" s="367"/>
      <c r="G566" s="332"/>
      <c r="H566" s="332"/>
      <c r="I566" s="332"/>
      <c r="J566" s="332"/>
      <c r="K566" s="332"/>
      <c r="L566" s="332"/>
      <c r="M566" s="332"/>
      <c r="N566" s="332"/>
      <c r="O566" s="332"/>
      <c r="P566" s="332"/>
      <c r="Q566" s="332"/>
      <c r="R566" s="332"/>
      <c r="S566" s="332"/>
      <c r="T566" s="332"/>
      <c r="U566" s="332"/>
      <c r="V566" s="332"/>
      <c r="W566" s="332"/>
      <c r="X566" s="332"/>
      <c r="Y566" s="332"/>
      <c r="Z566" s="332"/>
      <c r="AA566" s="332"/>
      <c r="AB566" s="332"/>
      <c r="AC566" s="332"/>
      <c r="AD566" s="332"/>
      <c r="AE566" s="332"/>
      <c r="AF566" s="332"/>
      <c r="AG566" s="332"/>
      <c r="AH566" s="332"/>
      <c r="AI566" s="332"/>
      <c r="AJ566" s="332"/>
      <c r="AK566" s="332"/>
      <c r="AL566" s="332"/>
      <c r="AM566" s="332"/>
      <c r="AN566" s="332"/>
      <c r="AO566" s="332"/>
      <c r="AP566" s="332"/>
      <c r="AQ566" s="332"/>
      <c r="AR566" s="332"/>
      <c r="AS566" s="332"/>
      <c r="AT566" s="332"/>
      <c r="AU566" s="332"/>
      <c r="AV566" s="332"/>
      <c r="AW566" s="332"/>
      <c r="AX566" s="332"/>
      <c r="AY566" s="332"/>
      <c r="AZ566" s="332"/>
      <c r="BA566" s="332"/>
      <c r="BB566" s="332"/>
      <c r="BC566" s="332"/>
      <c r="BD566" s="332"/>
      <c r="BE566" s="332"/>
      <c r="BF566" s="332"/>
      <c r="BG566" s="332"/>
      <c r="BH566" s="332"/>
      <c r="BI566" s="332"/>
      <c r="BJ566" s="332"/>
      <c r="BK566" s="332"/>
      <c r="BL566" s="332"/>
      <c r="BM566" s="332"/>
      <c r="BN566" s="332"/>
      <c r="BO566" s="332"/>
      <c r="BP566" s="332"/>
      <c r="BQ566" s="332"/>
      <c r="BR566" s="332"/>
      <c r="BS566" s="332"/>
      <c r="BT566" s="332"/>
      <c r="BU566" s="332"/>
      <c r="BV566" s="332"/>
      <c r="BW566" s="332"/>
      <c r="BX566" s="332"/>
      <c r="BY566" s="332"/>
      <c r="BZ566" s="332"/>
      <c r="CA566" s="332"/>
      <c r="CB566" s="332"/>
      <c r="CC566" s="332"/>
      <c r="CD566" s="332"/>
      <c r="CE566" s="332"/>
      <c r="CF566" s="332"/>
      <c r="CG566" s="332"/>
      <c r="CH566" s="332"/>
      <c r="CI566" s="332"/>
      <c r="CJ566" s="332"/>
      <c r="CK566" s="332"/>
      <c r="CL566" s="332"/>
    </row>
    <row r="567" spans="1:90" s="270" customFormat="1" ht="14.25" x14ac:dyDescent="0.2">
      <c r="A567" s="321"/>
      <c r="B567" s="321">
        <v>8725</v>
      </c>
      <c r="C567" s="315" t="s">
        <v>1625</v>
      </c>
      <c r="D567" s="371">
        <f>ROUND(SUMIFS('GROUP Inputs'!H:H,'GROUP Inputs'!A:A,'Kiwi Park Data'!B567),0)</f>
        <v>0</v>
      </c>
      <c r="E567" s="371">
        <f>ROUND(SUMIFS('GROUP Inputs'!I:I,'GROUP Inputs'!A:A,'Kiwi Park Data'!B567),0)</f>
        <v>0</v>
      </c>
      <c r="F567" s="367"/>
      <c r="G567" s="332"/>
      <c r="H567" s="332"/>
      <c r="I567" s="332"/>
      <c r="J567" s="332"/>
      <c r="K567" s="332"/>
      <c r="L567" s="332"/>
      <c r="M567" s="332"/>
      <c r="N567" s="332"/>
      <c r="O567" s="332"/>
      <c r="P567" s="332"/>
      <c r="Q567" s="332"/>
      <c r="R567" s="332"/>
      <c r="S567" s="332"/>
      <c r="T567" s="332"/>
      <c r="U567" s="332"/>
      <c r="V567" s="332"/>
      <c r="W567" s="332"/>
      <c r="X567" s="332"/>
      <c r="Y567" s="332"/>
      <c r="Z567" s="332"/>
      <c r="AA567" s="332"/>
      <c r="AB567" s="332"/>
      <c r="AC567" s="332"/>
      <c r="AD567" s="332"/>
      <c r="AE567" s="332"/>
      <c r="AF567" s="332"/>
      <c r="AG567" s="332"/>
      <c r="AH567" s="332"/>
      <c r="AI567" s="332"/>
      <c r="AJ567" s="332"/>
      <c r="AK567" s="332"/>
      <c r="AL567" s="332"/>
      <c r="AM567" s="332"/>
      <c r="AN567" s="332"/>
      <c r="AO567" s="332"/>
      <c r="AP567" s="332"/>
      <c r="AQ567" s="332"/>
      <c r="AR567" s="332"/>
      <c r="AS567" s="332"/>
      <c r="AT567" s="332"/>
      <c r="AU567" s="332"/>
      <c r="AV567" s="332"/>
      <c r="AW567" s="332"/>
      <c r="AX567" s="332"/>
      <c r="AY567" s="332"/>
      <c r="AZ567" s="332"/>
      <c r="BA567" s="332"/>
      <c r="BB567" s="332"/>
      <c r="BC567" s="332"/>
      <c r="BD567" s="332"/>
      <c r="BE567" s="332"/>
      <c r="BF567" s="332"/>
      <c r="BG567" s="332"/>
      <c r="BH567" s="332"/>
      <c r="BI567" s="332"/>
      <c r="BJ567" s="332"/>
      <c r="BK567" s="332"/>
      <c r="BL567" s="332"/>
      <c r="BM567" s="332"/>
      <c r="BN567" s="332"/>
      <c r="BO567" s="332"/>
      <c r="BP567" s="332"/>
      <c r="BQ567" s="332"/>
      <c r="BR567" s="332"/>
      <c r="BS567" s="332"/>
      <c r="BT567" s="332"/>
      <c r="BU567" s="332"/>
      <c r="BV567" s="332"/>
      <c r="BW567" s="332"/>
      <c r="BX567" s="332"/>
      <c r="BY567" s="332"/>
      <c r="BZ567" s="332"/>
      <c r="CA567" s="332"/>
      <c r="CB567" s="332"/>
      <c r="CC567" s="332"/>
      <c r="CD567" s="332"/>
      <c r="CE567" s="332"/>
      <c r="CF567" s="332"/>
      <c r="CG567" s="332"/>
      <c r="CH567" s="332"/>
      <c r="CI567" s="332"/>
      <c r="CJ567" s="332"/>
      <c r="CK567" s="332"/>
      <c r="CL567" s="332"/>
    </row>
    <row r="568" spans="1:90" s="270" customFormat="1" ht="14.25" x14ac:dyDescent="0.2">
      <c r="A568" s="321"/>
      <c r="B568" s="321">
        <v>8735</v>
      </c>
      <c r="C568" s="315" t="s">
        <v>1626</v>
      </c>
      <c r="D568" s="371">
        <f>ROUND(SUMIFS('GROUP Inputs'!H:H,'GROUP Inputs'!A:A,'Kiwi Park Data'!B568),0)</f>
        <v>0</v>
      </c>
      <c r="E568" s="371">
        <f>ROUND(SUMIFS('GROUP Inputs'!I:I,'GROUP Inputs'!A:A,'Kiwi Park Data'!B568),0)</f>
        <v>0</v>
      </c>
      <c r="F568" s="367"/>
      <c r="G568" s="332"/>
      <c r="H568" s="332"/>
      <c r="I568" s="332"/>
      <c r="J568" s="332"/>
      <c r="K568" s="332"/>
      <c r="L568" s="332"/>
      <c r="M568" s="332"/>
      <c r="N568" s="332"/>
      <c r="O568" s="332"/>
      <c r="P568" s="332"/>
      <c r="Q568" s="332"/>
      <c r="R568" s="332"/>
      <c r="S568" s="332"/>
      <c r="T568" s="332"/>
      <c r="U568" s="332"/>
      <c r="V568" s="332"/>
      <c r="W568" s="332"/>
      <c r="X568" s="332"/>
      <c r="Y568" s="332"/>
      <c r="Z568" s="332"/>
      <c r="AA568" s="332"/>
      <c r="AB568" s="332"/>
      <c r="AC568" s="332"/>
      <c r="AD568" s="332"/>
      <c r="AE568" s="332"/>
      <c r="AF568" s="332"/>
      <c r="AG568" s="332"/>
      <c r="AH568" s="332"/>
      <c r="AI568" s="332"/>
      <c r="AJ568" s="332"/>
      <c r="AK568" s="332"/>
      <c r="AL568" s="332"/>
      <c r="AM568" s="332"/>
      <c r="AN568" s="332"/>
      <c r="AO568" s="332"/>
      <c r="AP568" s="332"/>
      <c r="AQ568" s="332"/>
      <c r="AR568" s="332"/>
      <c r="AS568" s="332"/>
      <c r="AT568" s="332"/>
      <c r="AU568" s="332"/>
      <c r="AV568" s="332"/>
      <c r="AW568" s="332"/>
      <c r="AX568" s="332"/>
      <c r="AY568" s="332"/>
      <c r="AZ568" s="332"/>
      <c r="BA568" s="332"/>
      <c r="BB568" s="332"/>
      <c r="BC568" s="332"/>
      <c r="BD568" s="332"/>
      <c r="BE568" s="332"/>
      <c r="BF568" s="332"/>
      <c r="BG568" s="332"/>
      <c r="BH568" s="332"/>
      <c r="BI568" s="332"/>
      <c r="BJ568" s="332"/>
      <c r="BK568" s="332"/>
      <c r="BL568" s="332"/>
      <c r="BM568" s="332"/>
      <c r="BN568" s="332"/>
      <c r="BO568" s="332"/>
      <c r="BP568" s="332"/>
      <c r="BQ568" s="332"/>
      <c r="BR568" s="332"/>
      <c r="BS568" s="332"/>
      <c r="BT568" s="332"/>
      <c r="BU568" s="332"/>
      <c r="BV568" s="332"/>
      <c r="BW568" s="332"/>
      <c r="BX568" s="332"/>
      <c r="BY568" s="332"/>
      <c r="BZ568" s="332"/>
      <c r="CA568" s="332"/>
      <c r="CB568" s="332"/>
      <c r="CC568" s="332"/>
      <c r="CD568" s="332"/>
      <c r="CE568" s="332"/>
      <c r="CF568" s="332"/>
      <c r="CG568" s="332"/>
      <c r="CH568" s="332"/>
      <c r="CI568" s="332"/>
      <c r="CJ568" s="332"/>
      <c r="CK568" s="332"/>
      <c r="CL568" s="332"/>
    </row>
    <row r="569" spans="1:90" s="270" customFormat="1" ht="14.25" x14ac:dyDescent="0.2">
      <c r="A569" s="321"/>
      <c r="B569" s="321"/>
      <c r="C569" s="315"/>
      <c r="D569" s="371"/>
      <c r="E569" s="367"/>
      <c r="F569" s="367"/>
      <c r="G569" s="332"/>
      <c r="H569" s="332"/>
      <c r="I569" s="332"/>
      <c r="J569" s="332"/>
      <c r="K569" s="332"/>
      <c r="L569" s="332"/>
      <c r="M569" s="332"/>
      <c r="N569" s="332"/>
      <c r="O569" s="332"/>
      <c r="P569" s="332"/>
      <c r="Q569" s="332"/>
      <c r="R569" s="332"/>
      <c r="S569" s="332"/>
      <c r="T569" s="332"/>
      <c r="U569" s="332"/>
      <c r="V569" s="332"/>
      <c r="W569" s="332"/>
      <c r="X569" s="332"/>
      <c r="Y569" s="332"/>
      <c r="Z569" s="332"/>
      <c r="AA569" s="332"/>
      <c r="AB569" s="332"/>
      <c r="AC569" s="332"/>
      <c r="AD569" s="332"/>
      <c r="AE569" s="332"/>
      <c r="AF569" s="332"/>
      <c r="AG569" s="332"/>
      <c r="AH569" s="332"/>
      <c r="AI569" s="332"/>
      <c r="AJ569" s="332"/>
      <c r="AK569" s="332"/>
      <c r="AL569" s="332"/>
      <c r="AM569" s="332"/>
      <c r="AN569" s="332"/>
      <c r="AO569" s="332"/>
      <c r="AP569" s="332"/>
      <c r="AQ569" s="332"/>
      <c r="AR569" s="332"/>
      <c r="AS569" s="332"/>
      <c r="AT569" s="332"/>
      <c r="AU569" s="332"/>
      <c r="AV569" s="332"/>
      <c r="AW569" s="332"/>
      <c r="AX569" s="332"/>
      <c r="AY569" s="332"/>
      <c r="AZ569" s="332"/>
      <c r="BA569" s="332"/>
      <c r="BB569" s="332"/>
      <c r="BC569" s="332"/>
      <c r="BD569" s="332"/>
      <c r="BE569" s="332"/>
      <c r="BF569" s="332"/>
      <c r="BG569" s="332"/>
      <c r="BH569" s="332"/>
      <c r="BI569" s="332"/>
      <c r="BJ569" s="332"/>
      <c r="BK569" s="332"/>
      <c r="BL569" s="332"/>
      <c r="BM569" s="332"/>
      <c r="BN569" s="332"/>
      <c r="BO569" s="332"/>
      <c r="BP569" s="332"/>
      <c r="BQ569" s="332"/>
      <c r="BR569" s="332"/>
      <c r="BS569" s="332"/>
      <c r="BT569" s="332"/>
      <c r="BU569" s="332"/>
      <c r="BV569" s="332"/>
      <c r="BW569" s="332"/>
      <c r="BX569" s="332"/>
      <c r="BY569" s="332"/>
      <c r="BZ569" s="332"/>
      <c r="CA569" s="332"/>
      <c r="CB569" s="332"/>
      <c r="CC569" s="332"/>
      <c r="CD569" s="332"/>
      <c r="CE569" s="332"/>
      <c r="CF569" s="332"/>
      <c r="CG569" s="332"/>
      <c r="CH569" s="332"/>
      <c r="CI569" s="332"/>
      <c r="CJ569" s="332"/>
      <c r="CK569" s="332"/>
      <c r="CL569" s="332"/>
    </row>
    <row r="570" spans="1:90" s="271" customFormat="1" ht="14.25" x14ac:dyDescent="0.2">
      <c r="A570" s="324"/>
      <c r="B570" s="758">
        <v>8748</v>
      </c>
      <c r="C570" s="759" t="s">
        <v>994</v>
      </c>
      <c r="D570" s="760">
        <f>SUM(D566:D569)</f>
        <v>0</v>
      </c>
      <c r="E570" s="760">
        <f>SUM(E566:E569)</f>
        <v>0</v>
      </c>
      <c r="F570" s="761"/>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c r="AE570" s="334"/>
      <c r="AF570" s="334"/>
      <c r="AG570" s="334"/>
      <c r="AH570" s="334"/>
      <c r="AI570" s="334"/>
      <c r="AJ570" s="334"/>
      <c r="AK570" s="334"/>
      <c r="AL570" s="334"/>
      <c r="AM570" s="334"/>
      <c r="AN570" s="334"/>
      <c r="AO570" s="334"/>
      <c r="AP570" s="334"/>
      <c r="AQ570" s="334"/>
      <c r="AR570" s="334"/>
      <c r="AS570" s="334"/>
      <c r="AT570" s="334"/>
      <c r="AU570" s="334"/>
      <c r="AV570" s="334"/>
      <c r="AW570" s="334"/>
      <c r="AX570" s="334"/>
      <c r="AY570" s="334"/>
      <c r="AZ570" s="334"/>
      <c r="BA570" s="334"/>
      <c r="BB570" s="334"/>
      <c r="BC570" s="334"/>
      <c r="BD570" s="334"/>
      <c r="BE570" s="334"/>
      <c r="BF570" s="334"/>
      <c r="BG570" s="334"/>
      <c r="BH570" s="334"/>
      <c r="BI570" s="334"/>
      <c r="BJ570" s="334"/>
      <c r="BK570" s="334"/>
      <c r="BL570" s="334"/>
      <c r="BM570" s="334"/>
      <c r="BN570" s="334"/>
      <c r="BO570" s="334"/>
      <c r="BP570" s="334"/>
      <c r="BQ570" s="334"/>
      <c r="BR570" s="334"/>
      <c r="BS570" s="334"/>
      <c r="BT570" s="334"/>
      <c r="BU570" s="334"/>
      <c r="BV570" s="334"/>
      <c r="BW570" s="334"/>
      <c r="BX570" s="334"/>
      <c r="BY570" s="334"/>
      <c r="BZ570" s="334"/>
      <c r="CA570" s="334"/>
      <c r="CB570" s="334"/>
      <c r="CC570" s="334"/>
      <c r="CD570" s="334"/>
      <c r="CE570" s="334"/>
      <c r="CF570" s="334"/>
      <c r="CG570" s="334"/>
      <c r="CH570" s="334"/>
      <c r="CI570" s="334"/>
      <c r="CJ570" s="334"/>
      <c r="CK570" s="334"/>
      <c r="CL570" s="334"/>
    </row>
    <row r="571" spans="1:90" ht="15" x14ac:dyDescent="0.2">
      <c r="A571" s="323"/>
      <c r="B571" s="323"/>
      <c r="C571" s="318"/>
      <c r="D571" s="371"/>
      <c r="E571" s="367"/>
      <c r="F571" s="367"/>
    </row>
    <row r="572" spans="1:90" ht="15" x14ac:dyDescent="0.2">
      <c r="A572" s="323"/>
      <c r="B572" s="323">
        <v>8750</v>
      </c>
      <c r="C572" s="318" t="s">
        <v>1632</v>
      </c>
      <c r="D572" s="371">
        <f>ROUND(SUMIFS('GROUP Inputs'!H:H,'GROUP Inputs'!A:A,'Kiwi Park Data'!B572),0)</f>
        <v>0</v>
      </c>
      <c r="E572" s="371">
        <f>ROUND(SUMIFS('GROUP Inputs'!I:I,'GROUP Inputs'!A:A,'Kiwi Park Data'!B572),0)</f>
        <v>0</v>
      </c>
      <c r="F572" s="367"/>
    </row>
    <row r="573" spans="1:90" s="270" customFormat="1" ht="14.25" x14ac:dyDescent="0.2">
      <c r="A573" s="321"/>
      <c r="B573" s="321">
        <v>8755</v>
      </c>
      <c r="C573" s="315" t="s">
        <v>1624</v>
      </c>
      <c r="D573" s="371">
        <f>ROUND(SUMIFS('GROUP Inputs'!H:H,'GROUP Inputs'!A:A,'Kiwi Park Data'!B573),0)</f>
        <v>0</v>
      </c>
      <c r="E573" s="371">
        <f>ROUND(SUMIFS('GROUP Inputs'!I:I,'GROUP Inputs'!A:A,'Kiwi Park Data'!B573),0)</f>
        <v>0</v>
      </c>
      <c r="F573" s="367"/>
      <c r="G573" s="332"/>
      <c r="H573" s="332"/>
      <c r="I573" s="332"/>
      <c r="J573" s="332"/>
      <c r="K573" s="332"/>
      <c r="L573" s="332"/>
      <c r="M573" s="332"/>
      <c r="N573" s="332"/>
      <c r="O573" s="332"/>
      <c r="P573" s="332"/>
      <c r="Q573" s="332"/>
      <c r="R573" s="332"/>
      <c r="S573" s="332"/>
      <c r="T573" s="332"/>
      <c r="U573" s="332"/>
      <c r="V573" s="332"/>
      <c r="W573" s="332"/>
      <c r="X573" s="332"/>
      <c r="Y573" s="332"/>
      <c r="Z573" s="332"/>
      <c r="AA573" s="332"/>
      <c r="AB573" s="332"/>
      <c r="AC573" s="332"/>
      <c r="AD573" s="332"/>
      <c r="AE573" s="332"/>
      <c r="AF573" s="332"/>
      <c r="AG573" s="332"/>
      <c r="AH573" s="332"/>
      <c r="AI573" s="332"/>
      <c r="AJ573" s="332"/>
      <c r="AK573" s="332"/>
      <c r="AL573" s="332"/>
      <c r="AM573" s="332"/>
      <c r="AN573" s="332"/>
      <c r="AO573" s="332"/>
      <c r="AP573" s="332"/>
      <c r="AQ573" s="332"/>
      <c r="AR573" s="332"/>
      <c r="AS573" s="332"/>
      <c r="AT573" s="332"/>
      <c r="AU573" s="332"/>
      <c r="AV573" s="332"/>
      <c r="AW573" s="332"/>
      <c r="AX573" s="332"/>
      <c r="AY573" s="332"/>
      <c r="AZ573" s="332"/>
      <c r="BA573" s="332"/>
      <c r="BB573" s="332"/>
      <c r="BC573" s="332"/>
      <c r="BD573" s="332"/>
      <c r="BE573" s="332"/>
      <c r="BF573" s="332"/>
      <c r="BG573" s="332"/>
      <c r="BH573" s="332"/>
      <c r="BI573" s="332"/>
      <c r="BJ573" s="332"/>
      <c r="BK573" s="332"/>
      <c r="BL573" s="332"/>
      <c r="BM573" s="332"/>
      <c r="BN573" s="332"/>
      <c r="BO573" s="332"/>
      <c r="BP573" s="332"/>
      <c r="BQ573" s="332"/>
      <c r="BR573" s="332"/>
      <c r="BS573" s="332"/>
      <c r="BT573" s="332"/>
      <c r="BU573" s="332"/>
      <c r="BV573" s="332"/>
      <c r="BW573" s="332"/>
      <c r="BX573" s="332"/>
      <c r="BY573" s="332"/>
      <c r="BZ573" s="332"/>
      <c r="CA573" s="332"/>
      <c r="CB573" s="332"/>
      <c r="CC573" s="332"/>
      <c r="CD573" s="332"/>
      <c r="CE573" s="332"/>
      <c r="CF573" s="332"/>
      <c r="CG573" s="332"/>
      <c r="CH573" s="332"/>
      <c r="CI573" s="332"/>
      <c r="CJ573" s="332"/>
      <c r="CK573" s="332"/>
      <c r="CL573" s="332"/>
    </row>
    <row r="574" spans="1:90" s="270" customFormat="1" ht="14.25" x14ac:dyDescent="0.2">
      <c r="A574" s="321"/>
      <c r="B574" s="321">
        <v>8765</v>
      </c>
      <c r="C574" s="315" t="s">
        <v>1625</v>
      </c>
      <c r="D574" s="371">
        <f>ROUND(SUMIFS('GROUP Inputs'!H:H,'GROUP Inputs'!A:A,'Kiwi Park Data'!B574),0)</f>
        <v>0</v>
      </c>
      <c r="E574" s="371">
        <f>ROUND(SUMIFS('GROUP Inputs'!I:I,'GROUP Inputs'!A:A,'Kiwi Park Data'!B574),0)</f>
        <v>0</v>
      </c>
      <c r="F574" s="367"/>
      <c r="G574" s="332"/>
      <c r="H574" s="332"/>
      <c r="I574" s="332"/>
      <c r="J574" s="332"/>
      <c r="K574" s="332"/>
      <c r="L574" s="332"/>
      <c r="M574" s="332"/>
      <c r="N574" s="332"/>
      <c r="O574" s="332"/>
      <c r="P574" s="332"/>
      <c r="Q574" s="332"/>
      <c r="R574" s="332"/>
      <c r="S574" s="332"/>
      <c r="T574" s="332"/>
      <c r="U574" s="332"/>
      <c r="V574" s="332"/>
      <c r="W574" s="332"/>
      <c r="X574" s="332"/>
      <c r="Y574" s="332"/>
      <c r="Z574" s="332"/>
      <c r="AA574" s="332"/>
      <c r="AB574" s="332"/>
      <c r="AC574" s="332"/>
      <c r="AD574" s="332"/>
      <c r="AE574" s="332"/>
      <c r="AF574" s="332"/>
      <c r="AG574" s="332"/>
      <c r="AH574" s="332"/>
      <c r="AI574" s="332"/>
      <c r="AJ574" s="332"/>
      <c r="AK574" s="332"/>
      <c r="AL574" s="332"/>
      <c r="AM574" s="332"/>
      <c r="AN574" s="332"/>
      <c r="AO574" s="332"/>
      <c r="AP574" s="332"/>
      <c r="AQ574" s="332"/>
      <c r="AR574" s="332"/>
      <c r="AS574" s="332"/>
      <c r="AT574" s="332"/>
      <c r="AU574" s="332"/>
      <c r="AV574" s="332"/>
      <c r="AW574" s="332"/>
      <c r="AX574" s="332"/>
      <c r="AY574" s="332"/>
      <c r="AZ574" s="332"/>
      <c r="BA574" s="332"/>
      <c r="BB574" s="332"/>
      <c r="BC574" s="332"/>
      <c r="BD574" s="332"/>
      <c r="BE574" s="332"/>
      <c r="BF574" s="332"/>
      <c r="BG574" s="332"/>
      <c r="BH574" s="332"/>
      <c r="BI574" s="332"/>
      <c r="BJ574" s="332"/>
      <c r="BK574" s="332"/>
      <c r="BL574" s="332"/>
      <c r="BM574" s="332"/>
      <c r="BN574" s="332"/>
      <c r="BO574" s="332"/>
      <c r="BP574" s="332"/>
      <c r="BQ574" s="332"/>
      <c r="BR574" s="332"/>
      <c r="BS574" s="332"/>
      <c r="BT574" s="332"/>
      <c r="BU574" s="332"/>
      <c r="BV574" s="332"/>
      <c r="BW574" s="332"/>
      <c r="BX574" s="332"/>
      <c r="BY574" s="332"/>
      <c r="BZ574" s="332"/>
      <c r="CA574" s="332"/>
      <c r="CB574" s="332"/>
      <c r="CC574" s="332"/>
      <c r="CD574" s="332"/>
      <c r="CE574" s="332"/>
      <c r="CF574" s="332"/>
      <c r="CG574" s="332"/>
      <c r="CH574" s="332"/>
      <c r="CI574" s="332"/>
      <c r="CJ574" s="332"/>
      <c r="CK574" s="332"/>
      <c r="CL574" s="332"/>
    </row>
    <row r="575" spans="1:90" s="270" customFormat="1" ht="14.25" x14ac:dyDescent="0.2">
      <c r="A575" s="321"/>
      <c r="B575" s="321">
        <v>8775</v>
      </c>
      <c r="C575" s="315" t="s">
        <v>1626</v>
      </c>
      <c r="D575" s="371">
        <f>ROUND(SUMIFS('GROUP Inputs'!H:H,'GROUP Inputs'!A:A,'Kiwi Park Data'!B575),0)</f>
        <v>0</v>
      </c>
      <c r="E575" s="371">
        <f>ROUND(SUMIFS('GROUP Inputs'!I:I,'GROUP Inputs'!A:A,'Kiwi Park Data'!B575),0)</f>
        <v>0</v>
      </c>
      <c r="F575" s="367"/>
      <c r="G575" s="332"/>
      <c r="H575" s="332"/>
      <c r="I575" s="332"/>
      <c r="J575" s="332"/>
      <c r="K575" s="332"/>
      <c r="L575" s="332"/>
      <c r="M575" s="332"/>
      <c r="N575" s="332"/>
      <c r="O575" s="332"/>
      <c r="P575" s="332"/>
      <c r="Q575" s="332"/>
      <c r="R575" s="332"/>
      <c r="S575" s="332"/>
      <c r="T575" s="332"/>
      <c r="U575" s="332"/>
      <c r="V575" s="332"/>
      <c r="W575" s="332"/>
      <c r="X575" s="332"/>
      <c r="Y575" s="332"/>
      <c r="Z575" s="332"/>
      <c r="AA575" s="332"/>
      <c r="AB575" s="332"/>
      <c r="AC575" s="332"/>
      <c r="AD575" s="332"/>
      <c r="AE575" s="332"/>
      <c r="AF575" s="332"/>
      <c r="AG575" s="332"/>
      <c r="AH575" s="332"/>
      <c r="AI575" s="332"/>
      <c r="AJ575" s="332"/>
      <c r="AK575" s="332"/>
      <c r="AL575" s="332"/>
      <c r="AM575" s="332"/>
      <c r="AN575" s="332"/>
      <c r="AO575" s="332"/>
      <c r="AP575" s="332"/>
      <c r="AQ575" s="332"/>
      <c r="AR575" s="332"/>
      <c r="AS575" s="332"/>
      <c r="AT575" s="332"/>
      <c r="AU575" s="332"/>
      <c r="AV575" s="332"/>
      <c r="AW575" s="332"/>
      <c r="AX575" s="332"/>
      <c r="AY575" s="332"/>
      <c r="AZ575" s="332"/>
      <c r="BA575" s="332"/>
      <c r="BB575" s="332"/>
      <c r="BC575" s="332"/>
      <c r="BD575" s="332"/>
      <c r="BE575" s="332"/>
      <c r="BF575" s="332"/>
      <c r="BG575" s="332"/>
      <c r="BH575" s="332"/>
      <c r="BI575" s="332"/>
      <c r="BJ575" s="332"/>
      <c r="BK575" s="332"/>
      <c r="BL575" s="332"/>
      <c r="BM575" s="332"/>
      <c r="BN575" s="332"/>
      <c r="BO575" s="332"/>
      <c r="BP575" s="332"/>
      <c r="BQ575" s="332"/>
      <c r="BR575" s="332"/>
      <c r="BS575" s="332"/>
      <c r="BT575" s="332"/>
      <c r="BU575" s="332"/>
      <c r="BV575" s="332"/>
      <c r="BW575" s="332"/>
      <c r="BX575" s="332"/>
      <c r="BY575" s="332"/>
      <c r="BZ575" s="332"/>
      <c r="CA575" s="332"/>
      <c r="CB575" s="332"/>
      <c r="CC575" s="332"/>
      <c r="CD575" s="332"/>
      <c r="CE575" s="332"/>
      <c r="CF575" s="332"/>
      <c r="CG575" s="332"/>
      <c r="CH575" s="332"/>
      <c r="CI575" s="332"/>
      <c r="CJ575" s="332"/>
      <c r="CK575" s="332"/>
      <c r="CL575" s="332"/>
    </row>
    <row r="576" spans="1:90" s="270" customFormat="1" ht="14.25" x14ac:dyDescent="0.2">
      <c r="A576" s="321"/>
      <c r="B576" s="321"/>
      <c r="C576" s="315"/>
      <c r="D576" s="371"/>
      <c r="E576" s="367"/>
      <c r="F576" s="367"/>
      <c r="G576" s="332"/>
      <c r="H576" s="332"/>
      <c r="I576" s="332"/>
      <c r="J576" s="332"/>
      <c r="K576" s="332"/>
      <c r="L576" s="332"/>
      <c r="M576" s="332"/>
      <c r="N576" s="332"/>
      <c r="O576" s="332"/>
      <c r="P576" s="332"/>
      <c r="Q576" s="332"/>
      <c r="R576" s="332"/>
      <c r="S576" s="332"/>
      <c r="T576" s="332"/>
      <c r="U576" s="332"/>
      <c r="V576" s="332"/>
      <c r="W576" s="332"/>
      <c r="X576" s="332"/>
      <c r="Y576" s="332"/>
      <c r="Z576" s="332"/>
      <c r="AA576" s="332"/>
      <c r="AB576" s="332"/>
      <c r="AC576" s="332"/>
      <c r="AD576" s="332"/>
      <c r="AE576" s="332"/>
      <c r="AF576" s="332"/>
      <c r="AG576" s="332"/>
      <c r="AH576" s="332"/>
      <c r="AI576" s="332"/>
      <c r="AJ576" s="332"/>
      <c r="AK576" s="332"/>
      <c r="AL576" s="332"/>
      <c r="AM576" s="332"/>
      <c r="AN576" s="332"/>
      <c r="AO576" s="332"/>
      <c r="AP576" s="332"/>
      <c r="AQ576" s="332"/>
      <c r="AR576" s="332"/>
      <c r="AS576" s="332"/>
      <c r="AT576" s="332"/>
      <c r="AU576" s="332"/>
      <c r="AV576" s="332"/>
      <c r="AW576" s="332"/>
      <c r="AX576" s="332"/>
      <c r="AY576" s="332"/>
      <c r="AZ576" s="332"/>
      <c r="BA576" s="332"/>
      <c r="BB576" s="332"/>
      <c r="BC576" s="332"/>
      <c r="BD576" s="332"/>
      <c r="BE576" s="332"/>
      <c r="BF576" s="332"/>
      <c r="BG576" s="332"/>
      <c r="BH576" s="332"/>
      <c r="BI576" s="332"/>
      <c r="BJ576" s="332"/>
      <c r="BK576" s="332"/>
      <c r="BL576" s="332"/>
      <c r="BM576" s="332"/>
      <c r="BN576" s="332"/>
      <c r="BO576" s="332"/>
      <c r="BP576" s="332"/>
      <c r="BQ576" s="332"/>
      <c r="BR576" s="332"/>
      <c r="BS576" s="332"/>
      <c r="BT576" s="332"/>
      <c r="BU576" s="332"/>
      <c r="BV576" s="332"/>
      <c r="BW576" s="332"/>
      <c r="BX576" s="332"/>
      <c r="BY576" s="332"/>
      <c r="BZ576" s="332"/>
      <c r="CA576" s="332"/>
      <c r="CB576" s="332"/>
      <c r="CC576" s="332"/>
      <c r="CD576" s="332"/>
      <c r="CE576" s="332"/>
      <c r="CF576" s="332"/>
      <c r="CG576" s="332"/>
      <c r="CH576" s="332"/>
      <c r="CI576" s="332"/>
      <c r="CJ576" s="332"/>
      <c r="CK576" s="332"/>
      <c r="CL576" s="332"/>
    </row>
    <row r="577" spans="1:90" s="271" customFormat="1" ht="14.25" x14ac:dyDescent="0.2">
      <c r="A577" s="324"/>
      <c r="B577" s="758">
        <v>8788</v>
      </c>
      <c r="C577" s="759" t="s">
        <v>994</v>
      </c>
      <c r="D577" s="760">
        <f>SUM(D571:D576)</f>
        <v>0</v>
      </c>
      <c r="E577" s="760">
        <f>SUM(E571:E576)</f>
        <v>0</v>
      </c>
      <c r="F577" s="761"/>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c r="AE577" s="334"/>
      <c r="AF577" s="334"/>
      <c r="AG577" s="334"/>
      <c r="AH577" s="334"/>
      <c r="AI577" s="334"/>
      <c r="AJ577" s="334"/>
      <c r="AK577" s="334"/>
      <c r="AL577" s="334"/>
      <c r="AM577" s="334"/>
      <c r="AN577" s="334"/>
      <c r="AO577" s="334"/>
      <c r="AP577" s="334"/>
      <c r="AQ577" s="334"/>
      <c r="AR577" s="334"/>
      <c r="AS577" s="334"/>
      <c r="AT577" s="334"/>
      <c r="AU577" s="334"/>
      <c r="AV577" s="334"/>
      <c r="AW577" s="334"/>
      <c r="AX577" s="334"/>
      <c r="AY577" s="334"/>
      <c r="AZ577" s="334"/>
      <c r="BA577" s="334"/>
      <c r="BB577" s="334"/>
      <c r="BC577" s="334"/>
      <c r="BD577" s="334"/>
      <c r="BE577" s="334"/>
      <c r="BF577" s="334"/>
      <c r="BG577" s="334"/>
      <c r="BH577" s="334"/>
      <c r="BI577" s="334"/>
      <c r="BJ577" s="334"/>
      <c r="BK577" s="334"/>
      <c r="BL577" s="334"/>
      <c r="BM577" s="334"/>
      <c r="BN577" s="334"/>
      <c r="BO577" s="334"/>
      <c r="BP577" s="334"/>
      <c r="BQ577" s="334"/>
      <c r="BR577" s="334"/>
      <c r="BS577" s="334"/>
      <c r="BT577" s="334"/>
      <c r="BU577" s="334"/>
      <c r="BV577" s="334"/>
      <c r="BW577" s="334"/>
      <c r="BX577" s="334"/>
      <c r="BY577" s="334"/>
      <c r="BZ577" s="334"/>
      <c r="CA577" s="334"/>
      <c r="CB577" s="334"/>
      <c r="CC577" s="334"/>
      <c r="CD577" s="334"/>
      <c r="CE577" s="334"/>
      <c r="CF577" s="334"/>
      <c r="CG577" s="334"/>
      <c r="CH577" s="334"/>
      <c r="CI577" s="334"/>
      <c r="CJ577" s="334"/>
      <c r="CK577" s="334"/>
      <c r="CL577" s="334"/>
    </row>
    <row r="578" spans="1:90" ht="15" x14ac:dyDescent="0.2">
      <c r="A578" s="323"/>
      <c r="B578" s="323"/>
      <c r="C578" s="318"/>
      <c r="D578" s="371"/>
      <c r="E578" s="367"/>
      <c r="F578" s="367"/>
    </row>
    <row r="579" spans="1:90" s="271" customFormat="1" ht="15" x14ac:dyDescent="0.2">
      <c r="A579" s="325"/>
      <c r="B579" s="762">
        <v>8800</v>
      </c>
      <c r="C579" s="763" t="s">
        <v>1633</v>
      </c>
      <c r="D579" s="372">
        <f>SUM(D577,D570,D562)</f>
        <v>0</v>
      </c>
      <c r="E579" s="372">
        <f>SUM(E577,E570,E562)</f>
        <v>0</v>
      </c>
      <c r="F579" s="368"/>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c r="AE579" s="334"/>
      <c r="AF579" s="334"/>
      <c r="AG579" s="334"/>
      <c r="AH579" s="334"/>
      <c r="AI579" s="334"/>
      <c r="AJ579" s="334"/>
      <c r="AK579" s="334"/>
      <c r="AL579" s="334"/>
      <c r="AM579" s="334"/>
      <c r="AN579" s="334"/>
      <c r="AO579" s="334"/>
      <c r="AP579" s="334"/>
      <c r="AQ579" s="334"/>
      <c r="AR579" s="334"/>
      <c r="AS579" s="334"/>
      <c r="AT579" s="334"/>
      <c r="AU579" s="334"/>
      <c r="AV579" s="334"/>
      <c r="AW579" s="334"/>
      <c r="AX579" s="334"/>
      <c r="AY579" s="334"/>
      <c r="AZ579" s="334"/>
      <c r="BA579" s="334"/>
      <c r="BB579" s="334"/>
      <c r="BC579" s="334"/>
      <c r="BD579" s="334"/>
      <c r="BE579" s="334"/>
      <c r="BF579" s="334"/>
      <c r="BG579" s="334"/>
      <c r="BH579" s="334"/>
      <c r="BI579" s="334"/>
      <c r="BJ579" s="334"/>
      <c r="BK579" s="334"/>
      <c r="BL579" s="334"/>
      <c r="BM579" s="334"/>
      <c r="BN579" s="334"/>
      <c r="BO579" s="334"/>
      <c r="BP579" s="334"/>
      <c r="BQ579" s="334"/>
      <c r="BR579" s="334"/>
      <c r="BS579" s="334"/>
      <c r="BT579" s="334"/>
      <c r="BU579" s="334"/>
      <c r="BV579" s="334"/>
      <c r="BW579" s="334"/>
      <c r="BX579" s="334"/>
      <c r="BY579" s="334"/>
      <c r="BZ579" s="334"/>
      <c r="CA579" s="334"/>
      <c r="CB579" s="334"/>
      <c r="CC579" s="334"/>
      <c r="CD579" s="334"/>
      <c r="CE579" s="334"/>
      <c r="CF579" s="334"/>
      <c r="CG579" s="334"/>
      <c r="CH579" s="334"/>
      <c r="CI579" s="334"/>
      <c r="CJ579" s="334"/>
      <c r="CK579" s="334"/>
      <c r="CL579" s="334"/>
    </row>
    <row r="580" spans="1:90" ht="15" x14ac:dyDescent="0.2">
      <c r="A580" s="323"/>
      <c r="B580" s="325"/>
      <c r="C580" s="320"/>
      <c r="D580" s="371"/>
      <c r="E580" s="367"/>
      <c r="F580" s="367"/>
    </row>
    <row r="581" spans="1:90" s="271" customFormat="1" ht="15" x14ac:dyDescent="0.2">
      <c r="A581" s="325"/>
      <c r="B581" s="762">
        <v>8900</v>
      </c>
      <c r="C581" s="763" t="s">
        <v>1634</v>
      </c>
      <c r="D581" s="372">
        <f>SUM(D579,D553)</f>
        <v>0</v>
      </c>
      <c r="E581" s="372">
        <f>SUM(E579,E553)</f>
        <v>0</v>
      </c>
      <c r="F581" s="368"/>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c r="AE581" s="334"/>
      <c r="AF581" s="334"/>
      <c r="AG581" s="334"/>
      <c r="AH581" s="334"/>
      <c r="AI581" s="334"/>
      <c r="AJ581" s="334"/>
      <c r="AK581" s="334"/>
      <c r="AL581" s="334"/>
      <c r="AM581" s="334"/>
      <c r="AN581" s="334"/>
      <c r="AO581" s="334"/>
      <c r="AP581" s="334"/>
      <c r="AQ581" s="334"/>
      <c r="AR581" s="334"/>
      <c r="AS581" s="334"/>
      <c r="AT581" s="334"/>
      <c r="AU581" s="334"/>
      <c r="AV581" s="334"/>
      <c r="AW581" s="334"/>
      <c r="AX581" s="334"/>
      <c r="AY581" s="334"/>
      <c r="AZ581" s="334"/>
      <c r="BA581" s="334"/>
      <c r="BB581" s="334"/>
      <c r="BC581" s="334"/>
      <c r="BD581" s="334"/>
      <c r="BE581" s="334"/>
      <c r="BF581" s="334"/>
      <c r="BG581" s="334"/>
      <c r="BH581" s="334"/>
      <c r="BI581" s="334"/>
      <c r="BJ581" s="334"/>
      <c r="BK581" s="334"/>
      <c r="BL581" s="334"/>
      <c r="BM581" s="334"/>
      <c r="BN581" s="334"/>
      <c r="BO581" s="334"/>
      <c r="BP581" s="334"/>
      <c r="BQ581" s="334"/>
      <c r="BR581" s="334"/>
      <c r="BS581" s="334"/>
      <c r="BT581" s="334"/>
      <c r="BU581" s="334"/>
      <c r="BV581" s="334"/>
      <c r="BW581" s="334"/>
      <c r="BX581" s="334"/>
      <c r="BY581" s="334"/>
      <c r="BZ581" s="334"/>
      <c r="CA581" s="334"/>
      <c r="CB581" s="334"/>
      <c r="CC581" s="334"/>
      <c r="CD581" s="334"/>
      <c r="CE581" s="334"/>
      <c r="CF581" s="334"/>
      <c r="CG581" s="334"/>
      <c r="CH581" s="334"/>
      <c r="CI581" s="334"/>
      <c r="CJ581" s="334"/>
      <c r="CK581" s="334"/>
      <c r="CL581" s="334"/>
    </row>
    <row r="582" spans="1:90" ht="15" x14ac:dyDescent="0.2">
      <c r="A582" s="323"/>
      <c r="B582" s="323"/>
      <c r="C582" s="318"/>
      <c r="D582" s="371"/>
      <c r="E582" s="367"/>
      <c r="F582" s="367"/>
    </row>
    <row r="583" spans="1:90" s="273" customFormat="1" ht="15" x14ac:dyDescent="0.2">
      <c r="A583" s="322"/>
      <c r="B583" s="322">
        <v>8919</v>
      </c>
      <c r="C583" s="317" t="s">
        <v>1635</v>
      </c>
      <c r="D583" s="372"/>
      <c r="E583" s="368"/>
      <c r="F583" s="368"/>
    </row>
    <row r="584" spans="1:90" s="273" customFormat="1" ht="15" x14ac:dyDescent="0.2">
      <c r="A584" s="323"/>
      <c r="B584" s="323"/>
      <c r="C584" s="318"/>
      <c r="D584" s="371"/>
      <c r="E584" s="367"/>
      <c r="F584" s="367"/>
    </row>
    <row r="585" spans="1:90" s="270" customFormat="1" ht="14.25" x14ac:dyDescent="0.2">
      <c r="A585" s="321"/>
      <c r="B585" s="321">
        <v>8920</v>
      </c>
      <c r="C585" s="315" t="s">
        <v>803</v>
      </c>
      <c r="D585" s="371">
        <f>SUM(D252)</f>
        <v>0</v>
      </c>
      <c r="E585" s="371">
        <f>SUM(E252)</f>
        <v>0</v>
      </c>
      <c r="F585" s="367"/>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332"/>
      <c r="AE585" s="332"/>
      <c r="AF585" s="332"/>
      <c r="AG585" s="332"/>
      <c r="AH585" s="332"/>
      <c r="AI585" s="332"/>
      <c r="AJ585" s="332"/>
      <c r="AK585" s="332"/>
      <c r="AL585" s="332"/>
      <c r="AM585" s="332"/>
      <c r="AN585" s="332"/>
      <c r="AO585" s="332"/>
      <c r="AP585" s="332"/>
      <c r="AQ585" s="332"/>
      <c r="AR585" s="332"/>
      <c r="AS585" s="332"/>
      <c r="AT585" s="332"/>
      <c r="AU585" s="332"/>
      <c r="AV585" s="332"/>
      <c r="AW585" s="332"/>
      <c r="AX585" s="332"/>
      <c r="AY585" s="332"/>
      <c r="AZ585" s="332"/>
      <c r="BA585" s="332"/>
      <c r="BB585" s="332"/>
      <c r="BC585" s="332"/>
      <c r="BD585" s="332"/>
      <c r="BE585" s="332"/>
      <c r="BF585" s="332"/>
      <c r="BG585" s="332"/>
      <c r="BH585" s="332"/>
      <c r="BI585" s="332"/>
      <c r="BJ585" s="332"/>
      <c r="BK585" s="332"/>
      <c r="BL585" s="332"/>
      <c r="BM585" s="332"/>
      <c r="BN585" s="332"/>
      <c r="BO585" s="332"/>
      <c r="BP585" s="332"/>
      <c r="BQ585" s="332"/>
      <c r="BR585" s="332"/>
      <c r="BS585" s="332"/>
      <c r="BT585" s="332"/>
      <c r="BU585" s="332"/>
      <c r="BV585" s="332"/>
      <c r="BW585" s="332"/>
      <c r="BX585" s="332"/>
      <c r="BY585" s="332"/>
      <c r="BZ585" s="332"/>
      <c r="CA585" s="332"/>
      <c r="CB585" s="332"/>
      <c r="CC585" s="332"/>
      <c r="CD585" s="332"/>
      <c r="CE585" s="332"/>
      <c r="CF585" s="332"/>
      <c r="CG585" s="332"/>
      <c r="CH585" s="332"/>
      <c r="CI585" s="332"/>
      <c r="CJ585" s="332"/>
      <c r="CK585" s="332"/>
      <c r="CL585" s="332"/>
    </row>
    <row r="586" spans="1:90" s="270" customFormat="1" ht="14.25" x14ac:dyDescent="0.2">
      <c r="A586" s="321"/>
      <c r="B586" s="321">
        <v>8921</v>
      </c>
      <c r="C586" s="315" t="s">
        <v>1636</v>
      </c>
      <c r="D586" s="371">
        <f>0</f>
        <v>0</v>
      </c>
      <c r="E586" s="367">
        <f>0</f>
        <v>0</v>
      </c>
      <c r="F586" s="367"/>
      <c r="G586" s="332"/>
      <c r="H586" s="332"/>
      <c r="I586" s="332"/>
      <c r="J586" s="332"/>
      <c r="K586" s="332"/>
      <c r="L586" s="332"/>
      <c r="M586" s="332"/>
      <c r="N586" s="332"/>
      <c r="O586" s="332"/>
      <c r="P586" s="332"/>
      <c r="Q586" s="332"/>
      <c r="R586" s="332"/>
      <c r="S586" s="332"/>
      <c r="T586" s="332"/>
      <c r="U586" s="332"/>
      <c r="V586" s="332"/>
      <c r="W586" s="332"/>
      <c r="X586" s="332"/>
      <c r="Y586" s="332"/>
      <c r="Z586" s="332"/>
      <c r="AA586" s="332"/>
      <c r="AB586" s="332"/>
      <c r="AC586" s="332"/>
      <c r="AD586" s="332"/>
      <c r="AE586" s="332"/>
      <c r="AF586" s="332"/>
      <c r="AG586" s="332"/>
      <c r="AH586" s="332"/>
      <c r="AI586" s="332"/>
      <c r="AJ586" s="332"/>
      <c r="AK586" s="332"/>
      <c r="AL586" s="332"/>
      <c r="AM586" s="332"/>
      <c r="AN586" s="332"/>
      <c r="AO586" s="332"/>
      <c r="AP586" s="332"/>
      <c r="AQ586" s="332"/>
      <c r="AR586" s="332"/>
      <c r="AS586" s="332"/>
      <c r="AT586" s="332"/>
      <c r="AU586" s="332"/>
      <c r="AV586" s="332"/>
      <c r="AW586" s="332"/>
      <c r="AX586" s="332"/>
      <c r="AY586" s="332"/>
      <c r="AZ586" s="332"/>
      <c r="BA586" s="332"/>
      <c r="BB586" s="332"/>
      <c r="BC586" s="332"/>
      <c r="BD586" s="332"/>
      <c r="BE586" s="332"/>
      <c r="BF586" s="332"/>
      <c r="BG586" s="332"/>
      <c r="BH586" s="332"/>
      <c r="BI586" s="332"/>
      <c r="BJ586" s="332"/>
      <c r="BK586" s="332"/>
      <c r="BL586" s="332"/>
      <c r="BM586" s="332"/>
      <c r="BN586" s="332"/>
      <c r="BO586" s="332"/>
      <c r="BP586" s="332"/>
      <c r="BQ586" s="332"/>
      <c r="BR586" s="332"/>
      <c r="BS586" s="332"/>
      <c r="BT586" s="332"/>
      <c r="BU586" s="332"/>
      <c r="BV586" s="332"/>
      <c r="BW586" s="332"/>
      <c r="BX586" s="332"/>
      <c r="BY586" s="332"/>
      <c r="BZ586" s="332"/>
      <c r="CA586" s="332"/>
      <c r="CB586" s="332"/>
      <c r="CC586" s="332"/>
      <c r="CD586" s="332"/>
      <c r="CE586" s="332"/>
      <c r="CF586" s="332"/>
      <c r="CG586" s="332"/>
      <c r="CH586" s="332"/>
      <c r="CI586" s="332"/>
      <c r="CJ586" s="332"/>
      <c r="CK586" s="332"/>
      <c r="CL586" s="332"/>
    </row>
    <row r="587" spans="1:90" ht="15" x14ac:dyDescent="0.2">
      <c r="A587" s="323"/>
      <c r="B587" s="323"/>
      <c r="C587" s="318"/>
      <c r="D587" s="371"/>
      <c r="E587" s="367"/>
      <c r="F587" s="367"/>
    </row>
    <row r="588" spans="1:90" s="271" customFormat="1" ht="14.25" x14ac:dyDescent="0.2">
      <c r="A588" s="324"/>
      <c r="B588" s="758">
        <v>8922</v>
      </c>
      <c r="C588" s="759" t="s">
        <v>994</v>
      </c>
      <c r="D588" s="760">
        <f>SUM(D584:D587)</f>
        <v>0</v>
      </c>
      <c r="E588" s="760">
        <f>SUM(E584:E587)</f>
        <v>0</v>
      </c>
      <c r="F588" s="761"/>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c r="AE588" s="334"/>
      <c r="AF588" s="334"/>
      <c r="AG588" s="334"/>
      <c r="AH588" s="334"/>
      <c r="AI588" s="334"/>
      <c r="AJ588" s="334"/>
      <c r="AK588" s="334"/>
      <c r="AL588" s="334"/>
      <c r="AM588" s="334"/>
      <c r="AN588" s="334"/>
      <c r="AO588" s="334"/>
      <c r="AP588" s="334"/>
      <c r="AQ588" s="334"/>
      <c r="AR588" s="334"/>
      <c r="AS588" s="334"/>
      <c r="AT588" s="334"/>
      <c r="AU588" s="334"/>
      <c r="AV588" s="334"/>
      <c r="AW588" s="334"/>
      <c r="AX588" s="334"/>
      <c r="AY588" s="334"/>
      <c r="AZ588" s="334"/>
      <c r="BA588" s="334"/>
      <c r="BB588" s="334"/>
      <c r="BC588" s="334"/>
      <c r="BD588" s="334"/>
      <c r="BE588" s="334"/>
      <c r="BF588" s="334"/>
      <c r="BG588" s="334"/>
      <c r="BH588" s="334"/>
      <c r="BI588" s="334"/>
      <c r="BJ588" s="334"/>
      <c r="BK588" s="334"/>
      <c r="BL588" s="334"/>
      <c r="BM588" s="334"/>
      <c r="BN588" s="334"/>
      <c r="BO588" s="334"/>
      <c r="BP588" s="334"/>
      <c r="BQ588" s="334"/>
      <c r="BR588" s="334"/>
      <c r="BS588" s="334"/>
      <c r="BT588" s="334"/>
      <c r="BU588" s="334"/>
      <c r="BV588" s="334"/>
      <c r="BW588" s="334"/>
      <c r="BX588" s="334"/>
      <c r="BY588" s="334"/>
      <c r="BZ588" s="334"/>
      <c r="CA588" s="334"/>
      <c r="CB588" s="334"/>
      <c r="CC588" s="334"/>
      <c r="CD588" s="334"/>
      <c r="CE588" s="334"/>
      <c r="CF588" s="334"/>
      <c r="CG588" s="334"/>
      <c r="CH588" s="334"/>
      <c r="CI588" s="334"/>
      <c r="CJ588" s="334"/>
      <c r="CK588" s="334"/>
      <c r="CL588" s="334"/>
    </row>
    <row r="589" spans="1:90" ht="15" x14ac:dyDescent="0.2">
      <c r="A589" s="323"/>
      <c r="B589" s="323"/>
      <c r="C589" s="318"/>
      <c r="D589" s="371"/>
      <c r="E589" s="367"/>
      <c r="F589" s="367"/>
    </row>
    <row r="590" spans="1:90" s="270" customFormat="1" ht="14.25" x14ac:dyDescent="0.2">
      <c r="A590" s="321"/>
      <c r="B590" s="321">
        <v>8925</v>
      </c>
      <c r="C590" s="315" t="s">
        <v>851</v>
      </c>
      <c r="D590" s="371">
        <f>SUM(D292)</f>
        <v>0</v>
      </c>
      <c r="E590" s="371">
        <f>SUM(E292)</f>
        <v>0</v>
      </c>
      <c r="F590" s="367"/>
      <c r="G590" s="332"/>
      <c r="H590" s="332"/>
      <c r="I590" s="332"/>
      <c r="J590" s="332"/>
      <c r="K590" s="332"/>
      <c r="L590" s="332"/>
      <c r="M590" s="332"/>
      <c r="N590" s="332"/>
      <c r="O590" s="332"/>
      <c r="P590" s="332"/>
      <c r="Q590" s="332"/>
      <c r="R590" s="332"/>
      <c r="S590" s="332"/>
      <c r="T590" s="332"/>
      <c r="U590" s="332"/>
      <c r="V590" s="332"/>
      <c r="W590" s="332"/>
      <c r="X590" s="332"/>
      <c r="Y590" s="332"/>
      <c r="Z590" s="332"/>
      <c r="AA590" s="332"/>
      <c r="AB590" s="332"/>
      <c r="AC590" s="332"/>
      <c r="AD590" s="332"/>
      <c r="AE590" s="332"/>
      <c r="AF590" s="332"/>
      <c r="AG590" s="332"/>
      <c r="AH590" s="332"/>
      <c r="AI590" s="332"/>
      <c r="AJ590" s="332"/>
      <c r="AK590" s="332"/>
      <c r="AL590" s="332"/>
      <c r="AM590" s="332"/>
      <c r="AN590" s="332"/>
      <c r="AO590" s="332"/>
      <c r="AP590" s="332"/>
      <c r="AQ590" s="332"/>
      <c r="AR590" s="332"/>
      <c r="AS590" s="332"/>
      <c r="AT590" s="332"/>
      <c r="AU590" s="332"/>
      <c r="AV590" s="332"/>
      <c r="AW590" s="332"/>
      <c r="AX590" s="332"/>
      <c r="AY590" s="332"/>
      <c r="AZ590" s="332"/>
      <c r="BA590" s="332"/>
      <c r="BB590" s="332"/>
      <c r="BC590" s="332"/>
      <c r="BD590" s="332"/>
      <c r="BE590" s="332"/>
      <c r="BF590" s="332"/>
      <c r="BG590" s="332"/>
      <c r="BH590" s="332"/>
      <c r="BI590" s="332"/>
      <c r="BJ590" s="332"/>
      <c r="BK590" s="332"/>
      <c r="BL590" s="332"/>
      <c r="BM590" s="332"/>
      <c r="BN590" s="332"/>
      <c r="BO590" s="332"/>
      <c r="BP590" s="332"/>
      <c r="BQ590" s="332"/>
      <c r="BR590" s="332"/>
      <c r="BS590" s="332"/>
      <c r="BT590" s="332"/>
      <c r="BU590" s="332"/>
      <c r="BV590" s="332"/>
      <c r="BW590" s="332"/>
      <c r="BX590" s="332"/>
      <c r="BY590" s="332"/>
      <c r="BZ590" s="332"/>
      <c r="CA590" s="332"/>
      <c r="CB590" s="332"/>
      <c r="CC590" s="332"/>
      <c r="CD590" s="332"/>
      <c r="CE590" s="332"/>
      <c r="CF590" s="332"/>
      <c r="CG590" s="332"/>
      <c r="CH590" s="332"/>
      <c r="CI590" s="332"/>
      <c r="CJ590" s="332"/>
      <c r="CK590" s="332"/>
      <c r="CL590" s="332"/>
    </row>
    <row r="591" spans="1:90" s="270" customFormat="1" ht="14.25" x14ac:dyDescent="0.2">
      <c r="A591" s="321"/>
      <c r="B591" s="321">
        <v>8926</v>
      </c>
      <c r="C591" s="315" t="s">
        <v>1637</v>
      </c>
      <c r="D591" s="371">
        <f>0</f>
        <v>0</v>
      </c>
      <c r="E591" s="371">
        <f>0</f>
        <v>0</v>
      </c>
      <c r="F591" s="367"/>
      <c r="G591" s="332"/>
      <c r="H591" s="332"/>
      <c r="I591" s="332"/>
      <c r="J591" s="332"/>
      <c r="K591" s="332"/>
      <c r="L591" s="332"/>
      <c r="M591" s="332"/>
      <c r="N591" s="332"/>
      <c r="O591" s="332"/>
      <c r="P591" s="332"/>
      <c r="Q591" s="332"/>
      <c r="R591" s="332"/>
      <c r="S591" s="332"/>
      <c r="T591" s="332"/>
      <c r="U591" s="332"/>
      <c r="V591" s="332"/>
      <c r="W591" s="332"/>
      <c r="X591" s="332"/>
      <c r="Y591" s="332"/>
      <c r="Z591" s="332"/>
      <c r="AA591" s="332"/>
      <c r="AB591" s="332"/>
      <c r="AC591" s="332"/>
      <c r="AD591" s="332"/>
      <c r="AE591" s="332"/>
      <c r="AF591" s="332"/>
      <c r="AG591" s="332"/>
      <c r="AH591" s="332"/>
      <c r="AI591" s="332"/>
      <c r="AJ591" s="332"/>
      <c r="AK591" s="332"/>
      <c r="AL591" s="332"/>
      <c r="AM591" s="332"/>
      <c r="AN591" s="332"/>
      <c r="AO591" s="332"/>
      <c r="AP591" s="332"/>
      <c r="AQ591" s="332"/>
      <c r="AR591" s="332"/>
      <c r="AS591" s="332"/>
      <c r="AT591" s="332"/>
      <c r="AU591" s="332"/>
      <c r="AV591" s="332"/>
      <c r="AW591" s="332"/>
      <c r="AX591" s="332"/>
      <c r="AY591" s="332"/>
      <c r="AZ591" s="332"/>
      <c r="BA591" s="332"/>
      <c r="BB591" s="332"/>
      <c r="BC591" s="332"/>
      <c r="BD591" s="332"/>
      <c r="BE591" s="332"/>
      <c r="BF591" s="332"/>
      <c r="BG591" s="332"/>
      <c r="BH591" s="332"/>
      <c r="BI591" s="332"/>
      <c r="BJ591" s="332"/>
      <c r="BK591" s="332"/>
      <c r="BL591" s="332"/>
      <c r="BM591" s="332"/>
      <c r="BN591" s="332"/>
      <c r="BO591" s="332"/>
      <c r="BP591" s="332"/>
      <c r="BQ591" s="332"/>
      <c r="BR591" s="332"/>
      <c r="BS591" s="332"/>
      <c r="BT591" s="332"/>
      <c r="BU591" s="332"/>
      <c r="BV591" s="332"/>
      <c r="BW591" s="332"/>
      <c r="BX591" s="332"/>
      <c r="BY591" s="332"/>
      <c r="BZ591" s="332"/>
      <c r="CA591" s="332"/>
      <c r="CB591" s="332"/>
      <c r="CC591" s="332"/>
      <c r="CD591" s="332"/>
      <c r="CE591" s="332"/>
      <c r="CF591" s="332"/>
      <c r="CG591" s="332"/>
      <c r="CH591" s="332"/>
      <c r="CI591" s="332"/>
      <c r="CJ591" s="332"/>
      <c r="CK591" s="332"/>
      <c r="CL591" s="332"/>
    </row>
    <row r="592" spans="1:90" s="270" customFormat="1" ht="14.25" x14ac:dyDescent="0.2">
      <c r="A592" s="321"/>
      <c r="B592" s="321"/>
      <c r="C592" s="315"/>
      <c r="D592" s="371"/>
      <c r="E592" s="367"/>
      <c r="F592" s="367"/>
      <c r="G592" s="332"/>
      <c r="H592" s="332"/>
      <c r="I592" s="332"/>
      <c r="J592" s="332"/>
      <c r="K592" s="332"/>
      <c r="L592" s="332"/>
      <c r="M592" s="332"/>
      <c r="N592" s="332"/>
      <c r="O592" s="332"/>
      <c r="P592" s="332"/>
      <c r="Q592" s="332"/>
      <c r="R592" s="332"/>
      <c r="S592" s="332"/>
      <c r="T592" s="332"/>
      <c r="U592" s="332"/>
      <c r="V592" s="332"/>
      <c r="W592" s="332"/>
      <c r="X592" s="332"/>
      <c r="Y592" s="332"/>
      <c r="Z592" s="332"/>
      <c r="AA592" s="332"/>
      <c r="AB592" s="332"/>
      <c r="AC592" s="332"/>
      <c r="AD592" s="332"/>
      <c r="AE592" s="332"/>
      <c r="AF592" s="332"/>
      <c r="AG592" s="332"/>
      <c r="AH592" s="332"/>
      <c r="AI592" s="332"/>
      <c r="AJ592" s="332"/>
      <c r="AK592" s="332"/>
      <c r="AL592" s="332"/>
      <c r="AM592" s="332"/>
      <c r="AN592" s="332"/>
      <c r="AO592" s="332"/>
      <c r="AP592" s="332"/>
      <c r="AQ592" s="332"/>
      <c r="AR592" s="332"/>
      <c r="AS592" s="332"/>
      <c r="AT592" s="332"/>
      <c r="AU592" s="332"/>
      <c r="AV592" s="332"/>
      <c r="AW592" s="332"/>
      <c r="AX592" s="332"/>
      <c r="AY592" s="332"/>
      <c r="AZ592" s="332"/>
      <c r="BA592" s="332"/>
      <c r="BB592" s="332"/>
      <c r="BC592" s="332"/>
      <c r="BD592" s="332"/>
      <c r="BE592" s="332"/>
      <c r="BF592" s="332"/>
      <c r="BG592" s="332"/>
      <c r="BH592" s="332"/>
      <c r="BI592" s="332"/>
      <c r="BJ592" s="332"/>
      <c r="BK592" s="332"/>
      <c r="BL592" s="332"/>
      <c r="BM592" s="332"/>
      <c r="BN592" s="332"/>
      <c r="BO592" s="332"/>
      <c r="BP592" s="332"/>
      <c r="BQ592" s="332"/>
      <c r="BR592" s="332"/>
      <c r="BS592" s="332"/>
      <c r="BT592" s="332"/>
      <c r="BU592" s="332"/>
      <c r="BV592" s="332"/>
      <c r="BW592" s="332"/>
      <c r="BX592" s="332"/>
      <c r="BY592" s="332"/>
      <c r="BZ592" s="332"/>
      <c r="CA592" s="332"/>
      <c r="CB592" s="332"/>
      <c r="CC592" s="332"/>
      <c r="CD592" s="332"/>
      <c r="CE592" s="332"/>
      <c r="CF592" s="332"/>
      <c r="CG592" s="332"/>
      <c r="CH592" s="332"/>
      <c r="CI592" s="332"/>
      <c r="CJ592" s="332"/>
      <c r="CK592" s="332"/>
      <c r="CL592" s="332"/>
    </row>
    <row r="593" spans="1:90" s="271" customFormat="1" ht="14.25" x14ac:dyDescent="0.2">
      <c r="A593" s="324"/>
      <c r="B593" s="758">
        <v>8927</v>
      </c>
      <c r="C593" s="759" t="s">
        <v>994</v>
      </c>
      <c r="D593" s="760">
        <f>SUM(D589:D592)</f>
        <v>0</v>
      </c>
      <c r="E593" s="760">
        <f>SUM(E589:E592)</f>
        <v>0</v>
      </c>
      <c r="F593" s="761"/>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334"/>
      <c r="AF593" s="334"/>
      <c r="AG593" s="334"/>
      <c r="AH593" s="334"/>
      <c r="AI593" s="334"/>
      <c r="AJ593" s="334"/>
      <c r="AK593" s="334"/>
      <c r="AL593" s="334"/>
      <c r="AM593" s="334"/>
      <c r="AN593" s="334"/>
      <c r="AO593" s="334"/>
      <c r="AP593" s="334"/>
      <c r="AQ593" s="334"/>
      <c r="AR593" s="334"/>
      <c r="AS593" s="334"/>
      <c r="AT593" s="334"/>
      <c r="AU593" s="334"/>
      <c r="AV593" s="334"/>
      <c r="AW593" s="334"/>
      <c r="AX593" s="334"/>
      <c r="AY593" s="334"/>
      <c r="AZ593" s="334"/>
      <c r="BA593" s="334"/>
      <c r="BB593" s="334"/>
      <c r="BC593" s="334"/>
      <c r="BD593" s="334"/>
      <c r="BE593" s="334"/>
      <c r="BF593" s="334"/>
      <c r="BG593" s="334"/>
      <c r="BH593" s="334"/>
      <c r="BI593" s="334"/>
      <c r="BJ593" s="334"/>
      <c r="BK593" s="334"/>
      <c r="BL593" s="334"/>
      <c r="BM593" s="334"/>
      <c r="BN593" s="334"/>
      <c r="BO593" s="334"/>
      <c r="BP593" s="334"/>
      <c r="BQ593" s="334"/>
      <c r="BR593" s="334"/>
      <c r="BS593" s="334"/>
      <c r="BT593" s="334"/>
      <c r="BU593" s="334"/>
      <c r="BV593" s="334"/>
      <c r="BW593" s="334"/>
      <c r="BX593" s="334"/>
      <c r="BY593" s="334"/>
      <c r="BZ593" s="334"/>
      <c r="CA593" s="334"/>
      <c r="CB593" s="334"/>
      <c r="CC593" s="334"/>
      <c r="CD593" s="334"/>
      <c r="CE593" s="334"/>
      <c r="CF593" s="334"/>
      <c r="CG593" s="334"/>
      <c r="CH593" s="334"/>
      <c r="CI593" s="334"/>
      <c r="CJ593" s="334"/>
      <c r="CK593" s="334"/>
      <c r="CL593" s="334"/>
    </row>
    <row r="594" spans="1:90" ht="15" x14ac:dyDescent="0.2">
      <c r="A594" s="323"/>
      <c r="B594" s="323"/>
      <c r="C594" s="318"/>
      <c r="D594" s="371"/>
      <c r="E594" s="367"/>
      <c r="F594" s="367"/>
    </row>
    <row r="595" spans="1:90" ht="15" x14ac:dyDescent="0.2">
      <c r="A595" s="323"/>
      <c r="B595" s="323"/>
      <c r="C595" s="318"/>
      <c r="D595" s="371"/>
      <c r="E595" s="367"/>
      <c r="F595" s="367"/>
    </row>
    <row r="596" spans="1:90" s="273" customFormat="1" ht="15" x14ac:dyDescent="0.2">
      <c r="A596" s="322"/>
      <c r="B596" s="322">
        <v>9000</v>
      </c>
      <c r="C596" s="317" t="s">
        <v>1638</v>
      </c>
      <c r="D596" s="372"/>
      <c r="E596" s="368"/>
      <c r="F596" s="368"/>
    </row>
    <row r="597" spans="1:90" ht="15" x14ac:dyDescent="0.2">
      <c r="A597" s="323"/>
      <c r="B597" s="323"/>
      <c r="C597" s="318"/>
      <c r="D597" s="371"/>
      <c r="E597" s="367"/>
      <c r="F597" s="367"/>
    </row>
    <row r="598" spans="1:90" ht="15" x14ac:dyDescent="0.2">
      <c r="A598" s="323"/>
      <c r="B598" s="779">
        <v>9001</v>
      </c>
      <c r="C598" s="780" t="s">
        <v>1639</v>
      </c>
      <c r="D598" s="774">
        <f>ROUND(SUMIFS('GROUP Inputs'!H:H,'GROUP Inputs'!A:A,'Kiwi Park Data'!B598),0)</f>
        <v>0</v>
      </c>
      <c r="E598" s="774">
        <f>ROUND(SUMIFS('GROUP Inputs'!I:I,'GROUP Inputs'!A:A,'Kiwi Park Data'!B598),0)</f>
        <v>0</v>
      </c>
      <c r="F598" s="775"/>
    </row>
    <row r="599" spans="1:90" ht="15" x14ac:dyDescent="0.2">
      <c r="A599" s="323"/>
      <c r="B599" s="323"/>
      <c r="C599" s="318"/>
      <c r="D599" s="371"/>
      <c r="E599" s="367"/>
      <c r="F599" s="367"/>
    </row>
    <row r="600" spans="1:90" ht="15" x14ac:dyDescent="0.2">
      <c r="A600" s="323"/>
      <c r="B600" s="323">
        <v>9010</v>
      </c>
      <c r="C600" s="318" t="s">
        <v>129</v>
      </c>
      <c r="D600" s="371"/>
      <c r="E600" s="367"/>
      <c r="F600" s="367"/>
    </row>
    <row r="601" spans="1:90" s="270" customFormat="1" ht="14.25" x14ac:dyDescent="0.2">
      <c r="A601" s="321"/>
      <c r="B601" s="321">
        <v>9011</v>
      </c>
      <c r="C601" s="315" t="s">
        <v>917</v>
      </c>
      <c r="D601" s="371">
        <f>ROUND(SUMIFS('GROUP Inputs'!H:H,'GROUP Inputs'!A:A,'Kiwi Park Data'!B601),0)</f>
        <v>0</v>
      </c>
      <c r="E601" s="371">
        <f>ROUND(SUMIFS('GROUP Inputs'!I:I,'GROUP Inputs'!A:A,'Kiwi Park Data'!B601),0)</f>
        <v>0</v>
      </c>
      <c r="F601" s="367"/>
      <c r="G601" s="332"/>
      <c r="H601" s="332"/>
      <c r="I601" s="332"/>
      <c r="J601" s="332"/>
      <c r="K601" s="332"/>
      <c r="L601" s="332"/>
      <c r="M601" s="332"/>
      <c r="N601" s="332"/>
      <c r="O601" s="332"/>
      <c r="P601" s="332"/>
      <c r="Q601" s="332"/>
      <c r="R601" s="332"/>
      <c r="S601" s="332"/>
      <c r="T601" s="332"/>
      <c r="U601" s="332"/>
      <c r="V601" s="332"/>
      <c r="W601" s="332"/>
      <c r="X601" s="332"/>
      <c r="Y601" s="332"/>
      <c r="Z601" s="332"/>
      <c r="AA601" s="332"/>
      <c r="AB601" s="332"/>
      <c r="AC601" s="332"/>
      <c r="AD601" s="332"/>
      <c r="AE601" s="332"/>
      <c r="AF601" s="332"/>
      <c r="AG601" s="332"/>
      <c r="AH601" s="332"/>
      <c r="AI601" s="332"/>
      <c r="AJ601" s="332"/>
      <c r="AK601" s="332"/>
      <c r="AL601" s="332"/>
      <c r="AM601" s="332"/>
      <c r="AN601" s="332"/>
      <c r="AO601" s="332"/>
      <c r="AP601" s="332"/>
      <c r="AQ601" s="332"/>
      <c r="AR601" s="332"/>
      <c r="AS601" s="332"/>
      <c r="AT601" s="332"/>
      <c r="AU601" s="332"/>
      <c r="AV601" s="332"/>
      <c r="AW601" s="332"/>
      <c r="AX601" s="332"/>
      <c r="AY601" s="332"/>
      <c r="AZ601" s="332"/>
      <c r="BA601" s="332"/>
      <c r="BB601" s="332"/>
      <c r="BC601" s="332"/>
      <c r="BD601" s="332"/>
      <c r="BE601" s="332"/>
      <c r="BF601" s="332"/>
      <c r="BG601" s="332"/>
      <c r="BH601" s="332"/>
      <c r="BI601" s="332"/>
      <c r="BJ601" s="332"/>
      <c r="BK601" s="332"/>
      <c r="BL601" s="332"/>
      <c r="BM601" s="332"/>
      <c r="BN601" s="332"/>
      <c r="BO601" s="332"/>
      <c r="BP601" s="332"/>
      <c r="BQ601" s="332"/>
      <c r="BR601" s="332"/>
      <c r="BS601" s="332"/>
      <c r="BT601" s="332"/>
      <c r="BU601" s="332"/>
      <c r="BV601" s="332"/>
      <c r="BW601" s="332"/>
      <c r="BX601" s="332"/>
      <c r="BY601" s="332"/>
      <c r="BZ601" s="332"/>
      <c r="CA601" s="332"/>
      <c r="CB601" s="332"/>
      <c r="CC601" s="332"/>
      <c r="CD601" s="332"/>
      <c r="CE601" s="332"/>
      <c r="CF601" s="332"/>
      <c r="CG601" s="332"/>
      <c r="CH601" s="332"/>
      <c r="CI601" s="332"/>
      <c r="CJ601" s="332"/>
      <c r="CK601" s="332"/>
      <c r="CL601" s="332"/>
    </row>
    <row r="602" spans="1:90" s="270" customFormat="1" ht="14.25" x14ac:dyDescent="0.2">
      <c r="A602" s="321"/>
      <c r="B602" s="321">
        <v>9012</v>
      </c>
      <c r="C602" s="315" t="s">
        <v>918</v>
      </c>
      <c r="D602" s="371">
        <f>ROUND(SUMIFS('GROUP Inputs'!H:H,'GROUP Inputs'!A:A,'Kiwi Park Data'!B602),0)</f>
        <v>0</v>
      </c>
      <c r="E602" s="371">
        <f>ROUND(SUMIFS('GROUP Inputs'!I:I,'GROUP Inputs'!A:A,'Kiwi Park Data'!B602),0)</f>
        <v>0</v>
      </c>
      <c r="F602" s="367"/>
      <c r="G602" s="332"/>
      <c r="H602" s="332"/>
      <c r="I602" s="332"/>
      <c r="J602" s="332"/>
      <c r="K602" s="332"/>
      <c r="L602" s="332"/>
      <c r="M602" s="332"/>
      <c r="N602" s="332"/>
      <c r="O602" s="332"/>
      <c r="P602" s="332"/>
      <c r="Q602" s="332"/>
      <c r="R602" s="332"/>
      <c r="S602" s="332"/>
      <c r="T602" s="332"/>
      <c r="U602" s="332"/>
      <c r="V602" s="332"/>
      <c r="W602" s="332"/>
      <c r="X602" s="332"/>
      <c r="Y602" s="332"/>
      <c r="Z602" s="332"/>
      <c r="AA602" s="332"/>
      <c r="AB602" s="332"/>
      <c r="AC602" s="332"/>
      <c r="AD602" s="332"/>
      <c r="AE602" s="332"/>
      <c r="AF602" s="332"/>
      <c r="AG602" s="332"/>
      <c r="AH602" s="332"/>
      <c r="AI602" s="332"/>
      <c r="AJ602" s="332"/>
      <c r="AK602" s="332"/>
      <c r="AL602" s="332"/>
      <c r="AM602" s="332"/>
      <c r="AN602" s="332"/>
      <c r="AO602" s="332"/>
      <c r="AP602" s="332"/>
      <c r="AQ602" s="332"/>
      <c r="AR602" s="332"/>
      <c r="AS602" s="332"/>
      <c r="AT602" s="332"/>
      <c r="AU602" s="332"/>
      <c r="AV602" s="332"/>
      <c r="AW602" s="332"/>
      <c r="AX602" s="332"/>
      <c r="AY602" s="332"/>
      <c r="AZ602" s="332"/>
      <c r="BA602" s="332"/>
      <c r="BB602" s="332"/>
      <c r="BC602" s="332"/>
      <c r="BD602" s="332"/>
      <c r="BE602" s="332"/>
      <c r="BF602" s="332"/>
      <c r="BG602" s="332"/>
      <c r="BH602" s="332"/>
      <c r="BI602" s="332"/>
      <c r="BJ602" s="332"/>
      <c r="BK602" s="332"/>
      <c r="BL602" s="332"/>
      <c r="BM602" s="332"/>
      <c r="BN602" s="332"/>
      <c r="BO602" s="332"/>
      <c r="BP602" s="332"/>
      <c r="BQ602" s="332"/>
      <c r="BR602" s="332"/>
      <c r="BS602" s="332"/>
      <c r="BT602" s="332"/>
      <c r="BU602" s="332"/>
      <c r="BV602" s="332"/>
      <c r="BW602" s="332"/>
      <c r="BX602" s="332"/>
      <c r="BY602" s="332"/>
      <c r="BZ602" s="332"/>
      <c r="CA602" s="332"/>
      <c r="CB602" s="332"/>
      <c r="CC602" s="332"/>
      <c r="CD602" s="332"/>
      <c r="CE602" s="332"/>
      <c r="CF602" s="332"/>
      <c r="CG602" s="332"/>
      <c r="CH602" s="332"/>
      <c r="CI602" s="332"/>
      <c r="CJ602" s="332"/>
      <c r="CK602" s="332"/>
      <c r="CL602" s="332"/>
    </row>
    <row r="603" spans="1:90" s="270" customFormat="1" ht="14.25" x14ac:dyDescent="0.2">
      <c r="A603" s="321"/>
      <c r="B603" s="321">
        <v>9013</v>
      </c>
      <c r="C603" s="315" t="s">
        <v>1640</v>
      </c>
      <c r="D603" s="371">
        <f>ROUND(SUMIFS('GROUP Inputs'!H:H,'GROUP Inputs'!A:A,'Kiwi Park Data'!B603),0)</f>
        <v>0</v>
      </c>
      <c r="E603" s="371">
        <f>ROUND(SUMIFS('GROUP Inputs'!I:I,'GROUP Inputs'!A:A,'Kiwi Park Data'!B603),0)</f>
        <v>0</v>
      </c>
      <c r="F603" s="367"/>
      <c r="G603" s="332"/>
      <c r="H603" s="332"/>
      <c r="I603" s="332"/>
      <c r="J603" s="332"/>
      <c r="K603" s="332"/>
      <c r="L603" s="332"/>
      <c r="M603" s="332"/>
      <c r="N603" s="332"/>
      <c r="O603" s="332"/>
      <c r="P603" s="332"/>
      <c r="Q603" s="332"/>
      <c r="R603" s="332"/>
      <c r="S603" s="332"/>
      <c r="T603" s="332"/>
      <c r="U603" s="332"/>
      <c r="V603" s="332"/>
      <c r="W603" s="332"/>
      <c r="X603" s="332"/>
      <c r="Y603" s="332"/>
      <c r="Z603" s="332"/>
      <c r="AA603" s="332"/>
      <c r="AB603" s="332"/>
      <c r="AC603" s="332"/>
      <c r="AD603" s="332"/>
      <c r="AE603" s="332"/>
      <c r="AF603" s="332"/>
      <c r="AG603" s="332"/>
      <c r="AH603" s="332"/>
      <c r="AI603" s="332"/>
      <c r="AJ603" s="332"/>
      <c r="AK603" s="332"/>
      <c r="AL603" s="332"/>
      <c r="AM603" s="332"/>
      <c r="AN603" s="332"/>
      <c r="AO603" s="332"/>
      <c r="AP603" s="332"/>
      <c r="AQ603" s="332"/>
      <c r="AR603" s="332"/>
      <c r="AS603" s="332"/>
      <c r="AT603" s="332"/>
      <c r="AU603" s="332"/>
      <c r="AV603" s="332"/>
      <c r="AW603" s="332"/>
      <c r="AX603" s="332"/>
      <c r="AY603" s="332"/>
      <c r="AZ603" s="332"/>
      <c r="BA603" s="332"/>
      <c r="BB603" s="332"/>
      <c r="BC603" s="332"/>
      <c r="BD603" s="332"/>
      <c r="BE603" s="332"/>
      <c r="BF603" s="332"/>
      <c r="BG603" s="332"/>
      <c r="BH603" s="332"/>
      <c r="BI603" s="332"/>
      <c r="BJ603" s="332"/>
      <c r="BK603" s="332"/>
      <c r="BL603" s="332"/>
      <c r="BM603" s="332"/>
      <c r="BN603" s="332"/>
      <c r="BO603" s="332"/>
      <c r="BP603" s="332"/>
      <c r="BQ603" s="332"/>
      <c r="BR603" s="332"/>
      <c r="BS603" s="332"/>
      <c r="BT603" s="332"/>
      <c r="BU603" s="332"/>
      <c r="BV603" s="332"/>
      <c r="BW603" s="332"/>
      <c r="BX603" s="332"/>
      <c r="BY603" s="332"/>
      <c r="BZ603" s="332"/>
      <c r="CA603" s="332"/>
      <c r="CB603" s="332"/>
      <c r="CC603" s="332"/>
      <c r="CD603" s="332"/>
      <c r="CE603" s="332"/>
      <c r="CF603" s="332"/>
      <c r="CG603" s="332"/>
      <c r="CH603" s="332"/>
      <c r="CI603" s="332"/>
      <c r="CJ603" s="332"/>
      <c r="CK603" s="332"/>
      <c r="CL603" s="332"/>
    </row>
    <row r="604" spans="1:90" s="270" customFormat="1" ht="14.25" x14ac:dyDescent="0.2">
      <c r="A604" s="321"/>
      <c r="B604" s="321">
        <v>9014</v>
      </c>
      <c r="C604" s="315" t="s">
        <v>920</v>
      </c>
      <c r="D604" s="371">
        <f>ROUND(SUMIFS('GROUP Inputs'!H:H,'GROUP Inputs'!A:A,'Kiwi Park Data'!B604),0)</f>
        <v>0</v>
      </c>
      <c r="E604" s="371">
        <f>ROUND(SUMIFS('GROUP Inputs'!I:I,'GROUP Inputs'!A:A,'Kiwi Park Data'!B604),0)</f>
        <v>0</v>
      </c>
      <c r="F604" s="367"/>
      <c r="G604" s="332"/>
      <c r="H604" s="332"/>
      <c r="I604" s="332"/>
      <c r="J604" s="332"/>
      <c r="K604" s="332"/>
      <c r="L604" s="332"/>
      <c r="M604" s="332"/>
      <c r="N604" s="332"/>
      <c r="O604" s="332"/>
      <c r="P604" s="332"/>
      <c r="Q604" s="332"/>
      <c r="R604" s="332"/>
      <c r="S604" s="332"/>
      <c r="T604" s="332"/>
      <c r="U604" s="332"/>
      <c r="V604" s="332"/>
      <c r="W604" s="332"/>
      <c r="X604" s="332"/>
      <c r="Y604" s="332"/>
      <c r="Z604" s="332"/>
      <c r="AA604" s="332"/>
      <c r="AB604" s="332"/>
      <c r="AC604" s="332"/>
      <c r="AD604" s="332"/>
      <c r="AE604" s="332"/>
      <c r="AF604" s="332"/>
      <c r="AG604" s="332"/>
      <c r="AH604" s="332"/>
      <c r="AI604" s="332"/>
      <c r="AJ604" s="332"/>
      <c r="AK604" s="332"/>
      <c r="AL604" s="332"/>
      <c r="AM604" s="332"/>
      <c r="AN604" s="332"/>
      <c r="AO604" s="332"/>
      <c r="AP604" s="332"/>
      <c r="AQ604" s="332"/>
      <c r="AR604" s="332"/>
      <c r="AS604" s="332"/>
      <c r="AT604" s="332"/>
      <c r="AU604" s="332"/>
      <c r="AV604" s="332"/>
      <c r="AW604" s="332"/>
      <c r="AX604" s="332"/>
      <c r="AY604" s="332"/>
      <c r="AZ604" s="332"/>
      <c r="BA604" s="332"/>
      <c r="BB604" s="332"/>
      <c r="BC604" s="332"/>
      <c r="BD604" s="332"/>
      <c r="BE604" s="332"/>
      <c r="BF604" s="332"/>
      <c r="BG604" s="332"/>
      <c r="BH604" s="332"/>
      <c r="BI604" s="332"/>
      <c r="BJ604" s="332"/>
      <c r="BK604" s="332"/>
      <c r="BL604" s="332"/>
      <c r="BM604" s="332"/>
      <c r="BN604" s="332"/>
      <c r="BO604" s="332"/>
      <c r="BP604" s="332"/>
      <c r="BQ604" s="332"/>
      <c r="BR604" s="332"/>
      <c r="BS604" s="332"/>
      <c r="BT604" s="332"/>
      <c r="BU604" s="332"/>
      <c r="BV604" s="332"/>
      <c r="BW604" s="332"/>
      <c r="BX604" s="332"/>
      <c r="BY604" s="332"/>
      <c r="BZ604" s="332"/>
      <c r="CA604" s="332"/>
      <c r="CB604" s="332"/>
      <c r="CC604" s="332"/>
      <c r="CD604" s="332"/>
      <c r="CE604" s="332"/>
      <c r="CF604" s="332"/>
      <c r="CG604" s="332"/>
      <c r="CH604" s="332"/>
      <c r="CI604" s="332"/>
      <c r="CJ604" s="332"/>
      <c r="CK604" s="332"/>
      <c r="CL604" s="332"/>
    </row>
    <row r="605" spans="1:90" s="270" customFormat="1" ht="14.25" x14ac:dyDescent="0.2">
      <c r="A605" s="321"/>
      <c r="B605" s="321">
        <v>9015</v>
      </c>
      <c r="C605" s="315" t="s">
        <v>1641</v>
      </c>
      <c r="D605" s="371">
        <f>ROUND(SUMIFS('GROUP Inputs'!H:H,'GROUP Inputs'!A:A,'Kiwi Park Data'!B605),0)</f>
        <v>0</v>
      </c>
      <c r="E605" s="371">
        <f>ROUND(SUMIFS('GROUP Inputs'!I:I,'GROUP Inputs'!A:A,'Kiwi Park Data'!B605),0)</f>
        <v>0</v>
      </c>
      <c r="F605" s="367"/>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332"/>
      <c r="AF605" s="332"/>
      <c r="AG605" s="332"/>
      <c r="AH605" s="332"/>
      <c r="AI605" s="332"/>
      <c r="AJ605" s="332"/>
      <c r="AK605" s="332"/>
      <c r="AL605" s="332"/>
      <c r="AM605" s="332"/>
      <c r="AN605" s="332"/>
      <c r="AO605" s="332"/>
      <c r="AP605" s="332"/>
      <c r="AQ605" s="332"/>
      <c r="AR605" s="332"/>
      <c r="AS605" s="332"/>
      <c r="AT605" s="332"/>
      <c r="AU605" s="332"/>
      <c r="AV605" s="332"/>
      <c r="AW605" s="332"/>
      <c r="AX605" s="332"/>
      <c r="AY605" s="332"/>
      <c r="AZ605" s="332"/>
      <c r="BA605" s="332"/>
      <c r="BB605" s="332"/>
      <c r="BC605" s="332"/>
      <c r="BD605" s="332"/>
      <c r="BE605" s="332"/>
      <c r="BF605" s="332"/>
      <c r="BG605" s="332"/>
      <c r="BH605" s="332"/>
      <c r="BI605" s="332"/>
      <c r="BJ605" s="332"/>
      <c r="BK605" s="332"/>
      <c r="BL605" s="332"/>
      <c r="BM605" s="332"/>
      <c r="BN605" s="332"/>
      <c r="BO605" s="332"/>
      <c r="BP605" s="332"/>
      <c r="BQ605" s="332"/>
      <c r="BR605" s="332"/>
      <c r="BS605" s="332"/>
      <c r="BT605" s="332"/>
      <c r="BU605" s="332"/>
      <c r="BV605" s="332"/>
      <c r="BW605" s="332"/>
      <c r="BX605" s="332"/>
      <c r="BY605" s="332"/>
      <c r="BZ605" s="332"/>
      <c r="CA605" s="332"/>
      <c r="CB605" s="332"/>
      <c r="CC605" s="332"/>
      <c r="CD605" s="332"/>
      <c r="CE605" s="332"/>
      <c r="CF605" s="332"/>
      <c r="CG605" s="332"/>
      <c r="CH605" s="332"/>
      <c r="CI605" s="332"/>
      <c r="CJ605" s="332"/>
      <c r="CK605" s="332"/>
      <c r="CL605" s="332"/>
    </row>
    <row r="606" spans="1:90" s="270" customFormat="1" ht="14.25" x14ac:dyDescent="0.2">
      <c r="A606" s="321"/>
      <c r="B606" s="321">
        <v>9016</v>
      </c>
      <c r="C606" s="315" t="s">
        <v>1642</v>
      </c>
      <c r="D606" s="371">
        <f>ROUND(SUMIFS('GROUP Inputs'!H:H,'GROUP Inputs'!A:A,'Kiwi Park Data'!B606),0)</f>
        <v>0</v>
      </c>
      <c r="E606" s="371">
        <f>ROUND(SUMIFS('GROUP Inputs'!I:I,'GROUP Inputs'!A:A,'Kiwi Park Data'!B606),0)</f>
        <v>0</v>
      </c>
      <c r="F606" s="367"/>
      <c r="G606" s="332"/>
      <c r="H606" s="332"/>
      <c r="I606" s="332"/>
      <c r="J606" s="332"/>
      <c r="K606" s="332"/>
      <c r="L606" s="332"/>
      <c r="M606" s="332"/>
      <c r="N606" s="332"/>
      <c r="O606" s="332"/>
      <c r="P606" s="332"/>
      <c r="Q606" s="332"/>
      <c r="R606" s="332"/>
      <c r="S606" s="332"/>
      <c r="T606" s="332"/>
      <c r="U606" s="332"/>
      <c r="V606" s="332"/>
      <c r="W606" s="332"/>
      <c r="X606" s="332"/>
      <c r="Y606" s="332"/>
      <c r="Z606" s="332"/>
      <c r="AA606" s="332"/>
      <c r="AB606" s="332"/>
      <c r="AC606" s="332"/>
      <c r="AD606" s="332"/>
      <c r="AE606" s="332"/>
      <c r="AF606" s="332"/>
      <c r="AG606" s="332"/>
      <c r="AH606" s="332"/>
      <c r="AI606" s="332"/>
      <c r="AJ606" s="332"/>
      <c r="AK606" s="332"/>
      <c r="AL606" s="332"/>
      <c r="AM606" s="332"/>
      <c r="AN606" s="332"/>
      <c r="AO606" s="332"/>
      <c r="AP606" s="332"/>
      <c r="AQ606" s="332"/>
      <c r="AR606" s="332"/>
      <c r="AS606" s="332"/>
      <c r="AT606" s="332"/>
      <c r="AU606" s="332"/>
      <c r="AV606" s="332"/>
      <c r="AW606" s="332"/>
      <c r="AX606" s="332"/>
      <c r="AY606" s="332"/>
      <c r="AZ606" s="332"/>
      <c r="BA606" s="332"/>
      <c r="BB606" s="332"/>
      <c r="BC606" s="332"/>
      <c r="BD606" s="332"/>
      <c r="BE606" s="332"/>
      <c r="BF606" s="332"/>
      <c r="BG606" s="332"/>
      <c r="BH606" s="332"/>
      <c r="BI606" s="332"/>
      <c r="BJ606" s="332"/>
      <c r="BK606" s="332"/>
      <c r="BL606" s="332"/>
      <c r="BM606" s="332"/>
      <c r="BN606" s="332"/>
      <c r="BO606" s="332"/>
      <c r="BP606" s="332"/>
      <c r="BQ606" s="332"/>
      <c r="BR606" s="332"/>
      <c r="BS606" s="332"/>
      <c r="BT606" s="332"/>
      <c r="BU606" s="332"/>
      <c r="BV606" s="332"/>
      <c r="BW606" s="332"/>
      <c r="BX606" s="332"/>
      <c r="BY606" s="332"/>
      <c r="BZ606" s="332"/>
      <c r="CA606" s="332"/>
      <c r="CB606" s="332"/>
      <c r="CC606" s="332"/>
      <c r="CD606" s="332"/>
      <c r="CE606" s="332"/>
      <c r="CF606" s="332"/>
      <c r="CG606" s="332"/>
      <c r="CH606" s="332"/>
      <c r="CI606" s="332"/>
      <c r="CJ606" s="332"/>
      <c r="CK606" s="332"/>
      <c r="CL606" s="332"/>
    </row>
    <row r="607" spans="1:90" s="270" customFormat="1" ht="14.25" x14ac:dyDescent="0.2">
      <c r="A607" s="321"/>
      <c r="B607" s="321">
        <v>9017</v>
      </c>
      <c r="C607" s="315" t="s">
        <v>1643</v>
      </c>
      <c r="D607" s="371">
        <f>ROUND(SUMIFS('GROUP Inputs'!H:H,'GROUP Inputs'!A:A,'Kiwi Park Data'!B607),0)</f>
        <v>0</v>
      </c>
      <c r="E607" s="371">
        <f>ROUND(SUMIFS('GROUP Inputs'!I:I,'GROUP Inputs'!A:A,'Kiwi Park Data'!B607),0)</f>
        <v>0</v>
      </c>
      <c r="F607" s="367"/>
      <c r="G607" s="332"/>
      <c r="H607" s="332"/>
      <c r="I607" s="332"/>
      <c r="J607" s="332"/>
      <c r="K607" s="332"/>
      <c r="L607" s="332"/>
      <c r="M607" s="332"/>
      <c r="N607" s="332"/>
      <c r="O607" s="332"/>
      <c r="P607" s="332"/>
      <c r="Q607" s="332"/>
      <c r="R607" s="332"/>
      <c r="S607" s="332"/>
      <c r="T607" s="332"/>
      <c r="U607" s="332"/>
      <c r="V607" s="332"/>
      <c r="W607" s="332"/>
      <c r="X607" s="332"/>
      <c r="Y607" s="332"/>
      <c r="Z607" s="332"/>
      <c r="AA607" s="332"/>
      <c r="AB607" s="332"/>
      <c r="AC607" s="332"/>
      <c r="AD607" s="332"/>
      <c r="AE607" s="332"/>
      <c r="AF607" s="332"/>
      <c r="AG607" s="332"/>
      <c r="AH607" s="332"/>
      <c r="AI607" s="332"/>
      <c r="AJ607" s="332"/>
      <c r="AK607" s="332"/>
      <c r="AL607" s="332"/>
      <c r="AM607" s="332"/>
      <c r="AN607" s="332"/>
      <c r="AO607" s="332"/>
      <c r="AP607" s="332"/>
      <c r="AQ607" s="332"/>
      <c r="AR607" s="332"/>
      <c r="AS607" s="332"/>
      <c r="AT607" s="332"/>
      <c r="AU607" s="332"/>
      <c r="AV607" s="332"/>
      <c r="AW607" s="332"/>
      <c r="AX607" s="332"/>
      <c r="AY607" s="332"/>
      <c r="AZ607" s="332"/>
      <c r="BA607" s="332"/>
      <c r="BB607" s="332"/>
      <c r="BC607" s="332"/>
      <c r="BD607" s="332"/>
      <c r="BE607" s="332"/>
      <c r="BF607" s="332"/>
      <c r="BG607" s="332"/>
      <c r="BH607" s="332"/>
      <c r="BI607" s="332"/>
      <c r="BJ607" s="332"/>
      <c r="BK607" s="332"/>
      <c r="BL607" s="332"/>
      <c r="BM607" s="332"/>
      <c r="BN607" s="332"/>
      <c r="BO607" s="332"/>
      <c r="BP607" s="332"/>
      <c r="BQ607" s="332"/>
      <c r="BR607" s="332"/>
      <c r="BS607" s="332"/>
      <c r="BT607" s="332"/>
      <c r="BU607" s="332"/>
      <c r="BV607" s="332"/>
      <c r="BW607" s="332"/>
      <c r="BX607" s="332"/>
      <c r="BY607" s="332"/>
      <c r="BZ607" s="332"/>
      <c r="CA607" s="332"/>
      <c r="CB607" s="332"/>
      <c r="CC607" s="332"/>
      <c r="CD607" s="332"/>
      <c r="CE607" s="332"/>
      <c r="CF607" s="332"/>
      <c r="CG607" s="332"/>
      <c r="CH607" s="332"/>
      <c r="CI607" s="332"/>
      <c r="CJ607" s="332"/>
      <c r="CK607" s="332"/>
      <c r="CL607" s="332"/>
    </row>
    <row r="608" spans="1:90" s="270" customFormat="1" ht="14.25" x14ac:dyDescent="0.2">
      <c r="A608" s="321"/>
      <c r="B608" s="321">
        <v>9018</v>
      </c>
      <c r="C608" s="315" t="s">
        <v>1644</v>
      </c>
      <c r="D608" s="371">
        <f>ROUND(SUMIFS('GROUP Inputs'!H:H,'GROUP Inputs'!A:A,'Kiwi Park Data'!B608),0)</f>
        <v>0</v>
      </c>
      <c r="E608" s="371">
        <f>ROUND(SUMIFS('GROUP Inputs'!I:I,'GROUP Inputs'!A:A,'Kiwi Park Data'!B608),0)</f>
        <v>0</v>
      </c>
      <c r="F608" s="367"/>
      <c r="G608" s="332"/>
      <c r="H608" s="332"/>
      <c r="I608" s="332"/>
      <c r="J608" s="332"/>
      <c r="K608" s="332"/>
      <c r="L608" s="332"/>
      <c r="M608" s="332"/>
      <c r="N608" s="332"/>
      <c r="O608" s="332"/>
      <c r="P608" s="332"/>
      <c r="Q608" s="332"/>
      <c r="R608" s="332"/>
      <c r="S608" s="332"/>
      <c r="T608" s="332"/>
      <c r="U608" s="332"/>
      <c r="V608" s="332"/>
      <c r="W608" s="332"/>
      <c r="X608" s="332"/>
      <c r="Y608" s="332"/>
      <c r="Z608" s="332"/>
      <c r="AA608" s="332"/>
      <c r="AB608" s="332"/>
      <c r="AC608" s="332"/>
      <c r="AD608" s="332"/>
      <c r="AE608" s="332"/>
      <c r="AF608" s="332"/>
      <c r="AG608" s="332"/>
      <c r="AH608" s="332"/>
      <c r="AI608" s="332"/>
      <c r="AJ608" s="332"/>
      <c r="AK608" s="332"/>
      <c r="AL608" s="332"/>
      <c r="AM608" s="332"/>
      <c r="AN608" s="332"/>
      <c r="AO608" s="332"/>
      <c r="AP608" s="332"/>
      <c r="AQ608" s="332"/>
      <c r="AR608" s="332"/>
      <c r="AS608" s="332"/>
      <c r="AT608" s="332"/>
      <c r="AU608" s="332"/>
      <c r="AV608" s="332"/>
      <c r="AW608" s="332"/>
      <c r="AX608" s="332"/>
      <c r="AY608" s="332"/>
      <c r="AZ608" s="332"/>
      <c r="BA608" s="332"/>
      <c r="BB608" s="332"/>
      <c r="BC608" s="332"/>
      <c r="BD608" s="332"/>
      <c r="BE608" s="332"/>
      <c r="BF608" s="332"/>
      <c r="BG608" s="332"/>
      <c r="BH608" s="332"/>
      <c r="BI608" s="332"/>
      <c r="BJ608" s="332"/>
      <c r="BK608" s="332"/>
      <c r="BL608" s="332"/>
      <c r="BM608" s="332"/>
      <c r="BN608" s="332"/>
      <c r="BO608" s="332"/>
      <c r="BP608" s="332"/>
      <c r="BQ608" s="332"/>
      <c r="BR608" s="332"/>
      <c r="BS608" s="332"/>
      <c r="BT608" s="332"/>
      <c r="BU608" s="332"/>
      <c r="BV608" s="332"/>
      <c r="BW608" s="332"/>
      <c r="BX608" s="332"/>
      <c r="BY608" s="332"/>
      <c r="BZ608" s="332"/>
      <c r="CA608" s="332"/>
      <c r="CB608" s="332"/>
      <c r="CC608" s="332"/>
      <c r="CD608" s="332"/>
      <c r="CE608" s="332"/>
      <c r="CF608" s="332"/>
      <c r="CG608" s="332"/>
      <c r="CH608" s="332"/>
      <c r="CI608" s="332"/>
      <c r="CJ608" s="332"/>
      <c r="CK608" s="332"/>
      <c r="CL608" s="332"/>
    </row>
    <row r="609" spans="1:90" s="270" customFormat="1" ht="14.25" x14ac:dyDescent="0.2">
      <c r="A609" s="321"/>
      <c r="B609" s="321"/>
      <c r="C609" s="315"/>
      <c r="D609" s="371"/>
      <c r="E609" s="367"/>
      <c r="F609" s="367"/>
      <c r="G609" s="332"/>
      <c r="H609" s="332"/>
      <c r="I609" s="332"/>
      <c r="J609" s="332"/>
      <c r="K609" s="332"/>
      <c r="L609" s="332"/>
      <c r="M609" s="332"/>
      <c r="N609" s="332"/>
      <c r="O609" s="332"/>
      <c r="P609" s="332"/>
      <c r="Q609" s="332"/>
      <c r="R609" s="332"/>
      <c r="S609" s="332"/>
      <c r="T609" s="332"/>
      <c r="U609" s="332"/>
      <c r="V609" s="332"/>
      <c r="W609" s="332"/>
      <c r="X609" s="332"/>
      <c r="Y609" s="332"/>
      <c r="Z609" s="332"/>
      <c r="AA609" s="332"/>
      <c r="AB609" s="332"/>
      <c r="AC609" s="332"/>
      <c r="AD609" s="332"/>
      <c r="AE609" s="332"/>
      <c r="AF609" s="332"/>
      <c r="AG609" s="332"/>
      <c r="AH609" s="332"/>
      <c r="AI609" s="332"/>
      <c r="AJ609" s="332"/>
      <c r="AK609" s="332"/>
      <c r="AL609" s="332"/>
      <c r="AM609" s="332"/>
      <c r="AN609" s="332"/>
      <c r="AO609" s="332"/>
      <c r="AP609" s="332"/>
      <c r="AQ609" s="332"/>
      <c r="AR609" s="332"/>
      <c r="AS609" s="332"/>
      <c r="AT609" s="332"/>
      <c r="AU609" s="332"/>
      <c r="AV609" s="332"/>
      <c r="AW609" s="332"/>
      <c r="AX609" s="332"/>
      <c r="AY609" s="332"/>
      <c r="AZ609" s="332"/>
      <c r="BA609" s="332"/>
      <c r="BB609" s="332"/>
      <c r="BC609" s="332"/>
      <c r="BD609" s="332"/>
      <c r="BE609" s="332"/>
      <c r="BF609" s="332"/>
      <c r="BG609" s="332"/>
      <c r="BH609" s="332"/>
      <c r="BI609" s="332"/>
      <c r="BJ609" s="332"/>
      <c r="BK609" s="332"/>
      <c r="BL609" s="332"/>
      <c r="BM609" s="332"/>
      <c r="BN609" s="332"/>
      <c r="BO609" s="332"/>
      <c r="BP609" s="332"/>
      <c r="BQ609" s="332"/>
      <c r="BR609" s="332"/>
      <c r="BS609" s="332"/>
      <c r="BT609" s="332"/>
      <c r="BU609" s="332"/>
      <c r="BV609" s="332"/>
      <c r="BW609" s="332"/>
      <c r="BX609" s="332"/>
      <c r="BY609" s="332"/>
      <c r="BZ609" s="332"/>
      <c r="CA609" s="332"/>
      <c r="CB609" s="332"/>
      <c r="CC609" s="332"/>
      <c r="CD609" s="332"/>
      <c r="CE609" s="332"/>
      <c r="CF609" s="332"/>
      <c r="CG609" s="332"/>
      <c r="CH609" s="332"/>
      <c r="CI609" s="332"/>
      <c r="CJ609" s="332"/>
      <c r="CK609" s="332"/>
      <c r="CL609" s="332"/>
    </row>
    <row r="610" spans="1:90" s="271" customFormat="1" ht="14.25" x14ac:dyDescent="0.2">
      <c r="A610" s="324"/>
      <c r="B610" s="758">
        <v>9020</v>
      </c>
      <c r="C610" s="759" t="s">
        <v>994</v>
      </c>
      <c r="D610" s="760">
        <f>SUM(D600:D609)</f>
        <v>0</v>
      </c>
      <c r="E610" s="760">
        <f>SUM(E600:E609)</f>
        <v>0</v>
      </c>
      <c r="F610" s="761"/>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c r="AE610" s="334"/>
      <c r="AF610" s="334"/>
      <c r="AG610" s="334"/>
      <c r="AH610" s="334"/>
      <c r="AI610" s="334"/>
      <c r="AJ610" s="334"/>
      <c r="AK610" s="334"/>
      <c r="AL610" s="334"/>
      <c r="AM610" s="334"/>
      <c r="AN610" s="334"/>
      <c r="AO610" s="334"/>
      <c r="AP610" s="334"/>
      <c r="AQ610" s="334"/>
      <c r="AR610" s="334"/>
      <c r="AS610" s="334"/>
      <c r="AT610" s="334"/>
      <c r="AU610" s="334"/>
      <c r="AV610" s="334"/>
      <c r="AW610" s="334"/>
      <c r="AX610" s="334"/>
      <c r="AY610" s="334"/>
      <c r="AZ610" s="334"/>
      <c r="BA610" s="334"/>
      <c r="BB610" s="334"/>
      <c r="BC610" s="334"/>
      <c r="BD610" s="334"/>
      <c r="BE610" s="334"/>
      <c r="BF610" s="334"/>
      <c r="BG610" s="334"/>
      <c r="BH610" s="334"/>
      <c r="BI610" s="334"/>
      <c r="BJ610" s="334"/>
      <c r="BK610" s="334"/>
      <c r="BL610" s="334"/>
      <c r="BM610" s="334"/>
      <c r="BN610" s="334"/>
      <c r="BO610" s="334"/>
      <c r="BP610" s="334"/>
      <c r="BQ610" s="334"/>
      <c r="BR610" s="334"/>
      <c r="BS610" s="334"/>
      <c r="BT610" s="334"/>
      <c r="BU610" s="334"/>
      <c r="BV610" s="334"/>
      <c r="BW610" s="334"/>
      <c r="BX610" s="334"/>
      <c r="BY610" s="334"/>
      <c r="BZ610" s="334"/>
      <c r="CA610" s="334"/>
      <c r="CB610" s="334"/>
      <c r="CC610" s="334"/>
      <c r="CD610" s="334"/>
      <c r="CE610" s="334"/>
      <c r="CF610" s="334"/>
      <c r="CG610" s="334"/>
      <c r="CH610" s="334"/>
      <c r="CI610" s="334"/>
      <c r="CJ610" s="334"/>
      <c r="CK610" s="334"/>
      <c r="CL610" s="334"/>
    </row>
    <row r="611" spans="1:90" s="270" customFormat="1" ht="14.25" x14ac:dyDescent="0.2">
      <c r="A611" s="321"/>
      <c r="B611" s="321"/>
      <c r="C611" s="315"/>
      <c r="D611" s="371"/>
      <c r="E611" s="367"/>
      <c r="F611" s="367"/>
      <c r="G611" s="332"/>
      <c r="H611" s="332"/>
      <c r="I611" s="332"/>
      <c r="J611" s="332"/>
      <c r="K611" s="332"/>
      <c r="L611" s="332"/>
      <c r="M611" s="332"/>
      <c r="N611" s="332"/>
      <c r="O611" s="332"/>
      <c r="P611" s="332"/>
      <c r="Q611" s="332"/>
      <c r="R611" s="332"/>
      <c r="S611" s="332"/>
      <c r="T611" s="332"/>
      <c r="U611" s="332"/>
      <c r="V611" s="332"/>
      <c r="W611" s="332"/>
      <c r="X611" s="332"/>
      <c r="Y611" s="332"/>
      <c r="Z611" s="332"/>
      <c r="AA611" s="332"/>
      <c r="AB611" s="332"/>
      <c r="AC611" s="332"/>
      <c r="AD611" s="332"/>
      <c r="AE611" s="332"/>
      <c r="AF611" s="332"/>
      <c r="AG611" s="332"/>
      <c r="AH611" s="332"/>
      <c r="AI611" s="332"/>
      <c r="AJ611" s="332"/>
      <c r="AK611" s="332"/>
      <c r="AL611" s="332"/>
      <c r="AM611" s="332"/>
      <c r="AN611" s="332"/>
      <c r="AO611" s="332"/>
      <c r="AP611" s="332"/>
      <c r="AQ611" s="332"/>
      <c r="AR611" s="332"/>
      <c r="AS611" s="332"/>
      <c r="AT611" s="332"/>
      <c r="AU611" s="332"/>
      <c r="AV611" s="332"/>
      <c r="AW611" s="332"/>
      <c r="AX611" s="332"/>
      <c r="AY611" s="332"/>
      <c r="AZ611" s="332"/>
      <c r="BA611" s="332"/>
      <c r="BB611" s="332"/>
      <c r="BC611" s="332"/>
      <c r="BD611" s="332"/>
      <c r="BE611" s="332"/>
      <c r="BF611" s="332"/>
      <c r="BG611" s="332"/>
      <c r="BH611" s="332"/>
      <c r="BI611" s="332"/>
      <c r="BJ611" s="332"/>
      <c r="BK611" s="332"/>
      <c r="BL611" s="332"/>
      <c r="BM611" s="332"/>
      <c r="BN611" s="332"/>
      <c r="BO611" s="332"/>
      <c r="BP611" s="332"/>
      <c r="BQ611" s="332"/>
      <c r="BR611" s="332"/>
      <c r="BS611" s="332"/>
      <c r="BT611" s="332"/>
      <c r="BU611" s="332"/>
      <c r="BV611" s="332"/>
      <c r="BW611" s="332"/>
      <c r="BX611" s="332"/>
      <c r="BY611" s="332"/>
      <c r="BZ611" s="332"/>
      <c r="CA611" s="332"/>
      <c r="CB611" s="332"/>
      <c r="CC611" s="332"/>
      <c r="CD611" s="332"/>
      <c r="CE611" s="332"/>
      <c r="CF611" s="332"/>
      <c r="CG611" s="332"/>
      <c r="CH611" s="332"/>
      <c r="CI611" s="332"/>
      <c r="CJ611" s="332"/>
      <c r="CK611" s="332"/>
      <c r="CL611" s="332"/>
    </row>
    <row r="612" spans="1:90" s="271" customFormat="1" ht="15" x14ac:dyDescent="0.2">
      <c r="A612" s="325"/>
      <c r="B612" s="779">
        <v>9025</v>
      </c>
      <c r="C612" s="780" t="s">
        <v>921</v>
      </c>
      <c r="D612" s="774">
        <f>SUM(D598,D610)</f>
        <v>0</v>
      </c>
      <c r="E612" s="775">
        <f>SUM(E598,E610)</f>
        <v>0</v>
      </c>
      <c r="F612" s="775"/>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c r="AE612" s="334"/>
      <c r="AF612" s="334"/>
      <c r="AG612" s="334"/>
      <c r="AH612" s="334"/>
      <c r="AI612" s="334"/>
      <c r="AJ612" s="334"/>
      <c r="AK612" s="334"/>
      <c r="AL612" s="334"/>
      <c r="AM612" s="334"/>
      <c r="AN612" s="334"/>
      <c r="AO612" s="334"/>
      <c r="AP612" s="334"/>
      <c r="AQ612" s="334"/>
      <c r="AR612" s="334"/>
      <c r="AS612" s="334"/>
      <c r="AT612" s="334"/>
      <c r="AU612" s="334"/>
      <c r="AV612" s="334"/>
      <c r="AW612" s="334"/>
      <c r="AX612" s="334"/>
      <c r="AY612" s="334"/>
      <c r="AZ612" s="334"/>
      <c r="BA612" s="334"/>
      <c r="BB612" s="334"/>
      <c r="BC612" s="334"/>
      <c r="BD612" s="334"/>
      <c r="BE612" s="334"/>
      <c r="BF612" s="334"/>
      <c r="BG612" s="334"/>
      <c r="BH612" s="334"/>
      <c r="BI612" s="334"/>
      <c r="BJ612" s="334"/>
      <c r="BK612" s="334"/>
      <c r="BL612" s="334"/>
      <c r="BM612" s="334"/>
      <c r="BN612" s="334"/>
      <c r="BO612" s="334"/>
      <c r="BP612" s="334"/>
      <c r="BQ612" s="334"/>
      <c r="BR612" s="334"/>
      <c r="BS612" s="334"/>
      <c r="BT612" s="334"/>
      <c r="BU612" s="334"/>
      <c r="BV612" s="334"/>
      <c r="BW612" s="334"/>
      <c r="BX612" s="334"/>
      <c r="BY612" s="334"/>
      <c r="BZ612" s="334"/>
      <c r="CA612" s="334"/>
      <c r="CB612" s="334"/>
      <c r="CC612" s="334"/>
      <c r="CD612" s="334"/>
      <c r="CE612" s="334"/>
      <c r="CF612" s="334"/>
      <c r="CG612" s="334"/>
      <c r="CH612" s="334"/>
      <c r="CI612" s="334"/>
      <c r="CJ612" s="334"/>
      <c r="CK612" s="334"/>
      <c r="CL612" s="334"/>
    </row>
    <row r="613" spans="1:90" ht="15" x14ac:dyDescent="0.2">
      <c r="A613" s="323"/>
      <c r="B613" s="323"/>
      <c r="C613" s="318"/>
      <c r="D613" s="371"/>
      <c r="E613" s="367"/>
      <c r="F613" s="367"/>
    </row>
    <row r="614" spans="1:90" ht="15" x14ac:dyDescent="0.2">
      <c r="A614" s="323"/>
      <c r="B614" s="323">
        <v>9100</v>
      </c>
      <c r="C614" s="318" t="s">
        <v>143</v>
      </c>
      <c r="D614" s="371"/>
      <c r="E614" s="367"/>
      <c r="F614" s="367"/>
    </row>
    <row r="615" spans="1:90" s="270" customFormat="1" ht="14.25" x14ac:dyDescent="0.2">
      <c r="A615" s="321"/>
      <c r="B615" s="321">
        <v>9101</v>
      </c>
      <c r="C615" s="315" t="s">
        <v>152</v>
      </c>
      <c r="D615" s="371">
        <f>ROUND(SUMIFS('GROUP Inputs'!H:H,'GROUP Inputs'!A:A,'Kiwi Park Data'!B615),0)</f>
        <v>0</v>
      </c>
      <c r="E615" s="371">
        <f>ROUND(SUMIFS('GROUP Inputs'!I:I,'GROUP Inputs'!A:A,'Kiwi Park Data'!B615),0)</f>
        <v>0</v>
      </c>
      <c r="F615" s="367"/>
      <c r="G615" s="332"/>
      <c r="H615" s="332"/>
      <c r="I615" s="332"/>
      <c r="J615" s="332"/>
      <c r="K615" s="332"/>
      <c r="L615" s="332"/>
      <c r="M615" s="332"/>
      <c r="N615" s="332"/>
      <c r="O615" s="332"/>
      <c r="P615" s="332"/>
      <c r="Q615" s="332"/>
      <c r="R615" s="332"/>
      <c r="S615" s="332"/>
      <c r="T615" s="332"/>
      <c r="U615" s="332"/>
      <c r="V615" s="332"/>
      <c r="W615" s="332"/>
      <c r="X615" s="332"/>
      <c r="Y615" s="332"/>
      <c r="Z615" s="332"/>
      <c r="AA615" s="332"/>
      <c r="AB615" s="332"/>
      <c r="AC615" s="332"/>
      <c r="AD615" s="332"/>
      <c r="AE615" s="332"/>
      <c r="AF615" s="332"/>
      <c r="AG615" s="332"/>
      <c r="AH615" s="332"/>
      <c r="AI615" s="332"/>
      <c r="AJ615" s="332"/>
      <c r="AK615" s="332"/>
      <c r="AL615" s="332"/>
      <c r="AM615" s="332"/>
      <c r="AN615" s="332"/>
      <c r="AO615" s="332"/>
      <c r="AP615" s="332"/>
      <c r="AQ615" s="332"/>
      <c r="AR615" s="332"/>
      <c r="AS615" s="332"/>
      <c r="AT615" s="332"/>
      <c r="AU615" s="332"/>
      <c r="AV615" s="332"/>
      <c r="AW615" s="332"/>
      <c r="AX615" s="332"/>
      <c r="AY615" s="332"/>
      <c r="AZ615" s="332"/>
      <c r="BA615" s="332"/>
      <c r="BB615" s="332"/>
      <c r="BC615" s="332"/>
      <c r="BD615" s="332"/>
      <c r="BE615" s="332"/>
      <c r="BF615" s="332"/>
      <c r="BG615" s="332"/>
      <c r="BH615" s="332"/>
      <c r="BI615" s="332"/>
      <c r="BJ615" s="332"/>
      <c r="BK615" s="332"/>
      <c r="BL615" s="332"/>
      <c r="BM615" s="332"/>
      <c r="BN615" s="332"/>
      <c r="BO615" s="332"/>
      <c r="BP615" s="332"/>
      <c r="BQ615" s="332"/>
      <c r="BR615" s="332"/>
      <c r="BS615" s="332"/>
      <c r="BT615" s="332"/>
      <c r="BU615" s="332"/>
      <c r="BV615" s="332"/>
      <c r="BW615" s="332"/>
      <c r="BX615" s="332"/>
      <c r="BY615" s="332"/>
      <c r="BZ615" s="332"/>
      <c r="CA615" s="332"/>
      <c r="CB615" s="332"/>
      <c r="CC615" s="332"/>
      <c r="CD615" s="332"/>
      <c r="CE615" s="332"/>
      <c r="CF615" s="332"/>
      <c r="CG615" s="332"/>
      <c r="CH615" s="332"/>
      <c r="CI615" s="332"/>
      <c r="CJ615" s="332"/>
      <c r="CK615" s="332"/>
      <c r="CL615" s="332"/>
    </row>
    <row r="616" spans="1:90" s="270" customFormat="1" ht="14.25" x14ac:dyDescent="0.2">
      <c r="A616" s="321"/>
      <c r="B616" s="321">
        <v>9102</v>
      </c>
      <c r="C616" s="315" t="s">
        <v>922</v>
      </c>
      <c r="D616" s="371">
        <f>ROUND(SUMIFS('GROUP Inputs'!H:H,'GROUP Inputs'!A:A,'Kiwi Park Data'!B616),0)</f>
        <v>0</v>
      </c>
      <c r="E616" s="371">
        <f>ROUND(SUMIFS('GROUP Inputs'!I:I,'GROUP Inputs'!A:A,'Kiwi Park Data'!B616),0)</f>
        <v>0</v>
      </c>
      <c r="F616" s="367"/>
      <c r="G616" s="332"/>
      <c r="H616" s="332"/>
      <c r="I616" s="332"/>
      <c r="J616" s="332"/>
      <c r="K616" s="332"/>
      <c r="L616" s="332"/>
      <c r="M616" s="332"/>
      <c r="N616" s="332"/>
      <c r="O616" s="332"/>
      <c r="P616" s="332"/>
      <c r="Q616" s="332"/>
      <c r="R616" s="332"/>
      <c r="S616" s="332"/>
      <c r="T616" s="332"/>
      <c r="U616" s="332"/>
      <c r="V616" s="332"/>
      <c r="W616" s="332"/>
      <c r="X616" s="332"/>
      <c r="Y616" s="332"/>
      <c r="Z616" s="332"/>
      <c r="AA616" s="332"/>
      <c r="AB616" s="332"/>
      <c r="AC616" s="332"/>
      <c r="AD616" s="332"/>
      <c r="AE616" s="332"/>
      <c r="AF616" s="332"/>
      <c r="AG616" s="332"/>
      <c r="AH616" s="332"/>
      <c r="AI616" s="332"/>
      <c r="AJ616" s="332"/>
      <c r="AK616" s="332"/>
      <c r="AL616" s="332"/>
      <c r="AM616" s="332"/>
      <c r="AN616" s="332"/>
      <c r="AO616" s="332"/>
      <c r="AP616" s="332"/>
      <c r="AQ616" s="332"/>
      <c r="AR616" s="332"/>
      <c r="AS616" s="332"/>
      <c r="AT616" s="332"/>
      <c r="AU616" s="332"/>
      <c r="AV616" s="332"/>
      <c r="AW616" s="332"/>
      <c r="AX616" s="332"/>
      <c r="AY616" s="332"/>
      <c r="AZ616" s="332"/>
      <c r="BA616" s="332"/>
      <c r="BB616" s="332"/>
      <c r="BC616" s="332"/>
      <c r="BD616" s="332"/>
      <c r="BE616" s="332"/>
      <c r="BF616" s="332"/>
      <c r="BG616" s="332"/>
      <c r="BH616" s="332"/>
      <c r="BI616" s="332"/>
      <c r="BJ616" s="332"/>
      <c r="BK616" s="332"/>
      <c r="BL616" s="332"/>
      <c r="BM616" s="332"/>
      <c r="BN616" s="332"/>
      <c r="BO616" s="332"/>
      <c r="BP616" s="332"/>
      <c r="BQ616" s="332"/>
      <c r="BR616" s="332"/>
      <c r="BS616" s="332"/>
      <c r="BT616" s="332"/>
      <c r="BU616" s="332"/>
      <c r="BV616" s="332"/>
      <c r="BW616" s="332"/>
      <c r="BX616" s="332"/>
      <c r="BY616" s="332"/>
      <c r="BZ616" s="332"/>
      <c r="CA616" s="332"/>
      <c r="CB616" s="332"/>
      <c r="CC616" s="332"/>
      <c r="CD616" s="332"/>
      <c r="CE616" s="332"/>
      <c r="CF616" s="332"/>
      <c r="CG616" s="332"/>
      <c r="CH616" s="332"/>
      <c r="CI616" s="332"/>
      <c r="CJ616" s="332"/>
      <c r="CK616" s="332"/>
      <c r="CL616" s="332"/>
    </row>
    <row r="617" spans="1:90" s="270" customFormat="1" ht="14.25" x14ac:dyDescent="0.2">
      <c r="A617" s="321"/>
      <c r="B617" s="321">
        <v>9103</v>
      </c>
      <c r="C617" s="315" t="s">
        <v>923</v>
      </c>
      <c r="D617" s="371">
        <f>ROUND(SUMIFS('GROUP Inputs'!H:H,'GROUP Inputs'!A:A,'Kiwi Park Data'!B617),0)</f>
        <v>0</v>
      </c>
      <c r="E617" s="371">
        <f>ROUND(SUMIFS('GROUP Inputs'!I:I,'GROUP Inputs'!A:A,'Kiwi Park Data'!B617),0)</f>
        <v>0</v>
      </c>
      <c r="F617" s="367"/>
      <c r="G617" s="332"/>
      <c r="H617" s="332"/>
      <c r="I617" s="332"/>
      <c r="J617" s="332"/>
      <c r="K617" s="332"/>
      <c r="L617" s="332"/>
      <c r="M617" s="332"/>
      <c r="N617" s="332"/>
      <c r="O617" s="332"/>
      <c r="P617" s="332"/>
      <c r="Q617" s="332"/>
      <c r="R617" s="332"/>
      <c r="S617" s="332"/>
      <c r="T617" s="332"/>
      <c r="U617" s="332"/>
      <c r="V617" s="332"/>
      <c r="W617" s="332"/>
      <c r="X617" s="332"/>
      <c r="Y617" s="332"/>
      <c r="Z617" s="332"/>
      <c r="AA617" s="332"/>
      <c r="AB617" s="332"/>
      <c r="AC617" s="332"/>
      <c r="AD617" s="332"/>
      <c r="AE617" s="332"/>
      <c r="AF617" s="332"/>
      <c r="AG617" s="332"/>
      <c r="AH617" s="332"/>
      <c r="AI617" s="332"/>
      <c r="AJ617" s="332"/>
      <c r="AK617" s="332"/>
      <c r="AL617" s="332"/>
      <c r="AM617" s="332"/>
      <c r="AN617" s="332"/>
      <c r="AO617" s="332"/>
      <c r="AP617" s="332"/>
      <c r="AQ617" s="332"/>
      <c r="AR617" s="332"/>
      <c r="AS617" s="332"/>
      <c r="AT617" s="332"/>
      <c r="AU617" s="332"/>
      <c r="AV617" s="332"/>
      <c r="AW617" s="332"/>
      <c r="AX617" s="332"/>
      <c r="AY617" s="332"/>
      <c r="AZ617" s="332"/>
      <c r="BA617" s="332"/>
      <c r="BB617" s="332"/>
      <c r="BC617" s="332"/>
      <c r="BD617" s="332"/>
      <c r="BE617" s="332"/>
      <c r="BF617" s="332"/>
      <c r="BG617" s="332"/>
      <c r="BH617" s="332"/>
      <c r="BI617" s="332"/>
      <c r="BJ617" s="332"/>
      <c r="BK617" s="332"/>
      <c r="BL617" s="332"/>
      <c r="BM617" s="332"/>
      <c r="BN617" s="332"/>
      <c r="BO617" s="332"/>
      <c r="BP617" s="332"/>
      <c r="BQ617" s="332"/>
      <c r="BR617" s="332"/>
      <c r="BS617" s="332"/>
      <c r="BT617" s="332"/>
      <c r="BU617" s="332"/>
      <c r="BV617" s="332"/>
      <c r="BW617" s="332"/>
      <c r="BX617" s="332"/>
      <c r="BY617" s="332"/>
      <c r="BZ617" s="332"/>
      <c r="CA617" s="332"/>
      <c r="CB617" s="332"/>
      <c r="CC617" s="332"/>
      <c r="CD617" s="332"/>
      <c r="CE617" s="332"/>
      <c r="CF617" s="332"/>
      <c r="CG617" s="332"/>
      <c r="CH617" s="332"/>
      <c r="CI617" s="332"/>
      <c r="CJ617" s="332"/>
      <c r="CK617" s="332"/>
      <c r="CL617" s="332"/>
    </row>
    <row r="618" spans="1:90" s="270" customFormat="1" ht="14.25" x14ac:dyDescent="0.2">
      <c r="A618" s="321"/>
      <c r="B618" s="321">
        <v>9104</v>
      </c>
      <c r="C618" s="315" t="s">
        <v>107</v>
      </c>
      <c r="D618" s="371">
        <f>ROUND(SUMIFS('GROUP Inputs'!H:H,'GROUP Inputs'!A:A,'Kiwi Park Data'!B618),0)</f>
        <v>0</v>
      </c>
      <c r="E618" s="371">
        <f>ROUND(SUMIFS('GROUP Inputs'!I:I,'GROUP Inputs'!A:A,'Kiwi Park Data'!B618),0)</f>
        <v>0</v>
      </c>
      <c r="F618" s="367"/>
      <c r="G618" s="332"/>
      <c r="H618" s="332"/>
      <c r="I618" s="332"/>
      <c r="J618" s="332"/>
      <c r="K618" s="332"/>
      <c r="L618" s="332"/>
      <c r="M618" s="332"/>
      <c r="N618" s="332"/>
      <c r="O618" s="332"/>
      <c r="P618" s="332"/>
      <c r="Q618" s="332"/>
      <c r="R618" s="332"/>
      <c r="S618" s="332"/>
      <c r="T618" s="332"/>
      <c r="U618" s="332"/>
      <c r="V618" s="332"/>
      <c r="W618" s="332"/>
      <c r="X618" s="332"/>
      <c r="Y618" s="332"/>
      <c r="Z618" s="332"/>
      <c r="AA618" s="332"/>
      <c r="AB618" s="332"/>
      <c r="AC618" s="332"/>
      <c r="AD618" s="332"/>
      <c r="AE618" s="332"/>
      <c r="AF618" s="332"/>
      <c r="AG618" s="332"/>
      <c r="AH618" s="332"/>
      <c r="AI618" s="332"/>
      <c r="AJ618" s="332"/>
      <c r="AK618" s="332"/>
      <c r="AL618" s="332"/>
      <c r="AM618" s="332"/>
      <c r="AN618" s="332"/>
      <c r="AO618" s="332"/>
      <c r="AP618" s="332"/>
      <c r="AQ618" s="332"/>
      <c r="AR618" s="332"/>
      <c r="AS618" s="332"/>
      <c r="AT618" s="332"/>
      <c r="AU618" s="332"/>
      <c r="AV618" s="332"/>
      <c r="AW618" s="332"/>
      <c r="AX618" s="332"/>
      <c r="AY618" s="332"/>
      <c r="AZ618" s="332"/>
      <c r="BA618" s="332"/>
      <c r="BB618" s="332"/>
      <c r="BC618" s="332"/>
      <c r="BD618" s="332"/>
      <c r="BE618" s="332"/>
      <c r="BF618" s="332"/>
      <c r="BG618" s="332"/>
      <c r="BH618" s="332"/>
      <c r="BI618" s="332"/>
      <c r="BJ618" s="332"/>
      <c r="BK618" s="332"/>
      <c r="BL618" s="332"/>
      <c r="BM618" s="332"/>
      <c r="BN618" s="332"/>
      <c r="BO618" s="332"/>
      <c r="BP618" s="332"/>
      <c r="BQ618" s="332"/>
      <c r="BR618" s="332"/>
      <c r="BS618" s="332"/>
      <c r="BT618" s="332"/>
      <c r="BU618" s="332"/>
      <c r="BV618" s="332"/>
      <c r="BW618" s="332"/>
      <c r="BX618" s="332"/>
      <c r="BY618" s="332"/>
      <c r="BZ618" s="332"/>
      <c r="CA618" s="332"/>
      <c r="CB618" s="332"/>
      <c r="CC618" s="332"/>
      <c r="CD618" s="332"/>
      <c r="CE618" s="332"/>
      <c r="CF618" s="332"/>
      <c r="CG618" s="332"/>
      <c r="CH618" s="332"/>
      <c r="CI618" s="332"/>
      <c r="CJ618" s="332"/>
      <c r="CK618" s="332"/>
      <c r="CL618" s="332"/>
    </row>
    <row r="619" spans="1:90" s="270" customFormat="1" ht="14.25" x14ac:dyDescent="0.2">
      <c r="A619" s="321"/>
      <c r="B619" s="321">
        <v>9105</v>
      </c>
      <c r="C619" s="315" t="s">
        <v>1645</v>
      </c>
      <c r="D619" s="371">
        <f>ROUND(SUMIFS('GROUP Inputs'!H:H,'GROUP Inputs'!A:A,'Kiwi Park Data'!B619),0)</f>
        <v>0</v>
      </c>
      <c r="E619" s="371">
        <f>ROUND(SUMIFS('GROUP Inputs'!I:I,'GROUP Inputs'!A:A,'Kiwi Park Data'!B619),0)</f>
        <v>0</v>
      </c>
      <c r="F619" s="367"/>
      <c r="G619" s="332"/>
      <c r="H619" s="332"/>
      <c r="I619" s="332"/>
      <c r="J619" s="332"/>
      <c r="K619" s="332"/>
      <c r="L619" s="332"/>
      <c r="M619" s="332"/>
      <c r="N619" s="332"/>
      <c r="O619" s="332"/>
      <c r="P619" s="332"/>
      <c r="Q619" s="332"/>
      <c r="R619" s="332"/>
      <c r="S619" s="332"/>
      <c r="T619" s="332"/>
      <c r="U619" s="332"/>
      <c r="V619" s="332"/>
      <c r="W619" s="332"/>
      <c r="X619" s="332"/>
      <c r="Y619" s="332"/>
      <c r="Z619" s="332"/>
      <c r="AA619" s="332"/>
      <c r="AB619" s="332"/>
      <c r="AC619" s="332"/>
      <c r="AD619" s="332"/>
      <c r="AE619" s="332"/>
      <c r="AF619" s="332"/>
      <c r="AG619" s="332"/>
      <c r="AH619" s="332"/>
      <c r="AI619" s="332"/>
      <c r="AJ619" s="332"/>
      <c r="AK619" s="332"/>
      <c r="AL619" s="332"/>
      <c r="AM619" s="332"/>
      <c r="AN619" s="332"/>
      <c r="AO619" s="332"/>
      <c r="AP619" s="332"/>
      <c r="AQ619" s="332"/>
      <c r="AR619" s="332"/>
      <c r="AS619" s="332"/>
      <c r="AT619" s="332"/>
      <c r="AU619" s="332"/>
      <c r="AV619" s="332"/>
      <c r="AW619" s="332"/>
      <c r="AX619" s="332"/>
      <c r="AY619" s="332"/>
      <c r="AZ619" s="332"/>
      <c r="BA619" s="332"/>
      <c r="BB619" s="332"/>
      <c r="BC619" s="332"/>
      <c r="BD619" s="332"/>
      <c r="BE619" s="332"/>
      <c r="BF619" s="332"/>
      <c r="BG619" s="332"/>
      <c r="BH619" s="332"/>
      <c r="BI619" s="332"/>
      <c r="BJ619" s="332"/>
      <c r="BK619" s="332"/>
      <c r="BL619" s="332"/>
      <c r="BM619" s="332"/>
      <c r="BN619" s="332"/>
      <c r="BO619" s="332"/>
      <c r="BP619" s="332"/>
      <c r="BQ619" s="332"/>
      <c r="BR619" s="332"/>
      <c r="BS619" s="332"/>
      <c r="BT619" s="332"/>
      <c r="BU619" s="332"/>
      <c r="BV619" s="332"/>
      <c r="BW619" s="332"/>
      <c r="BX619" s="332"/>
      <c r="BY619" s="332"/>
      <c r="BZ619" s="332"/>
      <c r="CA619" s="332"/>
      <c r="CB619" s="332"/>
      <c r="CC619" s="332"/>
      <c r="CD619" s="332"/>
      <c r="CE619" s="332"/>
      <c r="CF619" s="332"/>
      <c r="CG619" s="332"/>
      <c r="CH619" s="332"/>
      <c r="CI619" s="332"/>
      <c r="CJ619" s="332"/>
      <c r="CK619" s="332"/>
      <c r="CL619" s="332"/>
    </row>
    <row r="620" spans="1:90" s="270" customFormat="1" ht="14.25" x14ac:dyDescent="0.2">
      <c r="A620" s="321"/>
      <c r="B620" s="321">
        <v>9106</v>
      </c>
      <c r="C620" s="315" t="s">
        <v>154</v>
      </c>
      <c r="D620" s="371">
        <f>ROUND(SUMIFS('GROUP Inputs'!H:H,'GROUP Inputs'!A:A,'Kiwi Park Data'!B620),0)</f>
        <v>0</v>
      </c>
      <c r="E620" s="371">
        <f>ROUND(SUMIFS('GROUP Inputs'!I:I,'GROUP Inputs'!A:A,'Kiwi Park Data'!B620),0)</f>
        <v>0</v>
      </c>
      <c r="F620" s="367"/>
      <c r="G620" s="332"/>
      <c r="H620" s="332"/>
      <c r="I620" s="332"/>
      <c r="J620" s="332"/>
      <c r="K620" s="332"/>
      <c r="L620" s="332"/>
      <c r="M620" s="332"/>
      <c r="N620" s="332"/>
      <c r="O620" s="332"/>
      <c r="P620" s="332"/>
      <c r="Q620" s="332"/>
      <c r="R620" s="332"/>
      <c r="S620" s="332"/>
      <c r="T620" s="332"/>
      <c r="U620" s="332"/>
      <c r="V620" s="332"/>
      <c r="W620" s="332"/>
      <c r="X620" s="332"/>
      <c r="Y620" s="332"/>
      <c r="Z620" s="332"/>
      <c r="AA620" s="332"/>
      <c r="AB620" s="332"/>
      <c r="AC620" s="332"/>
      <c r="AD620" s="332"/>
      <c r="AE620" s="332"/>
      <c r="AF620" s="332"/>
      <c r="AG620" s="332"/>
      <c r="AH620" s="332"/>
      <c r="AI620" s="332"/>
      <c r="AJ620" s="332"/>
      <c r="AK620" s="332"/>
      <c r="AL620" s="332"/>
      <c r="AM620" s="332"/>
      <c r="AN620" s="332"/>
      <c r="AO620" s="332"/>
      <c r="AP620" s="332"/>
      <c r="AQ620" s="332"/>
      <c r="AR620" s="332"/>
      <c r="AS620" s="332"/>
      <c r="AT620" s="332"/>
      <c r="AU620" s="332"/>
      <c r="AV620" s="332"/>
      <c r="AW620" s="332"/>
      <c r="AX620" s="332"/>
      <c r="AY620" s="332"/>
      <c r="AZ620" s="332"/>
      <c r="BA620" s="332"/>
      <c r="BB620" s="332"/>
      <c r="BC620" s="332"/>
      <c r="BD620" s="332"/>
      <c r="BE620" s="332"/>
      <c r="BF620" s="332"/>
      <c r="BG620" s="332"/>
      <c r="BH620" s="332"/>
      <c r="BI620" s="332"/>
      <c r="BJ620" s="332"/>
      <c r="BK620" s="332"/>
      <c r="BL620" s="332"/>
      <c r="BM620" s="332"/>
      <c r="BN620" s="332"/>
      <c r="BO620" s="332"/>
      <c r="BP620" s="332"/>
      <c r="BQ620" s="332"/>
      <c r="BR620" s="332"/>
      <c r="BS620" s="332"/>
      <c r="BT620" s="332"/>
      <c r="BU620" s="332"/>
      <c r="BV620" s="332"/>
      <c r="BW620" s="332"/>
      <c r="BX620" s="332"/>
      <c r="BY620" s="332"/>
      <c r="BZ620" s="332"/>
      <c r="CA620" s="332"/>
      <c r="CB620" s="332"/>
      <c r="CC620" s="332"/>
      <c r="CD620" s="332"/>
      <c r="CE620" s="332"/>
      <c r="CF620" s="332"/>
      <c r="CG620" s="332"/>
      <c r="CH620" s="332"/>
      <c r="CI620" s="332"/>
      <c r="CJ620" s="332"/>
      <c r="CK620" s="332"/>
      <c r="CL620" s="332"/>
    </row>
    <row r="621" spans="1:90" s="270" customFormat="1" ht="14.25" x14ac:dyDescent="0.2">
      <c r="A621" s="321"/>
      <c r="B621" s="321">
        <v>9107</v>
      </c>
      <c r="C621" s="315" t="s">
        <v>1644</v>
      </c>
      <c r="D621" s="371">
        <f>ROUND(SUMIFS('GROUP Inputs'!H:H,'GROUP Inputs'!A:A,'Kiwi Park Data'!B621),0)</f>
        <v>0</v>
      </c>
      <c r="E621" s="371">
        <f>ROUND(SUMIFS('GROUP Inputs'!I:I,'GROUP Inputs'!A:A,'Kiwi Park Data'!B621),0)</f>
        <v>0</v>
      </c>
      <c r="F621" s="367"/>
      <c r="G621" s="332"/>
      <c r="H621" s="332"/>
      <c r="I621" s="332"/>
      <c r="J621" s="332"/>
      <c r="K621" s="332"/>
      <c r="L621" s="332"/>
      <c r="M621" s="332"/>
      <c r="N621" s="332"/>
      <c r="O621" s="332"/>
      <c r="P621" s="332"/>
      <c r="Q621" s="332"/>
      <c r="R621" s="332"/>
      <c r="S621" s="332"/>
      <c r="T621" s="332"/>
      <c r="U621" s="332"/>
      <c r="V621" s="332"/>
      <c r="W621" s="332"/>
      <c r="X621" s="332"/>
      <c r="Y621" s="332"/>
      <c r="Z621" s="332"/>
      <c r="AA621" s="332"/>
      <c r="AB621" s="332"/>
      <c r="AC621" s="332"/>
      <c r="AD621" s="332"/>
      <c r="AE621" s="332"/>
      <c r="AF621" s="332"/>
      <c r="AG621" s="332"/>
      <c r="AH621" s="332"/>
      <c r="AI621" s="332"/>
      <c r="AJ621" s="332"/>
      <c r="AK621" s="332"/>
      <c r="AL621" s="332"/>
      <c r="AM621" s="332"/>
      <c r="AN621" s="332"/>
      <c r="AO621" s="332"/>
      <c r="AP621" s="332"/>
      <c r="AQ621" s="332"/>
      <c r="AR621" s="332"/>
      <c r="AS621" s="332"/>
      <c r="AT621" s="332"/>
      <c r="AU621" s="332"/>
      <c r="AV621" s="332"/>
      <c r="AW621" s="332"/>
      <c r="AX621" s="332"/>
      <c r="AY621" s="332"/>
      <c r="AZ621" s="332"/>
      <c r="BA621" s="332"/>
      <c r="BB621" s="332"/>
      <c r="BC621" s="332"/>
      <c r="BD621" s="332"/>
      <c r="BE621" s="332"/>
      <c r="BF621" s="332"/>
      <c r="BG621" s="332"/>
      <c r="BH621" s="332"/>
      <c r="BI621" s="332"/>
      <c r="BJ621" s="332"/>
      <c r="BK621" s="332"/>
      <c r="BL621" s="332"/>
      <c r="BM621" s="332"/>
      <c r="BN621" s="332"/>
      <c r="BO621" s="332"/>
      <c r="BP621" s="332"/>
      <c r="BQ621" s="332"/>
      <c r="BR621" s="332"/>
      <c r="BS621" s="332"/>
      <c r="BT621" s="332"/>
      <c r="BU621" s="332"/>
      <c r="BV621" s="332"/>
      <c r="BW621" s="332"/>
      <c r="BX621" s="332"/>
      <c r="BY621" s="332"/>
      <c r="BZ621" s="332"/>
      <c r="CA621" s="332"/>
      <c r="CB621" s="332"/>
      <c r="CC621" s="332"/>
      <c r="CD621" s="332"/>
      <c r="CE621" s="332"/>
      <c r="CF621" s="332"/>
      <c r="CG621" s="332"/>
      <c r="CH621" s="332"/>
      <c r="CI621" s="332"/>
      <c r="CJ621" s="332"/>
      <c r="CK621" s="332"/>
      <c r="CL621" s="332"/>
    </row>
    <row r="622" spans="1:90" s="270" customFormat="1" ht="14.25" x14ac:dyDescent="0.2">
      <c r="A622" s="321"/>
      <c r="B622" s="321">
        <v>9108</v>
      </c>
      <c r="C622" s="315" t="s">
        <v>1646</v>
      </c>
      <c r="D622" s="371">
        <f>ROUND(SUMIFS('GROUP Inputs'!H:H,'GROUP Inputs'!A:A,'Kiwi Park Data'!B622),0)</f>
        <v>0</v>
      </c>
      <c r="E622" s="371">
        <f>ROUND(SUMIFS('GROUP Inputs'!I:I,'GROUP Inputs'!A:A,'Kiwi Park Data'!B622),0)</f>
        <v>0</v>
      </c>
      <c r="F622" s="367"/>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2"/>
      <c r="AD622" s="332"/>
      <c r="AE622" s="332"/>
      <c r="AF622" s="332"/>
      <c r="AG622" s="332"/>
      <c r="AH622" s="332"/>
      <c r="AI622" s="332"/>
      <c r="AJ622" s="332"/>
      <c r="AK622" s="332"/>
      <c r="AL622" s="332"/>
      <c r="AM622" s="332"/>
      <c r="AN622" s="332"/>
      <c r="AO622" s="332"/>
      <c r="AP622" s="332"/>
      <c r="AQ622" s="332"/>
      <c r="AR622" s="332"/>
      <c r="AS622" s="332"/>
      <c r="AT622" s="332"/>
      <c r="AU622" s="332"/>
      <c r="AV622" s="332"/>
      <c r="AW622" s="332"/>
      <c r="AX622" s="332"/>
      <c r="AY622" s="332"/>
      <c r="AZ622" s="332"/>
      <c r="BA622" s="332"/>
      <c r="BB622" s="332"/>
      <c r="BC622" s="332"/>
      <c r="BD622" s="332"/>
      <c r="BE622" s="332"/>
      <c r="BF622" s="332"/>
      <c r="BG622" s="332"/>
      <c r="BH622" s="332"/>
      <c r="BI622" s="332"/>
      <c r="BJ622" s="332"/>
      <c r="BK622" s="332"/>
      <c r="BL622" s="332"/>
      <c r="BM622" s="332"/>
      <c r="BN622" s="332"/>
      <c r="BO622" s="332"/>
      <c r="BP622" s="332"/>
      <c r="BQ622" s="332"/>
      <c r="BR622" s="332"/>
      <c r="BS622" s="332"/>
      <c r="BT622" s="332"/>
      <c r="BU622" s="332"/>
      <c r="BV622" s="332"/>
      <c r="BW622" s="332"/>
      <c r="BX622" s="332"/>
      <c r="BY622" s="332"/>
      <c r="BZ622" s="332"/>
      <c r="CA622" s="332"/>
      <c r="CB622" s="332"/>
      <c r="CC622" s="332"/>
      <c r="CD622" s="332"/>
      <c r="CE622" s="332"/>
      <c r="CF622" s="332"/>
      <c r="CG622" s="332"/>
      <c r="CH622" s="332"/>
      <c r="CI622" s="332"/>
      <c r="CJ622" s="332"/>
      <c r="CK622" s="332"/>
      <c r="CL622" s="332"/>
    </row>
    <row r="623" spans="1:90" s="270" customFormat="1" ht="14.25" x14ac:dyDescent="0.2">
      <c r="A623" s="321"/>
      <c r="B623" s="321"/>
      <c r="C623" s="315"/>
      <c r="D623" s="371"/>
      <c r="E623" s="367"/>
      <c r="F623" s="367"/>
      <c r="G623" s="332"/>
      <c r="H623" s="332"/>
      <c r="I623" s="332"/>
      <c r="J623" s="332"/>
      <c r="K623" s="332"/>
      <c r="L623" s="332"/>
      <c r="M623" s="332"/>
      <c r="N623" s="332"/>
      <c r="O623" s="332"/>
      <c r="P623" s="332"/>
      <c r="Q623" s="332"/>
      <c r="R623" s="332"/>
      <c r="S623" s="332"/>
      <c r="T623" s="332"/>
      <c r="U623" s="332"/>
      <c r="V623" s="332"/>
      <c r="W623" s="332"/>
      <c r="X623" s="332"/>
      <c r="Y623" s="332"/>
      <c r="Z623" s="332"/>
      <c r="AA623" s="332"/>
      <c r="AB623" s="332"/>
      <c r="AC623" s="332"/>
      <c r="AD623" s="332"/>
      <c r="AE623" s="332"/>
      <c r="AF623" s="332"/>
      <c r="AG623" s="332"/>
      <c r="AH623" s="332"/>
      <c r="AI623" s="332"/>
      <c r="AJ623" s="332"/>
      <c r="AK623" s="332"/>
      <c r="AL623" s="332"/>
      <c r="AM623" s="332"/>
      <c r="AN623" s="332"/>
      <c r="AO623" s="332"/>
      <c r="AP623" s="332"/>
      <c r="AQ623" s="332"/>
      <c r="AR623" s="332"/>
      <c r="AS623" s="332"/>
      <c r="AT623" s="332"/>
      <c r="AU623" s="332"/>
      <c r="AV623" s="332"/>
      <c r="AW623" s="332"/>
      <c r="AX623" s="332"/>
      <c r="AY623" s="332"/>
      <c r="AZ623" s="332"/>
      <c r="BA623" s="332"/>
      <c r="BB623" s="332"/>
      <c r="BC623" s="332"/>
      <c r="BD623" s="332"/>
      <c r="BE623" s="332"/>
      <c r="BF623" s="332"/>
      <c r="BG623" s="332"/>
      <c r="BH623" s="332"/>
      <c r="BI623" s="332"/>
      <c r="BJ623" s="332"/>
      <c r="BK623" s="332"/>
      <c r="BL623" s="332"/>
      <c r="BM623" s="332"/>
      <c r="BN623" s="332"/>
      <c r="BO623" s="332"/>
      <c r="BP623" s="332"/>
      <c r="BQ623" s="332"/>
      <c r="BR623" s="332"/>
      <c r="BS623" s="332"/>
      <c r="BT623" s="332"/>
      <c r="BU623" s="332"/>
      <c r="BV623" s="332"/>
      <c r="BW623" s="332"/>
      <c r="BX623" s="332"/>
      <c r="BY623" s="332"/>
      <c r="BZ623" s="332"/>
      <c r="CA623" s="332"/>
      <c r="CB623" s="332"/>
      <c r="CC623" s="332"/>
      <c r="CD623" s="332"/>
      <c r="CE623" s="332"/>
      <c r="CF623" s="332"/>
      <c r="CG623" s="332"/>
      <c r="CH623" s="332"/>
      <c r="CI623" s="332"/>
      <c r="CJ623" s="332"/>
      <c r="CK623" s="332"/>
      <c r="CL623" s="332"/>
    </row>
    <row r="624" spans="1:90" s="271" customFormat="1" ht="14.25" x14ac:dyDescent="0.2">
      <c r="A624" s="324"/>
      <c r="B624" s="758">
        <v>9120</v>
      </c>
      <c r="C624" s="759" t="s">
        <v>994</v>
      </c>
      <c r="D624" s="760">
        <f>SUM(D614:D623)</f>
        <v>0</v>
      </c>
      <c r="E624" s="760">
        <f>SUM(E614:E623)</f>
        <v>0</v>
      </c>
      <c r="F624" s="761"/>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c r="AE624" s="334"/>
      <c r="AF624" s="334"/>
      <c r="AG624" s="334"/>
      <c r="AH624" s="334"/>
      <c r="AI624" s="334"/>
      <c r="AJ624" s="334"/>
      <c r="AK624" s="334"/>
      <c r="AL624" s="334"/>
      <c r="AM624" s="334"/>
      <c r="AN624" s="334"/>
      <c r="AO624" s="334"/>
      <c r="AP624" s="334"/>
      <c r="AQ624" s="334"/>
      <c r="AR624" s="334"/>
      <c r="AS624" s="334"/>
      <c r="AT624" s="334"/>
      <c r="AU624" s="334"/>
      <c r="AV624" s="334"/>
      <c r="AW624" s="334"/>
      <c r="AX624" s="334"/>
      <c r="AY624" s="334"/>
      <c r="AZ624" s="334"/>
      <c r="BA624" s="334"/>
      <c r="BB624" s="334"/>
      <c r="BC624" s="334"/>
      <c r="BD624" s="334"/>
      <c r="BE624" s="334"/>
      <c r="BF624" s="334"/>
      <c r="BG624" s="334"/>
      <c r="BH624" s="334"/>
      <c r="BI624" s="334"/>
      <c r="BJ624" s="334"/>
      <c r="BK624" s="334"/>
      <c r="BL624" s="334"/>
      <c r="BM624" s="334"/>
      <c r="BN624" s="334"/>
      <c r="BO624" s="334"/>
      <c r="BP624" s="334"/>
      <c r="BQ624" s="334"/>
      <c r="BR624" s="334"/>
      <c r="BS624" s="334"/>
      <c r="BT624" s="334"/>
      <c r="BU624" s="334"/>
      <c r="BV624" s="334"/>
      <c r="BW624" s="334"/>
      <c r="BX624" s="334"/>
      <c r="BY624" s="334"/>
      <c r="BZ624" s="334"/>
      <c r="CA624" s="334"/>
      <c r="CB624" s="334"/>
      <c r="CC624" s="334"/>
      <c r="CD624" s="334"/>
      <c r="CE624" s="334"/>
      <c r="CF624" s="334"/>
      <c r="CG624" s="334"/>
      <c r="CH624" s="334"/>
      <c r="CI624" s="334"/>
      <c r="CJ624" s="334"/>
      <c r="CK624" s="334"/>
      <c r="CL624" s="334"/>
    </row>
    <row r="625" spans="1:90" s="271" customFormat="1" ht="14.25" x14ac:dyDescent="0.2">
      <c r="A625" s="324"/>
      <c r="B625" s="324"/>
      <c r="C625" s="319"/>
      <c r="D625" s="371"/>
      <c r="E625" s="367"/>
      <c r="F625" s="367"/>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c r="AE625" s="334"/>
      <c r="AF625" s="334"/>
      <c r="AG625" s="334"/>
      <c r="AH625" s="334"/>
      <c r="AI625" s="334"/>
      <c r="AJ625" s="334"/>
      <c r="AK625" s="334"/>
      <c r="AL625" s="334"/>
      <c r="AM625" s="334"/>
      <c r="AN625" s="334"/>
      <c r="AO625" s="334"/>
      <c r="AP625" s="334"/>
      <c r="AQ625" s="334"/>
      <c r="AR625" s="334"/>
      <c r="AS625" s="334"/>
      <c r="AT625" s="334"/>
      <c r="AU625" s="334"/>
      <c r="AV625" s="334"/>
      <c r="AW625" s="334"/>
      <c r="AX625" s="334"/>
      <c r="AY625" s="334"/>
      <c r="AZ625" s="334"/>
      <c r="BA625" s="334"/>
      <c r="BB625" s="334"/>
      <c r="BC625" s="334"/>
      <c r="BD625" s="334"/>
      <c r="BE625" s="334"/>
      <c r="BF625" s="334"/>
      <c r="BG625" s="334"/>
      <c r="BH625" s="334"/>
      <c r="BI625" s="334"/>
      <c r="BJ625" s="334"/>
      <c r="BK625" s="334"/>
      <c r="BL625" s="334"/>
      <c r="BM625" s="334"/>
      <c r="BN625" s="334"/>
      <c r="BO625" s="334"/>
      <c r="BP625" s="334"/>
      <c r="BQ625" s="334"/>
      <c r="BR625" s="334"/>
      <c r="BS625" s="334"/>
      <c r="BT625" s="334"/>
      <c r="BU625" s="334"/>
      <c r="BV625" s="334"/>
      <c r="BW625" s="334"/>
      <c r="BX625" s="334"/>
      <c r="BY625" s="334"/>
      <c r="BZ625" s="334"/>
      <c r="CA625" s="334"/>
      <c r="CB625" s="334"/>
      <c r="CC625" s="334"/>
      <c r="CD625" s="334"/>
      <c r="CE625" s="334"/>
      <c r="CF625" s="334"/>
      <c r="CG625" s="334"/>
      <c r="CH625" s="334"/>
      <c r="CI625" s="334"/>
      <c r="CJ625" s="334"/>
      <c r="CK625" s="334"/>
      <c r="CL625" s="334"/>
    </row>
    <row r="626" spans="1:90" s="271" customFormat="1" ht="15" x14ac:dyDescent="0.2">
      <c r="A626" s="325"/>
      <c r="B626" s="779">
        <v>9125</v>
      </c>
      <c r="C626" s="780" t="s">
        <v>1647</v>
      </c>
      <c r="D626" s="774">
        <f>SUM(D612,D624)</f>
        <v>0</v>
      </c>
      <c r="E626" s="775">
        <f>SUM(E612,E624)</f>
        <v>0</v>
      </c>
      <c r="F626" s="775"/>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c r="AE626" s="334"/>
      <c r="AF626" s="334"/>
      <c r="AG626" s="334"/>
      <c r="AH626" s="334"/>
      <c r="AI626" s="334"/>
      <c r="AJ626" s="334"/>
      <c r="AK626" s="334"/>
      <c r="AL626" s="334"/>
      <c r="AM626" s="334"/>
      <c r="AN626" s="334"/>
      <c r="AO626" s="334"/>
      <c r="AP626" s="334"/>
      <c r="AQ626" s="334"/>
      <c r="AR626" s="334"/>
      <c r="AS626" s="334"/>
      <c r="AT626" s="334"/>
      <c r="AU626" s="334"/>
      <c r="AV626" s="334"/>
      <c r="AW626" s="334"/>
      <c r="AX626" s="334"/>
      <c r="AY626" s="334"/>
      <c r="AZ626" s="334"/>
      <c r="BA626" s="334"/>
      <c r="BB626" s="334"/>
      <c r="BC626" s="334"/>
      <c r="BD626" s="334"/>
      <c r="BE626" s="334"/>
      <c r="BF626" s="334"/>
      <c r="BG626" s="334"/>
      <c r="BH626" s="334"/>
      <c r="BI626" s="334"/>
      <c r="BJ626" s="334"/>
      <c r="BK626" s="334"/>
      <c r="BL626" s="334"/>
      <c r="BM626" s="334"/>
      <c r="BN626" s="334"/>
      <c r="BO626" s="334"/>
      <c r="BP626" s="334"/>
      <c r="BQ626" s="334"/>
      <c r="BR626" s="334"/>
      <c r="BS626" s="334"/>
      <c r="BT626" s="334"/>
      <c r="BU626" s="334"/>
      <c r="BV626" s="334"/>
      <c r="BW626" s="334"/>
      <c r="BX626" s="334"/>
      <c r="BY626" s="334"/>
      <c r="BZ626" s="334"/>
      <c r="CA626" s="334"/>
      <c r="CB626" s="334"/>
      <c r="CC626" s="334"/>
      <c r="CD626" s="334"/>
      <c r="CE626" s="334"/>
      <c r="CF626" s="334"/>
      <c r="CG626" s="334"/>
      <c r="CH626" s="334"/>
      <c r="CI626" s="334"/>
      <c r="CJ626" s="334"/>
      <c r="CK626" s="334"/>
      <c r="CL626" s="334"/>
    </row>
    <row r="627" spans="1:90" ht="15" x14ac:dyDescent="0.2">
      <c r="A627" s="323"/>
      <c r="B627" s="323"/>
      <c r="C627" s="318"/>
      <c r="D627" s="371"/>
      <c r="E627" s="367"/>
      <c r="F627" s="367"/>
    </row>
    <row r="628" spans="1:90" s="270" customFormat="1" ht="14.25" x14ac:dyDescent="0.2">
      <c r="A628" s="321"/>
      <c r="B628" s="321">
        <v>9131</v>
      </c>
      <c r="C628" s="315" t="s">
        <v>1648</v>
      </c>
      <c r="D628" s="371">
        <f>ROUND(SUMIFS('GROUP Inputs'!H:H,'GROUP Inputs'!A:A,'Kiwi Park Data'!B628),0)</f>
        <v>0</v>
      </c>
      <c r="E628" s="371">
        <f>ROUND(SUMIFS('GROUP Inputs'!I:I,'GROUP Inputs'!A:A,'Kiwi Park Data'!B628),0)</f>
        <v>0</v>
      </c>
      <c r="F628" s="367"/>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332"/>
      <c r="AE628" s="332"/>
      <c r="AF628" s="332"/>
      <c r="AG628" s="332"/>
      <c r="AH628" s="332"/>
      <c r="AI628" s="332"/>
      <c r="AJ628" s="332"/>
      <c r="AK628" s="332"/>
      <c r="AL628" s="332"/>
      <c r="AM628" s="332"/>
      <c r="AN628" s="332"/>
      <c r="AO628" s="332"/>
      <c r="AP628" s="332"/>
      <c r="AQ628" s="332"/>
      <c r="AR628" s="332"/>
      <c r="AS628" s="332"/>
      <c r="AT628" s="332"/>
      <c r="AU628" s="332"/>
      <c r="AV628" s="332"/>
      <c r="AW628" s="332"/>
      <c r="AX628" s="332"/>
      <c r="AY628" s="332"/>
      <c r="AZ628" s="332"/>
      <c r="BA628" s="332"/>
      <c r="BB628" s="332"/>
      <c r="BC628" s="332"/>
      <c r="BD628" s="332"/>
      <c r="BE628" s="332"/>
      <c r="BF628" s="332"/>
      <c r="BG628" s="332"/>
      <c r="BH628" s="332"/>
      <c r="BI628" s="332"/>
      <c r="BJ628" s="332"/>
      <c r="BK628" s="332"/>
      <c r="BL628" s="332"/>
      <c r="BM628" s="332"/>
      <c r="BN628" s="332"/>
      <c r="BO628" s="332"/>
      <c r="BP628" s="332"/>
      <c r="BQ628" s="332"/>
      <c r="BR628" s="332"/>
      <c r="BS628" s="332"/>
      <c r="BT628" s="332"/>
      <c r="BU628" s="332"/>
      <c r="BV628" s="332"/>
      <c r="BW628" s="332"/>
      <c r="BX628" s="332"/>
      <c r="BY628" s="332"/>
      <c r="BZ628" s="332"/>
      <c r="CA628" s="332"/>
      <c r="CB628" s="332"/>
      <c r="CC628" s="332"/>
      <c r="CD628" s="332"/>
      <c r="CE628" s="332"/>
      <c r="CF628" s="332"/>
      <c r="CG628" s="332"/>
      <c r="CH628" s="332"/>
      <c r="CI628" s="332"/>
      <c r="CJ628" s="332"/>
      <c r="CK628" s="332"/>
      <c r="CL628" s="332"/>
    </row>
    <row r="629" spans="1:90" s="270" customFormat="1" ht="14.25" x14ac:dyDescent="0.2">
      <c r="A629" s="321"/>
      <c r="B629" s="321">
        <v>9132</v>
      </c>
      <c r="C629" s="315" t="s">
        <v>1649</v>
      </c>
      <c r="D629" s="371">
        <f>ROUND(SUMIFS('GROUP Inputs'!H:H,'GROUP Inputs'!A:A,'Kiwi Park Data'!B629),0)</f>
        <v>0</v>
      </c>
      <c r="E629" s="371">
        <f>ROUND(SUMIFS('GROUP Inputs'!I:I,'GROUP Inputs'!A:A,'Kiwi Park Data'!B629),0)</f>
        <v>0</v>
      </c>
      <c r="F629" s="367"/>
      <c r="G629" s="332"/>
      <c r="H629" s="332"/>
      <c r="I629" s="332"/>
      <c r="J629" s="332"/>
      <c r="K629" s="332"/>
      <c r="L629" s="332"/>
      <c r="M629" s="332"/>
      <c r="N629" s="332"/>
      <c r="O629" s="332"/>
      <c r="P629" s="332"/>
      <c r="Q629" s="332"/>
      <c r="R629" s="332"/>
      <c r="S629" s="332"/>
      <c r="T629" s="332"/>
      <c r="U629" s="332"/>
      <c r="V629" s="332"/>
      <c r="W629" s="332"/>
      <c r="X629" s="332"/>
      <c r="Y629" s="332"/>
      <c r="Z629" s="332"/>
      <c r="AA629" s="332"/>
      <c r="AB629" s="332"/>
      <c r="AC629" s="332"/>
      <c r="AD629" s="332"/>
      <c r="AE629" s="332"/>
      <c r="AF629" s="332"/>
      <c r="AG629" s="332"/>
      <c r="AH629" s="332"/>
      <c r="AI629" s="332"/>
      <c r="AJ629" s="332"/>
      <c r="AK629" s="332"/>
      <c r="AL629" s="332"/>
      <c r="AM629" s="332"/>
      <c r="AN629" s="332"/>
      <c r="AO629" s="332"/>
      <c r="AP629" s="332"/>
      <c r="AQ629" s="332"/>
      <c r="AR629" s="332"/>
      <c r="AS629" s="332"/>
      <c r="AT629" s="332"/>
      <c r="AU629" s="332"/>
      <c r="AV629" s="332"/>
      <c r="AW629" s="332"/>
      <c r="AX629" s="332"/>
      <c r="AY629" s="332"/>
      <c r="AZ629" s="332"/>
      <c r="BA629" s="332"/>
      <c r="BB629" s="332"/>
      <c r="BC629" s="332"/>
      <c r="BD629" s="332"/>
      <c r="BE629" s="332"/>
      <c r="BF629" s="332"/>
      <c r="BG629" s="332"/>
      <c r="BH629" s="332"/>
      <c r="BI629" s="332"/>
      <c r="BJ629" s="332"/>
      <c r="BK629" s="332"/>
      <c r="BL629" s="332"/>
      <c r="BM629" s="332"/>
      <c r="BN629" s="332"/>
      <c r="BO629" s="332"/>
      <c r="BP629" s="332"/>
      <c r="BQ629" s="332"/>
      <c r="BR629" s="332"/>
      <c r="BS629" s="332"/>
      <c r="BT629" s="332"/>
      <c r="BU629" s="332"/>
      <c r="BV629" s="332"/>
      <c r="BW629" s="332"/>
      <c r="BX629" s="332"/>
      <c r="BY629" s="332"/>
      <c r="BZ629" s="332"/>
      <c r="CA629" s="332"/>
      <c r="CB629" s="332"/>
      <c r="CC629" s="332"/>
      <c r="CD629" s="332"/>
      <c r="CE629" s="332"/>
      <c r="CF629" s="332"/>
      <c r="CG629" s="332"/>
      <c r="CH629" s="332"/>
      <c r="CI629" s="332"/>
      <c r="CJ629" s="332"/>
      <c r="CK629" s="332"/>
      <c r="CL629" s="332"/>
    </row>
    <row r="630" spans="1:90" ht="15" x14ac:dyDescent="0.2">
      <c r="A630" s="323"/>
      <c r="B630" s="323"/>
      <c r="C630" s="318"/>
      <c r="D630" s="371"/>
      <c r="E630" s="367"/>
      <c r="F630" s="367"/>
    </row>
    <row r="631" spans="1:90" s="273" customFormat="1" ht="15" x14ac:dyDescent="0.2">
      <c r="A631" s="322"/>
      <c r="B631" s="322">
        <v>9200</v>
      </c>
      <c r="C631" s="317" t="s">
        <v>1650</v>
      </c>
      <c r="D631" s="372"/>
      <c r="E631" s="368"/>
      <c r="F631" s="368"/>
    </row>
    <row r="632" spans="1:90" ht="15" x14ac:dyDescent="0.2">
      <c r="A632" s="323"/>
      <c r="B632" s="323"/>
      <c r="C632" s="318"/>
      <c r="D632" s="371"/>
      <c r="E632" s="367"/>
      <c r="F632" s="367"/>
    </row>
    <row r="633" spans="1:90" s="270" customFormat="1" ht="14.25" x14ac:dyDescent="0.2">
      <c r="A633" s="321"/>
      <c r="B633" s="321">
        <v>9201</v>
      </c>
      <c r="C633" s="315" t="s">
        <v>1639</v>
      </c>
      <c r="D633" s="371">
        <f>ROUND(SUMIFS('GROUP Inputs'!H:H,'GROUP Inputs'!A:A,'Kiwi Park Data'!B633),0)</f>
        <v>0</v>
      </c>
      <c r="E633" s="371">
        <f>ROUND(SUMIFS('GROUP Inputs'!I:I,'GROUP Inputs'!A:A,'Kiwi Park Data'!B633),0)</f>
        <v>0</v>
      </c>
      <c r="F633" s="367"/>
      <c r="G633" s="332"/>
      <c r="H633" s="332"/>
      <c r="I633" s="332"/>
      <c r="J633" s="332"/>
      <c r="K633" s="332"/>
      <c r="L633" s="332"/>
      <c r="M633" s="332"/>
      <c r="N633" s="332"/>
      <c r="O633" s="332"/>
      <c r="P633" s="332"/>
      <c r="Q633" s="332"/>
      <c r="R633" s="332"/>
      <c r="S633" s="332"/>
      <c r="T633" s="332"/>
      <c r="U633" s="332"/>
      <c r="V633" s="332"/>
      <c r="W633" s="332"/>
      <c r="X633" s="332"/>
      <c r="Y633" s="332"/>
      <c r="Z633" s="332"/>
      <c r="AA633" s="332"/>
      <c r="AB633" s="332"/>
      <c r="AC633" s="332"/>
      <c r="AD633" s="332"/>
      <c r="AE633" s="332"/>
      <c r="AF633" s="332"/>
      <c r="AG633" s="332"/>
      <c r="AH633" s="332"/>
      <c r="AI633" s="332"/>
      <c r="AJ633" s="332"/>
      <c r="AK633" s="332"/>
      <c r="AL633" s="332"/>
      <c r="AM633" s="332"/>
      <c r="AN633" s="332"/>
      <c r="AO633" s="332"/>
      <c r="AP633" s="332"/>
      <c r="AQ633" s="332"/>
      <c r="AR633" s="332"/>
      <c r="AS633" s="332"/>
      <c r="AT633" s="332"/>
      <c r="AU633" s="332"/>
      <c r="AV633" s="332"/>
      <c r="AW633" s="332"/>
      <c r="AX633" s="332"/>
      <c r="AY633" s="332"/>
      <c r="AZ633" s="332"/>
      <c r="BA633" s="332"/>
      <c r="BB633" s="332"/>
      <c r="BC633" s="332"/>
      <c r="BD633" s="332"/>
      <c r="BE633" s="332"/>
      <c r="BF633" s="332"/>
      <c r="BG633" s="332"/>
      <c r="BH633" s="332"/>
      <c r="BI633" s="332"/>
      <c r="BJ633" s="332"/>
      <c r="BK633" s="332"/>
      <c r="BL633" s="332"/>
      <c r="BM633" s="332"/>
      <c r="BN633" s="332"/>
      <c r="BO633" s="332"/>
      <c r="BP633" s="332"/>
      <c r="BQ633" s="332"/>
      <c r="BR633" s="332"/>
      <c r="BS633" s="332"/>
      <c r="BT633" s="332"/>
      <c r="BU633" s="332"/>
      <c r="BV633" s="332"/>
      <c r="BW633" s="332"/>
      <c r="BX633" s="332"/>
      <c r="BY633" s="332"/>
      <c r="BZ633" s="332"/>
      <c r="CA633" s="332"/>
      <c r="CB633" s="332"/>
      <c r="CC633" s="332"/>
      <c r="CD633" s="332"/>
      <c r="CE633" s="332"/>
      <c r="CF633" s="332"/>
      <c r="CG633" s="332"/>
      <c r="CH633" s="332"/>
      <c r="CI633" s="332"/>
      <c r="CJ633" s="332"/>
      <c r="CK633" s="332"/>
      <c r="CL633" s="332"/>
    </row>
    <row r="634" spans="1:90" s="270" customFormat="1" ht="14.25" x14ac:dyDescent="0.2">
      <c r="A634" s="321"/>
      <c r="B634" s="321">
        <v>9202</v>
      </c>
      <c r="C634" s="315" t="s">
        <v>1651</v>
      </c>
      <c r="D634" s="371">
        <f>ROUND(SUMIFS('GROUP Inputs'!H:H,'GROUP Inputs'!A:A,'Kiwi Park Data'!B634),0)</f>
        <v>0</v>
      </c>
      <c r="E634" s="371">
        <f>ROUND(SUMIFS('GROUP Inputs'!I:I,'GROUP Inputs'!A:A,'Kiwi Park Data'!B634),0)</f>
        <v>0</v>
      </c>
      <c r="F634" s="367"/>
      <c r="G634" s="332"/>
      <c r="H634" s="332"/>
      <c r="I634" s="332"/>
      <c r="J634" s="332"/>
      <c r="K634" s="332"/>
      <c r="L634" s="332"/>
      <c r="M634" s="332"/>
      <c r="N634" s="332"/>
      <c r="O634" s="332"/>
      <c r="P634" s="332"/>
      <c r="Q634" s="332"/>
      <c r="R634" s="332"/>
      <c r="S634" s="332"/>
      <c r="T634" s="332"/>
      <c r="U634" s="332"/>
      <c r="V634" s="332"/>
      <c r="W634" s="332"/>
      <c r="X634" s="332"/>
      <c r="Y634" s="332"/>
      <c r="Z634" s="332"/>
      <c r="AA634" s="332"/>
      <c r="AB634" s="332"/>
      <c r="AC634" s="332"/>
      <c r="AD634" s="332"/>
      <c r="AE634" s="332"/>
      <c r="AF634" s="332"/>
      <c r="AG634" s="332"/>
      <c r="AH634" s="332"/>
      <c r="AI634" s="332"/>
      <c r="AJ634" s="332"/>
      <c r="AK634" s="332"/>
      <c r="AL634" s="332"/>
      <c r="AM634" s="332"/>
      <c r="AN634" s="332"/>
      <c r="AO634" s="332"/>
      <c r="AP634" s="332"/>
      <c r="AQ634" s="332"/>
      <c r="AR634" s="332"/>
      <c r="AS634" s="332"/>
      <c r="AT634" s="332"/>
      <c r="AU634" s="332"/>
      <c r="AV634" s="332"/>
      <c r="AW634" s="332"/>
      <c r="AX634" s="332"/>
      <c r="AY634" s="332"/>
      <c r="AZ634" s="332"/>
      <c r="BA634" s="332"/>
      <c r="BB634" s="332"/>
      <c r="BC634" s="332"/>
      <c r="BD634" s="332"/>
      <c r="BE634" s="332"/>
      <c r="BF634" s="332"/>
      <c r="BG634" s="332"/>
      <c r="BH634" s="332"/>
      <c r="BI634" s="332"/>
      <c r="BJ634" s="332"/>
      <c r="BK634" s="332"/>
      <c r="BL634" s="332"/>
      <c r="BM634" s="332"/>
      <c r="BN634" s="332"/>
      <c r="BO634" s="332"/>
      <c r="BP634" s="332"/>
      <c r="BQ634" s="332"/>
      <c r="BR634" s="332"/>
      <c r="BS634" s="332"/>
      <c r="BT634" s="332"/>
      <c r="BU634" s="332"/>
      <c r="BV634" s="332"/>
      <c r="BW634" s="332"/>
      <c r="BX634" s="332"/>
      <c r="BY634" s="332"/>
      <c r="BZ634" s="332"/>
      <c r="CA634" s="332"/>
      <c r="CB634" s="332"/>
      <c r="CC634" s="332"/>
      <c r="CD634" s="332"/>
      <c r="CE634" s="332"/>
      <c r="CF634" s="332"/>
      <c r="CG634" s="332"/>
      <c r="CH634" s="332"/>
      <c r="CI634" s="332"/>
      <c r="CJ634" s="332"/>
      <c r="CK634" s="332"/>
      <c r="CL634" s="332"/>
    </row>
    <row r="635" spans="1:90" s="270" customFormat="1" ht="14.25" x14ac:dyDescent="0.2">
      <c r="A635" s="321"/>
      <c r="B635" s="321">
        <v>9205</v>
      </c>
      <c r="C635" s="315" t="s">
        <v>1652</v>
      </c>
      <c r="D635" s="371">
        <f>ROUND(SUMIFS('GROUP Inputs'!H:H,'GROUP Inputs'!A:A,'Kiwi Park Data'!B635),0)</f>
        <v>0</v>
      </c>
      <c r="E635" s="371">
        <f>ROUND(SUMIFS('GROUP Inputs'!I:I,'GROUP Inputs'!A:A,'Kiwi Park Data'!B635),0)</f>
        <v>0</v>
      </c>
      <c r="F635" s="367"/>
      <c r="G635" s="332"/>
      <c r="H635" s="332"/>
      <c r="I635" s="332"/>
      <c r="J635" s="332"/>
      <c r="K635" s="332"/>
      <c r="L635" s="332"/>
      <c r="M635" s="332"/>
      <c r="N635" s="332"/>
      <c r="O635" s="332"/>
      <c r="P635" s="332"/>
      <c r="Q635" s="332"/>
      <c r="R635" s="332"/>
      <c r="S635" s="332"/>
      <c r="T635" s="332"/>
      <c r="U635" s="332"/>
      <c r="V635" s="332"/>
      <c r="W635" s="332"/>
      <c r="X635" s="332"/>
      <c r="Y635" s="332"/>
      <c r="Z635" s="332"/>
      <c r="AA635" s="332"/>
      <c r="AB635" s="332"/>
      <c r="AC635" s="332"/>
      <c r="AD635" s="332"/>
      <c r="AE635" s="332"/>
      <c r="AF635" s="332"/>
      <c r="AG635" s="332"/>
      <c r="AH635" s="332"/>
      <c r="AI635" s="332"/>
      <c r="AJ635" s="332"/>
      <c r="AK635" s="332"/>
      <c r="AL635" s="332"/>
      <c r="AM635" s="332"/>
      <c r="AN635" s="332"/>
      <c r="AO635" s="332"/>
      <c r="AP635" s="332"/>
      <c r="AQ635" s="332"/>
      <c r="AR635" s="332"/>
      <c r="AS635" s="332"/>
      <c r="AT635" s="332"/>
      <c r="AU635" s="332"/>
      <c r="AV635" s="332"/>
      <c r="AW635" s="332"/>
      <c r="AX635" s="332"/>
      <c r="AY635" s="332"/>
      <c r="AZ635" s="332"/>
      <c r="BA635" s="332"/>
      <c r="BB635" s="332"/>
      <c r="BC635" s="332"/>
      <c r="BD635" s="332"/>
      <c r="BE635" s="332"/>
      <c r="BF635" s="332"/>
      <c r="BG635" s="332"/>
      <c r="BH635" s="332"/>
      <c r="BI635" s="332"/>
      <c r="BJ635" s="332"/>
      <c r="BK635" s="332"/>
      <c r="BL635" s="332"/>
      <c r="BM635" s="332"/>
      <c r="BN635" s="332"/>
      <c r="BO635" s="332"/>
      <c r="BP635" s="332"/>
      <c r="BQ635" s="332"/>
      <c r="BR635" s="332"/>
      <c r="BS635" s="332"/>
      <c r="BT635" s="332"/>
      <c r="BU635" s="332"/>
      <c r="BV635" s="332"/>
      <c r="BW635" s="332"/>
      <c r="BX635" s="332"/>
      <c r="BY635" s="332"/>
      <c r="BZ635" s="332"/>
      <c r="CA635" s="332"/>
      <c r="CB635" s="332"/>
      <c r="CC635" s="332"/>
      <c r="CD635" s="332"/>
      <c r="CE635" s="332"/>
      <c r="CF635" s="332"/>
      <c r="CG635" s="332"/>
      <c r="CH635" s="332"/>
      <c r="CI635" s="332"/>
      <c r="CJ635" s="332"/>
      <c r="CK635" s="332"/>
      <c r="CL635" s="332"/>
    </row>
    <row r="636" spans="1:90" s="270" customFormat="1" ht="14.25" x14ac:dyDescent="0.2">
      <c r="A636" s="321"/>
      <c r="B636" s="321">
        <v>9210</v>
      </c>
      <c r="C636" s="315" t="s">
        <v>1653</v>
      </c>
      <c r="D636" s="371">
        <f>ROUND(SUMIFS('GROUP Inputs'!H:H,'GROUP Inputs'!A:A,'Kiwi Park Data'!B636),0)</f>
        <v>0</v>
      </c>
      <c r="E636" s="371">
        <f>ROUND(SUMIFS('GROUP Inputs'!I:I,'GROUP Inputs'!A:A,'Kiwi Park Data'!B636),0)</f>
        <v>0</v>
      </c>
      <c r="F636" s="367"/>
      <c r="G636" s="332"/>
      <c r="H636" s="332"/>
      <c r="I636" s="332"/>
      <c r="J636" s="332"/>
      <c r="K636" s="332"/>
      <c r="L636" s="332"/>
      <c r="M636" s="332"/>
      <c r="N636" s="332"/>
      <c r="O636" s="332"/>
      <c r="P636" s="332"/>
      <c r="Q636" s="332"/>
      <c r="R636" s="332"/>
      <c r="S636" s="332"/>
      <c r="T636" s="332"/>
      <c r="U636" s="332"/>
      <c r="V636" s="332"/>
      <c r="W636" s="332"/>
      <c r="X636" s="332"/>
      <c r="Y636" s="332"/>
      <c r="Z636" s="332"/>
      <c r="AA636" s="332"/>
      <c r="AB636" s="332"/>
      <c r="AC636" s="332"/>
      <c r="AD636" s="332"/>
      <c r="AE636" s="332"/>
      <c r="AF636" s="332"/>
      <c r="AG636" s="332"/>
      <c r="AH636" s="332"/>
      <c r="AI636" s="332"/>
      <c r="AJ636" s="332"/>
      <c r="AK636" s="332"/>
      <c r="AL636" s="332"/>
      <c r="AM636" s="332"/>
      <c r="AN636" s="332"/>
      <c r="AO636" s="332"/>
      <c r="AP636" s="332"/>
      <c r="AQ636" s="332"/>
      <c r="AR636" s="332"/>
      <c r="AS636" s="332"/>
      <c r="AT636" s="332"/>
      <c r="AU636" s="332"/>
      <c r="AV636" s="332"/>
      <c r="AW636" s="332"/>
      <c r="AX636" s="332"/>
      <c r="AY636" s="332"/>
      <c r="AZ636" s="332"/>
      <c r="BA636" s="332"/>
      <c r="BB636" s="332"/>
      <c r="BC636" s="332"/>
      <c r="BD636" s="332"/>
      <c r="BE636" s="332"/>
      <c r="BF636" s="332"/>
      <c r="BG636" s="332"/>
      <c r="BH636" s="332"/>
      <c r="BI636" s="332"/>
      <c r="BJ636" s="332"/>
      <c r="BK636" s="332"/>
      <c r="BL636" s="332"/>
      <c r="BM636" s="332"/>
      <c r="BN636" s="332"/>
      <c r="BO636" s="332"/>
      <c r="BP636" s="332"/>
      <c r="BQ636" s="332"/>
      <c r="BR636" s="332"/>
      <c r="BS636" s="332"/>
      <c r="BT636" s="332"/>
      <c r="BU636" s="332"/>
      <c r="BV636" s="332"/>
      <c r="BW636" s="332"/>
      <c r="BX636" s="332"/>
      <c r="BY636" s="332"/>
      <c r="BZ636" s="332"/>
      <c r="CA636" s="332"/>
      <c r="CB636" s="332"/>
      <c r="CC636" s="332"/>
      <c r="CD636" s="332"/>
      <c r="CE636" s="332"/>
      <c r="CF636" s="332"/>
      <c r="CG636" s="332"/>
      <c r="CH636" s="332"/>
      <c r="CI636" s="332"/>
      <c r="CJ636" s="332"/>
      <c r="CK636" s="332"/>
      <c r="CL636" s="332"/>
    </row>
    <row r="637" spans="1:90" s="270" customFormat="1" ht="14.25" x14ac:dyDescent="0.2">
      <c r="A637" s="321"/>
      <c r="B637" s="321">
        <v>9215</v>
      </c>
      <c r="C637" s="315" t="s">
        <v>1647</v>
      </c>
      <c r="D637" s="371">
        <f>ROUND(SUMIFS('GROUP Inputs'!H:H,'GROUP Inputs'!A:A,'Kiwi Park Data'!B637),0)</f>
        <v>0</v>
      </c>
      <c r="E637" s="371">
        <f>ROUND(SUMIFS('GROUP Inputs'!I:I,'GROUP Inputs'!A:A,'Kiwi Park Data'!B637),0)</f>
        <v>0</v>
      </c>
      <c r="F637" s="367"/>
      <c r="G637" s="332"/>
      <c r="H637" s="332"/>
      <c r="I637" s="332"/>
      <c r="J637" s="332"/>
      <c r="K637" s="332"/>
      <c r="L637" s="332"/>
      <c r="M637" s="332"/>
      <c r="N637" s="332"/>
      <c r="O637" s="332"/>
      <c r="P637" s="332"/>
      <c r="Q637" s="332"/>
      <c r="R637" s="332"/>
      <c r="S637" s="332"/>
      <c r="T637" s="332"/>
      <c r="U637" s="332"/>
      <c r="V637" s="332"/>
      <c r="W637" s="332"/>
      <c r="X637" s="332"/>
      <c r="Y637" s="332"/>
      <c r="Z637" s="332"/>
      <c r="AA637" s="332"/>
      <c r="AB637" s="332"/>
      <c r="AC637" s="332"/>
      <c r="AD637" s="332"/>
      <c r="AE637" s="332"/>
      <c r="AF637" s="332"/>
      <c r="AG637" s="332"/>
      <c r="AH637" s="332"/>
      <c r="AI637" s="332"/>
      <c r="AJ637" s="332"/>
      <c r="AK637" s="332"/>
      <c r="AL637" s="332"/>
      <c r="AM637" s="332"/>
      <c r="AN637" s="332"/>
      <c r="AO637" s="332"/>
      <c r="AP637" s="332"/>
      <c r="AQ637" s="332"/>
      <c r="AR637" s="332"/>
      <c r="AS637" s="332"/>
      <c r="AT637" s="332"/>
      <c r="AU637" s="332"/>
      <c r="AV637" s="332"/>
      <c r="AW637" s="332"/>
      <c r="AX637" s="332"/>
      <c r="AY637" s="332"/>
      <c r="AZ637" s="332"/>
      <c r="BA637" s="332"/>
      <c r="BB637" s="332"/>
      <c r="BC637" s="332"/>
      <c r="BD637" s="332"/>
      <c r="BE637" s="332"/>
      <c r="BF637" s="332"/>
      <c r="BG637" s="332"/>
      <c r="BH637" s="332"/>
      <c r="BI637" s="332"/>
      <c r="BJ637" s="332"/>
      <c r="BK637" s="332"/>
      <c r="BL637" s="332"/>
      <c r="BM637" s="332"/>
      <c r="BN637" s="332"/>
      <c r="BO637" s="332"/>
      <c r="BP637" s="332"/>
      <c r="BQ637" s="332"/>
      <c r="BR637" s="332"/>
      <c r="BS637" s="332"/>
      <c r="BT637" s="332"/>
      <c r="BU637" s="332"/>
      <c r="BV637" s="332"/>
      <c r="BW637" s="332"/>
      <c r="BX637" s="332"/>
      <c r="BY637" s="332"/>
      <c r="BZ637" s="332"/>
      <c r="CA637" s="332"/>
      <c r="CB637" s="332"/>
      <c r="CC637" s="332"/>
      <c r="CD637" s="332"/>
      <c r="CE637" s="332"/>
      <c r="CF637" s="332"/>
      <c r="CG637" s="332"/>
      <c r="CH637" s="332"/>
      <c r="CI637" s="332"/>
      <c r="CJ637" s="332"/>
      <c r="CK637" s="332"/>
      <c r="CL637" s="332"/>
    </row>
    <row r="638" spans="1:90" ht="15" x14ac:dyDescent="0.2">
      <c r="A638" s="323"/>
      <c r="B638" s="323"/>
      <c r="C638" s="318"/>
      <c r="D638" s="371"/>
      <c r="E638" s="367"/>
      <c r="F638" s="367"/>
    </row>
    <row r="639" spans="1:90" s="273" customFormat="1" ht="15" x14ac:dyDescent="0.2">
      <c r="A639" s="322"/>
      <c r="B639" s="322">
        <v>9300</v>
      </c>
      <c r="C639" s="317" t="s">
        <v>1654</v>
      </c>
      <c r="D639" s="372"/>
      <c r="E639" s="372"/>
      <c r="F639" s="368"/>
    </row>
    <row r="640" spans="1:90" ht="15" x14ac:dyDescent="0.2">
      <c r="A640" s="323"/>
      <c r="B640" s="323"/>
      <c r="C640" s="318"/>
      <c r="D640" s="371"/>
      <c r="E640" s="367"/>
      <c r="F640" s="367"/>
    </row>
    <row r="641" spans="1:90" ht="15" x14ac:dyDescent="0.2">
      <c r="A641" s="323"/>
      <c r="B641" s="779">
        <v>9301</v>
      </c>
      <c r="C641" s="780" t="s">
        <v>1639</v>
      </c>
      <c r="D641" s="774">
        <f>ROUND(SUMIFS('GROUP Inputs'!H:H,'GROUP Inputs'!A:A,'Kiwi Park Data'!B641),0)</f>
        <v>0</v>
      </c>
      <c r="E641" s="774">
        <f>ROUND(SUMIFS('GROUP Inputs'!I:I,'GROUP Inputs'!A:A,'Kiwi Park Data'!B641),0)</f>
        <v>0</v>
      </c>
      <c r="F641" s="775"/>
    </row>
    <row r="642" spans="1:90" ht="15" x14ac:dyDescent="0.2">
      <c r="A642" s="323"/>
      <c r="B642" s="323"/>
      <c r="C642" s="318"/>
      <c r="D642" s="371"/>
      <c r="E642" s="367"/>
      <c r="F642" s="367"/>
    </row>
    <row r="643" spans="1:90" ht="15" x14ac:dyDescent="0.2">
      <c r="A643" s="323"/>
      <c r="B643" s="323">
        <v>9310</v>
      </c>
      <c r="C643" s="318" t="s">
        <v>1655</v>
      </c>
      <c r="D643" s="371"/>
      <c r="E643" s="367"/>
      <c r="F643" s="367"/>
    </row>
    <row r="644" spans="1:90" s="270" customFormat="1" ht="14.25" x14ac:dyDescent="0.2">
      <c r="A644" s="321"/>
      <c r="B644" s="321">
        <v>9315</v>
      </c>
      <c r="C644" s="315" t="s">
        <v>1656</v>
      </c>
      <c r="D644" s="371">
        <f>ROUND(SUMIFS('GROUP Inputs'!H:H,'GROUP Inputs'!A:A,'Kiwi Park Data'!B644),0)</f>
        <v>0</v>
      </c>
      <c r="E644" s="371">
        <f>ROUND(SUMIFS('GROUP Inputs'!I:I,'GROUP Inputs'!A:A,'Kiwi Park Data'!B644),0)</f>
        <v>0</v>
      </c>
      <c r="F644" s="367"/>
      <c r="G644" s="332"/>
      <c r="H644" s="332"/>
      <c r="I644" s="332"/>
      <c r="J644" s="332"/>
      <c r="K644" s="332"/>
      <c r="L644" s="332"/>
      <c r="M644" s="332"/>
      <c r="N644" s="332"/>
      <c r="O644" s="332"/>
      <c r="P644" s="332"/>
      <c r="Q644" s="332"/>
      <c r="R644" s="332"/>
      <c r="S644" s="332"/>
      <c r="T644" s="332"/>
      <c r="U644" s="332"/>
      <c r="V644" s="332"/>
      <c r="W644" s="332"/>
      <c r="X644" s="332"/>
      <c r="Y644" s="332"/>
      <c r="Z644" s="332"/>
      <c r="AA644" s="332"/>
      <c r="AB644" s="332"/>
      <c r="AC644" s="332"/>
      <c r="AD644" s="332"/>
      <c r="AE644" s="332"/>
      <c r="AF644" s="332"/>
      <c r="AG644" s="332"/>
      <c r="AH644" s="332"/>
      <c r="AI644" s="332"/>
      <c r="AJ644" s="332"/>
      <c r="AK644" s="332"/>
      <c r="AL644" s="332"/>
      <c r="AM644" s="332"/>
      <c r="AN644" s="332"/>
      <c r="AO644" s="332"/>
      <c r="AP644" s="332"/>
      <c r="AQ644" s="332"/>
      <c r="AR644" s="332"/>
      <c r="AS644" s="332"/>
      <c r="AT644" s="332"/>
      <c r="AU644" s="332"/>
      <c r="AV644" s="332"/>
      <c r="AW644" s="332"/>
      <c r="AX644" s="332"/>
      <c r="AY644" s="332"/>
      <c r="AZ644" s="332"/>
      <c r="BA644" s="332"/>
      <c r="BB644" s="332"/>
      <c r="BC644" s="332"/>
      <c r="BD644" s="332"/>
      <c r="BE644" s="332"/>
      <c r="BF644" s="332"/>
      <c r="BG644" s="332"/>
      <c r="BH644" s="332"/>
      <c r="BI644" s="332"/>
      <c r="BJ644" s="332"/>
      <c r="BK644" s="332"/>
      <c r="BL644" s="332"/>
      <c r="BM644" s="332"/>
      <c r="BN644" s="332"/>
      <c r="BO644" s="332"/>
      <c r="BP644" s="332"/>
      <c r="BQ644" s="332"/>
      <c r="BR644" s="332"/>
      <c r="BS644" s="332"/>
      <c r="BT644" s="332"/>
      <c r="BU644" s="332"/>
      <c r="BV644" s="332"/>
      <c r="BW644" s="332"/>
      <c r="BX644" s="332"/>
      <c r="BY644" s="332"/>
      <c r="BZ644" s="332"/>
      <c r="CA644" s="332"/>
      <c r="CB644" s="332"/>
      <c r="CC644" s="332"/>
      <c r="CD644" s="332"/>
      <c r="CE644" s="332"/>
      <c r="CF644" s="332"/>
      <c r="CG644" s="332"/>
      <c r="CH644" s="332"/>
      <c r="CI644" s="332"/>
      <c r="CJ644" s="332"/>
      <c r="CK644" s="332"/>
      <c r="CL644" s="332"/>
    </row>
    <row r="645" spans="1:90" s="270" customFormat="1" ht="14.25" x14ac:dyDescent="0.2">
      <c r="A645" s="321"/>
      <c r="B645" s="321"/>
      <c r="C645" s="315"/>
      <c r="D645" s="371"/>
      <c r="E645" s="367"/>
      <c r="F645" s="367"/>
      <c r="G645" s="332"/>
      <c r="H645" s="332"/>
      <c r="I645" s="332"/>
      <c r="J645" s="332"/>
      <c r="K645" s="332"/>
      <c r="L645" s="332"/>
      <c r="M645" s="332"/>
      <c r="N645" s="332"/>
      <c r="O645" s="332"/>
      <c r="P645" s="332"/>
      <c r="Q645" s="332"/>
      <c r="R645" s="332"/>
      <c r="S645" s="332"/>
      <c r="T645" s="332"/>
      <c r="U645" s="332"/>
      <c r="V645" s="332"/>
      <c r="W645" s="332"/>
      <c r="X645" s="332"/>
      <c r="Y645" s="332"/>
      <c r="Z645" s="332"/>
      <c r="AA645" s="332"/>
      <c r="AB645" s="332"/>
      <c r="AC645" s="332"/>
      <c r="AD645" s="332"/>
      <c r="AE645" s="332"/>
      <c r="AF645" s="332"/>
      <c r="AG645" s="332"/>
      <c r="AH645" s="332"/>
      <c r="AI645" s="332"/>
      <c r="AJ645" s="332"/>
      <c r="AK645" s="332"/>
      <c r="AL645" s="332"/>
      <c r="AM645" s="332"/>
      <c r="AN645" s="332"/>
      <c r="AO645" s="332"/>
      <c r="AP645" s="332"/>
      <c r="AQ645" s="332"/>
      <c r="AR645" s="332"/>
      <c r="AS645" s="332"/>
      <c r="AT645" s="332"/>
      <c r="AU645" s="332"/>
      <c r="AV645" s="332"/>
      <c r="AW645" s="332"/>
      <c r="AX645" s="332"/>
      <c r="AY645" s="332"/>
      <c r="AZ645" s="332"/>
      <c r="BA645" s="332"/>
      <c r="BB645" s="332"/>
      <c r="BC645" s="332"/>
      <c r="BD645" s="332"/>
      <c r="BE645" s="332"/>
      <c r="BF645" s="332"/>
      <c r="BG645" s="332"/>
      <c r="BH645" s="332"/>
      <c r="BI645" s="332"/>
      <c r="BJ645" s="332"/>
      <c r="BK645" s="332"/>
      <c r="BL645" s="332"/>
      <c r="BM645" s="332"/>
      <c r="BN645" s="332"/>
      <c r="BO645" s="332"/>
      <c r="BP645" s="332"/>
      <c r="BQ645" s="332"/>
      <c r="BR645" s="332"/>
      <c r="BS645" s="332"/>
      <c r="BT645" s="332"/>
      <c r="BU645" s="332"/>
      <c r="BV645" s="332"/>
      <c r="BW645" s="332"/>
      <c r="BX645" s="332"/>
      <c r="BY645" s="332"/>
      <c r="BZ645" s="332"/>
      <c r="CA645" s="332"/>
      <c r="CB645" s="332"/>
      <c r="CC645" s="332"/>
      <c r="CD645" s="332"/>
      <c r="CE645" s="332"/>
      <c r="CF645" s="332"/>
      <c r="CG645" s="332"/>
      <c r="CH645" s="332"/>
      <c r="CI645" s="332"/>
      <c r="CJ645" s="332"/>
      <c r="CK645" s="332"/>
      <c r="CL645" s="332"/>
    </row>
    <row r="646" spans="1:90" s="271" customFormat="1" ht="14.25" x14ac:dyDescent="0.2">
      <c r="A646" s="324"/>
      <c r="B646" s="758">
        <v>9320</v>
      </c>
      <c r="C646" s="759" t="s">
        <v>994</v>
      </c>
      <c r="D646" s="760">
        <f>SUM(D644:D645)</f>
        <v>0</v>
      </c>
      <c r="E646" s="760">
        <f>SUM(E644:E645)</f>
        <v>0</v>
      </c>
      <c r="F646" s="761"/>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c r="AE646" s="334"/>
      <c r="AF646" s="334"/>
      <c r="AG646" s="334"/>
      <c r="AH646" s="334"/>
      <c r="AI646" s="334"/>
      <c r="AJ646" s="334"/>
      <c r="AK646" s="334"/>
      <c r="AL646" s="334"/>
      <c r="AM646" s="334"/>
      <c r="AN646" s="334"/>
      <c r="AO646" s="334"/>
      <c r="AP646" s="334"/>
      <c r="AQ646" s="334"/>
      <c r="AR646" s="334"/>
      <c r="AS646" s="334"/>
      <c r="AT646" s="334"/>
      <c r="AU646" s="334"/>
      <c r="AV646" s="334"/>
      <c r="AW646" s="334"/>
      <c r="AX646" s="334"/>
      <c r="AY646" s="334"/>
      <c r="AZ646" s="334"/>
      <c r="BA646" s="334"/>
      <c r="BB646" s="334"/>
      <c r="BC646" s="334"/>
      <c r="BD646" s="334"/>
      <c r="BE646" s="334"/>
      <c r="BF646" s="334"/>
      <c r="BG646" s="334"/>
      <c r="BH646" s="334"/>
      <c r="BI646" s="334"/>
      <c r="BJ646" s="334"/>
      <c r="BK646" s="334"/>
      <c r="BL646" s="334"/>
      <c r="BM646" s="334"/>
      <c r="BN646" s="334"/>
      <c r="BO646" s="334"/>
      <c r="BP646" s="334"/>
      <c r="BQ646" s="334"/>
      <c r="BR646" s="334"/>
      <c r="BS646" s="334"/>
      <c r="BT646" s="334"/>
      <c r="BU646" s="334"/>
      <c r="BV646" s="334"/>
      <c r="BW646" s="334"/>
      <c r="BX646" s="334"/>
      <c r="BY646" s="334"/>
      <c r="BZ646" s="334"/>
      <c r="CA646" s="334"/>
      <c r="CB646" s="334"/>
      <c r="CC646" s="334"/>
      <c r="CD646" s="334"/>
      <c r="CE646" s="334"/>
      <c r="CF646" s="334"/>
      <c r="CG646" s="334"/>
      <c r="CH646" s="334"/>
      <c r="CI646" s="334"/>
      <c r="CJ646" s="334"/>
      <c r="CK646" s="334"/>
      <c r="CL646" s="334"/>
    </row>
    <row r="647" spans="1:90" s="271" customFormat="1" ht="14.25" x14ac:dyDescent="0.2">
      <c r="A647" s="324"/>
      <c r="B647" s="324"/>
      <c r="C647" s="319"/>
      <c r="D647" s="371"/>
      <c r="E647" s="367"/>
      <c r="F647" s="367"/>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c r="AE647" s="334"/>
      <c r="AF647" s="334"/>
      <c r="AG647" s="334"/>
      <c r="AH647" s="334"/>
      <c r="AI647" s="334"/>
      <c r="AJ647" s="334"/>
      <c r="AK647" s="334"/>
      <c r="AL647" s="334"/>
      <c r="AM647" s="334"/>
      <c r="AN647" s="334"/>
      <c r="AO647" s="334"/>
      <c r="AP647" s="334"/>
      <c r="AQ647" s="334"/>
      <c r="AR647" s="334"/>
      <c r="AS647" s="334"/>
      <c r="AT647" s="334"/>
      <c r="AU647" s="334"/>
      <c r="AV647" s="334"/>
      <c r="AW647" s="334"/>
      <c r="AX647" s="334"/>
      <c r="AY647" s="334"/>
      <c r="AZ647" s="334"/>
      <c r="BA647" s="334"/>
      <c r="BB647" s="334"/>
      <c r="BC647" s="334"/>
      <c r="BD647" s="334"/>
      <c r="BE647" s="334"/>
      <c r="BF647" s="334"/>
      <c r="BG647" s="334"/>
      <c r="BH647" s="334"/>
      <c r="BI647" s="334"/>
      <c r="BJ647" s="334"/>
      <c r="BK647" s="334"/>
      <c r="BL647" s="334"/>
      <c r="BM647" s="334"/>
      <c r="BN647" s="334"/>
      <c r="BO647" s="334"/>
      <c r="BP647" s="334"/>
      <c r="BQ647" s="334"/>
      <c r="BR647" s="334"/>
      <c r="BS647" s="334"/>
      <c r="BT647" s="334"/>
      <c r="BU647" s="334"/>
      <c r="BV647" s="334"/>
      <c r="BW647" s="334"/>
      <c r="BX647" s="334"/>
      <c r="BY647" s="334"/>
      <c r="BZ647" s="334"/>
      <c r="CA647" s="334"/>
      <c r="CB647" s="334"/>
      <c r="CC647" s="334"/>
      <c r="CD647" s="334"/>
      <c r="CE647" s="334"/>
      <c r="CF647" s="334"/>
      <c r="CG647" s="334"/>
      <c r="CH647" s="334"/>
      <c r="CI647" s="334"/>
      <c r="CJ647" s="334"/>
      <c r="CK647" s="334"/>
      <c r="CL647" s="334"/>
    </row>
    <row r="648" spans="1:90" s="271" customFormat="1" ht="15" x14ac:dyDescent="0.2">
      <c r="A648" s="325"/>
      <c r="B648" s="779">
        <v>9325</v>
      </c>
      <c r="C648" s="780" t="s">
        <v>921</v>
      </c>
      <c r="D648" s="774">
        <f>D641+D646</f>
        <v>0</v>
      </c>
      <c r="E648" s="774">
        <f>E641+E646</f>
        <v>0</v>
      </c>
      <c r="F648" s="775"/>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c r="AE648" s="334"/>
      <c r="AF648" s="334"/>
      <c r="AG648" s="334"/>
      <c r="AH648" s="334"/>
      <c r="AI648" s="334"/>
      <c r="AJ648" s="334"/>
      <c r="AK648" s="334"/>
      <c r="AL648" s="334"/>
      <c r="AM648" s="334"/>
      <c r="AN648" s="334"/>
      <c r="AO648" s="334"/>
      <c r="AP648" s="334"/>
      <c r="AQ648" s="334"/>
      <c r="AR648" s="334"/>
      <c r="AS648" s="334"/>
      <c r="AT648" s="334"/>
      <c r="AU648" s="334"/>
      <c r="AV648" s="334"/>
      <c r="AW648" s="334"/>
      <c r="AX648" s="334"/>
      <c r="AY648" s="334"/>
      <c r="AZ648" s="334"/>
      <c r="BA648" s="334"/>
      <c r="BB648" s="334"/>
      <c r="BC648" s="334"/>
      <c r="BD648" s="334"/>
      <c r="BE648" s="334"/>
      <c r="BF648" s="334"/>
      <c r="BG648" s="334"/>
      <c r="BH648" s="334"/>
      <c r="BI648" s="334"/>
      <c r="BJ648" s="334"/>
      <c r="BK648" s="334"/>
      <c r="BL648" s="334"/>
      <c r="BM648" s="334"/>
      <c r="BN648" s="334"/>
      <c r="BO648" s="334"/>
      <c r="BP648" s="334"/>
      <c r="BQ648" s="334"/>
      <c r="BR648" s="334"/>
      <c r="BS648" s="334"/>
      <c r="BT648" s="334"/>
      <c r="BU648" s="334"/>
      <c r="BV648" s="334"/>
      <c r="BW648" s="334"/>
      <c r="BX648" s="334"/>
      <c r="BY648" s="334"/>
      <c r="BZ648" s="334"/>
      <c r="CA648" s="334"/>
      <c r="CB648" s="334"/>
      <c r="CC648" s="334"/>
      <c r="CD648" s="334"/>
      <c r="CE648" s="334"/>
      <c r="CF648" s="334"/>
      <c r="CG648" s="334"/>
      <c r="CH648" s="334"/>
      <c r="CI648" s="334"/>
      <c r="CJ648" s="334"/>
      <c r="CK648" s="334"/>
      <c r="CL648" s="334"/>
    </row>
    <row r="649" spans="1:90" ht="15" x14ac:dyDescent="0.2">
      <c r="A649" s="323"/>
      <c r="B649" s="323"/>
      <c r="C649" s="318"/>
      <c r="D649" s="371"/>
      <c r="E649" s="367"/>
      <c r="F649" s="367"/>
    </row>
    <row r="650" spans="1:90" ht="15" x14ac:dyDescent="0.2">
      <c r="A650" s="323"/>
      <c r="B650" s="323">
        <v>9400</v>
      </c>
      <c r="C650" s="318" t="s">
        <v>150</v>
      </c>
      <c r="D650" s="371">
        <f>ROUND(SUMIFS('GROUP Inputs'!H:H,'GROUP Inputs'!A:A,'Kiwi Park Data'!B650),0)</f>
        <v>0</v>
      </c>
      <c r="E650" s="371">
        <f>ROUND(SUMIFS('GROUP Inputs'!I:I,'GROUP Inputs'!A:A,'Kiwi Park Data'!B650),0)</f>
        <v>0</v>
      </c>
      <c r="F650" s="367"/>
    </row>
    <row r="651" spans="1:90" s="270" customFormat="1" ht="14.25" x14ac:dyDescent="0.2">
      <c r="A651" s="321"/>
      <c r="B651" s="321">
        <v>9401</v>
      </c>
      <c r="C651" s="315" t="s">
        <v>152</v>
      </c>
      <c r="D651" s="371">
        <f>ROUND(SUMIFS('GROUP Inputs'!H:H,'GROUP Inputs'!A:A,'Kiwi Park Data'!B651),0)</f>
        <v>0</v>
      </c>
      <c r="E651" s="371">
        <f>ROUND(SUMIFS('GROUP Inputs'!I:I,'GROUP Inputs'!A:A,'Kiwi Park Data'!B651),0)</f>
        <v>0</v>
      </c>
      <c r="F651" s="367"/>
      <c r="G651" s="332"/>
      <c r="H651" s="332"/>
      <c r="I651" s="332"/>
      <c r="J651" s="332"/>
      <c r="K651" s="332"/>
      <c r="L651" s="332"/>
      <c r="M651" s="332"/>
      <c r="N651" s="332"/>
      <c r="O651" s="332"/>
      <c r="P651" s="332"/>
      <c r="Q651" s="332"/>
      <c r="R651" s="332"/>
      <c r="S651" s="332"/>
      <c r="T651" s="332"/>
      <c r="U651" s="332"/>
      <c r="V651" s="332"/>
      <c r="W651" s="332"/>
      <c r="X651" s="332"/>
      <c r="Y651" s="332"/>
      <c r="Z651" s="332"/>
      <c r="AA651" s="332"/>
      <c r="AB651" s="332"/>
      <c r="AC651" s="332"/>
      <c r="AD651" s="332"/>
      <c r="AE651" s="332"/>
      <c r="AF651" s="332"/>
      <c r="AG651" s="332"/>
      <c r="AH651" s="332"/>
      <c r="AI651" s="332"/>
      <c r="AJ651" s="332"/>
      <c r="AK651" s="332"/>
      <c r="AL651" s="332"/>
      <c r="AM651" s="332"/>
      <c r="AN651" s="332"/>
      <c r="AO651" s="332"/>
      <c r="AP651" s="332"/>
      <c r="AQ651" s="332"/>
      <c r="AR651" s="332"/>
      <c r="AS651" s="332"/>
      <c r="AT651" s="332"/>
      <c r="AU651" s="332"/>
      <c r="AV651" s="332"/>
      <c r="AW651" s="332"/>
      <c r="AX651" s="332"/>
      <c r="AY651" s="332"/>
      <c r="AZ651" s="332"/>
      <c r="BA651" s="332"/>
      <c r="BB651" s="332"/>
      <c r="BC651" s="332"/>
      <c r="BD651" s="332"/>
      <c r="BE651" s="332"/>
      <c r="BF651" s="332"/>
      <c r="BG651" s="332"/>
      <c r="BH651" s="332"/>
      <c r="BI651" s="332"/>
      <c r="BJ651" s="332"/>
      <c r="BK651" s="332"/>
      <c r="BL651" s="332"/>
      <c r="BM651" s="332"/>
      <c r="BN651" s="332"/>
      <c r="BO651" s="332"/>
      <c r="BP651" s="332"/>
      <c r="BQ651" s="332"/>
      <c r="BR651" s="332"/>
      <c r="BS651" s="332"/>
      <c r="BT651" s="332"/>
      <c r="BU651" s="332"/>
      <c r="BV651" s="332"/>
      <c r="BW651" s="332"/>
      <c r="BX651" s="332"/>
      <c r="BY651" s="332"/>
      <c r="BZ651" s="332"/>
      <c r="CA651" s="332"/>
      <c r="CB651" s="332"/>
      <c r="CC651" s="332"/>
      <c r="CD651" s="332"/>
      <c r="CE651" s="332"/>
      <c r="CF651" s="332"/>
      <c r="CG651" s="332"/>
      <c r="CH651" s="332"/>
      <c r="CI651" s="332"/>
      <c r="CJ651" s="332"/>
      <c r="CK651" s="332"/>
      <c r="CL651" s="332"/>
    </row>
    <row r="652" spans="1:90" s="270" customFormat="1" ht="14.25" x14ac:dyDescent="0.2">
      <c r="A652" s="321"/>
      <c r="B652" s="321">
        <v>9402</v>
      </c>
      <c r="C652" s="315" t="s">
        <v>1657</v>
      </c>
      <c r="D652" s="371">
        <f>ROUND(SUMIFS('GROUP Inputs'!H:H,'GROUP Inputs'!A:A,'Kiwi Park Data'!B652),0)</f>
        <v>0</v>
      </c>
      <c r="E652" s="371">
        <f>ROUND(SUMIFS('GROUP Inputs'!I:I,'GROUP Inputs'!A:A,'Kiwi Park Data'!B652),0)</f>
        <v>0</v>
      </c>
      <c r="F652" s="367"/>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2"/>
      <c r="AD652" s="332"/>
      <c r="AE652" s="332"/>
      <c r="AF652" s="332"/>
      <c r="AG652" s="332"/>
      <c r="AH652" s="332"/>
      <c r="AI652" s="332"/>
      <c r="AJ652" s="332"/>
      <c r="AK652" s="332"/>
      <c r="AL652" s="332"/>
      <c r="AM652" s="332"/>
      <c r="AN652" s="332"/>
      <c r="AO652" s="332"/>
      <c r="AP652" s="332"/>
      <c r="AQ652" s="332"/>
      <c r="AR652" s="332"/>
      <c r="AS652" s="332"/>
      <c r="AT652" s="332"/>
      <c r="AU652" s="332"/>
      <c r="AV652" s="332"/>
      <c r="AW652" s="332"/>
      <c r="AX652" s="332"/>
      <c r="AY652" s="332"/>
      <c r="AZ652" s="332"/>
      <c r="BA652" s="332"/>
      <c r="BB652" s="332"/>
      <c r="BC652" s="332"/>
      <c r="BD652" s="332"/>
      <c r="BE652" s="332"/>
      <c r="BF652" s="332"/>
      <c r="BG652" s="332"/>
      <c r="BH652" s="332"/>
      <c r="BI652" s="332"/>
      <c r="BJ652" s="332"/>
      <c r="BK652" s="332"/>
      <c r="BL652" s="332"/>
      <c r="BM652" s="332"/>
      <c r="BN652" s="332"/>
      <c r="BO652" s="332"/>
      <c r="BP652" s="332"/>
      <c r="BQ652" s="332"/>
      <c r="BR652" s="332"/>
      <c r="BS652" s="332"/>
      <c r="BT652" s="332"/>
      <c r="BU652" s="332"/>
      <c r="BV652" s="332"/>
      <c r="BW652" s="332"/>
      <c r="BX652" s="332"/>
      <c r="BY652" s="332"/>
      <c r="BZ652" s="332"/>
      <c r="CA652" s="332"/>
      <c r="CB652" s="332"/>
      <c r="CC652" s="332"/>
      <c r="CD652" s="332"/>
      <c r="CE652" s="332"/>
      <c r="CF652" s="332"/>
      <c r="CG652" s="332"/>
      <c r="CH652" s="332"/>
      <c r="CI652" s="332"/>
      <c r="CJ652" s="332"/>
      <c r="CK652" s="332"/>
      <c r="CL652" s="332"/>
    </row>
    <row r="653" spans="1:90" s="270" customFormat="1" ht="14.25" x14ac:dyDescent="0.2">
      <c r="A653" s="321"/>
      <c r="B653" s="321">
        <v>9403</v>
      </c>
      <c r="C653" s="315" t="s">
        <v>1645</v>
      </c>
      <c r="D653" s="371">
        <f>ROUND(SUMIFS('GROUP Inputs'!H:H,'GROUP Inputs'!A:A,'Kiwi Park Data'!B653),0)</f>
        <v>0</v>
      </c>
      <c r="E653" s="371">
        <f>ROUND(SUMIFS('GROUP Inputs'!I:I,'GROUP Inputs'!A:A,'Kiwi Park Data'!B653),0)</f>
        <v>0</v>
      </c>
      <c r="F653" s="367"/>
      <c r="G653" s="332"/>
      <c r="H653" s="332"/>
      <c r="I653" s="332"/>
      <c r="J653" s="332"/>
      <c r="K653" s="332"/>
      <c r="L653" s="332"/>
      <c r="M653" s="332"/>
      <c r="N653" s="332"/>
      <c r="O653" s="332"/>
      <c r="P653" s="332"/>
      <c r="Q653" s="332"/>
      <c r="R653" s="332"/>
      <c r="S653" s="332"/>
      <c r="T653" s="332"/>
      <c r="U653" s="332"/>
      <c r="V653" s="332"/>
      <c r="W653" s="332"/>
      <c r="X653" s="332"/>
      <c r="Y653" s="332"/>
      <c r="Z653" s="332"/>
      <c r="AA653" s="332"/>
      <c r="AB653" s="332"/>
      <c r="AC653" s="332"/>
      <c r="AD653" s="332"/>
      <c r="AE653" s="332"/>
      <c r="AF653" s="332"/>
      <c r="AG653" s="332"/>
      <c r="AH653" s="332"/>
      <c r="AI653" s="332"/>
      <c r="AJ653" s="332"/>
      <c r="AK653" s="332"/>
      <c r="AL653" s="332"/>
      <c r="AM653" s="332"/>
      <c r="AN653" s="332"/>
      <c r="AO653" s="332"/>
      <c r="AP653" s="332"/>
      <c r="AQ653" s="332"/>
      <c r="AR653" s="332"/>
      <c r="AS653" s="332"/>
      <c r="AT653" s="332"/>
      <c r="AU653" s="332"/>
      <c r="AV653" s="332"/>
      <c r="AW653" s="332"/>
      <c r="AX653" s="332"/>
      <c r="AY653" s="332"/>
      <c r="AZ653" s="332"/>
      <c r="BA653" s="332"/>
      <c r="BB653" s="332"/>
      <c r="BC653" s="332"/>
      <c r="BD653" s="332"/>
      <c r="BE653" s="332"/>
      <c r="BF653" s="332"/>
      <c r="BG653" s="332"/>
      <c r="BH653" s="332"/>
      <c r="BI653" s="332"/>
      <c r="BJ653" s="332"/>
      <c r="BK653" s="332"/>
      <c r="BL653" s="332"/>
      <c r="BM653" s="332"/>
      <c r="BN653" s="332"/>
      <c r="BO653" s="332"/>
      <c r="BP653" s="332"/>
      <c r="BQ653" s="332"/>
      <c r="BR653" s="332"/>
      <c r="BS653" s="332"/>
      <c r="BT653" s="332"/>
      <c r="BU653" s="332"/>
      <c r="BV653" s="332"/>
      <c r="BW653" s="332"/>
      <c r="BX653" s="332"/>
      <c r="BY653" s="332"/>
      <c r="BZ653" s="332"/>
      <c r="CA653" s="332"/>
      <c r="CB653" s="332"/>
      <c r="CC653" s="332"/>
      <c r="CD653" s="332"/>
      <c r="CE653" s="332"/>
      <c r="CF653" s="332"/>
      <c r="CG653" s="332"/>
      <c r="CH653" s="332"/>
      <c r="CI653" s="332"/>
      <c r="CJ653" s="332"/>
      <c r="CK653" s="332"/>
      <c r="CL653" s="332"/>
    </row>
    <row r="654" spans="1:90" s="270" customFormat="1" ht="14.25" x14ac:dyDescent="0.2">
      <c r="A654" s="321"/>
      <c r="B654" s="321">
        <v>9404</v>
      </c>
      <c r="C654" s="315" t="s">
        <v>1658</v>
      </c>
      <c r="D654" s="371">
        <f>ROUND(SUMIFS('GROUP Inputs'!H:H,'GROUP Inputs'!A:A,'Kiwi Park Data'!B654),0)</f>
        <v>0</v>
      </c>
      <c r="E654" s="371">
        <f>ROUND(SUMIFS('GROUP Inputs'!I:I,'GROUP Inputs'!A:A,'Kiwi Park Data'!B654),0)</f>
        <v>0</v>
      </c>
      <c r="F654" s="367"/>
      <c r="G654" s="332"/>
      <c r="H654" s="332"/>
      <c r="I654" s="332"/>
      <c r="J654" s="332"/>
      <c r="K654" s="332"/>
      <c r="L654" s="332"/>
      <c r="M654" s="332"/>
      <c r="N654" s="332"/>
      <c r="O654" s="332"/>
      <c r="P654" s="332"/>
      <c r="Q654" s="332"/>
      <c r="R654" s="332"/>
      <c r="S654" s="332"/>
      <c r="T654" s="332"/>
      <c r="U654" s="332"/>
      <c r="V654" s="332"/>
      <c r="W654" s="332"/>
      <c r="X654" s="332"/>
      <c r="Y654" s="332"/>
      <c r="Z654" s="332"/>
      <c r="AA654" s="332"/>
      <c r="AB654" s="332"/>
      <c r="AC654" s="332"/>
      <c r="AD654" s="332"/>
      <c r="AE654" s="332"/>
      <c r="AF654" s="332"/>
      <c r="AG654" s="332"/>
      <c r="AH654" s="332"/>
      <c r="AI654" s="332"/>
      <c r="AJ654" s="332"/>
      <c r="AK654" s="332"/>
      <c r="AL654" s="332"/>
      <c r="AM654" s="332"/>
      <c r="AN654" s="332"/>
      <c r="AO654" s="332"/>
      <c r="AP654" s="332"/>
      <c r="AQ654" s="332"/>
      <c r="AR654" s="332"/>
      <c r="AS654" s="332"/>
      <c r="AT654" s="332"/>
      <c r="AU654" s="332"/>
      <c r="AV654" s="332"/>
      <c r="AW654" s="332"/>
      <c r="AX654" s="332"/>
      <c r="AY654" s="332"/>
      <c r="AZ654" s="332"/>
      <c r="BA654" s="332"/>
      <c r="BB654" s="332"/>
      <c r="BC654" s="332"/>
      <c r="BD654" s="332"/>
      <c r="BE654" s="332"/>
      <c r="BF654" s="332"/>
      <c r="BG654" s="332"/>
      <c r="BH654" s="332"/>
      <c r="BI654" s="332"/>
      <c r="BJ654" s="332"/>
      <c r="BK654" s="332"/>
      <c r="BL654" s="332"/>
      <c r="BM654" s="332"/>
      <c r="BN654" s="332"/>
      <c r="BO654" s="332"/>
      <c r="BP654" s="332"/>
      <c r="BQ654" s="332"/>
      <c r="BR654" s="332"/>
      <c r="BS654" s="332"/>
      <c r="BT654" s="332"/>
      <c r="BU654" s="332"/>
      <c r="BV654" s="332"/>
      <c r="BW654" s="332"/>
      <c r="BX654" s="332"/>
      <c r="BY654" s="332"/>
      <c r="BZ654" s="332"/>
      <c r="CA654" s="332"/>
      <c r="CB654" s="332"/>
      <c r="CC654" s="332"/>
      <c r="CD654" s="332"/>
      <c r="CE654" s="332"/>
      <c r="CF654" s="332"/>
      <c r="CG654" s="332"/>
      <c r="CH654" s="332"/>
      <c r="CI654" s="332"/>
      <c r="CJ654" s="332"/>
      <c r="CK654" s="332"/>
      <c r="CL654" s="332"/>
    </row>
    <row r="655" spans="1:90" s="270" customFormat="1" ht="14.25" x14ac:dyDescent="0.2">
      <c r="A655" s="321"/>
      <c r="B655" s="321">
        <v>9405</v>
      </c>
      <c r="C655" s="315" t="s">
        <v>154</v>
      </c>
      <c r="D655" s="371">
        <f>ROUND(SUMIFS('GROUP Inputs'!H:H,'GROUP Inputs'!A:A,'Kiwi Park Data'!B655),0)</f>
        <v>0</v>
      </c>
      <c r="E655" s="371">
        <f>ROUND(SUMIFS('GROUP Inputs'!I:I,'GROUP Inputs'!A:A,'Kiwi Park Data'!B655),0)</f>
        <v>0</v>
      </c>
      <c r="F655" s="367"/>
      <c r="G655" s="332"/>
      <c r="H655" s="332"/>
      <c r="I655" s="332"/>
      <c r="J655" s="332"/>
      <c r="K655" s="332"/>
      <c r="L655" s="332"/>
      <c r="M655" s="332"/>
      <c r="N655" s="332"/>
      <c r="O655" s="332"/>
      <c r="P655" s="332"/>
      <c r="Q655" s="332"/>
      <c r="R655" s="332"/>
      <c r="S655" s="332"/>
      <c r="T655" s="332"/>
      <c r="U655" s="332"/>
      <c r="V655" s="332"/>
      <c r="W655" s="332"/>
      <c r="X655" s="332"/>
      <c r="Y655" s="332"/>
      <c r="Z655" s="332"/>
      <c r="AA655" s="332"/>
      <c r="AB655" s="332"/>
      <c r="AC655" s="332"/>
      <c r="AD655" s="332"/>
      <c r="AE655" s="332"/>
      <c r="AF655" s="332"/>
      <c r="AG655" s="332"/>
      <c r="AH655" s="332"/>
      <c r="AI655" s="332"/>
      <c r="AJ655" s="332"/>
      <c r="AK655" s="332"/>
      <c r="AL655" s="332"/>
      <c r="AM655" s="332"/>
      <c r="AN655" s="332"/>
      <c r="AO655" s="332"/>
      <c r="AP655" s="332"/>
      <c r="AQ655" s="332"/>
      <c r="AR655" s="332"/>
      <c r="AS655" s="332"/>
      <c r="AT655" s="332"/>
      <c r="AU655" s="332"/>
      <c r="AV655" s="332"/>
      <c r="AW655" s="332"/>
      <c r="AX655" s="332"/>
      <c r="AY655" s="332"/>
      <c r="AZ655" s="332"/>
      <c r="BA655" s="332"/>
      <c r="BB655" s="332"/>
      <c r="BC655" s="332"/>
      <c r="BD655" s="332"/>
      <c r="BE655" s="332"/>
      <c r="BF655" s="332"/>
      <c r="BG655" s="332"/>
      <c r="BH655" s="332"/>
      <c r="BI655" s="332"/>
      <c r="BJ655" s="332"/>
      <c r="BK655" s="332"/>
      <c r="BL655" s="332"/>
      <c r="BM655" s="332"/>
      <c r="BN655" s="332"/>
      <c r="BO655" s="332"/>
      <c r="BP655" s="332"/>
      <c r="BQ655" s="332"/>
      <c r="BR655" s="332"/>
      <c r="BS655" s="332"/>
      <c r="BT655" s="332"/>
      <c r="BU655" s="332"/>
      <c r="BV655" s="332"/>
      <c r="BW655" s="332"/>
      <c r="BX655" s="332"/>
      <c r="BY655" s="332"/>
      <c r="BZ655" s="332"/>
      <c r="CA655" s="332"/>
      <c r="CB655" s="332"/>
      <c r="CC655" s="332"/>
      <c r="CD655" s="332"/>
      <c r="CE655" s="332"/>
      <c r="CF655" s="332"/>
      <c r="CG655" s="332"/>
      <c r="CH655" s="332"/>
      <c r="CI655" s="332"/>
      <c r="CJ655" s="332"/>
      <c r="CK655" s="332"/>
      <c r="CL655" s="332"/>
    </row>
    <row r="656" spans="1:90" s="270" customFormat="1" ht="14.25" x14ac:dyDescent="0.2">
      <c r="A656" s="321"/>
      <c r="B656" s="321"/>
      <c r="C656" s="315"/>
      <c r="D656" s="371"/>
      <c r="E656" s="367"/>
      <c r="F656" s="367"/>
      <c r="G656" s="332"/>
      <c r="H656" s="332"/>
      <c r="I656" s="332"/>
      <c r="J656" s="332"/>
      <c r="K656" s="332"/>
      <c r="L656" s="332"/>
      <c r="M656" s="332"/>
      <c r="N656" s="332"/>
      <c r="O656" s="332"/>
      <c r="P656" s="332"/>
      <c r="Q656" s="332"/>
      <c r="R656" s="332"/>
      <c r="S656" s="332"/>
      <c r="T656" s="332"/>
      <c r="U656" s="332"/>
      <c r="V656" s="332"/>
      <c r="W656" s="332"/>
      <c r="X656" s="332"/>
      <c r="Y656" s="332"/>
      <c r="Z656" s="332"/>
      <c r="AA656" s="332"/>
      <c r="AB656" s="332"/>
      <c r="AC656" s="332"/>
      <c r="AD656" s="332"/>
      <c r="AE656" s="332"/>
      <c r="AF656" s="332"/>
      <c r="AG656" s="332"/>
      <c r="AH656" s="332"/>
      <c r="AI656" s="332"/>
      <c r="AJ656" s="332"/>
      <c r="AK656" s="332"/>
      <c r="AL656" s="332"/>
      <c r="AM656" s="332"/>
      <c r="AN656" s="332"/>
      <c r="AO656" s="332"/>
      <c r="AP656" s="332"/>
      <c r="AQ656" s="332"/>
      <c r="AR656" s="332"/>
      <c r="AS656" s="332"/>
      <c r="AT656" s="332"/>
      <c r="AU656" s="332"/>
      <c r="AV656" s="332"/>
      <c r="AW656" s="332"/>
      <c r="AX656" s="332"/>
      <c r="AY656" s="332"/>
      <c r="AZ656" s="332"/>
      <c r="BA656" s="332"/>
      <c r="BB656" s="332"/>
      <c r="BC656" s="332"/>
      <c r="BD656" s="332"/>
      <c r="BE656" s="332"/>
      <c r="BF656" s="332"/>
      <c r="BG656" s="332"/>
      <c r="BH656" s="332"/>
      <c r="BI656" s="332"/>
      <c r="BJ656" s="332"/>
      <c r="BK656" s="332"/>
      <c r="BL656" s="332"/>
      <c r="BM656" s="332"/>
      <c r="BN656" s="332"/>
      <c r="BO656" s="332"/>
      <c r="BP656" s="332"/>
      <c r="BQ656" s="332"/>
      <c r="BR656" s="332"/>
      <c r="BS656" s="332"/>
      <c r="BT656" s="332"/>
      <c r="BU656" s="332"/>
      <c r="BV656" s="332"/>
      <c r="BW656" s="332"/>
      <c r="BX656" s="332"/>
      <c r="BY656" s="332"/>
      <c r="BZ656" s="332"/>
      <c r="CA656" s="332"/>
      <c r="CB656" s="332"/>
      <c r="CC656" s="332"/>
      <c r="CD656" s="332"/>
      <c r="CE656" s="332"/>
      <c r="CF656" s="332"/>
      <c r="CG656" s="332"/>
      <c r="CH656" s="332"/>
      <c r="CI656" s="332"/>
      <c r="CJ656" s="332"/>
      <c r="CK656" s="332"/>
      <c r="CL656" s="332"/>
    </row>
    <row r="657" spans="1:90" s="271" customFormat="1" ht="14.25" x14ac:dyDescent="0.2">
      <c r="A657" s="324"/>
      <c r="B657" s="758">
        <v>9420</v>
      </c>
      <c r="C657" s="759" t="s">
        <v>994</v>
      </c>
      <c r="D657" s="760">
        <f>SUM(D649:D656)</f>
        <v>0</v>
      </c>
      <c r="E657" s="760">
        <f>SUM(E649:E656)</f>
        <v>0</v>
      </c>
      <c r="F657" s="761"/>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c r="AE657" s="334"/>
      <c r="AF657" s="334"/>
      <c r="AG657" s="334"/>
      <c r="AH657" s="334"/>
      <c r="AI657" s="334"/>
      <c r="AJ657" s="334"/>
      <c r="AK657" s="334"/>
      <c r="AL657" s="334"/>
      <c r="AM657" s="334"/>
      <c r="AN657" s="334"/>
      <c r="AO657" s="334"/>
      <c r="AP657" s="334"/>
      <c r="AQ657" s="334"/>
      <c r="AR657" s="334"/>
      <c r="AS657" s="334"/>
      <c r="AT657" s="334"/>
      <c r="AU657" s="334"/>
      <c r="AV657" s="334"/>
      <c r="AW657" s="334"/>
      <c r="AX657" s="334"/>
      <c r="AY657" s="334"/>
      <c r="AZ657" s="334"/>
      <c r="BA657" s="334"/>
      <c r="BB657" s="334"/>
      <c r="BC657" s="334"/>
      <c r="BD657" s="334"/>
      <c r="BE657" s="334"/>
      <c r="BF657" s="334"/>
      <c r="BG657" s="334"/>
      <c r="BH657" s="334"/>
      <c r="BI657" s="334"/>
      <c r="BJ657" s="334"/>
      <c r="BK657" s="334"/>
      <c r="BL657" s="334"/>
      <c r="BM657" s="334"/>
      <c r="BN657" s="334"/>
      <c r="BO657" s="334"/>
      <c r="BP657" s="334"/>
      <c r="BQ657" s="334"/>
      <c r="BR657" s="334"/>
      <c r="BS657" s="334"/>
      <c r="BT657" s="334"/>
      <c r="BU657" s="334"/>
      <c r="BV657" s="334"/>
      <c r="BW657" s="334"/>
      <c r="BX657" s="334"/>
      <c r="BY657" s="334"/>
      <c r="BZ657" s="334"/>
      <c r="CA657" s="334"/>
      <c r="CB657" s="334"/>
      <c r="CC657" s="334"/>
      <c r="CD657" s="334"/>
      <c r="CE657" s="334"/>
      <c r="CF657" s="334"/>
      <c r="CG657" s="334"/>
      <c r="CH657" s="334"/>
      <c r="CI657" s="334"/>
      <c r="CJ657" s="334"/>
      <c r="CK657" s="334"/>
      <c r="CL657" s="334"/>
    </row>
    <row r="658" spans="1:90" ht="15" x14ac:dyDescent="0.2">
      <c r="A658" s="323"/>
      <c r="B658" s="323"/>
      <c r="C658" s="318"/>
      <c r="D658" s="371"/>
      <c r="E658" s="367"/>
      <c r="F658" s="367"/>
    </row>
    <row r="659" spans="1:90" s="271" customFormat="1" ht="15" x14ac:dyDescent="0.2">
      <c r="A659" s="325"/>
      <c r="B659" s="779">
        <v>9425</v>
      </c>
      <c r="C659" s="780" t="s">
        <v>1647</v>
      </c>
      <c r="D659" s="774">
        <f>D648-D657</f>
        <v>0</v>
      </c>
      <c r="E659" s="774">
        <f>E648-E657</f>
        <v>0</v>
      </c>
      <c r="F659" s="775"/>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334"/>
      <c r="AF659" s="334"/>
      <c r="AG659" s="334"/>
      <c r="AH659" s="334"/>
      <c r="AI659" s="334"/>
      <c r="AJ659" s="334"/>
      <c r="AK659" s="334"/>
      <c r="AL659" s="334"/>
      <c r="AM659" s="334"/>
      <c r="AN659" s="334"/>
      <c r="AO659" s="334"/>
      <c r="AP659" s="334"/>
      <c r="AQ659" s="334"/>
      <c r="AR659" s="334"/>
      <c r="AS659" s="334"/>
      <c r="AT659" s="334"/>
      <c r="AU659" s="334"/>
      <c r="AV659" s="334"/>
      <c r="AW659" s="334"/>
      <c r="AX659" s="334"/>
      <c r="AY659" s="334"/>
      <c r="AZ659" s="334"/>
      <c r="BA659" s="334"/>
      <c r="BB659" s="334"/>
      <c r="BC659" s="334"/>
      <c r="BD659" s="334"/>
      <c r="BE659" s="334"/>
      <c r="BF659" s="334"/>
      <c r="BG659" s="334"/>
      <c r="BH659" s="334"/>
      <c r="BI659" s="334"/>
      <c r="BJ659" s="334"/>
      <c r="BK659" s="334"/>
      <c r="BL659" s="334"/>
      <c r="BM659" s="334"/>
      <c r="BN659" s="334"/>
      <c r="BO659" s="334"/>
      <c r="BP659" s="334"/>
      <c r="BQ659" s="334"/>
      <c r="BR659" s="334"/>
      <c r="BS659" s="334"/>
      <c r="BT659" s="334"/>
      <c r="BU659" s="334"/>
      <c r="BV659" s="334"/>
      <c r="BW659" s="334"/>
      <c r="BX659" s="334"/>
      <c r="BY659" s="334"/>
      <c r="BZ659" s="334"/>
      <c r="CA659" s="334"/>
      <c r="CB659" s="334"/>
      <c r="CC659" s="334"/>
      <c r="CD659" s="334"/>
      <c r="CE659" s="334"/>
      <c r="CF659" s="334"/>
      <c r="CG659" s="334"/>
      <c r="CH659" s="334"/>
      <c r="CI659" s="334"/>
      <c r="CJ659" s="334"/>
      <c r="CK659" s="334"/>
      <c r="CL659" s="334"/>
    </row>
    <row r="660" spans="1:90" ht="15" x14ac:dyDescent="0.2">
      <c r="A660" s="323"/>
      <c r="B660" s="323"/>
      <c r="C660" s="318"/>
      <c r="D660" s="371"/>
      <c r="E660" s="367"/>
      <c r="F660" s="367"/>
    </row>
    <row r="661" spans="1:90" ht="15" x14ac:dyDescent="0.2">
      <c r="A661" s="323"/>
      <c r="B661" s="323">
        <v>50100</v>
      </c>
      <c r="C661" s="318" t="s">
        <v>1523</v>
      </c>
      <c r="D661" s="371">
        <f>D277</f>
        <v>0</v>
      </c>
      <c r="E661" s="371">
        <f>E277</f>
        <v>0</v>
      </c>
      <c r="F661" s="367"/>
    </row>
    <row r="662" spans="1:90" s="270" customFormat="1" ht="14.25" x14ac:dyDescent="0.2">
      <c r="A662" s="321"/>
      <c r="B662" s="321">
        <v>50110</v>
      </c>
      <c r="C662" s="315" t="s">
        <v>520</v>
      </c>
      <c r="D662" s="371">
        <f>D332</f>
        <v>0</v>
      </c>
      <c r="E662" s="371">
        <f>E332</f>
        <v>0</v>
      </c>
      <c r="F662" s="367"/>
      <c r="G662" s="332"/>
      <c r="H662" s="332"/>
      <c r="I662" s="332"/>
      <c r="J662" s="332"/>
      <c r="K662" s="332"/>
      <c r="L662" s="332"/>
      <c r="M662" s="332"/>
      <c r="N662" s="332"/>
      <c r="O662" s="332"/>
      <c r="P662" s="332"/>
      <c r="Q662" s="332"/>
      <c r="R662" s="332"/>
      <c r="S662" s="332"/>
      <c r="T662" s="332"/>
      <c r="U662" s="332"/>
      <c r="V662" s="332"/>
      <c r="W662" s="332"/>
      <c r="X662" s="332"/>
      <c r="Y662" s="332"/>
      <c r="Z662" s="332"/>
      <c r="AA662" s="332"/>
      <c r="AB662" s="332"/>
      <c r="AC662" s="332"/>
      <c r="AD662" s="332"/>
      <c r="AE662" s="332"/>
      <c r="AF662" s="332"/>
      <c r="AG662" s="332"/>
      <c r="AH662" s="332"/>
      <c r="AI662" s="332"/>
      <c r="AJ662" s="332"/>
      <c r="AK662" s="332"/>
      <c r="AL662" s="332"/>
      <c r="AM662" s="332"/>
      <c r="AN662" s="332"/>
      <c r="AO662" s="332"/>
      <c r="AP662" s="332"/>
      <c r="AQ662" s="332"/>
      <c r="AR662" s="332"/>
      <c r="AS662" s="332"/>
      <c r="AT662" s="332"/>
      <c r="AU662" s="332"/>
      <c r="AV662" s="332"/>
      <c r="AW662" s="332"/>
      <c r="AX662" s="332"/>
      <c r="AY662" s="332"/>
      <c r="AZ662" s="332"/>
      <c r="BA662" s="332"/>
      <c r="BB662" s="332"/>
      <c r="BC662" s="332"/>
      <c r="BD662" s="332"/>
      <c r="BE662" s="332"/>
      <c r="BF662" s="332"/>
      <c r="BG662" s="332"/>
      <c r="BH662" s="332"/>
      <c r="BI662" s="332"/>
      <c r="BJ662" s="332"/>
      <c r="BK662" s="332"/>
      <c r="BL662" s="332"/>
      <c r="BM662" s="332"/>
      <c r="BN662" s="332"/>
      <c r="BO662" s="332"/>
      <c r="BP662" s="332"/>
      <c r="BQ662" s="332"/>
      <c r="BR662" s="332"/>
      <c r="BS662" s="332"/>
      <c r="BT662" s="332"/>
      <c r="BU662" s="332"/>
      <c r="BV662" s="332"/>
      <c r="BW662" s="332"/>
      <c r="BX662" s="332"/>
      <c r="BY662" s="332"/>
      <c r="BZ662" s="332"/>
      <c r="CA662" s="332"/>
      <c r="CB662" s="332"/>
      <c r="CC662" s="332"/>
      <c r="CD662" s="332"/>
      <c r="CE662" s="332"/>
      <c r="CF662" s="332"/>
      <c r="CG662" s="332"/>
      <c r="CH662" s="332"/>
      <c r="CI662" s="332"/>
      <c r="CJ662" s="332"/>
      <c r="CK662" s="332"/>
      <c r="CL662" s="332"/>
    </row>
    <row r="663" spans="1:90" s="270" customFormat="1" ht="14.25" x14ac:dyDescent="0.2">
      <c r="A663" s="321"/>
      <c r="B663" s="321">
        <v>50120</v>
      </c>
      <c r="C663" s="315" t="s">
        <v>1562</v>
      </c>
      <c r="D663" s="371">
        <f>D323</f>
        <v>0</v>
      </c>
      <c r="E663" s="371">
        <f>E323</f>
        <v>0</v>
      </c>
      <c r="F663" s="367"/>
      <c r="G663" s="332"/>
      <c r="H663" s="332"/>
      <c r="I663" s="332"/>
      <c r="J663" s="332"/>
      <c r="K663" s="332"/>
      <c r="L663" s="332"/>
      <c r="M663" s="332"/>
      <c r="N663" s="332"/>
      <c r="O663" s="332"/>
      <c r="P663" s="332"/>
      <c r="Q663" s="332"/>
      <c r="R663" s="332"/>
      <c r="S663" s="332"/>
      <c r="T663" s="332"/>
      <c r="U663" s="332"/>
      <c r="V663" s="332"/>
      <c r="W663" s="332"/>
      <c r="X663" s="332"/>
      <c r="Y663" s="332"/>
      <c r="Z663" s="332"/>
      <c r="AA663" s="332"/>
      <c r="AB663" s="332"/>
      <c r="AC663" s="332"/>
      <c r="AD663" s="332"/>
      <c r="AE663" s="332"/>
      <c r="AF663" s="332"/>
      <c r="AG663" s="332"/>
      <c r="AH663" s="332"/>
      <c r="AI663" s="332"/>
      <c r="AJ663" s="332"/>
      <c r="AK663" s="332"/>
      <c r="AL663" s="332"/>
      <c r="AM663" s="332"/>
      <c r="AN663" s="332"/>
      <c r="AO663" s="332"/>
      <c r="AP663" s="332"/>
      <c r="AQ663" s="332"/>
      <c r="AR663" s="332"/>
      <c r="AS663" s="332"/>
      <c r="AT663" s="332"/>
      <c r="AU663" s="332"/>
      <c r="AV663" s="332"/>
      <c r="AW663" s="332"/>
      <c r="AX663" s="332"/>
      <c r="AY663" s="332"/>
      <c r="AZ663" s="332"/>
      <c r="BA663" s="332"/>
      <c r="BB663" s="332"/>
      <c r="BC663" s="332"/>
      <c r="BD663" s="332"/>
      <c r="BE663" s="332"/>
      <c r="BF663" s="332"/>
      <c r="BG663" s="332"/>
      <c r="BH663" s="332"/>
      <c r="BI663" s="332"/>
      <c r="BJ663" s="332"/>
      <c r="BK663" s="332"/>
      <c r="BL663" s="332"/>
      <c r="BM663" s="332"/>
      <c r="BN663" s="332"/>
      <c r="BO663" s="332"/>
      <c r="BP663" s="332"/>
      <c r="BQ663" s="332"/>
      <c r="BR663" s="332"/>
      <c r="BS663" s="332"/>
      <c r="BT663" s="332"/>
      <c r="BU663" s="332"/>
      <c r="BV663" s="332"/>
      <c r="BW663" s="332"/>
      <c r="BX663" s="332"/>
      <c r="BY663" s="332"/>
      <c r="BZ663" s="332"/>
      <c r="CA663" s="332"/>
      <c r="CB663" s="332"/>
      <c r="CC663" s="332"/>
      <c r="CD663" s="332"/>
      <c r="CE663" s="332"/>
      <c r="CF663" s="332"/>
      <c r="CG663" s="332"/>
      <c r="CH663" s="332"/>
      <c r="CI663" s="332"/>
      <c r="CJ663" s="332"/>
      <c r="CK663" s="332"/>
      <c r="CL663" s="332"/>
    </row>
    <row r="664" spans="1:90" s="270" customFormat="1" ht="14.25" x14ac:dyDescent="0.2">
      <c r="A664" s="321"/>
      <c r="B664" s="321">
        <v>50130</v>
      </c>
      <c r="C664" s="315" t="s">
        <v>1659</v>
      </c>
      <c r="D664" s="371">
        <f>D408</f>
        <v>0</v>
      </c>
      <c r="E664" s="371">
        <f>E408</f>
        <v>0</v>
      </c>
      <c r="F664" s="367"/>
      <c r="G664" s="332"/>
      <c r="H664" s="332"/>
      <c r="I664" s="332"/>
      <c r="J664" s="332"/>
      <c r="K664" s="332"/>
      <c r="L664" s="332"/>
      <c r="M664" s="332"/>
      <c r="N664" s="332"/>
      <c r="O664" s="332"/>
      <c r="P664" s="332"/>
      <c r="Q664" s="332"/>
      <c r="R664" s="332"/>
      <c r="S664" s="332"/>
      <c r="T664" s="332"/>
      <c r="U664" s="332"/>
      <c r="V664" s="332"/>
      <c r="W664" s="332"/>
      <c r="X664" s="332"/>
      <c r="Y664" s="332"/>
      <c r="Z664" s="332"/>
      <c r="AA664" s="332"/>
      <c r="AB664" s="332"/>
      <c r="AC664" s="332"/>
      <c r="AD664" s="332"/>
      <c r="AE664" s="332"/>
      <c r="AF664" s="332"/>
      <c r="AG664" s="332"/>
      <c r="AH664" s="332"/>
      <c r="AI664" s="332"/>
      <c r="AJ664" s="332"/>
      <c r="AK664" s="332"/>
      <c r="AL664" s="332"/>
      <c r="AM664" s="332"/>
      <c r="AN664" s="332"/>
      <c r="AO664" s="332"/>
      <c r="AP664" s="332"/>
      <c r="AQ664" s="332"/>
      <c r="AR664" s="332"/>
      <c r="AS664" s="332"/>
      <c r="AT664" s="332"/>
      <c r="AU664" s="332"/>
      <c r="AV664" s="332"/>
      <c r="AW664" s="332"/>
      <c r="AX664" s="332"/>
      <c r="AY664" s="332"/>
      <c r="AZ664" s="332"/>
      <c r="BA664" s="332"/>
      <c r="BB664" s="332"/>
      <c r="BC664" s="332"/>
      <c r="BD664" s="332"/>
      <c r="BE664" s="332"/>
      <c r="BF664" s="332"/>
      <c r="BG664" s="332"/>
      <c r="BH664" s="332"/>
      <c r="BI664" s="332"/>
      <c r="BJ664" s="332"/>
      <c r="BK664" s="332"/>
      <c r="BL664" s="332"/>
      <c r="BM664" s="332"/>
      <c r="BN664" s="332"/>
      <c r="BO664" s="332"/>
      <c r="BP664" s="332"/>
      <c r="BQ664" s="332"/>
      <c r="BR664" s="332"/>
      <c r="BS664" s="332"/>
      <c r="BT664" s="332"/>
      <c r="BU664" s="332"/>
      <c r="BV664" s="332"/>
      <c r="BW664" s="332"/>
      <c r="BX664" s="332"/>
      <c r="BY664" s="332"/>
      <c r="BZ664" s="332"/>
      <c r="CA664" s="332"/>
      <c r="CB664" s="332"/>
      <c r="CC664" s="332"/>
      <c r="CD664" s="332"/>
      <c r="CE664" s="332"/>
      <c r="CF664" s="332"/>
      <c r="CG664" s="332"/>
      <c r="CH664" s="332"/>
      <c r="CI664" s="332"/>
      <c r="CJ664" s="332"/>
      <c r="CK664" s="332"/>
      <c r="CL664" s="332"/>
    </row>
    <row r="665" spans="1:90" s="270" customFormat="1" ht="14.25" x14ac:dyDescent="0.2">
      <c r="A665" s="321"/>
      <c r="B665" s="321">
        <v>50132</v>
      </c>
      <c r="C665" s="315" t="s">
        <v>1490</v>
      </c>
      <c r="D665" s="371">
        <f>D414</f>
        <v>0</v>
      </c>
      <c r="E665" s="371">
        <f>E414</f>
        <v>0</v>
      </c>
      <c r="F665" s="367"/>
      <c r="G665" s="332"/>
      <c r="H665" s="332"/>
      <c r="I665" s="332"/>
      <c r="J665" s="332"/>
      <c r="K665" s="332"/>
      <c r="L665" s="332"/>
      <c r="M665" s="332"/>
      <c r="N665" s="332"/>
      <c r="O665" s="332"/>
      <c r="P665" s="332"/>
      <c r="Q665" s="332"/>
      <c r="R665" s="332"/>
      <c r="S665" s="332"/>
      <c r="T665" s="332"/>
      <c r="U665" s="332"/>
      <c r="V665" s="332"/>
      <c r="W665" s="332"/>
      <c r="X665" s="332"/>
      <c r="Y665" s="332"/>
      <c r="Z665" s="332"/>
      <c r="AA665" s="332"/>
      <c r="AB665" s="332"/>
      <c r="AC665" s="332"/>
      <c r="AD665" s="332"/>
      <c r="AE665" s="332"/>
      <c r="AF665" s="332"/>
      <c r="AG665" s="332"/>
      <c r="AH665" s="332"/>
      <c r="AI665" s="332"/>
      <c r="AJ665" s="332"/>
      <c r="AK665" s="332"/>
      <c r="AL665" s="332"/>
      <c r="AM665" s="332"/>
      <c r="AN665" s="332"/>
      <c r="AO665" s="332"/>
      <c r="AP665" s="332"/>
      <c r="AQ665" s="332"/>
      <c r="AR665" s="332"/>
      <c r="AS665" s="332"/>
      <c r="AT665" s="332"/>
      <c r="AU665" s="332"/>
      <c r="AV665" s="332"/>
      <c r="AW665" s="332"/>
      <c r="AX665" s="332"/>
      <c r="AY665" s="332"/>
      <c r="AZ665" s="332"/>
      <c r="BA665" s="332"/>
      <c r="BB665" s="332"/>
      <c r="BC665" s="332"/>
      <c r="BD665" s="332"/>
      <c r="BE665" s="332"/>
      <c r="BF665" s="332"/>
      <c r="BG665" s="332"/>
      <c r="BH665" s="332"/>
      <c r="BI665" s="332"/>
      <c r="BJ665" s="332"/>
      <c r="BK665" s="332"/>
      <c r="BL665" s="332"/>
      <c r="BM665" s="332"/>
      <c r="BN665" s="332"/>
      <c r="BO665" s="332"/>
      <c r="BP665" s="332"/>
      <c r="BQ665" s="332"/>
      <c r="BR665" s="332"/>
      <c r="BS665" s="332"/>
      <c r="BT665" s="332"/>
      <c r="BU665" s="332"/>
      <c r="BV665" s="332"/>
      <c r="BW665" s="332"/>
      <c r="BX665" s="332"/>
      <c r="BY665" s="332"/>
      <c r="BZ665" s="332"/>
      <c r="CA665" s="332"/>
      <c r="CB665" s="332"/>
      <c r="CC665" s="332"/>
      <c r="CD665" s="332"/>
      <c r="CE665" s="332"/>
      <c r="CF665" s="332"/>
      <c r="CG665" s="332"/>
      <c r="CH665" s="332"/>
      <c r="CI665" s="332"/>
      <c r="CJ665" s="332"/>
      <c r="CK665" s="332"/>
      <c r="CL665" s="332"/>
    </row>
    <row r="666" spans="1:90" s="270" customFormat="1" ht="14.25" x14ac:dyDescent="0.2">
      <c r="A666" s="321"/>
      <c r="B666" s="321">
        <v>50135</v>
      </c>
      <c r="C666" s="315" t="s">
        <v>1660</v>
      </c>
      <c r="D666" s="371">
        <f>D416</f>
        <v>0</v>
      </c>
      <c r="E666" s="371">
        <f>E416</f>
        <v>0</v>
      </c>
      <c r="F666" s="367"/>
      <c r="G666" s="332"/>
      <c r="H666" s="332"/>
      <c r="I666" s="332"/>
      <c r="J666" s="332"/>
      <c r="K666" s="332"/>
      <c r="L666" s="332"/>
      <c r="M666" s="332"/>
      <c r="N666" s="332"/>
      <c r="O666" s="332"/>
      <c r="P666" s="332"/>
      <c r="Q666" s="332"/>
      <c r="R666" s="332"/>
      <c r="S666" s="332"/>
      <c r="T666" s="332"/>
      <c r="U666" s="332"/>
      <c r="V666" s="332"/>
      <c r="W666" s="332"/>
      <c r="X666" s="332"/>
      <c r="Y666" s="332"/>
      <c r="Z666" s="332"/>
      <c r="AA666" s="332"/>
      <c r="AB666" s="332"/>
      <c r="AC666" s="332"/>
      <c r="AD666" s="332"/>
      <c r="AE666" s="332"/>
      <c r="AF666" s="332"/>
      <c r="AG666" s="332"/>
      <c r="AH666" s="332"/>
      <c r="AI666" s="332"/>
      <c r="AJ666" s="332"/>
      <c r="AK666" s="332"/>
      <c r="AL666" s="332"/>
      <c r="AM666" s="332"/>
      <c r="AN666" s="332"/>
      <c r="AO666" s="332"/>
      <c r="AP666" s="332"/>
      <c r="AQ666" s="332"/>
      <c r="AR666" s="332"/>
      <c r="AS666" s="332"/>
      <c r="AT666" s="332"/>
      <c r="AU666" s="332"/>
      <c r="AV666" s="332"/>
      <c r="AW666" s="332"/>
      <c r="AX666" s="332"/>
      <c r="AY666" s="332"/>
      <c r="AZ666" s="332"/>
      <c r="BA666" s="332"/>
      <c r="BB666" s="332"/>
      <c r="BC666" s="332"/>
      <c r="BD666" s="332"/>
      <c r="BE666" s="332"/>
      <c r="BF666" s="332"/>
      <c r="BG666" s="332"/>
      <c r="BH666" s="332"/>
      <c r="BI666" s="332"/>
      <c r="BJ666" s="332"/>
      <c r="BK666" s="332"/>
      <c r="BL666" s="332"/>
      <c r="BM666" s="332"/>
      <c r="BN666" s="332"/>
      <c r="BO666" s="332"/>
      <c r="BP666" s="332"/>
      <c r="BQ666" s="332"/>
      <c r="BR666" s="332"/>
      <c r="BS666" s="332"/>
      <c r="BT666" s="332"/>
      <c r="BU666" s="332"/>
      <c r="BV666" s="332"/>
      <c r="BW666" s="332"/>
      <c r="BX666" s="332"/>
      <c r="BY666" s="332"/>
      <c r="BZ666" s="332"/>
      <c r="CA666" s="332"/>
      <c r="CB666" s="332"/>
      <c r="CC666" s="332"/>
      <c r="CD666" s="332"/>
      <c r="CE666" s="332"/>
      <c r="CF666" s="332"/>
      <c r="CG666" s="332"/>
      <c r="CH666" s="332"/>
      <c r="CI666" s="332"/>
      <c r="CJ666" s="332"/>
      <c r="CK666" s="332"/>
      <c r="CL666" s="332"/>
    </row>
    <row r="667" spans="1:90" s="270" customFormat="1" ht="14.25" x14ac:dyDescent="0.2">
      <c r="A667" s="321"/>
      <c r="B667" s="321"/>
      <c r="C667" s="315"/>
      <c r="D667" s="371"/>
      <c r="E667" s="367"/>
      <c r="F667" s="367"/>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332"/>
      <c r="AE667" s="332"/>
      <c r="AF667" s="332"/>
      <c r="AG667" s="332"/>
      <c r="AH667" s="332"/>
      <c r="AI667" s="332"/>
      <c r="AJ667" s="332"/>
      <c r="AK667" s="332"/>
      <c r="AL667" s="332"/>
      <c r="AM667" s="332"/>
      <c r="AN667" s="332"/>
      <c r="AO667" s="332"/>
      <c r="AP667" s="332"/>
      <c r="AQ667" s="332"/>
      <c r="AR667" s="332"/>
      <c r="AS667" s="332"/>
      <c r="AT667" s="332"/>
      <c r="AU667" s="332"/>
      <c r="AV667" s="332"/>
      <c r="AW667" s="332"/>
      <c r="AX667" s="332"/>
      <c r="AY667" s="332"/>
      <c r="AZ667" s="332"/>
      <c r="BA667" s="332"/>
      <c r="BB667" s="332"/>
      <c r="BC667" s="332"/>
      <c r="BD667" s="332"/>
      <c r="BE667" s="332"/>
      <c r="BF667" s="332"/>
      <c r="BG667" s="332"/>
      <c r="BH667" s="332"/>
      <c r="BI667" s="332"/>
      <c r="BJ667" s="332"/>
      <c r="BK667" s="332"/>
      <c r="BL667" s="332"/>
      <c r="BM667" s="332"/>
      <c r="BN667" s="332"/>
      <c r="BO667" s="332"/>
      <c r="BP667" s="332"/>
      <c r="BQ667" s="332"/>
      <c r="BR667" s="332"/>
      <c r="BS667" s="332"/>
      <c r="BT667" s="332"/>
      <c r="BU667" s="332"/>
      <c r="BV667" s="332"/>
      <c r="BW667" s="332"/>
      <c r="BX667" s="332"/>
      <c r="BY667" s="332"/>
      <c r="BZ667" s="332"/>
      <c r="CA667" s="332"/>
      <c r="CB667" s="332"/>
      <c r="CC667" s="332"/>
      <c r="CD667" s="332"/>
      <c r="CE667" s="332"/>
      <c r="CF667" s="332"/>
      <c r="CG667" s="332"/>
      <c r="CH667" s="332"/>
      <c r="CI667" s="332"/>
      <c r="CJ667" s="332"/>
      <c r="CK667" s="332"/>
      <c r="CL667" s="332"/>
    </row>
    <row r="668" spans="1:90" s="271" customFormat="1" ht="14.25" x14ac:dyDescent="0.2">
      <c r="A668" s="324"/>
      <c r="B668" s="758">
        <v>50140</v>
      </c>
      <c r="C668" s="759" t="s">
        <v>994</v>
      </c>
      <c r="D668" s="760">
        <f>ROUND(SUM(D661:D667),0)</f>
        <v>0</v>
      </c>
      <c r="E668" s="760">
        <f>ROUND(SUM(E661:E667),0)</f>
        <v>0</v>
      </c>
      <c r="F668" s="761"/>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334"/>
      <c r="AF668" s="334"/>
      <c r="AG668" s="334"/>
      <c r="AH668" s="334"/>
      <c r="AI668" s="334"/>
      <c r="AJ668" s="334"/>
      <c r="AK668" s="334"/>
      <c r="AL668" s="334"/>
      <c r="AM668" s="334"/>
      <c r="AN668" s="334"/>
      <c r="AO668" s="334"/>
      <c r="AP668" s="334"/>
      <c r="AQ668" s="334"/>
      <c r="AR668" s="334"/>
      <c r="AS668" s="334"/>
      <c r="AT668" s="334"/>
      <c r="AU668" s="334"/>
      <c r="AV668" s="334"/>
      <c r="AW668" s="334"/>
      <c r="AX668" s="334"/>
      <c r="AY668" s="334"/>
      <c r="AZ668" s="334"/>
      <c r="BA668" s="334"/>
      <c r="BB668" s="334"/>
      <c r="BC668" s="334"/>
      <c r="BD668" s="334"/>
      <c r="BE668" s="334"/>
      <c r="BF668" s="334"/>
      <c r="BG668" s="334"/>
      <c r="BH668" s="334"/>
      <c r="BI668" s="334"/>
      <c r="BJ668" s="334"/>
      <c r="BK668" s="334"/>
      <c r="BL668" s="334"/>
      <c r="BM668" s="334"/>
      <c r="BN668" s="334"/>
      <c r="BO668" s="334"/>
      <c r="BP668" s="334"/>
      <c r="BQ668" s="334"/>
      <c r="BR668" s="334"/>
      <c r="BS668" s="334"/>
      <c r="BT668" s="334"/>
      <c r="BU668" s="334"/>
      <c r="BV668" s="334"/>
      <c r="BW668" s="334"/>
      <c r="BX668" s="334"/>
      <c r="BY668" s="334"/>
      <c r="BZ668" s="334"/>
      <c r="CA668" s="334"/>
      <c r="CB668" s="334"/>
      <c r="CC668" s="334"/>
      <c r="CD668" s="334"/>
      <c r="CE668" s="334"/>
      <c r="CF668" s="334"/>
      <c r="CG668" s="334"/>
      <c r="CH668" s="334"/>
      <c r="CI668" s="334"/>
      <c r="CJ668" s="334"/>
      <c r="CK668" s="334"/>
      <c r="CL668" s="334"/>
    </row>
    <row r="669" spans="1:90" ht="15" x14ac:dyDescent="0.2">
      <c r="A669" s="323"/>
      <c r="B669" s="323"/>
      <c r="C669" s="318"/>
      <c r="D669" s="371"/>
      <c r="E669" s="367"/>
      <c r="F669" s="367"/>
      <c r="I669" s="781"/>
    </row>
    <row r="670" spans="1:90" s="270" customFormat="1" ht="14.25" x14ac:dyDescent="0.2">
      <c r="A670" s="321"/>
      <c r="B670" s="321">
        <v>50200</v>
      </c>
      <c r="C670" s="315" t="s">
        <v>1661</v>
      </c>
      <c r="D670" s="371">
        <f ca="1">D225</f>
        <v>0</v>
      </c>
      <c r="E670" s="371">
        <f ca="1">E225</f>
        <v>0</v>
      </c>
      <c r="F670" s="367"/>
      <c r="G670" s="332"/>
      <c r="H670" s="332"/>
      <c r="I670" s="332"/>
      <c r="J670" s="332"/>
      <c r="K670" s="332"/>
      <c r="L670" s="332"/>
      <c r="M670" s="332"/>
      <c r="N670" s="332"/>
      <c r="O670" s="332"/>
      <c r="P670" s="332"/>
      <c r="Q670" s="332"/>
      <c r="R670" s="332"/>
      <c r="S670" s="332"/>
      <c r="T670" s="332"/>
      <c r="U670" s="332"/>
      <c r="V670" s="332"/>
      <c r="W670" s="332"/>
      <c r="X670" s="332"/>
      <c r="Y670" s="332"/>
      <c r="Z670" s="332"/>
      <c r="AA670" s="332"/>
      <c r="AB670" s="332"/>
      <c r="AC670" s="332"/>
      <c r="AD670" s="332"/>
      <c r="AE670" s="332"/>
      <c r="AF670" s="332"/>
      <c r="AG670" s="332"/>
      <c r="AH670" s="332"/>
      <c r="AI670" s="332"/>
      <c r="AJ670" s="332"/>
      <c r="AK670" s="332"/>
      <c r="AL670" s="332"/>
      <c r="AM670" s="332"/>
      <c r="AN670" s="332"/>
      <c r="AO670" s="332"/>
      <c r="AP670" s="332"/>
      <c r="AQ670" s="332"/>
      <c r="AR670" s="332"/>
      <c r="AS670" s="332"/>
      <c r="AT670" s="332"/>
      <c r="AU670" s="332"/>
      <c r="AV670" s="332"/>
      <c r="AW670" s="332"/>
      <c r="AX670" s="332"/>
      <c r="AY670" s="332"/>
      <c r="AZ670" s="332"/>
      <c r="BA670" s="332"/>
      <c r="BB670" s="332"/>
      <c r="BC670" s="332"/>
      <c r="BD670" s="332"/>
      <c r="BE670" s="332"/>
      <c r="BF670" s="332"/>
      <c r="BG670" s="332"/>
      <c r="BH670" s="332"/>
      <c r="BI670" s="332"/>
      <c r="BJ670" s="332"/>
      <c r="BK670" s="332"/>
      <c r="BL670" s="332"/>
      <c r="BM670" s="332"/>
      <c r="BN670" s="332"/>
      <c r="BO670" s="332"/>
      <c r="BP670" s="332"/>
      <c r="BQ670" s="332"/>
      <c r="BR670" s="332"/>
      <c r="BS670" s="332"/>
      <c r="BT670" s="332"/>
      <c r="BU670" s="332"/>
      <c r="BV670" s="332"/>
      <c r="BW670" s="332"/>
      <c r="BX670" s="332"/>
      <c r="BY670" s="332"/>
      <c r="BZ670" s="332"/>
      <c r="CA670" s="332"/>
      <c r="CB670" s="332"/>
      <c r="CC670" s="332"/>
      <c r="CD670" s="332"/>
      <c r="CE670" s="332"/>
      <c r="CF670" s="332"/>
      <c r="CG670" s="332"/>
      <c r="CH670" s="332"/>
      <c r="CI670" s="332"/>
      <c r="CJ670" s="332"/>
      <c r="CK670" s="332"/>
      <c r="CL670" s="332"/>
    </row>
    <row r="671" spans="1:90" s="270" customFormat="1" ht="14.25" x14ac:dyDescent="0.2">
      <c r="A671" s="321"/>
      <c r="B671" s="321">
        <v>50210</v>
      </c>
      <c r="C671" s="315" t="s">
        <v>1542</v>
      </c>
      <c r="D671" s="371">
        <f>D317</f>
        <v>0</v>
      </c>
      <c r="E671" s="371">
        <f>E317</f>
        <v>0</v>
      </c>
      <c r="F671" s="367"/>
      <c r="G671" s="332"/>
      <c r="H671" s="332"/>
      <c r="I671" s="332"/>
      <c r="J671" s="332"/>
      <c r="K671" s="332"/>
      <c r="L671" s="332"/>
      <c r="M671" s="332"/>
      <c r="N671" s="332"/>
      <c r="O671" s="332"/>
      <c r="P671" s="332"/>
      <c r="Q671" s="332"/>
      <c r="R671" s="332"/>
      <c r="S671" s="332"/>
      <c r="T671" s="332"/>
      <c r="U671" s="332"/>
      <c r="V671" s="332"/>
      <c r="W671" s="332"/>
      <c r="X671" s="332"/>
      <c r="Y671" s="332"/>
      <c r="Z671" s="332"/>
      <c r="AA671" s="332"/>
      <c r="AB671" s="332"/>
      <c r="AC671" s="332"/>
      <c r="AD671" s="332"/>
      <c r="AE671" s="332"/>
      <c r="AF671" s="332"/>
      <c r="AG671" s="332"/>
      <c r="AH671" s="332"/>
      <c r="AI671" s="332"/>
      <c r="AJ671" s="332"/>
      <c r="AK671" s="332"/>
      <c r="AL671" s="332"/>
      <c r="AM671" s="332"/>
      <c r="AN671" s="332"/>
      <c r="AO671" s="332"/>
      <c r="AP671" s="332"/>
      <c r="AQ671" s="332"/>
      <c r="AR671" s="332"/>
      <c r="AS671" s="332"/>
      <c r="AT671" s="332"/>
      <c r="AU671" s="332"/>
      <c r="AV671" s="332"/>
      <c r="AW671" s="332"/>
      <c r="AX671" s="332"/>
      <c r="AY671" s="332"/>
      <c r="AZ671" s="332"/>
      <c r="BA671" s="332"/>
      <c r="BB671" s="332"/>
      <c r="BC671" s="332"/>
      <c r="BD671" s="332"/>
      <c r="BE671" s="332"/>
      <c r="BF671" s="332"/>
      <c r="BG671" s="332"/>
      <c r="BH671" s="332"/>
      <c r="BI671" s="332"/>
      <c r="BJ671" s="332"/>
      <c r="BK671" s="332"/>
      <c r="BL671" s="332"/>
      <c r="BM671" s="332"/>
      <c r="BN671" s="332"/>
      <c r="BO671" s="332"/>
      <c r="BP671" s="332"/>
      <c r="BQ671" s="332"/>
      <c r="BR671" s="332"/>
      <c r="BS671" s="332"/>
      <c r="BT671" s="332"/>
      <c r="BU671" s="332"/>
      <c r="BV671" s="332"/>
      <c r="BW671" s="332"/>
      <c r="BX671" s="332"/>
      <c r="BY671" s="332"/>
      <c r="BZ671" s="332"/>
      <c r="CA671" s="332"/>
      <c r="CB671" s="332"/>
      <c r="CC671" s="332"/>
      <c r="CD671" s="332"/>
      <c r="CE671" s="332"/>
      <c r="CF671" s="332"/>
      <c r="CG671" s="332"/>
      <c r="CH671" s="332"/>
      <c r="CI671" s="332"/>
      <c r="CJ671" s="332"/>
      <c r="CK671" s="332"/>
      <c r="CL671" s="332"/>
    </row>
    <row r="672" spans="1:90" s="270" customFormat="1" ht="14.25" x14ac:dyDescent="0.2">
      <c r="A672" s="321"/>
      <c r="B672" s="321">
        <v>50220</v>
      </c>
      <c r="C672" s="315" t="s">
        <v>1581</v>
      </c>
      <c r="D672" s="371">
        <f>D420</f>
        <v>0</v>
      </c>
      <c r="E672" s="371">
        <f>E420</f>
        <v>0</v>
      </c>
      <c r="F672" s="367"/>
      <c r="G672" s="332"/>
      <c r="H672" s="332"/>
      <c r="I672" s="332"/>
      <c r="J672" s="332"/>
      <c r="K672" s="332"/>
      <c r="L672" s="332"/>
      <c r="M672" s="332"/>
      <c r="N672" s="332"/>
      <c r="O672" s="332"/>
      <c r="P672" s="332"/>
      <c r="Q672" s="332"/>
      <c r="R672" s="332"/>
      <c r="S672" s="332"/>
      <c r="T672" s="332"/>
      <c r="U672" s="332"/>
      <c r="V672" s="332"/>
      <c r="W672" s="332"/>
      <c r="X672" s="332"/>
      <c r="Y672" s="332"/>
      <c r="Z672" s="332"/>
      <c r="AA672" s="332"/>
      <c r="AB672" s="332"/>
      <c r="AC672" s="332"/>
      <c r="AD672" s="332"/>
      <c r="AE672" s="332"/>
      <c r="AF672" s="332"/>
      <c r="AG672" s="332"/>
      <c r="AH672" s="332"/>
      <c r="AI672" s="332"/>
      <c r="AJ672" s="332"/>
      <c r="AK672" s="332"/>
      <c r="AL672" s="332"/>
      <c r="AM672" s="332"/>
      <c r="AN672" s="332"/>
      <c r="AO672" s="332"/>
      <c r="AP672" s="332"/>
      <c r="AQ672" s="332"/>
      <c r="AR672" s="332"/>
      <c r="AS672" s="332"/>
      <c r="AT672" s="332"/>
      <c r="AU672" s="332"/>
      <c r="AV672" s="332"/>
      <c r="AW672" s="332"/>
      <c r="AX672" s="332"/>
      <c r="AY672" s="332"/>
      <c r="AZ672" s="332"/>
      <c r="BA672" s="332"/>
      <c r="BB672" s="332"/>
      <c r="BC672" s="332"/>
      <c r="BD672" s="332"/>
      <c r="BE672" s="332"/>
      <c r="BF672" s="332"/>
      <c r="BG672" s="332"/>
      <c r="BH672" s="332"/>
      <c r="BI672" s="332"/>
      <c r="BJ672" s="332"/>
      <c r="BK672" s="332"/>
      <c r="BL672" s="332"/>
      <c r="BM672" s="332"/>
      <c r="BN672" s="332"/>
      <c r="BO672" s="332"/>
      <c r="BP672" s="332"/>
      <c r="BQ672" s="332"/>
      <c r="BR672" s="332"/>
      <c r="BS672" s="332"/>
      <c r="BT672" s="332"/>
      <c r="BU672" s="332"/>
      <c r="BV672" s="332"/>
      <c r="BW672" s="332"/>
      <c r="BX672" s="332"/>
      <c r="BY672" s="332"/>
      <c r="BZ672" s="332"/>
      <c r="CA672" s="332"/>
      <c r="CB672" s="332"/>
      <c r="CC672" s="332"/>
      <c r="CD672" s="332"/>
      <c r="CE672" s="332"/>
      <c r="CF672" s="332"/>
      <c r="CG672" s="332"/>
      <c r="CH672" s="332"/>
      <c r="CI672" s="332"/>
      <c r="CJ672" s="332"/>
      <c r="CK672" s="332"/>
      <c r="CL672" s="332"/>
    </row>
    <row r="673" spans="1:90" s="270" customFormat="1" ht="14.25" x14ac:dyDescent="0.2">
      <c r="A673" s="321"/>
      <c r="B673" s="321">
        <v>50230</v>
      </c>
      <c r="C673" s="315" t="s">
        <v>1662</v>
      </c>
      <c r="D673" s="371">
        <f>D431</f>
        <v>0</v>
      </c>
      <c r="E673" s="371">
        <f>E431</f>
        <v>0</v>
      </c>
      <c r="F673" s="367"/>
      <c r="G673" s="332"/>
      <c r="H673" s="782"/>
      <c r="I673" s="332"/>
      <c r="J673" s="332"/>
      <c r="K673" s="332"/>
      <c r="L673" s="332"/>
      <c r="M673" s="332"/>
      <c r="N673" s="332"/>
      <c r="O673" s="332"/>
      <c r="P673" s="332"/>
      <c r="Q673" s="332"/>
      <c r="R673" s="332"/>
      <c r="S673" s="332"/>
      <c r="T673" s="332"/>
      <c r="U673" s="332"/>
      <c r="V673" s="332"/>
      <c r="W673" s="332"/>
      <c r="X673" s="332"/>
      <c r="Y673" s="332"/>
      <c r="Z673" s="332"/>
      <c r="AA673" s="332"/>
      <c r="AB673" s="332"/>
      <c r="AC673" s="332"/>
      <c r="AD673" s="332"/>
      <c r="AE673" s="332"/>
      <c r="AF673" s="332"/>
      <c r="AG673" s="332"/>
      <c r="AH673" s="332"/>
      <c r="AI673" s="332"/>
      <c r="AJ673" s="332"/>
      <c r="AK673" s="332"/>
      <c r="AL673" s="332"/>
      <c r="AM673" s="332"/>
      <c r="AN673" s="332"/>
      <c r="AO673" s="332"/>
      <c r="AP673" s="332"/>
      <c r="AQ673" s="332"/>
      <c r="AR673" s="332"/>
      <c r="AS673" s="332"/>
      <c r="AT673" s="332"/>
      <c r="AU673" s="332"/>
      <c r="AV673" s="332"/>
      <c r="AW673" s="332"/>
      <c r="AX673" s="332"/>
      <c r="AY673" s="332"/>
      <c r="AZ673" s="332"/>
      <c r="BA673" s="332"/>
      <c r="BB673" s="332"/>
      <c r="BC673" s="332"/>
      <c r="BD673" s="332"/>
      <c r="BE673" s="332"/>
      <c r="BF673" s="332"/>
      <c r="BG673" s="332"/>
      <c r="BH673" s="332"/>
      <c r="BI673" s="332"/>
      <c r="BJ673" s="332"/>
      <c r="BK673" s="332"/>
      <c r="BL673" s="332"/>
      <c r="BM673" s="332"/>
      <c r="BN673" s="332"/>
      <c r="BO673" s="332"/>
      <c r="BP673" s="332"/>
      <c r="BQ673" s="332"/>
      <c r="BR673" s="332"/>
      <c r="BS673" s="332"/>
      <c r="BT673" s="332"/>
      <c r="BU673" s="332"/>
      <c r="BV673" s="332"/>
      <c r="BW673" s="332"/>
      <c r="BX673" s="332"/>
      <c r="BY673" s="332"/>
      <c r="BZ673" s="332"/>
      <c r="CA673" s="332"/>
      <c r="CB673" s="332"/>
      <c r="CC673" s="332"/>
      <c r="CD673" s="332"/>
      <c r="CE673" s="332"/>
      <c r="CF673" s="332"/>
      <c r="CG673" s="332"/>
      <c r="CH673" s="332"/>
      <c r="CI673" s="332"/>
      <c r="CJ673" s="332"/>
      <c r="CK673" s="332"/>
      <c r="CL673" s="332"/>
    </row>
    <row r="674" spans="1:90" s="270" customFormat="1" ht="14.25" x14ac:dyDescent="0.2">
      <c r="A674" s="321"/>
      <c r="B674" s="321"/>
      <c r="C674" s="315"/>
      <c r="D674" s="371"/>
      <c r="E674" s="367"/>
      <c r="F674" s="367"/>
      <c r="G674" s="332"/>
      <c r="H674" s="332"/>
      <c r="I674" s="332"/>
      <c r="J674" s="332"/>
      <c r="K674" s="332"/>
      <c r="L674" s="332"/>
      <c r="M674" s="332"/>
      <c r="N674" s="332"/>
      <c r="O674" s="332"/>
      <c r="P674" s="332"/>
      <c r="Q674" s="332"/>
      <c r="R674" s="332"/>
      <c r="S674" s="332"/>
      <c r="T674" s="332"/>
      <c r="U674" s="332"/>
      <c r="V674" s="332"/>
      <c r="W674" s="332"/>
      <c r="X674" s="332"/>
      <c r="Y674" s="332"/>
      <c r="Z674" s="332"/>
      <c r="AA674" s="332"/>
      <c r="AB674" s="332"/>
      <c r="AC674" s="332"/>
      <c r="AD674" s="332"/>
      <c r="AE674" s="332"/>
      <c r="AF674" s="332"/>
      <c r="AG674" s="332"/>
      <c r="AH674" s="332"/>
      <c r="AI674" s="332"/>
      <c r="AJ674" s="332"/>
      <c r="AK674" s="332"/>
      <c r="AL674" s="332"/>
      <c r="AM674" s="332"/>
      <c r="AN674" s="332"/>
      <c r="AO674" s="332"/>
      <c r="AP674" s="332"/>
      <c r="AQ674" s="332"/>
      <c r="AR674" s="332"/>
      <c r="AS674" s="332"/>
      <c r="AT674" s="332"/>
      <c r="AU674" s="332"/>
      <c r="AV674" s="332"/>
      <c r="AW674" s="332"/>
      <c r="AX674" s="332"/>
      <c r="AY674" s="332"/>
      <c r="AZ674" s="332"/>
      <c r="BA674" s="332"/>
      <c r="BB674" s="332"/>
      <c r="BC674" s="332"/>
      <c r="BD674" s="332"/>
      <c r="BE674" s="332"/>
      <c r="BF674" s="332"/>
      <c r="BG674" s="332"/>
      <c r="BH674" s="332"/>
      <c r="BI674" s="332"/>
      <c r="BJ674" s="332"/>
      <c r="BK674" s="332"/>
      <c r="BL674" s="332"/>
      <c r="BM674" s="332"/>
      <c r="BN674" s="332"/>
      <c r="BO674" s="332"/>
      <c r="BP674" s="332"/>
      <c r="BQ674" s="332"/>
      <c r="BR674" s="332"/>
      <c r="BS674" s="332"/>
      <c r="BT674" s="332"/>
      <c r="BU674" s="332"/>
      <c r="BV674" s="332"/>
      <c r="BW674" s="332"/>
      <c r="BX674" s="332"/>
      <c r="BY674" s="332"/>
      <c r="BZ674" s="332"/>
      <c r="CA674" s="332"/>
      <c r="CB674" s="332"/>
      <c r="CC674" s="332"/>
      <c r="CD674" s="332"/>
      <c r="CE674" s="332"/>
      <c r="CF674" s="332"/>
      <c r="CG674" s="332"/>
      <c r="CH674" s="332"/>
      <c r="CI674" s="332"/>
      <c r="CJ674" s="332"/>
      <c r="CK674" s="332"/>
      <c r="CL674" s="332"/>
    </row>
    <row r="675" spans="1:90" s="271" customFormat="1" ht="14.25" x14ac:dyDescent="0.2">
      <c r="A675" s="324"/>
      <c r="B675" s="758">
        <v>50240</v>
      </c>
      <c r="C675" s="759" t="s">
        <v>994</v>
      </c>
      <c r="D675" s="760">
        <f ca="1">ROUND(SUM(D669:D674),0)</f>
        <v>0</v>
      </c>
      <c r="E675" s="760">
        <f ca="1">ROUND(SUM(E669:E674),0)</f>
        <v>0</v>
      </c>
      <c r="F675" s="761"/>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c r="AE675" s="334"/>
      <c r="AF675" s="334"/>
      <c r="AG675" s="334"/>
      <c r="AH675" s="334"/>
      <c r="AI675" s="334"/>
      <c r="AJ675" s="334"/>
      <c r="AK675" s="334"/>
      <c r="AL675" s="334"/>
      <c r="AM675" s="334"/>
      <c r="AN675" s="334"/>
      <c r="AO675" s="334"/>
      <c r="AP675" s="334"/>
      <c r="AQ675" s="334"/>
      <c r="AR675" s="334"/>
      <c r="AS675" s="334"/>
      <c r="AT675" s="334"/>
      <c r="AU675" s="334"/>
      <c r="AV675" s="334"/>
      <c r="AW675" s="334"/>
      <c r="AX675" s="334"/>
      <c r="AY675" s="334"/>
      <c r="AZ675" s="334"/>
      <c r="BA675" s="334"/>
      <c r="BB675" s="334"/>
      <c r="BC675" s="334"/>
      <c r="BD675" s="334"/>
      <c r="BE675" s="334"/>
      <c r="BF675" s="334"/>
      <c r="BG675" s="334"/>
      <c r="BH675" s="334"/>
      <c r="BI675" s="334"/>
      <c r="BJ675" s="334"/>
      <c r="BK675" s="334"/>
      <c r="BL675" s="334"/>
      <c r="BM675" s="334"/>
      <c r="BN675" s="334"/>
      <c r="BO675" s="334"/>
      <c r="BP675" s="334"/>
      <c r="BQ675" s="334"/>
      <c r="BR675" s="334"/>
      <c r="BS675" s="334"/>
      <c r="BT675" s="334"/>
      <c r="BU675" s="334"/>
      <c r="BV675" s="334"/>
      <c r="BW675" s="334"/>
      <c r="BX675" s="334"/>
      <c r="BY675" s="334"/>
      <c r="BZ675" s="334"/>
      <c r="CA675" s="334"/>
      <c r="CB675" s="334"/>
      <c r="CC675" s="334"/>
      <c r="CD675" s="334"/>
      <c r="CE675" s="334"/>
      <c r="CF675" s="334"/>
      <c r="CG675" s="334"/>
      <c r="CH675" s="334"/>
      <c r="CI675" s="334"/>
      <c r="CJ675" s="334"/>
      <c r="CK675" s="334"/>
      <c r="CL675" s="334"/>
    </row>
    <row r="676" spans="1:90" ht="15" x14ac:dyDescent="0.2">
      <c r="A676" s="323"/>
      <c r="B676" s="323"/>
      <c r="C676" s="318"/>
      <c r="D676" s="371"/>
      <c r="E676" s="367"/>
      <c r="F676" s="367"/>
    </row>
    <row r="677" spans="1:90" ht="15" x14ac:dyDescent="0.2">
      <c r="A677" s="323"/>
      <c r="B677" s="323"/>
      <c r="C677" s="318"/>
      <c r="D677" s="371"/>
      <c r="E677" s="367"/>
      <c r="F677" s="367"/>
    </row>
    <row r="678" spans="1:90" s="273" customFormat="1" ht="15" x14ac:dyDescent="0.2">
      <c r="A678" s="322"/>
      <c r="B678" s="322">
        <v>60000</v>
      </c>
      <c r="C678" s="317" t="s">
        <v>1663</v>
      </c>
      <c r="D678" s="801">
        <f>ROUND(SUMIFS('GROUP Inputs'!H:H,'GROUP Inputs'!A:A,'Kiwi Park Data'!B678),0)</f>
        <v>0</v>
      </c>
      <c r="E678" s="802">
        <f>ROUND(SUMIFS('GROUP Inputs'!I:I,'GROUP Inputs'!A:A,'Kiwi Park Data'!B678),0)</f>
        <v>0</v>
      </c>
      <c r="F678" s="368"/>
    </row>
    <row r="679" spans="1:90" ht="15" x14ac:dyDescent="0.2">
      <c r="A679" s="323"/>
      <c r="B679" s="323"/>
      <c r="C679" s="318"/>
      <c r="D679" s="371"/>
      <c r="E679" s="367"/>
      <c r="F679" s="367"/>
    </row>
    <row r="680" spans="1:90" ht="15" x14ac:dyDescent="0.2">
      <c r="A680" s="323"/>
      <c r="B680" s="323">
        <v>60100</v>
      </c>
      <c r="C680" s="318" t="s">
        <v>1664</v>
      </c>
      <c r="D680" s="371">
        <f>ROUND(SUMIFS('GROUP Inputs'!H:H,'GROUP Inputs'!A:A,'Kiwi Park Data'!B680),0)</f>
        <v>0</v>
      </c>
      <c r="E680" s="371">
        <f>ROUND(SUMIFS('GROUP Inputs'!I:I,'GROUP Inputs'!A:A,'Kiwi Park Data'!B680),0)</f>
        <v>0</v>
      </c>
      <c r="F680" s="367"/>
    </row>
    <row r="681" spans="1:90" ht="15" x14ac:dyDescent="0.2">
      <c r="A681" s="323"/>
      <c r="B681" s="323">
        <v>60200</v>
      </c>
      <c r="C681" s="318" t="s">
        <v>1645</v>
      </c>
      <c r="D681" s="371">
        <f>ROUND(SUMIFS('GROUP Inputs'!H:H,'GROUP Inputs'!A:A,'Kiwi Park Data'!B681),0)</f>
        <v>0</v>
      </c>
      <c r="E681" s="371">
        <f>ROUND(SUMIFS('GROUP Inputs'!I:I,'GROUP Inputs'!A:A,'Kiwi Park Data'!B681),0)</f>
        <v>0</v>
      </c>
      <c r="F681" s="367"/>
    </row>
    <row r="682" spans="1:90" ht="15" x14ac:dyDescent="0.2">
      <c r="A682" s="323"/>
      <c r="B682" s="323">
        <v>60300</v>
      </c>
      <c r="C682" s="318" t="s">
        <v>1665</v>
      </c>
      <c r="D682" s="371">
        <f>ROUND(SUMIFS('GROUP Inputs'!H:H,'GROUP Inputs'!A:A,'Kiwi Park Data'!B682),0)</f>
        <v>0</v>
      </c>
      <c r="E682" s="371">
        <f>ROUND(SUMIFS('GROUP Inputs'!I:I,'GROUP Inputs'!A:A,'Kiwi Park Data'!B682),0)</f>
        <v>0</v>
      </c>
      <c r="F682" s="367"/>
    </row>
    <row r="683" spans="1:90" ht="15" x14ac:dyDescent="0.2">
      <c r="A683" s="323"/>
      <c r="B683" s="323">
        <v>60308</v>
      </c>
      <c r="C683" s="318" t="s">
        <v>977</v>
      </c>
      <c r="D683" s="371">
        <f>ROUND(SUMIFS('GROUP Inputs'!H:H,'GROUP Inputs'!A:A,'Kiwi Park Data'!B683),0)</f>
        <v>0</v>
      </c>
      <c r="E683" s="371">
        <f>ROUND(SUMIFS('GROUP Inputs'!I:I,'GROUP Inputs'!A:A,'Kiwi Park Data'!B683),0)</f>
        <v>0</v>
      </c>
      <c r="F683" s="367"/>
    </row>
    <row r="684" spans="1:90" ht="15" x14ac:dyDescent="0.2">
      <c r="A684" s="323"/>
      <c r="B684" s="323">
        <v>60310</v>
      </c>
      <c r="C684" s="318" t="s">
        <v>1666</v>
      </c>
      <c r="D684" s="371">
        <f>ROUND(SUMIFS('GROUP Inputs'!H:H,'GROUP Inputs'!A:A,'Kiwi Park Data'!B684),0)</f>
        <v>0</v>
      </c>
      <c r="E684" s="371">
        <f>ROUND(SUMIFS('GROUP Inputs'!I:I,'GROUP Inputs'!A:A,'Kiwi Park Data'!B684),0)</f>
        <v>0</v>
      </c>
      <c r="F684" s="367"/>
    </row>
    <row r="685" spans="1:90" ht="15" x14ac:dyDescent="0.2">
      <c r="A685" s="323"/>
      <c r="B685" s="323">
        <v>60312</v>
      </c>
      <c r="C685" s="318" t="s">
        <v>1667</v>
      </c>
      <c r="D685" s="371">
        <f>ROUND(SUMIFS('GROUP Inputs'!H:H,'GROUP Inputs'!A:A,'Kiwi Park Data'!B685),0)</f>
        <v>0</v>
      </c>
      <c r="E685" s="371">
        <f>ROUND(SUMIFS('GROUP Inputs'!I:I,'GROUP Inputs'!A:A,'Kiwi Park Data'!B685),0)</f>
        <v>0</v>
      </c>
      <c r="F685" s="367"/>
    </row>
    <row r="686" spans="1:90" ht="15" x14ac:dyDescent="0.2">
      <c r="A686" s="323"/>
      <c r="B686" s="323">
        <v>60314</v>
      </c>
      <c r="C686" s="318" t="s">
        <v>988</v>
      </c>
      <c r="D686" s="371">
        <f>ROUND(SUMIFS('GROUP Inputs'!H:H,'GROUP Inputs'!A:A,'Kiwi Park Data'!B686),0)</f>
        <v>0</v>
      </c>
      <c r="E686" s="371">
        <f>ROUND(SUMIFS('GROUP Inputs'!I:I,'GROUP Inputs'!A:A,'Kiwi Park Data'!B686),0)</f>
        <v>0</v>
      </c>
      <c r="F686" s="367"/>
    </row>
    <row r="687" spans="1:90" ht="15" x14ac:dyDescent="0.2">
      <c r="A687" s="323"/>
      <c r="B687" s="323">
        <v>60315</v>
      </c>
      <c r="C687" s="318" t="s">
        <v>1666</v>
      </c>
      <c r="D687" s="371">
        <f>ROUND(SUMIFS('GROUP Inputs'!H:H,'GROUP Inputs'!A:A,'Kiwi Park Data'!B687),0)</f>
        <v>0</v>
      </c>
      <c r="E687" s="371">
        <f>ROUND(SUMIFS('GROUP Inputs'!I:I,'GROUP Inputs'!A:A,'Kiwi Park Data'!B687),0)</f>
        <v>0</v>
      </c>
      <c r="F687" s="367"/>
    </row>
    <row r="688" spans="1:90" ht="15" x14ac:dyDescent="0.2">
      <c r="A688" s="323"/>
      <c r="B688" s="323">
        <v>60317</v>
      </c>
      <c r="C688" s="318" t="s">
        <v>1667</v>
      </c>
      <c r="D688" s="371">
        <f>ROUND(SUMIFS('GROUP Inputs'!H:H,'GROUP Inputs'!A:A,'Kiwi Park Data'!B688),0)</f>
        <v>0</v>
      </c>
      <c r="E688" s="371">
        <f>ROUND(SUMIFS('GROUP Inputs'!I:I,'GROUP Inputs'!A:A,'Kiwi Park Data'!B688),0)</f>
        <v>0</v>
      </c>
      <c r="F688" s="367"/>
    </row>
    <row r="689" spans="1:6" ht="15" x14ac:dyDescent="0.2">
      <c r="A689" s="323"/>
      <c r="B689" s="323">
        <v>60319</v>
      </c>
      <c r="C689" s="318" t="s">
        <v>977</v>
      </c>
      <c r="D689" s="371">
        <f>ROUND(SUMIFS('GROUP Inputs'!H:H,'GROUP Inputs'!A:A,'Kiwi Park Data'!B689),0)</f>
        <v>0</v>
      </c>
      <c r="E689" s="371">
        <f>ROUND(SUMIFS('GROUP Inputs'!I:I,'GROUP Inputs'!A:A,'Kiwi Park Data'!B689),0)</f>
        <v>0</v>
      </c>
      <c r="F689" s="367"/>
    </row>
    <row r="690" spans="1:6" ht="15" x14ac:dyDescent="0.2">
      <c r="A690" s="323"/>
      <c r="B690" s="323">
        <v>60320</v>
      </c>
      <c r="C690" s="318" t="s">
        <v>1668</v>
      </c>
      <c r="D690" s="371">
        <f>ROUND(SUMIFS('GROUP Inputs'!H:H,'GROUP Inputs'!A:A,'Kiwi Park Data'!B690),0)</f>
        <v>0</v>
      </c>
      <c r="E690" s="371">
        <f>ROUND(SUMIFS('GROUP Inputs'!I:I,'GROUP Inputs'!A:A,'Kiwi Park Data'!B690),0)</f>
        <v>0</v>
      </c>
      <c r="F690" s="367"/>
    </row>
    <row r="691" spans="1:6" ht="15" x14ac:dyDescent="0.2">
      <c r="A691" s="323"/>
      <c r="B691" s="323">
        <v>60322</v>
      </c>
      <c r="C691" s="318" t="s">
        <v>1669</v>
      </c>
      <c r="D691" s="371">
        <f>ROUND(SUMIFS('GROUP Inputs'!H:H,'GROUP Inputs'!A:A,'Kiwi Park Data'!B691),0)</f>
        <v>0</v>
      </c>
      <c r="E691" s="371">
        <f>ROUND(SUMIFS('GROUP Inputs'!I:I,'GROUP Inputs'!A:A,'Kiwi Park Data'!B691),0)</f>
        <v>0</v>
      </c>
      <c r="F691" s="367"/>
    </row>
    <row r="692" spans="1:6" ht="15" x14ac:dyDescent="0.2">
      <c r="A692" s="323"/>
      <c r="B692" s="323">
        <v>60324</v>
      </c>
      <c r="C692" s="318" t="s">
        <v>988</v>
      </c>
      <c r="D692" s="371">
        <f>ROUND(SUMIFS('GROUP Inputs'!H:H,'GROUP Inputs'!A:A,'Kiwi Park Data'!B692),0)</f>
        <v>0</v>
      </c>
      <c r="E692" s="371">
        <f>ROUND(SUMIFS('GROUP Inputs'!I:I,'GROUP Inputs'!A:A,'Kiwi Park Data'!B692),0)</f>
        <v>0</v>
      </c>
      <c r="F692" s="367"/>
    </row>
    <row r="693" spans="1:6" ht="15" x14ac:dyDescent="0.2">
      <c r="A693" s="323"/>
      <c r="B693" s="323">
        <v>60325</v>
      </c>
      <c r="C693" s="318" t="s">
        <v>1668</v>
      </c>
      <c r="D693" s="371">
        <f>ROUND(SUMIFS('GROUP Inputs'!H:H,'GROUP Inputs'!A:A,'Kiwi Park Data'!B693),0)</f>
        <v>0</v>
      </c>
      <c r="E693" s="371">
        <f>ROUND(SUMIFS('GROUP Inputs'!I:I,'GROUP Inputs'!A:A,'Kiwi Park Data'!B693),0)</f>
        <v>0</v>
      </c>
      <c r="F693" s="367"/>
    </row>
    <row r="694" spans="1:6" ht="15" x14ac:dyDescent="0.2">
      <c r="A694" s="323"/>
      <c r="B694" s="323">
        <v>60327</v>
      </c>
      <c r="C694" s="318" t="s">
        <v>1669</v>
      </c>
      <c r="D694" s="371">
        <f>ROUND(SUMIFS('GROUP Inputs'!H:H,'GROUP Inputs'!A:A,'Kiwi Park Data'!B694),0)</f>
        <v>0</v>
      </c>
      <c r="E694" s="371">
        <f>ROUND(SUMIFS('GROUP Inputs'!I:I,'GROUP Inputs'!A:A,'Kiwi Park Data'!B694),0)</f>
        <v>0</v>
      </c>
      <c r="F694" s="367"/>
    </row>
    <row r="695" spans="1:6" ht="15" x14ac:dyDescent="0.2">
      <c r="A695" s="323"/>
      <c r="B695" s="323">
        <v>60329</v>
      </c>
      <c r="C695" s="318" t="s">
        <v>977</v>
      </c>
      <c r="D695" s="371">
        <f>ROUND(SUMIFS('GROUP Inputs'!H:H,'GROUP Inputs'!A:A,'Kiwi Park Data'!B695),0)</f>
        <v>0</v>
      </c>
      <c r="E695" s="371">
        <f>ROUND(SUMIFS('GROUP Inputs'!I:I,'GROUP Inputs'!A:A,'Kiwi Park Data'!B695),0)</f>
        <v>0</v>
      </c>
      <c r="F695" s="367"/>
    </row>
    <row r="696" spans="1:6" ht="15" x14ac:dyDescent="0.2">
      <c r="A696" s="323"/>
      <c r="B696" s="323">
        <v>60330</v>
      </c>
      <c r="C696" s="318" t="s">
        <v>1670</v>
      </c>
      <c r="D696" s="371">
        <f>ROUND(SUMIFS('GROUP Inputs'!H:H,'GROUP Inputs'!A:A,'Kiwi Park Data'!B696),0)</f>
        <v>0</v>
      </c>
      <c r="E696" s="371">
        <f>ROUND(SUMIFS('GROUP Inputs'!I:I,'GROUP Inputs'!A:A,'Kiwi Park Data'!B696),0)</f>
        <v>0</v>
      </c>
      <c r="F696" s="367"/>
    </row>
    <row r="697" spans="1:6" ht="15" x14ac:dyDescent="0.2">
      <c r="A697" s="323"/>
      <c r="B697" s="323">
        <v>60332</v>
      </c>
      <c r="C697" s="318" t="s">
        <v>1671</v>
      </c>
      <c r="D697" s="371">
        <f>ROUND(SUMIFS('GROUP Inputs'!H:H,'GROUP Inputs'!A:A,'Kiwi Park Data'!B697),0)</f>
        <v>0</v>
      </c>
      <c r="E697" s="371">
        <f>ROUND(SUMIFS('GROUP Inputs'!I:I,'GROUP Inputs'!A:A,'Kiwi Park Data'!B697),0)</f>
        <v>0</v>
      </c>
      <c r="F697" s="367"/>
    </row>
    <row r="698" spans="1:6" ht="15" x14ac:dyDescent="0.2">
      <c r="A698" s="323"/>
      <c r="B698" s="323">
        <v>60334</v>
      </c>
      <c r="C698" s="318" t="s">
        <v>988</v>
      </c>
      <c r="D698" s="371">
        <f>ROUND(SUMIFS('GROUP Inputs'!H:H,'GROUP Inputs'!A:A,'Kiwi Park Data'!B698),0)</f>
        <v>0</v>
      </c>
      <c r="E698" s="371">
        <f>ROUND(SUMIFS('GROUP Inputs'!I:I,'GROUP Inputs'!A:A,'Kiwi Park Data'!B698),0)</f>
        <v>0</v>
      </c>
      <c r="F698" s="367"/>
    </row>
    <row r="699" spans="1:6" ht="15" x14ac:dyDescent="0.2">
      <c r="A699" s="323"/>
      <c r="B699" s="323">
        <v>60335</v>
      </c>
      <c r="C699" s="318" t="s">
        <v>1670</v>
      </c>
      <c r="D699" s="371">
        <f>ROUND(SUMIFS('GROUP Inputs'!H:H,'GROUP Inputs'!A:A,'Kiwi Park Data'!B699),0)</f>
        <v>0</v>
      </c>
      <c r="E699" s="371">
        <f>ROUND(SUMIFS('GROUP Inputs'!I:I,'GROUP Inputs'!A:A,'Kiwi Park Data'!B699),0)</f>
        <v>0</v>
      </c>
      <c r="F699" s="367"/>
    </row>
    <row r="700" spans="1:6" ht="15" x14ac:dyDescent="0.2">
      <c r="A700" s="323"/>
      <c r="B700" s="323">
        <v>60337</v>
      </c>
      <c r="C700" s="318" t="s">
        <v>1671</v>
      </c>
      <c r="D700" s="371">
        <f>ROUND(SUMIFS('GROUP Inputs'!H:H,'GROUP Inputs'!A:A,'Kiwi Park Data'!B700),0)</f>
        <v>0</v>
      </c>
      <c r="E700" s="371">
        <f>ROUND(SUMIFS('GROUP Inputs'!I:I,'GROUP Inputs'!A:A,'Kiwi Park Data'!B700),0)</f>
        <v>0</v>
      </c>
      <c r="F700" s="367"/>
    </row>
    <row r="701" spans="1:6" ht="15" x14ac:dyDescent="0.2">
      <c r="A701" s="323"/>
      <c r="B701" s="323">
        <v>60400</v>
      </c>
      <c r="C701" s="318" t="s">
        <v>1672</v>
      </c>
      <c r="D701" s="371">
        <f>ROUND(SUMIFS('GROUP Inputs'!H:H,'GROUP Inputs'!A:A,'Kiwi Park Data'!B701),0)</f>
        <v>0</v>
      </c>
      <c r="E701" s="371">
        <f>ROUND(SUMIFS('GROUP Inputs'!I:I,'GROUP Inputs'!A:A,'Kiwi Park Data'!B701),0)</f>
        <v>0</v>
      </c>
      <c r="F701" s="367"/>
    </row>
    <row r="702" spans="1:6" ht="15" x14ac:dyDescent="0.2">
      <c r="A702" s="323"/>
      <c r="B702" s="323">
        <v>60410</v>
      </c>
      <c r="C702" s="318" t="s">
        <v>1673</v>
      </c>
      <c r="D702" s="371">
        <f>ROUND(SUMIFS('GROUP Inputs'!H:H,'GROUP Inputs'!A:A,'Kiwi Park Data'!B702),0)</f>
        <v>0</v>
      </c>
      <c r="E702" s="371">
        <f>ROUND(SUMIFS('GROUP Inputs'!I:I,'GROUP Inputs'!A:A,'Kiwi Park Data'!B702),0)</f>
        <v>0</v>
      </c>
      <c r="F702" s="367"/>
    </row>
    <row r="703" spans="1:6" ht="15" x14ac:dyDescent="0.2">
      <c r="A703" s="323"/>
      <c r="B703" s="323">
        <v>60420</v>
      </c>
      <c r="C703" s="318" t="s">
        <v>1674</v>
      </c>
      <c r="D703" s="371">
        <f>ROUND(SUMIFS('GROUP Inputs'!H:H,'GROUP Inputs'!A:A,'Kiwi Park Data'!B703),0)</f>
        <v>0</v>
      </c>
      <c r="E703" s="371">
        <f>ROUND(SUMIFS('GROUP Inputs'!I:I,'GROUP Inputs'!A:A,'Kiwi Park Data'!B703),0)</f>
        <v>0</v>
      </c>
      <c r="F703" s="367"/>
    </row>
    <row r="704" spans="1:6" ht="15" x14ac:dyDescent="0.2">
      <c r="A704" s="323"/>
      <c r="B704" s="323">
        <v>60499</v>
      </c>
      <c r="C704" s="318" t="s">
        <v>1675</v>
      </c>
      <c r="D704" s="371">
        <f>ROUND(SUMIFS('GROUP Inputs'!H:H,'GROUP Inputs'!A:A,'Kiwi Park Data'!B704),0)</f>
        <v>0</v>
      </c>
      <c r="E704" s="371">
        <f>ROUND(SUMIFS('GROUP Inputs'!I:I,'GROUP Inputs'!A:A,'Kiwi Park Data'!B704),0)</f>
        <v>0</v>
      </c>
      <c r="F704" s="367"/>
    </row>
    <row r="705" spans="1:6" ht="15" x14ac:dyDescent="0.2">
      <c r="A705" s="323"/>
      <c r="B705" s="323">
        <v>60500</v>
      </c>
      <c r="C705" s="318" t="s">
        <v>1676</v>
      </c>
      <c r="D705" s="371">
        <f>ROUND(SUMIFS('GROUP Inputs'!H:H,'GROUP Inputs'!A:A,'Kiwi Park Data'!B705),0)</f>
        <v>0</v>
      </c>
      <c r="E705" s="371">
        <f>ROUND(SUMIFS('GROUP Inputs'!I:I,'GROUP Inputs'!A:A,'Kiwi Park Data'!B705),0)</f>
        <v>0</v>
      </c>
      <c r="F705" s="367"/>
    </row>
    <row r="706" spans="1:6" ht="15" x14ac:dyDescent="0.2">
      <c r="A706" s="323"/>
      <c r="B706" s="323">
        <v>60501</v>
      </c>
      <c r="C706" s="318" t="s">
        <v>1677</v>
      </c>
      <c r="D706" s="371">
        <f>ROUND(SUMIFS('GROUP Inputs'!H:H,'GROUP Inputs'!A:A,'Kiwi Park Data'!B706),0)</f>
        <v>0</v>
      </c>
      <c r="E706" s="371">
        <f>ROUND(SUMIFS('GROUP Inputs'!I:I,'GROUP Inputs'!A:A,'Kiwi Park Data'!B706),0)</f>
        <v>0</v>
      </c>
      <c r="F706" s="367"/>
    </row>
    <row r="707" spans="1:6" ht="15" x14ac:dyDescent="0.2">
      <c r="A707" s="323"/>
      <c r="B707" s="323">
        <v>60502</v>
      </c>
      <c r="C707" s="318" t="s">
        <v>1678</v>
      </c>
      <c r="D707" s="371">
        <f>ROUND(SUMIFS('GROUP Inputs'!H:H,'GROUP Inputs'!A:A,'Kiwi Park Data'!B707),0)</f>
        <v>0</v>
      </c>
      <c r="E707" s="371">
        <f>ROUND(SUMIFS('GROUP Inputs'!I:I,'GROUP Inputs'!A:A,'Kiwi Park Data'!B707),0)</f>
        <v>0</v>
      </c>
      <c r="F707" s="367"/>
    </row>
    <row r="708" spans="1:6" ht="15" x14ac:dyDescent="0.2">
      <c r="A708" s="323"/>
      <c r="B708" s="323">
        <v>60700</v>
      </c>
      <c r="C708" s="318" t="s">
        <v>1679</v>
      </c>
      <c r="D708" s="371">
        <f>ROUND(SUMIFS('GROUP Inputs'!H:H,'GROUP Inputs'!A:A,'Kiwi Park Data'!B708),0)</f>
        <v>0</v>
      </c>
      <c r="E708" s="371">
        <f>ROUND(SUMIFS('GROUP Inputs'!I:I,'GROUP Inputs'!A:A,'Kiwi Park Data'!B708),0)</f>
        <v>0</v>
      </c>
      <c r="F708" s="367"/>
    </row>
    <row r="709" spans="1:6" ht="15" x14ac:dyDescent="0.2">
      <c r="A709" s="323"/>
      <c r="B709" s="323">
        <v>60701</v>
      </c>
      <c r="C709" s="318" t="s">
        <v>1680</v>
      </c>
      <c r="D709" s="371">
        <f>ROUND(SUMIFS('GROUP Inputs'!H:H,'GROUP Inputs'!A:A,'Kiwi Park Data'!B709),0)</f>
        <v>0</v>
      </c>
      <c r="E709" s="371">
        <f>ROUND(SUMIFS('GROUP Inputs'!I:I,'GROUP Inputs'!A:A,'Kiwi Park Data'!B709),0)</f>
        <v>0</v>
      </c>
      <c r="F709" s="367"/>
    </row>
    <row r="710" spans="1:6" ht="15" x14ac:dyDescent="0.2">
      <c r="A710" s="323"/>
      <c r="B710" s="323">
        <v>60702</v>
      </c>
      <c r="C710" s="318" t="s">
        <v>1681</v>
      </c>
      <c r="D710" s="371">
        <f>ROUND(SUMIFS('GROUP Inputs'!H:H,'GROUP Inputs'!A:A,'Kiwi Park Data'!B710),0)</f>
        <v>0</v>
      </c>
      <c r="E710" s="371">
        <f>ROUND(SUMIFS('GROUP Inputs'!I:I,'GROUP Inputs'!A:A,'Kiwi Park Data'!B710),0)</f>
        <v>0</v>
      </c>
      <c r="F710" s="367"/>
    </row>
    <row r="711" spans="1:6" ht="15" x14ac:dyDescent="0.2">
      <c r="A711" s="323"/>
      <c r="B711" s="323">
        <v>60703</v>
      </c>
      <c r="C711" s="318" t="s">
        <v>1682</v>
      </c>
      <c r="D711" s="371">
        <f>ROUND(SUMIFS('GROUP Inputs'!H:H,'GROUP Inputs'!A:A,'Kiwi Park Data'!B711),0)</f>
        <v>0</v>
      </c>
      <c r="E711" s="371">
        <f>ROUND(SUMIFS('GROUP Inputs'!I:I,'GROUP Inputs'!A:A,'Kiwi Park Data'!B711),0)</f>
        <v>0</v>
      </c>
      <c r="F711" s="367"/>
    </row>
    <row r="712" spans="1:6" ht="15" x14ac:dyDescent="0.2">
      <c r="A712" s="323"/>
      <c r="B712" s="323">
        <v>60704</v>
      </c>
      <c r="C712" s="318" t="s">
        <v>1683</v>
      </c>
      <c r="D712" s="371">
        <f>ROUND(SUMIFS('GROUP Inputs'!H:H,'GROUP Inputs'!A:A,'Kiwi Park Data'!B712),0)</f>
        <v>0</v>
      </c>
      <c r="E712" s="371">
        <f>ROUND(SUMIFS('GROUP Inputs'!I:I,'GROUP Inputs'!A:A,'Kiwi Park Data'!B712),0)</f>
        <v>0</v>
      </c>
      <c r="F712" s="367"/>
    </row>
    <row r="713" spans="1:6" ht="14.25" x14ac:dyDescent="0.2">
      <c r="A713" s="326"/>
      <c r="B713" s="326"/>
      <c r="C713" s="316"/>
      <c r="D713" s="371">
        <f>ROUND(SUMIFS('GROUP Inputs'!H:H,'GROUP Inputs'!A:A,'Kiwi Park Data'!B713),0)</f>
        <v>0</v>
      </c>
      <c r="E713" s="371">
        <f>ROUND(SUMIFS('GROUP Inputs'!I:I,'GROUP Inputs'!A:A,'Kiwi Park Data'!B713),0)</f>
        <v>0</v>
      </c>
      <c r="F713" s="367"/>
    </row>
    <row r="714" spans="1:6" x14ac:dyDescent="0.2">
      <c r="A714" s="329"/>
      <c r="B714" s="329"/>
      <c r="C714" s="330"/>
      <c r="D714" s="373"/>
      <c r="E714" s="369"/>
      <c r="F714" s="369"/>
    </row>
    <row r="715" spans="1:6" s="273" customFormat="1" x14ac:dyDescent="0.2">
      <c r="D715" s="364"/>
      <c r="E715" s="364"/>
      <c r="F715" s="364"/>
    </row>
  </sheetData>
  <mergeCells count="1">
    <mergeCell ref="K496:N499"/>
  </mergeCells>
  <conditionalFormatting sqref="F493">
    <cfRule type="cellIs" dxfId="12" priority="11" operator="lessThan">
      <formula>0</formula>
    </cfRule>
    <cfRule type="cellIs" dxfId="11" priority="13" operator="lessThan">
      <formula>0</formula>
    </cfRule>
  </conditionalFormatting>
  <conditionalFormatting sqref="F498">
    <cfRule type="cellIs" dxfId="10" priority="12" operator="lessThan">
      <formula>0</formula>
    </cfRule>
  </conditionalFormatting>
  <conditionalFormatting sqref="F497">
    <cfRule type="cellIs" dxfId="9" priority="9" operator="lessThan">
      <formula>0</formula>
    </cfRule>
    <cfRule type="cellIs" dxfId="8" priority="10" operator="lessThan">
      <formula>0</formula>
    </cfRule>
  </conditionalFormatting>
  <conditionalFormatting sqref="F504">
    <cfRule type="cellIs" dxfId="7" priority="7" operator="lessThan">
      <formula>0</formula>
    </cfRule>
    <cfRule type="cellIs" dxfId="6" priority="8" operator="lessThan">
      <formula>0</formula>
    </cfRule>
  </conditionalFormatting>
  <conditionalFormatting sqref="F495">
    <cfRule type="cellIs" dxfId="5" priority="5" operator="lessThan">
      <formula>0</formula>
    </cfRule>
    <cfRule type="cellIs" dxfId="4" priority="6" operator="lessThan">
      <formula>0</formula>
    </cfRule>
  </conditionalFormatting>
  <conditionalFormatting sqref="F435">
    <cfRule type="cellIs" dxfId="3" priority="3" operator="lessThan">
      <formula>0</formula>
    </cfRule>
    <cfRule type="cellIs" dxfId="2" priority="4" operator="lessThan">
      <formula>0</formula>
    </cfRule>
  </conditionalFormatting>
  <conditionalFormatting sqref="F200">
    <cfRule type="cellIs" dxfId="1" priority="1" operator="lessThan">
      <formula>0</formula>
    </cfRule>
    <cfRule type="cellIs" dxfId="0" priority="2" operator="lessThan">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FF00"/>
  </sheetPr>
  <dimension ref="A1:EE266"/>
  <sheetViews>
    <sheetView showGridLines="0" zoomScale="90" zoomScaleNormal="90" workbookViewId="0">
      <pane ySplit="17" topLeftCell="A235" activePane="bottomLeft" state="frozen"/>
      <selection pane="bottomLeft" activeCell="C21" sqref="C21:F265"/>
    </sheetView>
  </sheetViews>
  <sheetFormatPr defaultColWidth="9.140625" defaultRowHeight="12.75" x14ac:dyDescent="0.2"/>
  <cols>
    <col min="1" max="1" width="8.7109375" style="269" customWidth="1"/>
    <col min="2" max="2" width="55.85546875" style="269" customWidth="1"/>
    <col min="3" max="3" width="19.5703125" style="269" bestFit="1" customWidth="1"/>
    <col min="4" max="6" width="18.7109375" style="294" customWidth="1"/>
    <col min="7" max="7" width="12.140625" style="295" customWidth="1"/>
    <col min="8" max="133" width="12.140625" style="294" customWidth="1"/>
    <col min="134" max="134" width="255.7109375" style="273" hidden="1" customWidth="1"/>
    <col min="135" max="135" width="2.140625" style="273" bestFit="1" customWidth="1"/>
    <col min="136" max="16384" width="9.140625" style="273"/>
  </cols>
  <sheetData>
    <row r="1" spans="1:133" x14ac:dyDescent="0.2">
      <c r="A1" s="297" t="s">
        <v>119</v>
      </c>
      <c r="B1" s="298"/>
      <c r="C1" s="298"/>
      <c r="D1" s="298"/>
      <c r="E1" s="298"/>
      <c r="F1" s="298"/>
      <c r="EC1" s="296"/>
    </row>
    <row r="2" spans="1:133" ht="12.75" customHeight="1" x14ac:dyDescent="0.2">
      <c r="A2" s="1628" t="s">
        <v>120</v>
      </c>
      <c r="B2" s="1628"/>
      <c r="C2" s="1628"/>
      <c r="D2" s="1628"/>
      <c r="E2" s="1628"/>
      <c r="F2" s="1629"/>
      <c r="EC2" s="296"/>
    </row>
    <row r="3" spans="1:133" x14ac:dyDescent="0.2">
      <c r="A3" s="1628"/>
      <c r="B3" s="1628"/>
      <c r="C3" s="1628"/>
      <c r="D3" s="1628"/>
      <c r="E3" s="1628"/>
      <c r="F3" s="1629"/>
      <c r="EC3" s="296"/>
    </row>
    <row r="4" spans="1:133" x14ac:dyDescent="0.2">
      <c r="A4" s="1628"/>
      <c r="B4" s="1628"/>
      <c r="C4" s="1628"/>
      <c r="D4" s="1628"/>
      <c r="E4" s="1628"/>
      <c r="F4" s="1629"/>
      <c r="I4" s="338"/>
      <c r="EC4" s="296"/>
    </row>
    <row r="5" spans="1:133" x14ac:dyDescent="0.2">
      <c r="A5" s="1628"/>
      <c r="B5" s="1628"/>
      <c r="C5" s="1628"/>
      <c r="D5" s="1628"/>
      <c r="E5" s="1628"/>
      <c r="F5" s="1629"/>
      <c r="I5" s="338"/>
      <c r="EC5" s="296"/>
    </row>
    <row r="6" spans="1:133" x14ac:dyDescent="0.2">
      <c r="A6" s="1227" t="s">
        <v>121</v>
      </c>
      <c r="B6" s="1489"/>
      <c r="C6" s="1489"/>
      <c r="D6" s="986"/>
      <c r="E6" s="986"/>
      <c r="F6" s="986"/>
      <c r="I6" s="338"/>
      <c r="EC6" s="296"/>
    </row>
    <row r="7" spans="1:133" ht="12.75" customHeight="1" x14ac:dyDescent="0.2">
      <c r="A7" s="1628" t="s">
        <v>122</v>
      </c>
      <c r="B7" s="1628"/>
      <c r="C7" s="1628"/>
      <c r="D7" s="1628"/>
      <c r="E7" s="1628"/>
      <c r="F7" s="1629"/>
      <c r="I7" s="338"/>
      <c r="EC7" s="296"/>
    </row>
    <row r="8" spans="1:133" x14ac:dyDescent="0.2">
      <c r="A8" s="1628"/>
      <c r="B8" s="1628"/>
      <c r="C8" s="1628"/>
      <c r="D8" s="1628"/>
      <c r="E8" s="1628"/>
      <c r="F8" s="1629"/>
      <c r="I8" s="338"/>
      <c r="EC8" s="296"/>
    </row>
    <row r="9" spans="1:133" x14ac:dyDescent="0.2">
      <c r="A9" s="1489"/>
      <c r="B9" s="1489"/>
      <c r="C9" s="1489"/>
      <c r="D9" s="986"/>
      <c r="E9" s="986"/>
      <c r="F9" s="986"/>
      <c r="I9" s="338"/>
      <c r="EC9" s="296"/>
    </row>
    <row r="10" spans="1:133" ht="12.75" customHeight="1" x14ac:dyDescent="0.2">
      <c r="A10" s="1628" t="s">
        <v>123</v>
      </c>
      <c r="B10" s="1628"/>
      <c r="C10" s="1628"/>
      <c r="D10" s="1628"/>
      <c r="E10" s="1628"/>
      <c r="F10" s="1629"/>
      <c r="I10" s="338"/>
      <c r="EC10" s="296"/>
    </row>
    <row r="11" spans="1:133" x14ac:dyDescent="0.2">
      <c r="A11" s="1489"/>
      <c r="B11" s="1489"/>
      <c r="C11" s="1489"/>
      <c r="D11" s="986"/>
      <c r="E11" s="986"/>
      <c r="F11" s="986"/>
      <c r="EC11" s="296"/>
    </row>
    <row r="12" spans="1:133" ht="12.75" customHeight="1" x14ac:dyDescent="0.2">
      <c r="A12" s="1628" t="s">
        <v>124</v>
      </c>
      <c r="B12" s="1628"/>
      <c r="C12" s="1628"/>
      <c r="D12" s="1628"/>
      <c r="E12" s="1628"/>
      <c r="F12" s="1629"/>
      <c r="EC12" s="296"/>
    </row>
    <row r="13" spans="1:133" x14ac:dyDescent="0.2">
      <c r="A13" s="1628"/>
      <c r="B13" s="1628"/>
      <c r="C13" s="1628"/>
      <c r="D13" s="1628"/>
      <c r="E13" s="1628"/>
      <c r="F13" s="1629"/>
      <c r="EC13" s="296"/>
    </row>
    <row r="14" spans="1:133" ht="12.75" customHeight="1" x14ac:dyDescent="0.2">
      <c r="A14" s="1628" t="s">
        <v>125</v>
      </c>
      <c r="B14" s="1628"/>
      <c r="C14" s="1628"/>
      <c r="D14" s="1628"/>
      <c r="E14" s="1628"/>
      <c r="F14" s="1629"/>
      <c r="EC14" s="296"/>
    </row>
    <row r="15" spans="1:133" x14ac:dyDescent="0.2">
      <c r="A15" s="1628"/>
      <c r="B15" s="1628"/>
      <c r="C15" s="1628"/>
      <c r="D15" s="1628"/>
      <c r="E15" s="1628"/>
      <c r="F15" s="1629"/>
      <c r="EC15" s="296"/>
    </row>
    <row r="16" spans="1:133" x14ac:dyDescent="0.2">
      <c r="A16" s="273"/>
      <c r="B16" s="273"/>
      <c r="C16" s="1491" t="str">
        <f>IF(ABS(ROUND(SUM(C20:C265),0))=0,"Balances","Does Not Balance")</f>
        <v>Balances</v>
      </c>
      <c r="D16" s="1491" t="str">
        <f>IF(ABS(ROUND(SUM(D20:D265),0))=0,"Balances","Does Not Balance")</f>
        <v>Balances</v>
      </c>
      <c r="E16" s="1491" t="str">
        <f>IF(ABS(ROUND(SUM(E20:E265),0))=0,"Balances","Does Not Balance")</f>
        <v>Balances</v>
      </c>
      <c r="F16" s="988" t="str">
        <f>IF(ABS(ROUND(SUM(F20:F265),0))=0,"Balances","Does Not Balance")</f>
        <v>Balances</v>
      </c>
      <c r="G16" s="985" t="str">
        <f>IF(COUNT(G20:EC265)=COUNT('Sch ParentTrial Balance Input'!A:A),"Codes Balances","Codes Excluded")</f>
        <v>Codes Excluded</v>
      </c>
      <c r="EC16" s="296"/>
    </row>
    <row r="17" spans="1:135" ht="25.5" x14ac:dyDescent="0.2">
      <c r="A17" s="277"/>
      <c r="B17" s="277"/>
      <c r="C17" s="602" t="str">
        <f>'Sch ParentTrial Balance Input'!C2</f>
        <v>Actual 2021 Amount</v>
      </c>
      <c r="D17" s="783" t="str">
        <f>'Sch ParentTrial Balance Input'!D2</f>
        <v>Budget 2021 Amount</v>
      </c>
      <c r="E17" s="783" t="str">
        <f>'Sch ParentTrial Balance Input'!E2</f>
        <v>Actual 2020 Amount</v>
      </c>
      <c r="F17" s="783" t="str">
        <f>'Sch ParentTrial Balance Input'!F2</f>
        <v>Opening B/S for Budget 2021</v>
      </c>
      <c r="G17" s="357" t="s">
        <v>126</v>
      </c>
      <c r="H17" s="357"/>
      <c r="I17" s="357"/>
      <c r="J17" s="357"/>
      <c r="K17" s="357"/>
      <c r="L17" s="357"/>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c r="AS17" s="357"/>
      <c r="AT17" s="357"/>
      <c r="AU17" s="357"/>
      <c r="AV17" s="357"/>
      <c r="AW17" s="357"/>
      <c r="AX17" s="357"/>
      <c r="AY17" s="357"/>
      <c r="AZ17" s="357"/>
      <c r="BA17" s="357"/>
      <c r="BB17" s="357"/>
      <c r="BC17" s="357"/>
      <c r="BD17" s="357"/>
      <c r="BE17" s="357"/>
      <c r="BF17" s="357"/>
      <c r="BG17" s="357"/>
      <c r="BH17" s="357"/>
      <c r="BI17" s="357"/>
      <c r="BJ17" s="357"/>
      <c r="BK17" s="357"/>
      <c r="BL17" s="357"/>
      <c r="BM17" s="357"/>
      <c r="BN17" s="357"/>
      <c r="BO17" s="357"/>
      <c r="BP17" s="357"/>
      <c r="BQ17" s="357"/>
      <c r="BR17" s="357"/>
      <c r="BS17" s="357"/>
      <c r="BT17" s="357"/>
      <c r="BU17" s="357"/>
      <c r="BV17" s="357"/>
      <c r="BW17" s="357"/>
      <c r="BX17" s="357"/>
      <c r="BY17" s="357"/>
      <c r="BZ17" s="357"/>
      <c r="CA17" s="357"/>
      <c r="CB17" s="357"/>
      <c r="CC17" s="357"/>
      <c r="CD17" s="357"/>
      <c r="CE17" s="357"/>
      <c r="CF17" s="357"/>
      <c r="CG17" s="357"/>
      <c r="CH17" s="357"/>
      <c r="CI17" s="357"/>
      <c r="CJ17" s="357"/>
      <c r="CK17" s="357"/>
      <c r="CL17" s="357"/>
      <c r="CM17" s="357"/>
      <c r="CN17" s="357"/>
      <c r="CO17" s="357"/>
      <c r="CP17" s="357"/>
      <c r="CQ17" s="357"/>
      <c r="CR17" s="357"/>
      <c r="CS17" s="1088"/>
      <c r="CT17" s="1088"/>
      <c r="CU17" s="1088"/>
      <c r="CV17" s="1088"/>
      <c r="CW17" s="1088"/>
      <c r="CX17" s="1088"/>
      <c r="CY17" s="1088"/>
      <c r="CZ17" s="1088"/>
      <c r="DA17" s="1088"/>
      <c r="DB17" s="1088"/>
      <c r="DC17" s="1088"/>
      <c r="DD17" s="1088"/>
      <c r="DE17" s="1088"/>
      <c r="DF17" s="1088"/>
      <c r="DG17" s="1088"/>
      <c r="DH17" s="1088"/>
      <c r="DI17" s="1088"/>
      <c r="DJ17" s="1088"/>
      <c r="DK17" s="1088"/>
      <c r="DL17" s="1088"/>
      <c r="DM17" s="1088"/>
      <c r="DN17" s="1088"/>
      <c r="DO17" s="1088"/>
      <c r="DP17" s="1088"/>
      <c r="DQ17" s="1088"/>
      <c r="DR17" s="1088"/>
      <c r="DS17" s="1088"/>
      <c r="DT17" s="1088"/>
      <c r="DU17" s="1088"/>
      <c r="DV17" s="1088"/>
      <c r="DW17" s="1088"/>
      <c r="DX17" s="1088"/>
      <c r="DY17" s="1088"/>
      <c r="DZ17" s="1088"/>
      <c r="EA17" s="1088"/>
      <c r="EB17" s="1088"/>
      <c r="EC17" s="1089"/>
      <c r="ED17" s="273">
        <v>1</v>
      </c>
      <c r="EE17" s="273">
        <v>1</v>
      </c>
    </row>
    <row r="18" spans="1:135" x14ac:dyDescent="0.2">
      <c r="A18" s="343"/>
      <c r="B18" s="1088" t="s">
        <v>127</v>
      </c>
      <c r="C18" s="1187"/>
      <c r="D18" s="1188"/>
      <c r="E18" s="1188"/>
      <c r="F18" s="1188"/>
      <c r="G18" s="1088"/>
      <c r="H18" s="1088"/>
      <c r="I18" s="1088"/>
      <c r="J18" s="1088"/>
      <c r="K18" s="1088"/>
      <c r="L18" s="1088"/>
      <c r="M18" s="1088"/>
      <c r="N18" s="1088"/>
      <c r="O18" s="1088"/>
      <c r="P18" s="1088"/>
      <c r="Q18" s="1088"/>
      <c r="R18" s="1088"/>
      <c r="S18" s="1088"/>
      <c r="T18" s="1088"/>
      <c r="U18" s="1088"/>
      <c r="V18" s="1088"/>
      <c r="W18" s="1088"/>
      <c r="X18" s="1088"/>
      <c r="Y18" s="1088"/>
      <c r="Z18" s="1088"/>
      <c r="AA18" s="1088"/>
      <c r="AB18" s="1088"/>
      <c r="AC18" s="1088"/>
      <c r="AD18" s="1088"/>
      <c r="AE18" s="1088"/>
      <c r="AF18" s="1088"/>
      <c r="AG18" s="1088"/>
      <c r="AH18" s="1088"/>
      <c r="AI18" s="1088"/>
      <c r="AJ18" s="1088"/>
      <c r="AK18" s="1088"/>
      <c r="AL18" s="1088"/>
      <c r="AM18" s="1088"/>
      <c r="AN18" s="1088"/>
      <c r="AO18" s="1088"/>
      <c r="AP18" s="1088"/>
      <c r="AQ18" s="1088"/>
      <c r="AR18" s="1088"/>
      <c r="AS18" s="1088"/>
      <c r="AT18" s="1088"/>
      <c r="AU18" s="1088"/>
      <c r="AV18" s="1088"/>
      <c r="AW18" s="1088"/>
      <c r="AX18" s="1088"/>
      <c r="AY18" s="1088"/>
      <c r="AZ18" s="1088"/>
      <c r="BA18" s="1088"/>
      <c r="BB18" s="1088"/>
      <c r="BC18" s="1088"/>
      <c r="BD18" s="1088"/>
      <c r="BE18" s="1088"/>
      <c r="BF18" s="1088"/>
      <c r="BG18" s="1088"/>
      <c r="BH18" s="1088"/>
      <c r="BI18" s="1088"/>
      <c r="BJ18" s="1088"/>
      <c r="BK18" s="1088"/>
      <c r="BL18" s="1088"/>
      <c r="BM18" s="1088"/>
      <c r="BN18" s="1088"/>
      <c r="BO18" s="1088"/>
      <c r="BP18" s="1088"/>
      <c r="BQ18" s="1088"/>
      <c r="BR18" s="1088"/>
      <c r="BS18" s="1088"/>
      <c r="BT18" s="1088"/>
      <c r="BU18" s="1088"/>
      <c r="BV18" s="1088"/>
      <c r="BW18" s="1088"/>
      <c r="BX18" s="1088"/>
      <c r="BY18" s="1088"/>
      <c r="BZ18" s="1088"/>
      <c r="CA18" s="1088"/>
      <c r="CB18" s="1088"/>
      <c r="CC18" s="1088"/>
      <c r="CD18" s="1088"/>
      <c r="CE18" s="1088"/>
      <c r="CF18" s="1088"/>
      <c r="CG18" s="1088"/>
      <c r="CH18" s="1088"/>
      <c r="CI18" s="1088"/>
      <c r="CJ18" s="1088"/>
      <c r="CK18" s="1088"/>
      <c r="CL18" s="1088"/>
      <c r="CM18" s="1088"/>
      <c r="CN18" s="1088"/>
      <c r="CO18" s="1088"/>
      <c r="CP18" s="1088"/>
      <c r="CQ18" s="1088"/>
      <c r="CR18" s="1088"/>
      <c r="CS18" s="1088"/>
      <c r="CT18" s="1088"/>
      <c r="CU18" s="1088"/>
      <c r="CV18" s="1088"/>
      <c r="CW18" s="1088"/>
      <c r="CX18" s="1088"/>
      <c r="CY18" s="1088"/>
      <c r="CZ18" s="1088"/>
      <c r="DA18" s="1088"/>
      <c r="DB18" s="1088"/>
      <c r="DC18" s="1088"/>
      <c r="DD18" s="1088"/>
      <c r="DE18" s="1088"/>
      <c r="DF18" s="1088"/>
      <c r="DG18" s="1088"/>
      <c r="DH18" s="1088"/>
      <c r="DI18" s="1088"/>
      <c r="DJ18" s="1088"/>
      <c r="DK18" s="1088"/>
      <c r="DL18" s="1088"/>
      <c r="DM18" s="1088"/>
      <c r="DN18" s="1088"/>
      <c r="DO18" s="1088"/>
      <c r="DP18" s="1088"/>
      <c r="DQ18" s="1088"/>
      <c r="DR18" s="1088"/>
      <c r="DS18" s="1088"/>
      <c r="DT18" s="1088"/>
      <c r="DU18" s="1088"/>
      <c r="DV18" s="1088"/>
      <c r="DW18" s="1088"/>
      <c r="DX18" s="1088"/>
      <c r="DY18" s="1088"/>
      <c r="DZ18" s="1088"/>
      <c r="EA18" s="1088"/>
      <c r="EB18" s="1088"/>
      <c r="EC18" s="1089"/>
    </row>
    <row r="19" spans="1:135" x14ac:dyDescent="0.2">
      <c r="A19" s="342"/>
      <c r="B19" s="344" t="s">
        <v>128</v>
      </c>
      <c r="C19" s="691"/>
      <c r="D19" s="877"/>
      <c r="E19" s="877"/>
      <c r="F19" s="8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44"/>
      <c r="AM19" s="344"/>
      <c r="AN19" s="344"/>
      <c r="AO19" s="344"/>
      <c r="AP19" s="344"/>
      <c r="AQ19" s="344"/>
      <c r="AR19" s="344"/>
      <c r="AS19" s="344"/>
      <c r="AT19" s="344"/>
      <c r="AU19" s="344"/>
      <c r="AV19" s="344"/>
      <c r="AW19" s="344"/>
      <c r="AX19" s="344"/>
      <c r="AY19" s="344"/>
      <c r="AZ19" s="344"/>
      <c r="BA19" s="344"/>
      <c r="BB19" s="344"/>
      <c r="BC19" s="344"/>
      <c r="BD19" s="344"/>
      <c r="BE19" s="344"/>
      <c r="BF19" s="344"/>
      <c r="BG19" s="344"/>
      <c r="BH19" s="344"/>
      <c r="BI19" s="344"/>
      <c r="BJ19" s="344"/>
      <c r="BK19" s="344"/>
      <c r="BL19" s="344"/>
      <c r="BM19" s="344"/>
      <c r="BN19" s="344"/>
      <c r="BO19" s="344"/>
      <c r="BP19" s="344"/>
      <c r="BQ19" s="344"/>
      <c r="BR19" s="344"/>
      <c r="BS19" s="344"/>
      <c r="BT19" s="344"/>
      <c r="BU19" s="344"/>
      <c r="BV19" s="344"/>
      <c r="BW19" s="344"/>
      <c r="BX19" s="344"/>
      <c r="BY19" s="344"/>
      <c r="BZ19" s="344"/>
      <c r="CA19" s="344"/>
      <c r="CB19" s="344"/>
      <c r="CC19" s="344"/>
      <c r="CD19" s="344"/>
      <c r="CE19" s="344"/>
      <c r="CF19" s="344"/>
      <c r="CG19" s="344"/>
      <c r="CH19" s="344"/>
      <c r="CI19" s="344"/>
      <c r="CJ19" s="344"/>
      <c r="CK19" s="344"/>
      <c r="CL19" s="344"/>
      <c r="CM19" s="344"/>
      <c r="CN19" s="344"/>
      <c r="CO19" s="344"/>
      <c r="CP19" s="344"/>
      <c r="CQ19" s="344"/>
      <c r="CR19" s="344"/>
      <c r="CS19" s="344"/>
      <c r="CT19" s="344"/>
      <c r="CU19" s="344"/>
      <c r="CV19" s="344"/>
      <c r="CW19" s="344"/>
      <c r="CX19" s="344"/>
      <c r="CY19" s="344"/>
      <c r="CZ19" s="344"/>
      <c r="DA19" s="344"/>
      <c r="DB19" s="344"/>
      <c r="DC19" s="344"/>
      <c r="DD19" s="344"/>
      <c r="DE19" s="344"/>
      <c r="DF19" s="344"/>
      <c r="DG19" s="344"/>
      <c r="DH19" s="344"/>
      <c r="DI19" s="344"/>
      <c r="DJ19" s="344"/>
      <c r="DK19" s="344"/>
      <c r="DL19" s="344"/>
      <c r="DM19" s="344"/>
      <c r="DN19" s="344"/>
      <c r="DO19" s="344"/>
      <c r="DP19" s="344"/>
      <c r="DQ19" s="344"/>
      <c r="DR19" s="344"/>
      <c r="DS19" s="344"/>
      <c r="DT19" s="344"/>
      <c r="DU19" s="344"/>
      <c r="DV19" s="344"/>
      <c r="DW19" s="344"/>
      <c r="DX19" s="344"/>
      <c r="DY19" s="344"/>
      <c r="DZ19" s="344"/>
      <c r="EA19" s="344"/>
      <c r="EB19" s="344"/>
      <c r="EC19" s="691"/>
    </row>
    <row r="20" spans="1:135" x14ac:dyDescent="0.2">
      <c r="A20" s="280"/>
      <c r="B20" s="909" t="s">
        <v>129</v>
      </c>
      <c r="C20" s="1404"/>
      <c r="D20" s="1405"/>
      <c r="E20" s="1405"/>
      <c r="F20" s="1405"/>
      <c r="G20" s="998"/>
      <c r="H20" s="998"/>
      <c r="I20" s="998"/>
      <c r="J20" s="998"/>
      <c r="K20" s="998"/>
      <c r="L20" s="998"/>
      <c r="M20" s="998"/>
      <c r="N20" s="998"/>
      <c r="O20" s="998"/>
      <c r="P20" s="998"/>
      <c r="Q20" s="998"/>
      <c r="R20" s="998"/>
      <c r="S20" s="998"/>
      <c r="T20" s="998"/>
      <c r="U20" s="998"/>
      <c r="V20" s="998"/>
      <c r="W20" s="998"/>
      <c r="X20" s="998"/>
      <c r="Y20" s="998"/>
      <c r="Z20" s="998"/>
      <c r="AA20" s="998"/>
      <c r="AB20" s="998"/>
      <c r="AC20" s="998"/>
      <c r="AD20" s="998"/>
      <c r="AE20" s="998"/>
      <c r="AF20" s="998"/>
      <c r="AG20" s="998"/>
      <c r="AH20" s="998"/>
      <c r="AI20" s="998"/>
      <c r="AJ20" s="998"/>
      <c r="AK20" s="998"/>
      <c r="AL20" s="998"/>
      <c r="AM20" s="998"/>
      <c r="AN20" s="998"/>
      <c r="AO20" s="998"/>
      <c r="AP20" s="998"/>
      <c r="AQ20" s="998"/>
      <c r="AR20" s="998"/>
      <c r="AS20" s="998"/>
      <c r="AT20" s="998"/>
      <c r="AU20" s="998"/>
      <c r="AV20" s="998"/>
      <c r="AW20" s="998"/>
      <c r="AX20" s="998"/>
      <c r="AY20" s="998"/>
      <c r="AZ20" s="998"/>
      <c r="BA20" s="998"/>
      <c r="BB20" s="998"/>
      <c r="BC20" s="998"/>
      <c r="BD20" s="998"/>
      <c r="BE20" s="998"/>
      <c r="BF20" s="998"/>
      <c r="BG20" s="998"/>
      <c r="BH20" s="998"/>
      <c r="BI20" s="998"/>
      <c r="BJ20" s="998"/>
      <c r="BK20" s="998"/>
      <c r="BL20" s="998"/>
      <c r="BM20" s="998"/>
      <c r="BN20" s="998"/>
      <c r="BO20" s="998"/>
      <c r="BP20" s="998"/>
      <c r="BQ20" s="998"/>
      <c r="BR20" s="998"/>
      <c r="BS20" s="998"/>
      <c r="BT20" s="998"/>
      <c r="BU20" s="998"/>
      <c r="BV20" s="998"/>
      <c r="BW20" s="998"/>
      <c r="BX20" s="998"/>
      <c r="BY20" s="998"/>
      <c r="BZ20" s="998"/>
      <c r="CA20" s="998"/>
      <c r="CB20" s="998"/>
      <c r="CC20" s="998"/>
      <c r="CD20" s="998"/>
      <c r="CE20" s="998"/>
      <c r="CF20" s="998"/>
      <c r="CG20" s="998"/>
      <c r="CH20" s="998"/>
      <c r="CI20" s="998"/>
      <c r="CJ20" s="998"/>
      <c r="CK20" s="998"/>
      <c r="CL20" s="998"/>
      <c r="CM20" s="998"/>
      <c r="CN20" s="998"/>
      <c r="CO20" s="998"/>
      <c r="CP20" s="998"/>
      <c r="CQ20" s="998"/>
      <c r="CR20" s="998"/>
      <c r="CS20" s="998"/>
      <c r="CT20" s="998"/>
      <c r="CU20" s="998"/>
      <c r="CV20" s="998"/>
      <c r="CW20" s="998"/>
      <c r="CX20" s="998"/>
      <c r="CY20" s="998"/>
      <c r="CZ20" s="998"/>
      <c r="DA20" s="998"/>
      <c r="DB20" s="998"/>
      <c r="DC20" s="998"/>
      <c r="DD20" s="998"/>
      <c r="DE20" s="998"/>
      <c r="DF20" s="998"/>
      <c r="DG20" s="998"/>
      <c r="DH20" s="998"/>
      <c r="DI20" s="998"/>
      <c r="DJ20" s="998"/>
      <c r="DK20" s="998"/>
      <c r="DL20" s="998"/>
      <c r="DM20" s="998"/>
      <c r="DN20" s="998"/>
      <c r="DO20" s="998"/>
      <c r="DP20" s="998"/>
      <c r="DQ20" s="998"/>
      <c r="DR20" s="998"/>
      <c r="DS20" s="998"/>
      <c r="DT20" s="998"/>
      <c r="DU20" s="998"/>
      <c r="DV20" s="998"/>
      <c r="DW20" s="998"/>
      <c r="DX20" s="998"/>
      <c r="DY20" s="998"/>
      <c r="DZ20" s="998"/>
      <c r="EA20" s="998"/>
      <c r="EB20" s="998"/>
      <c r="EC20" s="999"/>
      <c r="ED20" s="273" t="str">
        <f>CONCATENATE("x",G20,"x",H20,"x",I20,"x",J20,"x",K20,"x",L20,"x",M20,"x",N20,"x",O20,"x",P20,"x",Q20,"x",R20,"x",S20,"x",T20,"x",U20,"x",V20,"x",W20,"x",X20,"x",Y20,"x",Z20,"x",AA20,"x",AB20,"x",AC20,"x",AD20,"x",AE20,"x",AF20,"x",AG20,"x",AH20,"x",AI20,"x",AJ20,"x",AK20,"x",AL20,"x",AM20,"x",AN20,"x",AO20,"x",AP20,"x",AQ20,"x",AR20,"x",AS20,"x",AT20,"x",AU20,"x",AV20,"x",AW20,"x",AX20,"x",AY20,"x",AZ20,"x",BA20,"x",BB20,"x",BC20,"x",BD20,"x",BE20,"x",BF20,"x",BG20,"x",BH20,"x",BI20,"x",BJ20,"x",BK20,"x",BL20,"x",BM20,"x",BN20,"x",BO20,"x",BP20,"x",BQ20,"x",BR20,"x",BS20,"x",BT20,"x",BU20,"x",BV20,"x",BW20,"x",BX20,"x",BY20,"x",BZ20,"x",CA20,"x",CB20,"x",CC20,"x",CD20,"x",CE20,"x",CF20,"x",CG20,"x",CH20,"x",CI20,"x",CJ20,"x",CK20,"x",CL20,"x",CM20,"x",CN20,"x",CO20,"x",CP20,"x",CQ20,"x",CR20,"x",CS20,"x",CT20,"x",CU20,"x",CV20,"x",CW20,"x",CX20,"x",CY20,"x",CZ20,"x",DA20,"x",DB20,"x",DC20,"x",DD20,"x",DE20,"x",DF20,"x",DG20,"x",DH20,"x",DI20,"x",DJ20,"x",DK20,"x",DL20,"x",DM20,"x",DN20,"x",DO20,"x",DP20,"x",DQ20,"x",DR20,"x",DS20,"x",DT20,"x",DU20,"x",DV20,"x",DW20,"x",DX20,"x",DY20,"x",DZ20,"x",EA20,"x",EB20,"x",EC20,"x")</f>
        <v>xxxxxxxxxxxxxxxxxxxxxxxxxxxxxxxxxxxxxxxxxxxxxxxxxxxxxxxxxxxxxxxxxxxxxxxxxxxxxxxxxxxxxxxxxxxxxxxxxxxxxxxxxxxxxxxxxxxxxxxxxxxxxxxx</v>
      </c>
    </row>
    <row r="21" spans="1:135" x14ac:dyDescent="0.2">
      <c r="A21" s="280">
        <v>1120</v>
      </c>
      <c r="B21" s="338" t="s">
        <v>130</v>
      </c>
      <c r="C21" s="1526">
        <f>SUMPRODUCT(SUMIF('Sch ParentTrial Balance Input'!$A:$A,'Sch Parent TB Converter'!$G21:$EC21,'Sch ParentTrial Balance Input'!C:C))</f>
        <v>0</v>
      </c>
      <c r="D21" s="1526">
        <f>SUMPRODUCT(SUMIF('Sch ParentTrial Balance Input'!$A:$A,'Sch Parent TB Converter'!$G21:$EC21,'Sch ParentTrial Balance Input'!D:D))</f>
        <v>0</v>
      </c>
      <c r="E21" s="1526">
        <f>SUMPRODUCT(SUMIF('Sch ParentTrial Balance Input'!$A:$A,'Sch Parent TB Converter'!$G21:$EC21,'Sch ParentTrial Balance Input'!E:E))</f>
        <v>0</v>
      </c>
      <c r="F21" s="1526"/>
      <c r="G21" s="1000"/>
      <c r="H21" s="1000"/>
      <c r="I21" s="1000"/>
      <c r="J21" s="1000"/>
      <c r="K21" s="1000"/>
      <c r="L21" s="1000"/>
      <c r="M21" s="1000"/>
      <c r="N21" s="1000"/>
      <c r="O21" s="1000"/>
      <c r="P21" s="1000"/>
      <c r="Q21" s="1000"/>
      <c r="R21" s="1000"/>
      <c r="S21" s="1000"/>
      <c r="T21" s="1000"/>
      <c r="U21" s="1000"/>
      <c r="V21" s="1000"/>
      <c r="W21" s="1000"/>
      <c r="X21" s="1000"/>
      <c r="Y21" s="1000"/>
      <c r="Z21" s="1000"/>
      <c r="AA21" s="1000"/>
      <c r="AB21" s="1000"/>
      <c r="AC21" s="1000"/>
      <c r="AD21" s="1000"/>
      <c r="AE21" s="1000"/>
      <c r="AF21" s="1000"/>
      <c r="AG21" s="1000"/>
      <c r="AH21" s="1000"/>
      <c r="AI21" s="1000"/>
      <c r="AJ21" s="1000"/>
      <c r="AK21" s="1000"/>
      <c r="AL21" s="1000"/>
      <c r="AM21" s="1000"/>
      <c r="AN21" s="1000"/>
      <c r="AO21" s="1000"/>
      <c r="AP21" s="1000"/>
      <c r="AQ21" s="1000"/>
      <c r="AR21" s="1000"/>
      <c r="AS21" s="1000"/>
      <c r="AT21" s="1000"/>
      <c r="AU21" s="1000"/>
      <c r="AV21" s="1000"/>
      <c r="AW21" s="1000"/>
      <c r="AX21" s="1000"/>
      <c r="AY21" s="1000"/>
      <c r="AZ21" s="1000"/>
      <c r="BA21" s="1000"/>
      <c r="BB21" s="1000"/>
      <c r="BC21" s="1000"/>
      <c r="BD21" s="1000"/>
      <c r="BE21" s="1000"/>
      <c r="BF21" s="1000"/>
      <c r="BG21" s="1000"/>
      <c r="BH21" s="1000"/>
      <c r="BI21" s="1000"/>
      <c r="BJ21" s="1000"/>
      <c r="BK21" s="1000"/>
      <c r="BL21" s="1000"/>
      <c r="BM21" s="1000"/>
      <c r="BN21" s="1000"/>
      <c r="BO21" s="1000"/>
      <c r="BP21" s="1000"/>
      <c r="BQ21" s="1000"/>
      <c r="BR21" s="1000"/>
      <c r="BS21" s="1000"/>
      <c r="BT21" s="1000"/>
      <c r="BU21" s="1000"/>
      <c r="BV21" s="1000"/>
      <c r="BW21" s="1000"/>
      <c r="BX21" s="1000"/>
      <c r="BY21" s="1000"/>
      <c r="BZ21" s="1000"/>
      <c r="CA21" s="1000"/>
      <c r="CB21" s="1000"/>
      <c r="CC21" s="1000"/>
      <c r="CD21" s="1000"/>
      <c r="CE21" s="1000"/>
      <c r="CF21" s="1000"/>
      <c r="CG21" s="1000"/>
      <c r="CH21" s="1000"/>
      <c r="CI21" s="1000"/>
      <c r="CJ21" s="1000"/>
      <c r="CK21" s="1000"/>
      <c r="CL21" s="1000"/>
      <c r="CM21" s="1000"/>
      <c r="CN21" s="1000"/>
      <c r="CO21" s="1000"/>
      <c r="CP21" s="1000"/>
      <c r="CQ21" s="1000"/>
      <c r="CR21" s="1000"/>
      <c r="CS21" s="1000"/>
      <c r="CT21" s="1000"/>
      <c r="CU21" s="1000"/>
      <c r="CV21" s="1000"/>
      <c r="CW21" s="1000"/>
      <c r="CX21" s="1000"/>
      <c r="CY21" s="1000"/>
      <c r="CZ21" s="1000"/>
      <c r="DA21" s="1000"/>
      <c r="DB21" s="1000"/>
      <c r="DC21" s="1000"/>
      <c r="DD21" s="1000"/>
      <c r="DE21" s="1000"/>
      <c r="DF21" s="1000"/>
      <c r="DG21" s="1000"/>
      <c r="DH21" s="1000"/>
      <c r="DI21" s="1000"/>
      <c r="DJ21" s="1000"/>
      <c r="DK21" s="1000"/>
      <c r="DL21" s="1000"/>
      <c r="DM21" s="1000"/>
      <c r="DN21" s="1000"/>
      <c r="DO21" s="1000"/>
      <c r="DP21" s="1000"/>
      <c r="DQ21" s="1000"/>
      <c r="DR21" s="1000"/>
      <c r="DS21" s="1000"/>
      <c r="DT21" s="1000"/>
      <c r="DU21" s="1000"/>
      <c r="DV21" s="1000"/>
      <c r="DW21" s="1000"/>
      <c r="DX21" s="1000"/>
      <c r="DY21" s="1000"/>
      <c r="DZ21" s="1000"/>
      <c r="EA21" s="1000"/>
      <c r="EB21" s="1000"/>
      <c r="EC21" s="1001"/>
      <c r="ED21" s="273" t="str">
        <f t="shared" ref="ED21:ED84" si="0">CONCATENATE("x",G21,"x",H21,"x",I21,"x",J21,"x",K21,"x",L21,"x",M21,"x",N21,"x",O21,"x",P21,"x",Q21,"x",R21,"x",S21,"x",T21,"x",U21,"x",V21,"x",W21,"x",X21,"x",Y21,"x",Z21,"x",AA21,"x",AB21,"x",AC21,"x",AD21,"x",AE21,"x",AF21,"x",AG21,"x",AH21,"x",AI21,"x",AJ21,"x",AK21,"x",AL21,"x",AM21,"x",AN21,"x",AO21,"x",AP21,"x",AQ21,"x",AR21,"x",AS21,"x",AT21,"x",AU21,"x",AV21,"x",AW21,"x",AX21,"x",AY21,"x",AZ21,"x",BA21,"x",BB21,"x",BC21,"x",BD21,"x",BE21,"x",BF21,"x",BG21,"x",BH21,"x",BI21,"x",BJ21,"x",BK21,"x",BL21,"x",BM21,"x",BN21,"x",BO21,"x",BP21,"x",BQ21,"x",BR21,"x",BS21,"x",BT21,"x",BU21,"x",BV21,"x",BW21,"x",BX21,"x",BY21,"x",BZ21,"x",CA21,"x",CB21,"x",CC21,"x",CD21,"x",CE21,"x",CF21,"x",CG21,"x",CH21,"x",CI21,"x",CJ21,"x",CK21,"x",CL21,"x",CM21,"x",CN21,"x",CO21,"x",CP21,"x",CQ21,"x",CR21,"x",CS21,"x",CT21,"x",CU21,"x",CV21,"x",CW21,"x",CX21,"x",CY21,"x",CZ21,"x",DA21,"x",DB21,"x",DC21,"x",DD21,"x",DE21,"x",DF21,"x",DG21,"x",DH21,"x",DI21,"x",DJ21,"x",DK21,"x",DL21,"x",DM21,"x",DN21,"x",DO21,"x",DP21,"x",DQ21,"x",DR21,"x",DS21,"x",DT21,"x",DU21,"x",DV21,"x",DW21,"x",DX21,"x",DY21,"x",DZ21,"x",EA21,"x",EB21,"x",EC21,"x")</f>
        <v>xxxxxxxxxxxxxxxxxxxxxxxxxxxxxxxxxxxxxxxxxxxxxxxxxxxxxxxxxxxxxxxxxxxxxxxxxxxxxxxxxxxxxxxxxxxxxxxxxxxxxxxxxxxxxxxxxxxxxxxxxxxxxxxx</v>
      </c>
    </row>
    <row r="22" spans="1:135" x14ac:dyDescent="0.2">
      <c r="A22" s="280">
        <v>1160</v>
      </c>
      <c r="B22" s="338" t="s">
        <v>131</v>
      </c>
      <c r="C22" s="1526">
        <f>SUMPRODUCT(SUMIF('Sch ParentTrial Balance Input'!$A:$A,'Sch Parent TB Converter'!$G22:$EC22,'Sch ParentTrial Balance Input'!C:C))</f>
        <v>0</v>
      </c>
      <c r="D22" s="1526">
        <f>SUMPRODUCT(SUMIF('Sch ParentTrial Balance Input'!$A:$A,'Sch Parent TB Converter'!$G22:$EC22,'Sch ParentTrial Balance Input'!D:D))</f>
        <v>0</v>
      </c>
      <c r="E22" s="1526">
        <f>SUMPRODUCT(SUMIF('Sch ParentTrial Balance Input'!$A:$A,'Sch Parent TB Converter'!$G22:$EC22,'Sch ParentTrial Balance Input'!E:E))</f>
        <v>0</v>
      </c>
      <c r="F22" s="1526"/>
      <c r="G22" s="1000"/>
      <c r="H22" s="1000"/>
      <c r="I22" s="1000"/>
      <c r="J22" s="1000"/>
      <c r="K22" s="1000"/>
      <c r="L22" s="1000"/>
      <c r="M22" s="1000"/>
      <c r="N22" s="1000"/>
      <c r="O22" s="1000"/>
      <c r="P22" s="1000"/>
      <c r="Q22" s="1000"/>
      <c r="R22" s="1000"/>
      <c r="S22" s="1000"/>
      <c r="T22" s="1000"/>
      <c r="U22" s="1000"/>
      <c r="V22" s="1000"/>
      <c r="W22" s="1000"/>
      <c r="X22" s="1000"/>
      <c r="Y22" s="1000"/>
      <c r="Z22" s="1000"/>
      <c r="AA22" s="1000"/>
      <c r="AB22" s="1000"/>
      <c r="AC22" s="1000"/>
      <c r="AD22" s="1000"/>
      <c r="AE22" s="1000"/>
      <c r="AF22" s="1000"/>
      <c r="AG22" s="1000"/>
      <c r="AH22" s="1000"/>
      <c r="AI22" s="1000"/>
      <c r="AJ22" s="1000"/>
      <c r="AK22" s="1000"/>
      <c r="AL22" s="1000"/>
      <c r="AM22" s="1000"/>
      <c r="AN22" s="1000"/>
      <c r="AO22" s="1000"/>
      <c r="AP22" s="1000"/>
      <c r="AQ22" s="1000"/>
      <c r="AR22" s="1000"/>
      <c r="AS22" s="1000"/>
      <c r="AT22" s="1000"/>
      <c r="AU22" s="1000"/>
      <c r="AV22" s="1000"/>
      <c r="AW22" s="1000"/>
      <c r="AX22" s="1000"/>
      <c r="AY22" s="1000"/>
      <c r="AZ22" s="1000"/>
      <c r="BA22" s="1000"/>
      <c r="BB22" s="1000"/>
      <c r="BC22" s="1000"/>
      <c r="BD22" s="1000"/>
      <c r="BE22" s="1000"/>
      <c r="BF22" s="1000"/>
      <c r="BG22" s="1000"/>
      <c r="BH22" s="1000"/>
      <c r="BI22" s="1000"/>
      <c r="BJ22" s="1000"/>
      <c r="BK22" s="1000"/>
      <c r="BL22" s="1000"/>
      <c r="BM22" s="1000"/>
      <c r="BN22" s="1000"/>
      <c r="BO22" s="1000"/>
      <c r="BP22" s="1000"/>
      <c r="BQ22" s="1000"/>
      <c r="BR22" s="1000"/>
      <c r="BS22" s="1000"/>
      <c r="BT22" s="1000"/>
      <c r="BU22" s="1000"/>
      <c r="BV22" s="1000"/>
      <c r="BW22" s="1000"/>
      <c r="BX22" s="1000"/>
      <c r="BY22" s="1000"/>
      <c r="BZ22" s="1000"/>
      <c r="CA22" s="1000"/>
      <c r="CB22" s="1000"/>
      <c r="CC22" s="1000"/>
      <c r="CD22" s="1000"/>
      <c r="CE22" s="1000"/>
      <c r="CF22" s="1000"/>
      <c r="CG22" s="1000"/>
      <c r="CH22" s="1000"/>
      <c r="CI22" s="1000"/>
      <c r="CJ22" s="1000"/>
      <c r="CK22" s="1000"/>
      <c r="CL22" s="1000"/>
      <c r="CM22" s="1000"/>
      <c r="CN22" s="1000"/>
      <c r="CO22" s="1000"/>
      <c r="CP22" s="1000"/>
      <c r="CQ22" s="1000"/>
      <c r="CR22" s="1000"/>
      <c r="CS22" s="1000"/>
      <c r="CT22" s="1000"/>
      <c r="CU22" s="1000"/>
      <c r="CV22" s="1000"/>
      <c r="CW22" s="1000"/>
      <c r="CX22" s="1000"/>
      <c r="CY22" s="1000"/>
      <c r="CZ22" s="1000"/>
      <c r="DA22" s="1000"/>
      <c r="DB22" s="1000"/>
      <c r="DC22" s="1000"/>
      <c r="DD22" s="1000"/>
      <c r="DE22" s="1000"/>
      <c r="DF22" s="1000"/>
      <c r="DG22" s="1000"/>
      <c r="DH22" s="1000"/>
      <c r="DI22" s="1000"/>
      <c r="DJ22" s="1000"/>
      <c r="DK22" s="1000"/>
      <c r="DL22" s="1000"/>
      <c r="DM22" s="1000"/>
      <c r="DN22" s="1000"/>
      <c r="DO22" s="1000"/>
      <c r="DP22" s="1000"/>
      <c r="DQ22" s="1000"/>
      <c r="DR22" s="1000"/>
      <c r="DS22" s="1000"/>
      <c r="DT22" s="1000"/>
      <c r="DU22" s="1000"/>
      <c r="DV22" s="1000"/>
      <c r="DW22" s="1000"/>
      <c r="DX22" s="1000"/>
      <c r="DY22" s="1000"/>
      <c r="DZ22" s="1000"/>
      <c r="EA22" s="1000"/>
      <c r="EB22" s="1000"/>
      <c r="EC22" s="1001"/>
      <c r="ED22" s="273" t="str">
        <f t="shared" si="0"/>
        <v>xxxxxxxxxxxxxxxxxxxxxxxxxxxxxxxxxxxxxxxxxxxxxxxxxxxxxxxxxxxxxxxxxxxxxxxxxxxxxxxxxxxxxxxxxxxxxxxxxxxxxxxxxxxxxxxxxxxxxxxxxxxxxxxx</v>
      </c>
    </row>
    <row r="23" spans="1:135" x14ac:dyDescent="0.2">
      <c r="A23" s="280">
        <v>1170</v>
      </c>
      <c r="B23" s="338" t="s">
        <v>132</v>
      </c>
      <c r="C23" s="1526">
        <f>SUMPRODUCT(SUMIF('Sch ParentTrial Balance Input'!$A:$A,'Sch Parent TB Converter'!$G23:$EC23,'Sch ParentTrial Balance Input'!C:C))</f>
        <v>0</v>
      </c>
      <c r="D23" s="1526">
        <f>SUMPRODUCT(SUMIF('Sch ParentTrial Balance Input'!$A:$A,'Sch Parent TB Converter'!$G23:$EC23,'Sch ParentTrial Balance Input'!D:D))</f>
        <v>0</v>
      </c>
      <c r="E23" s="1526">
        <f>SUMPRODUCT(SUMIF('Sch ParentTrial Balance Input'!$A:$A,'Sch Parent TB Converter'!$G23:$EC23,'Sch ParentTrial Balance Input'!E:E))</f>
        <v>0</v>
      </c>
      <c r="F23" s="1526"/>
      <c r="G23" s="1000"/>
      <c r="H23" s="1000"/>
      <c r="I23" s="1000"/>
      <c r="J23" s="1000"/>
      <c r="K23" s="1000"/>
      <c r="L23" s="1000"/>
      <c r="M23" s="1000"/>
      <c r="N23" s="1000"/>
      <c r="O23" s="1000"/>
      <c r="P23" s="1000"/>
      <c r="Q23" s="1000"/>
      <c r="R23" s="1000"/>
      <c r="S23" s="1000"/>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c r="AT23" s="1000"/>
      <c r="AU23" s="1000"/>
      <c r="AV23" s="1000"/>
      <c r="AW23" s="1000"/>
      <c r="AX23" s="1000"/>
      <c r="AY23" s="1000"/>
      <c r="AZ23" s="1000"/>
      <c r="BA23" s="1000"/>
      <c r="BB23" s="1000"/>
      <c r="BC23" s="1000"/>
      <c r="BD23" s="1000"/>
      <c r="BE23" s="1000"/>
      <c r="BF23" s="1000"/>
      <c r="BG23" s="1000"/>
      <c r="BH23" s="1000"/>
      <c r="BI23" s="1000"/>
      <c r="BJ23" s="1000"/>
      <c r="BK23" s="1000"/>
      <c r="BL23" s="1000"/>
      <c r="BM23" s="1000"/>
      <c r="BN23" s="1000"/>
      <c r="BO23" s="1000"/>
      <c r="BP23" s="1000"/>
      <c r="BQ23" s="1000"/>
      <c r="BR23" s="1000"/>
      <c r="BS23" s="1000"/>
      <c r="BT23" s="1000"/>
      <c r="BU23" s="1000"/>
      <c r="BV23" s="1000"/>
      <c r="BW23" s="1000"/>
      <c r="BX23" s="1000"/>
      <c r="BY23" s="1000"/>
      <c r="BZ23" s="1000"/>
      <c r="CA23" s="1000"/>
      <c r="CB23" s="1000"/>
      <c r="CC23" s="1000"/>
      <c r="CD23" s="1000"/>
      <c r="CE23" s="1000"/>
      <c r="CF23" s="1000"/>
      <c r="CG23" s="1000"/>
      <c r="CH23" s="1000"/>
      <c r="CI23" s="1000"/>
      <c r="CJ23" s="1000"/>
      <c r="CK23" s="1000"/>
      <c r="CL23" s="1000"/>
      <c r="CM23" s="1000"/>
      <c r="CN23" s="1000"/>
      <c r="CO23" s="1000"/>
      <c r="CP23" s="1000"/>
      <c r="CQ23" s="1000"/>
      <c r="CR23" s="1000"/>
      <c r="CS23" s="1000"/>
      <c r="CT23" s="1000"/>
      <c r="CU23" s="1000"/>
      <c r="CV23" s="1000"/>
      <c r="CW23" s="1000"/>
      <c r="CX23" s="1000"/>
      <c r="CY23" s="1000"/>
      <c r="CZ23" s="1000"/>
      <c r="DA23" s="1000"/>
      <c r="DB23" s="1000"/>
      <c r="DC23" s="1000"/>
      <c r="DD23" s="1000"/>
      <c r="DE23" s="1000"/>
      <c r="DF23" s="1000"/>
      <c r="DG23" s="1000"/>
      <c r="DH23" s="1000"/>
      <c r="DI23" s="1000"/>
      <c r="DJ23" s="1000"/>
      <c r="DK23" s="1000"/>
      <c r="DL23" s="1000"/>
      <c r="DM23" s="1000"/>
      <c r="DN23" s="1000"/>
      <c r="DO23" s="1000"/>
      <c r="DP23" s="1000"/>
      <c r="DQ23" s="1000"/>
      <c r="DR23" s="1000"/>
      <c r="DS23" s="1000"/>
      <c r="DT23" s="1000"/>
      <c r="DU23" s="1000"/>
      <c r="DV23" s="1000"/>
      <c r="DW23" s="1000"/>
      <c r="DX23" s="1000"/>
      <c r="DY23" s="1000"/>
      <c r="DZ23" s="1000"/>
      <c r="EA23" s="1000"/>
      <c r="EB23" s="1000"/>
      <c r="EC23" s="1001"/>
      <c r="ED23" s="273" t="str">
        <f t="shared" si="0"/>
        <v>xxxxxxxxxxxxxxxxxxxxxxxxxxxxxxxxxxxxxxxxxxxxxxxxxxxxxxxxxxxxxxxxxxxxxxxxxxxxxxxxxxxxxxxxxxxxxxxxxxxxxxxxxxxxxxxxxxxxxxxxxxxxxxxx</v>
      </c>
    </row>
    <row r="24" spans="1:135" x14ac:dyDescent="0.2">
      <c r="A24" s="280">
        <v>1190</v>
      </c>
      <c r="B24" s="338" t="s">
        <v>133</v>
      </c>
      <c r="C24" s="1526">
        <f>SUMPRODUCT(SUMIF('Sch ParentTrial Balance Input'!$A:$A,'Sch Parent TB Converter'!$G24:$EC24,'Sch ParentTrial Balance Input'!C:C))</f>
        <v>0</v>
      </c>
      <c r="D24" s="1526">
        <f>SUMPRODUCT(SUMIF('Sch ParentTrial Balance Input'!$A:$A,'Sch Parent TB Converter'!$G24:$EC24,'Sch ParentTrial Balance Input'!D:D))</f>
        <v>0</v>
      </c>
      <c r="E24" s="1526">
        <f>SUMPRODUCT(SUMIF('Sch ParentTrial Balance Input'!$A:$A,'Sch Parent TB Converter'!$G24:$EC24,'Sch ParentTrial Balance Input'!E:E))</f>
        <v>0</v>
      </c>
      <c r="F24" s="1526"/>
      <c r="G24" s="1000"/>
      <c r="H24" s="1000"/>
      <c r="I24" s="1000"/>
      <c r="J24" s="1000"/>
      <c r="K24" s="1509"/>
      <c r="L24" s="1000"/>
      <c r="M24" s="1000"/>
      <c r="N24" s="1000"/>
      <c r="O24" s="1000"/>
      <c r="P24" s="1000"/>
      <c r="Q24" s="1000"/>
      <c r="R24" s="1000"/>
      <c r="S24" s="1000"/>
      <c r="T24" s="1000"/>
      <c r="U24" s="1000"/>
      <c r="V24" s="1000"/>
      <c r="W24" s="1000"/>
      <c r="X24" s="1000"/>
      <c r="Y24" s="1000"/>
      <c r="Z24" s="1000"/>
      <c r="AA24" s="1000"/>
      <c r="AB24" s="1000"/>
      <c r="AC24" s="1000"/>
      <c r="AD24" s="1000"/>
      <c r="AE24" s="1000"/>
      <c r="AF24" s="1000"/>
      <c r="AG24" s="1000"/>
      <c r="AH24" s="1000"/>
      <c r="AI24" s="1000"/>
      <c r="AJ24" s="1000"/>
      <c r="AK24" s="1000"/>
      <c r="AL24" s="1000"/>
      <c r="AM24" s="1000"/>
      <c r="AN24" s="1000"/>
      <c r="AO24" s="1000"/>
      <c r="AP24" s="1000"/>
      <c r="AQ24" s="1000"/>
      <c r="AR24" s="1000"/>
      <c r="AS24" s="1000"/>
      <c r="AT24" s="1000"/>
      <c r="AU24" s="1000"/>
      <c r="AV24" s="1000"/>
      <c r="AW24" s="1000"/>
      <c r="AX24" s="1000"/>
      <c r="AY24" s="1000"/>
      <c r="AZ24" s="1000"/>
      <c r="BA24" s="1000"/>
      <c r="BB24" s="1000"/>
      <c r="BC24" s="1000"/>
      <c r="BD24" s="1000"/>
      <c r="BE24" s="1000"/>
      <c r="BF24" s="1000"/>
      <c r="BG24" s="1000"/>
      <c r="BH24" s="1000"/>
      <c r="BI24" s="1000"/>
      <c r="BJ24" s="1000"/>
      <c r="BK24" s="1000"/>
      <c r="BL24" s="1000"/>
      <c r="BM24" s="1000"/>
      <c r="BN24" s="1000"/>
      <c r="BO24" s="1000"/>
      <c r="BP24" s="1000"/>
      <c r="BQ24" s="1000"/>
      <c r="BR24" s="1000"/>
      <c r="BS24" s="1000"/>
      <c r="BT24" s="1000"/>
      <c r="BU24" s="1000"/>
      <c r="BV24" s="1000"/>
      <c r="BW24" s="1000"/>
      <c r="BX24" s="1000"/>
      <c r="BY24" s="1000"/>
      <c r="BZ24" s="1000"/>
      <c r="CA24" s="1000"/>
      <c r="CB24" s="1000"/>
      <c r="CC24" s="1000"/>
      <c r="CD24" s="1000"/>
      <c r="CE24" s="1000"/>
      <c r="CF24" s="1000"/>
      <c r="CG24" s="1000"/>
      <c r="CH24" s="1000"/>
      <c r="CI24" s="1000"/>
      <c r="CJ24" s="1000"/>
      <c r="CK24" s="1000"/>
      <c r="CL24" s="1000"/>
      <c r="CM24" s="1000"/>
      <c r="CN24" s="1000"/>
      <c r="CO24" s="1000"/>
      <c r="CP24" s="1000"/>
      <c r="CQ24" s="1000"/>
      <c r="CR24" s="1000"/>
      <c r="CS24" s="1000"/>
      <c r="CT24" s="1000"/>
      <c r="CU24" s="1000"/>
      <c r="CV24" s="1000"/>
      <c r="CW24" s="1000"/>
      <c r="CX24" s="1000"/>
      <c r="CY24" s="1000"/>
      <c r="CZ24" s="1000"/>
      <c r="DA24" s="1000"/>
      <c r="DB24" s="1000"/>
      <c r="DC24" s="1000"/>
      <c r="DD24" s="1000"/>
      <c r="DE24" s="1000"/>
      <c r="DF24" s="1000"/>
      <c r="DG24" s="1000"/>
      <c r="DH24" s="1000"/>
      <c r="DI24" s="1000"/>
      <c r="DJ24" s="1000"/>
      <c r="DK24" s="1000"/>
      <c r="DL24" s="1000"/>
      <c r="DM24" s="1000"/>
      <c r="DN24" s="1000"/>
      <c r="DO24" s="1000"/>
      <c r="DP24" s="1000"/>
      <c r="DQ24" s="1000"/>
      <c r="DR24" s="1000"/>
      <c r="DS24" s="1000"/>
      <c r="DT24" s="1000"/>
      <c r="DU24" s="1000"/>
      <c r="DV24" s="1000"/>
      <c r="DW24" s="1000"/>
      <c r="DX24" s="1000"/>
      <c r="DY24" s="1000"/>
      <c r="DZ24" s="1000"/>
      <c r="EA24" s="1000"/>
      <c r="EB24" s="1000"/>
      <c r="EC24" s="1001"/>
      <c r="ED24" s="273" t="str">
        <f t="shared" si="0"/>
        <v>xxxxxxxxxxxxxxxxxxxxxxxxxxxxxxxxxxxxxxxxxxxxxxxxxxxxxxxxxxxxxxxxxxxxxxxxxxxxxxxxxxxxxxxxxxxxxxxxxxxxxxxxxxxxxxxxxxxxxxxxxxxxxxxx</v>
      </c>
    </row>
    <row r="25" spans="1:135" x14ac:dyDescent="0.2">
      <c r="A25" s="280">
        <v>1190</v>
      </c>
      <c r="B25" s="78" t="s">
        <v>134</v>
      </c>
      <c r="C25" s="1527">
        <f>SUMPRODUCT(SUMIF('Sch ParentTrial Balance Input'!$A:$A,'Sch Parent TB Converter'!$G25:$EC25,'Sch ParentTrial Balance Input'!C:C))</f>
        <v>0</v>
      </c>
      <c r="D25" s="1527">
        <f>SUMPRODUCT(SUMIF('Sch ParentTrial Balance Input'!$A:$A,'Sch Parent TB Converter'!$G25:$EC25,'Sch ParentTrial Balance Input'!D:D))</f>
        <v>0</v>
      </c>
      <c r="E25" s="1527">
        <f>SUMPRODUCT(SUMIF('Sch ParentTrial Balance Input'!$A:$A,'Sch Parent TB Converter'!$G25:$EC25,'Sch ParentTrial Balance Input'!E:E))</f>
        <v>0</v>
      </c>
      <c r="F25" s="1527"/>
      <c r="G25" s="1000"/>
      <c r="H25" s="1000"/>
      <c r="I25" s="1000"/>
      <c r="J25" s="1000"/>
      <c r="K25" s="1509"/>
      <c r="L25" s="1000"/>
      <c r="M25" s="1000"/>
      <c r="N25" s="1000"/>
      <c r="O25" s="1000"/>
      <c r="P25" s="1000"/>
      <c r="Q25" s="1000"/>
      <c r="R25" s="1000"/>
      <c r="S25" s="1000"/>
      <c r="T25" s="1000"/>
      <c r="U25" s="1000"/>
      <c r="V25" s="1000"/>
      <c r="W25" s="1000"/>
      <c r="X25" s="1000"/>
      <c r="Y25" s="1000"/>
      <c r="Z25" s="1000"/>
      <c r="AA25" s="1000"/>
      <c r="AB25" s="1000"/>
      <c r="AC25" s="1000"/>
      <c r="AD25" s="1000"/>
      <c r="AE25" s="1000"/>
      <c r="AF25" s="1000"/>
      <c r="AG25" s="1000"/>
      <c r="AH25" s="1000"/>
      <c r="AI25" s="1000"/>
      <c r="AJ25" s="1000"/>
      <c r="AK25" s="1000"/>
      <c r="AL25" s="1000"/>
      <c r="AM25" s="1000"/>
      <c r="AN25" s="1000"/>
      <c r="AO25" s="1000"/>
      <c r="AP25" s="1000"/>
      <c r="AQ25" s="1000"/>
      <c r="AR25" s="1000"/>
      <c r="AS25" s="1000"/>
      <c r="AT25" s="1000"/>
      <c r="AU25" s="1000"/>
      <c r="AV25" s="1000"/>
      <c r="AW25" s="1000"/>
      <c r="AX25" s="1000"/>
      <c r="AY25" s="1000"/>
      <c r="AZ25" s="1000"/>
      <c r="BA25" s="1000"/>
      <c r="BB25" s="1000"/>
      <c r="BC25" s="1000"/>
      <c r="BD25" s="1000"/>
      <c r="BE25" s="1000"/>
      <c r="BF25" s="1000"/>
      <c r="BG25" s="1000"/>
      <c r="BH25" s="1000"/>
      <c r="BI25" s="1000"/>
      <c r="BJ25" s="1000"/>
      <c r="BK25" s="1000"/>
      <c r="BL25" s="1000"/>
      <c r="BM25" s="1000"/>
      <c r="BN25" s="1000"/>
      <c r="BO25" s="1000"/>
      <c r="BP25" s="1000"/>
      <c r="BQ25" s="1000"/>
      <c r="BR25" s="1000"/>
      <c r="BS25" s="1000"/>
      <c r="BT25" s="1000"/>
      <c r="BU25" s="1000"/>
      <c r="BV25" s="1000"/>
      <c r="BW25" s="1000"/>
      <c r="BX25" s="1000"/>
      <c r="BY25" s="1000"/>
      <c r="BZ25" s="1000"/>
      <c r="CA25" s="1000"/>
      <c r="CB25" s="1000"/>
      <c r="CC25" s="1000"/>
      <c r="CD25" s="1000"/>
      <c r="CE25" s="1000"/>
      <c r="CF25" s="1000"/>
      <c r="CG25" s="1000"/>
      <c r="CH25" s="1000"/>
      <c r="CI25" s="1000"/>
      <c r="CJ25" s="1000"/>
      <c r="CK25" s="1000"/>
      <c r="CL25" s="1000"/>
      <c r="CM25" s="1000"/>
      <c r="CN25" s="1000"/>
      <c r="CO25" s="1000"/>
      <c r="CP25" s="1000"/>
      <c r="CQ25" s="1000"/>
      <c r="CR25" s="1000"/>
      <c r="CS25" s="1000"/>
      <c r="CT25" s="1000"/>
      <c r="CU25" s="1000"/>
      <c r="CV25" s="1000"/>
      <c r="CW25" s="1000"/>
      <c r="CX25" s="1000"/>
      <c r="CY25" s="1000"/>
      <c r="CZ25" s="1000"/>
      <c r="DA25" s="1000"/>
      <c r="DB25" s="1000"/>
      <c r="DC25" s="1000"/>
      <c r="DD25" s="1000"/>
      <c r="DE25" s="1000"/>
      <c r="DF25" s="1000"/>
      <c r="DG25" s="1000"/>
      <c r="DH25" s="1000"/>
      <c r="DI25" s="1000"/>
      <c r="DJ25" s="1000"/>
      <c r="DK25" s="1000"/>
      <c r="DL25" s="1000"/>
      <c r="DM25" s="1000"/>
      <c r="DN25" s="1000"/>
      <c r="DO25" s="1000"/>
      <c r="DP25" s="1000"/>
      <c r="DQ25" s="1000"/>
      <c r="DR25" s="1000"/>
      <c r="DS25" s="1000"/>
      <c r="DT25" s="1000"/>
      <c r="DU25" s="1000"/>
      <c r="DV25" s="1000"/>
      <c r="DW25" s="1000"/>
      <c r="DX25" s="1000"/>
      <c r="DY25" s="1000"/>
      <c r="DZ25" s="1000"/>
      <c r="EA25" s="1000"/>
      <c r="EB25" s="1000"/>
      <c r="EC25" s="1001"/>
      <c r="ED25" s="273" t="str">
        <f t="shared" si="0"/>
        <v>xxxxxxxxxxxxxxxxxxxxxxxxxxxxxxxxxxxxxxxxxxxxxxxxxxxxxxxxxxxxxxxxxxxxxxxxxxxxxxxxxxxxxxxxxxxxxxxxxxxxxxxxxxxxxxxxxxxxxxxxxxxxxxxx</v>
      </c>
    </row>
    <row r="26" spans="1:135" x14ac:dyDescent="0.2">
      <c r="A26" s="280">
        <v>1190</v>
      </c>
      <c r="B26" s="338" t="s">
        <v>101</v>
      </c>
      <c r="C26" s="1526">
        <f>SUMPRODUCT(SUMIF('Sch ParentTrial Balance Input'!$A:$A,'Sch Parent TB Converter'!$G26:$EC26,'Sch ParentTrial Balance Input'!C:C))</f>
        <v>0</v>
      </c>
      <c r="D26" s="1526">
        <f>SUMPRODUCT(SUMIF('Sch ParentTrial Balance Input'!$A:$A,'Sch Parent TB Converter'!$G26:$EC26,'Sch ParentTrial Balance Input'!D:D))</f>
        <v>0</v>
      </c>
      <c r="E26" s="1526">
        <f>SUMPRODUCT(SUMIF('Sch ParentTrial Balance Input'!$A:$A,'Sch Parent TB Converter'!$G26:$EC26,'Sch ParentTrial Balance Input'!E:E))</f>
        <v>0</v>
      </c>
      <c r="F26" s="1526"/>
      <c r="G26" s="1000"/>
      <c r="H26" s="1000"/>
      <c r="I26" s="1000"/>
      <c r="J26" s="1000"/>
      <c r="K26" s="1000"/>
      <c r="L26" s="1000"/>
      <c r="M26" s="1000"/>
      <c r="N26" s="1000"/>
      <c r="O26" s="1000"/>
      <c r="P26" s="1000"/>
      <c r="Q26" s="1000"/>
      <c r="R26" s="1000"/>
      <c r="S26" s="1000"/>
      <c r="T26" s="1000"/>
      <c r="U26" s="1000"/>
      <c r="V26" s="1000"/>
      <c r="W26" s="1000"/>
      <c r="X26" s="1000"/>
      <c r="Y26" s="1000"/>
      <c r="Z26" s="1000"/>
      <c r="AA26" s="1000"/>
      <c r="AB26" s="1000"/>
      <c r="AC26" s="1000"/>
      <c r="AD26" s="1000"/>
      <c r="AE26" s="1000"/>
      <c r="AF26" s="1000"/>
      <c r="AG26" s="1000"/>
      <c r="AH26" s="1000"/>
      <c r="AI26" s="1000"/>
      <c r="AJ26" s="1000"/>
      <c r="AK26" s="1000"/>
      <c r="AL26" s="1000"/>
      <c r="AM26" s="1000"/>
      <c r="AN26" s="1000"/>
      <c r="AO26" s="1000"/>
      <c r="AP26" s="1000"/>
      <c r="AQ26" s="1000"/>
      <c r="AR26" s="1000"/>
      <c r="AS26" s="1000"/>
      <c r="AT26" s="1000"/>
      <c r="AU26" s="1000"/>
      <c r="AV26" s="1000"/>
      <c r="AW26" s="1000"/>
      <c r="AX26" s="1000"/>
      <c r="AY26" s="1000"/>
      <c r="AZ26" s="1000"/>
      <c r="BA26" s="1000"/>
      <c r="BB26" s="1000"/>
      <c r="BC26" s="1000"/>
      <c r="BD26" s="1000"/>
      <c r="BE26" s="1000"/>
      <c r="BF26" s="1000"/>
      <c r="BG26" s="1000"/>
      <c r="BH26" s="1000"/>
      <c r="BI26" s="1000"/>
      <c r="BJ26" s="1000"/>
      <c r="BK26" s="1000"/>
      <c r="BL26" s="1000"/>
      <c r="BM26" s="1000"/>
      <c r="BN26" s="1000"/>
      <c r="BO26" s="1000"/>
      <c r="BP26" s="1000"/>
      <c r="BQ26" s="1000"/>
      <c r="BR26" s="1000"/>
      <c r="BS26" s="1000"/>
      <c r="BT26" s="1000"/>
      <c r="BU26" s="1000"/>
      <c r="BV26" s="1000"/>
      <c r="BW26" s="1000"/>
      <c r="BX26" s="1000"/>
      <c r="BY26" s="1000"/>
      <c r="BZ26" s="1000"/>
      <c r="CA26" s="1000"/>
      <c r="CB26" s="1000"/>
      <c r="CC26" s="1000"/>
      <c r="CD26" s="1000"/>
      <c r="CE26" s="1000"/>
      <c r="CF26" s="1000"/>
      <c r="CG26" s="1000"/>
      <c r="CH26" s="1000"/>
      <c r="CI26" s="1000"/>
      <c r="CJ26" s="1000"/>
      <c r="CK26" s="1000"/>
      <c r="CL26" s="1000"/>
      <c r="CM26" s="1000"/>
      <c r="CN26" s="1000"/>
      <c r="CO26" s="1000"/>
      <c r="CP26" s="1000"/>
      <c r="CQ26" s="1000"/>
      <c r="CR26" s="1000"/>
      <c r="CS26" s="1000"/>
      <c r="CT26" s="1000"/>
      <c r="CU26" s="1000"/>
      <c r="CV26" s="1000"/>
      <c r="CW26" s="1000"/>
      <c r="CX26" s="1000"/>
      <c r="CY26" s="1000"/>
      <c r="CZ26" s="1000"/>
      <c r="DA26" s="1000"/>
      <c r="DB26" s="1000"/>
      <c r="DC26" s="1000"/>
      <c r="DD26" s="1000"/>
      <c r="DE26" s="1000"/>
      <c r="DF26" s="1000"/>
      <c r="DG26" s="1000"/>
      <c r="DH26" s="1000"/>
      <c r="DI26" s="1000"/>
      <c r="DJ26" s="1000"/>
      <c r="DK26" s="1000"/>
      <c r="DL26" s="1000"/>
      <c r="DM26" s="1000"/>
      <c r="DN26" s="1000"/>
      <c r="DO26" s="1000"/>
      <c r="DP26" s="1000"/>
      <c r="DQ26" s="1000"/>
      <c r="DR26" s="1000"/>
      <c r="DS26" s="1000"/>
      <c r="DT26" s="1000"/>
      <c r="DU26" s="1000"/>
      <c r="DV26" s="1000"/>
      <c r="DW26" s="1000"/>
      <c r="DX26" s="1000"/>
      <c r="DY26" s="1000"/>
      <c r="DZ26" s="1000"/>
      <c r="EA26" s="1000"/>
      <c r="EB26" s="1000"/>
      <c r="EC26" s="1001"/>
      <c r="ED26" s="273" t="str">
        <f t="shared" si="0"/>
        <v>xxxxxxxxxxxxxxxxxxxxxxxxxxxxxxxxxxxxxxxxxxxxxxxxxxxxxxxxxxxxxxxxxxxxxxxxxxxxxxxxxxxxxxxxxxxxxxxxxxxxxxxxxxxxxxxxxxxxxxxxxxxxxxxx</v>
      </c>
    </row>
    <row r="27" spans="1:135" x14ac:dyDescent="0.2">
      <c r="A27" s="280">
        <v>1130</v>
      </c>
      <c r="B27" s="338" t="s">
        <v>135</v>
      </c>
      <c r="C27" s="1526">
        <f>SUMPRODUCT(SUMIF('Sch ParentTrial Balance Input'!$A:$A,'Sch Parent TB Converter'!$G27:$EC27,'Sch ParentTrial Balance Input'!C:C))</f>
        <v>0</v>
      </c>
      <c r="D27" s="1526">
        <f>SUMPRODUCT(SUMIF('Sch ParentTrial Balance Input'!$A:$A,'Sch Parent TB Converter'!$G27:$EC27,'Sch ParentTrial Balance Input'!D:D))</f>
        <v>0</v>
      </c>
      <c r="E27" s="1526">
        <f>SUMPRODUCT(SUMIF('Sch ParentTrial Balance Input'!$A:$A,'Sch Parent TB Converter'!$G27:$EC27,'Sch ParentTrial Balance Input'!E:E))</f>
        <v>0</v>
      </c>
      <c r="F27" s="1526"/>
      <c r="G27" s="1000"/>
      <c r="H27" s="1000"/>
      <c r="I27" s="1000"/>
      <c r="J27" s="1000"/>
      <c r="K27" s="1000"/>
      <c r="L27" s="1000"/>
      <c r="M27" s="1000"/>
      <c r="N27" s="1000"/>
      <c r="O27" s="1000"/>
      <c r="P27" s="1000"/>
      <c r="Q27" s="1000"/>
      <c r="R27" s="1000"/>
      <c r="S27" s="1000"/>
      <c r="T27" s="1000"/>
      <c r="U27" s="1000"/>
      <c r="V27" s="1000"/>
      <c r="W27" s="1000"/>
      <c r="X27" s="1000"/>
      <c r="Y27" s="1000"/>
      <c r="Z27" s="1000"/>
      <c r="AA27" s="1000"/>
      <c r="AB27" s="1000"/>
      <c r="AC27" s="1000"/>
      <c r="AD27" s="1000"/>
      <c r="AE27" s="1000"/>
      <c r="AF27" s="1000"/>
      <c r="AG27" s="1000"/>
      <c r="AH27" s="1000"/>
      <c r="AI27" s="1000"/>
      <c r="AJ27" s="1000"/>
      <c r="AK27" s="1000"/>
      <c r="AL27" s="1000"/>
      <c r="AM27" s="1000"/>
      <c r="AN27" s="1000"/>
      <c r="AO27" s="1000"/>
      <c r="AP27" s="1000"/>
      <c r="AQ27" s="1000"/>
      <c r="AR27" s="1000"/>
      <c r="AS27" s="1000"/>
      <c r="AT27" s="1000"/>
      <c r="AU27" s="1000"/>
      <c r="AV27" s="1000"/>
      <c r="AW27" s="1000"/>
      <c r="AX27" s="1000"/>
      <c r="AY27" s="1000"/>
      <c r="AZ27" s="1000"/>
      <c r="BA27" s="1000"/>
      <c r="BB27" s="1000"/>
      <c r="BC27" s="1000"/>
      <c r="BD27" s="1000"/>
      <c r="BE27" s="1000"/>
      <c r="BF27" s="1000"/>
      <c r="BG27" s="1000"/>
      <c r="BH27" s="1000"/>
      <c r="BI27" s="1000"/>
      <c r="BJ27" s="1000"/>
      <c r="BK27" s="1000"/>
      <c r="BL27" s="1000"/>
      <c r="BM27" s="1000"/>
      <c r="BN27" s="1000"/>
      <c r="BO27" s="1000"/>
      <c r="BP27" s="1000"/>
      <c r="BQ27" s="1000"/>
      <c r="BR27" s="1000"/>
      <c r="BS27" s="1000"/>
      <c r="BT27" s="1000"/>
      <c r="BU27" s="1000"/>
      <c r="BV27" s="1000"/>
      <c r="BW27" s="1000"/>
      <c r="BX27" s="1000"/>
      <c r="BY27" s="1000"/>
      <c r="BZ27" s="1000"/>
      <c r="CA27" s="1000"/>
      <c r="CB27" s="1000"/>
      <c r="CC27" s="1000"/>
      <c r="CD27" s="1000"/>
      <c r="CE27" s="1000"/>
      <c r="CF27" s="1000"/>
      <c r="CG27" s="1000"/>
      <c r="CH27" s="1000"/>
      <c r="CI27" s="1000"/>
      <c r="CJ27" s="1000"/>
      <c r="CK27" s="1000"/>
      <c r="CL27" s="1000"/>
      <c r="CM27" s="1000"/>
      <c r="CN27" s="1000"/>
      <c r="CO27" s="1000"/>
      <c r="CP27" s="1000"/>
      <c r="CQ27" s="1000"/>
      <c r="CR27" s="1000"/>
      <c r="CS27" s="1000"/>
      <c r="CT27" s="1000"/>
      <c r="CU27" s="1000"/>
      <c r="CV27" s="1000"/>
      <c r="CW27" s="1000"/>
      <c r="CX27" s="1000"/>
      <c r="CY27" s="1000"/>
      <c r="CZ27" s="1000"/>
      <c r="DA27" s="1000"/>
      <c r="DB27" s="1000"/>
      <c r="DC27" s="1000"/>
      <c r="DD27" s="1000"/>
      <c r="DE27" s="1000"/>
      <c r="DF27" s="1000"/>
      <c r="DG27" s="1000"/>
      <c r="DH27" s="1000"/>
      <c r="DI27" s="1000"/>
      <c r="DJ27" s="1000"/>
      <c r="DK27" s="1000"/>
      <c r="DL27" s="1000"/>
      <c r="DM27" s="1000"/>
      <c r="DN27" s="1000"/>
      <c r="DO27" s="1000"/>
      <c r="DP27" s="1000"/>
      <c r="DQ27" s="1000"/>
      <c r="DR27" s="1000"/>
      <c r="DS27" s="1000"/>
      <c r="DT27" s="1000"/>
      <c r="DU27" s="1000"/>
      <c r="DV27" s="1000"/>
      <c r="DW27" s="1000"/>
      <c r="DX27" s="1000"/>
      <c r="DY27" s="1000"/>
      <c r="DZ27" s="1000"/>
      <c r="EA27" s="1000"/>
      <c r="EB27" s="1000"/>
      <c r="EC27" s="1001"/>
      <c r="ED27" s="273" t="str">
        <f t="shared" si="0"/>
        <v>xxxxxxxxxxxxxxxxxxxxxxxxxxxxxxxxxxxxxxxxxxxxxxxxxxxxxxxxxxxxxxxxxxxxxxxxxxxxxxxxxxxxxxxxxxxxxxxxxxxxxxxxxxxxxxxxxxxxxxxxxxxxxxxx</v>
      </c>
    </row>
    <row r="28" spans="1:135" x14ac:dyDescent="0.2">
      <c r="A28" s="280"/>
      <c r="B28" s="587"/>
      <c r="C28" s="1526"/>
      <c r="D28" s="1528"/>
      <c r="E28" s="1528"/>
      <c r="F28" s="1528"/>
      <c r="G28" s="1000"/>
      <c r="H28" s="1000"/>
      <c r="I28" s="1000"/>
      <c r="J28" s="1000"/>
      <c r="K28" s="1000"/>
      <c r="L28" s="1000"/>
      <c r="M28" s="1000"/>
      <c r="N28" s="1000"/>
      <c r="O28" s="1000"/>
      <c r="P28" s="1000"/>
      <c r="Q28" s="1000"/>
      <c r="R28" s="1000"/>
      <c r="S28" s="1000"/>
      <c r="T28" s="1000"/>
      <c r="U28" s="1000"/>
      <c r="V28" s="1000"/>
      <c r="W28" s="1000"/>
      <c r="X28" s="1000"/>
      <c r="Y28" s="1000"/>
      <c r="Z28" s="1000"/>
      <c r="AA28" s="1000"/>
      <c r="AB28" s="1000"/>
      <c r="AC28" s="1000"/>
      <c r="AD28" s="1000"/>
      <c r="AE28" s="1000"/>
      <c r="AF28" s="1000"/>
      <c r="AG28" s="1000"/>
      <c r="AH28" s="1000"/>
      <c r="AI28" s="1000"/>
      <c r="AJ28" s="1000"/>
      <c r="AK28" s="1000"/>
      <c r="AL28" s="1000"/>
      <c r="AM28" s="1000"/>
      <c r="AN28" s="1000"/>
      <c r="AO28" s="1000"/>
      <c r="AP28" s="1000"/>
      <c r="AQ28" s="1000"/>
      <c r="AR28" s="1000"/>
      <c r="AS28" s="1000"/>
      <c r="AT28" s="1000"/>
      <c r="AU28" s="1000"/>
      <c r="AV28" s="1000"/>
      <c r="AW28" s="1000"/>
      <c r="AX28" s="1000"/>
      <c r="AY28" s="1000"/>
      <c r="AZ28" s="1000"/>
      <c r="BA28" s="1000"/>
      <c r="BB28" s="1000"/>
      <c r="BC28" s="1000"/>
      <c r="BD28" s="1000"/>
      <c r="BE28" s="1000"/>
      <c r="BF28" s="1000"/>
      <c r="BG28" s="1000"/>
      <c r="BH28" s="1000"/>
      <c r="BI28" s="1000"/>
      <c r="BJ28" s="1000"/>
      <c r="BK28" s="1000"/>
      <c r="BL28" s="1000"/>
      <c r="BM28" s="1000"/>
      <c r="BN28" s="1000"/>
      <c r="BO28" s="1000"/>
      <c r="BP28" s="1000"/>
      <c r="BQ28" s="1000"/>
      <c r="BR28" s="1000"/>
      <c r="BS28" s="1000"/>
      <c r="BT28" s="1000"/>
      <c r="BU28" s="1000"/>
      <c r="BV28" s="1000"/>
      <c r="BW28" s="1000"/>
      <c r="BX28" s="1000"/>
      <c r="BY28" s="1000"/>
      <c r="BZ28" s="1000"/>
      <c r="CA28" s="1000"/>
      <c r="CB28" s="1000"/>
      <c r="CC28" s="1000"/>
      <c r="CD28" s="1000"/>
      <c r="CE28" s="1000"/>
      <c r="CF28" s="1000"/>
      <c r="CG28" s="1000"/>
      <c r="CH28" s="1000"/>
      <c r="CI28" s="1000"/>
      <c r="CJ28" s="1000"/>
      <c r="CK28" s="1000"/>
      <c r="CL28" s="1000"/>
      <c r="CM28" s="1000"/>
      <c r="CN28" s="1000"/>
      <c r="CO28" s="1000"/>
      <c r="CP28" s="1000"/>
      <c r="CQ28" s="1000"/>
      <c r="CR28" s="1000"/>
      <c r="CS28" s="1000"/>
      <c r="CT28" s="1000"/>
      <c r="CU28" s="1000"/>
      <c r="CV28" s="1000"/>
      <c r="CW28" s="1000"/>
      <c r="CX28" s="1000"/>
      <c r="CY28" s="1000"/>
      <c r="CZ28" s="1000"/>
      <c r="DA28" s="1000"/>
      <c r="DB28" s="1000"/>
      <c r="DC28" s="1000"/>
      <c r="DD28" s="1000"/>
      <c r="DE28" s="1000"/>
      <c r="DF28" s="1000"/>
      <c r="DG28" s="1000"/>
      <c r="DH28" s="1000"/>
      <c r="DI28" s="1000"/>
      <c r="DJ28" s="1000"/>
      <c r="DK28" s="1000"/>
      <c r="DL28" s="1000"/>
      <c r="DM28" s="1000"/>
      <c r="DN28" s="1000"/>
      <c r="DO28" s="1000"/>
      <c r="DP28" s="1000"/>
      <c r="DQ28" s="1000"/>
      <c r="DR28" s="1000"/>
      <c r="DS28" s="1000"/>
      <c r="DT28" s="1000"/>
      <c r="DU28" s="1000"/>
      <c r="DV28" s="1000"/>
      <c r="DW28" s="1000"/>
      <c r="DX28" s="1000"/>
      <c r="DY28" s="1000"/>
      <c r="DZ28" s="1000"/>
      <c r="EA28" s="1000"/>
      <c r="EB28" s="1000"/>
      <c r="EC28" s="1001"/>
      <c r="ED28" s="273" t="str">
        <f t="shared" si="0"/>
        <v>xxxxxxxxxxxxxxxxxxxxxxxxxxxxxxxxxxxxxxxxxxxxxxxxxxxxxxxxxxxxxxxxxxxxxxxxxxxxxxxxxxxxxxxxxxxxxxxxxxxxxxxxxxxxxxxxxxxxxxxxxxxxxxxx</v>
      </c>
    </row>
    <row r="29" spans="1:135" x14ac:dyDescent="0.2">
      <c r="A29" s="342"/>
      <c r="B29" s="344" t="s">
        <v>136</v>
      </c>
      <c r="C29" s="1529"/>
      <c r="D29" s="1530"/>
      <c r="E29" s="1530"/>
      <c r="F29" s="1530"/>
      <c r="G29" s="1002"/>
      <c r="H29" s="1002"/>
      <c r="I29" s="1002"/>
      <c r="J29" s="1002"/>
      <c r="K29" s="1002"/>
      <c r="L29" s="1002"/>
      <c r="M29" s="1002"/>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c r="AL29" s="1002"/>
      <c r="AM29" s="1002"/>
      <c r="AN29" s="1002"/>
      <c r="AO29" s="1002"/>
      <c r="AP29" s="1002"/>
      <c r="AQ29" s="1002"/>
      <c r="AR29" s="1002"/>
      <c r="AS29" s="1002"/>
      <c r="AT29" s="1002"/>
      <c r="AU29" s="1002"/>
      <c r="AV29" s="1002"/>
      <c r="AW29" s="1002"/>
      <c r="AX29" s="1002"/>
      <c r="AY29" s="1002"/>
      <c r="AZ29" s="1002"/>
      <c r="BA29" s="1002"/>
      <c r="BB29" s="1002"/>
      <c r="BC29" s="1002"/>
      <c r="BD29" s="1002"/>
      <c r="BE29" s="1002"/>
      <c r="BF29" s="1002"/>
      <c r="BG29" s="1002"/>
      <c r="BH29" s="1002"/>
      <c r="BI29" s="1002"/>
      <c r="BJ29" s="1002"/>
      <c r="BK29" s="1002"/>
      <c r="BL29" s="1002"/>
      <c r="BM29" s="1002"/>
      <c r="BN29" s="1002"/>
      <c r="BO29" s="1002"/>
      <c r="BP29" s="1002"/>
      <c r="BQ29" s="1002"/>
      <c r="BR29" s="1002"/>
      <c r="BS29" s="1002"/>
      <c r="BT29" s="1002"/>
      <c r="BU29" s="1002"/>
      <c r="BV29" s="1002"/>
      <c r="BW29" s="1002"/>
      <c r="BX29" s="1002"/>
      <c r="BY29" s="1002"/>
      <c r="BZ29" s="1002"/>
      <c r="CA29" s="1002"/>
      <c r="CB29" s="1002"/>
      <c r="CC29" s="1002"/>
      <c r="CD29" s="1002"/>
      <c r="CE29" s="1002"/>
      <c r="CF29" s="1002"/>
      <c r="CG29" s="1002"/>
      <c r="CH29" s="1002"/>
      <c r="CI29" s="1002"/>
      <c r="CJ29" s="1002"/>
      <c r="CK29" s="1002"/>
      <c r="CL29" s="1002"/>
      <c r="CM29" s="1002"/>
      <c r="CN29" s="1002"/>
      <c r="CO29" s="1002"/>
      <c r="CP29" s="1002"/>
      <c r="CQ29" s="1002"/>
      <c r="CR29" s="1002"/>
      <c r="CS29" s="1002"/>
      <c r="CT29" s="1002"/>
      <c r="CU29" s="1002"/>
      <c r="CV29" s="1002"/>
      <c r="CW29" s="1002"/>
      <c r="CX29" s="1002"/>
      <c r="CY29" s="1002"/>
      <c r="CZ29" s="1002"/>
      <c r="DA29" s="1002"/>
      <c r="DB29" s="1002"/>
      <c r="DC29" s="1002"/>
      <c r="DD29" s="1002"/>
      <c r="DE29" s="1002"/>
      <c r="DF29" s="1002"/>
      <c r="DG29" s="1002"/>
      <c r="DH29" s="1002"/>
      <c r="DI29" s="1002"/>
      <c r="DJ29" s="1002"/>
      <c r="DK29" s="1002"/>
      <c r="DL29" s="1002"/>
      <c r="DM29" s="1002"/>
      <c r="DN29" s="1002"/>
      <c r="DO29" s="1002"/>
      <c r="DP29" s="1002"/>
      <c r="DQ29" s="1002"/>
      <c r="DR29" s="1002"/>
      <c r="DS29" s="1002"/>
      <c r="DT29" s="1002"/>
      <c r="DU29" s="1002"/>
      <c r="DV29" s="1002"/>
      <c r="DW29" s="1002"/>
      <c r="DX29" s="1002"/>
      <c r="DY29" s="1002"/>
      <c r="DZ29" s="1002"/>
      <c r="EA29" s="1002"/>
      <c r="EB29" s="1002"/>
      <c r="EC29" s="1003"/>
      <c r="ED29" s="273" t="str">
        <f t="shared" si="0"/>
        <v>xxxxxxxxxxxxxxxxxxxxxxxxxxxxxxxxxxxxxxxxxxxxxxxxxxxxxxxxxxxxxxxxxxxxxxxxxxxxxxxxxxxxxxxxxxxxxxxxxxxxxxxxxxxxxxxxxxxxxxxxxxxxxxxx</v>
      </c>
    </row>
    <row r="30" spans="1:135" x14ac:dyDescent="0.2">
      <c r="A30" s="280"/>
      <c r="B30" s="909" t="s">
        <v>129</v>
      </c>
      <c r="C30" s="1526"/>
      <c r="D30" s="1528"/>
      <c r="E30" s="1528"/>
      <c r="F30" s="1528"/>
      <c r="G30" s="998"/>
      <c r="H30" s="998"/>
      <c r="I30" s="998"/>
      <c r="J30" s="998"/>
      <c r="K30" s="998"/>
      <c r="L30" s="998"/>
      <c r="M30" s="998"/>
      <c r="N30" s="998"/>
      <c r="O30" s="998"/>
      <c r="P30" s="998"/>
      <c r="Q30" s="998"/>
      <c r="R30" s="998"/>
      <c r="S30" s="998"/>
      <c r="T30" s="998"/>
      <c r="U30" s="998"/>
      <c r="V30" s="998"/>
      <c r="W30" s="998"/>
      <c r="X30" s="998"/>
      <c r="Y30" s="998"/>
      <c r="Z30" s="998"/>
      <c r="AA30" s="998"/>
      <c r="AB30" s="998"/>
      <c r="AC30" s="998"/>
      <c r="AD30" s="998"/>
      <c r="AE30" s="998"/>
      <c r="AF30" s="998"/>
      <c r="AG30" s="998"/>
      <c r="AH30" s="998"/>
      <c r="AI30" s="998"/>
      <c r="AJ30" s="998"/>
      <c r="AK30" s="998"/>
      <c r="AL30" s="998"/>
      <c r="AM30" s="998"/>
      <c r="AN30" s="998"/>
      <c r="AO30" s="998"/>
      <c r="AP30" s="998"/>
      <c r="AQ30" s="998"/>
      <c r="AR30" s="998"/>
      <c r="AS30" s="998"/>
      <c r="AT30" s="998"/>
      <c r="AU30" s="998"/>
      <c r="AV30" s="998"/>
      <c r="AW30" s="998"/>
      <c r="AX30" s="998"/>
      <c r="AY30" s="998"/>
      <c r="AZ30" s="998"/>
      <c r="BA30" s="998"/>
      <c r="BB30" s="998"/>
      <c r="BC30" s="998"/>
      <c r="BD30" s="998"/>
      <c r="BE30" s="998"/>
      <c r="BF30" s="998"/>
      <c r="BG30" s="998"/>
      <c r="BH30" s="998"/>
      <c r="BI30" s="998"/>
      <c r="BJ30" s="998"/>
      <c r="BK30" s="998"/>
      <c r="BL30" s="998"/>
      <c r="BM30" s="998"/>
      <c r="BN30" s="998"/>
      <c r="BO30" s="998"/>
      <c r="BP30" s="998"/>
      <c r="BQ30" s="998"/>
      <c r="BR30" s="998"/>
      <c r="BS30" s="998"/>
      <c r="BT30" s="998"/>
      <c r="BU30" s="998"/>
      <c r="BV30" s="998"/>
      <c r="BW30" s="998"/>
      <c r="BX30" s="998"/>
      <c r="BY30" s="998"/>
      <c r="BZ30" s="998"/>
      <c r="CA30" s="998"/>
      <c r="CB30" s="998"/>
      <c r="CC30" s="998"/>
      <c r="CD30" s="998"/>
      <c r="CE30" s="998"/>
      <c r="CF30" s="998"/>
      <c r="CG30" s="998"/>
      <c r="CH30" s="998"/>
      <c r="CI30" s="998"/>
      <c r="CJ30" s="998"/>
      <c r="CK30" s="998"/>
      <c r="CL30" s="998"/>
      <c r="CM30" s="998"/>
      <c r="CN30" s="998"/>
      <c r="CO30" s="998"/>
      <c r="CP30" s="998"/>
      <c r="CQ30" s="998"/>
      <c r="CR30" s="998"/>
      <c r="CS30" s="998"/>
      <c r="CT30" s="998"/>
      <c r="CU30" s="998"/>
      <c r="CV30" s="998"/>
      <c r="CW30" s="998"/>
      <c r="CX30" s="998"/>
      <c r="CY30" s="998"/>
      <c r="CZ30" s="998"/>
      <c r="DA30" s="998"/>
      <c r="DB30" s="998"/>
      <c r="DC30" s="998"/>
      <c r="DD30" s="998"/>
      <c r="DE30" s="998"/>
      <c r="DF30" s="998"/>
      <c r="DG30" s="998"/>
      <c r="DH30" s="998"/>
      <c r="DI30" s="998"/>
      <c r="DJ30" s="998"/>
      <c r="DK30" s="998"/>
      <c r="DL30" s="998"/>
      <c r="DM30" s="998"/>
      <c r="DN30" s="998"/>
      <c r="DO30" s="998"/>
      <c r="DP30" s="998"/>
      <c r="DQ30" s="998"/>
      <c r="DR30" s="998"/>
      <c r="DS30" s="998"/>
      <c r="DT30" s="998"/>
      <c r="DU30" s="998"/>
      <c r="DV30" s="998"/>
      <c r="DW30" s="998"/>
      <c r="DX30" s="998"/>
      <c r="DY30" s="998"/>
      <c r="DZ30" s="998"/>
      <c r="EA30" s="998"/>
      <c r="EB30" s="998"/>
      <c r="EC30" s="999"/>
      <c r="ED30" s="273" t="str">
        <f t="shared" si="0"/>
        <v>xxxxxxxxxxxxxxxxxxxxxxxxxxxxxxxxxxxxxxxxxxxxxxxxxxxxxxxxxxxxxxxxxxxxxxxxxxxxxxxxxxxxxxxxxxxxxxxxxxxxxxxxxxxxxxxxxxxxxxxxxxxxxxxx</v>
      </c>
    </row>
    <row r="31" spans="1:135" x14ac:dyDescent="0.2">
      <c r="A31" s="280">
        <v>1520</v>
      </c>
      <c r="B31" s="1031" t="s">
        <v>137</v>
      </c>
      <c r="C31" s="1526">
        <f>SUMPRODUCT(SUMIF('Sch ParentTrial Balance Input'!$A:$A,'Sch Parent TB Converter'!$G31:$EC31,'Sch ParentTrial Balance Input'!C:C))</f>
        <v>0</v>
      </c>
      <c r="D31" s="1526">
        <f>SUMPRODUCT(SUMIF('Sch ParentTrial Balance Input'!$A:$A,'Sch Parent TB Converter'!$G31:$EC31,'Sch ParentTrial Balance Input'!D:D))</f>
        <v>0</v>
      </c>
      <c r="E31" s="1526">
        <f>SUMPRODUCT(SUMIF('Sch ParentTrial Balance Input'!$A:$A,'Sch Parent TB Converter'!$G31:$EC31,'Sch ParentTrial Balance Input'!E:E))</f>
        <v>0</v>
      </c>
      <c r="F31" s="1526"/>
      <c r="G31" s="1000"/>
      <c r="H31" s="1000"/>
      <c r="I31" s="1000"/>
      <c r="J31" s="1000"/>
      <c r="K31" s="1000"/>
      <c r="L31" s="1000"/>
      <c r="M31" s="1000"/>
      <c r="N31" s="1000"/>
      <c r="O31" s="1000"/>
      <c r="P31" s="1000"/>
      <c r="Q31" s="1000"/>
      <c r="R31" s="1000"/>
      <c r="S31" s="1000"/>
      <c r="T31" s="1000"/>
      <c r="U31" s="1000"/>
      <c r="V31" s="1000"/>
      <c r="W31" s="1000"/>
      <c r="X31" s="1000"/>
      <c r="Y31" s="1000"/>
      <c r="Z31" s="1000"/>
      <c r="AA31" s="1000"/>
      <c r="AB31" s="1000"/>
      <c r="AC31" s="1000"/>
      <c r="AD31" s="1000"/>
      <c r="AE31" s="1000"/>
      <c r="AF31" s="1000"/>
      <c r="AG31" s="1000"/>
      <c r="AH31" s="1000"/>
      <c r="AI31" s="1000"/>
      <c r="AJ31" s="1000"/>
      <c r="AK31" s="1000"/>
      <c r="AL31" s="1000"/>
      <c r="AM31" s="1000"/>
      <c r="AN31" s="1000"/>
      <c r="AO31" s="1000"/>
      <c r="AP31" s="1000"/>
      <c r="AQ31" s="1000"/>
      <c r="AR31" s="1000"/>
      <c r="AS31" s="1000"/>
      <c r="AT31" s="1000"/>
      <c r="AU31" s="1000"/>
      <c r="AV31" s="1000"/>
      <c r="AW31" s="1000"/>
      <c r="AX31" s="1000"/>
      <c r="AY31" s="1000"/>
      <c r="AZ31" s="1000"/>
      <c r="BA31" s="1000"/>
      <c r="BB31" s="1000"/>
      <c r="BC31" s="1000"/>
      <c r="BD31" s="1000"/>
      <c r="BE31" s="1000"/>
      <c r="BF31" s="1000"/>
      <c r="BG31" s="1000"/>
      <c r="BH31" s="1000"/>
      <c r="BI31" s="1000"/>
      <c r="BJ31" s="1000"/>
      <c r="BK31" s="1000"/>
      <c r="BL31" s="1000"/>
      <c r="BM31" s="1000"/>
      <c r="BN31" s="1000"/>
      <c r="BO31" s="1000"/>
      <c r="BP31" s="1000"/>
      <c r="BQ31" s="1000"/>
      <c r="BR31" s="1000"/>
      <c r="BS31" s="1000"/>
      <c r="BT31" s="1000"/>
      <c r="BU31" s="1000"/>
      <c r="BV31" s="1000"/>
      <c r="BW31" s="1000"/>
      <c r="BX31" s="1000"/>
      <c r="BY31" s="1000"/>
      <c r="BZ31" s="1000"/>
      <c r="CA31" s="1000"/>
      <c r="CB31" s="1000"/>
      <c r="CC31" s="1000"/>
      <c r="CD31" s="1000"/>
      <c r="CE31" s="1000"/>
      <c r="CF31" s="1000"/>
      <c r="CG31" s="1000"/>
      <c r="CH31" s="1000"/>
      <c r="CI31" s="1000"/>
      <c r="CJ31" s="1000"/>
      <c r="CK31" s="1000"/>
      <c r="CL31" s="1000"/>
      <c r="CM31" s="1000"/>
      <c r="CN31" s="1000"/>
      <c r="CO31" s="1000"/>
      <c r="CP31" s="1000"/>
      <c r="CQ31" s="1000"/>
      <c r="CR31" s="1000"/>
      <c r="CS31" s="1000"/>
      <c r="CT31" s="1000"/>
      <c r="CU31" s="1000"/>
      <c r="CV31" s="1000"/>
      <c r="CW31" s="1000"/>
      <c r="CX31" s="1000"/>
      <c r="CY31" s="1000"/>
      <c r="CZ31" s="1000"/>
      <c r="DA31" s="1000"/>
      <c r="DB31" s="1000"/>
      <c r="DC31" s="1000"/>
      <c r="DD31" s="1000"/>
      <c r="DE31" s="1000"/>
      <c r="DF31" s="1000"/>
      <c r="DG31" s="1000"/>
      <c r="DH31" s="1000"/>
      <c r="DI31" s="1000"/>
      <c r="DJ31" s="1000"/>
      <c r="DK31" s="1000"/>
      <c r="DL31" s="1000"/>
      <c r="DM31" s="1000"/>
      <c r="DN31" s="1000"/>
      <c r="DO31" s="1000"/>
      <c r="DP31" s="1000"/>
      <c r="DQ31" s="1000"/>
      <c r="DR31" s="1000"/>
      <c r="DS31" s="1000"/>
      <c r="DT31" s="1000"/>
      <c r="DU31" s="1000"/>
      <c r="DV31" s="1000"/>
      <c r="DW31" s="1000"/>
      <c r="DX31" s="1000"/>
      <c r="DY31" s="1000"/>
      <c r="DZ31" s="1000"/>
      <c r="EA31" s="1000"/>
      <c r="EB31" s="1000"/>
      <c r="EC31" s="1001"/>
      <c r="ED31" s="273" t="str">
        <f t="shared" si="0"/>
        <v>xxxxxxxxxxxxxxxxxxxxxxxxxxxxxxxxxxxxxxxxxxxxxxxxxxxxxxxxxxxxxxxxxxxxxxxxxxxxxxxxxxxxxxxxxxxxxxxxxxxxxxxxxxxxxxxxxxxxxxxxxxxxxxxx</v>
      </c>
    </row>
    <row r="32" spans="1:135" x14ac:dyDescent="0.2">
      <c r="A32" s="280">
        <v>1530</v>
      </c>
      <c r="B32" s="1031" t="s">
        <v>138</v>
      </c>
      <c r="C32" s="1526">
        <f>SUMPRODUCT(SUMIF('Sch ParentTrial Balance Input'!$A:$A,'Sch Parent TB Converter'!$G32:$EC32,'Sch ParentTrial Balance Input'!C:C))</f>
        <v>0</v>
      </c>
      <c r="D32" s="1526">
        <f>SUMPRODUCT(SUMIF('Sch ParentTrial Balance Input'!$A:$A,'Sch Parent TB Converter'!$G32:$EC32,'Sch ParentTrial Balance Input'!D:D))</f>
        <v>0</v>
      </c>
      <c r="E32" s="1526">
        <f>SUMPRODUCT(SUMIF('Sch ParentTrial Balance Input'!$A:$A,'Sch Parent TB Converter'!$G32:$EC32,'Sch ParentTrial Balance Input'!E:E))</f>
        <v>0</v>
      </c>
      <c r="F32" s="1526"/>
      <c r="G32" s="1000"/>
      <c r="H32" s="1000"/>
      <c r="I32" s="1000"/>
      <c r="J32" s="1000"/>
      <c r="K32" s="1000"/>
      <c r="L32" s="1000"/>
      <c r="M32" s="1000"/>
      <c r="N32" s="1000"/>
      <c r="O32" s="1000"/>
      <c r="P32" s="1000"/>
      <c r="Q32" s="1000"/>
      <c r="R32" s="1000"/>
      <c r="S32" s="1000"/>
      <c r="T32" s="1000"/>
      <c r="U32" s="1000"/>
      <c r="V32" s="1000"/>
      <c r="W32" s="1000"/>
      <c r="X32" s="1000"/>
      <c r="Y32" s="1000"/>
      <c r="Z32" s="1000"/>
      <c r="AA32" s="1000"/>
      <c r="AB32" s="1000"/>
      <c r="AC32" s="1000"/>
      <c r="AD32" s="1000"/>
      <c r="AE32" s="1000"/>
      <c r="AF32" s="1000"/>
      <c r="AG32" s="1000"/>
      <c r="AH32" s="1000"/>
      <c r="AI32" s="1000"/>
      <c r="AJ32" s="1000"/>
      <c r="AK32" s="1000"/>
      <c r="AL32" s="1000"/>
      <c r="AM32" s="1000"/>
      <c r="AN32" s="1000"/>
      <c r="AO32" s="1000"/>
      <c r="AP32" s="1000"/>
      <c r="AQ32" s="1000"/>
      <c r="AR32" s="1000"/>
      <c r="AS32" s="1000"/>
      <c r="AT32" s="1000"/>
      <c r="AU32" s="1000"/>
      <c r="AV32" s="1000"/>
      <c r="AW32" s="1000"/>
      <c r="AX32" s="1000"/>
      <c r="AY32" s="1000"/>
      <c r="AZ32" s="1000"/>
      <c r="BA32" s="1000"/>
      <c r="BB32" s="1000"/>
      <c r="BC32" s="1000"/>
      <c r="BD32" s="1000"/>
      <c r="BE32" s="1000"/>
      <c r="BF32" s="1000"/>
      <c r="BG32" s="1000"/>
      <c r="BH32" s="1000"/>
      <c r="BI32" s="1000"/>
      <c r="BJ32" s="1000"/>
      <c r="BK32" s="1000"/>
      <c r="BL32" s="1000"/>
      <c r="BM32" s="1000"/>
      <c r="BN32" s="1000"/>
      <c r="BO32" s="1000"/>
      <c r="BP32" s="1000"/>
      <c r="BQ32" s="1000"/>
      <c r="BR32" s="1000"/>
      <c r="BS32" s="1000"/>
      <c r="BT32" s="1000"/>
      <c r="BU32" s="1000"/>
      <c r="BV32" s="1000"/>
      <c r="BW32" s="1000"/>
      <c r="BX32" s="1000"/>
      <c r="BY32" s="1000"/>
      <c r="BZ32" s="1000"/>
      <c r="CA32" s="1000"/>
      <c r="CB32" s="1000"/>
      <c r="CC32" s="1000"/>
      <c r="CD32" s="1000"/>
      <c r="CE32" s="1000"/>
      <c r="CF32" s="1000"/>
      <c r="CG32" s="1000"/>
      <c r="CH32" s="1000"/>
      <c r="CI32" s="1000"/>
      <c r="CJ32" s="1000"/>
      <c r="CK32" s="1000"/>
      <c r="CL32" s="1000"/>
      <c r="CM32" s="1000"/>
      <c r="CN32" s="1000"/>
      <c r="CO32" s="1000"/>
      <c r="CP32" s="1000"/>
      <c r="CQ32" s="1000"/>
      <c r="CR32" s="1000"/>
      <c r="CS32" s="1000"/>
      <c r="CT32" s="1000"/>
      <c r="CU32" s="1000"/>
      <c r="CV32" s="1000"/>
      <c r="CW32" s="1000"/>
      <c r="CX32" s="1000"/>
      <c r="CY32" s="1000"/>
      <c r="CZ32" s="1000"/>
      <c r="DA32" s="1000"/>
      <c r="DB32" s="1000"/>
      <c r="DC32" s="1000"/>
      <c r="DD32" s="1000"/>
      <c r="DE32" s="1000"/>
      <c r="DF32" s="1000"/>
      <c r="DG32" s="1000"/>
      <c r="DH32" s="1000"/>
      <c r="DI32" s="1000"/>
      <c r="DJ32" s="1000"/>
      <c r="DK32" s="1000"/>
      <c r="DL32" s="1000"/>
      <c r="DM32" s="1000"/>
      <c r="DN32" s="1000"/>
      <c r="DO32" s="1000"/>
      <c r="DP32" s="1000"/>
      <c r="DQ32" s="1000"/>
      <c r="DR32" s="1000"/>
      <c r="DS32" s="1000"/>
      <c r="DT32" s="1000"/>
      <c r="DU32" s="1000"/>
      <c r="DV32" s="1000"/>
      <c r="DW32" s="1000"/>
      <c r="DX32" s="1000"/>
      <c r="DY32" s="1000"/>
      <c r="DZ32" s="1000"/>
      <c r="EA32" s="1000"/>
      <c r="EB32" s="1000"/>
      <c r="EC32" s="1001"/>
      <c r="ED32" s="273" t="str">
        <f t="shared" si="0"/>
        <v>xxxxxxxxxxxxxxxxxxxxxxxxxxxxxxxxxxxxxxxxxxxxxxxxxxxxxxxxxxxxxxxxxxxxxxxxxxxxxxxxxxxxxxxxxxxxxxxxxxxxxxxxxxxxxxxxxxxxxxxxxxxxxxxx</v>
      </c>
    </row>
    <row r="33" spans="1:134" x14ac:dyDescent="0.2">
      <c r="A33" s="280">
        <v>1571</v>
      </c>
      <c r="B33" s="1342" t="s">
        <v>139</v>
      </c>
      <c r="C33" s="1526">
        <f>SUMPRODUCT(SUMIF('Sch ParentTrial Balance Input'!$A:$A,'Sch Parent TB Converter'!$G33:$EC33,'Sch ParentTrial Balance Input'!C:C))</f>
        <v>0</v>
      </c>
      <c r="D33" s="1526">
        <f>SUMPRODUCT(SUMIF('Sch ParentTrial Balance Input'!$A:$A,'Sch Parent TB Converter'!$G33:$EC33,'Sch ParentTrial Balance Input'!D:D))</f>
        <v>0</v>
      </c>
      <c r="E33" s="1526">
        <f>SUMPRODUCT(SUMIF('Sch ParentTrial Balance Input'!$A:$A,'Sch Parent TB Converter'!$G33:$EC33,'Sch ParentTrial Balance Input'!E:E))</f>
        <v>0</v>
      </c>
      <c r="F33" s="1526"/>
      <c r="G33" s="1004"/>
      <c r="H33" s="1004"/>
      <c r="I33" s="1004"/>
      <c r="J33" s="1004"/>
      <c r="K33" s="1004"/>
      <c r="L33" s="1004"/>
      <c r="M33" s="1004"/>
      <c r="N33" s="1004"/>
      <c r="O33" s="1004"/>
      <c r="P33" s="1004"/>
      <c r="Q33" s="1004"/>
      <c r="R33" s="1004"/>
      <c r="S33" s="1004"/>
      <c r="T33" s="1004"/>
      <c r="U33" s="1004"/>
      <c r="V33" s="1004"/>
      <c r="W33" s="1004"/>
      <c r="X33" s="1004"/>
      <c r="Y33" s="1004"/>
      <c r="Z33" s="1004"/>
      <c r="AA33" s="1004"/>
      <c r="AB33" s="1004"/>
      <c r="AC33" s="1004"/>
      <c r="AD33" s="1004"/>
      <c r="AE33" s="1004"/>
      <c r="AF33" s="1004"/>
      <c r="AG33" s="1004"/>
      <c r="AH33" s="1004"/>
      <c r="AI33" s="1004"/>
      <c r="AJ33" s="1004"/>
      <c r="AK33" s="1004"/>
      <c r="AL33" s="1004"/>
      <c r="AM33" s="1004"/>
      <c r="AN33" s="1004"/>
      <c r="AO33" s="1004"/>
      <c r="AP33" s="1004"/>
      <c r="AQ33" s="1004"/>
      <c r="AR33" s="1004"/>
      <c r="AS33" s="1004"/>
      <c r="AT33" s="1004"/>
      <c r="AU33" s="1004"/>
      <c r="AV33" s="1004"/>
      <c r="AW33" s="1004"/>
      <c r="AX33" s="1004"/>
      <c r="AY33" s="1004"/>
      <c r="AZ33" s="1004"/>
      <c r="BA33" s="1004"/>
      <c r="BB33" s="1004"/>
      <c r="BC33" s="1004"/>
      <c r="BD33" s="1004"/>
      <c r="BE33" s="1004"/>
      <c r="BF33" s="1004"/>
      <c r="BG33" s="1004"/>
      <c r="BH33" s="1004"/>
      <c r="BI33" s="1004"/>
      <c r="BJ33" s="1004"/>
      <c r="BK33" s="1004"/>
      <c r="BL33" s="1004"/>
      <c r="BM33" s="1004"/>
      <c r="BN33" s="1004"/>
      <c r="BO33" s="1004"/>
      <c r="BP33" s="1004"/>
      <c r="BQ33" s="1004"/>
      <c r="BR33" s="1004"/>
      <c r="BS33" s="1004"/>
      <c r="BT33" s="1004"/>
      <c r="BU33" s="1004"/>
      <c r="BV33" s="1004"/>
      <c r="BW33" s="1004"/>
      <c r="BX33" s="1004"/>
      <c r="BY33" s="1004"/>
      <c r="BZ33" s="1004"/>
      <c r="CA33" s="1004"/>
      <c r="CB33" s="1004"/>
      <c r="CC33" s="1004"/>
      <c r="CD33" s="1004"/>
      <c r="CE33" s="1004"/>
      <c r="CF33" s="1004"/>
      <c r="CG33" s="1004"/>
      <c r="CH33" s="1004"/>
      <c r="CI33" s="1004"/>
      <c r="CJ33" s="1004"/>
      <c r="CK33" s="1004"/>
      <c r="CL33" s="1004"/>
      <c r="CM33" s="1004"/>
      <c r="CN33" s="1004"/>
      <c r="CO33" s="1004"/>
      <c r="CP33" s="1004"/>
      <c r="CQ33" s="1004"/>
      <c r="CR33" s="1004"/>
      <c r="CS33" s="1004"/>
      <c r="CT33" s="1004"/>
      <c r="CU33" s="1004"/>
      <c r="CV33" s="1004"/>
      <c r="CW33" s="1004"/>
      <c r="CX33" s="1004"/>
      <c r="CY33" s="1004"/>
      <c r="CZ33" s="1004"/>
      <c r="DA33" s="1004"/>
      <c r="DB33" s="1004"/>
      <c r="DC33" s="1004"/>
      <c r="DD33" s="1004"/>
      <c r="DE33" s="1004"/>
      <c r="DF33" s="1004"/>
      <c r="DG33" s="1004"/>
      <c r="DH33" s="1004"/>
      <c r="DI33" s="1004"/>
      <c r="DJ33" s="1004"/>
      <c r="DK33" s="1004"/>
      <c r="DL33" s="1004"/>
      <c r="DM33" s="1004"/>
      <c r="DN33" s="1004"/>
      <c r="DO33" s="1004"/>
      <c r="DP33" s="1004"/>
      <c r="DQ33" s="1004"/>
      <c r="DR33" s="1004"/>
      <c r="DS33" s="1004"/>
      <c r="DT33" s="1004"/>
      <c r="DU33" s="1004"/>
      <c r="DV33" s="1004"/>
      <c r="DW33" s="1004"/>
      <c r="DX33" s="1004"/>
      <c r="DY33" s="1004"/>
      <c r="DZ33" s="1004"/>
      <c r="EA33" s="1004"/>
      <c r="EB33" s="1004"/>
      <c r="EC33" s="1005"/>
      <c r="ED33" s="273" t="str">
        <f t="shared" si="0"/>
        <v>xxxxxxxxxxxxxxxxxxxxxxxxxxxxxxxxxxxxxxxxxxxxxxxxxxxxxxxxxxxxxxxxxxxxxxxxxxxxxxxxxxxxxxxxxxxxxxxxxxxxxxxxxxxxxxxxxxxxxxxxxxxxxxxx</v>
      </c>
    </row>
    <row r="34" spans="1:134" x14ac:dyDescent="0.2">
      <c r="A34" s="280">
        <v>1570</v>
      </c>
      <c r="B34" s="338" t="s">
        <v>140</v>
      </c>
      <c r="C34" s="1526">
        <f>SUMPRODUCT(SUMIF('Sch ParentTrial Balance Input'!$A:$A,'Sch Parent TB Converter'!$G34:$EC34,'Sch ParentTrial Balance Input'!C:C))</f>
        <v>0</v>
      </c>
      <c r="D34" s="1526">
        <f>SUMPRODUCT(SUMIF('Sch ParentTrial Balance Input'!$A:$A,'Sch Parent TB Converter'!$G34:$EC34,'Sch ParentTrial Balance Input'!D:D))</f>
        <v>0</v>
      </c>
      <c r="E34" s="1526">
        <f>SUMPRODUCT(SUMIF('Sch ParentTrial Balance Input'!$A:$A,'Sch Parent TB Converter'!$G34:$EC34,'Sch ParentTrial Balance Input'!E:E))</f>
        <v>0</v>
      </c>
      <c r="F34" s="1526"/>
      <c r="G34" s="1000"/>
      <c r="H34" s="1000"/>
      <c r="I34" s="1000"/>
      <c r="J34" s="1000"/>
      <c r="K34" s="1000"/>
      <c r="L34" s="1000"/>
      <c r="M34" s="1000"/>
      <c r="N34" s="1000"/>
      <c r="O34" s="1000"/>
      <c r="P34" s="1000"/>
      <c r="Q34" s="1000"/>
      <c r="R34" s="1000"/>
      <c r="S34" s="1000"/>
      <c r="T34" s="1000"/>
      <c r="U34" s="1000"/>
      <c r="V34" s="1000"/>
      <c r="W34" s="1000"/>
      <c r="X34" s="1000"/>
      <c r="Y34" s="1000"/>
      <c r="Z34" s="1000"/>
      <c r="AA34" s="1000"/>
      <c r="AB34" s="1000"/>
      <c r="AC34" s="1000"/>
      <c r="AD34" s="1000"/>
      <c r="AE34" s="1000"/>
      <c r="AF34" s="1000"/>
      <c r="AG34" s="1000"/>
      <c r="AH34" s="1000"/>
      <c r="AI34" s="1000"/>
      <c r="AJ34" s="1000"/>
      <c r="AK34" s="1000"/>
      <c r="AL34" s="1000"/>
      <c r="AM34" s="1000"/>
      <c r="AN34" s="1000"/>
      <c r="AO34" s="1000"/>
      <c r="AP34" s="1000"/>
      <c r="AQ34" s="1000"/>
      <c r="AR34" s="1000"/>
      <c r="AS34" s="1000"/>
      <c r="AT34" s="1000"/>
      <c r="AU34" s="1000"/>
      <c r="AV34" s="1000"/>
      <c r="AW34" s="1000"/>
      <c r="AX34" s="1000"/>
      <c r="AY34" s="1000"/>
      <c r="AZ34" s="1000"/>
      <c r="BA34" s="1000"/>
      <c r="BB34" s="1000"/>
      <c r="BC34" s="1000"/>
      <c r="BD34" s="1000"/>
      <c r="BE34" s="1000"/>
      <c r="BF34" s="1000"/>
      <c r="BG34" s="1000"/>
      <c r="BH34" s="1000"/>
      <c r="BI34" s="1000"/>
      <c r="BJ34" s="1000"/>
      <c r="BK34" s="1000"/>
      <c r="BL34" s="1000"/>
      <c r="BM34" s="1000"/>
      <c r="BN34" s="1000"/>
      <c r="BO34" s="1000"/>
      <c r="BP34" s="1000"/>
      <c r="BQ34" s="1000"/>
      <c r="BR34" s="1000"/>
      <c r="BS34" s="1000"/>
      <c r="BT34" s="1000"/>
      <c r="BU34" s="1000"/>
      <c r="BV34" s="1000"/>
      <c r="BW34" s="1000"/>
      <c r="BX34" s="1000"/>
      <c r="BY34" s="1000"/>
      <c r="BZ34" s="1000"/>
      <c r="CA34" s="1000"/>
      <c r="CB34" s="1000"/>
      <c r="CC34" s="1000"/>
      <c r="CD34" s="1000"/>
      <c r="CE34" s="1000"/>
      <c r="CF34" s="1000"/>
      <c r="CG34" s="1000"/>
      <c r="CH34" s="1000"/>
      <c r="CI34" s="1000"/>
      <c r="CJ34" s="1000"/>
      <c r="CK34" s="1000"/>
      <c r="CL34" s="1000"/>
      <c r="CM34" s="1000"/>
      <c r="CN34" s="1000"/>
      <c r="CO34" s="1000"/>
      <c r="CP34" s="1000"/>
      <c r="CQ34" s="1000"/>
      <c r="CR34" s="1000"/>
      <c r="CS34" s="1000"/>
      <c r="CT34" s="1000"/>
      <c r="CU34" s="1000"/>
      <c r="CV34" s="1000"/>
      <c r="CW34" s="1000"/>
      <c r="CX34" s="1000"/>
      <c r="CY34" s="1000"/>
      <c r="CZ34" s="1000"/>
      <c r="DA34" s="1000"/>
      <c r="DB34" s="1000"/>
      <c r="DC34" s="1000"/>
      <c r="DD34" s="1000"/>
      <c r="DE34" s="1000"/>
      <c r="DF34" s="1000"/>
      <c r="DG34" s="1000"/>
      <c r="DH34" s="1000"/>
      <c r="DI34" s="1000"/>
      <c r="DJ34" s="1000"/>
      <c r="DK34" s="1000"/>
      <c r="DL34" s="1000"/>
      <c r="DM34" s="1000"/>
      <c r="DN34" s="1000"/>
      <c r="DO34" s="1000"/>
      <c r="DP34" s="1000"/>
      <c r="DQ34" s="1000"/>
      <c r="DR34" s="1000"/>
      <c r="DS34" s="1000"/>
      <c r="DT34" s="1000"/>
      <c r="DU34" s="1000"/>
      <c r="DV34" s="1000"/>
      <c r="DW34" s="1000"/>
      <c r="DX34" s="1000"/>
      <c r="DY34" s="1000"/>
      <c r="DZ34" s="1000"/>
      <c r="EA34" s="1000"/>
      <c r="EB34" s="1000"/>
      <c r="EC34" s="1001"/>
      <c r="ED34" s="273" t="str">
        <f t="shared" si="0"/>
        <v>xxxxxxxxxxxxxxxxxxxxxxxxxxxxxxxxxxxxxxxxxxxxxxxxxxxxxxxxxxxxxxxxxxxxxxxxxxxxxxxxxxxxxxxxxxxxxxxxxxxxxxxxxxxxxxxxxxxxxxxxxxxxxxxx</v>
      </c>
    </row>
    <row r="35" spans="1:134" x14ac:dyDescent="0.2">
      <c r="A35" s="280">
        <v>1560</v>
      </c>
      <c r="B35" s="917" t="s">
        <v>141</v>
      </c>
      <c r="C35" s="1526">
        <f>SUMPRODUCT(SUMIF('Sch ParentTrial Balance Input'!$A:$A,'Sch Parent TB Converter'!$G35:$EC35,'Sch ParentTrial Balance Input'!C:C))</f>
        <v>0</v>
      </c>
      <c r="D35" s="1526">
        <f>SUMPRODUCT(SUMIF('Sch ParentTrial Balance Input'!$A:$A,'Sch Parent TB Converter'!$G35:$EC35,'Sch ParentTrial Balance Input'!D:D))</f>
        <v>0</v>
      </c>
      <c r="E35" s="1526">
        <f>SUMPRODUCT(SUMIF('Sch ParentTrial Balance Input'!$A:$A,'Sch Parent TB Converter'!$G35:$EC35,'Sch ParentTrial Balance Input'!E:E))</f>
        <v>0</v>
      </c>
      <c r="F35" s="1526"/>
      <c r="G35" s="1006"/>
      <c r="H35" s="1006"/>
      <c r="I35" s="1006"/>
      <c r="J35" s="1006"/>
      <c r="K35" s="1006"/>
      <c r="L35" s="1006"/>
      <c r="M35" s="1006"/>
      <c r="N35" s="1006"/>
      <c r="O35" s="1006"/>
      <c r="P35" s="1006"/>
      <c r="Q35" s="1006"/>
      <c r="R35" s="1006"/>
      <c r="S35" s="1006"/>
      <c r="T35" s="1006"/>
      <c r="U35" s="1006"/>
      <c r="V35" s="1006"/>
      <c r="W35" s="1006"/>
      <c r="X35" s="1006"/>
      <c r="Y35" s="1006"/>
      <c r="Z35" s="1006"/>
      <c r="AA35" s="1006"/>
      <c r="AB35" s="1006"/>
      <c r="AC35" s="1006"/>
      <c r="AD35" s="1006"/>
      <c r="AE35" s="1006"/>
      <c r="AF35" s="1006"/>
      <c r="AG35" s="1006"/>
      <c r="AH35" s="1006"/>
      <c r="AI35" s="1006"/>
      <c r="AJ35" s="1006"/>
      <c r="AK35" s="1006"/>
      <c r="AL35" s="1006"/>
      <c r="AM35" s="1006"/>
      <c r="AN35" s="1006"/>
      <c r="AO35" s="1006"/>
      <c r="AP35" s="1006"/>
      <c r="AQ35" s="1006"/>
      <c r="AR35" s="1006"/>
      <c r="AS35" s="1006"/>
      <c r="AT35" s="1006"/>
      <c r="AU35" s="1006"/>
      <c r="AV35" s="1006"/>
      <c r="AW35" s="1006"/>
      <c r="AX35" s="1006"/>
      <c r="AY35" s="1006"/>
      <c r="AZ35" s="1006"/>
      <c r="BA35" s="1006"/>
      <c r="BB35" s="1006"/>
      <c r="BC35" s="1006"/>
      <c r="BD35" s="1006"/>
      <c r="BE35" s="1006"/>
      <c r="BF35" s="1006"/>
      <c r="BG35" s="1006"/>
      <c r="BH35" s="1006"/>
      <c r="BI35" s="1006"/>
      <c r="BJ35" s="1006"/>
      <c r="BK35" s="1006"/>
      <c r="BL35" s="1006"/>
      <c r="BM35" s="1006"/>
      <c r="BN35" s="1006"/>
      <c r="BO35" s="1006"/>
      <c r="BP35" s="1006"/>
      <c r="BQ35" s="1006"/>
      <c r="BR35" s="1006"/>
      <c r="BS35" s="1006"/>
      <c r="BT35" s="1006"/>
      <c r="BU35" s="1006"/>
      <c r="BV35" s="1006"/>
      <c r="BW35" s="1006"/>
      <c r="BX35" s="1006"/>
      <c r="BY35" s="1006"/>
      <c r="BZ35" s="1006"/>
      <c r="CA35" s="1006"/>
      <c r="CB35" s="1006"/>
      <c r="CC35" s="1006"/>
      <c r="CD35" s="1006"/>
      <c r="CE35" s="1006"/>
      <c r="CF35" s="1006"/>
      <c r="CG35" s="1006"/>
      <c r="CH35" s="1006"/>
      <c r="CI35" s="1006"/>
      <c r="CJ35" s="1006"/>
      <c r="CK35" s="1006"/>
      <c r="CL35" s="1006"/>
      <c r="CM35" s="1006"/>
      <c r="CN35" s="1006"/>
      <c r="CO35" s="1006"/>
      <c r="CP35" s="1006"/>
      <c r="CQ35" s="1006"/>
      <c r="CR35" s="1006"/>
      <c r="CS35" s="1006"/>
      <c r="CT35" s="1006"/>
      <c r="CU35" s="1006"/>
      <c r="CV35" s="1006"/>
      <c r="CW35" s="1006"/>
      <c r="CX35" s="1006"/>
      <c r="CY35" s="1006"/>
      <c r="CZ35" s="1006"/>
      <c r="DA35" s="1006"/>
      <c r="DB35" s="1006"/>
      <c r="DC35" s="1006"/>
      <c r="DD35" s="1006"/>
      <c r="DE35" s="1006"/>
      <c r="DF35" s="1006"/>
      <c r="DG35" s="1006"/>
      <c r="DH35" s="1006"/>
      <c r="DI35" s="1006"/>
      <c r="DJ35" s="1006"/>
      <c r="DK35" s="1006"/>
      <c r="DL35" s="1006"/>
      <c r="DM35" s="1006"/>
      <c r="DN35" s="1006"/>
      <c r="DO35" s="1006"/>
      <c r="DP35" s="1006"/>
      <c r="DQ35" s="1006"/>
      <c r="DR35" s="1006"/>
      <c r="DS35" s="1006"/>
      <c r="DT35" s="1006"/>
      <c r="DU35" s="1006"/>
      <c r="DV35" s="1006"/>
      <c r="DW35" s="1006"/>
      <c r="DX35" s="1006"/>
      <c r="DY35" s="1006"/>
      <c r="DZ35" s="1006"/>
      <c r="EA35" s="1006"/>
      <c r="EB35" s="1006"/>
      <c r="EC35" s="1007"/>
      <c r="ED35" s="273" t="str">
        <f t="shared" si="0"/>
        <v>xxxxxxxxxxxxxxxxxxxxxxxxxxxxxxxxxxxxxxxxxxxxxxxxxxxxxxxxxxxxxxxxxxxxxxxxxxxxxxxxxxxxxxxxxxxxxxxxxxxxxxxxxxxxxxxxxxxxxxxxxxxxxxxx</v>
      </c>
    </row>
    <row r="36" spans="1:134" x14ac:dyDescent="0.2">
      <c r="A36" s="280">
        <v>1510</v>
      </c>
      <c r="B36" s="1343" t="s">
        <v>142</v>
      </c>
      <c r="C36" s="1526">
        <f>SUMPRODUCT(SUMIF('Sch ParentTrial Balance Input'!$A:$A,'Sch Parent TB Converter'!$G36:$EC36,'Sch ParentTrial Balance Input'!C:C))</f>
        <v>0</v>
      </c>
      <c r="D36" s="1526">
        <f>SUMPRODUCT(SUMIF('Sch ParentTrial Balance Input'!$A:$A,'Sch Parent TB Converter'!$G36:$EC36,'Sch ParentTrial Balance Input'!D:D))</f>
        <v>0</v>
      </c>
      <c r="E36" s="1526">
        <f>SUMPRODUCT(SUMIF('Sch ParentTrial Balance Input'!$A:$A,'Sch Parent TB Converter'!$G36:$EC36,'Sch ParentTrial Balance Input'!E:E))</f>
        <v>0</v>
      </c>
      <c r="F36" s="1526"/>
      <c r="G36" s="1006"/>
      <c r="H36" s="1006"/>
      <c r="I36" s="1006"/>
      <c r="J36" s="1006"/>
      <c r="K36" s="1006"/>
      <c r="L36" s="1006"/>
      <c r="M36" s="1006"/>
      <c r="N36" s="1006"/>
      <c r="O36" s="1006"/>
      <c r="P36" s="1006"/>
      <c r="Q36" s="1006"/>
      <c r="R36" s="1006"/>
      <c r="S36" s="1006"/>
      <c r="T36" s="1006"/>
      <c r="U36" s="1006"/>
      <c r="V36" s="1006"/>
      <c r="W36" s="1006"/>
      <c r="X36" s="1006"/>
      <c r="Y36" s="1006"/>
      <c r="Z36" s="1006"/>
      <c r="AA36" s="1006"/>
      <c r="AB36" s="1006"/>
      <c r="AC36" s="1006"/>
      <c r="AD36" s="1006"/>
      <c r="AE36" s="1006"/>
      <c r="AF36" s="1006"/>
      <c r="AG36" s="1006"/>
      <c r="AH36" s="1006"/>
      <c r="AI36" s="1006"/>
      <c r="AJ36" s="1006"/>
      <c r="AK36" s="1006"/>
      <c r="AL36" s="1006"/>
      <c r="AM36" s="1006"/>
      <c r="AN36" s="1006"/>
      <c r="AO36" s="1006"/>
      <c r="AP36" s="1006"/>
      <c r="AQ36" s="1006"/>
      <c r="AR36" s="1006"/>
      <c r="AS36" s="1006"/>
      <c r="AT36" s="1006"/>
      <c r="AU36" s="1006"/>
      <c r="AV36" s="1006"/>
      <c r="AW36" s="1006"/>
      <c r="AX36" s="1006"/>
      <c r="AY36" s="1006"/>
      <c r="AZ36" s="1006"/>
      <c r="BA36" s="1006"/>
      <c r="BB36" s="1006"/>
      <c r="BC36" s="1006"/>
      <c r="BD36" s="1006"/>
      <c r="BE36" s="1006"/>
      <c r="BF36" s="1006"/>
      <c r="BG36" s="1006"/>
      <c r="BH36" s="1006"/>
      <c r="BI36" s="1006"/>
      <c r="BJ36" s="1006"/>
      <c r="BK36" s="1006"/>
      <c r="BL36" s="1006"/>
      <c r="BM36" s="1006"/>
      <c r="BN36" s="1006"/>
      <c r="BO36" s="1006"/>
      <c r="BP36" s="1006"/>
      <c r="BQ36" s="1006"/>
      <c r="BR36" s="1006"/>
      <c r="BS36" s="1006"/>
      <c r="BT36" s="1006"/>
      <c r="BU36" s="1006"/>
      <c r="BV36" s="1006"/>
      <c r="BW36" s="1006"/>
      <c r="BX36" s="1006"/>
      <c r="BY36" s="1006"/>
      <c r="BZ36" s="1006"/>
      <c r="CA36" s="1006"/>
      <c r="CB36" s="1006"/>
      <c r="CC36" s="1006"/>
      <c r="CD36" s="1006"/>
      <c r="CE36" s="1006"/>
      <c r="CF36" s="1006"/>
      <c r="CG36" s="1006"/>
      <c r="CH36" s="1006"/>
      <c r="CI36" s="1006"/>
      <c r="CJ36" s="1006"/>
      <c r="CK36" s="1006"/>
      <c r="CL36" s="1006"/>
      <c r="CM36" s="1006"/>
      <c r="CN36" s="1006"/>
      <c r="CO36" s="1006"/>
      <c r="CP36" s="1006"/>
      <c r="CQ36" s="1006"/>
      <c r="CR36" s="1006"/>
      <c r="CS36" s="1006"/>
      <c r="CT36" s="1006"/>
      <c r="CU36" s="1006"/>
      <c r="CV36" s="1006"/>
      <c r="CW36" s="1006"/>
      <c r="CX36" s="1006"/>
      <c r="CY36" s="1006"/>
      <c r="CZ36" s="1006"/>
      <c r="DA36" s="1006"/>
      <c r="DB36" s="1006"/>
      <c r="DC36" s="1006"/>
      <c r="DD36" s="1006"/>
      <c r="DE36" s="1006"/>
      <c r="DF36" s="1006"/>
      <c r="DG36" s="1006"/>
      <c r="DH36" s="1006"/>
      <c r="DI36" s="1006"/>
      <c r="DJ36" s="1006"/>
      <c r="DK36" s="1006"/>
      <c r="DL36" s="1006"/>
      <c r="DM36" s="1006"/>
      <c r="DN36" s="1006"/>
      <c r="DO36" s="1006"/>
      <c r="DP36" s="1006"/>
      <c r="DQ36" s="1006"/>
      <c r="DR36" s="1006"/>
      <c r="DS36" s="1006"/>
      <c r="DT36" s="1006"/>
      <c r="DU36" s="1006"/>
      <c r="DV36" s="1006"/>
      <c r="DW36" s="1006"/>
      <c r="DX36" s="1006"/>
      <c r="DY36" s="1006"/>
      <c r="DZ36" s="1006"/>
      <c r="EA36" s="1006"/>
      <c r="EB36" s="1006"/>
      <c r="EC36" s="1007"/>
      <c r="ED36" s="273" t="str">
        <f t="shared" si="0"/>
        <v>xxxxxxxxxxxxxxxxxxxxxxxxxxxxxxxxxxxxxxxxxxxxxxxxxxxxxxxxxxxxxxxxxxxxxxxxxxxxxxxxxxxxxxxxxxxxxxxxxxxxxxxxxxxxxxxxxxxxxxxxxxxxxxxx</v>
      </c>
    </row>
    <row r="37" spans="1:134" x14ac:dyDescent="0.2">
      <c r="A37" s="280"/>
      <c r="B37" s="920"/>
      <c r="C37" s="1526"/>
      <c r="D37" s="1528"/>
      <c r="E37" s="1528"/>
      <c r="F37" s="1528"/>
      <c r="G37" s="1006"/>
      <c r="H37" s="1006"/>
      <c r="I37" s="1006"/>
      <c r="J37" s="1006"/>
      <c r="K37" s="1006"/>
      <c r="L37" s="1006"/>
      <c r="M37" s="1006"/>
      <c r="N37" s="1006"/>
      <c r="O37" s="1006"/>
      <c r="P37" s="1006"/>
      <c r="Q37" s="1006"/>
      <c r="R37" s="1006"/>
      <c r="S37" s="1006"/>
      <c r="T37" s="1006"/>
      <c r="U37" s="1006"/>
      <c r="V37" s="1006"/>
      <c r="W37" s="1006"/>
      <c r="X37" s="1006"/>
      <c r="Y37" s="1006"/>
      <c r="Z37" s="1006"/>
      <c r="AA37" s="1006"/>
      <c r="AB37" s="1006"/>
      <c r="AC37" s="1006"/>
      <c r="AD37" s="1006"/>
      <c r="AE37" s="1006"/>
      <c r="AF37" s="1006"/>
      <c r="AG37" s="1006"/>
      <c r="AH37" s="1006"/>
      <c r="AI37" s="1006"/>
      <c r="AJ37" s="1006"/>
      <c r="AK37" s="1006"/>
      <c r="AL37" s="1006"/>
      <c r="AM37" s="1006"/>
      <c r="AN37" s="1006"/>
      <c r="AO37" s="1006"/>
      <c r="AP37" s="1006"/>
      <c r="AQ37" s="1006"/>
      <c r="AR37" s="1006"/>
      <c r="AS37" s="1006"/>
      <c r="AT37" s="1006"/>
      <c r="AU37" s="1006"/>
      <c r="AV37" s="1006"/>
      <c r="AW37" s="1006"/>
      <c r="AX37" s="1006"/>
      <c r="AY37" s="1006"/>
      <c r="AZ37" s="1006"/>
      <c r="BA37" s="1006"/>
      <c r="BB37" s="1006"/>
      <c r="BC37" s="1006"/>
      <c r="BD37" s="1006"/>
      <c r="BE37" s="1006"/>
      <c r="BF37" s="1006"/>
      <c r="BG37" s="1006"/>
      <c r="BH37" s="1006"/>
      <c r="BI37" s="1006"/>
      <c r="BJ37" s="1006"/>
      <c r="BK37" s="1006"/>
      <c r="BL37" s="1006"/>
      <c r="BM37" s="1006"/>
      <c r="BN37" s="1006"/>
      <c r="BO37" s="1006"/>
      <c r="BP37" s="1006"/>
      <c r="BQ37" s="1006"/>
      <c r="BR37" s="1006"/>
      <c r="BS37" s="1006"/>
      <c r="BT37" s="1006"/>
      <c r="BU37" s="1006"/>
      <c r="BV37" s="1006"/>
      <c r="BW37" s="1006"/>
      <c r="BX37" s="1006"/>
      <c r="BY37" s="1006"/>
      <c r="BZ37" s="1006"/>
      <c r="CA37" s="1006"/>
      <c r="CB37" s="1006"/>
      <c r="CC37" s="1006"/>
      <c r="CD37" s="1006"/>
      <c r="CE37" s="1006"/>
      <c r="CF37" s="1006"/>
      <c r="CG37" s="1006"/>
      <c r="CH37" s="1006"/>
      <c r="CI37" s="1006"/>
      <c r="CJ37" s="1006"/>
      <c r="CK37" s="1006"/>
      <c r="CL37" s="1006"/>
      <c r="CM37" s="1006"/>
      <c r="CN37" s="1006"/>
      <c r="CO37" s="1006"/>
      <c r="CP37" s="1006"/>
      <c r="CQ37" s="1006"/>
      <c r="CR37" s="1006"/>
      <c r="CS37" s="1006"/>
      <c r="CT37" s="1006"/>
      <c r="CU37" s="1006"/>
      <c r="CV37" s="1006"/>
      <c r="CW37" s="1006"/>
      <c r="CX37" s="1006"/>
      <c r="CY37" s="1006"/>
      <c r="CZ37" s="1006"/>
      <c r="DA37" s="1006"/>
      <c r="DB37" s="1006"/>
      <c r="DC37" s="1006"/>
      <c r="DD37" s="1006"/>
      <c r="DE37" s="1006"/>
      <c r="DF37" s="1006"/>
      <c r="DG37" s="1006"/>
      <c r="DH37" s="1006"/>
      <c r="DI37" s="1006"/>
      <c r="DJ37" s="1006"/>
      <c r="DK37" s="1006"/>
      <c r="DL37" s="1006"/>
      <c r="DM37" s="1006"/>
      <c r="DN37" s="1006"/>
      <c r="DO37" s="1006"/>
      <c r="DP37" s="1006"/>
      <c r="DQ37" s="1006"/>
      <c r="DR37" s="1006"/>
      <c r="DS37" s="1006"/>
      <c r="DT37" s="1006"/>
      <c r="DU37" s="1006"/>
      <c r="DV37" s="1006"/>
      <c r="DW37" s="1006"/>
      <c r="DX37" s="1006"/>
      <c r="DY37" s="1006"/>
      <c r="DZ37" s="1006"/>
      <c r="EA37" s="1006"/>
      <c r="EB37" s="1006"/>
      <c r="EC37" s="1007"/>
      <c r="ED37" s="273" t="str">
        <f t="shared" si="0"/>
        <v>xxxxxxxxxxxxxxxxxxxxxxxxxxxxxxxxxxxxxxxxxxxxxxxxxxxxxxxxxxxxxxxxxxxxxxxxxxxxxxxxxxxxxxxxxxxxxxxxxxxxxxxxxxxxxxxxxxxxxxxxxxxxxxxx</v>
      </c>
    </row>
    <row r="38" spans="1:134" x14ac:dyDescent="0.2">
      <c r="A38" s="280"/>
      <c r="B38" s="921" t="s">
        <v>143</v>
      </c>
      <c r="C38" s="1526"/>
      <c r="D38" s="1528"/>
      <c r="E38" s="1528"/>
      <c r="F38" s="1528"/>
      <c r="G38" s="1008"/>
      <c r="H38" s="1008"/>
      <c r="I38" s="1008"/>
      <c r="J38" s="1008"/>
      <c r="K38" s="1008"/>
      <c r="L38" s="1008"/>
      <c r="M38" s="1008"/>
      <c r="N38" s="1008"/>
      <c r="O38" s="1008"/>
      <c r="P38" s="1008"/>
      <c r="Q38" s="1008"/>
      <c r="R38" s="1008"/>
      <c r="S38" s="1008"/>
      <c r="T38" s="1008"/>
      <c r="U38" s="1008"/>
      <c r="V38" s="1008"/>
      <c r="W38" s="1008"/>
      <c r="X38" s="1008"/>
      <c r="Y38" s="1008"/>
      <c r="Z38" s="1008"/>
      <c r="AA38" s="1008"/>
      <c r="AB38" s="1008"/>
      <c r="AC38" s="1008"/>
      <c r="AD38" s="1008"/>
      <c r="AE38" s="1008"/>
      <c r="AF38" s="1008"/>
      <c r="AG38" s="1008"/>
      <c r="AH38" s="1008"/>
      <c r="AI38" s="1008"/>
      <c r="AJ38" s="1008"/>
      <c r="AK38" s="1008"/>
      <c r="AL38" s="1008"/>
      <c r="AM38" s="1008"/>
      <c r="AN38" s="1008"/>
      <c r="AO38" s="1008"/>
      <c r="AP38" s="1008"/>
      <c r="AQ38" s="1008"/>
      <c r="AR38" s="1008"/>
      <c r="AS38" s="1008"/>
      <c r="AT38" s="1008"/>
      <c r="AU38" s="1008"/>
      <c r="AV38" s="1008"/>
      <c r="AW38" s="1008"/>
      <c r="AX38" s="1008"/>
      <c r="AY38" s="1008"/>
      <c r="AZ38" s="1008"/>
      <c r="BA38" s="1008"/>
      <c r="BB38" s="1008"/>
      <c r="BC38" s="1008"/>
      <c r="BD38" s="1008"/>
      <c r="BE38" s="1008"/>
      <c r="BF38" s="1008"/>
      <c r="BG38" s="1008"/>
      <c r="BH38" s="1008"/>
      <c r="BI38" s="1008"/>
      <c r="BJ38" s="1008"/>
      <c r="BK38" s="1008"/>
      <c r="BL38" s="1008"/>
      <c r="BM38" s="1008"/>
      <c r="BN38" s="1008"/>
      <c r="BO38" s="1008"/>
      <c r="BP38" s="1008"/>
      <c r="BQ38" s="1008"/>
      <c r="BR38" s="1008"/>
      <c r="BS38" s="1008"/>
      <c r="BT38" s="1008"/>
      <c r="BU38" s="1008"/>
      <c r="BV38" s="1008"/>
      <c r="BW38" s="1008"/>
      <c r="BX38" s="1008"/>
      <c r="BY38" s="1008"/>
      <c r="BZ38" s="1008"/>
      <c r="CA38" s="1008"/>
      <c r="CB38" s="1008"/>
      <c r="CC38" s="1008"/>
      <c r="CD38" s="1008"/>
      <c r="CE38" s="1008"/>
      <c r="CF38" s="1008"/>
      <c r="CG38" s="1008"/>
      <c r="CH38" s="1008"/>
      <c r="CI38" s="1008"/>
      <c r="CJ38" s="1008"/>
      <c r="CK38" s="1008"/>
      <c r="CL38" s="1008"/>
      <c r="CM38" s="1008"/>
      <c r="CN38" s="1008"/>
      <c r="CO38" s="1008"/>
      <c r="CP38" s="1008"/>
      <c r="CQ38" s="1008"/>
      <c r="CR38" s="1008"/>
      <c r="CS38" s="1008"/>
      <c r="CT38" s="1008"/>
      <c r="CU38" s="1008"/>
      <c r="CV38" s="1008"/>
      <c r="CW38" s="1008"/>
      <c r="CX38" s="1008"/>
      <c r="CY38" s="1008"/>
      <c r="CZ38" s="1008"/>
      <c r="DA38" s="1008"/>
      <c r="DB38" s="1008"/>
      <c r="DC38" s="1008"/>
      <c r="DD38" s="1008"/>
      <c r="DE38" s="1008"/>
      <c r="DF38" s="1008"/>
      <c r="DG38" s="1008"/>
      <c r="DH38" s="1008"/>
      <c r="DI38" s="1008"/>
      <c r="DJ38" s="1008"/>
      <c r="DK38" s="1008"/>
      <c r="DL38" s="1008"/>
      <c r="DM38" s="1008"/>
      <c r="DN38" s="1008"/>
      <c r="DO38" s="1008"/>
      <c r="DP38" s="1008"/>
      <c r="DQ38" s="1008"/>
      <c r="DR38" s="1008"/>
      <c r="DS38" s="1008"/>
      <c r="DT38" s="1008"/>
      <c r="DU38" s="1008"/>
      <c r="DV38" s="1008"/>
      <c r="DW38" s="1008"/>
      <c r="DX38" s="1008"/>
      <c r="DY38" s="1008"/>
      <c r="DZ38" s="1008"/>
      <c r="EA38" s="1008"/>
      <c r="EB38" s="1008"/>
      <c r="EC38" s="1009"/>
      <c r="ED38" s="273" t="str">
        <f t="shared" si="0"/>
        <v>xxxxxxxxxxxxxxxxxxxxxxxxxxxxxxxxxxxxxxxxxxxxxxxxxxxxxxxxxxxxxxxxxxxxxxxxxxxxxxxxxxxxxxxxxxxxxxxxxxxxxxxxxxxxxxxxxxxxxxxxxxxxxxxx</v>
      </c>
    </row>
    <row r="39" spans="1:134" x14ac:dyDescent="0.2">
      <c r="A39" s="280">
        <v>2410</v>
      </c>
      <c r="B39" s="1031" t="s">
        <v>144</v>
      </c>
      <c r="C39" s="1527">
        <f>SUMPRODUCT(SUMIF('Sch ParentTrial Balance Input'!$A:$A,'Sch Parent TB Converter'!$K39:$EC39,'Sch ParentTrial Balance Input'!C:C))</f>
        <v>0</v>
      </c>
      <c r="D39" s="1527">
        <f>SUMPRODUCT(SUMIF('Sch ParentTrial Balance Input'!$A:$A,'Sch Parent TB Converter'!$K39:$EC39,'Sch ParentTrial Balance Input'!D:D))</f>
        <v>0</v>
      </c>
      <c r="E39" s="1527">
        <f>SUMPRODUCT(SUMIF('Sch ParentTrial Balance Input'!$A:$A,'Sch Parent TB Converter'!$K39:$EC39,'Sch ParentTrial Balance Input'!E:E))</f>
        <v>0</v>
      </c>
      <c r="F39" s="1527"/>
      <c r="G39" s="1509"/>
      <c r="H39" s="1509"/>
      <c r="I39" s="1509"/>
      <c r="J39" s="1509"/>
      <c r="K39" s="1509"/>
      <c r="L39" s="1509"/>
      <c r="M39" s="1509"/>
      <c r="N39" s="1509"/>
      <c r="O39" s="1509"/>
      <c r="P39" s="1509"/>
      <c r="S39" s="1000"/>
      <c r="T39" s="1000"/>
      <c r="U39" s="1000"/>
      <c r="V39" s="1000"/>
      <c r="W39" s="1000"/>
      <c r="X39" s="1000"/>
      <c r="Y39" s="1000"/>
      <c r="Z39" s="1000"/>
      <c r="AA39" s="1000"/>
      <c r="AB39" s="1000"/>
      <c r="AC39" s="1000"/>
      <c r="AD39" s="1000"/>
      <c r="AE39" s="1000"/>
      <c r="AF39" s="1000"/>
      <c r="AG39" s="1000"/>
      <c r="AH39" s="1000"/>
      <c r="AI39" s="1000"/>
      <c r="AJ39" s="1000"/>
      <c r="AK39" s="1000"/>
      <c r="AL39" s="1000"/>
      <c r="AM39" s="1000"/>
      <c r="AN39" s="1000"/>
      <c r="AO39" s="1000"/>
      <c r="AP39" s="1000"/>
      <c r="AQ39" s="1000"/>
      <c r="AR39" s="1000"/>
      <c r="AS39" s="1000"/>
      <c r="AT39" s="1000"/>
      <c r="AU39" s="1000"/>
      <c r="AV39" s="1000"/>
      <c r="AW39" s="1000"/>
      <c r="AX39" s="1000"/>
      <c r="AY39" s="1000"/>
      <c r="AZ39" s="1000"/>
      <c r="BA39" s="1000"/>
      <c r="BB39" s="1000"/>
      <c r="BC39" s="1000"/>
      <c r="BD39" s="1000"/>
      <c r="BE39" s="1000"/>
      <c r="BF39" s="1000"/>
      <c r="BG39" s="1000"/>
      <c r="BH39" s="1000"/>
      <c r="BI39" s="1000"/>
      <c r="BJ39" s="1000"/>
      <c r="BK39" s="1000"/>
      <c r="BL39" s="1000"/>
      <c r="BM39" s="1000"/>
      <c r="BN39" s="1000"/>
      <c r="BO39" s="1000"/>
      <c r="BP39" s="1000"/>
      <c r="BQ39" s="1000"/>
      <c r="BR39" s="1000"/>
      <c r="BS39" s="1000"/>
      <c r="BT39" s="1000"/>
      <c r="BU39" s="1000"/>
      <c r="BV39" s="1000"/>
      <c r="BW39" s="1000"/>
      <c r="BX39" s="1000"/>
      <c r="BY39" s="1000"/>
      <c r="BZ39" s="1000"/>
      <c r="CA39" s="1000"/>
      <c r="CB39" s="1000"/>
      <c r="CC39" s="1000"/>
      <c r="CD39" s="1000"/>
      <c r="CE39" s="1000"/>
      <c r="CF39" s="1000"/>
      <c r="CG39" s="1000"/>
      <c r="CH39" s="1000"/>
      <c r="CI39" s="1000"/>
      <c r="CJ39" s="1000"/>
      <c r="CK39" s="1000"/>
      <c r="CL39" s="1000"/>
      <c r="CM39" s="1000"/>
      <c r="CN39" s="1000"/>
      <c r="CO39" s="1000"/>
      <c r="CP39" s="1000"/>
      <c r="CQ39" s="1000"/>
      <c r="CR39" s="1000"/>
      <c r="CS39" s="1000"/>
      <c r="CT39" s="1000"/>
      <c r="CU39" s="1000"/>
      <c r="CV39" s="1000"/>
      <c r="CW39" s="1000"/>
      <c r="CX39" s="1000"/>
      <c r="CY39" s="1000"/>
      <c r="CZ39" s="1000"/>
      <c r="DA39" s="1000"/>
      <c r="DB39" s="1000"/>
      <c r="DC39" s="1000"/>
      <c r="DD39" s="1000"/>
      <c r="DE39" s="1000"/>
      <c r="DF39" s="1000"/>
      <c r="DG39" s="1000"/>
      <c r="DH39" s="1000"/>
      <c r="DI39" s="1000"/>
      <c r="DJ39" s="1000"/>
      <c r="DK39" s="1000"/>
      <c r="DL39" s="1000"/>
      <c r="DM39" s="1000"/>
      <c r="DN39" s="1000"/>
      <c r="DO39" s="1000"/>
      <c r="DP39" s="1000"/>
      <c r="DQ39" s="1000"/>
      <c r="DR39" s="1000"/>
      <c r="DS39" s="1000"/>
      <c r="DT39" s="1000"/>
      <c r="DU39" s="1000"/>
      <c r="DV39" s="1000"/>
      <c r="DW39" s="1000"/>
      <c r="DX39" s="1000"/>
      <c r="DY39" s="1000"/>
      <c r="DZ39" s="1000"/>
      <c r="EA39" s="1000"/>
      <c r="EB39" s="1000"/>
      <c r="EC39" s="1001"/>
      <c r="ED39" s="273" t="str">
        <f t="shared" si="0"/>
        <v>xxxxxxxxxxxxxxxxxxxxxxxxxxxxxxxxxxxxxxxxxxxxxxxxxxxxxxxxxxxxxxxxxxxxxxxxxxxxxxxxxxxxxxxxxxxxxxxxxxxxxxxxxxxxxxxxxxxxxxxxxxxxxxxx</v>
      </c>
    </row>
    <row r="40" spans="1:134" x14ac:dyDescent="0.2">
      <c r="A40" s="280">
        <v>2440</v>
      </c>
      <c r="B40" s="338" t="s">
        <v>141</v>
      </c>
      <c r="C40" s="1526">
        <f>SUMPRODUCT(SUMIF('Sch ParentTrial Balance Input'!$A:$A,'Sch Parent TB Converter'!$G40:$EC40,'Sch ParentTrial Balance Input'!C:C))</f>
        <v>0</v>
      </c>
      <c r="D40" s="1526">
        <f>SUMPRODUCT(SUMIF('Sch ParentTrial Balance Input'!$A:$A,'Sch Parent TB Converter'!$G40:$EC40,'Sch ParentTrial Balance Input'!D:D))</f>
        <v>0</v>
      </c>
      <c r="E40" s="1526">
        <f>SUMPRODUCT(SUMIF('Sch ParentTrial Balance Input'!$A:$A,'Sch Parent TB Converter'!$G40:$EC40,'Sch ParentTrial Balance Input'!E:E))</f>
        <v>0</v>
      </c>
      <c r="F40" s="1526"/>
      <c r="G40" s="1000"/>
      <c r="H40" s="1000"/>
      <c r="I40" s="1000"/>
      <c r="J40" s="1000"/>
      <c r="K40" s="1000"/>
      <c r="L40" s="1000"/>
      <c r="M40" s="1000"/>
      <c r="N40" s="1000"/>
      <c r="O40" s="1000"/>
      <c r="P40" s="1000"/>
      <c r="Q40" s="1000"/>
      <c r="R40" s="1000"/>
      <c r="S40" s="1000"/>
      <c r="T40" s="1000"/>
      <c r="U40" s="1000"/>
      <c r="V40" s="1000"/>
      <c r="W40" s="1000"/>
      <c r="X40" s="1000"/>
      <c r="Y40" s="1000"/>
      <c r="Z40" s="1000"/>
      <c r="AA40" s="1000"/>
      <c r="AB40" s="1000"/>
      <c r="AC40" s="1000"/>
      <c r="AD40" s="1000"/>
      <c r="AE40" s="1000"/>
      <c r="AF40" s="1000"/>
      <c r="AG40" s="1000"/>
      <c r="AH40" s="1000"/>
      <c r="AI40" s="1000"/>
      <c r="AJ40" s="1000"/>
      <c r="AK40" s="1000"/>
      <c r="AL40" s="1000"/>
      <c r="AM40" s="1000"/>
      <c r="AN40" s="1000"/>
      <c r="AO40" s="1000"/>
      <c r="AP40" s="1000"/>
      <c r="AQ40" s="1000"/>
      <c r="AR40" s="1000"/>
      <c r="AS40" s="1000"/>
      <c r="AT40" s="1000"/>
      <c r="AU40" s="1000"/>
      <c r="AV40" s="1000"/>
      <c r="AW40" s="1000"/>
      <c r="AX40" s="1000"/>
      <c r="AY40" s="1000"/>
      <c r="AZ40" s="1000"/>
      <c r="BA40" s="1000"/>
      <c r="BB40" s="1000"/>
      <c r="BC40" s="1000"/>
      <c r="BD40" s="1000"/>
      <c r="BE40" s="1000"/>
      <c r="BF40" s="1000"/>
      <c r="BG40" s="1000"/>
      <c r="BH40" s="1000"/>
      <c r="BI40" s="1000"/>
      <c r="BJ40" s="1000"/>
      <c r="BK40" s="1000"/>
      <c r="BL40" s="1000"/>
      <c r="BM40" s="1000"/>
      <c r="BN40" s="1000"/>
      <c r="BO40" s="1000"/>
      <c r="BP40" s="1000"/>
      <c r="BQ40" s="1000"/>
      <c r="BR40" s="1000"/>
      <c r="BS40" s="1000"/>
      <c r="BT40" s="1000"/>
      <c r="BU40" s="1000"/>
      <c r="BV40" s="1000"/>
      <c r="BW40" s="1000"/>
      <c r="BX40" s="1000"/>
      <c r="BY40" s="1000"/>
      <c r="BZ40" s="1000"/>
      <c r="CA40" s="1000"/>
      <c r="CB40" s="1000"/>
      <c r="CC40" s="1000"/>
      <c r="CD40" s="1000"/>
      <c r="CE40" s="1000"/>
      <c r="CF40" s="1000"/>
      <c r="CG40" s="1000"/>
      <c r="CH40" s="1000"/>
      <c r="CI40" s="1000"/>
      <c r="CJ40" s="1000"/>
      <c r="CK40" s="1000"/>
      <c r="CL40" s="1000"/>
      <c r="CM40" s="1000"/>
      <c r="CN40" s="1000"/>
      <c r="CO40" s="1000"/>
      <c r="CP40" s="1000"/>
      <c r="CQ40" s="1000"/>
      <c r="CR40" s="1000"/>
      <c r="CS40" s="1000"/>
      <c r="CT40" s="1000"/>
      <c r="CU40" s="1000"/>
      <c r="CV40" s="1000"/>
      <c r="CW40" s="1000"/>
      <c r="CX40" s="1000"/>
      <c r="CY40" s="1000"/>
      <c r="CZ40" s="1000"/>
      <c r="DA40" s="1000"/>
      <c r="DB40" s="1000"/>
      <c r="DC40" s="1000"/>
      <c r="DD40" s="1000"/>
      <c r="DE40" s="1000"/>
      <c r="DF40" s="1000"/>
      <c r="DG40" s="1000"/>
      <c r="DH40" s="1000"/>
      <c r="DI40" s="1000"/>
      <c r="DJ40" s="1000"/>
      <c r="DK40" s="1000"/>
      <c r="DL40" s="1000"/>
      <c r="DM40" s="1000"/>
      <c r="DN40" s="1000"/>
      <c r="DO40" s="1000"/>
      <c r="DP40" s="1000"/>
      <c r="DQ40" s="1000"/>
      <c r="DR40" s="1000"/>
      <c r="DS40" s="1000"/>
      <c r="DT40" s="1000"/>
      <c r="DU40" s="1000"/>
      <c r="DV40" s="1000"/>
      <c r="DW40" s="1000"/>
      <c r="DX40" s="1000"/>
      <c r="DY40" s="1000"/>
      <c r="DZ40" s="1000"/>
      <c r="EA40" s="1000"/>
      <c r="EB40" s="1000"/>
      <c r="EC40" s="1001"/>
      <c r="ED40" s="273" t="str">
        <f t="shared" si="0"/>
        <v>xxxxxxxxxxxxxxxxxxxxxxxxxxxxxxxxxxxxxxxxxxxxxxxxxxxxxxxxxxxxxxxxxxxxxxxxxxxxxxxxxxxxxxxxxxxxxxxxxxxxxxxxxxxxxxxxxxxxxxxxxxxxxxxx</v>
      </c>
    </row>
    <row r="41" spans="1:134" x14ac:dyDescent="0.2">
      <c r="A41" s="280">
        <v>2420</v>
      </c>
      <c r="B41" s="1031" t="s">
        <v>145</v>
      </c>
      <c r="C41" s="1526">
        <f>SUMPRODUCT(SUMIF('Sch ParentTrial Balance Input'!$A:$A,'Sch Parent TB Converter'!$G41:$EC41,'Sch ParentTrial Balance Input'!C:C))</f>
        <v>0</v>
      </c>
      <c r="D41" s="1526">
        <f>SUMPRODUCT(SUMIF('Sch ParentTrial Balance Input'!$A:$A,'Sch Parent TB Converter'!$G41:$EC41,'Sch ParentTrial Balance Input'!D:D))</f>
        <v>0</v>
      </c>
      <c r="E41" s="1526">
        <f>SUMPRODUCT(SUMIF('Sch ParentTrial Balance Input'!$A:$A,'Sch Parent TB Converter'!$G41:$EC41,'Sch ParentTrial Balance Input'!E:E))</f>
        <v>0</v>
      </c>
      <c r="F41" s="1526"/>
      <c r="G41" s="1000"/>
      <c r="H41" s="1000"/>
      <c r="I41" s="1000"/>
      <c r="J41" s="1000"/>
      <c r="K41" s="1000"/>
      <c r="L41" s="1000"/>
      <c r="M41" s="1000"/>
      <c r="N41" s="1000"/>
      <c r="O41" s="1000"/>
      <c r="P41" s="1000"/>
      <c r="Q41" s="1000"/>
      <c r="R41" s="1000"/>
      <c r="S41" s="1000"/>
      <c r="T41" s="1000"/>
      <c r="U41" s="1000"/>
      <c r="V41" s="1000"/>
      <c r="W41" s="1000"/>
      <c r="X41" s="1000"/>
      <c r="Y41" s="1000"/>
      <c r="Z41" s="1000"/>
      <c r="AA41" s="1000"/>
      <c r="AB41" s="1000"/>
      <c r="AC41" s="1000"/>
      <c r="AD41" s="1000"/>
      <c r="AE41" s="1000"/>
      <c r="AF41" s="1000"/>
      <c r="AG41" s="1000"/>
      <c r="AH41" s="1000"/>
      <c r="AI41" s="1000"/>
      <c r="AJ41" s="1000"/>
      <c r="AK41" s="1000"/>
      <c r="AL41" s="1000"/>
      <c r="AM41" s="1000"/>
      <c r="AN41" s="1000"/>
      <c r="AO41" s="1000"/>
      <c r="AP41" s="1000"/>
      <c r="AQ41" s="1000"/>
      <c r="AR41" s="1000"/>
      <c r="AS41" s="1000"/>
      <c r="AT41" s="1000"/>
      <c r="AU41" s="1000"/>
      <c r="AV41" s="1000"/>
      <c r="AW41" s="1000"/>
      <c r="AX41" s="1000"/>
      <c r="AY41" s="1000"/>
      <c r="AZ41" s="1000"/>
      <c r="BA41" s="1000"/>
      <c r="BB41" s="1000"/>
      <c r="BC41" s="1000"/>
      <c r="BD41" s="1000"/>
      <c r="BE41" s="1000"/>
      <c r="BF41" s="1000"/>
      <c r="BG41" s="1000"/>
      <c r="BH41" s="1000"/>
      <c r="BI41" s="1000"/>
      <c r="BJ41" s="1000"/>
      <c r="BK41" s="1000"/>
      <c r="BL41" s="1000"/>
      <c r="BM41" s="1000"/>
      <c r="BN41" s="1000"/>
      <c r="BO41" s="1000"/>
      <c r="BP41" s="1000"/>
      <c r="BQ41" s="1000"/>
      <c r="BR41" s="1000"/>
      <c r="BS41" s="1000"/>
      <c r="BT41" s="1000"/>
      <c r="BU41" s="1000"/>
      <c r="BV41" s="1000"/>
      <c r="BW41" s="1000"/>
      <c r="BX41" s="1000"/>
      <c r="BY41" s="1000"/>
      <c r="BZ41" s="1000"/>
      <c r="CA41" s="1000"/>
      <c r="CB41" s="1000"/>
      <c r="CC41" s="1000"/>
      <c r="CD41" s="1000"/>
      <c r="CE41" s="1000"/>
      <c r="CF41" s="1000"/>
      <c r="CG41" s="1000"/>
      <c r="CH41" s="1000"/>
      <c r="CI41" s="1000"/>
      <c r="CJ41" s="1000"/>
      <c r="CK41" s="1000"/>
      <c r="CL41" s="1000"/>
      <c r="CM41" s="1000"/>
      <c r="CN41" s="1000"/>
      <c r="CO41" s="1000"/>
      <c r="CP41" s="1000"/>
      <c r="CQ41" s="1000"/>
      <c r="CR41" s="1000"/>
      <c r="CS41" s="1000"/>
      <c r="CT41" s="1000"/>
      <c r="CU41" s="1000"/>
      <c r="CV41" s="1000"/>
      <c r="CW41" s="1000"/>
      <c r="CX41" s="1000"/>
      <c r="CY41" s="1000"/>
      <c r="CZ41" s="1000"/>
      <c r="DA41" s="1000"/>
      <c r="DB41" s="1000"/>
      <c r="DC41" s="1000"/>
      <c r="DD41" s="1000"/>
      <c r="DE41" s="1000"/>
      <c r="DF41" s="1000"/>
      <c r="DG41" s="1000"/>
      <c r="DH41" s="1000"/>
      <c r="DI41" s="1000"/>
      <c r="DJ41" s="1000"/>
      <c r="DK41" s="1000"/>
      <c r="DL41" s="1000"/>
      <c r="DM41" s="1000"/>
      <c r="DN41" s="1000"/>
      <c r="DO41" s="1000"/>
      <c r="DP41" s="1000"/>
      <c r="DQ41" s="1000"/>
      <c r="DR41" s="1000"/>
      <c r="DS41" s="1000"/>
      <c r="DT41" s="1000"/>
      <c r="DU41" s="1000"/>
      <c r="DV41" s="1000"/>
      <c r="DW41" s="1000"/>
      <c r="DX41" s="1000"/>
      <c r="DY41" s="1000"/>
      <c r="DZ41" s="1000"/>
      <c r="EA41" s="1000"/>
      <c r="EB41" s="1000"/>
      <c r="EC41" s="1001"/>
      <c r="ED41" s="273" t="str">
        <f t="shared" si="0"/>
        <v>xxxxxxxxxxxxxxxxxxxxxxxxxxxxxxxxxxxxxxxxxxxxxxxxxxxxxxxxxxxxxxxxxxxxxxxxxxxxxxxxxxxxxxxxxxxxxxxxxxxxxxxxxxxxxxxxxxxxxxxxxxxxxxxx</v>
      </c>
    </row>
    <row r="42" spans="1:134" x14ac:dyDescent="0.2">
      <c r="A42" s="280">
        <v>2430</v>
      </c>
      <c r="B42" s="338" t="s">
        <v>146</v>
      </c>
      <c r="C42" s="1526">
        <f>SUMPRODUCT(SUMIF('Sch ParentTrial Balance Input'!$A:$A,'Sch Parent TB Converter'!$G42:$EC42,'Sch ParentTrial Balance Input'!C:C))</f>
        <v>0</v>
      </c>
      <c r="D42" s="1526">
        <f>SUMPRODUCT(SUMIF('Sch ParentTrial Balance Input'!$A:$A,'Sch Parent TB Converter'!$G42:$EC42,'Sch ParentTrial Balance Input'!D:D))</f>
        <v>0</v>
      </c>
      <c r="E42" s="1526">
        <f>SUMPRODUCT(SUMIF('Sch ParentTrial Balance Input'!$A:$A,'Sch Parent TB Converter'!$G42:$EC42,'Sch ParentTrial Balance Input'!E:E))</f>
        <v>0</v>
      </c>
      <c r="F42" s="1526"/>
      <c r="G42" s="1000"/>
      <c r="H42" s="1000"/>
      <c r="I42" s="1000"/>
      <c r="J42" s="1000"/>
      <c r="K42" s="1000"/>
      <c r="L42" s="1000"/>
      <c r="M42" s="1000"/>
      <c r="N42" s="1000"/>
      <c r="O42" s="1000"/>
      <c r="P42" s="1000"/>
      <c r="Q42" s="1000"/>
      <c r="R42" s="1000"/>
      <c r="S42" s="1000"/>
      <c r="T42" s="1000"/>
      <c r="U42" s="1000"/>
      <c r="V42" s="1000"/>
      <c r="W42" s="1000"/>
      <c r="X42" s="1000"/>
      <c r="Y42" s="1000"/>
      <c r="Z42" s="1000"/>
      <c r="AA42" s="1000"/>
      <c r="AB42" s="1000"/>
      <c r="AC42" s="1000"/>
      <c r="AD42" s="1000"/>
      <c r="AE42" s="1000"/>
      <c r="AF42" s="1000"/>
      <c r="AG42" s="1000"/>
      <c r="AH42" s="1000"/>
      <c r="AI42" s="1000"/>
      <c r="AJ42" s="1000"/>
      <c r="AK42" s="1000"/>
      <c r="AL42" s="1000"/>
      <c r="AM42" s="1000"/>
      <c r="AN42" s="1000"/>
      <c r="AO42" s="1000"/>
      <c r="AP42" s="1000"/>
      <c r="AQ42" s="1000"/>
      <c r="AR42" s="1000"/>
      <c r="AS42" s="1000"/>
      <c r="AT42" s="1000"/>
      <c r="AU42" s="1000"/>
      <c r="AV42" s="1000"/>
      <c r="AW42" s="1000"/>
      <c r="AX42" s="1000"/>
      <c r="AY42" s="1000"/>
      <c r="AZ42" s="1000"/>
      <c r="BA42" s="1000"/>
      <c r="BB42" s="1000"/>
      <c r="BC42" s="1000"/>
      <c r="BD42" s="1000"/>
      <c r="BE42" s="1000"/>
      <c r="BF42" s="1000"/>
      <c r="BG42" s="1000"/>
      <c r="BH42" s="1000"/>
      <c r="BI42" s="1000"/>
      <c r="BJ42" s="1000"/>
      <c r="BK42" s="1000"/>
      <c r="BL42" s="1000"/>
      <c r="BM42" s="1000"/>
      <c r="BN42" s="1000"/>
      <c r="BO42" s="1000"/>
      <c r="BP42" s="1000"/>
      <c r="BQ42" s="1000"/>
      <c r="BR42" s="1000"/>
      <c r="BS42" s="1000"/>
      <c r="BT42" s="1000"/>
      <c r="BU42" s="1000"/>
      <c r="BV42" s="1000"/>
      <c r="BW42" s="1000"/>
      <c r="BX42" s="1000"/>
      <c r="BY42" s="1000"/>
      <c r="BZ42" s="1000"/>
      <c r="CA42" s="1000"/>
      <c r="CB42" s="1000"/>
      <c r="CC42" s="1000"/>
      <c r="CD42" s="1000"/>
      <c r="CE42" s="1000"/>
      <c r="CF42" s="1000"/>
      <c r="CG42" s="1000"/>
      <c r="CH42" s="1000"/>
      <c r="CI42" s="1000"/>
      <c r="CJ42" s="1000"/>
      <c r="CK42" s="1000"/>
      <c r="CL42" s="1000"/>
      <c r="CM42" s="1000"/>
      <c r="CN42" s="1000"/>
      <c r="CO42" s="1000"/>
      <c r="CP42" s="1000"/>
      <c r="CQ42" s="1000"/>
      <c r="CR42" s="1000"/>
      <c r="CS42" s="1000"/>
      <c r="CT42" s="1000"/>
      <c r="CU42" s="1000"/>
      <c r="CV42" s="1000"/>
      <c r="CW42" s="1000"/>
      <c r="CX42" s="1000"/>
      <c r="CY42" s="1000"/>
      <c r="CZ42" s="1000"/>
      <c r="DA42" s="1000"/>
      <c r="DB42" s="1000"/>
      <c r="DC42" s="1000"/>
      <c r="DD42" s="1000"/>
      <c r="DE42" s="1000"/>
      <c r="DF42" s="1000"/>
      <c r="DG42" s="1000"/>
      <c r="DH42" s="1000"/>
      <c r="DI42" s="1000"/>
      <c r="DJ42" s="1000"/>
      <c r="DK42" s="1000"/>
      <c r="DL42" s="1000"/>
      <c r="DM42" s="1000"/>
      <c r="DN42" s="1000"/>
      <c r="DO42" s="1000"/>
      <c r="DP42" s="1000"/>
      <c r="DQ42" s="1000"/>
      <c r="DR42" s="1000"/>
      <c r="DS42" s="1000"/>
      <c r="DT42" s="1000"/>
      <c r="DU42" s="1000"/>
      <c r="DV42" s="1000"/>
      <c r="DW42" s="1000"/>
      <c r="DX42" s="1000"/>
      <c r="DY42" s="1000"/>
      <c r="DZ42" s="1000"/>
      <c r="EA42" s="1000"/>
      <c r="EB42" s="1000"/>
      <c r="EC42" s="1001"/>
      <c r="ED42" s="273" t="str">
        <f t="shared" si="0"/>
        <v>xxxxxxxxxxxxxxxxxxxxxxxxxxxxxxxxxxxxxxxxxxxxxxxxxxxxxxxxxxxxxxxxxxxxxxxxxxxxxxxxxxxxxxxxxxxxxxxxxxxxxxxxxxxxxxxxxxxxxxxxxxxxxxxx</v>
      </c>
    </row>
    <row r="43" spans="1:134" x14ac:dyDescent="0.2">
      <c r="A43" s="280"/>
      <c r="B43" s="337"/>
      <c r="C43" s="1526"/>
      <c r="D43" s="1528"/>
      <c r="E43" s="1528"/>
      <c r="F43" s="1528"/>
      <c r="G43" s="1010"/>
      <c r="H43" s="1010"/>
      <c r="I43" s="1010"/>
      <c r="J43" s="1010"/>
      <c r="K43" s="1010"/>
      <c r="L43" s="1010"/>
      <c r="M43" s="1010"/>
      <c r="N43" s="1010"/>
      <c r="O43" s="1010"/>
      <c r="P43" s="1010"/>
      <c r="Q43" s="1010"/>
      <c r="R43" s="1010"/>
      <c r="S43" s="1010"/>
      <c r="T43" s="1010"/>
      <c r="U43" s="1010"/>
      <c r="V43" s="1010"/>
      <c r="W43" s="1010"/>
      <c r="X43" s="1010"/>
      <c r="Y43" s="1010"/>
      <c r="Z43" s="1010"/>
      <c r="AA43" s="1010"/>
      <c r="AB43" s="1010"/>
      <c r="AC43" s="1010"/>
      <c r="AD43" s="1010"/>
      <c r="AE43" s="1010"/>
      <c r="AF43" s="1010"/>
      <c r="AG43" s="1010"/>
      <c r="AH43" s="1010"/>
      <c r="AI43" s="1010"/>
      <c r="AJ43" s="1010"/>
      <c r="AK43" s="1010"/>
      <c r="AL43" s="1010"/>
      <c r="AM43" s="1010"/>
      <c r="AN43" s="1010"/>
      <c r="AO43" s="1010"/>
      <c r="AP43" s="1010"/>
      <c r="AQ43" s="1010"/>
      <c r="AR43" s="1010"/>
      <c r="AS43" s="1010"/>
      <c r="AT43" s="1010"/>
      <c r="AU43" s="1010"/>
      <c r="AV43" s="1010"/>
      <c r="AW43" s="1010"/>
      <c r="AX43" s="1010"/>
      <c r="AY43" s="1010"/>
      <c r="AZ43" s="1010"/>
      <c r="BA43" s="1010"/>
      <c r="BB43" s="1010"/>
      <c r="BC43" s="1010"/>
      <c r="BD43" s="1010"/>
      <c r="BE43" s="1010"/>
      <c r="BF43" s="1010"/>
      <c r="BG43" s="1010"/>
      <c r="BH43" s="1010"/>
      <c r="BI43" s="1010"/>
      <c r="BJ43" s="1010"/>
      <c r="BK43" s="1010"/>
      <c r="BL43" s="1010"/>
      <c r="BM43" s="1010"/>
      <c r="BN43" s="1010"/>
      <c r="BO43" s="1010"/>
      <c r="BP43" s="1010"/>
      <c r="BQ43" s="1010"/>
      <c r="BR43" s="1010"/>
      <c r="BS43" s="1010"/>
      <c r="BT43" s="1010"/>
      <c r="BU43" s="1010"/>
      <c r="BV43" s="1010"/>
      <c r="BW43" s="1010"/>
      <c r="BX43" s="1010"/>
      <c r="BY43" s="1010"/>
      <c r="BZ43" s="1010"/>
      <c r="CA43" s="1010"/>
      <c r="CB43" s="1010"/>
      <c r="CC43" s="1010"/>
      <c r="CD43" s="1010"/>
      <c r="CE43" s="1010"/>
      <c r="CF43" s="1010"/>
      <c r="CG43" s="1010"/>
      <c r="CH43" s="1010"/>
      <c r="CI43" s="1010"/>
      <c r="CJ43" s="1010"/>
      <c r="CK43" s="1010"/>
      <c r="CL43" s="1010"/>
      <c r="CM43" s="1010"/>
      <c r="CN43" s="1010"/>
      <c r="CO43" s="1010"/>
      <c r="CP43" s="1010"/>
      <c r="CQ43" s="1010"/>
      <c r="CR43" s="1010"/>
      <c r="CS43" s="1010"/>
      <c r="CT43" s="1010"/>
      <c r="CU43" s="1010"/>
      <c r="CV43" s="1010"/>
      <c r="CW43" s="1010"/>
      <c r="CX43" s="1010"/>
      <c r="CY43" s="1010"/>
      <c r="CZ43" s="1010"/>
      <c r="DA43" s="1010"/>
      <c r="DB43" s="1010"/>
      <c r="DC43" s="1010"/>
      <c r="DD43" s="1010"/>
      <c r="DE43" s="1010"/>
      <c r="DF43" s="1010"/>
      <c r="DG43" s="1010"/>
      <c r="DH43" s="1010"/>
      <c r="DI43" s="1010"/>
      <c r="DJ43" s="1010"/>
      <c r="DK43" s="1010"/>
      <c r="DL43" s="1010"/>
      <c r="DM43" s="1010"/>
      <c r="DN43" s="1010"/>
      <c r="DO43" s="1010"/>
      <c r="DP43" s="1010"/>
      <c r="DQ43" s="1010"/>
      <c r="DR43" s="1010"/>
      <c r="DS43" s="1010"/>
      <c r="DT43" s="1010"/>
      <c r="DU43" s="1010"/>
      <c r="DV43" s="1010"/>
      <c r="DW43" s="1010"/>
      <c r="DX43" s="1010"/>
      <c r="DY43" s="1010"/>
      <c r="DZ43" s="1010"/>
      <c r="EA43" s="1010"/>
      <c r="EB43" s="1010"/>
      <c r="EC43" s="1011"/>
      <c r="ED43" s="273" t="str">
        <f t="shared" si="0"/>
        <v>xxxxxxxxxxxxxxxxxxxxxxxxxxxxxxxxxxxxxxxxxxxxxxxxxxxxxxxxxxxxxxxxxxxxxxxxxxxxxxxxxxxxxxxxxxxxxxxxxxxxxxxxxxxxxxxxxxxxxxxxxxxxxxxx</v>
      </c>
    </row>
    <row r="44" spans="1:134" x14ac:dyDescent="0.2">
      <c r="A44" s="342"/>
      <c r="B44" s="344" t="s">
        <v>147</v>
      </c>
      <c r="C44" s="1529"/>
      <c r="D44" s="1530"/>
      <c r="E44" s="1530"/>
      <c r="F44" s="1530"/>
      <c r="G44" s="1002"/>
      <c r="H44" s="1002"/>
      <c r="I44" s="1002"/>
      <c r="J44" s="1002"/>
      <c r="K44" s="1002"/>
      <c r="L44" s="1002"/>
      <c r="M44" s="1002"/>
      <c r="N44" s="1002"/>
      <c r="O44" s="1002"/>
      <c r="P44" s="1002"/>
      <c r="Q44" s="1002"/>
      <c r="R44" s="1002"/>
      <c r="S44" s="1002"/>
      <c r="T44" s="1002"/>
      <c r="U44" s="1002"/>
      <c r="V44" s="1002"/>
      <c r="W44" s="1002"/>
      <c r="X44" s="1002"/>
      <c r="Y44" s="1002"/>
      <c r="Z44" s="1002"/>
      <c r="AA44" s="1002"/>
      <c r="AB44" s="1002"/>
      <c r="AC44" s="1002"/>
      <c r="AD44" s="1002"/>
      <c r="AE44" s="1002"/>
      <c r="AF44" s="1002"/>
      <c r="AG44" s="1002"/>
      <c r="AH44" s="1002"/>
      <c r="AI44" s="1002"/>
      <c r="AJ44" s="1002"/>
      <c r="AK44" s="1002"/>
      <c r="AL44" s="1002"/>
      <c r="AM44" s="1002"/>
      <c r="AN44" s="1002"/>
      <c r="AO44" s="1002"/>
      <c r="AP44" s="1002"/>
      <c r="AQ44" s="1002"/>
      <c r="AR44" s="1002"/>
      <c r="AS44" s="1002"/>
      <c r="AT44" s="1002"/>
      <c r="AU44" s="1002"/>
      <c r="AV44" s="1002"/>
      <c r="AW44" s="1002"/>
      <c r="AX44" s="1002"/>
      <c r="AY44" s="1002"/>
      <c r="AZ44" s="1002"/>
      <c r="BA44" s="1002"/>
      <c r="BB44" s="1002"/>
      <c r="BC44" s="1002"/>
      <c r="BD44" s="1002"/>
      <c r="BE44" s="1002"/>
      <c r="BF44" s="1002"/>
      <c r="BG44" s="1002"/>
      <c r="BH44" s="1002"/>
      <c r="BI44" s="1002"/>
      <c r="BJ44" s="1002"/>
      <c r="BK44" s="1002"/>
      <c r="BL44" s="1002"/>
      <c r="BM44" s="1002"/>
      <c r="BN44" s="1002"/>
      <c r="BO44" s="1002"/>
      <c r="BP44" s="1002"/>
      <c r="BQ44" s="1002"/>
      <c r="BR44" s="1002"/>
      <c r="BS44" s="1002"/>
      <c r="BT44" s="1002"/>
      <c r="BU44" s="1002"/>
      <c r="BV44" s="1002"/>
      <c r="BW44" s="1002"/>
      <c r="BX44" s="1002"/>
      <c r="BY44" s="1002"/>
      <c r="BZ44" s="1002"/>
      <c r="CA44" s="1002"/>
      <c r="CB44" s="1002"/>
      <c r="CC44" s="1002"/>
      <c r="CD44" s="1002"/>
      <c r="CE44" s="1002"/>
      <c r="CF44" s="1002"/>
      <c r="CG44" s="1002"/>
      <c r="CH44" s="1002"/>
      <c r="CI44" s="1002"/>
      <c r="CJ44" s="1002"/>
      <c r="CK44" s="1002"/>
      <c r="CL44" s="1002"/>
      <c r="CM44" s="1002"/>
      <c r="CN44" s="1002"/>
      <c r="CO44" s="1002"/>
      <c r="CP44" s="1002"/>
      <c r="CQ44" s="1002"/>
      <c r="CR44" s="1002"/>
      <c r="CS44" s="1002"/>
      <c r="CT44" s="1002"/>
      <c r="CU44" s="1002"/>
      <c r="CV44" s="1002"/>
      <c r="CW44" s="1002"/>
      <c r="CX44" s="1002"/>
      <c r="CY44" s="1002"/>
      <c r="CZ44" s="1002"/>
      <c r="DA44" s="1002"/>
      <c r="DB44" s="1002"/>
      <c r="DC44" s="1002"/>
      <c r="DD44" s="1002"/>
      <c r="DE44" s="1002"/>
      <c r="DF44" s="1002"/>
      <c r="DG44" s="1002"/>
      <c r="DH44" s="1002"/>
      <c r="DI44" s="1002"/>
      <c r="DJ44" s="1002"/>
      <c r="DK44" s="1002"/>
      <c r="DL44" s="1002"/>
      <c r="DM44" s="1002"/>
      <c r="DN44" s="1002"/>
      <c r="DO44" s="1002"/>
      <c r="DP44" s="1002"/>
      <c r="DQ44" s="1002"/>
      <c r="DR44" s="1002"/>
      <c r="DS44" s="1002"/>
      <c r="DT44" s="1002"/>
      <c r="DU44" s="1002"/>
      <c r="DV44" s="1002"/>
      <c r="DW44" s="1002"/>
      <c r="DX44" s="1002"/>
      <c r="DY44" s="1002"/>
      <c r="DZ44" s="1002"/>
      <c r="EA44" s="1002"/>
      <c r="EB44" s="1002"/>
      <c r="EC44" s="1003"/>
      <c r="ED44" s="273" t="str">
        <f t="shared" si="0"/>
        <v>xxxxxxxxxxxxxxxxxxxxxxxxxxxxxxxxxxxxxxxxxxxxxxxxxxxxxxxxxxxxxxxxxxxxxxxxxxxxxxxxxxxxxxxxxxxxxxxxxxxxxxxxxxxxxxxxxxxxxxxxxxxxxxxx</v>
      </c>
    </row>
    <row r="45" spans="1:134" x14ac:dyDescent="0.2">
      <c r="A45" s="280"/>
      <c r="B45" s="909" t="s">
        <v>129</v>
      </c>
      <c r="C45" s="1526"/>
      <c r="D45" s="1528"/>
      <c r="E45" s="1528"/>
      <c r="F45" s="1528"/>
      <c r="G45" s="998"/>
      <c r="H45" s="998"/>
      <c r="I45" s="998"/>
      <c r="J45" s="998"/>
      <c r="K45" s="998"/>
      <c r="L45" s="998"/>
      <c r="M45" s="998"/>
      <c r="N45" s="998"/>
      <c r="O45" s="998"/>
      <c r="P45" s="998"/>
      <c r="Q45" s="998"/>
      <c r="R45" s="998"/>
      <c r="S45" s="998"/>
      <c r="T45" s="998"/>
      <c r="U45" s="998"/>
      <c r="V45" s="998"/>
      <c r="W45" s="998"/>
      <c r="X45" s="998"/>
      <c r="Y45" s="998"/>
      <c r="Z45" s="998"/>
      <c r="AA45" s="998"/>
      <c r="AB45" s="998"/>
      <c r="AC45" s="998"/>
      <c r="AD45" s="998"/>
      <c r="AE45" s="998"/>
      <c r="AF45" s="998"/>
      <c r="AG45" s="998"/>
      <c r="AH45" s="998"/>
      <c r="AI45" s="998"/>
      <c r="AJ45" s="998"/>
      <c r="AK45" s="998"/>
      <c r="AL45" s="998"/>
      <c r="AM45" s="998"/>
      <c r="AN45" s="998"/>
      <c r="AO45" s="998"/>
      <c r="AP45" s="998"/>
      <c r="AQ45" s="998"/>
      <c r="AR45" s="998"/>
      <c r="AS45" s="998"/>
      <c r="AT45" s="998"/>
      <c r="AU45" s="998"/>
      <c r="AV45" s="998"/>
      <c r="AW45" s="998"/>
      <c r="AX45" s="998"/>
      <c r="AY45" s="998"/>
      <c r="AZ45" s="998"/>
      <c r="BA45" s="998"/>
      <c r="BB45" s="998"/>
      <c r="BC45" s="998"/>
      <c r="BD45" s="998"/>
      <c r="BE45" s="998"/>
      <c r="BF45" s="998"/>
      <c r="BG45" s="998"/>
      <c r="BH45" s="998"/>
      <c r="BI45" s="998"/>
      <c r="BJ45" s="998"/>
      <c r="BK45" s="998"/>
      <c r="BL45" s="998"/>
      <c r="BM45" s="998"/>
      <c r="BN45" s="998"/>
      <c r="BO45" s="998"/>
      <c r="BP45" s="998"/>
      <c r="BQ45" s="998"/>
      <c r="BR45" s="998"/>
      <c r="BS45" s="998"/>
      <c r="BT45" s="998"/>
      <c r="BU45" s="998"/>
      <c r="BV45" s="998"/>
      <c r="BW45" s="998"/>
      <c r="BX45" s="998"/>
      <c r="BY45" s="998"/>
      <c r="BZ45" s="998"/>
      <c r="CA45" s="998"/>
      <c r="CB45" s="998"/>
      <c r="CC45" s="998"/>
      <c r="CD45" s="998"/>
      <c r="CE45" s="998"/>
      <c r="CF45" s="998"/>
      <c r="CG45" s="998"/>
      <c r="CH45" s="998"/>
      <c r="CI45" s="998"/>
      <c r="CJ45" s="998"/>
      <c r="CK45" s="998"/>
      <c r="CL45" s="998"/>
      <c r="CM45" s="998"/>
      <c r="CN45" s="998"/>
      <c r="CO45" s="998"/>
      <c r="CP45" s="998"/>
      <c r="CQ45" s="998"/>
      <c r="CR45" s="998"/>
      <c r="CS45" s="998"/>
      <c r="CT45" s="998"/>
      <c r="CU45" s="998"/>
      <c r="CV45" s="998"/>
      <c r="CW45" s="998"/>
      <c r="CX45" s="998"/>
      <c r="CY45" s="998"/>
      <c r="CZ45" s="998"/>
      <c r="DA45" s="998"/>
      <c r="DB45" s="998"/>
      <c r="DC45" s="998"/>
      <c r="DD45" s="998"/>
      <c r="DE45" s="998"/>
      <c r="DF45" s="998"/>
      <c r="DG45" s="998"/>
      <c r="DH45" s="998"/>
      <c r="DI45" s="998"/>
      <c r="DJ45" s="998"/>
      <c r="DK45" s="998"/>
      <c r="DL45" s="998"/>
      <c r="DM45" s="998"/>
      <c r="DN45" s="998"/>
      <c r="DO45" s="998"/>
      <c r="DP45" s="998"/>
      <c r="DQ45" s="998"/>
      <c r="DR45" s="998"/>
      <c r="DS45" s="998"/>
      <c r="DT45" s="998"/>
      <c r="DU45" s="998"/>
      <c r="DV45" s="998"/>
      <c r="DW45" s="998"/>
      <c r="DX45" s="998"/>
      <c r="DY45" s="998"/>
      <c r="DZ45" s="998"/>
      <c r="EA45" s="998"/>
      <c r="EB45" s="998"/>
      <c r="EC45" s="999"/>
      <c r="ED45" s="273" t="str">
        <f t="shared" si="0"/>
        <v>xxxxxxxxxxxxxxxxxxxxxxxxxxxxxxxxxxxxxxxxxxxxxxxxxxxxxxxxxxxxxxxxxxxxxxxxxxxxxxxxxxxxxxxxxxxxxxxxxxxxxxxxxxxxxxxxxxxxxxxxxxxxxxxx</v>
      </c>
    </row>
    <row r="46" spans="1:134" x14ac:dyDescent="0.2">
      <c r="A46" s="280">
        <v>1410</v>
      </c>
      <c r="B46" s="917" t="s">
        <v>148</v>
      </c>
      <c r="C46" s="1526">
        <f>SUMPRODUCT(SUMIF('Sch ParentTrial Balance Input'!$A:$A,'Sch Parent TB Converter'!$G46:$EC46,'Sch ParentTrial Balance Input'!C:C))</f>
        <v>0</v>
      </c>
      <c r="D46" s="1526">
        <f>SUMPRODUCT(SUMIF('Sch ParentTrial Balance Input'!$A:$A,'Sch Parent TB Converter'!$G46:$EC46,'Sch ParentTrial Balance Input'!D:D))</f>
        <v>0</v>
      </c>
      <c r="E46" s="1526">
        <f>SUMPRODUCT(SUMIF('Sch ParentTrial Balance Input'!$A:$A,'Sch Parent TB Converter'!$G46:$EC46,'Sch ParentTrial Balance Input'!E:E))</f>
        <v>0</v>
      </c>
      <c r="F46" s="1526"/>
      <c r="G46" s="1006"/>
      <c r="H46" s="1006"/>
      <c r="I46" s="1006"/>
      <c r="J46" s="1006"/>
      <c r="K46" s="1006"/>
      <c r="L46" s="1006"/>
      <c r="M46" s="1006"/>
      <c r="N46" s="1006"/>
      <c r="O46" s="1006"/>
      <c r="P46" s="1006"/>
      <c r="Q46" s="1006"/>
      <c r="R46" s="1006"/>
      <c r="S46" s="1006"/>
      <c r="T46" s="1006"/>
      <c r="U46" s="1006"/>
      <c r="V46" s="1006"/>
      <c r="W46" s="1006"/>
      <c r="X46" s="1006"/>
      <c r="Y46" s="1006"/>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c r="AT46" s="1006"/>
      <c r="AU46" s="1006"/>
      <c r="AV46" s="1006"/>
      <c r="AW46" s="1006"/>
      <c r="AX46" s="1006"/>
      <c r="AY46" s="1006"/>
      <c r="AZ46" s="1006"/>
      <c r="BA46" s="1006"/>
      <c r="BB46" s="1006"/>
      <c r="BC46" s="1006"/>
      <c r="BD46" s="1006"/>
      <c r="BE46" s="1006"/>
      <c r="BF46" s="1006"/>
      <c r="BG46" s="1006"/>
      <c r="BH46" s="1006"/>
      <c r="BI46" s="1006"/>
      <c r="BJ46" s="1006"/>
      <c r="BK46" s="1006"/>
      <c r="BL46" s="1006"/>
      <c r="BM46" s="1006"/>
      <c r="BN46" s="1006"/>
      <c r="BO46" s="1006"/>
      <c r="BP46" s="1006"/>
      <c r="BQ46" s="1006"/>
      <c r="BR46" s="1006"/>
      <c r="BS46" s="1006"/>
      <c r="BT46" s="1006"/>
      <c r="BU46" s="1006"/>
      <c r="BV46" s="1006"/>
      <c r="BW46" s="1006"/>
      <c r="BX46" s="1006"/>
      <c r="BY46" s="1006"/>
      <c r="BZ46" s="1006"/>
      <c r="CA46" s="1006"/>
      <c r="CB46" s="1006"/>
      <c r="CC46" s="1006"/>
      <c r="CD46" s="1006"/>
      <c r="CE46" s="1006"/>
      <c r="CF46" s="1006"/>
      <c r="CG46" s="1006"/>
      <c r="CH46" s="1006"/>
      <c r="CI46" s="1006"/>
      <c r="CJ46" s="1006"/>
      <c r="CK46" s="1006"/>
      <c r="CL46" s="1006"/>
      <c r="CM46" s="1006"/>
      <c r="CN46" s="1006"/>
      <c r="CO46" s="1006"/>
      <c r="CP46" s="1006"/>
      <c r="CQ46" s="1006"/>
      <c r="CR46" s="1006"/>
      <c r="CS46" s="1006"/>
      <c r="CT46" s="1006"/>
      <c r="CU46" s="1006"/>
      <c r="CV46" s="1006"/>
      <c r="CW46" s="1006"/>
      <c r="CX46" s="1006"/>
      <c r="CY46" s="1006"/>
      <c r="CZ46" s="1006"/>
      <c r="DA46" s="1006"/>
      <c r="DB46" s="1006"/>
      <c r="DC46" s="1006"/>
      <c r="DD46" s="1006"/>
      <c r="DE46" s="1006"/>
      <c r="DF46" s="1006"/>
      <c r="DG46" s="1006"/>
      <c r="DH46" s="1006"/>
      <c r="DI46" s="1006"/>
      <c r="DJ46" s="1006"/>
      <c r="DK46" s="1006"/>
      <c r="DL46" s="1006"/>
      <c r="DM46" s="1006"/>
      <c r="DN46" s="1006"/>
      <c r="DO46" s="1006"/>
      <c r="DP46" s="1006"/>
      <c r="DQ46" s="1006"/>
      <c r="DR46" s="1006"/>
      <c r="DS46" s="1006"/>
      <c r="DT46" s="1006"/>
      <c r="DU46" s="1006"/>
      <c r="DV46" s="1006"/>
      <c r="DW46" s="1006"/>
      <c r="DX46" s="1006"/>
      <c r="DY46" s="1006"/>
      <c r="DZ46" s="1006"/>
      <c r="EA46" s="1006"/>
      <c r="EB46" s="1006"/>
      <c r="EC46" s="1007"/>
      <c r="ED46" s="273" t="str">
        <f t="shared" si="0"/>
        <v>xxxxxxxxxxxxxxxxxxxxxxxxxxxxxxxxxxxxxxxxxxxxxxxxxxxxxxxxxxxxxxxxxxxxxxxxxxxxxxxxxxxxxxxxxxxxxxxxxxxxxxxxxxxxxxxxxxxxxxxxxxxxxxxx</v>
      </c>
    </row>
    <row r="47" spans="1:134" x14ac:dyDescent="0.2">
      <c r="A47" s="280">
        <v>1450</v>
      </c>
      <c r="B47" s="917" t="s">
        <v>140</v>
      </c>
      <c r="C47" s="1526">
        <f>SUMPRODUCT(SUMIF('Sch ParentTrial Balance Input'!$A:$A,'Sch Parent TB Converter'!$G47:$EC47,'Sch ParentTrial Balance Input'!C:C))</f>
        <v>0</v>
      </c>
      <c r="D47" s="1526">
        <f>SUMPRODUCT(SUMIF('Sch ParentTrial Balance Input'!$A:$A,'Sch Parent TB Converter'!$G47:$EC47,'Sch ParentTrial Balance Input'!D:D))</f>
        <v>0</v>
      </c>
      <c r="E47" s="1526">
        <f>SUMPRODUCT(SUMIF('Sch ParentTrial Balance Input'!$A:$A,'Sch Parent TB Converter'!$G47:$EC47,'Sch ParentTrial Balance Input'!E:E))</f>
        <v>0</v>
      </c>
      <c r="F47" s="1526"/>
      <c r="G47" s="1006"/>
      <c r="H47" s="1006"/>
      <c r="I47" s="1006"/>
      <c r="J47" s="1006"/>
      <c r="K47" s="1006"/>
      <c r="L47" s="1006"/>
      <c r="M47" s="1006"/>
      <c r="N47" s="1006"/>
      <c r="O47" s="1006"/>
      <c r="P47" s="1006"/>
      <c r="Q47" s="1006"/>
      <c r="R47" s="1006"/>
      <c r="S47" s="1006"/>
      <c r="T47" s="1006"/>
      <c r="U47" s="1006"/>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6"/>
      <c r="AV47" s="1006"/>
      <c r="AW47" s="1006"/>
      <c r="AX47" s="1006"/>
      <c r="AY47" s="1006"/>
      <c r="AZ47" s="1006"/>
      <c r="BA47" s="1006"/>
      <c r="BB47" s="1006"/>
      <c r="BC47" s="1006"/>
      <c r="BD47" s="1006"/>
      <c r="BE47" s="1006"/>
      <c r="BF47" s="1006"/>
      <c r="BG47" s="1006"/>
      <c r="BH47" s="1006"/>
      <c r="BI47" s="1006"/>
      <c r="BJ47" s="1006"/>
      <c r="BK47" s="1006"/>
      <c r="BL47" s="1006"/>
      <c r="BM47" s="1006"/>
      <c r="BN47" s="1006"/>
      <c r="BO47" s="1006"/>
      <c r="BP47" s="1006"/>
      <c r="BQ47" s="1006"/>
      <c r="BR47" s="1006"/>
      <c r="BS47" s="1006"/>
      <c r="BT47" s="1006"/>
      <c r="BU47" s="1006"/>
      <c r="BV47" s="1006"/>
      <c r="BW47" s="1006"/>
      <c r="BX47" s="1006"/>
      <c r="BY47" s="1006"/>
      <c r="BZ47" s="1006"/>
      <c r="CA47" s="1006"/>
      <c r="CB47" s="1006"/>
      <c r="CC47" s="1006"/>
      <c r="CD47" s="1006"/>
      <c r="CE47" s="1006"/>
      <c r="CF47" s="1006"/>
      <c r="CG47" s="1006"/>
      <c r="CH47" s="1006"/>
      <c r="CI47" s="1006"/>
      <c r="CJ47" s="1006"/>
      <c r="CK47" s="1006"/>
      <c r="CL47" s="1006"/>
      <c r="CM47" s="1006"/>
      <c r="CN47" s="1006"/>
      <c r="CO47" s="1006"/>
      <c r="CP47" s="1006"/>
      <c r="CQ47" s="1006"/>
      <c r="CR47" s="1006"/>
      <c r="CS47" s="1006"/>
      <c r="CT47" s="1006"/>
      <c r="CU47" s="1006"/>
      <c r="CV47" s="1006"/>
      <c r="CW47" s="1006"/>
      <c r="CX47" s="1006"/>
      <c r="CY47" s="1006"/>
      <c r="CZ47" s="1006"/>
      <c r="DA47" s="1006"/>
      <c r="DB47" s="1006"/>
      <c r="DC47" s="1006"/>
      <c r="DD47" s="1006"/>
      <c r="DE47" s="1006"/>
      <c r="DF47" s="1006"/>
      <c r="DG47" s="1006"/>
      <c r="DH47" s="1006"/>
      <c r="DI47" s="1006"/>
      <c r="DJ47" s="1006"/>
      <c r="DK47" s="1006"/>
      <c r="DL47" s="1006"/>
      <c r="DM47" s="1006"/>
      <c r="DN47" s="1006"/>
      <c r="DO47" s="1006"/>
      <c r="DP47" s="1006"/>
      <c r="DQ47" s="1006"/>
      <c r="DR47" s="1006"/>
      <c r="DS47" s="1006"/>
      <c r="DT47" s="1006"/>
      <c r="DU47" s="1006"/>
      <c r="DV47" s="1006"/>
      <c r="DW47" s="1006"/>
      <c r="DX47" s="1006"/>
      <c r="DY47" s="1006"/>
      <c r="DZ47" s="1006"/>
      <c r="EA47" s="1006"/>
      <c r="EB47" s="1006"/>
      <c r="EC47" s="1007"/>
      <c r="ED47" s="273" t="str">
        <f t="shared" si="0"/>
        <v>xxxxxxxxxxxxxxxxxxxxxxxxxxxxxxxxxxxxxxxxxxxxxxxxxxxxxxxxxxxxxxxxxxxxxxxxxxxxxxxxxxxxxxxxxxxxxxxxxxxxxxxxxxxxxxxxxxxxxxxxxxxxxxxx</v>
      </c>
    </row>
    <row r="48" spans="1:134" x14ac:dyDescent="0.2">
      <c r="A48" s="280">
        <v>1430</v>
      </c>
      <c r="B48" s="917" t="s">
        <v>149</v>
      </c>
      <c r="C48" s="1526">
        <f>SUMPRODUCT(SUMIF('Sch ParentTrial Balance Input'!$A:$A,'Sch Parent TB Converter'!$G48:$EC48,'Sch ParentTrial Balance Input'!C:C))</f>
        <v>0</v>
      </c>
      <c r="D48" s="1526">
        <f>SUMPRODUCT(SUMIF('Sch ParentTrial Balance Input'!$A:$A,'Sch Parent TB Converter'!$G48:$EC48,'Sch ParentTrial Balance Input'!D:D))</f>
        <v>0</v>
      </c>
      <c r="E48" s="1526">
        <f>SUMPRODUCT(SUMIF('Sch ParentTrial Balance Input'!$A:$A,'Sch Parent TB Converter'!$G48:$EC48,'Sch ParentTrial Balance Input'!E:E))</f>
        <v>0</v>
      </c>
      <c r="F48" s="1526"/>
      <c r="G48" s="1006"/>
      <c r="H48" s="1006"/>
      <c r="I48" s="1006"/>
      <c r="J48" s="1006"/>
      <c r="K48" s="1006"/>
      <c r="L48" s="1006"/>
      <c r="M48" s="1006"/>
      <c r="N48" s="1006"/>
      <c r="O48" s="1006"/>
      <c r="P48" s="1006"/>
      <c r="Q48" s="1006"/>
      <c r="R48" s="1006"/>
      <c r="S48" s="1006"/>
      <c r="T48" s="1006"/>
      <c r="U48" s="1006"/>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6"/>
      <c r="AV48" s="1006"/>
      <c r="AW48" s="1006"/>
      <c r="AX48" s="1006"/>
      <c r="AY48" s="1006"/>
      <c r="AZ48" s="1006"/>
      <c r="BA48" s="1006"/>
      <c r="BB48" s="1006"/>
      <c r="BC48" s="1006"/>
      <c r="BD48" s="1006"/>
      <c r="BE48" s="1006"/>
      <c r="BF48" s="1006"/>
      <c r="BG48" s="1006"/>
      <c r="BH48" s="1006"/>
      <c r="BI48" s="1006"/>
      <c r="BJ48" s="1006"/>
      <c r="BK48" s="1006"/>
      <c r="BL48" s="1006"/>
      <c r="BM48" s="1006"/>
      <c r="BN48" s="1006"/>
      <c r="BO48" s="1006"/>
      <c r="BP48" s="1006"/>
      <c r="BQ48" s="1006"/>
      <c r="BR48" s="1006"/>
      <c r="BS48" s="1006"/>
      <c r="BT48" s="1006"/>
      <c r="BU48" s="1006"/>
      <c r="BV48" s="1006"/>
      <c r="BW48" s="1006"/>
      <c r="BX48" s="1006"/>
      <c r="BY48" s="1006"/>
      <c r="BZ48" s="1006"/>
      <c r="CA48" s="1006"/>
      <c r="CB48" s="1006"/>
      <c r="CC48" s="1006"/>
      <c r="CD48" s="1006"/>
      <c r="CE48" s="1006"/>
      <c r="CF48" s="1006"/>
      <c r="CG48" s="1006"/>
      <c r="CH48" s="1006"/>
      <c r="CI48" s="1006"/>
      <c r="CJ48" s="1006"/>
      <c r="CK48" s="1006"/>
      <c r="CL48" s="1006"/>
      <c r="CM48" s="1006"/>
      <c r="CN48" s="1006"/>
      <c r="CO48" s="1006"/>
      <c r="CP48" s="1006"/>
      <c r="CQ48" s="1006"/>
      <c r="CR48" s="1006"/>
      <c r="CS48" s="1006"/>
      <c r="CT48" s="1006"/>
      <c r="CU48" s="1006"/>
      <c r="CV48" s="1006"/>
      <c r="CW48" s="1006"/>
      <c r="CX48" s="1006"/>
      <c r="CY48" s="1006"/>
      <c r="CZ48" s="1006"/>
      <c r="DA48" s="1006"/>
      <c r="DB48" s="1006"/>
      <c r="DC48" s="1006"/>
      <c r="DD48" s="1006"/>
      <c r="DE48" s="1006"/>
      <c r="DF48" s="1006"/>
      <c r="DG48" s="1006"/>
      <c r="DH48" s="1006"/>
      <c r="DI48" s="1006"/>
      <c r="DJ48" s="1006"/>
      <c r="DK48" s="1006"/>
      <c r="DL48" s="1006"/>
      <c r="DM48" s="1006"/>
      <c r="DN48" s="1006"/>
      <c r="DO48" s="1006"/>
      <c r="DP48" s="1006"/>
      <c r="DQ48" s="1006"/>
      <c r="DR48" s="1006"/>
      <c r="DS48" s="1006"/>
      <c r="DT48" s="1006"/>
      <c r="DU48" s="1006"/>
      <c r="DV48" s="1006"/>
      <c r="DW48" s="1006"/>
      <c r="DX48" s="1006"/>
      <c r="DY48" s="1006"/>
      <c r="DZ48" s="1006"/>
      <c r="EA48" s="1006"/>
      <c r="EB48" s="1006"/>
      <c r="EC48" s="1007"/>
      <c r="ED48" s="273" t="str">
        <f t="shared" si="0"/>
        <v>xxxxxxxxxxxxxxxxxxxxxxxxxxxxxxxxxxxxxxxxxxxxxxxxxxxxxxxxxxxxxxxxxxxxxxxxxxxxxxxxxxxxxxxxxxxxxxxxxxxxxxxxxxxxxxxxxxxxxxxxxxxxxxxx</v>
      </c>
    </row>
    <row r="49" spans="1:134" x14ac:dyDescent="0.2">
      <c r="A49" s="280"/>
      <c r="B49" s="920"/>
      <c r="C49" s="1526"/>
      <c r="D49" s="1528"/>
      <c r="E49" s="1528"/>
      <c r="F49" s="1528"/>
      <c r="G49" s="1006"/>
      <c r="H49" s="1006"/>
      <c r="I49" s="1006"/>
      <c r="J49" s="1006"/>
      <c r="K49" s="1006"/>
      <c r="L49" s="1006"/>
      <c r="M49" s="1006"/>
      <c r="N49" s="1006"/>
      <c r="O49" s="1006"/>
      <c r="P49" s="1006"/>
      <c r="Q49" s="1006"/>
      <c r="R49" s="1006"/>
      <c r="S49" s="1006"/>
      <c r="T49" s="1006"/>
      <c r="U49" s="1006"/>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6"/>
      <c r="AV49" s="1006"/>
      <c r="AW49" s="1006"/>
      <c r="AX49" s="1006"/>
      <c r="AY49" s="1006"/>
      <c r="AZ49" s="1006"/>
      <c r="BA49" s="1006"/>
      <c r="BB49" s="1006"/>
      <c r="BC49" s="1006"/>
      <c r="BD49" s="1006"/>
      <c r="BE49" s="1006"/>
      <c r="BF49" s="1006"/>
      <c r="BG49" s="1006"/>
      <c r="BH49" s="1006"/>
      <c r="BI49" s="1006"/>
      <c r="BJ49" s="1006"/>
      <c r="BK49" s="1006"/>
      <c r="BL49" s="1006"/>
      <c r="BM49" s="1006"/>
      <c r="BN49" s="1006"/>
      <c r="BO49" s="1006"/>
      <c r="BP49" s="1006"/>
      <c r="BQ49" s="1006"/>
      <c r="BR49" s="1006"/>
      <c r="BS49" s="1006"/>
      <c r="BT49" s="1006"/>
      <c r="BU49" s="1006"/>
      <c r="BV49" s="1006"/>
      <c r="BW49" s="1006"/>
      <c r="BX49" s="1006"/>
      <c r="BY49" s="1006"/>
      <c r="BZ49" s="1006"/>
      <c r="CA49" s="1006"/>
      <c r="CB49" s="1006"/>
      <c r="CC49" s="1006"/>
      <c r="CD49" s="1006"/>
      <c r="CE49" s="1006"/>
      <c r="CF49" s="1006"/>
      <c r="CG49" s="1006"/>
      <c r="CH49" s="1006"/>
      <c r="CI49" s="1006"/>
      <c r="CJ49" s="1006"/>
      <c r="CK49" s="1006"/>
      <c r="CL49" s="1006"/>
      <c r="CM49" s="1006"/>
      <c r="CN49" s="1006"/>
      <c r="CO49" s="1006"/>
      <c r="CP49" s="1006"/>
      <c r="CQ49" s="1006"/>
      <c r="CR49" s="1006"/>
      <c r="CS49" s="1006"/>
      <c r="CT49" s="1006"/>
      <c r="CU49" s="1006"/>
      <c r="CV49" s="1006"/>
      <c r="CW49" s="1006"/>
      <c r="CX49" s="1006"/>
      <c r="CY49" s="1006"/>
      <c r="CZ49" s="1006"/>
      <c r="DA49" s="1006"/>
      <c r="DB49" s="1006"/>
      <c r="DC49" s="1006"/>
      <c r="DD49" s="1006"/>
      <c r="DE49" s="1006"/>
      <c r="DF49" s="1006"/>
      <c r="DG49" s="1006"/>
      <c r="DH49" s="1006"/>
      <c r="DI49" s="1006"/>
      <c r="DJ49" s="1006"/>
      <c r="DK49" s="1006"/>
      <c r="DL49" s="1006"/>
      <c r="DM49" s="1006"/>
      <c r="DN49" s="1006"/>
      <c r="DO49" s="1006"/>
      <c r="DP49" s="1006"/>
      <c r="DQ49" s="1006"/>
      <c r="DR49" s="1006"/>
      <c r="DS49" s="1006"/>
      <c r="DT49" s="1006"/>
      <c r="DU49" s="1006"/>
      <c r="DV49" s="1006"/>
      <c r="DW49" s="1006"/>
      <c r="DX49" s="1006"/>
      <c r="DY49" s="1006"/>
      <c r="DZ49" s="1006"/>
      <c r="EA49" s="1006"/>
      <c r="EB49" s="1006"/>
      <c r="EC49" s="1007"/>
      <c r="ED49" s="273" t="str">
        <f t="shared" si="0"/>
        <v>xxxxxxxxxxxxxxxxxxxxxxxxxxxxxxxxxxxxxxxxxxxxxxxxxxxxxxxxxxxxxxxxxxxxxxxxxxxxxxxxxxxxxxxxxxxxxxxxxxxxxxxxxxxxxxxxxxxxxxxxxxxxxxxx</v>
      </c>
    </row>
    <row r="50" spans="1:134" x14ac:dyDescent="0.2">
      <c r="A50" s="280"/>
      <c r="B50" s="909" t="s">
        <v>150</v>
      </c>
      <c r="C50" s="1526"/>
      <c r="D50" s="1528"/>
      <c r="E50" s="1528"/>
      <c r="F50" s="1528"/>
      <c r="G50" s="998"/>
      <c r="H50" s="998"/>
      <c r="I50" s="998"/>
      <c r="J50" s="998"/>
      <c r="K50" s="998"/>
      <c r="L50" s="998"/>
      <c r="M50" s="998"/>
      <c r="N50" s="998"/>
      <c r="O50" s="998"/>
      <c r="P50" s="998"/>
      <c r="Q50" s="998"/>
      <c r="R50" s="998"/>
      <c r="S50" s="998"/>
      <c r="T50" s="998"/>
      <c r="U50" s="998"/>
      <c r="V50" s="998"/>
      <c r="W50" s="998"/>
      <c r="X50" s="998"/>
      <c r="Y50" s="998"/>
      <c r="Z50" s="998"/>
      <c r="AA50" s="998"/>
      <c r="AB50" s="998"/>
      <c r="AC50" s="998"/>
      <c r="AD50" s="998"/>
      <c r="AE50" s="998"/>
      <c r="AF50" s="998"/>
      <c r="AG50" s="998"/>
      <c r="AH50" s="998"/>
      <c r="AI50" s="998"/>
      <c r="AJ50" s="998"/>
      <c r="AK50" s="998"/>
      <c r="AL50" s="998"/>
      <c r="AM50" s="998"/>
      <c r="AN50" s="998"/>
      <c r="AO50" s="998"/>
      <c r="AP50" s="998"/>
      <c r="AQ50" s="998"/>
      <c r="AR50" s="998"/>
      <c r="AS50" s="998"/>
      <c r="AT50" s="998"/>
      <c r="AU50" s="998"/>
      <c r="AV50" s="998"/>
      <c r="AW50" s="998"/>
      <c r="AX50" s="998"/>
      <c r="AY50" s="998"/>
      <c r="AZ50" s="998"/>
      <c r="BA50" s="998"/>
      <c r="BB50" s="998"/>
      <c r="BC50" s="998"/>
      <c r="BD50" s="998"/>
      <c r="BE50" s="998"/>
      <c r="BF50" s="998"/>
      <c r="BG50" s="998"/>
      <c r="BH50" s="998"/>
      <c r="BI50" s="998"/>
      <c r="BJ50" s="998"/>
      <c r="BK50" s="998"/>
      <c r="BL50" s="998"/>
      <c r="BM50" s="998"/>
      <c r="BN50" s="998"/>
      <c r="BO50" s="998"/>
      <c r="BP50" s="998"/>
      <c r="BQ50" s="998"/>
      <c r="BR50" s="998"/>
      <c r="BS50" s="998"/>
      <c r="BT50" s="998"/>
      <c r="BU50" s="998"/>
      <c r="BV50" s="998"/>
      <c r="BW50" s="998"/>
      <c r="BX50" s="998"/>
      <c r="BY50" s="998"/>
      <c r="BZ50" s="998"/>
      <c r="CA50" s="998"/>
      <c r="CB50" s="998"/>
      <c r="CC50" s="998"/>
      <c r="CD50" s="998"/>
      <c r="CE50" s="998"/>
      <c r="CF50" s="998"/>
      <c r="CG50" s="998"/>
      <c r="CH50" s="998"/>
      <c r="CI50" s="998"/>
      <c r="CJ50" s="998"/>
      <c r="CK50" s="998"/>
      <c r="CL50" s="998"/>
      <c r="CM50" s="998"/>
      <c r="CN50" s="998"/>
      <c r="CO50" s="998"/>
      <c r="CP50" s="998"/>
      <c r="CQ50" s="998"/>
      <c r="CR50" s="998"/>
      <c r="CS50" s="998"/>
      <c r="CT50" s="998"/>
      <c r="CU50" s="998"/>
      <c r="CV50" s="998"/>
      <c r="CW50" s="998"/>
      <c r="CX50" s="998"/>
      <c r="CY50" s="998"/>
      <c r="CZ50" s="998"/>
      <c r="DA50" s="998"/>
      <c r="DB50" s="998"/>
      <c r="DC50" s="998"/>
      <c r="DD50" s="998"/>
      <c r="DE50" s="998"/>
      <c r="DF50" s="998"/>
      <c r="DG50" s="998"/>
      <c r="DH50" s="998"/>
      <c r="DI50" s="998"/>
      <c r="DJ50" s="998"/>
      <c r="DK50" s="998"/>
      <c r="DL50" s="998"/>
      <c r="DM50" s="998"/>
      <c r="DN50" s="998"/>
      <c r="DO50" s="998"/>
      <c r="DP50" s="998"/>
      <c r="DQ50" s="998"/>
      <c r="DR50" s="998"/>
      <c r="DS50" s="998"/>
      <c r="DT50" s="998"/>
      <c r="DU50" s="998"/>
      <c r="DV50" s="998"/>
      <c r="DW50" s="998"/>
      <c r="DX50" s="998"/>
      <c r="DY50" s="998"/>
      <c r="DZ50" s="998"/>
      <c r="EA50" s="998"/>
      <c r="EB50" s="998"/>
      <c r="EC50" s="999"/>
      <c r="ED50" s="273" t="str">
        <f t="shared" si="0"/>
        <v>xxxxxxxxxxxxxxxxxxxxxxxxxxxxxxxxxxxxxxxxxxxxxxxxxxxxxxxxxxxxxxxxxxxxxxxxxxxxxxxxxxxxxxxxxxxxxxxxxxxxxxxxxxxxxxxxxxxxxxxxxxxxxxxx</v>
      </c>
    </row>
    <row r="51" spans="1:134" x14ac:dyDescent="0.2">
      <c r="A51" s="280">
        <v>2024</v>
      </c>
      <c r="B51" s="1441" t="s">
        <v>151</v>
      </c>
      <c r="C51" s="1526">
        <f>SUMPRODUCT(SUMIF('Sch ParentTrial Balance Input'!$A:$A,'Sch Parent TB Converter'!$G51:$EC51,'Sch ParentTrial Balance Input'!C:C))</f>
        <v>0</v>
      </c>
      <c r="D51" s="1526">
        <f>SUMPRODUCT(SUMIF('Sch ParentTrial Balance Input'!$A:$A,'Sch Parent TB Converter'!$G51:$EC51,'Sch ParentTrial Balance Input'!D:D))</f>
        <v>0</v>
      </c>
      <c r="E51" s="1526">
        <f>SUMPRODUCT(SUMIF('Sch ParentTrial Balance Input'!$A:$A,'Sch Parent TB Converter'!$G51:$EC51,'Sch ParentTrial Balance Input'!E:E))</f>
        <v>0</v>
      </c>
      <c r="F51" s="1526"/>
      <c r="G51" s="1006"/>
      <c r="H51" s="1006"/>
      <c r="I51" s="1006"/>
      <c r="J51" s="1006"/>
      <c r="K51" s="1006"/>
      <c r="L51" s="1006"/>
      <c r="M51" s="1006"/>
      <c r="N51" s="1006"/>
      <c r="O51" s="1006"/>
      <c r="P51" s="1006"/>
      <c r="Q51" s="1006"/>
      <c r="R51" s="1006"/>
      <c r="S51" s="1006"/>
      <c r="T51" s="1006"/>
      <c r="U51" s="1006"/>
      <c r="V51" s="1006"/>
      <c r="W51" s="1006"/>
      <c r="X51" s="1006"/>
      <c r="Y51" s="1006"/>
      <c r="Z51" s="1006"/>
      <c r="AA51" s="1006"/>
      <c r="AB51" s="1006"/>
      <c r="AC51" s="1006"/>
      <c r="AD51" s="1006"/>
      <c r="AE51" s="1006"/>
      <c r="AF51" s="1006"/>
      <c r="AG51" s="1006"/>
      <c r="AH51" s="1006"/>
      <c r="AI51" s="1006"/>
      <c r="AJ51" s="1006"/>
      <c r="AK51" s="1006"/>
      <c r="AL51" s="1006"/>
      <c r="AM51" s="1006"/>
      <c r="AN51" s="1006"/>
      <c r="AO51" s="1006"/>
      <c r="AP51" s="1006"/>
      <c r="AQ51" s="1006"/>
      <c r="AR51" s="1006"/>
      <c r="AS51" s="1006"/>
      <c r="AT51" s="1006"/>
      <c r="AU51" s="1006"/>
      <c r="AV51" s="1006"/>
      <c r="AW51" s="1006"/>
      <c r="AX51" s="1006"/>
      <c r="AY51" s="1006"/>
      <c r="AZ51" s="1006"/>
      <c r="BA51" s="1006"/>
      <c r="BB51" s="1006"/>
      <c r="BC51" s="1006"/>
      <c r="BD51" s="1006"/>
      <c r="BE51" s="1006"/>
      <c r="BF51" s="1006"/>
      <c r="BG51" s="1006"/>
      <c r="BH51" s="1006"/>
      <c r="BI51" s="1006"/>
      <c r="BJ51" s="1006"/>
      <c r="BK51" s="1006"/>
      <c r="BL51" s="1006"/>
      <c r="BM51" s="1006"/>
      <c r="BN51" s="1006"/>
      <c r="BO51" s="1006"/>
      <c r="BP51" s="1006"/>
      <c r="BQ51" s="1006"/>
      <c r="BR51" s="1006"/>
      <c r="BS51" s="1006"/>
      <c r="BT51" s="1006"/>
      <c r="BU51" s="1006"/>
      <c r="BV51" s="1006"/>
      <c r="BW51" s="1006"/>
      <c r="BX51" s="1006"/>
      <c r="BY51" s="1006"/>
      <c r="BZ51" s="1006"/>
      <c r="CA51" s="1006"/>
      <c r="CB51" s="1006"/>
      <c r="CC51" s="1006"/>
      <c r="CD51" s="1006"/>
      <c r="CE51" s="1006"/>
      <c r="CF51" s="1006"/>
      <c r="CG51" s="1006"/>
      <c r="CH51" s="1006"/>
      <c r="CI51" s="1006"/>
      <c r="CJ51" s="1006"/>
      <c r="CK51" s="1006"/>
      <c r="CL51" s="1006"/>
      <c r="CM51" s="1006"/>
      <c r="CN51" s="1006"/>
      <c r="CO51" s="1006"/>
      <c r="CP51" s="1006"/>
      <c r="CQ51" s="1006"/>
      <c r="CR51" s="1006"/>
      <c r="CS51" s="1006"/>
      <c r="CT51" s="1006"/>
      <c r="CU51" s="1006"/>
      <c r="CV51" s="1006"/>
      <c r="CW51" s="1006"/>
      <c r="CX51" s="1006"/>
      <c r="CY51" s="1006"/>
      <c r="CZ51" s="1006"/>
      <c r="DA51" s="1006"/>
      <c r="DB51" s="1006"/>
      <c r="DC51" s="1006"/>
      <c r="DD51" s="1006"/>
      <c r="DE51" s="1006"/>
      <c r="DF51" s="1006"/>
      <c r="DG51" s="1006"/>
      <c r="DH51" s="1006"/>
      <c r="DI51" s="1006"/>
      <c r="DJ51" s="1006"/>
      <c r="DK51" s="1006"/>
      <c r="DL51" s="1006"/>
      <c r="DM51" s="1006"/>
      <c r="DN51" s="1006"/>
      <c r="DO51" s="1006"/>
      <c r="DP51" s="1006"/>
      <c r="DQ51" s="1006"/>
      <c r="DR51" s="1006"/>
      <c r="DS51" s="1006"/>
      <c r="DT51" s="1006"/>
      <c r="DU51" s="1006"/>
      <c r="DV51" s="1006"/>
      <c r="DW51" s="1006"/>
      <c r="DX51" s="1006"/>
      <c r="DY51" s="1006"/>
      <c r="DZ51" s="1006"/>
      <c r="EA51" s="1006"/>
      <c r="EB51" s="1006"/>
      <c r="EC51" s="1007"/>
      <c r="ED51" s="273" t="str">
        <f t="shared" si="0"/>
        <v>xxxxxxxxxxxxxxxxxxxxxxxxxxxxxxxxxxxxxxxxxxxxxxxxxxxxxxxxxxxxxxxxxxxxxxxxxxxxxxxxxxxxxxxxxxxxxxxxxxxxxxxxxxxxxxxxxxxxxxxxxxxxxxxx</v>
      </c>
    </row>
    <row r="52" spans="1:134" x14ac:dyDescent="0.2">
      <c r="A52" s="280">
        <v>2032</v>
      </c>
      <c r="B52" s="917" t="s">
        <v>152</v>
      </c>
      <c r="C52" s="1526">
        <f>SUMPRODUCT(SUMIF('Sch ParentTrial Balance Input'!$A:$A,'Sch Parent TB Converter'!$G52:$EC52,'Sch ParentTrial Balance Input'!C:C))</f>
        <v>0</v>
      </c>
      <c r="D52" s="1526">
        <f>SUMPRODUCT(SUMIF('Sch ParentTrial Balance Input'!$A:$A,'Sch Parent TB Converter'!$G52:$EC52,'Sch ParentTrial Balance Input'!D:D))</f>
        <v>0</v>
      </c>
      <c r="E52" s="1526">
        <f>SUMPRODUCT(SUMIF('Sch ParentTrial Balance Input'!$A:$A,'Sch Parent TB Converter'!$G52:$EC52,'Sch ParentTrial Balance Input'!E:E))</f>
        <v>0</v>
      </c>
      <c r="F52" s="1526"/>
      <c r="G52" s="1006"/>
      <c r="H52" s="1006"/>
      <c r="I52" s="1006"/>
      <c r="J52" s="1006"/>
      <c r="K52" s="1006"/>
      <c r="L52" s="1006"/>
      <c r="M52" s="1006"/>
      <c r="N52" s="1006"/>
      <c r="O52" s="1006"/>
      <c r="P52" s="1006"/>
      <c r="Q52" s="1006"/>
      <c r="R52" s="1006"/>
      <c r="S52" s="1006"/>
      <c r="T52" s="1006"/>
      <c r="U52" s="1006"/>
      <c r="V52" s="1006"/>
      <c r="W52" s="1006"/>
      <c r="X52" s="1006"/>
      <c r="Y52" s="1006"/>
      <c r="Z52" s="1006"/>
      <c r="AA52" s="1006"/>
      <c r="AB52" s="1006"/>
      <c r="AC52" s="1006"/>
      <c r="AD52" s="1006"/>
      <c r="AE52" s="1006"/>
      <c r="AF52" s="1006"/>
      <c r="AG52" s="1006"/>
      <c r="AH52" s="1006"/>
      <c r="AI52" s="1006"/>
      <c r="AJ52" s="1006"/>
      <c r="AK52" s="1006"/>
      <c r="AL52" s="1006"/>
      <c r="AM52" s="1006"/>
      <c r="AN52" s="1006"/>
      <c r="AO52" s="1006"/>
      <c r="AP52" s="1006"/>
      <c r="AQ52" s="1006"/>
      <c r="AR52" s="1006"/>
      <c r="AS52" s="1006"/>
      <c r="AT52" s="1006"/>
      <c r="AU52" s="1006"/>
      <c r="AV52" s="1006"/>
      <c r="AW52" s="1006"/>
      <c r="AX52" s="1006"/>
      <c r="AY52" s="1006"/>
      <c r="AZ52" s="1006"/>
      <c r="BA52" s="1006"/>
      <c r="BB52" s="1006"/>
      <c r="BC52" s="1006"/>
      <c r="BD52" s="1006"/>
      <c r="BE52" s="1006"/>
      <c r="BF52" s="1006"/>
      <c r="BG52" s="1006"/>
      <c r="BH52" s="1006"/>
      <c r="BI52" s="1006"/>
      <c r="BJ52" s="1006"/>
      <c r="BK52" s="1006"/>
      <c r="BL52" s="1006"/>
      <c r="BM52" s="1006"/>
      <c r="BN52" s="1006"/>
      <c r="BO52" s="1006"/>
      <c r="BP52" s="1006"/>
      <c r="BQ52" s="1006"/>
      <c r="BR52" s="1006"/>
      <c r="BS52" s="1006"/>
      <c r="BT52" s="1006"/>
      <c r="BU52" s="1006"/>
      <c r="BV52" s="1006"/>
      <c r="BW52" s="1006"/>
      <c r="BX52" s="1006"/>
      <c r="BY52" s="1006"/>
      <c r="BZ52" s="1006"/>
      <c r="CA52" s="1006"/>
      <c r="CB52" s="1006"/>
      <c r="CC52" s="1006"/>
      <c r="CD52" s="1006"/>
      <c r="CE52" s="1006"/>
      <c r="CF52" s="1006"/>
      <c r="CG52" s="1006"/>
      <c r="CH52" s="1006"/>
      <c r="CI52" s="1006"/>
      <c r="CJ52" s="1006"/>
      <c r="CK52" s="1006"/>
      <c r="CL52" s="1006"/>
      <c r="CM52" s="1006"/>
      <c r="CN52" s="1006"/>
      <c r="CO52" s="1006"/>
      <c r="CP52" s="1006"/>
      <c r="CQ52" s="1006"/>
      <c r="CR52" s="1006"/>
      <c r="CS52" s="1006"/>
      <c r="CT52" s="1006"/>
      <c r="CU52" s="1006"/>
      <c r="CV52" s="1006"/>
      <c r="CW52" s="1006"/>
      <c r="CX52" s="1006"/>
      <c r="CY52" s="1006"/>
      <c r="CZ52" s="1006"/>
      <c r="DA52" s="1006"/>
      <c r="DB52" s="1006"/>
      <c r="DC52" s="1006"/>
      <c r="DD52" s="1006"/>
      <c r="DE52" s="1006"/>
      <c r="DF52" s="1006"/>
      <c r="DG52" s="1006"/>
      <c r="DH52" s="1006"/>
      <c r="DI52" s="1006"/>
      <c r="DJ52" s="1006"/>
      <c r="DK52" s="1006"/>
      <c r="DL52" s="1006"/>
      <c r="DM52" s="1006"/>
      <c r="DN52" s="1006"/>
      <c r="DO52" s="1006"/>
      <c r="DP52" s="1006"/>
      <c r="DQ52" s="1006"/>
      <c r="DR52" s="1006"/>
      <c r="DS52" s="1006"/>
      <c r="DT52" s="1006"/>
      <c r="DU52" s="1006"/>
      <c r="DV52" s="1006"/>
      <c r="DW52" s="1006"/>
      <c r="DX52" s="1006"/>
      <c r="DY52" s="1006"/>
      <c r="DZ52" s="1006"/>
      <c r="EA52" s="1006"/>
      <c r="EB52" s="1006"/>
      <c r="EC52" s="1007"/>
      <c r="ED52" s="273" t="str">
        <f t="shared" si="0"/>
        <v>xxxxxxxxxxxxxxxxxxxxxxxxxxxxxxxxxxxxxxxxxxxxxxxxxxxxxxxxxxxxxxxxxxxxxxxxxxxxxxxxxxxxxxxxxxxxxxxxxxxxxxxxxxxxxxxxxxxxxxxxxxxxxxxx</v>
      </c>
    </row>
    <row r="53" spans="1:134" x14ac:dyDescent="0.2">
      <c r="A53" s="280">
        <v>2034</v>
      </c>
      <c r="B53" s="917" t="s">
        <v>153</v>
      </c>
      <c r="C53" s="1526">
        <f>SUMPRODUCT(SUMIF('Sch ParentTrial Balance Input'!$A:$A,'Sch Parent TB Converter'!$G53:$EC53,'Sch ParentTrial Balance Input'!C:C))</f>
        <v>0</v>
      </c>
      <c r="D53" s="1526">
        <f>SUMPRODUCT(SUMIF('Sch ParentTrial Balance Input'!$A:$A,'Sch Parent TB Converter'!$G53:$EC53,'Sch ParentTrial Balance Input'!D:D))</f>
        <v>0</v>
      </c>
      <c r="E53" s="1526">
        <f>SUMPRODUCT(SUMIF('Sch ParentTrial Balance Input'!$A:$A,'Sch Parent TB Converter'!$G53:$EC53,'Sch ParentTrial Balance Input'!E:E))</f>
        <v>0</v>
      </c>
      <c r="F53" s="1526"/>
      <c r="G53" s="1006"/>
      <c r="H53" s="1006"/>
      <c r="I53" s="1006"/>
      <c r="J53" s="1006"/>
      <c r="K53" s="1006"/>
      <c r="L53" s="1006"/>
      <c r="M53" s="1006"/>
      <c r="N53" s="1006"/>
      <c r="O53" s="1006"/>
      <c r="P53" s="1006"/>
      <c r="Q53" s="1006"/>
      <c r="R53" s="1006"/>
      <c r="S53" s="1006"/>
      <c r="T53" s="1006"/>
      <c r="U53" s="1006"/>
      <c r="V53" s="1006"/>
      <c r="W53" s="1006"/>
      <c r="X53" s="1006"/>
      <c r="Y53" s="1006"/>
      <c r="Z53" s="1006"/>
      <c r="AA53" s="1006"/>
      <c r="AB53" s="1006"/>
      <c r="AC53" s="1006"/>
      <c r="AD53" s="1006"/>
      <c r="AE53" s="1006"/>
      <c r="AF53" s="1006"/>
      <c r="AG53" s="1006"/>
      <c r="AH53" s="1006"/>
      <c r="AI53" s="1006"/>
      <c r="AJ53" s="1006"/>
      <c r="AK53" s="1006"/>
      <c r="AL53" s="1006"/>
      <c r="AM53" s="1006"/>
      <c r="AN53" s="1006"/>
      <c r="AO53" s="1006"/>
      <c r="AP53" s="1006"/>
      <c r="AQ53" s="1006"/>
      <c r="AR53" s="1006"/>
      <c r="AS53" s="1006"/>
      <c r="AT53" s="1006"/>
      <c r="AU53" s="1006"/>
      <c r="AV53" s="1006"/>
      <c r="AW53" s="1006"/>
      <c r="AX53" s="1006"/>
      <c r="AY53" s="1006"/>
      <c r="AZ53" s="1006"/>
      <c r="BA53" s="1006"/>
      <c r="BB53" s="1006"/>
      <c r="BC53" s="1006"/>
      <c r="BD53" s="1006"/>
      <c r="BE53" s="1006"/>
      <c r="BF53" s="1006"/>
      <c r="BG53" s="1006"/>
      <c r="BH53" s="1006"/>
      <c r="BI53" s="1006"/>
      <c r="BJ53" s="1006"/>
      <c r="BK53" s="1006"/>
      <c r="BL53" s="1006"/>
      <c r="BM53" s="1006"/>
      <c r="BN53" s="1006"/>
      <c r="BO53" s="1006"/>
      <c r="BP53" s="1006"/>
      <c r="BQ53" s="1006"/>
      <c r="BR53" s="1006"/>
      <c r="BS53" s="1006"/>
      <c r="BT53" s="1006"/>
      <c r="BU53" s="1006"/>
      <c r="BV53" s="1006"/>
      <c r="BW53" s="1006"/>
      <c r="BX53" s="1006"/>
      <c r="BY53" s="1006"/>
      <c r="BZ53" s="1006"/>
      <c r="CA53" s="1006"/>
      <c r="CB53" s="1006"/>
      <c r="CC53" s="1006"/>
      <c r="CD53" s="1006"/>
      <c r="CE53" s="1006"/>
      <c r="CF53" s="1006"/>
      <c r="CG53" s="1006"/>
      <c r="CH53" s="1006"/>
      <c r="CI53" s="1006"/>
      <c r="CJ53" s="1006"/>
      <c r="CK53" s="1006"/>
      <c r="CL53" s="1006"/>
      <c r="CM53" s="1006"/>
      <c r="CN53" s="1006"/>
      <c r="CO53" s="1006"/>
      <c r="CP53" s="1006"/>
      <c r="CQ53" s="1006"/>
      <c r="CR53" s="1006"/>
      <c r="CS53" s="1006"/>
      <c r="CT53" s="1006"/>
      <c r="CU53" s="1006"/>
      <c r="CV53" s="1006"/>
      <c r="CW53" s="1006"/>
      <c r="CX53" s="1006"/>
      <c r="CY53" s="1006"/>
      <c r="CZ53" s="1006"/>
      <c r="DA53" s="1006"/>
      <c r="DB53" s="1006"/>
      <c r="DC53" s="1006"/>
      <c r="DD53" s="1006"/>
      <c r="DE53" s="1006"/>
      <c r="DF53" s="1006"/>
      <c r="DG53" s="1006"/>
      <c r="DH53" s="1006"/>
      <c r="DI53" s="1006"/>
      <c r="DJ53" s="1006"/>
      <c r="DK53" s="1006"/>
      <c r="DL53" s="1006"/>
      <c r="DM53" s="1006"/>
      <c r="DN53" s="1006"/>
      <c r="DO53" s="1006"/>
      <c r="DP53" s="1006"/>
      <c r="DQ53" s="1006"/>
      <c r="DR53" s="1006"/>
      <c r="DS53" s="1006"/>
      <c r="DT53" s="1006"/>
      <c r="DU53" s="1006"/>
      <c r="DV53" s="1006"/>
      <c r="DW53" s="1006"/>
      <c r="DX53" s="1006"/>
      <c r="DY53" s="1006"/>
      <c r="DZ53" s="1006"/>
      <c r="EA53" s="1006"/>
      <c r="EB53" s="1006"/>
      <c r="EC53" s="1007"/>
      <c r="ED53" s="273" t="str">
        <f t="shared" si="0"/>
        <v>xxxxxxxxxxxxxxxxxxxxxxxxxxxxxxxxxxxxxxxxxxxxxxxxxxxxxxxxxxxxxxxxxxxxxxxxxxxxxxxxxxxxxxxxxxxxxxxxxxxxxxxxxxxxxxxxxxxxxxxxxxxxxxxx</v>
      </c>
    </row>
    <row r="54" spans="1:134" x14ac:dyDescent="0.2">
      <c r="A54" s="280">
        <v>2038</v>
      </c>
      <c r="B54" s="917" t="s">
        <v>154</v>
      </c>
      <c r="C54" s="1526">
        <f>SUMPRODUCT(SUMIF('Sch ParentTrial Balance Input'!$A:$A,'Sch Parent TB Converter'!$G54:$EC54,'Sch ParentTrial Balance Input'!C:C))</f>
        <v>0</v>
      </c>
      <c r="D54" s="1526">
        <f>SUMPRODUCT(SUMIF('Sch ParentTrial Balance Input'!$A:$A,'Sch Parent TB Converter'!$G54:$EC54,'Sch ParentTrial Balance Input'!D:D))</f>
        <v>0</v>
      </c>
      <c r="E54" s="1526">
        <f>SUMPRODUCT(SUMIF('Sch ParentTrial Balance Input'!$A:$A,'Sch Parent TB Converter'!$G54:$EC54,'Sch ParentTrial Balance Input'!E:E))</f>
        <v>0</v>
      </c>
      <c r="F54" s="1526"/>
      <c r="G54" s="1006"/>
      <c r="H54" s="1006"/>
      <c r="I54" s="1006"/>
      <c r="J54" s="1006"/>
      <c r="K54" s="1006"/>
      <c r="L54" s="1006"/>
      <c r="M54" s="1006"/>
      <c r="N54" s="1006"/>
      <c r="O54" s="1006"/>
      <c r="P54" s="1006"/>
      <c r="Q54" s="1006"/>
      <c r="R54" s="1006"/>
      <c r="S54" s="1006"/>
      <c r="T54" s="1006"/>
      <c r="U54" s="1006"/>
      <c r="V54" s="1006"/>
      <c r="W54" s="1006"/>
      <c r="X54" s="1006"/>
      <c r="Y54" s="1006"/>
      <c r="Z54" s="1006"/>
      <c r="AA54" s="1006"/>
      <c r="AB54" s="1006"/>
      <c r="AC54" s="1006"/>
      <c r="AD54" s="1006"/>
      <c r="AE54" s="1006"/>
      <c r="AF54" s="1006"/>
      <c r="AG54" s="1006"/>
      <c r="AH54" s="1006"/>
      <c r="AI54" s="1006"/>
      <c r="AJ54" s="1006"/>
      <c r="AK54" s="1006"/>
      <c r="AL54" s="1006"/>
      <c r="AM54" s="1006"/>
      <c r="AN54" s="1006"/>
      <c r="AO54" s="1006"/>
      <c r="AP54" s="1006"/>
      <c r="AQ54" s="1006"/>
      <c r="AR54" s="1006"/>
      <c r="AS54" s="1006"/>
      <c r="AT54" s="1006"/>
      <c r="AU54" s="1006"/>
      <c r="AV54" s="1006"/>
      <c r="AW54" s="1006"/>
      <c r="AX54" s="1006"/>
      <c r="AY54" s="1006"/>
      <c r="AZ54" s="1006"/>
      <c r="BA54" s="1006"/>
      <c r="BB54" s="1006"/>
      <c r="BC54" s="1006"/>
      <c r="BD54" s="1006"/>
      <c r="BE54" s="1006"/>
      <c r="BF54" s="1006"/>
      <c r="BG54" s="1006"/>
      <c r="BH54" s="1006"/>
      <c r="BI54" s="1006"/>
      <c r="BJ54" s="1006"/>
      <c r="BK54" s="1006"/>
      <c r="BL54" s="1006"/>
      <c r="BM54" s="1006"/>
      <c r="BN54" s="1006"/>
      <c r="BO54" s="1006"/>
      <c r="BP54" s="1006"/>
      <c r="BQ54" s="1006"/>
      <c r="BR54" s="1006"/>
      <c r="BS54" s="1006"/>
      <c r="BT54" s="1006"/>
      <c r="BU54" s="1006"/>
      <c r="BV54" s="1006"/>
      <c r="BW54" s="1006"/>
      <c r="BX54" s="1006"/>
      <c r="BY54" s="1006"/>
      <c r="BZ54" s="1006"/>
      <c r="CA54" s="1006"/>
      <c r="CB54" s="1006"/>
      <c r="CC54" s="1006"/>
      <c r="CD54" s="1006"/>
      <c r="CE54" s="1006"/>
      <c r="CF54" s="1006"/>
      <c r="CG54" s="1006"/>
      <c r="CH54" s="1006"/>
      <c r="CI54" s="1006"/>
      <c r="CJ54" s="1006"/>
      <c r="CK54" s="1006"/>
      <c r="CL54" s="1006"/>
      <c r="CM54" s="1006"/>
      <c r="CN54" s="1006"/>
      <c r="CO54" s="1006"/>
      <c r="CP54" s="1006"/>
      <c r="CQ54" s="1006"/>
      <c r="CR54" s="1006"/>
      <c r="CS54" s="1006"/>
      <c r="CT54" s="1006"/>
      <c r="CU54" s="1006"/>
      <c r="CV54" s="1006"/>
      <c r="CW54" s="1006"/>
      <c r="CX54" s="1006"/>
      <c r="CY54" s="1006"/>
      <c r="CZ54" s="1006"/>
      <c r="DA54" s="1006"/>
      <c r="DB54" s="1006"/>
      <c r="DC54" s="1006"/>
      <c r="DD54" s="1006"/>
      <c r="DE54" s="1006"/>
      <c r="DF54" s="1006"/>
      <c r="DG54" s="1006"/>
      <c r="DH54" s="1006"/>
      <c r="DI54" s="1006"/>
      <c r="DJ54" s="1006"/>
      <c r="DK54" s="1006"/>
      <c r="DL54" s="1006"/>
      <c r="DM54" s="1006"/>
      <c r="DN54" s="1006"/>
      <c r="DO54" s="1006"/>
      <c r="DP54" s="1006"/>
      <c r="DQ54" s="1006"/>
      <c r="DR54" s="1006"/>
      <c r="DS54" s="1006"/>
      <c r="DT54" s="1006"/>
      <c r="DU54" s="1006"/>
      <c r="DV54" s="1006"/>
      <c r="DW54" s="1006"/>
      <c r="DX54" s="1006"/>
      <c r="DY54" s="1006"/>
      <c r="DZ54" s="1006"/>
      <c r="EA54" s="1006"/>
      <c r="EB54" s="1006"/>
      <c r="EC54" s="1007"/>
      <c r="ED54" s="273" t="str">
        <f t="shared" si="0"/>
        <v>xxxxxxxxxxxxxxxxxxxxxxxxxxxxxxxxxxxxxxxxxxxxxxxxxxxxxxxxxxxxxxxxxxxxxxxxxxxxxxxxxxxxxxxxxxxxxxxxxxxxxxxxxxxxxxxxxxxxxxxxxxxxxxxx</v>
      </c>
    </row>
    <row r="55" spans="1:134" x14ac:dyDescent="0.2">
      <c r="A55" s="280"/>
      <c r="B55" s="920"/>
      <c r="C55" s="1526"/>
      <c r="D55" s="1528"/>
      <c r="E55" s="1528"/>
      <c r="F55" s="1528"/>
      <c r="G55" s="1006"/>
      <c r="H55" s="1006"/>
      <c r="I55" s="1006"/>
      <c r="J55" s="1006"/>
      <c r="K55" s="1006"/>
      <c r="L55" s="1006"/>
      <c r="M55" s="1006"/>
      <c r="N55" s="1006"/>
      <c r="O55" s="1006"/>
      <c r="P55" s="1006"/>
      <c r="Q55" s="1006"/>
      <c r="R55" s="1006"/>
      <c r="S55" s="1006"/>
      <c r="T55" s="1006"/>
      <c r="U55" s="1006"/>
      <c r="V55" s="1006"/>
      <c r="W55" s="1006"/>
      <c r="X55" s="1006"/>
      <c r="Y55" s="1006"/>
      <c r="Z55" s="1006"/>
      <c r="AA55" s="1006"/>
      <c r="AB55" s="1006"/>
      <c r="AC55" s="1006"/>
      <c r="AD55" s="1006"/>
      <c r="AE55" s="1006"/>
      <c r="AF55" s="1006"/>
      <c r="AG55" s="1006"/>
      <c r="AH55" s="1006"/>
      <c r="AI55" s="1006"/>
      <c r="AJ55" s="1006"/>
      <c r="AK55" s="1006"/>
      <c r="AL55" s="1006"/>
      <c r="AM55" s="1006"/>
      <c r="AN55" s="1006"/>
      <c r="AO55" s="1006"/>
      <c r="AP55" s="1006"/>
      <c r="AQ55" s="1006"/>
      <c r="AR55" s="1006"/>
      <c r="AS55" s="1006"/>
      <c r="AT55" s="1006"/>
      <c r="AU55" s="1006"/>
      <c r="AV55" s="1006"/>
      <c r="AW55" s="1006"/>
      <c r="AX55" s="1006"/>
      <c r="AY55" s="1006"/>
      <c r="AZ55" s="1006"/>
      <c r="BA55" s="1006"/>
      <c r="BB55" s="1006"/>
      <c r="BC55" s="1006"/>
      <c r="BD55" s="1006"/>
      <c r="BE55" s="1006"/>
      <c r="BF55" s="1006"/>
      <c r="BG55" s="1006"/>
      <c r="BH55" s="1006"/>
      <c r="BI55" s="1006"/>
      <c r="BJ55" s="1006"/>
      <c r="BK55" s="1006"/>
      <c r="BL55" s="1006"/>
      <c r="BM55" s="1006"/>
      <c r="BN55" s="1006"/>
      <c r="BO55" s="1006"/>
      <c r="BP55" s="1006"/>
      <c r="BQ55" s="1006"/>
      <c r="BR55" s="1006"/>
      <c r="BS55" s="1006"/>
      <c r="BT55" s="1006"/>
      <c r="BU55" s="1006"/>
      <c r="BV55" s="1006"/>
      <c r="BW55" s="1006"/>
      <c r="BX55" s="1006"/>
      <c r="BY55" s="1006"/>
      <c r="BZ55" s="1006"/>
      <c r="CA55" s="1006"/>
      <c r="CB55" s="1006"/>
      <c r="CC55" s="1006"/>
      <c r="CD55" s="1006"/>
      <c r="CE55" s="1006"/>
      <c r="CF55" s="1006"/>
      <c r="CG55" s="1006"/>
      <c r="CH55" s="1006"/>
      <c r="CI55" s="1006"/>
      <c r="CJ55" s="1006"/>
      <c r="CK55" s="1006"/>
      <c r="CL55" s="1006"/>
      <c r="CM55" s="1006"/>
      <c r="CN55" s="1006"/>
      <c r="CO55" s="1006"/>
      <c r="CP55" s="1006"/>
      <c r="CQ55" s="1006"/>
      <c r="CR55" s="1006"/>
      <c r="CS55" s="1006"/>
      <c r="CT55" s="1006"/>
      <c r="CU55" s="1006"/>
      <c r="CV55" s="1006"/>
      <c r="CW55" s="1006"/>
      <c r="CX55" s="1006"/>
      <c r="CY55" s="1006"/>
      <c r="CZ55" s="1006"/>
      <c r="DA55" s="1006"/>
      <c r="DB55" s="1006"/>
      <c r="DC55" s="1006"/>
      <c r="DD55" s="1006"/>
      <c r="DE55" s="1006"/>
      <c r="DF55" s="1006"/>
      <c r="DG55" s="1006"/>
      <c r="DH55" s="1006"/>
      <c r="DI55" s="1006"/>
      <c r="DJ55" s="1006"/>
      <c r="DK55" s="1006"/>
      <c r="DL55" s="1006"/>
      <c r="DM55" s="1006"/>
      <c r="DN55" s="1006"/>
      <c r="DO55" s="1006"/>
      <c r="DP55" s="1006"/>
      <c r="DQ55" s="1006"/>
      <c r="DR55" s="1006"/>
      <c r="DS55" s="1006"/>
      <c r="DT55" s="1006"/>
      <c r="DU55" s="1006"/>
      <c r="DV55" s="1006"/>
      <c r="DW55" s="1006"/>
      <c r="DX55" s="1006"/>
      <c r="DY55" s="1006"/>
      <c r="DZ55" s="1006"/>
      <c r="EA55" s="1006"/>
      <c r="EB55" s="1006"/>
      <c r="EC55" s="1007"/>
      <c r="ED55" s="273" t="str">
        <f t="shared" si="0"/>
        <v>xxxxxxxxxxxxxxxxxxxxxxxxxxxxxxxxxxxxxxxxxxxxxxxxxxxxxxxxxxxxxxxxxxxxxxxxxxxxxxxxxxxxxxxxxxxxxxxxxxxxxxxxxxxxxxxxxxxxxxxxxxxxxxxx</v>
      </c>
    </row>
    <row r="56" spans="1:134" x14ac:dyDescent="0.2">
      <c r="A56" s="342"/>
      <c r="B56" s="344" t="s">
        <v>155</v>
      </c>
      <c r="C56" s="1529"/>
      <c r="D56" s="1530"/>
      <c r="E56" s="1530"/>
      <c r="F56" s="1530"/>
      <c r="G56" s="1002"/>
      <c r="H56" s="1002"/>
      <c r="I56" s="1002"/>
      <c r="J56" s="1002"/>
      <c r="K56" s="1002"/>
      <c r="L56" s="1002"/>
      <c r="M56" s="1002"/>
      <c r="N56" s="1002"/>
      <c r="O56" s="1002"/>
      <c r="P56" s="1002"/>
      <c r="Q56" s="1002"/>
      <c r="R56" s="1002"/>
      <c r="S56" s="1002"/>
      <c r="T56" s="1002"/>
      <c r="U56" s="1002"/>
      <c r="V56" s="1002"/>
      <c r="W56" s="1002"/>
      <c r="X56" s="1002"/>
      <c r="Y56" s="1002"/>
      <c r="Z56" s="1002"/>
      <c r="AA56" s="1002"/>
      <c r="AB56" s="1002"/>
      <c r="AC56" s="1002"/>
      <c r="AD56" s="1002"/>
      <c r="AE56" s="1002"/>
      <c r="AF56" s="1002"/>
      <c r="AG56" s="1002"/>
      <c r="AH56" s="1002"/>
      <c r="AI56" s="1002"/>
      <c r="AJ56" s="1002"/>
      <c r="AK56" s="1002"/>
      <c r="AL56" s="1002"/>
      <c r="AM56" s="1002"/>
      <c r="AN56" s="1002"/>
      <c r="AO56" s="1002"/>
      <c r="AP56" s="1002"/>
      <c r="AQ56" s="1002"/>
      <c r="AR56" s="1002"/>
      <c r="AS56" s="1002"/>
      <c r="AT56" s="1002"/>
      <c r="AU56" s="1002"/>
      <c r="AV56" s="1002"/>
      <c r="AW56" s="1002"/>
      <c r="AX56" s="1002"/>
      <c r="AY56" s="1002"/>
      <c r="AZ56" s="1002"/>
      <c r="BA56" s="1002"/>
      <c r="BB56" s="1002"/>
      <c r="BC56" s="1002"/>
      <c r="BD56" s="1002"/>
      <c r="BE56" s="1002"/>
      <c r="BF56" s="1002"/>
      <c r="BG56" s="1002"/>
      <c r="BH56" s="1002"/>
      <c r="BI56" s="1002"/>
      <c r="BJ56" s="1002"/>
      <c r="BK56" s="1002"/>
      <c r="BL56" s="1002"/>
      <c r="BM56" s="1002"/>
      <c r="BN56" s="1002"/>
      <c r="BO56" s="1002"/>
      <c r="BP56" s="1002"/>
      <c r="BQ56" s="1002"/>
      <c r="BR56" s="1002"/>
      <c r="BS56" s="1002"/>
      <c r="BT56" s="1002"/>
      <c r="BU56" s="1002"/>
      <c r="BV56" s="1002"/>
      <c r="BW56" s="1002"/>
      <c r="BX56" s="1002"/>
      <c r="BY56" s="1002"/>
      <c r="BZ56" s="1002"/>
      <c r="CA56" s="1002"/>
      <c r="CB56" s="1002"/>
      <c r="CC56" s="1002"/>
      <c r="CD56" s="1002"/>
      <c r="CE56" s="1002"/>
      <c r="CF56" s="1002"/>
      <c r="CG56" s="1002"/>
      <c r="CH56" s="1002"/>
      <c r="CI56" s="1002"/>
      <c r="CJ56" s="1002"/>
      <c r="CK56" s="1002"/>
      <c r="CL56" s="1002"/>
      <c r="CM56" s="1002"/>
      <c r="CN56" s="1002"/>
      <c r="CO56" s="1002"/>
      <c r="CP56" s="1002"/>
      <c r="CQ56" s="1002"/>
      <c r="CR56" s="1002"/>
      <c r="CS56" s="1002"/>
      <c r="CT56" s="1002"/>
      <c r="CU56" s="1002"/>
      <c r="CV56" s="1002"/>
      <c r="CW56" s="1002"/>
      <c r="CX56" s="1002"/>
      <c r="CY56" s="1002"/>
      <c r="CZ56" s="1002"/>
      <c r="DA56" s="1002"/>
      <c r="DB56" s="1002"/>
      <c r="DC56" s="1002"/>
      <c r="DD56" s="1002"/>
      <c r="DE56" s="1002"/>
      <c r="DF56" s="1002"/>
      <c r="DG56" s="1002"/>
      <c r="DH56" s="1002"/>
      <c r="DI56" s="1002"/>
      <c r="DJ56" s="1002"/>
      <c r="DK56" s="1002"/>
      <c r="DL56" s="1002"/>
      <c r="DM56" s="1002"/>
      <c r="DN56" s="1002"/>
      <c r="DO56" s="1002"/>
      <c r="DP56" s="1002"/>
      <c r="DQ56" s="1002"/>
      <c r="DR56" s="1002"/>
      <c r="DS56" s="1002"/>
      <c r="DT56" s="1002"/>
      <c r="DU56" s="1002"/>
      <c r="DV56" s="1002"/>
      <c r="DW56" s="1002"/>
      <c r="DX56" s="1002"/>
      <c r="DY56" s="1002"/>
      <c r="DZ56" s="1002"/>
      <c r="EA56" s="1002"/>
      <c r="EB56" s="1002"/>
      <c r="EC56" s="1003"/>
      <c r="ED56" s="273" t="str">
        <f t="shared" si="0"/>
        <v>xxxxxxxxxxxxxxxxxxxxxxxxxxxxxxxxxxxxxxxxxxxxxxxxxxxxxxxxxxxxxxxxxxxxxxxxxxxxxxxxxxxxxxxxxxxxxxxxxxxxxxxxxxxxxxxxxxxxxxxxxxxxxxxx</v>
      </c>
    </row>
    <row r="57" spans="1:134" x14ac:dyDescent="0.2">
      <c r="A57" s="280"/>
      <c r="B57" s="909" t="s">
        <v>129</v>
      </c>
      <c r="C57" s="1526"/>
      <c r="D57" s="1528"/>
      <c r="E57" s="1528"/>
      <c r="F57" s="1528"/>
      <c r="G57" s="998"/>
      <c r="H57" s="998"/>
      <c r="I57" s="998"/>
      <c r="J57" s="998"/>
      <c r="K57" s="998"/>
      <c r="L57" s="998"/>
      <c r="M57" s="998"/>
      <c r="N57" s="998"/>
      <c r="O57" s="998"/>
      <c r="P57" s="998"/>
      <c r="Q57" s="998"/>
      <c r="R57" s="998"/>
      <c r="S57" s="998"/>
      <c r="T57" s="998"/>
      <c r="U57" s="998"/>
      <c r="V57" s="998"/>
      <c r="W57" s="998"/>
      <c r="X57" s="998"/>
      <c r="Y57" s="998"/>
      <c r="Z57" s="998"/>
      <c r="AA57" s="998"/>
      <c r="AB57" s="998"/>
      <c r="AC57" s="998"/>
      <c r="AD57" s="998"/>
      <c r="AE57" s="998"/>
      <c r="AF57" s="998"/>
      <c r="AG57" s="998"/>
      <c r="AH57" s="998"/>
      <c r="AI57" s="998"/>
      <c r="AJ57" s="998"/>
      <c r="AK57" s="998"/>
      <c r="AL57" s="998"/>
      <c r="AM57" s="998"/>
      <c r="AN57" s="998"/>
      <c r="AO57" s="998"/>
      <c r="AP57" s="998"/>
      <c r="AQ57" s="998"/>
      <c r="AR57" s="998"/>
      <c r="AS57" s="998"/>
      <c r="AT57" s="998"/>
      <c r="AU57" s="998"/>
      <c r="AV57" s="998"/>
      <c r="AW57" s="998"/>
      <c r="AX57" s="998"/>
      <c r="AY57" s="998"/>
      <c r="AZ57" s="998"/>
      <c r="BA57" s="998"/>
      <c r="BB57" s="998"/>
      <c r="BC57" s="998"/>
      <c r="BD57" s="998"/>
      <c r="BE57" s="998"/>
      <c r="BF57" s="998"/>
      <c r="BG57" s="998"/>
      <c r="BH57" s="998"/>
      <c r="BI57" s="998"/>
      <c r="BJ57" s="998"/>
      <c r="BK57" s="998"/>
      <c r="BL57" s="998"/>
      <c r="BM57" s="998"/>
      <c r="BN57" s="998"/>
      <c r="BO57" s="998"/>
      <c r="BP57" s="998"/>
      <c r="BQ57" s="998"/>
      <c r="BR57" s="998"/>
      <c r="BS57" s="998"/>
      <c r="BT57" s="998"/>
      <c r="BU57" s="998"/>
      <c r="BV57" s="998"/>
      <c r="BW57" s="998"/>
      <c r="BX57" s="998"/>
      <c r="BY57" s="998"/>
      <c r="BZ57" s="998"/>
      <c r="CA57" s="998"/>
      <c r="CB57" s="998"/>
      <c r="CC57" s="998"/>
      <c r="CD57" s="998"/>
      <c r="CE57" s="998"/>
      <c r="CF57" s="998"/>
      <c r="CG57" s="998"/>
      <c r="CH57" s="998"/>
      <c r="CI57" s="998"/>
      <c r="CJ57" s="998"/>
      <c r="CK57" s="998"/>
      <c r="CL57" s="998"/>
      <c r="CM57" s="998"/>
      <c r="CN57" s="998"/>
      <c r="CO57" s="998"/>
      <c r="CP57" s="998"/>
      <c r="CQ57" s="998"/>
      <c r="CR57" s="998"/>
      <c r="CS57" s="998"/>
      <c r="CT57" s="998"/>
      <c r="CU57" s="998"/>
      <c r="CV57" s="998"/>
      <c r="CW57" s="998"/>
      <c r="CX57" s="998"/>
      <c r="CY57" s="998"/>
      <c r="CZ57" s="998"/>
      <c r="DA57" s="998"/>
      <c r="DB57" s="998"/>
      <c r="DC57" s="998"/>
      <c r="DD57" s="998"/>
      <c r="DE57" s="998"/>
      <c r="DF57" s="998"/>
      <c r="DG57" s="998"/>
      <c r="DH57" s="998"/>
      <c r="DI57" s="998"/>
      <c r="DJ57" s="998"/>
      <c r="DK57" s="998"/>
      <c r="DL57" s="998"/>
      <c r="DM57" s="998"/>
      <c r="DN57" s="998"/>
      <c r="DO57" s="998"/>
      <c r="DP57" s="998"/>
      <c r="DQ57" s="998"/>
      <c r="DR57" s="998"/>
      <c r="DS57" s="998"/>
      <c r="DT57" s="998"/>
      <c r="DU57" s="998"/>
      <c r="DV57" s="998"/>
      <c r="DW57" s="998"/>
      <c r="DX57" s="998"/>
      <c r="DY57" s="998"/>
      <c r="DZ57" s="998"/>
      <c r="EA57" s="998"/>
      <c r="EB57" s="998"/>
      <c r="EC57" s="999"/>
      <c r="ED57" s="273" t="str">
        <f t="shared" si="0"/>
        <v>xxxxxxxxxxxxxxxxxxxxxxxxxxxxxxxxxxxxxxxxxxxxxxxxxxxxxxxxxxxxxxxxxxxxxxxxxxxxxxxxxxxxxxxxxxxxxxxxxxxxxxxxxxxxxxxxxxxxxxxxxxxxxxxx</v>
      </c>
    </row>
    <row r="58" spans="1:134" x14ac:dyDescent="0.2">
      <c r="A58" s="280">
        <v>1473</v>
      </c>
      <c r="B58" s="338" t="s">
        <v>156</v>
      </c>
      <c r="C58" s="1526">
        <f>SUMPRODUCT(SUMIF('Sch ParentTrial Balance Input'!$A:$A,'Sch Parent TB Converter'!$G58:$EC58,'Sch ParentTrial Balance Input'!C:C))</f>
        <v>0</v>
      </c>
      <c r="D58" s="1526">
        <f>SUMPRODUCT(SUMIF('Sch ParentTrial Balance Input'!$A:$A,'Sch Parent TB Converter'!$G58:$EC58,'Sch ParentTrial Balance Input'!D:D))</f>
        <v>0</v>
      </c>
      <c r="E58" s="1526">
        <f>SUMPRODUCT(SUMIF('Sch ParentTrial Balance Input'!$A:$A,'Sch Parent TB Converter'!$G58:$EC58,'Sch ParentTrial Balance Input'!E:E))</f>
        <v>0</v>
      </c>
      <c r="F58" s="1526"/>
      <c r="G58" s="1000"/>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c r="AJ58" s="1000"/>
      <c r="AK58" s="1000"/>
      <c r="AL58" s="1000"/>
      <c r="AM58" s="1000"/>
      <c r="AN58" s="1000"/>
      <c r="AO58" s="1000"/>
      <c r="AP58" s="1000"/>
      <c r="AQ58" s="1000"/>
      <c r="AR58" s="1000"/>
      <c r="AS58" s="1000"/>
      <c r="AT58" s="1000"/>
      <c r="AU58" s="1000"/>
      <c r="AV58" s="1000"/>
      <c r="AW58" s="1000"/>
      <c r="AX58" s="1000"/>
      <c r="AY58" s="1000"/>
      <c r="AZ58" s="1000"/>
      <c r="BA58" s="1000"/>
      <c r="BB58" s="1000"/>
      <c r="BC58" s="1000"/>
      <c r="BD58" s="1000"/>
      <c r="BE58" s="1000"/>
      <c r="BF58" s="1000"/>
      <c r="BG58" s="1000"/>
      <c r="BH58" s="1000"/>
      <c r="BI58" s="1000"/>
      <c r="BJ58" s="1000"/>
      <c r="BK58" s="1000"/>
      <c r="BL58" s="1000"/>
      <c r="BM58" s="1000"/>
      <c r="BN58" s="1000"/>
      <c r="BO58" s="1000"/>
      <c r="BP58" s="1000"/>
      <c r="BQ58" s="1000"/>
      <c r="BR58" s="1000"/>
      <c r="BS58" s="1000"/>
      <c r="BT58" s="1000"/>
      <c r="BU58" s="1000"/>
      <c r="BV58" s="1000"/>
      <c r="BW58" s="1000"/>
      <c r="BX58" s="1000"/>
      <c r="BY58" s="1000"/>
      <c r="BZ58" s="1000"/>
      <c r="CA58" s="1000"/>
      <c r="CB58" s="1000"/>
      <c r="CC58" s="1000"/>
      <c r="CD58" s="1000"/>
      <c r="CE58" s="1000"/>
      <c r="CF58" s="1000"/>
      <c r="CG58" s="1000"/>
      <c r="CH58" s="1000"/>
      <c r="CI58" s="1000"/>
      <c r="CJ58" s="1000"/>
      <c r="CK58" s="1000"/>
      <c r="CL58" s="1000"/>
      <c r="CM58" s="1000"/>
      <c r="CN58" s="1000"/>
      <c r="CO58" s="1000"/>
      <c r="CP58" s="1000"/>
      <c r="CQ58" s="1000"/>
      <c r="CR58" s="1000"/>
      <c r="CS58" s="1000"/>
      <c r="CT58" s="1000"/>
      <c r="CU58" s="1000"/>
      <c r="CV58" s="1000"/>
      <c r="CW58" s="1000"/>
      <c r="CX58" s="1000"/>
      <c r="CY58" s="1000"/>
      <c r="CZ58" s="1000"/>
      <c r="DA58" s="1000"/>
      <c r="DB58" s="1000"/>
      <c r="DC58" s="1000"/>
      <c r="DD58" s="1000"/>
      <c r="DE58" s="1000"/>
      <c r="DF58" s="1000"/>
      <c r="DG58" s="1000"/>
      <c r="DH58" s="1000"/>
      <c r="DI58" s="1000"/>
      <c r="DJ58" s="1000"/>
      <c r="DK58" s="1000"/>
      <c r="DL58" s="1000"/>
      <c r="DM58" s="1000"/>
      <c r="DN58" s="1000"/>
      <c r="DO58" s="1000"/>
      <c r="DP58" s="1000"/>
      <c r="DQ58" s="1000"/>
      <c r="DR58" s="1000"/>
      <c r="DS58" s="1000"/>
      <c r="DT58" s="1000"/>
      <c r="DU58" s="1000"/>
      <c r="DV58" s="1000"/>
      <c r="DW58" s="1000"/>
      <c r="DX58" s="1000"/>
      <c r="DY58" s="1000"/>
      <c r="DZ58" s="1000"/>
      <c r="EA58" s="1000"/>
      <c r="EB58" s="1000"/>
      <c r="EC58" s="1001"/>
      <c r="ED58" s="273" t="str">
        <f t="shared" si="0"/>
        <v>xxxxxxxxxxxxxxxxxxxxxxxxxxxxxxxxxxxxxxxxxxxxxxxxxxxxxxxxxxxxxxxxxxxxxxxxxxxxxxxxxxxxxxxxxxxxxxxxxxxxxxxxxxxxxxxxxxxxxxxxxxxxxxxx</v>
      </c>
    </row>
    <row r="59" spans="1:134" x14ac:dyDescent="0.2">
      <c r="A59" s="280"/>
      <c r="B59" s="920"/>
      <c r="C59" s="1526"/>
      <c r="D59" s="1528"/>
      <c r="E59" s="1528"/>
      <c r="F59" s="1528"/>
      <c r="G59" s="1006"/>
      <c r="H59" s="1006"/>
      <c r="I59" s="1006"/>
      <c r="J59" s="1006"/>
      <c r="K59" s="1006"/>
      <c r="L59" s="1006"/>
      <c r="M59" s="1006"/>
      <c r="N59" s="1006"/>
      <c r="O59" s="1006"/>
      <c r="P59" s="1006"/>
      <c r="Q59" s="1006"/>
      <c r="R59" s="1006"/>
      <c r="S59" s="1006"/>
      <c r="T59" s="1006"/>
      <c r="U59" s="1006"/>
      <c r="V59" s="1006"/>
      <c r="W59" s="1006"/>
      <c r="X59" s="1006"/>
      <c r="Y59" s="1006"/>
      <c r="Z59" s="1006"/>
      <c r="AA59" s="1006"/>
      <c r="AB59" s="1006"/>
      <c r="AC59" s="1006"/>
      <c r="AD59" s="1006"/>
      <c r="AE59" s="1006"/>
      <c r="AF59" s="1006"/>
      <c r="AG59" s="1006"/>
      <c r="AH59" s="1006"/>
      <c r="AI59" s="1006"/>
      <c r="AJ59" s="1006"/>
      <c r="AK59" s="1006"/>
      <c r="AL59" s="1006"/>
      <c r="AM59" s="1006"/>
      <c r="AN59" s="1006"/>
      <c r="AO59" s="1006"/>
      <c r="AP59" s="1006"/>
      <c r="AQ59" s="1006"/>
      <c r="AR59" s="1006"/>
      <c r="AS59" s="1006"/>
      <c r="AT59" s="1006"/>
      <c r="AU59" s="1006"/>
      <c r="AV59" s="1006"/>
      <c r="AW59" s="1006"/>
      <c r="AX59" s="1006"/>
      <c r="AY59" s="1006"/>
      <c r="AZ59" s="1006"/>
      <c r="BA59" s="1006"/>
      <c r="BB59" s="1006"/>
      <c r="BC59" s="1006"/>
      <c r="BD59" s="1006"/>
      <c r="BE59" s="1006"/>
      <c r="BF59" s="1006"/>
      <c r="BG59" s="1006"/>
      <c r="BH59" s="1006"/>
      <c r="BI59" s="1006"/>
      <c r="BJ59" s="1006"/>
      <c r="BK59" s="1006"/>
      <c r="BL59" s="1006"/>
      <c r="BM59" s="1006"/>
      <c r="BN59" s="1006"/>
      <c r="BO59" s="1006"/>
      <c r="BP59" s="1006"/>
      <c r="BQ59" s="1006"/>
      <c r="BR59" s="1006"/>
      <c r="BS59" s="1006"/>
      <c r="BT59" s="1006"/>
      <c r="BU59" s="1006"/>
      <c r="BV59" s="1006"/>
      <c r="BW59" s="1006"/>
      <c r="BX59" s="1006"/>
      <c r="BY59" s="1006"/>
      <c r="BZ59" s="1006"/>
      <c r="CA59" s="1006"/>
      <c r="CB59" s="1006"/>
      <c r="CC59" s="1006"/>
      <c r="CD59" s="1006"/>
      <c r="CE59" s="1006"/>
      <c r="CF59" s="1006"/>
      <c r="CG59" s="1006"/>
      <c r="CH59" s="1006"/>
      <c r="CI59" s="1006"/>
      <c r="CJ59" s="1006"/>
      <c r="CK59" s="1006"/>
      <c r="CL59" s="1006"/>
      <c r="CM59" s="1006"/>
      <c r="CN59" s="1006"/>
      <c r="CO59" s="1006"/>
      <c r="CP59" s="1006"/>
      <c r="CQ59" s="1006"/>
      <c r="CR59" s="1006"/>
      <c r="CS59" s="1006"/>
      <c r="CT59" s="1006"/>
      <c r="CU59" s="1006"/>
      <c r="CV59" s="1006"/>
      <c r="CW59" s="1006"/>
      <c r="CX59" s="1006"/>
      <c r="CY59" s="1006"/>
      <c r="CZ59" s="1006"/>
      <c r="DA59" s="1006"/>
      <c r="DB59" s="1006"/>
      <c r="DC59" s="1006"/>
      <c r="DD59" s="1006"/>
      <c r="DE59" s="1006"/>
      <c r="DF59" s="1006"/>
      <c r="DG59" s="1006"/>
      <c r="DH59" s="1006"/>
      <c r="DI59" s="1006"/>
      <c r="DJ59" s="1006"/>
      <c r="DK59" s="1006"/>
      <c r="DL59" s="1006"/>
      <c r="DM59" s="1006"/>
      <c r="DN59" s="1006"/>
      <c r="DO59" s="1006"/>
      <c r="DP59" s="1006"/>
      <c r="DQ59" s="1006"/>
      <c r="DR59" s="1006"/>
      <c r="DS59" s="1006"/>
      <c r="DT59" s="1006"/>
      <c r="DU59" s="1006"/>
      <c r="DV59" s="1006"/>
      <c r="DW59" s="1006"/>
      <c r="DX59" s="1006"/>
      <c r="DY59" s="1006"/>
      <c r="DZ59" s="1006"/>
      <c r="EA59" s="1006"/>
      <c r="EB59" s="1006"/>
      <c r="EC59" s="1007"/>
      <c r="ED59" s="273" t="str">
        <f t="shared" si="0"/>
        <v>xxxxxxxxxxxxxxxxxxxxxxxxxxxxxxxxxxxxxxxxxxxxxxxxxxxxxxxxxxxxxxxxxxxxxxxxxxxxxxxxxxxxxxxxxxxxxxxxxxxxxxxxxxxxxxxxxxxxxxxxxxxxxxxx</v>
      </c>
    </row>
    <row r="60" spans="1:134" x14ac:dyDescent="0.2">
      <c r="A60" s="280"/>
      <c r="B60" s="921" t="s">
        <v>143</v>
      </c>
      <c r="C60" s="1526"/>
      <c r="D60" s="1528"/>
      <c r="E60" s="1528"/>
      <c r="F60" s="1528"/>
      <c r="G60" s="1008"/>
      <c r="H60" s="1008"/>
      <c r="I60" s="1008"/>
      <c r="J60" s="1008"/>
      <c r="K60" s="1008"/>
      <c r="L60" s="1008"/>
      <c r="M60" s="1008"/>
      <c r="N60" s="1008"/>
      <c r="O60" s="1008"/>
      <c r="P60" s="1008"/>
      <c r="Q60" s="1008"/>
      <c r="R60" s="1008"/>
      <c r="S60" s="1008"/>
      <c r="T60" s="1008"/>
      <c r="U60" s="1008"/>
      <c r="V60" s="1008"/>
      <c r="W60" s="1008"/>
      <c r="X60" s="1008"/>
      <c r="Y60" s="1008"/>
      <c r="Z60" s="1008"/>
      <c r="AA60" s="1008"/>
      <c r="AB60" s="1008"/>
      <c r="AC60" s="1008"/>
      <c r="AD60" s="1008"/>
      <c r="AE60" s="1008"/>
      <c r="AF60" s="1008"/>
      <c r="AG60" s="1008"/>
      <c r="AH60" s="1008"/>
      <c r="AI60" s="1008"/>
      <c r="AJ60" s="1008"/>
      <c r="AK60" s="1008"/>
      <c r="AL60" s="1008"/>
      <c r="AM60" s="1008"/>
      <c r="AN60" s="1008"/>
      <c r="AO60" s="1008"/>
      <c r="AP60" s="1008"/>
      <c r="AQ60" s="1008"/>
      <c r="AR60" s="1008"/>
      <c r="AS60" s="1008"/>
      <c r="AT60" s="1008"/>
      <c r="AU60" s="1008"/>
      <c r="AV60" s="1008"/>
      <c r="AW60" s="1008"/>
      <c r="AX60" s="1008"/>
      <c r="AY60" s="1008"/>
      <c r="AZ60" s="1008"/>
      <c r="BA60" s="1008"/>
      <c r="BB60" s="1008"/>
      <c r="BC60" s="1008"/>
      <c r="BD60" s="1008"/>
      <c r="BE60" s="1008"/>
      <c r="BF60" s="1008"/>
      <c r="BG60" s="1008"/>
      <c r="BH60" s="1008"/>
      <c r="BI60" s="1008"/>
      <c r="BJ60" s="1008"/>
      <c r="BK60" s="1008"/>
      <c r="BL60" s="1008"/>
      <c r="BM60" s="1008"/>
      <c r="BN60" s="1008"/>
      <c r="BO60" s="1008"/>
      <c r="BP60" s="1008"/>
      <c r="BQ60" s="1008"/>
      <c r="BR60" s="1008"/>
      <c r="BS60" s="1008"/>
      <c r="BT60" s="1008"/>
      <c r="BU60" s="1008"/>
      <c r="BV60" s="1008"/>
      <c r="BW60" s="1008"/>
      <c r="BX60" s="1008"/>
      <c r="BY60" s="1008"/>
      <c r="BZ60" s="1008"/>
      <c r="CA60" s="1008"/>
      <c r="CB60" s="1008"/>
      <c r="CC60" s="1008"/>
      <c r="CD60" s="1008"/>
      <c r="CE60" s="1008"/>
      <c r="CF60" s="1008"/>
      <c r="CG60" s="1008"/>
      <c r="CH60" s="1008"/>
      <c r="CI60" s="1008"/>
      <c r="CJ60" s="1008"/>
      <c r="CK60" s="1008"/>
      <c r="CL60" s="1008"/>
      <c r="CM60" s="1008"/>
      <c r="CN60" s="1008"/>
      <c r="CO60" s="1008"/>
      <c r="CP60" s="1008"/>
      <c r="CQ60" s="1008"/>
      <c r="CR60" s="1008"/>
      <c r="CS60" s="1008"/>
      <c r="CT60" s="1008"/>
      <c r="CU60" s="1008"/>
      <c r="CV60" s="1008"/>
      <c r="CW60" s="1008"/>
      <c r="CX60" s="1008"/>
      <c r="CY60" s="1008"/>
      <c r="CZ60" s="1008"/>
      <c r="DA60" s="1008"/>
      <c r="DB60" s="1008"/>
      <c r="DC60" s="1008"/>
      <c r="DD60" s="1008"/>
      <c r="DE60" s="1008"/>
      <c r="DF60" s="1008"/>
      <c r="DG60" s="1008"/>
      <c r="DH60" s="1008"/>
      <c r="DI60" s="1008"/>
      <c r="DJ60" s="1008"/>
      <c r="DK60" s="1008"/>
      <c r="DL60" s="1008"/>
      <c r="DM60" s="1008"/>
      <c r="DN60" s="1008"/>
      <c r="DO60" s="1008"/>
      <c r="DP60" s="1008"/>
      <c r="DQ60" s="1008"/>
      <c r="DR60" s="1008"/>
      <c r="DS60" s="1008"/>
      <c r="DT60" s="1008"/>
      <c r="DU60" s="1008"/>
      <c r="DV60" s="1008"/>
      <c r="DW60" s="1008"/>
      <c r="DX60" s="1008"/>
      <c r="DY60" s="1008"/>
      <c r="DZ60" s="1008"/>
      <c r="EA60" s="1008"/>
      <c r="EB60" s="1008"/>
      <c r="EC60" s="1009"/>
      <c r="ED60" s="273" t="str">
        <f t="shared" si="0"/>
        <v>xxxxxxxxxxxxxxxxxxxxxxxxxxxxxxxxxxxxxxxxxxxxxxxxxxxxxxxxxxxxxxxxxxxxxxxxxxxxxxxxxxxxxxxxxxxxxxxxxxxxxxxxxxxxxxxxxxxxxxxxxxxxxxxx</v>
      </c>
    </row>
    <row r="61" spans="1:134" x14ac:dyDescent="0.2">
      <c r="A61" s="280">
        <v>2052</v>
      </c>
      <c r="B61" s="1442" t="s">
        <v>157</v>
      </c>
      <c r="C61" s="1526">
        <f>SUMPRODUCT(SUMIF('Sch ParentTrial Balance Input'!$A:$A,'Sch Parent TB Converter'!$G61:$EC61,'Sch ParentTrial Balance Input'!C:C))</f>
        <v>0</v>
      </c>
      <c r="D61" s="1526">
        <f>SUMPRODUCT(SUMIF('Sch ParentTrial Balance Input'!$A:$A,'Sch Parent TB Converter'!$G61:$EC61,'Sch ParentTrial Balance Input'!D:D))</f>
        <v>0</v>
      </c>
      <c r="E61" s="1526">
        <f>SUMPRODUCT(SUMIF('Sch ParentTrial Balance Input'!$A:$A,'Sch Parent TB Converter'!$G61:$EC61,'Sch ParentTrial Balance Input'!E:E))</f>
        <v>0</v>
      </c>
      <c r="F61" s="1526"/>
      <c r="G61" s="1000"/>
      <c r="H61" s="1000"/>
      <c r="I61" s="1000"/>
      <c r="J61" s="1000"/>
      <c r="K61" s="1000"/>
      <c r="L61" s="1000"/>
      <c r="M61" s="1000"/>
      <c r="N61" s="1000"/>
      <c r="O61" s="1000"/>
      <c r="P61" s="1000"/>
      <c r="Q61" s="1000"/>
      <c r="R61" s="1000"/>
      <c r="S61" s="1000"/>
      <c r="T61" s="1000"/>
      <c r="U61" s="1000"/>
      <c r="V61" s="1000"/>
      <c r="W61" s="1000"/>
      <c r="X61" s="1000"/>
      <c r="Y61" s="1000"/>
      <c r="Z61" s="1000"/>
      <c r="AA61" s="1000"/>
      <c r="AB61" s="1000"/>
      <c r="AC61" s="1000"/>
      <c r="AD61" s="1000"/>
      <c r="AE61" s="1000"/>
      <c r="AF61" s="1000"/>
      <c r="AG61" s="1000"/>
      <c r="AH61" s="1000"/>
      <c r="AI61" s="1000"/>
      <c r="AJ61" s="1000"/>
      <c r="AK61" s="1000"/>
      <c r="AL61" s="1000"/>
      <c r="AM61" s="1000"/>
      <c r="AN61" s="1000"/>
      <c r="AO61" s="1000"/>
      <c r="AP61" s="1000"/>
      <c r="AQ61" s="1000"/>
      <c r="AR61" s="1000"/>
      <c r="AS61" s="1000"/>
      <c r="AT61" s="1000"/>
      <c r="AU61" s="1000"/>
      <c r="AV61" s="1000"/>
      <c r="AW61" s="1000"/>
      <c r="AX61" s="1000"/>
      <c r="AY61" s="1000"/>
      <c r="AZ61" s="1000"/>
      <c r="BA61" s="1000"/>
      <c r="BB61" s="1000"/>
      <c r="BC61" s="1000"/>
      <c r="BD61" s="1000"/>
      <c r="BE61" s="1000"/>
      <c r="BF61" s="1000"/>
      <c r="BG61" s="1000"/>
      <c r="BH61" s="1000"/>
      <c r="BI61" s="1000"/>
      <c r="BJ61" s="1000"/>
      <c r="BK61" s="1000"/>
      <c r="BL61" s="1000"/>
      <c r="BM61" s="1000"/>
      <c r="BN61" s="1000"/>
      <c r="BO61" s="1000"/>
      <c r="BP61" s="1000"/>
      <c r="BQ61" s="1000"/>
      <c r="BR61" s="1000"/>
      <c r="BS61" s="1000"/>
      <c r="BT61" s="1000"/>
      <c r="BU61" s="1000"/>
      <c r="BV61" s="1000"/>
      <c r="BW61" s="1000"/>
      <c r="BX61" s="1000"/>
      <c r="BY61" s="1000"/>
      <c r="BZ61" s="1000"/>
      <c r="CA61" s="1000"/>
      <c r="CB61" s="1000"/>
      <c r="CC61" s="1000"/>
      <c r="CD61" s="1000"/>
      <c r="CE61" s="1000"/>
      <c r="CF61" s="1000"/>
      <c r="CG61" s="1000"/>
      <c r="CH61" s="1000"/>
      <c r="CI61" s="1000"/>
      <c r="CJ61" s="1000"/>
      <c r="CK61" s="1000"/>
      <c r="CL61" s="1000"/>
      <c r="CM61" s="1000"/>
      <c r="CN61" s="1000"/>
      <c r="CO61" s="1000"/>
      <c r="CP61" s="1000"/>
      <c r="CQ61" s="1000"/>
      <c r="CR61" s="1000"/>
      <c r="CS61" s="1000"/>
      <c r="CT61" s="1000"/>
      <c r="CU61" s="1000"/>
      <c r="CV61" s="1000"/>
      <c r="CW61" s="1000"/>
      <c r="CX61" s="1000"/>
      <c r="CY61" s="1000"/>
      <c r="CZ61" s="1000"/>
      <c r="DA61" s="1000"/>
      <c r="DB61" s="1000"/>
      <c r="DC61" s="1000"/>
      <c r="DD61" s="1000"/>
      <c r="DE61" s="1000"/>
      <c r="DF61" s="1000"/>
      <c r="DG61" s="1000"/>
      <c r="DH61" s="1000"/>
      <c r="DI61" s="1000"/>
      <c r="DJ61" s="1000"/>
      <c r="DK61" s="1000"/>
      <c r="DL61" s="1000"/>
      <c r="DM61" s="1000"/>
      <c r="DN61" s="1000"/>
      <c r="DO61" s="1000"/>
      <c r="DP61" s="1000"/>
      <c r="DQ61" s="1000"/>
      <c r="DR61" s="1000"/>
      <c r="DS61" s="1000"/>
      <c r="DT61" s="1000"/>
      <c r="DU61" s="1000"/>
      <c r="DV61" s="1000"/>
      <c r="DW61" s="1000"/>
      <c r="DX61" s="1000"/>
      <c r="DY61" s="1000"/>
      <c r="DZ61" s="1000"/>
      <c r="EA61" s="1000"/>
      <c r="EB61" s="1000"/>
      <c r="EC61" s="1001"/>
      <c r="ED61" s="273" t="str">
        <f t="shared" si="0"/>
        <v>xxxxxxxxxxxxxxxxxxxxxxxxxxxxxxxxxxxxxxxxxxxxxxxxxxxxxxxxxxxxxxxxxxxxxxxxxxxxxxxxxxxxxxxxxxxxxxxxxxxxxxxxxxxxxxxxxxxxxxxxxxxxxxxx</v>
      </c>
    </row>
    <row r="62" spans="1:134" x14ac:dyDescent="0.2">
      <c r="A62" s="280">
        <v>2060</v>
      </c>
      <c r="B62" s="338" t="s">
        <v>154</v>
      </c>
      <c r="C62" s="1526">
        <f>SUMPRODUCT(SUMIF('Sch ParentTrial Balance Input'!$A:$A,'Sch Parent TB Converter'!$G62:$EC62,'Sch ParentTrial Balance Input'!C:C))</f>
        <v>0</v>
      </c>
      <c r="D62" s="1526">
        <f>SUMPRODUCT(SUMIF('Sch ParentTrial Balance Input'!$A:$A,'Sch Parent TB Converter'!$G62:$EC62,'Sch ParentTrial Balance Input'!D:D))</f>
        <v>0</v>
      </c>
      <c r="E62" s="1526">
        <f>SUMPRODUCT(SUMIF('Sch ParentTrial Balance Input'!$A:$A,'Sch Parent TB Converter'!$G62:$EC62,'Sch ParentTrial Balance Input'!E:E))</f>
        <v>0</v>
      </c>
      <c r="F62" s="1526"/>
      <c r="G62" s="1000"/>
      <c r="H62" s="1000"/>
      <c r="I62" s="1000"/>
      <c r="J62" s="1000"/>
      <c r="K62" s="1000"/>
      <c r="L62" s="1000"/>
      <c r="M62" s="1000"/>
      <c r="N62" s="1000"/>
      <c r="O62" s="1000"/>
      <c r="P62" s="1000"/>
      <c r="Q62" s="1000"/>
      <c r="R62" s="1000"/>
      <c r="S62" s="1000"/>
      <c r="T62" s="1000"/>
      <c r="U62" s="1000"/>
      <c r="V62" s="1000"/>
      <c r="W62" s="1000"/>
      <c r="X62" s="1000"/>
      <c r="Y62" s="1000"/>
      <c r="Z62" s="1000"/>
      <c r="AA62" s="1000"/>
      <c r="AB62" s="1000"/>
      <c r="AC62" s="1000"/>
      <c r="AD62" s="1000"/>
      <c r="AE62" s="1000"/>
      <c r="AF62" s="1000"/>
      <c r="AG62" s="1000"/>
      <c r="AH62" s="1000"/>
      <c r="AI62" s="1000"/>
      <c r="AJ62" s="1000"/>
      <c r="AK62" s="1000"/>
      <c r="AL62" s="1000"/>
      <c r="AM62" s="1000"/>
      <c r="AN62" s="1000"/>
      <c r="AO62" s="1000"/>
      <c r="AP62" s="1000"/>
      <c r="AQ62" s="1000"/>
      <c r="AR62" s="1000"/>
      <c r="AS62" s="1000"/>
      <c r="AT62" s="1000"/>
      <c r="AU62" s="1000"/>
      <c r="AV62" s="1000"/>
      <c r="AW62" s="1000"/>
      <c r="AX62" s="1000"/>
      <c r="AY62" s="1000"/>
      <c r="AZ62" s="1000"/>
      <c r="BA62" s="1000"/>
      <c r="BB62" s="1000"/>
      <c r="BC62" s="1000"/>
      <c r="BD62" s="1000"/>
      <c r="BE62" s="1000"/>
      <c r="BF62" s="1000"/>
      <c r="BG62" s="1000"/>
      <c r="BH62" s="1000"/>
      <c r="BI62" s="1000"/>
      <c r="BJ62" s="1000"/>
      <c r="BK62" s="1000"/>
      <c r="BL62" s="1000"/>
      <c r="BM62" s="1000"/>
      <c r="BN62" s="1000"/>
      <c r="BO62" s="1000"/>
      <c r="BP62" s="1000"/>
      <c r="BQ62" s="1000"/>
      <c r="BR62" s="1000"/>
      <c r="BS62" s="1000"/>
      <c r="BT62" s="1000"/>
      <c r="BU62" s="1000"/>
      <c r="BV62" s="1000"/>
      <c r="BW62" s="1000"/>
      <c r="BX62" s="1000"/>
      <c r="BY62" s="1000"/>
      <c r="BZ62" s="1000"/>
      <c r="CA62" s="1000"/>
      <c r="CB62" s="1000"/>
      <c r="CC62" s="1000"/>
      <c r="CD62" s="1000"/>
      <c r="CE62" s="1000"/>
      <c r="CF62" s="1000"/>
      <c r="CG62" s="1000"/>
      <c r="CH62" s="1000"/>
      <c r="CI62" s="1000"/>
      <c r="CJ62" s="1000"/>
      <c r="CK62" s="1000"/>
      <c r="CL62" s="1000"/>
      <c r="CM62" s="1000"/>
      <c r="CN62" s="1000"/>
      <c r="CO62" s="1000"/>
      <c r="CP62" s="1000"/>
      <c r="CQ62" s="1000"/>
      <c r="CR62" s="1000"/>
      <c r="CS62" s="1000"/>
      <c r="CT62" s="1000"/>
      <c r="CU62" s="1000"/>
      <c r="CV62" s="1000"/>
      <c r="CW62" s="1000"/>
      <c r="CX62" s="1000"/>
      <c r="CY62" s="1000"/>
      <c r="CZ62" s="1000"/>
      <c r="DA62" s="1000"/>
      <c r="DB62" s="1000"/>
      <c r="DC62" s="1000"/>
      <c r="DD62" s="1000"/>
      <c r="DE62" s="1000"/>
      <c r="DF62" s="1000"/>
      <c r="DG62" s="1000"/>
      <c r="DH62" s="1000"/>
      <c r="DI62" s="1000"/>
      <c r="DJ62" s="1000"/>
      <c r="DK62" s="1000"/>
      <c r="DL62" s="1000"/>
      <c r="DM62" s="1000"/>
      <c r="DN62" s="1000"/>
      <c r="DO62" s="1000"/>
      <c r="DP62" s="1000"/>
      <c r="DQ62" s="1000"/>
      <c r="DR62" s="1000"/>
      <c r="DS62" s="1000"/>
      <c r="DT62" s="1000"/>
      <c r="DU62" s="1000"/>
      <c r="DV62" s="1000"/>
      <c r="DW62" s="1000"/>
      <c r="DX62" s="1000"/>
      <c r="DY62" s="1000"/>
      <c r="DZ62" s="1000"/>
      <c r="EA62" s="1000"/>
      <c r="EB62" s="1000"/>
      <c r="EC62" s="1001"/>
      <c r="ED62" s="273" t="str">
        <f t="shared" si="0"/>
        <v>xxxxxxxxxxxxxxxxxxxxxxxxxxxxxxxxxxxxxxxxxxxxxxxxxxxxxxxxxxxxxxxxxxxxxxxxxxxxxxxxxxxxxxxxxxxxxxxxxxxxxxxxxxxxxxxxxxxxxxxxxxxxxxxx</v>
      </c>
    </row>
    <row r="63" spans="1:134" x14ac:dyDescent="0.2">
      <c r="A63" s="280">
        <v>2062</v>
      </c>
      <c r="B63" s="338" t="s">
        <v>158</v>
      </c>
      <c r="C63" s="1526">
        <f>SUMPRODUCT(SUMIF('Sch ParentTrial Balance Input'!$A:$A,'Sch Parent TB Converter'!$G63:$EC63,'Sch ParentTrial Balance Input'!C:C))</f>
        <v>0</v>
      </c>
      <c r="D63" s="1526">
        <f>SUMPRODUCT(SUMIF('Sch ParentTrial Balance Input'!$A:$A,'Sch Parent TB Converter'!$G63:$EC63,'Sch ParentTrial Balance Input'!D:D))</f>
        <v>0</v>
      </c>
      <c r="E63" s="1526">
        <f>SUMPRODUCT(SUMIF('Sch ParentTrial Balance Input'!$A:$A,'Sch Parent TB Converter'!$G63:$EC63,'Sch ParentTrial Balance Input'!E:E))</f>
        <v>0</v>
      </c>
      <c r="F63" s="1526"/>
      <c r="G63" s="1000"/>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0"/>
      <c r="AE63" s="1000"/>
      <c r="AF63" s="1000"/>
      <c r="AG63" s="1000"/>
      <c r="AH63" s="1000"/>
      <c r="AI63" s="1000"/>
      <c r="AJ63" s="1000"/>
      <c r="AK63" s="1000"/>
      <c r="AL63" s="1000"/>
      <c r="AM63" s="1000"/>
      <c r="AN63" s="1000"/>
      <c r="AO63" s="1000"/>
      <c r="AP63" s="1000"/>
      <c r="AQ63" s="1000"/>
      <c r="AR63" s="1000"/>
      <c r="AS63" s="1000"/>
      <c r="AT63" s="1000"/>
      <c r="AU63" s="1000"/>
      <c r="AV63" s="1000"/>
      <c r="AW63" s="1000"/>
      <c r="AX63" s="1000"/>
      <c r="AY63" s="1000"/>
      <c r="AZ63" s="1000"/>
      <c r="BA63" s="1000"/>
      <c r="BB63" s="1000"/>
      <c r="BC63" s="1000"/>
      <c r="BD63" s="1000"/>
      <c r="BE63" s="1000"/>
      <c r="BF63" s="1000"/>
      <c r="BG63" s="1000"/>
      <c r="BH63" s="1000"/>
      <c r="BI63" s="1000"/>
      <c r="BJ63" s="1000"/>
      <c r="BK63" s="1000"/>
      <c r="BL63" s="1000"/>
      <c r="BM63" s="1000"/>
      <c r="BN63" s="1000"/>
      <c r="BO63" s="1000"/>
      <c r="BP63" s="1000"/>
      <c r="BQ63" s="1000"/>
      <c r="BR63" s="1000"/>
      <c r="BS63" s="1000"/>
      <c r="BT63" s="1000"/>
      <c r="BU63" s="1000"/>
      <c r="BV63" s="1000"/>
      <c r="BW63" s="1000"/>
      <c r="BX63" s="1000"/>
      <c r="BY63" s="1000"/>
      <c r="BZ63" s="1000"/>
      <c r="CA63" s="1000"/>
      <c r="CB63" s="1000"/>
      <c r="CC63" s="1000"/>
      <c r="CD63" s="1000"/>
      <c r="CE63" s="1000"/>
      <c r="CF63" s="1000"/>
      <c r="CG63" s="1000"/>
      <c r="CH63" s="1000"/>
      <c r="CI63" s="1000"/>
      <c r="CJ63" s="1000"/>
      <c r="CK63" s="1000"/>
      <c r="CL63" s="1000"/>
      <c r="CM63" s="1000"/>
      <c r="CN63" s="1000"/>
      <c r="CO63" s="1000"/>
      <c r="CP63" s="1000"/>
      <c r="CQ63" s="1000"/>
      <c r="CR63" s="1000"/>
      <c r="CS63" s="1000"/>
      <c r="CT63" s="1000"/>
      <c r="CU63" s="1000"/>
      <c r="CV63" s="1000"/>
      <c r="CW63" s="1000"/>
      <c r="CX63" s="1000"/>
      <c r="CY63" s="1000"/>
      <c r="CZ63" s="1000"/>
      <c r="DA63" s="1000"/>
      <c r="DB63" s="1000"/>
      <c r="DC63" s="1000"/>
      <c r="DD63" s="1000"/>
      <c r="DE63" s="1000"/>
      <c r="DF63" s="1000"/>
      <c r="DG63" s="1000"/>
      <c r="DH63" s="1000"/>
      <c r="DI63" s="1000"/>
      <c r="DJ63" s="1000"/>
      <c r="DK63" s="1000"/>
      <c r="DL63" s="1000"/>
      <c r="DM63" s="1000"/>
      <c r="DN63" s="1000"/>
      <c r="DO63" s="1000"/>
      <c r="DP63" s="1000"/>
      <c r="DQ63" s="1000"/>
      <c r="DR63" s="1000"/>
      <c r="DS63" s="1000"/>
      <c r="DT63" s="1000"/>
      <c r="DU63" s="1000"/>
      <c r="DV63" s="1000"/>
      <c r="DW63" s="1000"/>
      <c r="DX63" s="1000"/>
      <c r="DY63" s="1000"/>
      <c r="DZ63" s="1000"/>
      <c r="EA63" s="1000"/>
      <c r="EB63" s="1000"/>
      <c r="EC63" s="1001"/>
      <c r="ED63" s="273" t="str">
        <f t="shared" si="0"/>
        <v>xxxxxxxxxxxxxxxxxxxxxxxxxxxxxxxxxxxxxxxxxxxxxxxxxxxxxxxxxxxxxxxxxxxxxxxxxxxxxxxxxxxxxxxxxxxxxxxxxxxxxxxxxxxxxxxxxxxxxxxxxxxxxxxx</v>
      </c>
    </row>
    <row r="64" spans="1:134" x14ac:dyDescent="0.2">
      <c r="A64" s="280"/>
      <c r="B64" s="337"/>
      <c r="C64" s="1526"/>
      <c r="D64" s="1528"/>
      <c r="E64" s="1528"/>
      <c r="F64" s="1528"/>
      <c r="G64" s="1010"/>
      <c r="H64" s="1010"/>
      <c r="I64" s="1010"/>
      <c r="J64" s="1010"/>
      <c r="K64" s="1010"/>
      <c r="L64" s="1010"/>
      <c r="M64" s="1010"/>
      <c r="N64" s="1010"/>
      <c r="O64" s="1010"/>
      <c r="P64" s="1010"/>
      <c r="Q64" s="1010"/>
      <c r="R64" s="1010"/>
      <c r="S64" s="1010"/>
      <c r="T64" s="1010"/>
      <c r="U64" s="1010"/>
      <c r="V64" s="1010"/>
      <c r="W64" s="1010"/>
      <c r="X64" s="1010"/>
      <c r="Y64" s="1010"/>
      <c r="Z64" s="1010"/>
      <c r="AA64" s="1010"/>
      <c r="AB64" s="1010"/>
      <c r="AC64" s="1010"/>
      <c r="AD64" s="1010"/>
      <c r="AE64" s="1010"/>
      <c r="AF64" s="1010"/>
      <c r="AG64" s="1010"/>
      <c r="AH64" s="1010"/>
      <c r="AI64" s="1010"/>
      <c r="AJ64" s="1010"/>
      <c r="AK64" s="1010"/>
      <c r="AL64" s="1010"/>
      <c r="AM64" s="1010"/>
      <c r="AN64" s="1010"/>
      <c r="AO64" s="1010"/>
      <c r="AP64" s="1010"/>
      <c r="AQ64" s="1010"/>
      <c r="AR64" s="1010"/>
      <c r="AS64" s="1010"/>
      <c r="AT64" s="1010"/>
      <c r="AU64" s="1010"/>
      <c r="AV64" s="1010"/>
      <c r="AW64" s="1010"/>
      <c r="AX64" s="1010"/>
      <c r="AY64" s="1010"/>
      <c r="AZ64" s="1010"/>
      <c r="BA64" s="1010"/>
      <c r="BB64" s="1010"/>
      <c r="BC64" s="1010"/>
      <c r="BD64" s="1010"/>
      <c r="BE64" s="1010"/>
      <c r="BF64" s="1010"/>
      <c r="BG64" s="1010"/>
      <c r="BH64" s="1010"/>
      <c r="BI64" s="1010"/>
      <c r="BJ64" s="1010"/>
      <c r="BK64" s="1010"/>
      <c r="BL64" s="1010"/>
      <c r="BM64" s="1010"/>
      <c r="BN64" s="1010"/>
      <c r="BO64" s="1010"/>
      <c r="BP64" s="1010"/>
      <c r="BQ64" s="1010"/>
      <c r="BR64" s="1010"/>
      <c r="BS64" s="1010"/>
      <c r="BT64" s="1010"/>
      <c r="BU64" s="1010"/>
      <c r="BV64" s="1010"/>
      <c r="BW64" s="1010"/>
      <c r="BX64" s="1010"/>
      <c r="BY64" s="1010"/>
      <c r="BZ64" s="1010"/>
      <c r="CA64" s="1010"/>
      <c r="CB64" s="1010"/>
      <c r="CC64" s="1010"/>
      <c r="CD64" s="1010"/>
      <c r="CE64" s="1010"/>
      <c r="CF64" s="1010"/>
      <c r="CG64" s="1010"/>
      <c r="CH64" s="1010"/>
      <c r="CI64" s="1010"/>
      <c r="CJ64" s="1010"/>
      <c r="CK64" s="1010"/>
      <c r="CL64" s="1010"/>
      <c r="CM64" s="1010"/>
      <c r="CN64" s="1010"/>
      <c r="CO64" s="1010"/>
      <c r="CP64" s="1010"/>
      <c r="CQ64" s="1010"/>
      <c r="CR64" s="1010"/>
      <c r="CS64" s="1010"/>
      <c r="CT64" s="1010"/>
      <c r="CU64" s="1010"/>
      <c r="CV64" s="1010"/>
      <c r="CW64" s="1010"/>
      <c r="CX64" s="1010"/>
      <c r="CY64" s="1010"/>
      <c r="CZ64" s="1010"/>
      <c r="DA64" s="1010"/>
      <c r="DB64" s="1010"/>
      <c r="DC64" s="1010"/>
      <c r="DD64" s="1010"/>
      <c r="DE64" s="1010"/>
      <c r="DF64" s="1010"/>
      <c r="DG64" s="1010"/>
      <c r="DH64" s="1010"/>
      <c r="DI64" s="1010"/>
      <c r="DJ64" s="1010"/>
      <c r="DK64" s="1010"/>
      <c r="DL64" s="1010"/>
      <c r="DM64" s="1010"/>
      <c r="DN64" s="1010"/>
      <c r="DO64" s="1010"/>
      <c r="DP64" s="1010"/>
      <c r="DQ64" s="1010"/>
      <c r="DR64" s="1010"/>
      <c r="DS64" s="1010"/>
      <c r="DT64" s="1010"/>
      <c r="DU64" s="1010"/>
      <c r="DV64" s="1010"/>
      <c r="DW64" s="1010"/>
      <c r="DX64" s="1010"/>
      <c r="DY64" s="1010"/>
      <c r="DZ64" s="1010"/>
      <c r="EA64" s="1010"/>
      <c r="EB64" s="1010"/>
      <c r="EC64" s="1011"/>
      <c r="ED64" s="273" t="str">
        <f t="shared" si="0"/>
        <v>xxxxxxxxxxxxxxxxxxxxxxxxxxxxxxxxxxxxxxxxxxxxxxxxxxxxxxxxxxxxxxxxxxxxxxxxxxxxxxxxxxxxxxxxxxxxxxxxxxxxxxxxxxxxxxxxxxxxxxxxxxxxxxxx</v>
      </c>
    </row>
    <row r="65" spans="1:134" x14ac:dyDescent="0.2">
      <c r="A65" s="342"/>
      <c r="B65" s="344" t="s">
        <v>159</v>
      </c>
      <c r="C65" s="1529"/>
      <c r="D65" s="1530"/>
      <c r="E65" s="1530"/>
      <c r="F65" s="1530"/>
      <c r="G65" s="1002"/>
      <c r="H65" s="1002"/>
      <c r="I65" s="1002"/>
      <c r="J65" s="1002"/>
      <c r="K65" s="1002"/>
      <c r="L65" s="1002"/>
      <c r="M65" s="1002"/>
      <c r="N65" s="1002"/>
      <c r="O65" s="1002"/>
      <c r="P65" s="1002"/>
      <c r="Q65" s="1002"/>
      <c r="R65" s="1002"/>
      <c r="S65" s="1002"/>
      <c r="T65" s="1002"/>
      <c r="U65" s="1002"/>
      <c r="V65" s="1002"/>
      <c r="W65" s="1002"/>
      <c r="X65" s="1002"/>
      <c r="Y65" s="1002"/>
      <c r="Z65" s="1002"/>
      <c r="AA65" s="1002"/>
      <c r="AB65" s="1002"/>
      <c r="AC65" s="1002"/>
      <c r="AD65" s="1002"/>
      <c r="AE65" s="1002"/>
      <c r="AF65" s="1002"/>
      <c r="AG65" s="1002"/>
      <c r="AH65" s="1002"/>
      <c r="AI65" s="1002"/>
      <c r="AJ65" s="1002"/>
      <c r="AK65" s="1002"/>
      <c r="AL65" s="1002"/>
      <c r="AM65" s="1002"/>
      <c r="AN65" s="1002"/>
      <c r="AO65" s="1002"/>
      <c r="AP65" s="1002"/>
      <c r="AQ65" s="1002"/>
      <c r="AR65" s="1002"/>
      <c r="AS65" s="1002"/>
      <c r="AT65" s="1002"/>
      <c r="AU65" s="1002"/>
      <c r="AV65" s="1002"/>
      <c r="AW65" s="1002"/>
      <c r="AX65" s="1002"/>
      <c r="AY65" s="1002"/>
      <c r="AZ65" s="1002"/>
      <c r="BA65" s="1002"/>
      <c r="BB65" s="1002"/>
      <c r="BC65" s="1002"/>
      <c r="BD65" s="1002"/>
      <c r="BE65" s="1002"/>
      <c r="BF65" s="1002"/>
      <c r="BG65" s="1002"/>
      <c r="BH65" s="1002"/>
      <c r="BI65" s="1002"/>
      <c r="BJ65" s="1002"/>
      <c r="BK65" s="1002"/>
      <c r="BL65" s="1002"/>
      <c r="BM65" s="1002"/>
      <c r="BN65" s="1002"/>
      <c r="BO65" s="1002"/>
      <c r="BP65" s="1002"/>
      <c r="BQ65" s="1002"/>
      <c r="BR65" s="1002"/>
      <c r="BS65" s="1002"/>
      <c r="BT65" s="1002"/>
      <c r="BU65" s="1002"/>
      <c r="BV65" s="1002"/>
      <c r="BW65" s="1002"/>
      <c r="BX65" s="1002"/>
      <c r="BY65" s="1002"/>
      <c r="BZ65" s="1002"/>
      <c r="CA65" s="1002"/>
      <c r="CB65" s="1002"/>
      <c r="CC65" s="1002"/>
      <c r="CD65" s="1002"/>
      <c r="CE65" s="1002"/>
      <c r="CF65" s="1002"/>
      <c r="CG65" s="1002"/>
      <c r="CH65" s="1002"/>
      <c r="CI65" s="1002"/>
      <c r="CJ65" s="1002"/>
      <c r="CK65" s="1002"/>
      <c r="CL65" s="1002"/>
      <c r="CM65" s="1002"/>
      <c r="CN65" s="1002"/>
      <c r="CO65" s="1002"/>
      <c r="CP65" s="1002"/>
      <c r="CQ65" s="1002"/>
      <c r="CR65" s="1002"/>
      <c r="CS65" s="1002"/>
      <c r="CT65" s="1002"/>
      <c r="CU65" s="1002"/>
      <c r="CV65" s="1002"/>
      <c r="CW65" s="1002"/>
      <c r="CX65" s="1002"/>
      <c r="CY65" s="1002"/>
      <c r="CZ65" s="1002"/>
      <c r="DA65" s="1002"/>
      <c r="DB65" s="1002"/>
      <c r="DC65" s="1002"/>
      <c r="DD65" s="1002"/>
      <c r="DE65" s="1002"/>
      <c r="DF65" s="1002"/>
      <c r="DG65" s="1002"/>
      <c r="DH65" s="1002"/>
      <c r="DI65" s="1002"/>
      <c r="DJ65" s="1002"/>
      <c r="DK65" s="1002"/>
      <c r="DL65" s="1002"/>
      <c r="DM65" s="1002"/>
      <c r="DN65" s="1002"/>
      <c r="DO65" s="1002"/>
      <c r="DP65" s="1002"/>
      <c r="DQ65" s="1002"/>
      <c r="DR65" s="1002"/>
      <c r="DS65" s="1002"/>
      <c r="DT65" s="1002"/>
      <c r="DU65" s="1002"/>
      <c r="DV65" s="1002"/>
      <c r="DW65" s="1002"/>
      <c r="DX65" s="1002"/>
      <c r="DY65" s="1002"/>
      <c r="DZ65" s="1002"/>
      <c r="EA65" s="1002"/>
      <c r="EB65" s="1002"/>
      <c r="EC65" s="1003"/>
      <c r="ED65" s="273" t="str">
        <f t="shared" si="0"/>
        <v>xxxxxxxxxxxxxxxxxxxxxxxxxxxxxxxxxxxxxxxxxxxxxxxxxxxxxxxxxxxxxxxxxxxxxxxxxxxxxxxxxxxxxxxxxxxxxxxxxxxxxxxxxxxxxxxxxxxxxxxxxxxxxxxx</v>
      </c>
    </row>
    <row r="66" spans="1:134" x14ac:dyDescent="0.2">
      <c r="A66" s="280"/>
      <c r="B66" s="909" t="s">
        <v>143</v>
      </c>
      <c r="C66" s="1526"/>
      <c r="D66" s="1528"/>
      <c r="E66" s="1528"/>
      <c r="F66" s="1528"/>
      <c r="G66" s="998"/>
      <c r="H66" s="998"/>
      <c r="I66" s="998"/>
      <c r="J66" s="998"/>
      <c r="K66" s="998"/>
      <c r="L66" s="998"/>
      <c r="M66" s="998"/>
      <c r="N66" s="998"/>
      <c r="O66" s="998"/>
      <c r="P66" s="998"/>
      <c r="Q66" s="998"/>
      <c r="R66" s="998"/>
      <c r="S66" s="998"/>
      <c r="T66" s="998"/>
      <c r="U66" s="998"/>
      <c r="V66" s="998"/>
      <c r="W66" s="998"/>
      <c r="X66" s="998"/>
      <c r="Y66" s="998"/>
      <c r="Z66" s="998"/>
      <c r="AA66" s="998"/>
      <c r="AB66" s="998"/>
      <c r="AC66" s="998"/>
      <c r="AD66" s="998"/>
      <c r="AE66" s="998"/>
      <c r="AF66" s="998"/>
      <c r="AG66" s="998"/>
      <c r="AH66" s="998"/>
      <c r="AI66" s="998"/>
      <c r="AJ66" s="998"/>
      <c r="AK66" s="998"/>
      <c r="AL66" s="998"/>
      <c r="AM66" s="998"/>
      <c r="AN66" s="998"/>
      <c r="AO66" s="998"/>
      <c r="AP66" s="998"/>
      <c r="AQ66" s="998"/>
      <c r="AR66" s="998"/>
      <c r="AS66" s="998"/>
      <c r="AT66" s="998"/>
      <c r="AU66" s="998"/>
      <c r="AV66" s="998"/>
      <c r="AW66" s="998"/>
      <c r="AX66" s="998"/>
      <c r="AY66" s="998"/>
      <c r="AZ66" s="998"/>
      <c r="BA66" s="998"/>
      <c r="BB66" s="998"/>
      <c r="BC66" s="998"/>
      <c r="BD66" s="998"/>
      <c r="BE66" s="998"/>
      <c r="BF66" s="998"/>
      <c r="BG66" s="998"/>
      <c r="BH66" s="998"/>
      <c r="BI66" s="998"/>
      <c r="BJ66" s="998"/>
      <c r="BK66" s="998"/>
      <c r="BL66" s="998"/>
      <c r="BM66" s="998"/>
      <c r="BN66" s="998"/>
      <c r="BO66" s="998"/>
      <c r="BP66" s="998"/>
      <c r="BQ66" s="998"/>
      <c r="BR66" s="998"/>
      <c r="BS66" s="998"/>
      <c r="BT66" s="998"/>
      <c r="BU66" s="998"/>
      <c r="BV66" s="998"/>
      <c r="BW66" s="998"/>
      <c r="BX66" s="998"/>
      <c r="BY66" s="998"/>
      <c r="BZ66" s="998"/>
      <c r="CA66" s="998"/>
      <c r="CB66" s="998"/>
      <c r="CC66" s="998"/>
      <c r="CD66" s="998"/>
      <c r="CE66" s="998"/>
      <c r="CF66" s="998"/>
      <c r="CG66" s="998"/>
      <c r="CH66" s="998"/>
      <c r="CI66" s="998"/>
      <c r="CJ66" s="998"/>
      <c r="CK66" s="998"/>
      <c r="CL66" s="998"/>
      <c r="CM66" s="998"/>
      <c r="CN66" s="998"/>
      <c r="CO66" s="998"/>
      <c r="CP66" s="998"/>
      <c r="CQ66" s="998"/>
      <c r="CR66" s="998"/>
      <c r="CS66" s="998"/>
      <c r="CT66" s="998"/>
      <c r="CU66" s="998"/>
      <c r="CV66" s="998"/>
      <c r="CW66" s="998"/>
      <c r="CX66" s="998"/>
      <c r="CY66" s="998"/>
      <c r="CZ66" s="998"/>
      <c r="DA66" s="998"/>
      <c r="DB66" s="998"/>
      <c r="DC66" s="998"/>
      <c r="DD66" s="998"/>
      <c r="DE66" s="998"/>
      <c r="DF66" s="998"/>
      <c r="DG66" s="998"/>
      <c r="DH66" s="998"/>
      <c r="DI66" s="998"/>
      <c r="DJ66" s="998"/>
      <c r="DK66" s="998"/>
      <c r="DL66" s="998"/>
      <c r="DM66" s="998"/>
      <c r="DN66" s="998"/>
      <c r="DO66" s="998"/>
      <c r="DP66" s="998"/>
      <c r="DQ66" s="998"/>
      <c r="DR66" s="998"/>
      <c r="DS66" s="998"/>
      <c r="DT66" s="998"/>
      <c r="DU66" s="998"/>
      <c r="DV66" s="998"/>
      <c r="DW66" s="998"/>
      <c r="DX66" s="998"/>
      <c r="DY66" s="998"/>
      <c r="DZ66" s="998"/>
      <c r="EA66" s="998"/>
      <c r="EB66" s="998"/>
      <c r="EC66" s="999"/>
      <c r="ED66" s="273" t="str">
        <f t="shared" si="0"/>
        <v>xxxxxxxxxxxxxxxxxxxxxxxxxxxxxxxxxxxxxxxxxxxxxxxxxxxxxxxxxxxxxxxxxxxxxxxxxxxxxxxxxxxxxxxxxxxxxxxxxxxxxxxxxxxxxxxxxxxxxxxxxxxxxxxx</v>
      </c>
    </row>
    <row r="67" spans="1:134" x14ac:dyDescent="0.2">
      <c r="A67" s="280">
        <v>2310</v>
      </c>
      <c r="B67" s="338" t="s">
        <v>160</v>
      </c>
      <c r="C67" s="1526">
        <f>SUMPRODUCT(SUMIF('Sch ParentTrial Balance Input'!$A:$A,'Sch Parent TB Converter'!$G67:$EC67,'Sch ParentTrial Balance Input'!C:C))</f>
        <v>0</v>
      </c>
      <c r="D67" s="1526">
        <f>SUMPRODUCT(SUMIF('Sch ParentTrial Balance Input'!$A:$A,'Sch Parent TB Converter'!$G67:$EC67,'Sch ParentTrial Balance Input'!D:D))</f>
        <v>0</v>
      </c>
      <c r="E67" s="1526">
        <f>SUMPRODUCT(SUMIF('Sch ParentTrial Balance Input'!$A:$A,'Sch Parent TB Converter'!$G67:$EC67,'Sch ParentTrial Balance Input'!E:E))</f>
        <v>0</v>
      </c>
      <c r="F67" s="1526"/>
      <c r="G67" s="1000"/>
      <c r="H67" s="1000"/>
      <c r="I67" s="1000"/>
      <c r="J67" s="1000"/>
      <c r="K67" s="1000"/>
      <c r="L67" s="1000"/>
      <c r="M67" s="1000"/>
      <c r="N67" s="1000"/>
      <c r="O67" s="1000"/>
      <c r="P67" s="1000"/>
      <c r="Q67" s="1000"/>
      <c r="R67" s="1000"/>
      <c r="S67" s="1000"/>
      <c r="T67" s="1000"/>
      <c r="U67" s="1000"/>
      <c r="V67" s="1000"/>
      <c r="W67" s="1000"/>
      <c r="X67" s="1000"/>
      <c r="Y67" s="1000"/>
      <c r="Z67" s="1000"/>
      <c r="AA67" s="1000"/>
      <c r="AB67" s="1000"/>
      <c r="AC67" s="1000"/>
      <c r="AD67" s="1000"/>
      <c r="AE67" s="1000"/>
      <c r="AF67" s="1000"/>
      <c r="AG67" s="1000"/>
      <c r="AH67" s="1000"/>
      <c r="AI67" s="1000"/>
      <c r="AJ67" s="1000"/>
      <c r="AK67" s="1000"/>
      <c r="AL67" s="1000"/>
      <c r="AM67" s="1000"/>
      <c r="AN67" s="1000"/>
      <c r="AO67" s="1000"/>
      <c r="AP67" s="1000"/>
      <c r="AQ67" s="1000"/>
      <c r="AR67" s="1000"/>
      <c r="AS67" s="1000"/>
      <c r="AT67" s="1000"/>
      <c r="AU67" s="1000"/>
      <c r="AV67" s="1000"/>
      <c r="AW67" s="1000"/>
      <c r="AX67" s="1000"/>
      <c r="AY67" s="1000"/>
      <c r="AZ67" s="1000"/>
      <c r="BA67" s="1000"/>
      <c r="BB67" s="1000"/>
      <c r="BC67" s="1000"/>
      <c r="BD67" s="1000"/>
      <c r="BE67" s="1000"/>
      <c r="BF67" s="1000"/>
      <c r="BG67" s="1000"/>
      <c r="BH67" s="1000"/>
      <c r="BI67" s="1000"/>
      <c r="BJ67" s="1000"/>
      <c r="BK67" s="1000"/>
      <c r="BL67" s="1000"/>
      <c r="BM67" s="1000"/>
      <c r="BN67" s="1000"/>
      <c r="BO67" s="1000"/>
      <c r="BP67" s="1000"/>
      <c r="BQ67" s="1000"/>
      <c r="BR67" s="1000"/>
      <c r="BS67" s="1000"/>
      <c r="BT67" s="1000"/>
      <c r="BU67" s="1000"/>
      <c r="BV67" s="1000"/>
      <c r="BW67" s="1000"/>
      <c r="BX67" s="1000"/>
      <c r="BY67" s="1000"/>
      <c r="BZ67" s="1000"/>
      <c r="CA67" s="1000"/>
      <c r="CB67" s="1000"/>
      <c r="CC67" s="1000"/>
      <c r="CD67" s="1000"/>
      <c r="CE67" s="1000"/>
      <c r="CF67" s="1000"/>
      <c r="CG67" s="1000"/>
      <c r="CH67" s="1000"/>
      <c r="CI67" s="1000"/>
      <c r="CJ67" s="1000"/>
      <c r="CK67" s="1000"/>
      <c r="CL67" s="1000"/>
      <c r="CM67" s="1000"/>
      <c r="CN67" s="1000"/>
      <c r="CO67" s="1000"/>
      <c r="CP67" s="1000"/>
      <c r="CQ67" s="1000"/>
      <c r="CR67" s="1000"/>
      <c r="CS67" s="1000"/>
      <c r="CT67" s="1000"/>
      <c r="CU67" s="1000"/>
      <c r="CV67" s="1000"/>
      <c r="CW67" s="1000"/>
      <c r="CX67" s="1000"/>
      <c r="CY67" s="1000"/>
      <c r="CZ67" s="1000"/>
      <c r="DA67" s="1000"/>
      <c r="DB67" s="1000"/>
      <c r="DC67" s="1000"/>
      <c r="DD67" s="1000"/>
      <c r="DE67" s="1000"/>
      <c r="DF67" s="1000"/>
      <c r="DG67" s="1000"/>
      <c r="DH67" s="1000"/>
      <c r="DI67" s="1000"/>
      <c r="DJ67" s="1000"/>
      <c r="DK67" s="1000"/>
      <c r="DL67" s="1000"/>
      <c r="DM67" s="1000"/>
      <c r="DN67" s="1000"/>
      <c r="DO67" s="1000"/>
      <c r="DP67" s="1000"/>
      <c r="DQ67" s="1000"/>
      <c r="DR67" s="1000"/>
      <c r="DS67" s="1000"/>
      <c r="DT67" s="1000"/>
      <c r="DU67" s="1000"/>
      <c r="DV67" s="1000"/>
      <c r="DW67" s="1000"/>
      <c r="DX67" s="1000"/>
      <c r="DY67" s="1000"/>
      <c r="DZ67" s="1000"/>
      <c r="EA67" s="1000"/>
      <c r="EB67" s="1000"/>
      <c r="EC67" s="1001"/>
      <c r="ED67" s="273" t="str">
        <f t="shared" si="0"/>
        <v>xxxxxxxxxxxxxxxxxxxxxxxxxxxxxxxxxxxxxxxxxxxxxxxxxxxxxxxxxxxxxxxxxxxxxxxxxxxxxxxxxxxxxxxxxxxxxxxxxxxxxxxxxxxxxxxxxxxxxxxxxxxxxxxx</v>
      </c>
    </row>
    <row r="68" spans="1:134" x14ac:dyDescent="0.2">
      <c r="A68" s="280">
        <v>2320</v>
      </c>
      <c r="B68" s="338" t="s">
        <v>161</v>
      </c>
      <c r="C68" s="1526">
        <f>SUMPRODUCT(SUMIF('Sch ParentTrial Balance Input'!$A:$A,'Sch Parent TB Converter'!$G68:$EC68,'Sch ParentTrial Balance Input'!C:C))</f>
        <v>0</v>
      </c>
      <c r="D68" s="1526">
        <f>SUMPRODUCT(SUMIF('Sch ParentTrial Balance Input'!$A:$A,'Sch Parent TB Converter'!$G68:$EC68,'Sch ParentTrial Balance Input'!D:D))</f>
        <v>0</v>
      </c>
      <c r="E68" s="1526">
        <f>SUMPRODUCT(SUMIF('Sch ParentTrial Balance Input'!$A:$A,'Sch Parent TB Converter'!$G68:$EC68,'Sch ParentTrial Balance Input'!E:E))</f>
        <v>0</v>
      </c>
      <c r="F68" s="1526"/>
      <c r="G68" s="1000"/>
      <c r="H68" s="1000"/>
      <c r="I68" s="1000"/>
      <c r="J68" s="1000"/>
      <c r="K68" s="1000"/>
      <c r="L68" s="1000"/>
      <c r="M68" s="1000"/>
      <c r="N68" s="1000"/>
      <c r="O68" s="1000"/>
      <c r="P68" s="1000"/>
      <c r="Q68" s="1000"/>
      <c r="R68" s="1000"/>
      <c r="S68" s="1000"/>
      <c r="T68" s="1000"/>
      <c r="U68" s="1000"/>
      <c r="V68" s="1000"/>
      <c r="W68" s="1000"/>
      <c r="X68" s="1000"/>
      <c r="Y68" s="1000"/>
      <c r="Z68" s="1000"/>
      <c r="AA68" s="1000"/>
      <c r="AB68" s="1000"/>
      <c r="AC68" s="1000"/>
      <c r="AD68" s="1000"/>
      <c r="AE68" s="1000"/>
      <c r="AF68" s="1000"/>
      <c r="AG68" s="1000"/>
      <c r="AH68" s="1000"/>
      <c r="AI68" s="1000"/>
      <c r="AJ68" s="1000"/>
      <c r="AK68" s="1000"/>
      <c r="AL68" s="1000"/>
      <c r="AM68" s="1000"/>
      <c r="AN68" s="1000"/>
      <c r="AO68" s="1000"/>
      <c r="AP68" s="1000"/>
      <c r="AQ68" s="1000"/>
      <c r="AR68" s="1000"/>
      <c r="AS68" s="1000"/>
      <c r="AT68" s="1000"/>
      <c r="AU68" s="1000"/>
      <c r="AV68" s="1000"/>
      <c r="AW68" s="1000"/>
      <c r="AX68" s="1000"/>
      <c r="AY68" s="1000"/>
      <c r="AZ68" s="1000"/>
      <c r="BA68" s="1000"/>
      <c r="BB68" s="1000"/>
      <c r="BC68" s="1000"/>
      <c r="BD68" s="1000"/>
      <c r="BE68" s="1000"/>
      <c r="BF68" s="1000"/>
      <c r="BG68" s="1000"/>
      <c r="BH68" s="1000"/>
      <c r="BI68" s="1000"/>
      <c r="BJ68" s="1000"/>
      <c r="BK68" s="1000"/>
      <c r="BL68" s="1000"/>
      <c r="BM68" s="1000"/>
      <c r="BN68" s="1000"/>
      <c r="BO68" s="1000"/>
      <c r="BP68" s="1000"/>
      <c r="BQ68" s="1000"/>
      <c r="BR68" s="1000"/>
      <c r="BS68" s="1000"/>
      <c r="BT68" s="1000"/>
      <c r="BU68" s="1000"/>
      <c r="BV68" s="1000"/>
      <c r="BW68" s="1000"/>
      <c r="BX68" s="1000"/>
      <c r="BY68" s="1000"/>
      <c r="BZ68" s="1000"/>
      <c r="CA68" s="1000"/>
      <c r="CB68" s="1000"/>
      <c r="CC68" s="1000"/>
      <c r="CD68" s="1000"/>
      <c r="CE68" s="1000"/>
      <c r="CF68" s="1000"/>
      <c r="CG68" s="1000"/>
      <c r="CH68" s="1000"/>
      <c r="CI68" s="1000"/>
      <c r="CJ68" s="1000"/>
      <c r="CK68" s="1000"/>
      <c r="CL68" s="1000"/>
      <c r="CM68" s="1000"/>
      <c r="CN68" s="1000"/>
      <c r="CO68" s="1000"/>
      <c r="CP68" s="1000"/>
      <c r="CQ68" s="1000"/>
      <c r="CR68" s="1000"/>
      <c r="CS68" s="1000"/>
      <c r="CT68" s="1000"/>
      <c r="CU68" s="1000"/>
      <c r="CV68" s="1000"/>
      <c r="CW68" s="1000"/>
      <c r="CX68" s="1000"/>
      <c r="CY68" s="1000"/>
      <c r="CZ68" s="1000"/>
      <c r="DA68" s="1000"/>
      <c r="DB68" s="1000"/>
      <c r="DC68" s="1000"/>
      <c r="DD68" s="1000"/>
      <c r="DE68" s="1000"/>
      <c r="DF68" s="1000"/>
      <c r="DG68" s="1000"/>
      <c r="DH68" s="1000"/>
      <c r="DI68" s="1000"/>
      <c r="DJ68" s="1000"/>
      <c r="DK68" s="1000"/>
      <c r="DL68" s="1000"/>
      <c r="DM68" s="1000"/>
      <c r="DN68" s="1000"/>
      <c r="DO68" s="1000"/>
      <c r="DP68" s="1000"/>
      <c r="DQ68" s="1000"/>
      <c r="DR68" s="1000"/>
      <c r="DS68" s="1000"/>
      <c r="DT68" s="1000"/>
      <c r="DU68" s="1000"/>
      <c r="DV68" s="1000"/>
      <c r="DW68" s="1000"/>
      <c r="DX68" s="1000"/>
      <c r="DY68" s="1000"/>
      <c r="DZ68" s="1000"/>
      <c r="EA68" s="1000"/>
      <c r="EB68" s="1000"/>
      <c r="EC68" s="1001"/>
      <c r="ED68" s="273" t="str">
        <f t="shared" si="0"/>
        <v>xxxxxxxxxxxxxxxxxxxxxxxxxxxxxxxxxxxxxxxxxxxxxxxxxxxxxxxxxxxxxxxxxxxxxxxxxxxxxxxxxxxxxxxxxxxxxxxxxxxxxxxxxxxxxxxxxxxxxxxxxxxxxxxx</v>
      </c>
    </row>
    <row r="69" spans="1:134" x14ac:dyDescent="0.2">
      <c r="A69" s="280">
        <v>2325</v>
      </c>
      <c r="B69" s="338" t="s">
        <v>162</v>
      </c>
      <c r="C69" s="1526">
        <f>SUMPRODUCT(SUMIF('Sch ParentTrial Balance Input'!$A:$A,'Sch Parent TB Converter'!$G69:$EC69,'Sch ParentTrial Balance Input'!C:C))</f>
        <v>0</v>
      </c>
      <c r="D69" s="1526">
        <f>SUMPRODUCT(SUMIF('Sch ParentTrial Balance Input'!$A:$A,'Sch Parent TB Converter'!$G69:$EC69,'Sch ParentTrial Balance Input'!D:D))</f>
        <v>0</v>
      </c>
      <c r="E69" s="1526">
        <f>SUMPRODUCT(SUMIF('Sch ParentTrial Balance Input'!$A:$A,'Sch Parent TB Converter'!$G69:$EC69,'Sch ParentTrial Balance Input'!E:E))</f>
        <v>0</v>
      </c>
      <c r="F69" s="1526"/>
      <c r="G69" s="1000"/>
      <c r="H69" s="1000"/>
      <c r="I69" s="1000"/>
      <c r="J69" s="1000"/>
      <c r="K69" s="1000"/>
      <c r="L69" s="1000"/>
      <c r="M69" s="1000"/>
      <c r="N69" s="1000"/>
      <c r="O69" s="1000"/>
      <c r="P69" s="1000"/>
      <c r="Q69" s="1000"/>
      <c r="R69" s="1000"/>
      <c r="S69" s="1000"/>
      <c r="T69" s="1000"/>
      <c r="U69" s="1000"/>
      <c r="V69" s="1000"/>
      <c r="W69" s="1000"/>
      <c r="X69" s="1000"/>
      <c r="Y69" s="1000"/>
      <c r="Z69" s="1000"/>
      <c r="AA69" s="1000"/>
      <c r="AB69" s="1000"/>
      <c r="AC69" s="1000"/>
      <c r="AD69" s="1000"/>
      <c r="AE69" s="1000"/>
      <c r="AF69" s="1000"/>
      <c r="AG69" s="1000"/>
      <c r="AH69" s="1000"/>
      <c r="AI69" s="1000"/>
      <c r="AJ69" s="1000"/>
      <c r="AK69" s="1000"/>
      <c r="AL69" s="1000"/>
      <c r="AM69" s="1000"/>
      <c r="AN69" s="1000"/>
      <c r="AO69" s="1000"/>
      <c r="AP69" s="1000"/>
      <c r="AQ69" s="1000"/>
      <c r="AR69" s="1000"/>
      <c r="AS69" s="1000"/>
      <c r="AT69" s="1000"/>
      <c r="AU69" s="1000"/>
      <c r="AV69" s="1000"/>
      <c r="AW69" s="1000"/>
      <c r="AX69" s="1000"/>
      <c r="AY69" s="1000"/>
      <c r="AZ69" s="1000"/>
      <c r="BA69" s="1000"/>
      <c r="BB69" s="1000"/>
      <c r="BC69" s="1000"/>
      <c r="BD69" s="1000"/>
      <c r="BE69" s="1000"/>
      <c r="BF69" s="1000"/>
      <c r="BG69" s="1000"/>
      <c r="BH69" s="1000"/>
      <c r="BI69" s="1000"/>
      <c r="BJ69" s="1000"/>
      <c r="BK69" s="1000"/>
      <c r="BL69" s="1000"/>
      <c r="BM69" s="1000"/>
      <c r="BN69" s="1000"/>
      <c r="BO69" s="1000"/>
      <c r="BP69" s="1000"/>
      <c r="BQ69" s="1000"/>
      <c r="BR69" s="1000"/>
      <c r="BS69" s="1000"/>
      <c r="BT69" s="1000"/>
      <c r="BU69" s="1000"/>
      <c r="BV69" s="1000"/>
      <c r="BW69" s="1000"/>
      <c r="BX69" s="1000"/>
      <c r="BY69" s="1000"/>
      <c r="BZ69" s="1000"/>
      <c r="CA69" s="1000"/>
      <c r="CB69" s="1000"/>
      <c r="CC69" s="1000"/>
      <c r="CD69" s="1000"/>
      <c r="CE69" s="1000"/>
      <c r="CF69" s="1000"/>
      <c r="CG69" s="1000"/>
      <c r="CH69" s="1000"/>
      <c r="CI69" s="1000"/>
      <c r="CJ69" s="1000"/>
      <c r="CK69" s="1000"/>
      <c r="CL69" s="1000"/>
      <c r="CM69" s="1000"/>
      <c r="CN69" s="1000"/>
      <c r="CO69" s="1000"/>
      <c r="CP69" s="1000"/>
      <c r="CQ69" s="1000"/>
      <c r="CR69" s="1000"/>
      <c r="CS69" s="1000"/>
      <c r="CT69" s="1000"/>
      <c r="CU69" s="1000"/>
      <c r="CV69" s="1000"/>
      <c r="CW69" s="1000"/>
      <c r="CX69" s="1000"/>
      <c r="CY69" s="1000"/>
      <c r="CZ69" s="1000"/>
      <c r="DA69" s="1000"/>
      <c r="DB69" s="1000"/>
      <c r="DC69" s="1000"/>
      <c r="DD69" s="1000"/>
      <c r="DE69" s="1000"/>
      <c r="DF69" s="1000"/>
      <c r="DG69" s="1000"/>
      <c r="DH69" s="1000"/>
      <c r="DI69" s="1000"/>
      <c r="DJ69" s="1000"/>
      <c r="DK69" s="1000"/>
      <c r="DL69" s="1000"/>
      <c r="DM69" s="1000"/>
      <c r="DN69" s="1000"/>
      <c r="DO69" s="1000"/>
      <c r="DP69" s="1000"/>
      <c r="DQ69" s="1000"/>
      <c r="DR69" s="1000"/>
      <c r="DS69" s="1000"/>
      <c r="DT69" s="1000"/>
      <c r="DU69" s="1000"/>
      <c r="DV69" s="1000"/>
      <c r="DW69" s="1000"/>
      <c r="DX69" s="1000"/>
      <c r="DY69" s="1000"/>
      <c r="DZ69" s="1000"/>
      <c r="EA69" s="1000"/>
      <c r="EB69" s="1000"/>
      <c r="EC69" s="1001"/>
      <c r="ED69" s="273" t="str">
        <f t="shared" si="0"/>
        <v>xxxxxxxxxxxxxxxxxxxxxxxxxxxxxxxxxxxxxxxxxxxxxxxxxxxxxxxxxxxxxxxxxxxxxxxxxxxxxxxxxxxxxxxxxxxxxxxxxxxxxxxxxxxxxxxxxxxxxxxxxxxxxxxx</v>
      </c>
    </row>
    <row r="70" spans="1:134" x14ac:dyDescent="0.2">
      <c r="A70" s="280">
        <v>2350</v>
      </c>
      <c r="B70" s="338" t="s">
        <v>114</v>
      </c>
      <c r="C70" s="1526">
        <f>SUMPRODUCT(SUMIF('Sch ParentTrial Balance Input'!$A:$A,'Sch Parent TB Converter'!$G70:$EC70,'Sch ParentTrial Balance Input'!C:C))</f>
        <v>0</v>
      </c>
      <c r="D70" s="1526">
        <f>SUMPRODUCT(SUMIF('Sch ParentTrial Balance Input'!$A:$A,'Sch Parent TB Converter'!$G70:$EC70,'Sch ParentTrial Balance Input'!D:D))</f>
        <v>0</v>
      </c>
      <c r="E70" s="1526">
        <f>SUMPRODUCT(SUMIF('Sch ParentTrial Balance Input'!$A:$A,'Sch Parent TB Converter'!$G70:$EC70,'Sch ParentTrial Balance Input'!E:E))</f>
        <v>0</v>
      </c>
      <c r="F70" s="1526"/>
      <c r="G70" s="1000"/>
      <c r="H70" s="1000"/>
      <c r="I70" s="1000"/>
      <c r="J70" s="1000"/>
      <c r="K70" s="1000"/>
      <c r="L70" s="1000"/>
      <c r="M70" s="1000"/>
      <c r="N70" s="1000"/>
      <c r="O70" s="1000"/>
      <c r="P70" s="1000"/>
      <c r="Q70" s="1000"/>
      <c r="R70" s="1000"/>
      <c r="S70" s="1000"/>
      <c r="T70" s="1000"/>
      <c r="U70" s="1000"/>
      <c r="V70" s="1000"/>
      <c r="W70" s="1000"/>
      <c r="X70" s="1000"/>
      <c r="Y70" s="1000"/>
      <c r="Z70" s="1000"/>
      <c r="AA70" s="1000"/>
      <c r="AB70" s="1000"/>
      <c r="AC70" s="1000"/>
      <c r="AD70" s="1000"/>
      <c r="AE70" s="1000"/>
      <c r="AF70" s="1000"/>
      <c r="AG70" s="1000"/>
      <c r="AH70" s="1000"/>
      <c r="AI70" s="1000"/>
      <c r="AJ70" s="1000"/>
      <c r="AK70" s="1000"/>
      <c r="AL70" s="1000"/>
      <c r="AM70" s="1000"/>
      <c r="AN70" s="1000"/>
      <c r="AO70" s="1000"/>
      <c r="AP70" s="1000"/>
      <c r="AQ70" s="1000"/>
      <c r="AR70" s="1000"/>
      <c r="AS70" s="1000"/>
      <c r="AT70" s="1000"/>
      <c r="AU70" s="1000"/>
      <c r="AV70" s="1000"/>
      <c r="AW70" s="1000"/>
      <c r="AX70" s="1000"/>
      <c r="AY70" s="1000"/>
      <c r="AZ70" s="1000"/>
      <c r="BA70" s="1000"/>
      <c r="BB70" s="1000"/>
      <c r="BC70" s="1000"/>
      <c r="BD70" s="1000"/>
      <c r="BE70" s="1000"/>
      <c r="BF70" s="1000"/>
      <c r="BG70" s="1000"/>
      <c r="BH70" s="1000"/>
      <c r="BI70" s="1000"/>
      <c r="BJ70" s="1000"/>
      <c r="BK70" s="1000"/>
      <c r="BL70" s="1000"/>
      <c r="BM70" s="1000"/>
      <c r="BN70" s="1000"/>
      <c r="BO70" s="1000"/>
      <c r="BP70" s="1000"/>
      <c r="BQ70" s="1000"/>
      <c r="BR70" s="1000"/>
      <c r="BS70" s="1000"/>
      <c r="BT70" s="1000"/>
      <c r="BU70" s="1000"/>
      <c r="BV70" s="1000"/>
      <c r="BW70" s="1000"/>
      <c r="BX70" s="1000"/>
      <c r="BY70" s="1000"/>
      <c r="BZ70" s="1000"/>
      <c r="CA70" s="1000"/>
      <c r="CB70" s="1000"/>
      <c r="CC70" s="1000"/>
      <c r="CD70" s="1000"/>
      <c r="CE70" s="1000"/>
      <c r="CF70" s="1000"/>
      <c r="CG70" s="1000"/>
      <c r="CH70" s="1000"/>
      <c r="CI70" s="1000"/>
      <c r="CJ70" s="1000"/>
      <c r="CK70" s="1000"/>
      <c r="CL70" s="1000"/>
      <c r="CM70" s="1000"/>
      <c r="CN70" s="1000"/>
      <c r="CO70" s="1000"/>
      <c r="CP70" s="1000"/>
      <c r="CQ70" s="1000"/>
      <c r="CR70" s="1000"/>
      <c r="CS70" s="1000"/>
      <c r="CT70" s="1000"/>
      <c r="CU70" s="1000"/>
      <c r="CV70" s="1000"/>
      <c r="CW70" s="1000"/>
      <c r="CX70" s="1000"/>
      <c r="CY70" s="1000"/>
      <c r="CZ70" s="1000"/>
      <c r="DA70" s="1000"/>
      <c r="DB70" s="1000"/>
      <c r="DC70" s="1000"/>
      <c r="DD70" s="1000"/>
      <c r="DE70" s="1000"/>
      <c r="DF70" s="1000"/>
      <c r="DG70" s="1000"/>
      <c r="DH70" s="1000"/>
      <c r="DI70" s="1000"/>
      <c r="DJ70" s="1000"/>
      <c r="DK70" s="1000"/>
      <c r="DL70" s="1000"/>
      <c r="DM70" s="1000"/>
      <c r="DN70" s="1000"/>
      <c r="DO70" s="1000"/>
      <c r="DP70" s="1000"/>
      <c r="DQ70" s="1000"/>
      <c r="DR70" s="1000"/>
      <c r="DS70" s="1000"/>
      <c r="DT70" s="1000"/>
      <c r="DU70" s="1000"/>
      <c r="DV70" s="1000"/>
      <c r="DW70" s="1000"/>
      <c r="DX70" s="1000"/>
      <c r="DY70" s="1000"/>
      <c r="DZ70" s="1000"/>
      <c r="EA70" s="1000"/>
      <c r="EB70" s="1000"/>
      <c r="EC70" s="1001"/>
      <c r="ED70" s="273" t="str">
        <f t="shared" si="0"/>
        <v>xxxxxxxxxxxxxxxxxxxxxxxxxxxxxxxxxxxxxxxxxxxxxxxxxxxxxxxxxxxxxxxxxxxxxxxxxxxxxxxxxxxxxxxxxxxxxxxxxxxxxxxxxxxxxxxxxxxxxxxxxxxxxxxx</v>
      </c>
    </row>
    <row r="71" spans="1:134" x14ac:dyDescent="0.2">
      <c r="A71" s="280">
        <v>2370</v>
      </c>
      <c r="B71" s="338" t="s">
        <v>163</v>
      </c>
      <c r="C71" s="1526">
        <f>SUMPRODUCT(SUMIF('Sch ParentTrial Balance Input'!$A:$A,'Sch Parent TB Converter'!$G71:$EC71,'Sch ParentTrial Balance Input'!C:C))</f>
        <v>0</v>
      </c>
      <c r="D71" s="1526">
        <f>SUMPRODUCT(SUMIF('Sch ParentTrial Balance Input'!$A:$A,'Sch Parent TB Converter'!$G71:$EC71,'Sch ParentTrial Balance Input'!D:D))</f>
        <v>0</v>
      </c>
      <c r="E71" s="1526">
        <f>SUMPRODUCT(SUMIF('Sch ParentTrial Balance Input'!$A:$A,'Sch Parent TB Converter'!$G71:$EC71,'Sch ParentTrial Balance Input'!E:E))</f>
        <v>0</v>
      </c>
      <c r="F71" s="1526"/>
      <c r="G71" s="1000"/>
      <c r="H71" s="1000"/>
      <c r="I71" s="1000"/>
      <c r="J71" s="1000"/>
      <c r="K71" s="1000"/>
      <c r="L71" s="1000"/>
      <c r="M71" s="1000"/>
      <c r="N71" s="1000"/>
      <c r="O71" s="1000"/>
      <c r="P71" s="1000"/>
      <c r="Q71" s="1000"/>
      <c r="R71" s="1000"/>
      <c r="S71" s="1000"/>
      <c r="T71" s="1000"/>
      <c r="U71" s="1000"/>
      <c r="V71" s="1000"/>
      <c r="W71" s="1000"/>
      <c r="X71" s="1000"/>
      <c r="Y71" s="1000"/>
      <c r="Z71" s="1000"/>
      <c r="AA71" s="1000"/>
      <c r="AB71" s="1000"/>
      <c r="AC71" s="1000"/>
      <c r="AD71" s="1000"/>
      <c r="AE71" s="1000"/>
      <c r="AF71" s="1000"/>
      <c r="AG71" s="1000"/>
      <c r="AH71" s="1000"/>
      <c r="AI71" s="1000"/>
      <c r="AJ71" s="1000"/>
      <c r="AK71" s="1000"/>
      <c r="AL71" s="1000"/>
      <c r="AM71" s="1000"/>
      <c r="AN71" s="1000"/>
      <c r="AO71" s="1000"/>
      <c r="AP71" s="1000"/>
      <c r="AQ71" s="1000"/>
      <c r="AR71" s="1000"/>
      <c r="AS71" s="1000"/>
      <c r="AT71" s="1000"/>
      <c r="AU71" s="1000"/>
      <c r="AV71" s="1000"/>
      <c r="AW71" s="1000"/>
      <c r="AX71" s="1000"/>
      <c r="AY71" s="1000"/>
      <c r="AZ71" s="1000"/>
      <c r="BA71" s="1000"/>
      <c r="BB71" s="1000"/>
      <c r="BC71" s="1000"/>
      <c r="BD71" s="1000"/>
      <c r="BE71" s="1000"/>
      <c r="BF71" s="1000"/>
      <c r="BG71" s="1000"/>
      <c r="BH71" s="1000"/>
      <c r="BI71" s="1000"/>
      <c r="BJ71" s="1000"/>
      <c r="BK71" s="1000"/>
      <c r="BL71" s="1000"/>
      <c r="BM71" s="1000"/>
      <c r="BN71" s="1000"/>
      <c r="BO71" s="1000"/>
      <c r="BP71" s="1000"/>
      <c r="BQ71" s="1000"/>
      <c r="BR71" s="1000"/>
      <c r="BS71" s="1000"/>
      <c r="BT71" s="1000"/>
      <c r="BU71" s="1000"/>
      <c r="BV71" s="1000"/>
      <c r="BW71" s="1000"/>
      <c r="BX71" s="1000"/>
      <c r="BY71" s="1000"/>
      <c r="BZ71" s="1000"/>
      <c r="CA71" s="1000"/>
      <c r="CB71" s="1000"/>
      <c r="CC71" s="1000"/>
      <c r="CD71" s="1000"/>
      <c r="CE71" s="1000"/>
      <c r="CF71" s="1000"/>
      <c r="CG71" s="1000"/>
      <c r="CH71" s="1000"/>
      <c r="CI71" s="1000"/>
      <c r="CJ71" s="1000"/>
      <c r="CK71" s="1000"/>
      <c r="CL71" s="1000"/>
      <c r="CM71" s="1000"/>
      <c r="CN71" s="1000"/>
      <c r="CO71" s="1000"/>
      <c r="CP71" s="1000"/>
      <c r="CQ71" s="1000"/>
      <c r="CR71" s="1000"/>
      <c r="CS71" s="1000"/>
      <c r="CT71" s="1000"/>
      <c r="CU71" s="1000"/>
      <c r="CV71" s="1000"/>
      <c r="CW71" s="1000"/>
      <c r="CX71" s="1000"/>
      <c r="CY71" s="1000"/>
      <c r="CZ71" s="1000"/>
      <c r="DA71" s="1000"/>
      <c r="DB71" s="1000"/>
      <c r="DC71" s="1000"/>
      <c r="DD71" s="1000"/>
      <c r="DE71" s="1000"/>
      <c r="DF71" s="1000"/>
      <c r="DG71" s="1000"/>
      <c r="DH71" s="1000"/>
      <c r="DI71" s="1000"/>
      <c r="DJ71" s="1000"/>
      <c r="DK71" s="1000"/>
      <c r="DL71" s="1000"/>
      <c r="DM71" s="1000"/>
      <c r="DN71" s="1000"/>
      <c r="DO71" s="1000"/>
      <c r="DP71" s="1000"/>
      <c r="DQ71" s="1000"/>
      <c r="DR71" s="1000"/>
      <c r="DS71" s="1000"/>
      <c r="DT71" s="1000"/>
      <c r="DU71" s="1000"/>
      <c r="DV71" s="1000"/>
      <c r="DW71" s="1000"/>
      <c r="DX71" s="1000"/>
      <c r="DY71" s="1000"/>
      <c r="DZ71" s="1000"/>
      <c r="EA71" s="1000"/>
      <c r="EB71" s="1000"/>
      <c r="EC71" s="1001"/>
      <c r="ED71" s="273" t="str">
        <f t="shared" si="0"/>
        <v>xxxxxxxxxxxxxxxxxxxxxxxxxxxxxxxxxxxxxxxxxxxxxxxxxxxxxxxxxxxxxxxxxxxxxxxxxxxxxxxxxxxxxxxxxxxxxxxxxxxxxxxxxxxxxxxxxxxxxxxxxxxxxxxx</v>
      </c>
    </row>
    <row r="72" spans="1:134" x14ac:dyDescent="0.2">
      <c r="A72" s="280">
        <v>2380</v>
      </c>
      <c r="B72" s="338" t="s">
        <v>164</v>
      </c>
      <c r="C72" s="1526">
        <f>SUMPRODUCT(SUMIF('Sch ParentTrial Balance Input'!$A:$A,'Sch Parent TB Converter'!$G72:$EC72,'Sch ParentTrial Balance Input'!C:C))</f>
        <v>0</v>
      </c>
      <c r="D72" s="1526">
        <f>SUMPRODUCT(SUMIF('Sch ParentTrial Balance Input'!$A:$A,'Sch Parent TB Converter'!$G72:$EC72,'Sch ParentTrial Balance Input'!D:D))</f>
        <v>0</v>
      </c>
      <c r="E72" s="1526">
        <f>SUMPRODUCT(SUMIF('Sch ParentTrial Balance Input'!$A:$A,'Sch Parent TB Converter'!$G72:$EC72,'Sch ParentTrial Balance Input'!E:E))</f>
        <v>0</v>
      </c>
      <c r="F72" s="1526"/>
      <c r="G72" s="1000"/>
      <c r="H72" s="1000"/>
      <c r="I72" s="1000"/>
      <c r="J72" s="1000"/>
      <c r="K72" s="1000"/>
      <c r="L72" s="1000"/>
      <c r="M72" s="1000"/>
      <c r="N72" s="1000"/>
      <c r="O72" s="1000"/>
      <c r="P72" s="1000"/>
      <c r="Q72" s="1000"/>
      <c r="R72" s="1000"/>
      <c r="S72" s="1000"/>
      <c r="T72" s="1000"/>
      <c r="U72" s="1000"/>
      <c r="V72" s="1000"/>
      <c r="W72" s="1000"/>
      <c r="X72" s="1000"/>
      <c r="Y72" s="1000"/>
      <c r="Z72" s="1000"/>
      <c r="AA72" s="1000"/>
      <c r="AB72" s="1000"/>
      <c r="AC72" s="1000"/>
      <c r="AD72" s="1000"/>
      <c r="AE72" s="1000"/>
      <c r="AF72" s="1000"/>
      <c r="AG72" s="1000"/>
      <c r="AH72" s="1000"/>
      <c r="AI72" s="1000"/>
      <c r="AJ72" s="1000"/>
      <c r="AK72" s="1000"/>
      <c r="AL72" s="1000"/>
      <c r="AM72" s="1000"/>
      <c r="AN72" s="1000"/>
      <c r="AO72" s="1000"/>
      <c r="AP72" s="1000"/>
      <c r="AQ72" s="1000"/>
      <c r="AR72" s="1000"/>
      <c r="AS72" s="1000"/>
      <c r="AT72" s="1000"/>
      <c r="AU72" s="1000"/>
      <c r="AV72" s="1000"/>
      <c r="AW72" s="1000"/>
      <c r="AX72" s="1000"/>
      <c r="AY72" s="1000"/>
      <c r="AZ72" s="1000"/>
      <c r="BA72" s="1000"/>
      <c r="BB72" s="1000"/>
      <c r="BC72" s="1000"/>
      <c r="BD72" s="1000"/>
      <c r="BE72" s="1000"/>
      <c r="BF72" s="1000"/>
      <c r="BG72" s="1000"/>
      <c r="BH72" s="1000"/>
      <c r="BI72" s="1000"/>
      <c r="BJ72" s="1000"/>
      <c r="BK72" s="1000"/>
      <c r="BL72" s="1000"/>
      <c r="BM72" s="1000"/>
      <c r="BN72" s="1000"/>
      <c r="BO72" s="1000"/>
      <c r="BP72" s="1000"/>
      <c r="BQ72" s="1000"/>
      <c r="BR72" s="1000"/>
      <c r="BS72" s="1000"/>
      <c r="BT72" s="1000"/>
      <c r="BU72" s="1000"/>
      <c r="BV72" s="1000"/>
      <c r="BW72" s="1000"/>
      <c r="BX72" s="1000"/>
      <c r="BY72" s="1000"/>
      <c r="BZ72" s="1000"/>
      <c r="CA72" s="1000"/>
      <c r="CB72" s="1000"/>
      <c r="CC72" s="1000"/>
      <c r="CD72" s="1000"/>
      <c r="CE72" s="1000"/>
      <c r="CF72" s="1000"/>
      <c r="CG72" s="1000"/>
      <c r="CH72" s="1000"/>
      <c r="CI72" s="1000"/>
      <c r="CJ72" s="1000"/>
      <c r="CK72" s="1000"/>
      <c r="CL72" s="1000"/>
      <c r="CM72" s="1000"/>
      <c r="CN72" s="1000"/>
      <c r="CO72" s="1000"/>
      <c r="CP72" s="1000"/>
      <c r="CQ72" s="1000"/>
      <c r="CR72" s="1000"/>
      <c r="CS72" s="1000"/>
      <c r="CT72" s="1000"/>
      <c r="CU72" s="1000"/>
      <c r="CV72" s="1000"/>
      <c r="CW72" s="1000"/>
      <c r="CX72" s="1000"/>
      <c r="CY72" s="1000"/>
      <c r="CZ72" s="1000"/>
      <c r="DA72" s="1000"/>
      <c r="DB72" s="1000"/>
      <c r="DC72" s="1000"/>
      <c r="DD72" s="1000"/>
      <c r="DE72" s="1000"/>
      <c r="DF72" s="1000"/>
      <c r="DG72" s="1000"/>
      <c r="DH72" s="1000"/>
      <c r="DI72" s="1000"/>
      <c r="DJ72" s="1000"/>
      <c r="DK72" s="1000"/>
      <c r="DL72" s="1000"/>
      <c r="DM72" s="1000"/>
      <c r="DN72" s="1000"/>
      <c r="DO72" s="1000"/>
      <c r="DP72" s="1000"/>
      <c r="DQ72" s="1000"/>
      <c r="DR72" s="1000"/>
      <c r="DS72" s="1000"/>
      <c r="DT72" s="1000"/>
      <c r="DU72" s="1000"/>
      <c r="DV72" s="1000"/>
      <c r="DW72" s="1000"/>
      <c r="DX72" s="1000"/>
      <c r="DY72" s="1000"/>
      <c r="DZ72" s="1000"/>
      <c r="EA72" s="1000"/>
      <c r="EB72" s="1000"/>
      <c r="EC72" s="1001"/>
      <c r="ED72" s="273" t="str">
        <f t="shared" si="0"/>
        <v>xxxxxxxxxxxxxxxxxxxxxxxxxxxxxxxxxxxxxxxxxxxxxxxxxxxxxxxxxxxxxxxxxxxxxxxxxxxxxxxxxxxxxxxxxxxxxxxxxxxxxxxxxxxxxxxxxxxxxxxxxxxxxxxx</v>
      </c>
    </row>
    <row r="73" spans="1:134" x14ac:dyDescent="0.2">
      <c r="A73" s="280"/>
      <c r="B73" s="587"/>
      <c r="C73" s="1526"/>
      <c r="D73" s="1528"/>
      <c r="E73" s="1528"/>
      <c r="F73" s="1528"/>
      <c r="G73" s="1000"/>
      <c r="H73" s="1000"/>
      <c r="I73" s="1000"/>
      <c r="J73" s="1000"/>
      <c r="K73" s="1000"/>
      <c r="L73" s="1000"/>
      <c r="M73" s="1000"/>
      <c r="N73" s="1000"/>
      <c r="O73" s="1000"/>
      <c r="P73" s="1000"/>
      <c r="Q73" s="1000"/>
      <c r="R73" s="1000"/>
      <c r="S73" s="1000"/>
      <c r="T73" s="1000"/>
      <c r="U73" s="1000"/>
      <c r="V73" s="1000"/>
      <c r="W73" s="1000"/>
      <c r="X73" s="1000"/>
      <c r="Y73" s="1000"/>
      <c r="Z73" s="1000"/>
      <c r="AA73" s="1000"/>
      <c r="AB73" s="1000"/>
      <c r="AC73" s="1000"/>
      <c r="AD73" s="1000"/>
      <c r="AE73" s="1000"/>
      <c r="AF73" s="1000"/>
      <c r="AG73" s="1000"/>
      <c r="AH73" s="1000"/>
      <c r="AI73" s="1000"/>
      <c r="AJ73" s="1000"/>
      <c r="AK73" s="1000"/>
      <c r="AL73" s="1000"/>
      <c r="AM73" s="1000"/>
      <c r="AN73" s="1000"/>
      <c r="AO73" s="1000"/>
      <c r="AP73" s="1000"/>
      <c r="AQ73" s="1000"/>
      <c r="AR73" s="1000"/>
      <c r="AS73" s="1000"/>
      <c r="AT73" s="1000"/>
      <c r="AU73" s="1000"/>
      <c r="AV73" s="1000"/>
      <c r="AW73" s="1000"/>
      <c r="AX73" s="1000"/>
      <c r="AY73" s="1000"/>
      <c r="AZ73" s="1000"/>
      <c r="BA73" s="1000"/>
      <c r="BB73" s="1000"/>
      <c r="BC73" s="1000"/>
      <c r="BD73" s="1000"/>
      <c r="BE73" s="1000"/>
      <c r="BF73" s="1000"/>
      <c r="BG73" s="1000"/>
      <c r="BH73" s="1000"/>
      <c r="BI73" s="1000"/>
      <c r="BJ73" s="1000"/>
      <c r="BK73" s="1000"/>
      <c r="BL73" s="1000"/>
      <c r="BM73" s="1000"/>
      <c r="BN73" s="1000"/>
      <c r="BO73" s="1000"/>
      <c r="BP73" s="1000"/>
      <c r="BQ73" s="1000"/>
      <c r="BR73" s="1000"/>
      <c r="BS73" s="1000"/>
      <c r="BT73" s="1000"/>
      <c r="BU73" s="1000"/>
      <c r="BV73" s="1000"/>
      <c r="BW73" s="1000"/>
      <c r="BX73" s="1000"/>
      <c r="BY73" s="1000"/>
      <c r="BZ73" s="1000"/>
      <c r="CA73" s="1000"/>
      <c r="CB73" s="1000"/>
      <c r="CC73" s="1000"/>
      <c r="CD73" s="1000"/>
      <c r="CE73" s="1000"/>
      <c r="CF73" s="1000"/>
      <c r="CG73" s="1000"/>
      <c r="CH73" s="1000"/>
      <c r="CI73" s="1000"/>
      <c r="CJ73" s="1000"/>
      <c r="CK73" s="1000"/>
      <c r="CL73" s="1000"/>
      <c r="CM73" s="1000"/>
      <c r="CN73" s="1000"/>
      <c r="CO73" s="1000"/>
      <c r="CP73" s="1000"/>
      <c r="CQ73" s="1000"/>
      <c r="CR73" s="1000"/>
      <c r="CS73" s="1000"/>
      <c r="CT73" s="1000"/>
      <c r="CU73" s="1000"/>
      <c r="CV73" s="1000"/>
      <c r="CW73" s="1000"/>
      <c r="CX73" s="1000"/>
      <c r="CY73" s="1000"/>
      <c r="CZ73" s="1000"/>
      <c r="DA73" s="1000"/>
      <c r="DB73" s="1000"/>
      <c r="DC73" s="1000"/>
      <c r="DD73" s="1000"/>
      <c r="DE73" s="1000"/>
      <c r="DF73" s="1000"/>
      <c r="DG73" s="1000"/>
      <c r="DH73" s="1000"/>
      <c r="DI73" s="1000"/>
      <c r="DJ73" s="1000"/>
      <c r="DK73" s="1000"/>
      <c r="DL73" s="1000"/>
      <c r="DM73" s="1000"/>
      <c r="DN73" s="1000"/>
      <c r="DO73" s="1000"/>
      <c r="DP73" s="1000"/>
      <c r="DQ73" s="1000"/>
      <c r="DR73" s="1000"/>
      <c r="DS73" s="1000"/>
      <c r="DT73" s="1000"/>
      <c r="DU73" s="1000"/>
      <c r="DV73" s="1000"/>
      <c r="DW73" s="1000"/>
      <c r="DX73" s="1000"/>
      <c r="DY73" s="1000"/>
      <c r="DZ73" s="1000"/>
      <c r="EA73" s="1000"/>
      <c r="EB73" s="1000"/>
      <c r="EC73" s="1001"/>
      <c r="ED73" s="273" t="str">
        <f t="shared" si="0"/>
        <v>xxxxxxxxxxxxxxxxxxxxxxxxxxxxxxxxxxxxxxxxxxxxxxxxxxxxxxxxxxxxxxxxxxxxxxxxxxxxxxxxxxxxxxxxxxxxxxxxxxxxxxxxxxxxxxxxxxxxxxxxxxxxxxxx</v>
      </c>
    </row>
    <row r="74" spans="1:134" x14ac:dyDescent="0.2">
      <c r="A74" s="342"/>
      <c r="B74" s="344" t="s">
        <v>165</v>
      </c>
      <c r="C74" s="1529"/>
      <c r="D74" s="1530"/>
      <c r="E74" s="1530"/>
      <c r="F74" s="1530"/>
      <c r="G74" s="1002"/>
      <c r="H74" s="1002"/>
      <c r="I74" s="1002"/>
      <c r="J74" s="1002"/>
      <c r="K74" s="1002"/>
      <c r="L74" s="1002"/>
      <c r="M74" s="1002"/>
      <c r="N74" s="1002"/>
      <c r="O74" s="1002"/>
      <c r="P74" s="1002"/>
      <c r="Q74" s="1002"/>
      <c r="R74" s="1002"/>
      <c r="S74" s="1002"/>
      <c r="T74" s="1002"/>
      <c r="U74" s="1002"/>
      <c r="V74" s="1002"/>
      <c r="W74" s="1002"/>
      <c r="X74" s="1002"/>
      <c r="Y74" s="1002"/>
      <c r="Z74" s="1002"/>
      <c r="AA74" s="1002"/>
      <c r="AB74" s="1002"/>
      <c r="AC74" s="1002"/>
      <c r="AD74" s="1002"/>
      <c r="AE74" s="1002"/>
      <c r="AF74" s="1002"/>
      <c r="AG74" s="1002"/>
      <c r="AH74" s="1002"/>
      <c r="AI74" s="1002"/>
      <c r="AJ74" s="1002"/>
      <c r="AK74" s="1002"/>
      <c r="AL74" s="1002"/>
      <c r="AM74" s="1002"/>
      <c r="AN74" s="1002"/>
      <c r="AO74" s="1002"/>
      <c r="AP74" s="1002"/>
      <c r="AQ74" s="1002"/>
      <c r="AR74" s="1002"/>
      <c r="AS74" s="1002"/>
      <c r="AT74" s="1002"/>
      <c r="AU74" s="1002"/>
      <c r="AV74" s="1002"/>
      <c r="AW74" s="1002"/>
      <c r="AX74" s="1002"/>
      <c r="AY74" s="1002"/>
      <c r="AZ74" s="1002"/>
      <c r="BA74" s="1002"/>
      <c r="BB74" s="1002"/>
      <c r="BC74" s="1002"/>
      <c r="BD74" s="1002"/>
      <c r="BE74" s="1002"/>
      <c r="BF74" s="1002"/>
      <c r="BG74" s="1002"/>
      <c r="BH74" s="1002"/>
      <c r="BI74" s="1002"/>
      <c r="BJ74" s="1002"/>
      <c r="BK74" s="1002"/>
      <c r="BL74" s="1002"/>
      <c r="BM74" s="1002"/>
      <c r="BN74" s="1002"/>
      <c r="BO74" s="1002"/>
      <c r="BP74" s="1002"/>
      <c r="BQ74" s="1002"/>
      <c r="BR74" s="1002"/>
      <c r="BS74" s="1002"/>
      <c r="BT74" s="1002"/>
      <c r="BU74" s="1002"/>
      <c r="BV74" s="1002"/>
      <c r="BW74" s="1002"/>
      <c r="BX74" s="1002"/>
      <c r="BY74" s="1002"/>
      <c r="BZ74" s="1002"/>
      <c r="CA74" s="1002"/>
      <c r="CB74" s="1002"/>
      <c r="CC74" s="1002"/>
      <c r="CD74" s="1002"/>
      <c r="CE74" s="1002"/>
      <c r="CF74" s="1002"/>
      <c r="CG74" s="1002"/>
      <c r="CH74" s="1002"/>
      <c r="CI74" s="1002"/>
      <c r="CJ74" s="1002"/>
      <c r="CK74" s="1002"/>
      <c r="CL74" s="1002"/>
      <c r="CM74" s="1002"/>
      <c r="CN74" s="1002"/>
      <c r="CO74" s="1002"/>
      <c r="CP74" s="1002"/>
      <c r="CQ74" s="1002"/>
      <c r="CR74" s="1002"/>
      <c r="CS74" s="1002"/>
      <c r="CT74" s="1002"/>
      <c r="CU74" s="1002"/>
      <c r="CV74" s="1002"/>
      <c r="CW74" s="1002"/>
      <c r="CX74" s="1002"/>
      <c r="CY74" s="1002"/>
      <c r="CZ74" s="1002"/>
      <c r="DA74" s="1002"/>
      <c r="DB74" s="1002"/>
      <c r="DC74" s="1002"/>
      <c r="DD74" s="1002"/>
      <c r="DE74" s="1002"/>
      <c r="DF74" s="1002"/>
      <c r="DG74" s="1002"/>
      <c r="DH74" s="1002"/>
      <c r="DI74" s="1002"/>
      <c r="DJ74" s="1002"/>
      <c r="DK74" s="1002"/>
      <c r="DL74" s="1002"/>
      <c r="DM74" s="1002"/>
      <c r="DN74" s="1002"/>
      <c r="DO74" s="1002"/>
      <c r="DP74" s="1002"/>
      <c r="DQ74" s="1002"/>
      <c r="DR74" s="1002"/>
      <c r="DS74" s="1002"/>
      <c r="DT74" s="1002"/>
      <c r="DU74" s="1002"/>
      <c r="DV74" s="1002"/>
      <c r="DW74" s="1002"/>
      <c r="DX74" s="1002"/>
      <c r="DY74" s="1002"/>
      <c r="DZ74" s="1002"/>
      <c r="EA74" s="1002"/>
      <c r="EB74" s="1002"/>
      <c r="EC74" s="1003"/>
      <c r="ED74" s="273" t="str">
        <f t="shared" si="0"/>
        <v>xxxxxxxxxxxxxxxxxxxxxxxxxxxxxxxxxxxxxxxxxxxxxxxxxxxxxxxxxxxxxxxxxxxxxxxxxxxxxxxxxxxxxxxxxxxxxxxxxxxxxxxxxxxxxxxxxxxxxxxxxxxxxxxx</v>
      </c>
    </row>
    <row r="75" spans="1:134" x14ac:dyDescent="0.2">
      <c r="A75" s="280"/>
      <c r="B75" s="909" t="s">
        <v>143</v>
      </c>
      <c r="C75" s="1526"/>
      <c r="D75" s="1528"/>
      <c r="E75" s="1528"/>
      <c r="F75" s="1528"/>
      <c r="G75" s="998"/>
      <c r="H75" s="998"/>
      <c r="I75" s="998"/>
      <c r="J75" s="998"/>
      <c r="K75" s="998"/>
      <c r="L75" s="998"/>
      <c r="M75" s="998"/>
      <c r="N75" s="998"/>
      <c r="O75" s="998"/>
      <c r="P75" s="998"/>
      <c r="Q75" s="998"/>
      <c r="R75" s="998"/>
      <c r="S75" s="998"/>
      <c r="T75" s="998"/>
      <c r="U75" s="998"/>
      <c r="V75" s="998"/>
      <c r="W75" s="998"/>
      <c r="X75" s="998"/>
      <c r="Y75" s="998"/>
      <c r="Z75" s="998"/>
      <c r="AA75" s="998"/>
      <c r="AB75" s="998"/>
      <c r="AC75" s="998"/>
      <c r="AD75" s="998"/>
      <c r="AE75" s="998"/>
      <c r="AF75" s="998"/>
      <c r="AG75" s="998"/>
      <c r="AH75" s="998"/>
      <c r="AI75" s="998"/>
      <c r="AJ75" s="998"/>
      <c r="AK75" s="998"/>
      <c r="AL75" s="998"/>
      <c r="AM75" s="998"/>
      <c r="AN75" s="998"/>
      <c r="AO75" s="998"/>
      <c r="AP75" s="998"/>
      <c r="AQ75" s="998"/>
      <c r="AR75" s="998"/>
      <c r="AS75" s="998"/>
      <c r="AT75" s="998"/>
      <c r="AU75" s="998"/>
      <c r="AV75" s="998"/>
      <c r="AW75" s="998"/>
      <c r="AX75" s="998"/>
      <c r="AY75" s="998"/>
      <c r="AZ75" s="998"/>
      <c r="BA75" s="998"/>
      <c r="BB75" s="998"/>
      <c r="BC75" s="998"/>
      <c r="BD75" s="998"/>
      <c r="BE75" s="998"/>
      <c r="BF75" s="998"/>
      <c r="BG75" s="998"/>
      <c r="BH75" s="998"/>
      <c r="BI75" s="998"/>
      <c r="BJ75" s="998"/>
      <c r="BK75" s="998"/>
      <c r="BL75" s="998"/>
      <c r="BM75" s="998"/>
      <c r="BN75" s="998"/>
      <c r="BO75" s="998"/>
      <c r="BP75" s="998"/>
      <c r="BQ75" s="998"/>
      <c r="BR75" s="998"/>
      <c r="BS75" s="998"/>
      <c r="BT75" s="998"/>
      <c r="BU75" s="998"/>
      <c r="BV75" s="998"/>
      <c r="BW75" s="998"/>
      <c r="BX75" s="998"/>
      <c r="BY75" s="998"/>
      <c r="BZ75" s="998"/>
      <c r="CA75" s="998"/>
      <c r="CB75" s="998"/>
      <c r="CC75" s="998"/>
      <c r="CD75" s="998"/>
      <c r="CE75" s="998"/>
      <c r="CF75" s="998"/>
      <c r="CG75" s="998"/>
      <c r="CH75" s="998"/>
      <c r="CI75" s="998"/>
      <c r="CJ75" s="998"/>
      <c r="CK75" s="998"/>
      <c r="CL75" s="998"/>
      <c r="CM75" s="998"/>
      <c r="CN75" s="998"/>
      <c r="CO75" s="998"/>
      <c r="CP75" s="998"/>
      <c r="CQ75" s="998"/>
      <c r="CR75" s="998"/>
      <c r="CS75" s="998"/>
      <c r="CT75" s="998"/>
      <c r="CU75" s="998"/>
      <c r="CV75" s="998"/>
      <c r="CW75" s="998"/>
      <c r="CX75" s="998"/>
      <c r="CY75" s="998"/>
      <c r="CZ75" s="998"/>
      <c r="DA75" s="998"/>
      <c r="DB75" s="998"/>
      <c r="DC75" s="998"/>
      <c r="DD75" s="998"/>
      <c r="DE75" s="998"/>
      <c r="DF75" s="998"/>
      <c r="DG75" s="998"/>
      <c r="DH75" s="998"/>
      <c r="DI75" s="998"/>
      <c r="DJ75" s="998"/>
      <c r="DK75" s="998"/>
      <c r="DL75" s="998"/>
      <c r="DM75" s="998"/>
      <c r="DN75" s="998"/>
      <c r="DO75" s="998"/>
      <c r="DP75" s="998"/>
      <c r="DQ75" s="998"/>
      <c r="DR75" s="998"/>
      <c r="DS75" s="998"/>
      <c r="DT75" s="998"/>
      <c r="DU75" s="998"/>
      <c r="DV75" s="998"/>
      <c r="DW75" s="998"/>
      <c r="DX75" s="998"/>
      <c r="DY75" s="998"/>
      <c r="DZ75" s="998"/>
      <c r="EA75" s="998"/>
      <c r="EB75" s="998"/>
      <c r="EC75" s="999"/>
      <c r="ED75" s="273" t="str">
        <f t="shared" si="0"/>
        <v>xxxxxxxxxxxxxxxxxxxxxxxxxxxxxxxxxxxxxxxxxxxxxxxxxxxxxxxxxxxxxxxxxxxxxxxxxxxxxxxxxxxxxxxxxxxxxxxxxxxxxxxxxxxxxxxxxxxxxxxxxxxxxxxx</v>
      </c>
    </row>
    <row r="76" spans="1:134" x14ac:dyDescent="0.2">
      <c r="A76" s="280">
        <v>2120</v>
      </c>
      <c r="B76" s="338" t="s">
        <v>166</v>
      </c>
      <c r="C76" s="1526">
        <f>SUMPRODUCT(SUMIF('Sch ParentTrial Balance Input'!$A:$A,'Sch Parent TB Converter'!$G76:$EC76,'Sch ParentTrial Balance Input'!C:C))</f>
        <v>0</v>
      </c>
      <c r="D76" s="1526">
        <f>SUMPRODUCT(SUMIF('Sch ParentTrial Balance Input'!$A:$A,'Sch Parent TB Converter'!$G76:$EC76,'Sch ParentTrial Balance Input'!D:D))</f>
        <v>0</v>
      </c>
      <c r="E76" s="1526">
        <f>SUMPRODUCT(SUMIF('Sch ParentTrial Balance Input'!$A:$A,'Sch Parent TB Converter'!$G76:$EC76,'Sch ParentTrial Balance Input'!E:E))</f>
        <v>0</v>
      </c>
      <c r="F76" s="1526"/>
      <c r="G76" s="1000"/>
      <c r="H76" s="1000"/>
      <c r="I76" s="1000"/>
      <c r="J76" s="1000"/>
      <c r="K76" s="1000"/>
      <c r="L76" s="1000"/>
      <c r="M76" s="1000"/>
      <c r="N76" s="1000"/>
      <c r="O76" s="1000"/>
      <c r="P76" s="1000"/>
      <c r="Q76" s="1000"/>
      <c r="R76" s="1000"/>
      <c r="S76" s="1000"/>
      <c r="T76" s="1000"/>
      <c r="U76" s="1000"/>
      <c r="V76" s="1000"/>
      <c r="W76" s="1000"/>
      <c r="X76" s="1000"/>
      <c r="Y76" s="1000"/>
      <c r="Z76" s="1000"/>
      <c r="AA76" s="1000"/>
      <c r="AB76" s="1000"/>
      <c r="AC76" s="1000"/>
      <c r="AD76" s="1000"/>
      <c r="AE76" s="1000"/>
      <c r="AF76" s="1000"/>
      <c r="AG76" s="1000"/>
      <c r="AH76" s="1000"/>
      <c r="AI76" s="1000"/>
      <c r="AJ76" s="1000"/>
      <c r="AK76" s="1000"/>
      <c r="AL76" s="1000"/>
      <c r="AM76" s="1000"/>
      <c r="AN76" s="1000"/>
      <c r="AO76" s="1000"/>
      <c r="AP76" s="1000"/>
      <c r="AQ76" s="1000"/>
      <c r="AR76" s="1000"/>
      <c r="AS76" s="1000"/>
      <c r="AT76" s="1000"/>
      <c r="AU76" s="1000"/>
      <c r="AV76" s="1000"/>
      <c r="AW76" s="1000"/>
      <c r="AX76" s="1000"/>
      <c r="AY76" s="1000"/>
      <c r="AZ76" s="1000"/>
      <c r="BA76" s="1000"/>
      <c r="BB76" s="1000"/>
      <c r="BC76" s="1000"/>
      <c r="BD76" s="1000"/>
      <c r="BE76" s="1000"/>
      <c r="BF76" s="1000"/>
      <c r="BG76" s="1000"/>
      <c r="BH76" s="1000"/>
      <c r="BI76" s="1000"/>
      <c r="BJ76" s="1000"/>
      <c r="BK76" s="1000"/>
      <c r="BL76" s="1000"/>
      <c r="BM76" s="1000"/>
      <c r="BN76" s="1000"/>
      <c r="BO76" s="1000"/>
      <c r="BP76" s="1000"/>
      <c r="BQ76" s="1000"/>
      <c r="BR76" s="1000"/>
      <c r="BS76" s="1000"/>
      <c r="BT76" s="1000"/>
      <c r="BU76" s="1000"/>
      <c r="BV76" s="1000"/>
      <c r="BW76" s="1000"/>
      <c r="BX76" s="1000"/>
      <c r="BY76" s="1000"/>
      <c r="BZ76" s="1000"/>
      <c r="CA76" s="1000"/>
      <c r="CB76" s="1000"/>
      <c r="CC76" s="1000"/>
      <c r="CD76" s="1000"/>
      <c r="CE76" s="1000"/>
      <c r="CF76" s="1000"/>
      <c r="CG76" s="1000"/>
      <c r="CH76" s="1000"/>
      <c r="CI76" s="1000"/>
      <c r="CJ76" s="1000"/>
      <c r="CK76" s="1000"/>
      <c r="CL76" s="1000"/>
      <c r="CM76" s="1000"/>
      <c r="CN76" s="1000"/>
      <c r="CO76" s="1000"/>
      <c r="CP76" s="1000"/>
      <c r="CQ76" s="1000"/>
      <c r="CR76" s="1000"/>
      <c r="CS76" s="1000"/>
      <c r="CT76" s="1000"/>
      <c r="CU76" s="1000"/>
      <c r="CV76" s="1000"/>
      <c r="CW76" s="1000"/>
      <c r="CX76" s="1000"/>
      <c r="CY76" s="1000"/>
      <c r="CZ76" s="1000"/>
      <c r="DA76" s="1000"/>
      <c r="DB76" s="1000"/>
      <c r="DC76" s="1000"/>
      <c r="DD76" s="1000"/>
      <c r="DE76" s="1000"/>
      <c r="DF76" s="1000"/>
      <c r="DG76" s="1000"/>
      <c r="DH76" s="1000"/>
      <c r="DI76" s="1000"/>
      <c r="DJ76" s="1000"/>
      <c r="DK76" s="1000"/>
      <c r="DL76" s="1000"/>
      <c r="DM76" s="1000"/>
      <c r="DN76" s="1000"/>
      <c r="DO76" s="1000"/>
      <c r="DP76" s="1000"/>
      <c r="DQ76" s="1000"/>
      <c r="DR76" s="1000"/>
      <c r="DS76" s="1000"/>
      <c r="DT76" s="1000"/>
      <c r="DU76" s="1000"/>
      <c r="DV76" s="1000"/>
      <c r="DW76" s="1000"/>
      <c r="DX76" s="1000"/>
      <c r="DY76" s="1000"/>
      <c r="DZ76" s="1000"/>
      <c r="EA76" s="1000"/>
      <c r="EB76" s="1000"/>
      <c r="EC76" s="1001"/>
      <c r="ED76" s="273" t="str">
        <f t="shared" si="0"/>
        <v>xxxxxxxxxxxxxxxxxxxxxxxxxxxxxxxxxxxxxxxxxxxxxxxxxxxxxxxxxxxxxxxxxxxxxxxxxxxxxxxxxxxxxxxxxxxxxxxxxxxxxxxxxxxxxxxxxxxxxxxxxxxxxxxx</v>
      </c>
    </row>
    <row r="77" spans="1:134" x14ac:dyDescent="0.2">
      <c r="A77" s="280">
        <v>2130</v>
      </c>
      <c r="B77" s="338" t="s">
        <v>167</v>
      </c>
      <c r="C77" s="1526">
        <f>SUMPRODUCT(SUMIF('Sch ParentTrial Balance Input'!$A:$A,'Sch Parent TB Converter'!$G77:$EC77,'Sch ParentTrial Balance Input'!C:C))</f>
        <v>0</v>
      </c>
      <c r="D77" s="1526">
        <f>SUMPRODUCT(SUMIF('Sch ParentTrial Balance Input'!$A:$A,'Sch Parent TB Converter'!$G77:$EC77,'Sch ParentTrial Balance Input'!D:D))</f>
        <v>0</v>
      </c>
      <c r="E77" s="1526">
        <f>SUMPRODUCT(SUMIF('Sch ParentTrial Balance Input'!$A:$A,'Sch Parent TB Converter'!$G77:$EC77,'Sch ParentTrial Balance Input'!E:E))</f>
        <v>0</v>
      </c>
      <c r="F77" s="1526"/>
      <c r="G77" s="1000"/>
      <c r="H77" s="1000"/>
      <c r="I77" s="1000"/>
      <c r="J77" s="1000"/>
      <c r="K77" s="1000"/>
      <c r="L77" s="1000"/>
      <c r="M77" s="1000"/>
      <c r="N77" s="1000"/>
      <c r="O77" s="1000"/>
      <c r="P77" s="1000"/>
      <c r="Q77" s="1000"/>
      <c r="R77" s="1000"/>
      <c r="S77" s="1000"/>
      <c r="T77" s="1000"/>
      <c r="U77" s="1000"/>
      <c r="V77" s="1000"/>
      <c r="W77" s="1000"/>
      <c r="X77" s="1000"/>
      <c r="Y77" s="1000"/>
      <c r="Z77" s="1000"/>
      <c r="AA77" s="1000"/>
      <c r="AB77" s="1000"/>
      <c r="AC77" s="1000"/>
      <c r="AD77" s="1000"/>
      <c r="AE77" s="1000"/>
      <c r="AF77" s="1000"/>
      <c r="AG77" s="1000"/>
      <c r="AH77" s="1000"/>
      <c r="AI77" s="1000"/>
      <c r="AJ77" s="1000"/>
      <c r="AK77" s="1000"/>
      <c r="AL77" s="1000"/>
      <c r="AM77" s="1000"/>
      <c r="AN77" s="1000"/>
      <c r="AO77" s="1000"/>
      <c r="AP77" s="1000"/>
      <c r="AQ77" s="1000"/>
      <c r="AR77" s="1000"/>
      <c r="AS77" s="1000"/>
      <c r="AT77" s="1000"/>
      <c r="AU77" s="1000"/>
      <c r="AV77" s="1000"/>
      <c r="AW77" s="1000"/>
      <c r="AX77" s="1000"/>
      <c r="AY77" s="1000"/>
      <c r="AZ77" s="1000"/>
      <c r="BA77" s="1000"/>
      <c r="BB77" s="1000"/>
      <c r="BC77" s="1000"/>
      <c r="BD77" s="1000"/>
      <c r="BE77" s="1000"/>
      <c r="BF77" s="1000"/>
      <c r="BG77" s="1000"/>
      <c r="BH77" s="1000"/>
      <c r="BI77" s="1000"/>
      <c r="BJ77" s="1000"/>
      <c r="BK77" s="1000"/>
      <c r="BL77" s="1000"/>
      <c r="BM77" s="1000"/>
      <c r="BN77" s="1000"/>
      <c r="BO77" s="1000"/>
      <c r="BP77" s="1000"/>
      <c r="BQ77" s="1000"/>
      <c r="BR77" s="1000"/>
      <c r="BS77" s="1000"/>
      <c r="BT77" s="1000"/>
      <c r="BU77" s="1000"/>
      <c r="BV77" s="1000"/>
      <c r="BW77" s="1000"/>
      <c r="BX77" s="1000"/>
      <c r="BY77" s="1000"/>
      <c r="BZ77" s="1000"/>
      <c r="CA77" s="1000"/>
      <c r="CB77" s="1000"/>
      <c r="CC77" s="1000"/>
      <c r="CD77" s="1000"/>
      <c r="CE77" s="1000"/>
      <c r="CF77" s="1000"/>
      <c r="CG77" s="1000"/>
      <c r="CH77" s="1000"/>
      <c r="CI77" s="1000"/>
      <c r="CJ77" s="1000"/>
      <c r="CK77" s="1000"/>
      <c r="CL77" s="1000"/>
      <c r="CM77" s="1000"/>
      <c r="CN77" s="1000"/>
      <c r="CO77" s="1000"/>
      <c r="CP77" s="1000"/>
      <c r="CQ77" s="1000"/>
      <c r="CR77" s="1000"/>
      <c r="CS77" s="1000"/>
      <c r="CT77" s="1000"/>
      <c r="CU77" s="1000"/>
      <c r="CV77" s="1000"/>
      <c r="CW77" s="1000"/>
      <c r="CX77" s="1000"/>
      <c r="CY77" s="1000"/>
      <c r="CZ77" s="1000"/>
      <c r="DA77" s="1000"/>
      <c r="DB77" s="1000"/>
      <c r="DC77" s="1000"/>
      <c r="DD77" s="1000"/>
      <c r="DE77" s="1000"/>
      <c r="DF77" s="1000"/>
      <c r="DG77" s="1000"/>
      <c r="DH77" s="1000"/>
      <c r="DI77" s="1000"/>
      <c r="DJ77" s="1000"/>
      <c r="DK77" s="1000"/>
      <c r="DL77" s="1000"/>
      <c r="DM77" s="1000"/>
      <c r="DN77" s="1000"/>
      <c r="DO77" s="1000"/>
      <c r="DP77" s="1000"/>
      <c r="DQ77" s="1000"/>
      <c r="DR77" s="1000"/>
      <c r="DS77" s="1000"/>
      <c r="DT77" s="1000"/>
      <c r="DU77" s="1000"/>
      <c r="DV77" s="1000"/>
      <c r="DW77" s="1000"/>
      <c r="DX77" s="1000"/>
      <c r="DY77" s="1000"/>
      <c r="DZ77" s="1000"/>
      <c r="EA77" s="1000"/>
      <c r="EB77" s="1000"/>
      <c r="EC77" s="1001"/>
      <c r="ED77" s="273" t="str">
        <f t="shared" si="0"/>
        <v>xxxxxxxxxxxxxxxxxxxxxxxxxxxxxxxxxxxxxxxxxxxxxxxxxxxxxxxxxxxxxxxxxxxxxxxxxxxxxxxxxxxxxxxxxxxxxxxxxxxxxxxxxxxxxxxxxxxxxxxxxxxxxxxx</v>
      </c>
    </row>
    <row r="78" spans="1:134" x14ac:dyDescent="0.2">
      <c r="A78" s="280">
        <v>2135</v>
      </c>
      <c r="B78" s="338" t="s">
        <v>168</v>
      </c>
      <c r="C78" s="1526">
        <f>SUMPRODUCT(SUMIF('Sch ParentTrial Balance Input'!$A:$A,'Sch Parent TB Converter'!$G78:$EC78,'Sch ParentTrial Balance Input'!C:C))</f>
        <v>0</v>
      </c>
      <c r="D78" s="1526">
        <f>SUMPRODUCT(SUMIF('Sch ParentTrial Balance Input'!$A:$A,'Sch Parent TB Converter'!$G78:$EC78,'Sch ParentTrial Balance Input'!D:D))</f>
        <v>0</v>
      </c>
      <c r="E78" s="1526">
        <f>SUMPRODUCT(SUMIF('Sch ParentTrial Balance Input'!$A:$A,'Sch Parent TB Converter'!$G78:$EC78,'Sch ParentTrial Balance Input'!E:E))</f>
        <v>0</v>
      </c>
      <c r="F78" s="1526"/>
      <c r="G78" s="1000"/>
      <c r="H78" s="1000"/>
      <c r="I78" s="1000"/>
      <c r="J78" s="1000"/>
      <c r="K78" s="1000"/>
      <c r="L78" s="1000"/>
      <c r="M78" s="1000"/>
      <c r="N78" s="1000"/>
      <c r="O78" s="1000"/>
      <c r="P78" s="1000"/>
      <c r="Q78" s="1000"/>
      <c r="R78" s="1000"/>
      <c r="S78" s="1000"/>
      <c r="T78" s="1000"/>
      <c r="U78" s="1000"/>
      <c r="V78" s="1000"/>
      <c r="W78" s="1000"/>
      <c r="X78" s="1000"/>
      <c r="Y78" s="1000"/>
      <c r="Z78" s="1000"/>
      <c r="AA78" s="1000"/>
      <c r="AB78" s="1000"/>
      <c r="AC78" s="1000"/>
      <c r="AD78" s="1000"/>
      <c r="AE78" s="1000"/>
      <c r="AF78" s="1000"/>
      <c r="AG78" s="1000"/>
      <c r="AH78" s="1000"/>
      <c r="AI78" s="1000"/>
      <c r="AJ78" s="1000"/>
      <c r="AK78" s="1000"/>
      <c r="AL78" s="1000"/>
      <c r="AM78" s="1000"/>
      <c r="AN78" s="1000"/>
      <c r="AO78" s="1000"/>
      <c r="AP78" s="1000"/>
      <c r="AQ78" s="1000"/>
      <c r="AR78" s="1000"/>
      <c r="AS78" s="1000"/>
      <c r="AT78" s="1000"/>
      <c r="AU78" s="1000"/>
      <c r="AV78" s="1000"/>
      <c r="AW78" s="1000"/>
      <c r="AX78" s="1000"/>
      <c r="AY78" s="1000"/>
      <c r="AZ78" s="1000"/>
      <c r="BA78" s="1000"/>
      <c r="BB78" s="1000"/>
      <c r="BC78" s="1000"/>
      <c r="BD78" s="1000"/>
      <c r="BE78" s="1000"/>
      <c r="BF78" s="1000"/>
      <c r="BG78" s="1000"/>
      <c r="BH78" s="1000"/>
      <c r="BI78" s="1000"/>
      <c r="BJ78" s="1000"/>
      <c r="BK78" s="1000"/>
      <c r="BL78" s="1000"/>
      <c r="BM78" s="1000"/>
      <c r="BN78" s="1000"/>
      <c r="BO78" s="1000"/>
      <c r="BP78" s="1000"/>
      <c r="BQ78" s="1000"/>
      <c r="BR78" s="1000"/>
      <c r="BS78" s="1000"/>
      <c r="BT78" s="1000"/>
      <c r="BU78" s="1000"/>
      <c r="BV78" s="1000"/>
      <c r="BW78" s="1000"/>
      <c r="BX78" s="1000"/>
      <c r="BY78" s="1000"/>
      <c r="BZ78" s="1000"/>
      <c r="CA78" s="1000"/>
      <c r="CB78" s="1000"/>
      <c r="CC78" s="1000"/>
      <c r="CD78" s="1000"/>
      <c r="CE78" s="1000"/>
      <c r="CF78" s="1000"/>
      <c r="CG78" s="1000"/>
      <c r="CH78" s="1000"/>
      <c r="CI78" s="1000"/>
      <c r="CJ78" s="1000"/>
      <c r="CK78" s="1000"/>
      <c r="CL78" s="1000"/>
      <c r="CM78" s="1000"/>
      <c r="CN78" s="1000"/>
      <c r="CO78" s="1000"/>
      <c r="CP78" s="1000"/>
      <c r="CQ78" s="1000"/>
      <c r="CR78" s="1000"/>
      <c r="CS78" s="1000"/>
      <c r="CT78" s="1000"/>
      <c r="CU78" s="1000"/>
      <c r="CV78" s="1000"/>
      <c r="CW78" s="1000"/>
      <c r="CX78" s="1000"/>
      <c r="CY78" s="1000"/>
      <c r="CZ78" s="1000"/>
      <c r="DA78" s="1000"/>
      <c r="DB78" s="1000"/>
      <c r="DC78" s="1000"/>
      <c r="DD78" s="1000"/>
      <c r="DE78" s="1000"/>
      <c r="DF78" s="1000"/>
      <c r="DG78" s="1000"/>
      <c r="DH78" s="1000"/>
      <c r="DI78" s="1000"/>
      <c r="DJ78" s="1000"/>
      <c r="DK78" s="1000"/>
      <c r="DL78" s="1000"/>
      <c r="DM78" s="1000"/>
      <c r="DN78" s="1000"/>
      <c r="DO78" s="1000"/>
      <c r="DP78" s="1000"/>
      <c r="DQ78" s="1000"/>
      <c r="DR78" s="1000"/>
      <c r="DS78" s="1000"/>
      <c r="DT78" s="1000"/>
      <c r="DU78" s="1000"/>
      <c r="DV78" s="1000"/>
      <c r="DW78" s="1000"/>
      <c r="DX78" s="1000"/>
      <c r="DY78" s="1000"/>
      <c r="DZ78" s="1000"/>
      <c r="EA78" s="1000"/>
      <c r="EB78" s="1000"/>
      <c r="EC78" s="1001"/>
      <c r="ED78" s="273" t="str">
        <f t="shared" si="0"/>
        <v>xxxxxxxxxxxxxxxxxxxxxxxxxxxxxxxxxxxxxxxxxxxxxxxxxxxxxxxxxxxxxxxxxxxxxxxxxxxxxxxxxxxxxxxxxxxxxxxxxxxxxxxxxxxxxxxxxxxxxxxxxxxxxxxx</v>
      </c>
    </row>
    <row r="79" spans="1:134" x14ac:dyDescent="0.2">
      <c r="A79" s="280">
        <v>2136</v>
      </c>
      <c r="B79" s="338" t="s">
        <v>108</v>
      </c>
      <c r="C79" s="1526">
        <f>SUMPRODUCT(SUMIF('Sch ParentTrial Balance Input'!$A:$A,'Sch Parent TB Converter'!$G79:$EC79,'Sch ParentTrial Balance Input'!C:C))</f>
        <v>0</v>
      </c>
      <c r="D79" s="1526">
        <f>SUMPRODUCT(SUMIF('Sch ParentTrial Balance Input'!$A:$A,'Sch Parent TB Converter'!$G79:$EC79,'Sch ParentTrial Balance Input'!D:D))</f>
        <v>0</v>
      </c>
      <c r="E79" s="1526">
        <f>SUMPRODUCT(SUMIF('Sch ParentTrial Balance Input'!$A:$A,'Sch Parent TB Converter'!$G79:$EC79,'Sch ParentTrial Balance Input'!E:E))</f>
        <v>0</v>
      </c>
      <c r="F79" s="1526"/>
      <c r="G79" s="1000"/>
      <c r="H79" s="1000"/>
      <c r="I79" s="1000"/>
      <c r="J79" s="1000"/>
      <c r="K79" s="1000"/>
      <c r="L79" s="1000"/>
      <c r="M79" s="1000"/>
      <c r="N79" s="1000"/>
      <c r="O79" s="1000"/>
      <c r="P79" s="1000"/>
      <c r="Q79" s="1000"/>
      <c r="R79" s="1000"/>
      <c r="S79" s="1000"/>
      <c r="T79" s="1000"/>
      <c r="U79" s="1000"/>
      <c r="V79" s="1000"/>
      <c r="W79" s="1000"/>
      <c r="X79" s="1000"/>
      <c r="Y79" s="1000"/>
      <c r="Z79" s="1000"/>
      <c r="AA79" s="1000"/>
      <c r="AB79" s="1000"/>
      <c r="AC79" s="1000"/>
      <c r="AD79" s="1000"/>
      <c r="AE79" s="1000"/>
      <c r="AF79" s="1000"/>
      <c r="AG79" s="1000"/>
      <c r="AH79" s="1000"/>
      <c r="AI79" s="1000"/>
      <c r="AJ79" s="1000"/>
      <c r="AK79" s="1000"/>
      <c r="AL79" s="1000"/>
      <c r="AM79" s="1000"/>
      <c r="AN79" s="1000"/>
      <c r="AO79" s="1000"/>
      <c r="AP79" s="1000"/>
      <c r="AQ79" s="1000"/>
      <c r="AR79" s="1000"/>
      <c r="AS79" s="1000"/>
      <c r="AT79" s="1000"/>
      <c r="AU79" s="1000"/>
      <c r="AV79" s="1000"/>
      <c r="AW79" s="1000"/>
      <c r="AX79" s="1000"/>
      <c r="AY79" s="1000"/>
      <c r="AZ79" s="1000"/>
      <c r="BA79" s="1000"/>
      <c r="BB79" s="1000"/>
      <c r="BC79" s="1000"/>
      <c r="BD79" s="1000"/>
      <c r="BE79" s="1000"/>
      <c r="BF79" s="1000"/>
      <c r="BG79" s="1000"/>
      <c r="BH79" s="1000"/>
      <c r="BI79" s="1000"/>
      <c r="BJ79" s="1000"/>
      <c r="BK79" s="1000"/>
      <c r="BL79" s="1000"/>
      <c r="BM79" s="1000"/>
      <c r="BN79" s="1000"/>
      <c r="BO79" s="1000"/>
      <c r="BP79" s="1000"/>
      <c r="BQ79" s="1000"/>
      <c r="BR79" s="1000"/>
      <c r="BS79" s="1000"/>
      <c r="BT79" s="1000"/>
      <c r="BU79" s="1000"/>
      <c r="BV79" s="1000"/>
      <c r="BW79" s="1000"/>
      <c r="BX79" s="1000"/>
      <c r="BY79" s="1000"/>
      <c r="BZ79" s="1000"/>
      <c r="CA79" s="1000"/>
      <c r="CB79" s="1000"/>
      <c r="CC79" s="1000"/>
      <c r="CD79" s="1000"/>
      <c r="CE79" s="1000"/>
      <c r="CF79" s="1000"/>
      <c r="CG79" s="1000"/>
      <c r="CH79" s="1000"/>
      <c r="CI79" s="1000"/>
      <c r="CJ79" s="1000"/>
      <c r="CK79" s="1000"/>
      <c r="CL79" s="1000"/>
      <c r="CM79" s="1000"/>
      <c r="CN79" s="1000"/>
      <c r="CO79" s="1000"/>
      <c r="CP79" s="1000"/>
      <c r="CQ79" s="1000"/>
      <c r="CR79" s="1000"/>
      <c r="CS79" s="1000"/>
      <c r="CT79" s="1000"/>
      <c r="CU79" s="1000"/>
      <c r="CV79" s="1000"/>
      <c r="CW79" s="1000"/>
      <c r="CX79" s="1000"/>
      <c r="CY79" s="1000"/>
      <c r="CZ79" s="1000"/>
      <c r="DA79" s="1000"/>
      <c r="DB79" s="1000"/>
      <c r="DC79" s="1000"/>
      <c r="DD79" s="1000"/>
      <c r="DE79" s="1000"/>
      <c r="DF79" s="1000"/>
      <c r="DG79" s="1000"/>
      <c r="DH79" s="1000"/>
      <c r="DI79" s="1000"/>
      <c r="DJ79" s="1000"/>
      <c r="DK79" s="1000"/>
      <c r="DL79" s="1000"/>
      <c r="DM79" s="1000"/>
      <c r="DN79" s="1000"/>
      <c r="DO79" s="1000"/>
      <c r="DP79" s="1000"/>
      <c r="DQ79" s="1000"/>
      <c r="DR79" s="1000"/>
      <c r="DS79" s="1000"/>
      <c r="DT79" s="1000"/>
      <c r="DU79" s="1000"/>
      <c r="DV79" s="1000"/>
      <c r="DW79" s="1000"/>
      <c r="DX79" s="1000"/>
      <c r="DY79" s="1000"/>
      <c r="DZ79" s="1000"/>
      <c r="EA79" s="1000"/>
      <c r="EB79" s="1000"/>
      <c r="EC79" s="1001"/>
      <c r="ED79" s="273" t="str">
        <f t="shared" si="0"/>
        <v>xxxxxxxxxxxxxxxxxxxxxxxxxxxxxxxxxxxxxxxxxxxxxxxxxxxxxxxxxxxxxxxxxxxxxxxxxxxxxxxxxxxxxxxxxxxxxxxxxxxxxxxxxxxxxxxxxxxxxxxxxxxxxxxx</v>
      </c>
    </row>
    <row r="80" spans="1:134" x14ac:dyDescent="0.2">
      <c r="A80" s="280">
        <v>2140</v>
      </c>
      <c r="B80" s="338" t="s">
        <v>169</v>
      </c>
      <c r="C80" s="1526">
        <f>SUMPRODUCT(SUMIF('Sch ParentTrial Balance Input'!$A:$A,'Sch Parent TB Converter'!$G80:$EC80,'Sch ParentTrial Balance Input'!C:C))</f>
        <v>0</v>
      </c>
      <c r="D80" s="1526">
        <f>SUMPRODUCT(SUMIF('Sch ParentTrial Balance Input'!$A:$A,'Sch Parent TB Converter'!$G80:$EC80,'Sch ParentTrial Balance Input'!D:D))</f>
        <v>0</v>
      </c>
      <c r="E80" s="1526">
        <f>SUMPRODUCT(SUMIF('Sch ParentTrial Balance Input'!$A:$A,'Sch Parent TB Converter'!$G80:$EC80,'Sch ParentTrial Balance Input'!E:E))</f>
        <v>0</v>
      </c>
      <c r="F80" s="1526"/>
      <c r="G80" s="1000"/>
      <c r="H80" s="1000"/>
      <c r="I80" s="1000"/>
      <c r="J80" s="1000"/>
      <c r="K80" s="1000"/>
      <c r="L80" s="1000"/>
      <c r="M80" s="1000"/>
      <c r="N80" s="1000"/>
      <c r="O80" s="1000"/>
      <c r="P80" s="1000"/>
      <c r="Q80" s="1000"/>
      <c r="R80" s="1000"/>
      <c r="S80" s="1000"/>
      <c r="T80" s="1000"/>
      <c r="U80" s="1000"/>
      <c r="V80" s="1000"/>
      <c r="W80" s="1000"/>
      <c r="X80" s="1000"/>
      <c r="Y80" s="1000"/>
      <c r="Z80" s="1000"/>
      <c r="AA80" s="1000"/>
      <c r="AB80" s="1000"/>
      <c r="AC80" s="1000"/>
      <c r="AD80" s="1000"/>
      <c r="AE80" s="1000"/>
      <c r="AF80" s="1000"/>
      <c r="AG80" s="1000"/>
      <c r="AH80" s="1000"/>
      <c r="AI80" s="1000"/>
      <c r="AJ80" s="1000"/>
      <c r="AK80" s="1000"/>
      <c r="AL80" s="1000"/>
      <c r="AM80" s="1000"/>
      <c r="AN80" s="1000"/>
      <c r="AO80" s="1000"/>
      <c r="AP80" s="1000"/>
      <c r="AQ80" s="1000"/>
      <c r="AR80" s="1000"/>
      <c r="AS80" s="1000"/>
      <c r="AT80" s="1000"/>
      <c r="AU80" s="1000"/>
      <c r="AV80" s="1000"/>
      <c r="AW80" s="1000"/>
      <c r="AX80" s="1000"/>
      <c r="AY80" s="1000"/>
      <c r="AZ80" s="1000"/>
      <c r="BA80" s="1000"/>
      <c r="BB80" s="1000"/>
      <c r="BC80" s="1000"/>
      <c r="BD80" s="1000"/>
      <c r="BE80" s="1000"/>
      <c r="BF80" s="1000"/>
      <c r="BG80" s="1000"/>
      <c r="BH80" s="1000"/>
      <c r="BI80" s="1000"/>
      <c r="BJ80" s="1000"/>
      <c r="BK80" s="1000"/>
      <c r="BL80" s="1000"/>
      <c r="BM80" s="1000"/>
      <c r="BN80" s="1000"/>
      <c r="BO80" s="1000"/>
      <c r="BP80" s="1000"/>
      <c r="BQ80" s="1000"/>
      <c r="BR80" s="1000"/>
      <c r="BS80" s="1000"/>
      <c r="BT80" s="1000"/>
      <c r="BU80" s="1000"/>
      <c r="BV80" s="1000"/>
      <c r="BW80" s="1000"/>
      <c r="BX80" s="1000"/>
      <c r="BY80" s="1000"/>
      <c r="BZ80" s="1000"/>
      <c r="CA80" s="1000"/>
      <c r="CB80" s="1000"/>
      <c r="CC80" s="1000"/>
      <c r="CD80" s="1000"/>
      <c r="CE80" s="1000"/>
      <c r="CF80" s="1000"/>
      <c r="CG80" s="1000"/>
      <c r="CH80" s="1000"/>
      <c r="CI80" s="1000"/>
      <c r="CJ80" s="1000"/>
      <c r="CK80" s="1000"/>
      <c r="CL80" s="1000"/>
      <c r="CM80" s="1000"/>
      <c r="CN80" s="1000"/>
      <c r="CO80" s="1000"/>
      <c r="CP80" s="1000"/>
      <c r="CQ80" s="1000"/>
      <c r="CR80" s="1000"/>
      <c r="CS80" s="1000"/>
      <c r="CT80" s="1000"/>
      <c r="CU80" s="1000"/>
      <c r="CV80" s="1000"/>
      <c r="CW80" s="1000"/>
      <c r="CX80" s="1000"/>
      <c r="CY80" s="1000"/>
      <c r="CZ80" s="1000"/>
      <c r="DA80" s="1000"/>
      <c r="DB80" s="1000"/>
      <c r="DC80" s="1000"/>
      <c r="DD80" s="1000"/>
      <c r="DE80" s="1000"/>
      <c r="DF80" s="1000"/>
      <c r="DG80" s="1000"/>
      <c r="DH80" s="1000"/>
      <c r="DI80" s="1000"/>
      <c r="DJ80" s="1000"/>
      <c r="DK80" s="1000"/>
      <c r="DL80" s="1000"/>
      <c r="DM80" s="1000"/>
      <c r="DN80" s="1000"/>
      <c r="DO80" s="1000"/>
      <c r="DP80" s="1000"/>
      <c r="DQ80" s="1000"/>
      <c r="DR80" s="1000"/>
      <c r="DS80" s="1000"/>
      <c r="DT80" s="1000"/>
      <c r="DU80" s="1000"/>
      <c r="DV80" s="1000"/>
      <c r="DW80" s="1000"/>
      <c r="DX80" s="1000"/>
      <c r="DY80" s="1000"/>
      <c r="DZ80" s="1000"/>
      <c r="EA80" s="1000"/>
      <c r="EB80" s="1000"/>
      <c r="EC80" s="1001"/>
      <c r="ED80" s="273" t="str">
        <f t="shared" si="0"/>
        <v>xxxxxxxxxxxxxxxxxxxxxxxxxxxxxxxxxxxxxxxxxxxxxxxxxxxxxxxxxxxxxxxxxxxxxxxxxxxxxxxxxxxxxxxxxxxxxxxxxxxxxxxxxxxxxxxxxxxxxxxxxxxxxxxx</v>
      </c>
    </row>
    <row r="81" spans="1:134" x14ac:dyDescent="0.2">
      <c r="A81" s="280">
        <v>2150</v>
      </c>
      <c r="B81" s="338" t="s">
        <v>170</v>
      </c>
      <c r="C81" s="1526">
        <f>SUMPRODUCT(SUMIF('Sch ParentTrial Balance Input'!$A:$A,'Sch Parent TB Converter'!$G81:$EC81,'Sch ParentTrial Balance Input'!C:C))</f>
        <v>0</v>
      </c>
      <c r="D81" s="1526">
        <f>SUMPRODUCT(SUMIF('Sch ParentTrial Balance Input'!$A:$A,'Sch Parent TB Converter'!$G81:$EC81,'Sch ParentTrial Balance Input'!D:D))</f>
        <v>0</v>
      </c>
      <c r="E81" s="1526">
        <f>SUMPRODUCT(SUMIF('Sch ParentTrial Balance Input'!$A:$A,'Sch Parent TB Converter'!$G81:$EC81,'Sch ParentTrial Balance Input'!E:E))</f>
        <v>0</v>
      </c>
      <c r="F81" s="1526"/>
      <c r="G81" s="1000"/>
      <c r="H81" s="1000"/>
      <c r="I81" s="1000"/>
      <c r="J81" s="1000"/>
      <c r="K81" s="1000"/>
      <c r="L81" s="1000"/>
      <c r="M81" s="1000"/>
      <c r="N81" s="1000"/>
      <c r="O81" s="1000"/>
      <c r="P81" s="1000"/>
      <c r="Q81" s="1000"/>
      <c r="R81" s="1000"/>
      <c r="S81" s="1000"/>
      <c r="T81" s="1000"/>
      <c r="U81" s="1000"/>
      <c r="V81" s="1000"/>
      <c r="W81" s="1000"/>
      <c r="X81" s="1000"/>
      <c r="Y81" s="1000"/>
      <c r="Z81" s="1000"/>
      <c r="AA81" s="1000"/>
      <c r="AB81" s="1000"/>
      <c r="AC81" s="1000"/>
      <c r="AD81" s="1000"/>
      <c r="AE81" s="1000"/>
      <c r="AF81" s="1000"/>
      <c r="AG81" s="1000"/>
      <c r="AH81" s="1000"/>
      <c r="AI81" s="1000"/>
      <c r="AJ81" s="1000"/>
      <c r="AK81" s="1000"/>
      <c r="AL81" s="1000"/>
      <c r="AM81" s="1000"/>
      <c r="AN81" s="1000"/>
      <c r="AO81" s="1000"/>
      <c r="AP81" s="1000"/>
      <c r="AQ81" s="1000"/>
      <c r="AR81" s="1000"/>
      <c r="AS81" s="1000"/>
      <c r="AT81" s="1000"/>
      <c r="AU81" s="1000"/>
      <c r="AV81" s="1000"/>
      <c r="AW81" s="1000"/>
      <c r="AX81" s="1000"/>
      <c r="AY81" s="1000"/>
      <c r="AZ81" s="1000"/>
      <c r="BA81" s="1000"/>
      <c r="BB81" s="1000"/>
      <c r="BC81" s="1000"/>
      <c r="BD81" s="1000"/>
      <c r="BE81" s="1000"/>
      <c r="BF81" s="1000"/>
      <c r="BG81" s="1000"/>
      <c r="BH81" s="1000"/>
      <c r="BI81" s="1000"/>
      <c r="BJ81" s="1000"/>
      <c r="BK81" s="1000"/>
      <c r="BL81" s="1000"/>
      <c r="BM81" s="1000"/>
      <c r="BN81" s="1000"/>
      <c r="BO81" s="1000"/>
      <c r="BP81" s="1000"/>
      <c r="BQ81" s="1000"/>
      <c r="BR81" s="1000"/>
      <c r="BS81" s="1000"/>
      <c r="BT81" s="1000"/>
      <c r="BU81" s="1000"/>
      <c r="BV81" s="1000"/>
      <c r="BW81" s="1000"/>
      <c r="BX81" s="1000"/>
      <c r="BY81" s="1000"/>
      <c r="BZ81" s="1000"/>
      <c r="CA81" s="1000"/>
      <c r="CB81" s="1000"/>
      <c r="CC81" s="1000"/>
      <c r="CD81" s="1000"/>
      <c r="CE81" s="1000"/>
      <c r="CF81" s="1000"/>
      <c r="CG81" s="1000"/>
      <c r="CH81" s="1000"/>
      <c r="CI81" s="1000"/>
      <c r="CJ81" s="1000"/>
      <c r="CK81" s="1000"/>
      <c r="CL81" s="1000"/>
      <c r="CM81" s="1000"/>
      <c r="CN81" s="1000"/>
      <c r="CO81" s="1000"/>
      <c r="CP81" s="1000"/>
      <c r="CQ81" s="1000"/>
      <c r="CR81" s="1000"/>
      <c r="CS81" s="1000"/>
      <c r="CT81" s="1000"/>
      <c r="CU81" s="1000"/>
      <c r="CV81" s="1000"/>
      <c r="CW81" s="1000"/>
      <c r="CX81" s="1000"/>
      <c r="CY81" s="1000"/>
      <c r="CZ81" s="1000"/>
      <c r="DA81" s="1000"/>
      <c r="DB81" s="1000"/>
      <c r="DC81" s="1000"/>
      <c r="DD81" s="1000"/>
      <c r="DE81" s="1000"/>
      <c r="DF81" s="1000"/>
      <c r="DG81" s="1000"/>
      <c r="DH81" s="1000"/>
      <c r="DI81" s="1000"/>
      <c r="DJ81" s="1000"/>
      <c r="DK81" s="1000"/>
      <c r="DL81" s="1000"/>
      <c r="DM81" s="1000"/>
      <c r="DN81" s="1000"/>
      <c r="DO81" s="1000"/>
      <c r="DP81" s="1000"/>
      <c r="DQ81" s="1000"/>
      <c r="DR81" s="1000"/>
      <c r="DS81" s="1000"/>
      <c r="DT81" s="1000"/>
      <c r="DU81" s="1000"/>
      <c r="DV81" s="1000"/>
      <c r="DW81" s="1000"/>
      <c r="DX81" s="1000"/>
      <c r="DY81" s="1000"/>
      <c r="DZ81" s="1000"/>
      <c r="EA81" s="1000"/>
      <c r="EB81" s="1000"/>
      <c r="EC81" s="1001"/>
      <c r="ED81" s="273" t="str">
        <f t="shared" si="0"/>
        <v>xxxxxxxxxxxxxxxxxxxxxxxxxxxxxxxxxxxxxxxxxxxxxxxxxxxxxxxxxxxxxxxxxxxxxxxxxxxxxxxxxxxxxxxxxxxxxxxxxxxxxxxxxxxxxxxxxxxxxxxxxxxxxxxx</v>
      </c>
    </row>
    <row r="82" spans="1:134" x14ac:dyDescent="0.2">
      <c r="A82" s="280">
        <v>2170</v>
      </c>
      <c r="B82" s="338" t="s">
        <v>171</v>
      </c>
      <c r="C82" s="1526">
        <f>SUMPRODUCT(SUMIF('Sch ParentTrial Balance Input'!$A:$A,'Sch Parent TB Converter'!$G82:$EC82,'Sch ParentTrial Balance Input'!C:C))</f>
        <v>0</v>
      </c>
      <c r="D82" s="1526">
        <f>SUMPRODUCT(SUMIF('Sch ParentTrial Balance Input'!$A:$A,'Sch Parent TB Converter'!$G82:$EC82,'Sch ParentTrial Balance Input'!D:D))</f>
        <v>0</v>
      </c>
      <c r="E82" s="1526">
        <f>SUMPRODUCT(SUMIF('Sch ParentTrial Balance Input'!$A:$A,'Sch Parent TB Converter'!$G82:$EC82,'Sch ParentTrial Balance Input'!E:E))</f>
        <v>0</v>
      </c>
      <c r="F82" s="1526"/>
      <c r="G82" s="1000"/>
      <c r="H82" s="1000"/>
      <c r="I82" s="1000"/>
      <c r="J82" s="1000"/>
      <c r="K82" s="1000"/>
      <c r="L82" s="1000"/>
      <c r="M82" s="1000"/>
      <c r="N82" s="1000"/>
      <c r="O82" s="1000"/>
      <c r="P82" s="1000"/>
      <c r="Q82" s="1000"/>
      <c r="R82" s="1000"/>
      <c r="S82" s="1000"/>
      <c r="T82" s="1000"/>
      <c r="U82" s="1000"/>
      <c r="V82" s="1000"/>
      <c r="W82" s="1000"/>
      <c r="X82" s="1000"/>
      <c r="Y82" s="1000"/>
      <c r="Z82" s="1000"/>
      <c r="AA82" s="1000"/>
      <c r="AB82" s="1000"/>
      <c r="AC82" s="1000"/>
      <c r="AD82" s="1000"/>
      <c r="AE82" s="1000"/>
      <c r="AF82" s="1000"/>
      <c r="AG82" s="1000"/>
      <c r="AH82" s="1000"/>
      <c r="AI82" s="1000"/>
      <c r="AJ82" s="1000"/>
      <c r="AK82" s="1000"/>
      <c r="AL82" s="1000"/>
      <c r="AM82" s="1000"/>
      <c r="AN82" s="1000"/>
      <c r="AO82" s="1000"/>
      <c r="AP82" s="1000"/>
      <c r="AQ82" s="1000"/>
      <c r="AR82" s="1000"/>
      <c r="AS82" s="1000"/>
      <c r="AT82" s="1000"/>
      <c r="AU82" s="1000"/>
      <c r="AV82" s="1000"/>
      <c r="AW82" s="1000"/>
      <c r="AX82" s="1000"/>
      <c r="AY82" s="1000"/>
      <c r="AZ82" s="1000"/>
      <c r="BA82" s="1000"/>
      <c r="BB82" s="1000"/>
      <c r="BC82" s="1000"/>
      <c r="BD82" s="1000"/>
      <c r="BE82" s="1000"/>
      <c r="BF82" s="1000"/>
      <c r="BG82" s="1000"/>
      <c r="BH82" s="1000"/>
      <c r="BI82" s="1000"/>
      <c r="BJ82" s="1000"/>
      <c r="BK82" s="1000"/>
      <c r="BL82" s="1000"/>
      <c r="BM82" s="1000"/>
      <c r="BN82" s="1000"/>
      <c r="BO82" s="1000"/>
      <c r="BP82" s="1000"/>
      <c r="BQ82" s="1000"/>
      <c r="BR82" s="1000"/>
      <c r="BS82" s="1000"/>
      <c r="BT82" s="1000"/>
      <c r="BU82" s="1000"/>
      <c r="BV82" s="1000"/>
      <c r="BW82" s="1000"/>
      <c r="BX82" s="1000"/>
      <c r="BY82" s="1000"/>
      <c r="BZ82" s="1000"/>
      <c r="CA82" s="1000"/>
      <c r="CB82" s="1000"/>
      <c r="CC82" s="1000"/>
      <c r="CD82" s="1000"/>
      <c r="CE82" s="1000"/>
      <c r="CF82" s="1000"/>
      <c r="CG82" s="1000"/>
      <c r="CH82" s="1000"/>
      <c r="CI82" s="1000"/>
      <c r="CJ82" s="1000"/>
      <c r="CK82" s="1000"/>
      <c r="CL82" s="1000"/>
      <c r="CM82" s="1000"/>
      <c r="CN82" s="1000"/>
      <c r="CO82" s="1000"/>
      <c r="CP82" s="1000"/>
      <c r="CQ82" s="1000"/>
      <c r="CR82" s="1000"/>
      <c r="CS82" s="1000"/>
      <c r="CT82" s="1000"/>
      <c r="CU82" s="1000"/>
      <c r="CV82" s="1000"/>
      <c r="CW82" s="1000"/>
      <c r="CX82" s="1000"/>
      <c r="CY82" s="1000"/>
      <c r="CZ82" s="1000"/>
      <c r="DA82" s="1000"/>
      <c r="DB82" s="1000"/>
      <c r="DC82" s="1000"/>
      <c r="DD82" s="1000"/>
      <c r="DE82" s="1000"/>
      <c r="DF82" s="1000"/>
      <c r="DG82" s="1000"/>
      <c r="DH82" s="1000"/>
      <c r="DI82" s="1000"/>
      <c r="DJ82" s="1000"/>
      <c r="DK82" s="1000"/>
      <c r="DL82" s="1000"/>
      <c r="DM82" s="1000"/>
      <c r="DN82" s="1000"/>
      <c r="DO82" s="1000"/>
      <c r="DP82" s="1000"/>
      <c r="DQ82" s="1000"/>
      <c r="DR82" s="1000"/>
      <c r="DS82" s="1000"/>
      <c r="DT82" s="1000"/>
      <c r="DU82" s="1000"/>
      <c r="DV82" s="1000"/>
      <c r="DW82" s="1000"/>
      <c r="DX82" s="1000"/>
      <c r="DY82" s="1000"/>
      <c r="DZ82" s="1000"/>
      <c r="EA82" s="1000"/>
      <c r="EB82" s="1000"/>
      <c r="EC82" s="1001"/>
      <c r="ED82" s="273" t="str">
        <f t="shared" si="0"/>
        <v>xxxxxxxxxxxxxxxxxxxxxxxxxxxxxxxxxxxxxxxxxxxxxxxxxxxxxxxxxxxxxxxxxxxxxxxxxxxxxxxxxxxxxxxxxxxxxxxxxxxxxxxxxxxxxxxxxxxxxxxxxxxxxxxx</v>
      </c>
    </row>
    <row r="83" spans="1:134" x14ac:dyDescent="0.2">
      <c r="A83" s="280">
        <v>2155</v>
      </c>
      <c r="B83" s="338" t="s">
        <v>172</v>
      </c>
      <c r="C83" s="1526">
        <f>SUMPRODUCT(SUMIF('Sch ParentTrial Balance Input'!$A:$A,'Sch Parent TB Converter'!$G83:$EC83,'Sch ParentTrial Balance Input'!C:C))</f>
        <v>0</v>
      </c>
      <c r="D83" s="1526">
        <f>SUMPRODUCT(SUMIF('Sch ParentTrial Balance Input'!$A:$A,'Sch Parent TB Converter'!$G83:$EC83,'Sch ParentTrial Balance Input'!D:D))</f>
        <v>0</v>
      </c>
      <c r="E83" s="1526">
        <f>SUMPRODUCT(SUMIF('Sch ParentTrial Balance Input'!$A:$A,'Sch Parent TB Converter'!$G83:$EC83,'Sch ParentTrial Balance Input'!E:E))</f>
        <v>0</v>
      </c>
      <c r="F83" s="1526"/>
      <c r="G83" s="1000"/>
      <c r="H83" s="1000"/>
      <c r="I83" s="1000"/>
      <c r="J83" s="1000"/>
      <c r="K83" s="1000"/>
      <c r="L83" s="1000"/>
      <c r="M83" s="1000"/>
      <c r="N83" s="1000"/>
      <c r="O83" s="1000"/>
      <c r="P83" s="1000"/>
      <c r="Q83" s="1000"/>
      <c r="R83" s="1000"/>
      <c r="S83" s="1000"/>
      <c r="T83" s="1000"/>
      <c r="U83" s="1000"/>
      <c r="V83" s="1000"/>
      <c r="W83" s="1000"/>
      <c r="X83" s="1000"/>
      <c r="Y83" s="1000"/>
      <c r="Z83" s="1000"/>
      <c r="AA83" s="1000"/>
      <c r="AB83" s="1000"/>
      <c r="AC83" s="1000"/>
      <c r="AD83" s="1000"/>
      <c r="AE83" s="1000"/>
      <c r="AF83" s="1000"/>
      <c r="AG83" s="1000"/>
      <c r="AH83" s="1000"/>
      <c r="AI83" s="1000"/>
      <c r="AJ83" s="1000"/>
      <c r="AK83" s="1000"/>
      <c r="AL83" s="1000"/>
      <c r="AM83" s="1000"/>
      <c r="AN83" s="1000"/>
      <c r="AO83" s="1000"/>
      <c r="AP83" s="1000"/>
      <c r="AQ83" s="1000"/>
      <c r="AR83" s="1000"/>
      <c r="AS83" s="1000"/>
      <c r="AT83" s="1000"/>
      <c r="AU83" s="1000"/>
      <c r="AV83" s="1000"/>
      <c r="AW83" s="1000"/>
      <c r="AX83" s="1000"/>
      <c r="AY83" s="1000"/>
      <c r="AZ83" s="1000"/>
      <c r="BA83" s="1000"/>
      <c r="BB83" s="1000"/>
      <c r="BC83" s="1000"/>
      <c r="BD83" s="1000"/>
      <c r="BE83" s="1000"/>
      <c r="BF83" s="1000"/>
      <c r="BG83" s="1000"/>
      <c r="BH83" s="1000"/>
      <c r="BI83" s="1000"/>
      <c r="BJ83" s="1000"/>
      <c r="BK83" s="1000"/>
      <c r="BL83" s="1000"/>
      <c r="BM83" s="1000"/>
      <c r="BN83" s="1000"/>
      <c r="BO83" s="1000"/>
      <c r="BP83" s="1000"/>
      <c r="BQ83" s="1000"/>
      <c r="BR83" s="1000"/>
      <c r="BS83" s="1000"/>
      <c r="BT83" s="1000"/>
      <c r="BU83" s="1000"/>
      <c r="BV83" s="1000"/>
      <c r="BW83" s="1000"/>
      <c r="BX83" s="1000"/>
      <c r="BY83" s="1000"/>
      <c r="BZ83" s="1000"/>
      <c r="CA83" s="1000"/>
      <c r="CB83" s="1000"/>
      <c r="CC83" s="1000"/>
      <c r="CD83" s="1000"/>
      <c r="CE83" s="1000"/>
      <c r="CF83" s="1000"/>
      <c r="CG83" s="1000"/>
      <c r="CH83" s="1000"/>
      <c r="CI83" s="1000"/>
      <c r="CJ83" s="1000"/>
      <c r="CK83" s="1000"/>
      <c r="CL83" s="1000"/>
      <c r="CM83" s="1000"/>
      <c r="CN83" s="1000"/>
      <c r="CO83" s="1000"/>
      <c r="CP83" s="1000"/>
      <c r="CQ83" s="1000"/>
      <c r="CR83" s="1000"/>
      <c r="CS83" s="1000"/>
      <c r="CT83" s="1000"/>
      <c r="CU83" s="1000"/>
      <c r="CV83" s="1000"/>
      <c r="CW83" s="1000"/>
      <c r="CX83" s="1000"/>
      <c r="CY83" s="1000"/>
      <c r="CZ83" s="1000"/>
      <c r="DA83" s="1000"/>
      <c r="DB83" s="1000"/>
      <c r="DC83" s="1000"/>
      <c r="DD83" s="1000"/>
      <c r="DE83" s="1000"/>
      <c r="DF83" s="1000"/>
      <c r="DG83" s="1000"/>
      <c r="DH83" s="1000"/>
      <c r="DI83" s="1000"/>
      <c r="DJ83" s="1000"/>
      <c r="DK83" s="1000"/>
      <c r="DL83" s="1000"/>
      <c r="DM83" s="1000"/>
      <c r="DN83" s="1000"/>
      <c r="DO83" s="1000"/>
      <c r="DP83" s="1000"/>
      <c r="DQ83" s="1000"/>
      <c r="DR83" s="1000"/>
      <c r="DS83" s="1000"/>
      <c r="DT83" s="1000"/>
      <c r="DU83" s="1000"/>
      <c r="DV83" s="1000"/>
      <c r="DW83" s="1000"/>
      <c r="DX83" s="1000"/>
      <c r="DY83" s="1000"/>
      <c r="DZ83" s="1000"/>
      <c r="EA83" s="1000"/>
      <c r="EB83" s="1000"/>
      <c r="EC83" s="1001"/>
      <c r="ED83" s="273" t="str">
        <f t="shared" si="0"/>
        <v>xxxxxxxxxxxxxxxxxxxxxxxxxxxxxxxxxxxxxxxxxxxxxxxxxxxxxxxxxxxxxxxxxxxxxxxxxxxxxxxxxxxxxxxxxxxxxxxxxxxxxxxxxxxxxxxxxxxxxxxxxxxxxxxx</v>
      </c>
    </row>
    <row r="84" spans="1:134" x14ac:dyDescent="0.2">
      <c r="A84" s="280">
        <v>2160</v>
      </c>
      <c r="B84" s="338" t="s">
        <v>173</v>
      </c>
      <c r="C84" s="1526">
        <f>SUMPRODUCT(SUMIF('Sch ParentTrial Balance Input'!$A:$A,'Sch Parent TB Converter'!$G84:$EC84,'Sch ParentTrial Balance Input'!C:C))</f>
        <v>0</v>
      </c>
      <c r="D84" s="1526">
        <f>SUMPRODUCT(SUMIF('Sch ParentTrial Balance Input'!$A:$A,'Sch Parent TB Converter'!$G84:$EC84,'Sch ParentTrial Balance Input'!D:D))</f>
        <v>0</v>
      </c>
      <c r="E84" s="1526">
        <f>SUMPRODUCT(SUMIF('Sch ParentTrial Balance Input'!$A:$A,'Sch Parent TB Converter'!$G84:$EC84,'Sch ParentTrial Balance Input'!E:E))</f>
        <v>0</v>
      </c>
      <c r="F84" s="1526"/>
      <c r="G84" s="1000"/>
      <c r="H84" s="1000"/>
      <c r="I84" s="1000"/>
      <c r="J84" s="1000"/>
      <c r="K84" s="1000"/>
      <c r="L84" s="1000"/>
      <c r="M84" s="1000"/>
      <c r="N84" s="1000"/>
      <c r="O84" s="1000"/>
      <c r="P84" s="1000"/>
      <c r="Q84" s="1000"/>
      <c r="R84" s="1000"/>
      <c r="S84" s="1000"/>
      <c r="T84" s="1000"/>
      <c r="U84" s="1000"/>
      <c r="V84" s="1000"/>
      <c r="W84" s="1000"/>
      <c r="X84" s="1000"/>
      <c r="Y84" s="1000"/>
      <c r="Z84" s="1000"/>
      <c r="AA84" s="1000"/>
      <c r="AB84" s="1000">
        <v>60800</v>
      </c>
      <c r="AC84" s="1000">
        <v>60900</v>
      </c>
      <c r="AD84" s="1000">
        <v>30100</v>
      </c>
      <c r="AE84" s="1000">
        <v>30300</v>
      </c>
      <c r="AF84" s="1000"/>
      <c r="AG84" s="1000"/>
      <c r="AH84" s="1000"/>
      <c r="AI84" s="1000"/>
      <c r="AJ84" s="1000"/>
      <c r="AK84" s="1000"/>
      <c r="AL84" s="1000"/>
      <c r="AM84" s="1000"/>
      <c r="AN84" s="1000"/>
      <c r="AO84" s="1000"/>
      <c r="AP84" s="1000"/>
      <c r="AQ84" s="1000"/>
      <c r="AR84" s="1000"/>
      <c r="AS84" s="1000"/>
      <c r="AT84" s="1000"/>
      <c r="AU84" s="1000"/>
      <c r="AV84" s="1000"/>
      <c r="AW84" s="1000"/>
      <c r="AX84" s="1000"/>
      <c r="AY84" s="1000"/>
      <c r="AZ84" s="1000"/>
      <c r="BA84" s="1000"/>
      <c r="BB84" s="1000"/>
      <c r="BC84" s="1000"/>
      <c r="BD84" s="1000"/>
      <c r="BE84" s="1000"/>
      <c r="BF84" s="1000"/>
      <c r="BG84" s="1000"/>
      <c r="BH84" s="1000"/>
      <c r="BI84" s="1000"/>
      <c r="BJ84" s="1000"/>
      <c r="BK84" s="1000"/>
      <c r="BL84" s="1000"/>
      <c r="BM84" s="1000"/>
      <c r="BN84" s="1000"/>
      <c r="BO84" s="1000"/>
      <c r="BP84" s="1000"/>
      <c r="BQ84" s="1000"/>
      <c r="BR84" s="1000"/>
      <c r="BS84" s="1000"/>
      <c r="BT84" s="1000"/>
      <c r="BU84" s="1000"/>
      <c r="BV84" s="1000"/>
      <c r="BW84" s="1000"/>
      <c r="BX84" s="1000"/>
      <c r="BY84" s="1000"/>
      <c r="BZ84" s="1000"/>
      <c r="CA84" s="1000"/>
      <c r="CB84" s="1000"/>
      <c r="CC84" s="1000"/>
      <c r="CD84" s="1000"/>
      <c r="CE84" s="1000"/>
      <c r="CF84" s="1000"/>
      <c r="CG84" s="1000"/>
      <c r="CH84" s="1000"/>
      <c r="CI84" s="1000"/>
      <c r="CJ84" s="1000"/>
      <c r="CK84" s="1000"/>
      <c r="CL84" s="1000"/>
      <c r="CM84" s="1000"/>
      <c r="CN84" s="1000"/>
      <c r="CO84" s="1000"/>
      <c r="CP84" s="1000"/>
      <c r="CQ84" s="1000"/>
      <c r="CR84" s="1000"/>
      <c r="CS84" s="1000"/>
      <c r="CT84" s="1000"/>
      <c r="CU84" s="1000"/>
      <c r="CV84" s="1000"/>
      <c r="CW84" s="1000"/>
      <c r="CX84" s="1000"/>
      <c r="CY84" s="1000"/>
      <c r="CZ84" s="1000"/>
      <c r="DA84" s="1000"/>
      <c r="DB84" s="1000"/>
      <c r="DC84" s="1000"/>
      <c r="DD84" s="1000"/>
      <c r="DE84" s="1000"/>
      <c r="DF84" s="1000"/>
      <c r="DG84" s="1000"/>
      <c r="DH84" s="1000"/>
      <c r="DI84" s="1000"/>
      <c r="DJ84" s="1000"/>
      <c r="DK84" s="1000"/>
      <c r="DL84" s="1000"/>
      <c r="DM84" s="1000"/>
      <c r="DN84" s="1000"/>
      <c r="DO84" s="1000"/>
      <c r="DP84" s="1000"/>
      <c r="DQ84" s="1000"/>
      <c r="DR84" s="1000"/>
      <c r="DS84" s="1000"/>
      <c r="DT84" s="1000"/>
      <c r="DU84" s="1000"/>
      <c r="DV84" s="1000"/>
      <c r="DW84" s="1000"/>
      <c r="DX84" s="1000"/>
      <c r="DY84" s="1000"/>
      <c r="DZ84" s="1000"/>
      <c r="EA84" s="1000"/>
      <c r="EB84" s="1000"/>
      <c r="EC84" s="1001"/>
      <c r="ED84" s="273" t="str">
        <f t="shared" si="0"/>
        <v>xxxxxxxxxxxxxxxxxxxxxx60800x60900x30100x30300xxxxxxxxxxxxxxxxxxxxxxxxxxxxxxxxxxxxxxxxxxxxxxxxxxxxxxxxxxxxxxxxxxxxxxxxxxxxxxxxxxxxxxxxxxxxxxxxxxxxxxx</v>
      </c>
    </row>
    <row r="85" spans="1:134" x14ac:dyDescent="0.2">
      <c r="A85" s="280">
        <v>2180</v>
      </c>
      <c r="B85" s="338" t="s">
        <v>163</v>
      </c>
      <c r="C85" s="1526">
        <f>SUMPRODUCT(SUMIF('Sch ParentTrial Balance Input'!$A:$A,'Sch Parent TB Converter'!$G85:$EC85,'Sch ParentTrial Balance Input'!C:C))</f>
        <v>0</v>
      </c>
      <c r="D85" s="1526">
        <f>SUMPRODUCT(SUMIF('Sch ParentTrial Balance Input'!$A:$A,'Sch Parent TB Converter'!$G85:$EC85,'Sch ParentTrial Balance Input'!D:D))</f>
        <v>0</v>
      </c>
      <c r="E85" s="1526">
        <f>SUMPRODUCT(SUMIF('Sch ParentTrial Balance Input'!$A:$A,'Sch Parent TB Converter'!$G85:$EC85,'Sch ParentTrial Balance Input'!E:E))</f>
        <v>0</v>
      </c>
      <c r="F85" s="1526"/>
      <c r="G85" s="1000"/>
      <c r="H85" s="1000"/>
      <c r="I85" s="1000"/>
      <c r="J85" s="1000"/>
      <c r="K85" s="1000"/>
      <c r="L85" s="1000"/>
      <c r="M85" s="1000"/>
      <c r="N85" s="1000"/>
      <c r="O85" s="1000"/>
      <c r="P85" s="1000"/>
      <c r="Q85" s="1000"/>
      <c r="R85" s="1000"/>
      <c r="S85" s="1000"/>
      <c r="T85" s="1000"/>
      <c r="U85" s="1000"/>
      <c r="V85" s="1000"/>
      <c r="W85" s="1000"/>
      <c r="X85" s="1000"/>
      <c r="Y85" s="1000"/>
      <c r="Z85" s="1000"/>
      <c r="AA85" s="1000"/>
      <c r="AB85" s="1000"/>
      <c r="AC85" s="1000"/>
      <c r="AD85" s="1000"/>
      <c r="AE85" s="1000"/>
      <c r="AF85" s="1000"/>
      <c r="AG85" s="1000"/>
      <c r="AH85" s="1000"/>
      <c r="AI85" s="1000"/>
      <c r="AJ85" s="1000"/>
      <c r="AK85" s="1000"/>
      <c r="AL85" s="1000"/>
      <c r="AM85" s="1000"/>
      <c r="AN85" s="1000"/>
      <c r="AO85" s="1000"/>
      <c r="AP85" s="1000"/>
      <c r="AQ85" s="1000"/>
      <c r="AR85" s="1000"/>
      <c r="AS85" s="1000"/>
      <c r="AT85" s="1000"/>
      <c r="AU85" s="1000"/>
      <c r="AV85" s="1000"/>
      <c r="AW85" s="1000"/>
      <c r="AX85" s="1000"/>
      <c r="AY85" s="1000"/>
      <c r="AZ85" s="1000"/>
      <c r="BA85" s="1000"/>
      <c r="BB85" s="1000"/>
      <c r="BC85" s="1000"/>
      <c r="BD85" s="1000"/>
      <c r="BE85" s="1000"/>
      <c r="BF85" s="1000"/>
      <c r="BG85" s="1000"/>
      <c r="BH85" s="1000"/>
      <c r="BI85" s="1000"/>
      <c r="BJ85" s="1000"/>
      <c r="BK85" s="1000"/>
      <c r="BL85" s="1000"/>
      <c r="BM85" s="1000"/>
      <c r="BN85" s="1000"/>
      <c r="BO85" s="1000"/>
      <c r="BP85" s="1000"/>
      <c r="BQ85" s="1000"/>
      <c r="BR85" s="1000"/>
      <c r="BS85" s="1000"/>
      <c r="BT85" s="1000"/>
      <c r="BU85" s="1000"/>
      <c r="BV85" s="1000"/>
      <c r="BW85" s="1000"/>
      <c r="BX85" s="1000"/>
      <c r="BY85" s="1000"/>
      <c r="BZ85" s="1000"/>
      <c r="CA85" s="1000"/>
      <c r="CB85" s="1000"/>
      <c r="CC85" s="1000"/>
      <c r="CD85" s="1000"/>
      <c r="CE85" s="1000"/>
      <c r="CF85" s="1000"/>
      <c r="CG85" s="1000"/>
      <c r="CH85" s="1000"/>
      <c r="CI85" s="1000"/>
      <c r="CJ85" s="1000"/>
      <c r="CK85" s="1000"/>
      <c r="CL85" s="1000"/>
      <c r="CM85" s="1000"/>
      <c r="CN85" s="1000"/>
      <c r="CO85" s="1000"/>
      <c r="CP85" s="1000"/>
      <c r="CQ85" s="1000"/>
      <c r="CR85" s="1000"/>
      <c r="CS85" s="1000"/>
      <c r="CT85" s="1000"/>
      <c r="CU85" s="1000"/>
      <c r="CV85" s="1000"/>
      <c r="CW85" s="1000"/>
      <c r="CX85" s="1000"/>
      <c r="CY85" s="1000"/>
      <c r="CZ85" s="1000"/>
      <c r="DA85" s="1000"/>
      <c r="DB85" s="1000"/>
      <c r="DC85" s="1000"/>
      <c r="DD85" s="1000"/>
      <c r="DE85" s="1000"/>
      <c r="DF85" s="1000"/>
      <c r="DG85" s="1000"/>
      <c r="DH85" s="1000"/>
      <c r="DI85" s="1000"/>
      <c r="DJ85" s="1000"/>
      <c r="DK85" s="1000"/>
      <c r="DL85" s="1000"/>
      <c r="DM85" s="1000"/>
      <c r="DN85" s="1000"/>
      <c r="DO85" s="1000"/>
      <c r="DP85" s="1000"/>
      <c r="DQ85" s="1000"/>
      <c r="DR85" s="1000"/>
      <c r="DS85" s="1000"/>
      <c r="DT85" s="1000"/>
      <c r="DU85" s="1000"/>
      <c r="DV85" s="1000"/>
      <c r="DW85" s="1000"/>
      <c r="DX85" s="1000"/>
      <c r="DY85" s="1000"/>
      <c r="DZ85" s="1000"/>
      <c r="EA85" s="1000"/>
      <c r="EB85" s="1000"/>
      <c r="EC85" s="1001"/>
      <c r="ED85" s="273" t="str">
        <f t="shared" ref="ED85:ED148" si="1">CONCATENATE("x",G85,"x",H85,"x",I85,"x",J85,"x",K85,"x",L85,"x",M85,"x",N85,"x",O85,"x",P85,"x",Q85,"x",R85,"x",S85,"x",T85,"x",U85,"x",V85,"x",W85,"x",X85,"x",Y85,"x",Z85,"x",AA85,"x",AB85,"x",AC85,"x",AD85,"x",AE85,"x",AF85,"x",AG85,"x",AH85,"x",AI85,"x",AJ85,"x",AK85,"x",AL85,"x",AM85,"x",AN85,"x",AO85,"x",AP85,"x",AQ85,"x",AR85,"x",AS85,"x",AT85,"x",AU85,"x",AV85,"x",AW85,"x",AX85,"x",AY85,"x",AZ85,"x",BA85,"x",BB85,"x",BC85,"x",BD85,"x",BE85,"x",BF85,"x",BG85,"x",BH85,"x",BI85,"x",BJ85,"x",BK85,"x",BL85,"x",BM85,"x",BN85,"x",BO85,"x",BP85,"x",BQ85,"x",BR85,"x",BS85,"x",BT85,"x",BU85,"x",BV85,"x",BW85,"x",BX85,"x",BY85,"x",BZ85,"x",CA85,"x",CB85,"x",CC85,"x",CD85,"x",CE85,"x",CF85,"x",CG85,"x",CH85,"x",CI85,"x",CJ85,"x",CK85,"x",CL85,"x",CM85,"x",CN85,"x",CO85,"x",CP85,"x",CQ85,"x",CR85,"x",CS85,"x",CT85,"x",CU85,"x",CV85,"x",CW85,"x",CX85,"x",CY85,"x",CZ85,"x",DA85,"x",DB85,"x",DC85,"x",DD85,"x",DE85,"x",DF85,"x",DG85,"x",DH85,"x",DI85,"x",DJ85,"x",DK85,"x",DL85,"x",DM85,"x",DN85,"x",DO85,"x",DP85,"x",DQ85,"x",DR85,"x",DS85,"x",DT85,"x",DU85,"x",DV85,"x",DW85,"x",DX85,"x",DY85,"x",DZ85,"x",EA85,"x",EB85,"x",EC85,"x")</f>
        <v>xxxxxxxxxxxxxxxxxxxxxxxxxxxxxxxxxxxxxxxxxxxxxxxxxxxxxxxxxxxxxxxxxxxxxxxxxxxxxxxxxxxxxxxxxxxxxxxxxxxxxxxxxxxxxxxxxxxxxxxxxxxxxxxx</v>
      </c>
    </row>
    <row r="86" spans="1:134" x14ac:dyDescent="0.2">
      <c r="A86" s="280">
        <v>2195</v>
      </c>
      <c r="B86" s="338" t="s">
        <v>109</v>
      </c>
      <c r="C86" s="1526">
        <f>SUMPRODUCT(SUMIF('Sch ParentTrial Balance Input'!$A:$A,'Sch Parent TB Converter'!$G86:$EC86,'Sch ParentTrial Balance Input'!C:C))</f>
        <v>0</v>
      </c>
      <c r="D86" s="1526">
        <f>SUMPRODUCT(SUMIF('Sch ParentTrial Balance Input'!$A:$A,'Sch Parent TB Converter'!$G86:$EC86,'Sch ParentTrial Balance Input'!D:D))</f>
        <v>0</v>
      </c>
      <c r="E86" s="1526">
        <f>SUMPRODUCT(SUMIF('Sch ParentTrial Balance Input'!$A:$A,'Sch Parent TB Converter'!$G86:$EC86,'Sch ParentTrial Balance Input'!E:E))</f>
        <v>0</v>
      </c>
      <c r="F86" s="1526"/>
      <c r="G86" s="1000"/>
      <c r="H86" s="1000"/>
      <c r="I86" s="1000"/>
      <c r="J86" s="1000"/>
      <c r="K86" s="1000"/>
      <c r="L86" s="1000"/>
      <c r="M86" s="1000"/>
      <c r="N86" s="1000"/>
      <c r="O86" s="1000"/>
      <c r="P86" s="1000"/>
      <c r="Q86" s="1000"/>
      <c r="R86" s="1000"/>
      <c r="S86" s="1000"/>
      <c r="T86" s="1000"/>
      <c r="U86" s="1000"/>
      <c r="V86" s="1000"/>
      <c r="W86" s="1000"/>
      <c r="X86" s="1000"/>
      <c r="Y86" s="1000"/>
      <c r="Z86" s="1000"/>
      <c r="AA86" s="1000"/>
      <c r="AB86" s="1000"/>
      <c r="AC86" s="1000"/>
      <c r="AD86" s="1000"/>
      <c r="AE86" s="1000"/>
      <c r="AF86" s="1000"/>
      <c r="AG86" s="1000"/>
      <c r="AH86" s="1000"/>
      <c r="AI86" s="1000"/>
      <c r="AJ86" s="1000"/>
      <c r="AK86" s="1000"/>
      <c r="AL86" s="1000"/>
      <c r="AM86" s="1000"/>
      <c r="AN86" s="1000"/>
      <c r="AO86" s="1000"/>
      <c r="AP86" s="1000"/>
      <c r="AQ86" s="1000"/>
      <c r="AR86" s="1000"/>
      <c r="AS86" s="1000"/>
      <c r="AT86" s="1000"/>
      <c r="AU86" s="1000"/>
      <c r="AV86" s="1000"/>
      <c r="AW86" s="1000"/>
      <c r="AX86" s="1000"/>
      <c r="AY86" s="1000"/>
      <c r="AZ86" s="1000"/>
      <c r="BA86" s="1000"/>
      <c r="BB86" s="1000"/>
      <c r="BC86" s="1000"/>
      <c r="BD86" s="1000"/>
      <c r="BE86" s="1000"/>
      <c r="BF86" s="1000"/>
      <c r="BG86" s="1000"/>
      <c r="BH86" s="1000"/>
      <c r="BI86" s="1000"/>
      <c r="BJ86" s="1000"/>
      <c r="BK86" s="1000"/>
      <c r="BL86" s="1000"/>
      <c r="BM86" s="1000"/>
      <c r="BN86" s="1000"/>
      <c r="BO86" s="1000"/>
      <c r="BP86" s="1000"/>
      <c r="BQ86" s="1000"/>
      <c r="BR86" s="1000"/>
      <c r="BS86" s="1000"/>
      <c r="BT86" s="1000"/>
      <c r="BU86" s="1000"/>
      <c r="BV86" s="1000"/>
      <c r="BW86" s="1000"/>
      <c r="BX86" s="1000"/>
      <c r="BY86" s="1000"/>
      <c r="BZ86" s="1000"/>
      <c r="CA86" s="1000"/>
      <c r="CB86" s="1000"/>
      <c r="CC86" s="1000"/>
      <c r="CD86" s="1000"/>
      <c r="CE86" s="1000"/>
      <c r="CF86" s="1000"/>
      <c r="CG86" s="1000"/>
      <c r="CH86" s="1000"/>
      <c r="CI86" s="1000"/>
      <c r="CJ86" s="1000"/>
      <c r="CK86" s="1000"/>
      <c r="CL86" s="1000"/>
      <c r="CM86" s="1000"/>
      <c r="CN86" s="1000"/>
      <c r="CO86" s="1000"/>
      <c r="CP86" s="1000"/>
      <c r="CQ86" s="1000"/>
      <c r="CR86" s="1000"/>
      <c r="CS86" s="1000"/>
      <c r="CT86" s="1000"/>
      <c r="CU86" s="1000"/>
      <c r="CV86" s="1000"/>
      <c r="CW86" s="1000"/>
      <c r="CX86" s="1000"/>
      <c r="CY86" s="1000"/>
      <c r="CZ86" s="1000"/>
      <c r="DA86" s="1000"/>
      <c r="DB86" s="1000"/>
      <c r="DC86" s="1000"/>
      <c r="DD86" s="1000"/>
      <c r="DE86" s="1000"/>
      <c r="DF86" s="1000"/>
      <c r="DG86" s="1000"/>
      <c r="DH86" s="1000"/>
      <c r="DI86" s="1000"/>
      <c r="DJ86" s="1000"/>
      <c r="DK86" s="1000"/>
      <c r="DL86" s="1000"/>
      <c r="DM86" s="1000"/>
      <c r="DN86" s="1000"/>
      <c r="DO86" s="1000"/>
      <c r="DP86" s="1000"/>
      <c r="DQ86" s="1000"/>
      <c r="DR86" s="1000"/>
      <c r="DS86" s="1000"/>
      <c r="DT86" s="1000"/>
      <c r="DU86" s="1000"/>
      <c r="DV86" s="1000"/>
      <c r="DW86" s="1000"/>
      <c r="DX86" s="1000"/>
      <c r="DY86" s="1000"/>
      <c r="DZ86" s="1000"/>
      <c r="EA86" s="1000"/>
      <c r="EB86" s="1000"/>
      <c r="EC86" s="1001"/>
      <c r="ED86" s="273" t="str">
        <f t="shared" si="1"/>
        <v>xxxxxxxxxxxxxxxxxxxxxxxxxxxxxxxxxxxxxxxxxxxxxxxxxxxxxxxxxxxxxxxxxxxxxxxxxxxxxxxxxxxxxxxxxxxxxxxxxxxxxxxxxxxxxxxxxxxxxxxxxxxxxxxx</v>
      </c>
    </row>
    <row r="87" spans="1:134" x14ac:dyDescent="0.2">
      <c r="A87" s="280">
        <v>2110</v>
      </c>
      <c r="B87" s="338" t="s">
        <v>174</v>
      </c>
      <c r="C87" s="1526">
        <f>SUMPRODUCT(SUMIF('Sch ParentTrial Balance Input'!$A:$A,'Sch Parent TB Converter'!$G87:$EC87,'Sch ParentTrial Balance Input'!C:C))</f>
        <v>0</v>
      </c>
      <c r="D87" s="1526">
        <f>SUMPRODUCT(SUMIF('Sch ParentTrial Balance Input'!$A:$A,'Sch Parent TB Converter'!$G87:$EC87,'Sch ParentTrial Balance Input'!D:D))</f>
        <v>0</v>
      </c>
      <c r="E87" s="1526">
        <f>SUMPRODUCT(SUMIF('Sch ParentTrial Balance Input'!$A:$A,'Sch Parent TB Converter'!$G87:$EC87,'Sch ParentTrial Balance Input'!E:E))</f>
        <v>0</v>
      </c>
      <c r="F87" s="1526"/>
      <c r="G87" s="1000"/>
      <c r="H87" s="1000"/>
      <c r="I87" s="1000"/>
      <c r="J87" s="1000"/>
      <c r="K87" s="1000"/>
      <c r="L87" s="1000"/>
      <c r="M87" s="1000"/>
      <c r="N87" s="1000"/>
      <c r="O87" s="1000"/>
      <c r="P87" s="1000"/>
      <c r="Q87" s="1000"/>
      <c r="R87" s="1000"/>
      <c r="S87" s="1000"/>
      <c r="T87" s="1000"/>
      <c r="U87" s="1000"/>
      <c r="V87" s="1000"/>
      <c r="W87" s="1000"/>
      <c r="X87" s="1000"/>
      <c r="Y87" s="1000"/>
      <c r="Z87" s="1000"/>
      <c r="AA87" s="1000"/>
      <c r="AB87" s="1000"/>
      <c r="AC87" s="1000"/>
      <c r="AD87" s="1000"/>
      <c r="AE87" s="1000"/>
      <c r="AF87" s="1000"/>
      <c r="AG87" s="1000"/>
      <c r="AH87" s="1000"/>
      <c r="AI87" s="1000"/>
      <c r="AJ87" s="1000"/>
      <c r="AK87" s="1000"/>
      <c r="AL87" s="1000"/>
      <c r="AM87" s="1000"/>
      <c r="AN87" s="1000"/>
      <c r="AO87" s="1000"/>
      <c r="AP87" s="1000"/>
      <c r="AQ87" s="1000"/>
      <c r="AR87" s="1000"/>
      <c r="AS87" s="1000"/>
      <c r="AT87" s="1000"/>
      <c r="AU87" s="1000"/>
      <c r="AV87" s="1000"/>
      <c r="AW87" s="1000"/>
      <c r="AX87" s="1000"/>
      <c r="AY87" s="1000"/>
      <c r="AZ87" s="1000"/>
      <c r="BA87" s="1000"/>
      <c r="BB87" s="1000"/>
      <c r="BC87" s="1000"/>
      <c r="BD87" s="1000"/>
      <c r="BE87" s="1000"/>
      <c r="BF87" s="1000"/>
      <c r="BG87" s="1000"/>
      <c r="BH87" s="1000"/>
      <c r="BI87" s="1000"/>
      <c r="BJ87" s="1000"/>
      <c r="BK87" s="1000"/>
      <c r="BL87" s="1000"/>
      <c r="BM87" s="1000"/>
      <c r="BN87" s="1000"/>
      <c r="BO87" s="1000"/>
      <c r="BP87" s="1000"/>
      <c r="BQ87" s="1000"/>
      <c r="BR87" s="1000"/>
      <c r="BS87" s="1000"/>
      <c r="BT87" s="1000"/>
      <c r="BU87" s="1000"/>
      <c r="BV87" s="1000"/>
      <c r="BW87" s="1000"/>
      <c r="BX87" s="1000"/>
      <c r="BY87" s="1000"/>
      <c r="BZ87" s="1000"/>
      <c r="CA87" s="1000"/>
      <c r="CB87" s="1000"/>
      <c r="CC87" s="1000"/>
      <c r="CD87" s="1000"/>
      <c r="CE87" s="1000"/>
      <c r="CF87" s="1000"/>
      <c r="CG87" s="1000"/>
      <c r="CH87" s="1000"/>
      <c r="CI87" s="1000"/>
      <c r="CJ87" s="1000"/>
      <c r="CK87" s="1000"/>
      <c r="CL87" s="1000"/>
      <c r="CM87" s="1000"/>
      <c r="CN87" s="1000"/>
      <c r="CO87" s="1000"/>
      <c r="CP87" s="1000"/>
      <c r="CQ87" s="1000"/>
      <c r="CR87" s="1000"/>
      <c r="CS87" s="1000"/>
      <c r="CT87" s="1000"/>
      <c r="CU87" s="1000"/>
      <c r="CV87" s="1000"/>
      <c r="CW87" s="1000"/>
      <c r="CX87" s="1000"/>
      <c r="CY87" s="1000"/>
      <c r="CZ87" s="1000"/>
      <c r="DA87" s="1000"/>
      <c r="DB87" s="1000"/>
      <c r="DC87" s="1000"/>
      <c r="DD87" s="1000"/>
      <c r="DE87" s="1000"/>
      <c r="DF87" s="1000"/>
      <c r="DG87" s="1000"/>
      <c r="DH87" s="1000"/>
      <c r="DI87" s="1000"/>
      <c r="DJ87" s="1000"/>
      <c r="DK87" s="1000"/>
      <c r="DL87" s="1000"/>
      <c r="DM87" s="1000"/>
      <c r="DN87" s="1000"/>
      <c r="DO87" s="1000"/>
      <c r="DP87" s="1000"/>
      <c r="DQ87" s="1000"/>
      <c r="DR87" s="1000"/>
      <c r="DS87" s="1000"/>
      <c r="DT87" s="1000"/>
      <c r="DU87" s="1000"/>
      <c r="DV87" s="1000"/>
      <c r="DW87" s="1000"/>
      <c r="DX87" s="1000"/>
      <c r="DY87" s="1000"/>
      <c r="DZ87" s="1000"/>
      <c r="EA87" s="1000"/>
      <c r="EB87" s="1000"/>
      <c r="EC87" s="1001"/>
      <c r="ED87" s="273" t="str">
        <f t="shared" si="1"/>
        <v>xxxxxxxxxxxxxxxxxxxxxxxxxxxxxxxxxxxxxxxxxxxxxxxxxxxxxxxxxxxxxxxxxxxxxxxxxxxxxxxxxxxxxxxxxxxxxxxxxxxxxxxxxxxxxxxxxxxxxxxxxxxxxxxx</v>
      </c>
    </row>
    <row r="88" spans="1:134" x14ac:dyDescent="0.2">
      <c r="A88" s="280"/>
      <c r="B88" s="587"/>
      <c r="C88" s="1526"/>
      <c r="D88" s="1528"/>
      <c r="E88" s="1528"/>
      <c r="F88" s="1528"/>
      <c r="G88" s="1000"/>
      <c r="H88" s="1000"/>
      <c r="I88" s="1000"/>
      <c r="J88" s="1000"/>
      <c r="K88" s="1000"/>
      <c r="L88" s="1000"/>
      <c r="M88" s="1000"/>
      <c r="N88" s="1000"/>
      <c r="O88" s="1000"/>
      <c r="P88" s="1000"/>
      <c r="Q88" s="1000"/>
      <c r="R88" s="1000"/>
      <c r="S88" s="1000"/>
      <c r="T88" s="1000"/>
      <c r="U88" s="1000"/>
      <c r="V88" s="1000"/>
      <c r="W88" s="1000"/>
      <c r="X88" s="1000"/>
      <c r="Y88" s="1000"/>
      <c r="Z88" s="1000"/>
      <c r="AA88" s="1000"/>
      <c r="AB88" s="1000"/>
      <c r="AC88" s="1000"/>
      <c r="AD88" s="1000"/>
      <c r="AE88" s="1000"/>
      <c r="AF88" s="1000"/>
      <c r="AG88" s="1000"/>
      <c r="AH88" s="1000"/>
      <c r="AI88" s="1000"/>
      <c r="AJ88" s="1000"/>
      <c r="AK88" s="1000"/>
      <c r="AL88" s="1000"/>
      <c r="AM88" s="1000"/>
      <c r="AN88" s="1000"/>
      <c r="AO88" s="1000"/>
      <c r="AP88" s="1000"/>
      <c r="AQ88" s="1000"/>
      <c r="AR88" s="1000"/>
      <c r="AS88" s="1000"/>
      <c r="AT88" s="1000"/>
      <c r="AU88" s="1000"/>
      <c r="AV88" s="1000"/>
      <c r="AW88" s="1000"/>
      <c r="AX88" s="1000"/>
      <c r="AY88" s="1000"/>
      <c r="AZ88" s="1000"/>
      <c r="BA88" s="1000"/>
      <c r="BB88" s="1000"/>
      <c r="BC88" s="1000"/>
      <c r="BD88" s="1000"/>
      <c r="BE88" s="1000"/>
      <c r="BF88" s="1000"/>
      <c r="BG88" s="1000"/>
      <c r="BH88" s="1000"/>
      <c r="BI88" s="1000"/>
      <c r="BJ88" s="1000"/>
      <c r="BK88" s="1000"/>
      <c r="BL88" s="1000"/>
      <c r="BM88" s="1000"/>
      <c r="BN88" s="1000"/>
      <c r="BO88" s="1000"/>
      <c r="BP88" s="1000"/>
      <c r="BQ88" s="1000"/>
      <c r="BR88" s="1000"/>
      <c r="BS88" s="1000"/>
      <c r="BT88" s="1000"/>
      <c r="BU88" s="1000"/>
      <c r="BV88" s="1000"/>
      <c r="BW88" s="1000"/>
      <c r="BX88" s="1000"/>
      <c r="BY88" s="1000"/>
      <c r="BZ88" s="1000"/>
      <c r="CA88" s="1000"/>
      <c r="CB88" s="1000"/>
      <c r="CC88" s="1000"/>
      <c r="CD88" s="1000"/>
      <c r="CE88" s="1000"/>
      <c r="CF88" s="1000"/>
      <c r="CG88" s="1000"/>
      <c r="CH88" s="1000"/>
      <c r="CI88" s="1000"/>
      <c r="CJ88" s="1000"/>
      <c r="CK88" s="1000"/>
      <c r="CL88" s="1000"/>
      <c r="CM88" s="1000"/>
      <c r="CN88" s="1000"/>
      <c r="CO88" s="1000"/>
      <c r="CP88" s="1000"/>
      <c r="CQ88" s="1000"/>
      <c r="CR88" s="1000"/>
      <c r="CS88" s="1000"/>
      <c r="CT88" s="1000"/>
      <c r="CU88" s="1000"/>
      <c r="CV88" s="1000"/>
      <c r="CW88" s="1000"/>
      <c r="CX88" s="1000"/>
      <c r="CY88" s="1000"/>
      <c r="CZ88" s="1000"/>
      <c r="DA88" s="1000"/>
      <c r="DB88" s="1000"/>
      <c r="DC88" s="1000"/>
      <c r="DD88" s="1000"/>
      <c r="DE88" s="1000"/>
      <c r="DF88" s="1000"/>
      <c r="DG88" s="1000"/>
      <c r="DH88" s="1000"/>
      <c r="DI88" s="1000"/>
      <c r="DJ88" s="1000"/>
      <c r="DK88" s="1000"/>
      <c r="DL88" s="1000"/>
      <c r="DM88" s="1000"/>
      <c r="DN88" s="1000"/>
      <c r="DO88" s="1000"/>
      <c r="DP88" s="1000"/>
      <c r="DQ88" s="1000"/>
      <c r="DR88" s="1000"/>
      <c r="DS88" s="1000"/>
      <c r="DT88" s="1000"/>
      <c r="DU88" s="1000"/>
      <c r="DV88" s="1000"/>
      <c r="DW88" s="1000"/>
      <c r="DX88" s="1000"/>
      <c r="DY88" s="1000"/>
      <c r="DZ88" s="1000"/>
      <c r="EA88" s="1000"/>
      <c r="EB88" s="1000"/>
      <c r="EC88" s="1001"/>
      <c r="ED88" s="273" t="str">
        <f t="shared" si="1"/>
        <v>xxxxxxxxxxxxxxxxxxxxxxxxxxxxxxxxxxxxxxxxxxxxxxxxxxxxxxxxxxxxxxxxxxxxxxxxxxxxxxxxxxxxxxxxxxxxxxxxxxxxxxxxxxxxxxxxxxxxxxxxxxxxxxxx</v>
      </c>
    </row>
    <row r="89" spans="1:134" x14ac:dyDescent="0.2">
      <c r="A89" s="342"/>
      <c r="B89" s="344" t="s">
        <v>175</v>
      </c>
      <c r="C89" s="1529"/>
      <c r="D89" s="1530"/>
      <c r="E89" s="1530"/>
      <c r="F89" s="1530"/>
      <c r="G89" s="1002"/>
      <c r="H89" s="1002"/>
      <c r="I89" s="1002"/>
      <c r="J89" s="1002"/>
      <c r="K89" s="1002"/>
      <c r="L89" s="1002"/>
      <c r="M89" s="1002"/>
      <c r="N89" s="1002"/>
      <c r="O89" s="1002"/>
      <c r="P89" s="1002"/>
      <c r="Q89" s="1002"/>
      <c r="R89" s="1002"/>
      <c r="S89" s="1002"/>
      <c r="T89" s="1002"/>
      <c r="U89" s="1002"/>
      <c r="V89" s="1002"/>
      <c r="W89" s="1002"/>
      <c r="X89" s="1002"/>
      <c r="Y89" s="1002"/>
      <c r="Z89" s="1002"/>
      <c r="AA89" s="1002"/>
      <c r="AB89" s="1002"/>
      <c r="AC89" s="1002"/>
      <c r="AD89" s="1002"/>
      <c r="AE89" s="1002"/>
      <c r="AF89" s="1002"/>
      <c r="AG89" s="1002"/>
      <c r="AH89" s="1002"/>
      <c r="AI89" s="1002"/>
      <c r="AJ89" s="1002"/>
      <c r="AK89" s="1002"/>
      <c r="AL89" s="1002"/>
      <c r="AM89" s="1002"/>
      <c r="AN89" s="1002"/>
      <c r="AO89" s="1002"/>
      <c r="AP89" s="1002"/>
      <c r="AQ89" s="1002"/>
      <c r="AR89" s="1002"/>
      <c r="AS89" s="1002"/>
      <c r="AT89" s="1002"/>
      <c r="AU89" s="1002"/>
      <c r="AV89" s="1002"/>
      <c r="AW89" s="1002"/>
      <c r="AX89" s="1002"/>
      <c r="AY89" s="1002"/>
      <c r="AZ89" s="1002"/>
      <c r="BA89" s="1002"/>
      <c r="BB89" s="1002"/>
      <c r="BC89" s="1002"/>
      <c r="BD89" s="1002"/>
      <c r="BE89" s="1002"/>
      <c r="BF89" s="1002"/>
      <c r="BG89" s="1002"/>
      <c r="BH89" s="1002"/>
      <c r="BI89" s="1002"/>
      <c r="BJ89" s="1002"/>
      <c r="BK89" s="1002"/>
      <c r="BL89" s="1002"/>
      <c r="BM89" s="1002"/>
      <c r="BN89" s="1002"/>
      <c r="BO89" s="1002"/>
      <c r="BP89" s="1002"/>
      <c r="BQ89" s="1002"/>
      <c r="BR89" s="1002"/>
      <c r="BS89" s="1002"/>
      <c r="BT89" s="1002"/>
      <c r="BU89" s="1002"/>
      <c r="BV89" s="1002"/>
      <c r="BW89" s="1002"/>
      <c r="BX89" s="1002"/>
      <c r="BY89" s="1002"/>
      <c r="BZ89" s="1002"/>
      <c r="CA89" s="1002"/>
      <c r="CB89" s="1002"/>
      <c r="CC89" s="1002"/>
      <c r="CD89" s="1002"/>
      <c r="CE89" s="1002"/>
      <c r="CF89" s="1002"/>
      <c r="CG89" s="1002"/>
      <c r="CH89" s="1002"/>
      <c r="CI89" s="1002"/>
      <c r="CJ89" s="1002"/>
      <c r="CK89" s="1002"/>
      <c r="CL89" s="1002"/>
      <c r="CM89" s="1002"/>
      <c r="CN89" s="1002"/>
      <c r="CO89" s="1002"/>
      <c r="CP89" s="1002"/>
      <c r="CQ89" s="1002"/>
      <c r="CR89" s="1002"/>
      <c r="CS89" s="1002"/>
      <c r="CT89" s="1002"/>
      <c r="CU89" s="1002"/>
      <c r="CV89" s="1002"/>
      <c r="CW89" s="1002"/>
      <c r="CX89" s="1002"/>
      <c r="CY89" s="1002"/>
      <c r="CZ89" s="1002"/>
      <c r="DA89" s="1002"/>
      <c r="DB89" s="1002"/>
      <c r="DC89" s="1002"/>
      <c r="DD89" s="1002"/>
      <c r="DE89" s="1002"/>
      <c r="DF89" s="1002"/>
      <c r="DG89" s="1002"/>
      <c r="DH89" s="1002"/>
      <c r="DI89" s="1002"/>
      <c r="DJ89" s="1002"/>
      <c r="DK89" s="1002"/>
      <c r="DL89" s="1002"/>
      <c r="DM89" s="1002"/>
      <c r="DN89" s="1002"/>
      <c r="DO89" s="1002"/>
      <c r="DP89" s="1002"/>
      <c r="DQ89" s="1002"/>
      <c r="DR89" s="1002"/>
      <c r="DS89" s="1002"/>
      <c r="DT89" s="1002"/>
      <c r="DU89" s="1002"/>
      <c r="DV89" s="1002"/>
      <c r="DW89" s="1002"/>
      <c r="DX89" s="1002"/>
      <c r="DY89" s="1002"/>
      <c r="DZ89" s="1002"/>
      <c r="EA89" s="1002"/>
      <c r="EB89" s="1002"/>
      <c r="EC89" s="1003"/>
      <c r="ED89" s="273" t="str">
        <f t="shared" si="1"/>
        <v>xxxxxxxxxxxxxxxxxxxxxxxxxxxxxxxxxxxxxxxxxxxxxxxxxxxxxxxxxxxxxxxxxxxxxxxxxxxxxxxxxxxxxxxxxxxxxxxxxxxxxxxxxxxxxxxxxxxxxxxxxxxxxxxx</v>
      </c>
    </row>
    <row r="90" spans="1:134" x14ac:dyDescent="0.2">
      <c r="A90" s="280"/>
      <c r="B90" s="909" t="s">
        <v>129</v>
      </c>
      <c r="C90" s="1526"/>
      <c r="D90" s="1528"/>
      <c r="E90" s="1528"/>
      <c r="F90" s="1528"/>
      <c r="G90" s="998"/>
      <c r="H90" s="998"/>
      <c r="I90" s="998"/>
      <c r="J90" s="998"/>
      <c r="K90" s="998"/>
      <c r="L90" s="998"/>
      <c r="M90" s="998"/>
      <c r="N90" s="998"/>
      <c r="O90" s="998"/>
      <c r="P90" s="998"/>
      <c r="Q90" s="998"/>
      <c r="R90" s="998"/>
      <c r="S90" s="998"/>
      <c r="T90" s="998"/>
      <c r="U90" s="998"/>
      <c r="V90" s="998"/>
      <c r="W90" s="998"/>
      <c r="X90" s="998"/>
      <c r="Y90" s="998"/>
      <c r="Z90" s="998"/>
      <c r="AA90" s="998"/>
      <c r="AB90" s="998"/>
      <c r="AC90" s="998"/>
      <c r="AD90" s="998"/>
      <c r="AE90" s="998"/>
      <c r="AF90" s="998"/>
      <c r="AG90" s="998"/>
      <c r="AH90" s="998"/>
      <c r="AI90" s="998"/>
      <c r="AJ90" s="998"/>
      <c r="AK90" s="998"/>
      <c r="AL90" s="998"/>
      <c r="AM90" s="998"/>
      <c r="AN90" s="998"/>
      <c r="AO90" s="998"/>
      <c r="AP90" s="998"/>
      <c r="AQ90" s="998"/>
      <c r="AR90" s="998"/>
      <c r="AS90" s="998"/>
      <c r="AT90" s="998"/>
      <c r="AU90" s="998"/>
      <c r="AV90" s="998"/>
      <c r="AW90" s="998"/>
      <c r="AX90" s="998"/>
      <c r="AY90" s="998"/>
      <c r="AZ90" s="998"/>
      <c r="BA90" s="998"/>
      <c r="BB90" s="998"/>
      <c r="BC90" s="998"/>
      <c r="BD90" s="998"/>
      <c r="BE90" s="998"/>
      <c r="BF90" s="998"/>
      <c r="BG90" s="998"/>
      <c r="BH90" s="998"/>
      <c r="BI90" s="998"/>
      <c r="BJ90" s="998"/>
      <c r="BK90" s="998"/>
      <c r="BL90" s="998"/>
      <c r="BM90" s="998"/>
      <c r="BN90" s="998"/>
      <c r="BO90" s="998"/>
      <c r="BP90" s="998"/>
      <c r="BQ90" s="998"/>
      <c r="BR90" s="998"/>
      <c r="BS90" s="998"/>
      <c r="BT90" s="998"/>
      <c r="BU90" s="998"/>
      <c r="BV90" s="998"/>
      <c r="BW90" s="998"/>
      <c r="BX90" s="998"/>
      <c r="BY90" s="998"/>
      <c r="BZ90" s="998"/>
      <c r="CA90" s="998"/>
      <c r="CB90" s="998"/>
      <c r="CC90" s="998"/>
      <c r="CD90" s="998"/>
      <c r="CE90" s="998"/>
      <c r="CF90" s="998"/>
      <c r="CG90" s="998"/>
      <c r="CH90" s="998"/>
      <c r="CI90" s="998"/>
      <c r="CJ90" s="998"/>
      <c r="CK90" s="998"/>
      <c r="CL90" s="998"/>
      <c r="CM90" s="998"/>
      <c r="CN90" s="998"/>
      <c r="CO90" s="998"/>
      <c r="CP90" s="998"/>
      <c r="CQ90" s="998"/>
      <c r="CR90" s="998"/>
      <c r="CS90" s="998"/>
      <c r="CT90" s="998"/>
      <c r="CU90" s="998"/>
      <c r="CV90" s="998"/>
      <c r="CW90" s="998"/>
      <c r="CX90" s="998"/>
      <c r="CY90" s="998"/>
      <c r="CZ90" s="998"/>
      <c r="DA90" s="998"/>
      <c r="DB90" s="998"/>
      <c r="DC90" s="998"/>
      <c r="DD90" s="998"/>
      <c r="DE90" s="998"/>
      <c r="DF90" s="998"/>
      <c r="DG90" s="998"/>
      <c r="DH90" s="998"/>
      <c r="DI90" s="998"/>
      <c r="DJ90" s="998"/>
      <c r="DK90" s="998"/>
      <c r="DL90" s="998"/>
      <c r="DM90" s="998"/>
      <c r="DN90" s="998"/>
      <c r="DO90" s="998"/>
      <c r="DP90" s="998"/>
      <c r="DQ90" s="998"/>
      <c r="DR90" s="998"/>
      <c r="DS90" s="998"/>
      <c r="DT90" s="998"/>
      <c r="DU90" s="998"/>
      <c r="DV90" s="998"/>
      <c r="DW90" s="998"/>
      <c r="DX90" s="998"/>
      <c r="DY90" s="998"/>
      <c r="DZ90" s="998"/>
      <c r="EA90" s="998"/>
      <c r="EB90" s="998"/>
      <c r="EC90" s="999"/>
      <c r="ED90" s="273" t="str">
        <f t="shared" si="1"/>
        <v>xxxxxxxxxxxxxxxxxxxxxxxxxxxxxxxxxxxxxxxxxxxxxxxxxxxxxxxxxxxxxxxxxxxxxxxxxxxxxxxxxxxxxxxxxxxxxxxxxxxxxxxxxxxxxxxxxxxxxxxxxxxxxxxx</v>
      </c>
    </row>
    <row r="91" spans="1:134" x14ac:dyDescent="0.2">
      <c r="A91" s="280">
        <v>1710</v>
      </c>
      <c r="B91" s="338" t="s">
        <v>105</v>
      </c>
      <c r="C91" s="1526">
        <f>SUMPRODUCT(SUMIF('Sch ParentTrial Balance Input'!$A:$A,'Sch Parent TB Converter'!$G91:$EC91,'Sch ParentTrial Balance Input'!C:C))</f>
        <v>0</v>
      </c>
      <c r="D91" s="1526">
        <f>SUMPRODUCT(SUMIF('Sch ParentTrial Balance Input'!$A:$A,'Sch Parent TB Converter'!$G91:$EC91,'Sch ParentTrial Balance Input'!D:D))</f>
        <v>0</v>
      </c>
      <c r="E91" s="1526">
        <f>SUMPRODUCT(SUMIF('Sch ParentTrial Balance Input'!$A:$A,'Sch Parent TB Converter'!$G91:$EC91,'Sch ParentTrial Balance Input'!E:E))</f>
        <v>0</v>
      </c>
      <c r="F91" s="1526"/>
      <c r="G91" s="1000"/>
      <c r="H91" s="1000"/>
      <c r="I91" s="1000"/>
      <c r="J91" s="1000"/>
      <c r="K91" s="1000"/>
      <c r="L91" s="1000"/>
      <c r="M91" s="1000"/>
      <c r="N91" s="1000"/>
      <c r="O91" s="1000"/>
      <c r="P91" s="1000"/>
      <c r="Q91" s="1000"/>
      <c r="R91" s="1000"/>
      <c r="S91" s="1000"/>
      <c r="T91" s="1000"/>
      <c r="U91" s="1000"/>
      <c r="V91" s="1000"/>
      <c r="W91" s="1000"/>
      <c r="X91" s="1000"/>
      <c r="Y91" s="1000"/>
      <c r="Z91" s="1000"/>
      <c r="AA91" s="1000"/>
      <c r="AB91" s="1000"/>
      <c r="AC91" s="1000"/>
      <c r="AD91" s="1000"/>
      <c r="AE91" s="1000"/>
      <c r="AF91" s="1000"/>
      <c r="AG91" s="1000"/>
      <c r="AH91" s="1000"/>
      <c r="AI91" s="1000"/>
      <c r="AJ91" s="1000"/>
      <c r="AK91" s="1000"/>
      <c r="AL91" s="1000"/>
      <c r="AM91" s="1000"/>
      <c r="AN91" s="1000"/>
      <c r="AO91" s="1000"/>
      <c r="AP91" s="1000"/>
      <c r="AQ91" s="1000"/>
      <c r="AR91" s="1000"/>
      <c r="AS91" s="1000"/>
      <c r="AT91" s="1000"/>
      <c r="AU91" s="1000"/>
      <c r="AV91" s="1000"/>
      <c r="AW91" s="1000"/>
      <c r="AX91" s="1000"/>
      <c r="AY91" s="1000"/>
      <c r="AZ91" s="1000"/>
      <c r="BA91" s="1000"/>
      <c r="BB91" s="1000"/>
      <c r="BC91" s="1000"/>
      <c r="BD91" s="1000"/>
      <c r="BE91" s="1000"/>
      <c r="BF91" s="1000"/>
      <c r="BG91" s="1000"/>
      <c r="BH91" s="1000"/>
      <c r="BI91" s="1000"/>
      <c r="BJ91" s="1000"/>
      <c r="BK91" s="1000"/>
      <c r="BL91" s="1000"/>
      <c r="BM91" s="1000"/>
      <c r="BN91" s="1000"/>
      <c r="BO91" s="1000"/>
      <c r="BP91" s="1000"/>
      <c r="BQ91" s="1000"/>
      <c r="BR91" s="1000"/>
      <c r="BS91" s="1000"/>
      <c r="BT91" s="1000"/>
      <c r="BU91" s="1000"/>
      <c r="BV91" s="1000"/>
      <c r="BW91" s="1000"/>
      <c r="BX91" s="1000"/>
      <c r="BY91" s="1000"/>
      <c r="BZ91" s="1000"/>
      <c r="CA91" s="1000"/>
      <c r="CB91" s="1000"/>
      <c r="CC91" s="1000"/>
      <c r="CD91" s="1000"/>
      <c r="CE91" s="1000"/>
      <c r="CF91" s="1000"/>
      <c r="CG91" s="1000"/>
      <c r="CH91" s="1000"/>
      <c r="CI91" s="1000"/>
      <c r="CJ91" s="1000"/>
      <c r="CK91" s="1000"/>
      <c r="CL91" s="1000"/>
      <c r="CM91" s="1000"/>
      <c r="CN91" s="1000"/>
      <c r="CO91" s="1000"/>
      <c r="CP91" s="1000"/>
      <c r="CQ91" s="1000"/>
      <c r="CR91" s="1000"/>
      <c r="CS91" s="1000"/>
      <c r="CT91" s="1000"/>
      <c r="CU91" s="1000"/>
      <c r="CV91" s="1000"/>
      <c r="CW91" s="1000"/>
      <c r="CX91" s="1000"/>
      <c r="CY91" s="1000"/>
      <c r="CZ91" s="1000"/>
      <c r="DA91" s="1000"/>
      <c r="DB91" s="1000"/>
      <c r="DC91" s="1000"/>
      <c r="DD91" s="1000"/>
      <c r="DE91" s="1000"/>
      <c r="DF91" s="1000"/>
      <c r="DG91" s="1000"/>
      <c r="DH91" s="1000"/>
      <c r="DI91" s="1000"/>
      <c r="DJ91" s="1000"/>
      <c r="DK91" s="1000"/>
      <c r="DL91" s="1000"/>
      <c r="DM91" s="1000"/>
      <c r="DN91" s="1000"/>
      <c r="DO91" s="1000"/>
      <c r="DP91" s="1000"/>
      <c r="DQ91" s="1000"/>
      <c r="DR91" s="1000"/>
      <c r="DS91" s="1000"/>
      <c r="DT91" s="1000"/>
      <c r="DU91" s="1000"/>
      <c r="DV91" s="1000"/>
      <c r="DW91" s="1000"/>
      <c r="DX91" s="1000"/>
      <c r="DY91" s="1000"/>
      <c r="DZ91" s="1000"/>
      <c r="EA91" s="1000"/>
      <c r="EB91" s="1000"/>
      <c r="EC91" s="1001"/>
      <c r="ED91" s="273" t="str">
        <f t="shared" si="1"/>
        <v>xxxxxxxxxxxxxxxxxxxxxxxxxxxxxxxxxxxxxxxxxxxxxxxxxxxxxxxxxxxxxxxxxxxxxxxxxxxxxxxxxxxxxxxxxxxxxxxxxxxxxxxxxxxxxxxxxxxxxxxxxxxxxxxx</v>
      </c>
    </row>
    <row r="92" spans="1:134" x14ac:dyDescent="0.2">
      <c r="A92" s="280">
        <v>1320</v>
      </c>
      <c r="B92" s="914" t="s">
        <v>176</v>
      </c>
      <c r="C92" s="1526">
        <f>SUMPRODUCT(SUMIF('Sch ParentTrial Balance Input'!$A:$A,'Sch Parent TB Converter'!$G92:$EC92,'Sch ParentTrial Balance Input'!C:C))</f>
        <v>0</v>
      </c>
      <c r="D92" s="1526">
        <f>SUMPRODUCT(SUMIF('Sch ParentTrial Balance Input'!$A:$A,'Sch Parent TB Converter'!$G92:$EC92,'Sch ParentTrial Balance Input'!D:D))</f>
        <v>0</v>
      </c>
      <c r="E92" s="1526">
        <f>SUMPRODUCT(SUMIF('Sch ParentTrial Balance Input'!$A:$A,'Sch Parent TB Converter'!$G92:$EC92,'Sch ParentTrial Balance Input'!E:E))</f>
        <v>0</v>
      </c>
      <c r="F92" s="1526"/>
      <c r="G92" s="1000"/>
      <c r="H92" s="1000"/>
      <c r="I92" s="1000"/>
      <c r="J92" s="1000"/>
      <c r="K92" s="1000"/>
      <c r="L92" s="1000"/>
      <c r="M92" s="1000"/>
      <c r="N92" s="1000"/>
      <c r="O92" s="1000"/>
      <c r="P92" s="1000"/>
      <c r="Q92" s="1000"/>
      <c r="R92" s="1000"/>
      <c r="S92" s="1000"/>
      <c r="T92" s="1000"/>
      <c r="U92" s="1000"/>
      <c r="V92" s="1000"/>
      <c r="W92" s="1000"/>
      <c r="X92" s="1000"/>
      <c r="Y92" s="1000"/>
      <c r="Z92" s="1000"/>
      <c r="AA92" s="1000"/>
      <c r="AB92" s="1000"/>
      <c r="AC92" s="1000"/>
      <c r="AD92" s="1000"/>
      <c r="AE92" s="1000"/>
      <c r="AF92" s="1000"/>
      <c r="AG92" s="1000"/>
      <c r="AH92" s="1000"/>
      <c r="AI92" s="1000"/>
      <c r="AJ92" s="1000"/>
      <c r="AK92" s="1000"/>
      <c r="AL92" s="1000"/>
      <c r="AM92" s="1000"/>
      <c r="AN92" s="1000"/>
      <c r="AO92" s="1000"/>
      <c r="AP92" s="1000"/>
      <c r="AQ92" s="1000"/>
      <c r="AR92" s="1000"/>
      <c r="AS92" s="1000"/>
      <c r="AT92" s="1000"/>
      <c r="AU92" s="1000"/>
      <c r="AV92" s="1000"/>
      <c r="AW92" s="1000"/>
      <c r="AX92" s="1000"/>
      <c r="AY92" s="1000"/>
      <c r="AZ92" s="1000"/>
      <c r="BA92" s="1000"/>
      <c r="BB92" s="1000"/>
      <c r="BC92" s="1000"/>
      <c r="BD92" s="1000"/>
      <c r="BE92" s="1000"/>
      <c r="BF92" s="1000"/>
      <c r="BG92" s="1000"/>
      <c r="BH92" s="1000"/>
      <c r="BI92" s="1000"/>
      <c r="BJ92" s="1000"/>
      <c r="BK92" s="1000"/>
      <c r="BL92" s="1000"/>
      <c r="BM92" s="1000"/>
      <c r="BN92" s="1000"/>
      <c r="BO92" s="1000"/>
      <c r="BP92" s="1000"/>
      <c r="BQ92" s="1000"/>
      <c r="BR92" s="1000"/>
      <c r="BS92" s="1000"/>
      <c r="BT92" s="1000"/>
      <c r="BU92" s="1000"/>
      <c r="BV92" s="1000"/>
      <c r="BW92" s="1000"/>
      <c r="BX92" s="1000"/>
      <c r="BY92" s="1000"/>
      <c r="BZ92" s="1000"/>
      <c r="CA92" s="1000"/>
      <c r="CB92" s="1000"/>
      <c r="CC92" s="1000"/>
      <c r="CD92" s="1000"/>
      <c r="CE92" s="1000"/>
      <c r="CF92" s="1000"/>
      <c r="CG92" s="1000"/>
      <c r="CH92" s="1000"/>
      <c r="CI92" s="1000"/>
      <c r="CJ92" s="1000"/>
      <c r="CK92" s="1000"/>
      <c r="CL92" s="1000"/>
      <c r="CM92" s="1000"/>
      <c r="CN92" s="1000"/>
      <c r="CO92" s="1000"/>
      <c r="CP92" s="1000"/>
      <c r="CQ92" s="1000"/>
      <c r="CR92" s="1000"/>
      <c r="CS92" s="1000"/>
      <c r="CT92" s="1000"/>
      <c r="CU92" s="1000"/>
      <c r="CV92" s="1000"/>
      <c r="CW92" s="1000"/>
      <c r="CX92" s="1000"/>
      <c r="CY92" s="1000"/>
      <c r="CZ92" s="1000"/>
      <c r="DA92" s="1000"/>
      <c r="DB92" s="1000"/>
      <c r="DC92" s="1000"/>
      <c r="DD92" s="1000"/>
      <c r="DE92" s="1000"/>
      <c r="DF92" s="1000"/>
      <c r="DG92" s="1000"/>
      <c r="DH92" s="1000"/>
      <c r="DI92" s="1000"/>
      <c r="DJ92" s="1000"/>
      <c r="DK92" s="1000"/>
      <c r="DL92" s="1000"/>
      <c r="DM92" s="1000"/>
      <c r="DN92" s="1000"/>
      <c r="DO92" s="1000"/>
      <c r="DP92" s="1000"/>
      <c r="DQ92" s="1000"/>
      <c r="DR92" s="1000"/>
      <c r="DS92" s="1000"/>
      <c r="DT92" s="1000"/>
      <c r="DU92" s="1000"/>
      <c r="DV92" s="1000"/>
      <c r="DW92" s="1000"/>
      <c r="DX92" s="1000"/>
      <c r="DY92" s="1000"/>
      <c r="DZ92" s="1000"/>
      <c r="EA92" s="1000"/>
      <c r="EB92" s="1000"/>
      <c r="EC92" s="1001"/>
      <c r="ED92" s="273" t="str">
        <f t="shared" si="1"/>
        <v>xxxxxxxxxxxxxxxxxxxxxxxxxxxxxxxxxxxxxxxxxxxxxxxxxxxxxxxxxxxxxxxxxxxxxxxxxxxxxxxxxxxxxxxxxxxxxxxxxxxxxxxxxxxxxxxxxxxxxxxxxxxxxxxx</v>
      </c>
    </row>
    <row r="93" spans="1:134" x14ac:dyDescent="0.2">
      <c r="A93" s="280">
        <v>1330</v>
      </c>
      <c r="B93" s="338" t="s">
        <v>177</v>
      </c>
      <c r="C93" s="1526">
        <f>SUMPRODUCT(SUMIF('Sch ParentTrial Balance Input'!$A:$A,'Sch Parent TB Converter'!$G93:$EC93,'Sch ParentTrial Balance Input'!C:C))</f>
        <v>0</v>
      </c>
      <c r="D93" s="1526">
        <f>SUMPRODUCT(SUMIF('Sch ParentTrial Balance Input'!$A:$A,'Sch Parent TB Converter'!$G93:$EC93,'Sch ParentTrial Balance Input'!D:D))</f>
        <v>0</v>
      </c>
      <c r="E93" s="1526">
        <f>SUMPRODUCT(SUMIF('Sch ParentTrial Balance Input'!$A:$A,'Sch Parent TB Converter'!$G93:$EC93,'Sch ParentTrial Balance Input'!E:E))</f>
        <v>0</v>
      </c>
      <c r="F93" s="1526"/>
      <c r="G93" s="1000"/>
      <c r="H93" s="1000"/>
      <c r="I93" s="1000"/>
      <c r="J93" s="1000"/>
      <c r="K93" s="1000"/>
      <c r="L93" s="1000"/>
      <c r="M93" s="1000"/>
      <c r="N93" s="1000"/>
      <c r="O93" s="1000"/>
      <c r="P93" s="1000"/>
      <c r="Q93" s="1000"/>
      <c r="R93" s="1000"/>
      <c r="S93" s="1000"/>
      <c r="T93" s="1000"/>
      <c r="U93" s="1000"/>
      <c r="V93" s="1000"/>
      <c r="W93" s="1000"/>
      <c r="X93" s="1000"/>
      <c r="Y93" s="1000"/>
      <c r="Z93" s="1000"/>
      <c r="AA93" s="1000"/>
      <c r="AB93" s="1000"/>
      <c r="AC93" s="1000"/>
      <c r="AD93" s="1000"/>
      <c r="AE93" s="1000"/>
      <c r="AF93" s="1000"/>
      <c r="AG93" s="1000"/>
      <c r="AH93" s="1000"/>
      <c r="AI93" s="1000"/>
      <c r="AJ93" s="1000"/>
      <c r="AK93" s="1000"/>
      <c r="AL93" s="1000"/>
      <c r="AM93" s="1000"/>
      <c r="AN93" s="1000"/>
      <c r="AO93" s="1000"/>
      <c r="AP93" s="1000"/>
      <c r="AQ93" s="1000"/>
      <c r="AR93" s="1000"/>
      <c r="AS93" s="1000"/>
      <c r="AT93" s="1000"/>
      <c r="AU93" s="1000"/>
      <c r="AV93" s="1000"/>
      <c r="AW93" s="1000"/>
      <c r="AX93" s="1000"/>
      <c r="AY93" s="1000"/>
      <c r="AZ93" s="1000"/>
      <c r="BA93" s="1000"/>
      <c r="BB93" s="1000"/>
      <c r="BC93" s="1000"/>
      <c r="BD93" s="1000"/>
      <c r="BE93" s="1000"/>
      <c r="BF93" s="1000"/>
      <c r="BG93" s="1000"/>
      <c r="BH93" s="1000"/>
      <c r="BI93" s="1000"/>
      <c r="BJ93" s="1000"/>
      <c r="BK93" s="1000"/>
      <c r="BL93" s="1000"/>
      <c r="BM93" s="1000"/>
      <c r="BN93" s="1000"/>
      <c r="BO93" s="1000"/>
      <c r="BP93" s="1000"/>
      <c r="BQ93" s="1000"/>
      <c r="BR93" s="1000"/>
      <c r="BS93" s="1000"/>
      <c r="BT93" s="1000"/>
      <c r="BU93" s="1000"/>
      <c r="BV93" s="1000"/>
      <c r="BW93" s="1000"/>
      <c r="BX93" s="1000"/>
      <c r="BY93" s="1000"/>
      <c r="BZ93" s="1000"/>
      <c r="CA93" s="1000"/>
      <c r="CB93" s="1000"/>
      <c r="CC93" s="1000"/>
      <c r="CD93" s="1000"/>
      <c r="CE93" s="1000"/>
      <c r="CF93" s="1000"/>
      <c r="CG93" s="1000"/>
      <c r="CH93" s="1000"/>
      <c r="CI93" s="1000"/>
      <c r="CJ93" s="1000"/>
      <c r="CK93" s="1000"/>
      <c r="CL93" s="1000"/>
      <c r="CM93" s="1000"/>
      <c r="CN93" s="1000"/>
      <c r="CO93" s="1000"/>
      <c r="CP93" s="1000"/>
      <c r="CQ93" s="1000"/>
      <c r="CR93" s="1000"/>
      <c r="CS93" s="1000"/>
      <c r="CT93" s="1000"/>
      <c r="CU93" s="1000"/>
      <c r="CV93" s="1000"/>
      <c r="CW93" s="1000"/>
      <c r="CX93" s="1000"/>
      <c r="CY93" s="1000"/>
      <c r="CZ93" s="1000"/>
      <c r="DA93" s="1000"/>
      <c r="DB93" s="1000"/>
      <c r="DC93" s="1000"/>
      <c r="DD93" s="1000"/>
      <c r="DE93" s="1000"/>
      <c r="DF93" s="1000"/>
      <c r="DG93" s="1000"/>
      <c r="DH93" s="1000"/>
      <c r="DI93" s="1000"/>
      <c r="DJ93" s="1000"/>
      <c r="DK93" s="1000"/>
      <c r="DL93" s="1000"/>
      <c r="DM93" s="1000"/>
      <c r="DN93" s="1000"/>
      <c r="DO93" s="1000"/>
      <c r="DP93" s="1000"/>
      <c r="DQ93" s="1000"/>
      <c r="DR93" s="1000"/>
      <c r="DS93" s="1000"/>
      <c r="DT93" s="1000"/>
      <c r="DU93" s="1000"/>
      <c r="DV93" s="1000"/>
      <c r="DW93" s="1000"/>
      <c r="DX93" s="1000"/>
      <c r="DY93" s="1000"/>
      <c r="DZ93" s="1000"/>
      <c r="EA93" s="1000"/>
      <c r="EB93" s="1000"/>
      <c r="EC93" s="1001"/>
      <c r="ED93" s="273" t="str">
        <f t="shared" si="1"/>
        <v>xxxxxxxxxxxxxxxxxxxxxxxxxxxxxxxxxxxxxxxxxxxxxxxxxxxxxxxxxxxxxxxxxxxxxxxxxxxxxxxxxxxxxxxxxxxxxxxxxxxxxxxxxxxxxxxxxxxxxxxxxxxxxxxx</v>
      </c>
    </row>
    <row r="94" spans="1:134" x14ac:dyDescent="0.2">
      <c r="A94" s="280">
        <v>1720</v>
      </c>
      <c r="B94" s="338" t="s">
        <v>140</v>
      </c>
      <c r="C94" s="1526">
        <f>SUMPRODUCT(SUMIF('Sch ParentTrial Balance Input'!$A:$A,'Sch Parent TB Converter'!$G94:$EC94,'Sch ParentTrial Balance Input'!C:C))</f>
        <v>0</v>
      </c>
      <c r="D94" s="1526">
        <f>SUMPRODUCT(SUMIF('Sch ParentTrial Balance Input'!$A:$A,'Sch Parent TB Converter'!$G94:$EC94,'Sch ParentTrial Balance Input'!D:D))</f>
        <v>0</v>
      </c>
      <c r="E94" s="1526">
        <f>SUMPRODUCT(SUMIF('Sch ParentTrial Balance Input'!$A:$A,'Sch Parent TB Converter'!$G94:$EC94,'Sch ParentTrial Balance Input'!E:E))</f>
        <v>0</v>
      </c>
      <c r="F94" s="1526"/>
      <c r="G94" s="1000"/>
      <c r="H94" s="1000"/>
      <c r="I94" s="1000"/>
      <c r="J94" s="1000"/>
      <c r="K94" s="1000"/>
      <c r="L94" s="1000"/>
      <c r="M94" s="1000"/>
      <c r="N94" s="1000"/>
      <c r="O94" s="1000"/>
      <c r="P94" s="1000"/>
      <c r="Q94" s="1000"/>
      <c r="R94" s="1000"/>
      <c r="S94" s="1000"/>
      <c r="T94" s="1000"/>
      <c r="U94" s="1000"/>
      <c r="V94" s="1000"/>
      <c r="W94" s="1000"/>
      <c r="X94" s="1000"/>
      <c r="Y94" s="1000"/>
      <c r="Z94" s="1000"/>
      <c r="AA94" s="1000"/>
      <c r="AB94" s="1000"/>
      <c r="AC94" s="1000"/>
      <c r="AD94" s="1000"/>
      <c r="AE94" s="1000"/>
      <c r="AF94" s="1000"/>
      <c r="AG94" s="1000"/>
      <c r="AH94" s="1000"/>
      <c r="AI94" s="1000"/>
      <c r="AJ94" s="1000"/>
      <c r="AK94" s="1000"/>
      <c r="AL94" s="1000"/>
      <c r="AM94" s="1000"/>
      <c r="AN94" s="1000"/>
      <c r="AO94" s="1000"/>
      <c r="AP94" s="1000"/>
      <c r="AQ94" s="1000"/>
      <c r="AR94" s="1000"/>
      <c r="AS94" s="1000"/>
      <c r="AT94" s="1000"/>
      <c r="AU94" s="1000"/>
      <c r="AV94" s="1000"/>
      <c r="AW94" s="1000"/>
      <c r="AX94" s="1000"/>
      <c r="AY94" s="1000"/>
      <c r="AZ94" s="1000"/>
      <c r="BA94" s="1000"/>
      <c r="BB94" s="1000"/>
      <c r="BC94" s="1000"/>
      <c r="BD94" s="1000"/>
      <c r="BE94" s="1000"/>
      <c r="BF94" s="1000"/>
      <c r="BG94" s="1000"/>
      <c r="BH94" s="1000"/>
      <c r="BI94" s="1000"/>
      <c r="BJ94" s="1000"/>
      <c r="BK94" s="1000"/>
      <c r="BL94" s="1000"/>
      <c r="BM94" s="1000"/>
      <c r="BN94" s="1000"/>
      <c r="BO94" s="1000"/>
      <c r="BP94" s="1000"/>
      <c r="BQ94" s="1000"/>
      <c r="BR94" s="1000"/>
      <c r="BS94" s="1000"/>
      <c r="BT94" s="1000"/>
      <c r="BU94" s="1000"/>
      <c r="BV94" s="1000"/>
      <c r="BW94" s="1000"/>
      <c r="BX94" s="1000"/>
      <c r="BY94" s="1000"/>
      <c r="BZ94" s="1000"/>
      <c r="CA94" s="1000"/>
      <c r="CB94" s="1000"/>
      <c r="CC94" s="1000"/>
      <c r="CD94" s="1000"/>
      <c r="CE94" s="1000"/>
      <c r="CF94" s="1000"/>
      <c r="CG94" s="1000"/>
      <c r="CH94" s="1000"/>
      <c r="CI94" s="1000"/>
      <c r="CJ94" s="1000"/>
      <c r="CK94" s="1000"/>
      <c r="CL94" s="1000"/>
      <c r="CM94" s="1000"/>
      <c r="CN94" s="1000"/>
      <c r="CO94" s="1000"/>
      <c r="CP94" s="1000"/>
      <c r="CQ94" s="1000"/>
      <c r="CR94" s="1000"/>
      <c r="CS94" s="1000"/>
      <c r="CT94" s="1000"/>
      <c r="CU94" s="1000"/>
      <c r="CV94" s="1000"/>
      <c r="CW94" s="1000"/>
      <c r="CX94" s="1000"/>
      <c r="CY94" s="1000"/>
      <c r="CZ94" s="1000"/>
      <c r="DA94" s="1000"/>
      <c r="DB94" s="1000"/>
      <c r="DC94" s="1000"/>
      <c r="DD94" s="1000"/>
      <c r="DE94" s="1000"/>
      <c r="DF94" s="1000"/>
      <c r="DG94" s="1000"/>
      <c r="DH94" s="1000"/>
      <c r="DI94" s="1000"/>
      <c r="DJ94" s="1000"/>
      <c r="DK94" s="1000"/>
      <c r="DL94" s="1000"/>
      <c r="DM94" s="1000"/>
      <c r="DN94" s="1000"/>
      <c r="DO94" s="1000"/>
      <c r="DP94" s="1000"/>
      <c r="DQ94" s="1000"/>
      <c r="DR94" s="1000"/>
      <c r="DS94" s="1000"/>
      <c r="DT94" s="1000"/>
      <c r="DU94" s="1000"/>
      <c r="DV94" s="1000"/>
      <c r="DW94" s="1000"/>
      <c r="DX94" s="1000"/>
      <c r="DY94" s="1000"/>
      <c r="DZ94" s="1000"/>
      <c r="EA94" s="1000"/>
      <c r="EB94" s="1000"/>
      <c r="EC94" s="1001"/>
      <c r="ED94" s="273" t="str">
        <f t="shared" si="1"/>
        <v>xxxxxxxxxxxxxxxxxxxxxxxxxxxxxxxxxxxxxxxxxxxxxxxxxxxxxxxxxxxxxxxxxxxxxxxxxxxxxxxxxxxxxxxxxxxxxxxxxxxxxxxxxxxxxxxxxxxxxxxxxxxxxxxx</v>
      </c>
    </row>
    <row r="95" spans="1:134" x14ac:dyDescent="0.2">
      <c r="A95" s="280">
        <v>1703</v>
      </c>
      <c r="B95" s="338" t="s">
        <v>178</v>
      </c>
      <c r="C95" s="1526">
        <f>SUMPRODUCT(SUMIF('Sch ParentTrial Balance Input'!$A:$A,'Sch Parent TB Converter'!$G95:$EC95,'Sch ParentTrial Balance Input'!C:C))</f>
        <v>0</v>
      </c>
      <c r="D95" s="1526">
        <f>SUMPRODUCT(SUMIF('Sch ParentTrial Balance Input'!$A:$A,'Sch Parent TB Converter'!$G95:$EC95,'Sch ParentTrial Balance Input'!D:D))</f>
        <v>0</v>
      </c>
      <c r="E95" s="1526">
        <f>SUMPRODUCT(SUMIF('Sch ParentTrial Balance Input'!$A:$A,'Sch Parent TB Converter'!$G95:$EC95,'Sch ParentTrial Balance Input'!E:E))</f>
        <v>0</v>
      </c>
      <c r="F95" s="1526"/>
      <c r="G95" s="1000"/>
      <c r="H95" s="1000"/>
      <c r="I95" s="1000"/>
      <c r="J95" s="1000"/>
      <c r="K95" s="1000"/>
      <c r="L95" s="1000"/>
      <c r="M95" s="1000"/>
      <c r="N95" s="1000"/>
      <c r="O95" s="1000"/>
      <c r="P95" s="1000"/>
      <c r="Q95" s="1000"/>
      <c r="R95" s="1000"/>
      <c r="S95" s="1000"/>
      <c r="T95" s="1000"/>
      <c r="U95" s="1000"/>
      <c r="V95" s="1000"/>
      <c r="W95" s="1000"/>
      <c r="X95" s="1000"/>
      <c r="Y95" s="1000"/>
      <c r="Z95" s="1000"/>
      <c r="AA95" s="1000"/>
      <c r="AB95" s="1000"/>
      <c r="AC95" s="1000"/>
      <c r="AD95" s="1000"/>
      <c r="AE95" s="1000"/>
      <c r="AF95" s="1000"/>
      <c r="AG95" s="1000"/>
      <c r="AH95" s="1000"/>
      <c r="AI95" s="1000"/>
      <c r="AJ95" s="1000"/>
      <c r="AK95" s="1000"/>
      <c r="AL95" s="1000"/>
      <c r="AM95" s="1000"/>
      <c r="AN95" s="1000"/>
      <c r="AO95" s="1000"/>
      <c r="AP95" s="1000"/>
      <c r="AQ95" s="1000"/>
      <c r="AR95" s="1000"/>
      <c r="AS95" s="1000"/>
      <c r="AT95" s="1000"/>
      <c r="AU95" s="1000"/>
      <c r="AV95" s="1000"/>
      <c r="AW95" s="1000"/>
      <c r="AX95" s="1000"/>
      <c r="AY95" s="1000"/>
      <c r="AZ95" s="1000"/>
      <c r="BA95" s="1000"/>
      <c r="BB95" s="1000"/>
      <c r="BC95" s="1000"/>
      <c r="BD95" s="1000"/>
      <c r="BE95" s="1000"/>
      <c r="BF95" s="1000"/>
      <c r="BG95" s="1000"/>
      <c r="BH95" s="1000"/>
      <c r="BI95" s="1000"/>
      <c r="BJ95" s="1000"/>
      <c r="BK95" s="1000"/>
      <c r="BL95" s="1000"/>
      <c r="BM95" s="1000"/>
      <c r="BN95" s="1000"/>
      <c r="BO95" s="1000"/>
      <c r="BP95" s="1000"/>
      <c r="BQ95" s="1000"/>
      <c r="BR95" s="1000"/>
      <c r="BS95" s="1000"/>
      <c r="BT95" s="1000"/>
      <c r="BU95" s="1000"/>
      <c r="BV95" s="1000"/>
      <c r="BW95" s="1000"/>
      <c r="BX95" s="1000"/>
      <c r="BY95" s="1000"/>
      <c r="BZ95" s="1000"/>
      <c r="CA95" s="1000"/>
      <c r="CB95" s="1000"/>
      <c r="CC95" s="1000"/>
      <c r="CD95" s="1000"/>
      <c r="CE95" s="1000"/>
      <c r="CF95" s="1000"/>
      <c r="CG95" s="1000"/>
      <c r="CH95" s="1000"/>
      <c r="CI95" s="1000"/>
      <c r="CJ95" s="1000"/>
      <c r="CK95" s="1000"/>
      <c r="CL95" s="1000"/>
      <c r="CM95" s="1000"/>
      <c r="CN95" s="1000"/>
      <c r="CO95" s="1000"/>
      <c r="CP95" s="1000"/>
      <c r="CQ95" s="1000"/>
      <c r="CR95" s="1000"/>
      <c r="CS95" s="1000"/>
      <c r="CT95" s="1000"/>
      <c r="CU95" s="1000"/>
      <c r="CV95" s="1000"/>
      <c r="CW95" s="1000"/>
      <c r="CX95" s="1000"/>
      <c r="CY95" s="1000"/>
      <c r="CZ95" s="1000"/>
      <c r="DA95" s="1000"/>
      <c r="DB95" s="1000"/>
      <c r="DC95" s="1000"/>
      <c r="DD95" s="1000"/>
      <c r="DE95" s="1000"/>
      <c r="DF95" s="1000"/>
      <c r="DG95" s="1000"/>
      <c r="DH95" s="1000"/>
      <c r="DI95" s="1000"/>
      <c r="DJ95" s="1000"/>
      <c r="DK95" s="1000"/>
      <c r="DL95" s="1000"/>
      <c r="DM95" s="1000"/>
      <c r="DN95" s="1000"/>
      <c r="DO95" s="1000"/>
      <c r="DP95" s="1000"/>
      <c r="DQ95" s="1000"/>
      <c r="DR95" s="1000"/>
      <c r="DS95" s="1000"/>
      <c r="DT95" s="1000"/>
      <c r="DU95" s="1000"/>
      <c r="DV95" s="1000"/>
      <c r="DW95" s="1000"/>
      <c r="DX95" s="1000"/>
      <c r="DY95" s="1000"/>
      <c r="DZ95" s="1000"/>
      <c r="EA95" s="1000"/>
      <c r="EB95" s="1000"/>
      <c r="EC95" s="1001"/>
      <c r="ED95" s="273" t="str">
        <f t="shared" si="1"/>
        <v>xxxxxxxxxxxxxxxxxxxxxxxxxxxxxxxxxxxxxxxxxxxxxxxxxxxxxxxxxxxxxxxxxxxxxxxxxxxxxxxxxxxxxxxxxxxxxxxxxxxxxxxxxxxxxxxxxxxxxxxxxxxxxxxx</v>
      </c>
    </row>
    <row r="96" spans="1:134" x14ac:dyDescent="0.2">
      <c r="A96" s="280"/>
      <c r="B96" s="909"/>
      <c r="C96" s="1526"/>
      <c r="D96" s="1526"/>
      <c r="E96" s="1526"/>
      <c r="F96" s="1526"/>
      <c r="G96" s="998"/>
      <c r="H96" s="998"/>
      <c r="I96" s="998"/>
      <c r="J96" s="998"/>
      <c r="K96" s="998"/>
      <c r="L96" s="998"/>
      <c r="M96" s="998"/>
      <c r="N96" s="998"/>
      <c r="O96" s="998"/>
      <c r="P96" s="998"/>
      <c r="Q96" s="998"/>
      <c r="R96" s="998"/>
      <c r="S96" s="998"/>
      <c r="T96" s="998"/>
      <c r="U96" s="998"/>
      <c r="V96" s="998"/>
      <c r="W96" s="998"/>
      <c r="X96" s="998"/>
      <c r="Y96" s="998"/>
      <c r="Z96" s="998"/>
      <c r="AA96" s="998"/>
      <c r="AB96" s="998"/>
      <c r="AC96" s="998"/>
      <c r="AD96" s="998"/>
      <c r="AE96" s="998"/>
      <c r="AF96" s="998"/>
      <c r="AG96" s="998"/>
      <c r="AH96" s="998"/>
      <c r="AI96" s="998"/>
      <c r="AJ96" s="998"/>
      <c r="AK96" s="998"/>
      <c r="AL96" s="998"/>
      <c r="AM96" s="998"/>
      <c r="AN96" s="998"/>
      <c r="AO96" s="998"/>
      <c r="AP96" s="998"/>
      <c r="AQ96" s="998"/>
      <c r="AR96" s="998"/>
      <c r="AS96" s="998"/>
      <c r="AT96" s="998"/>
      <c r="AU96" s="998"/>
      <c r="AV96" s="998"/>
      <c r="AW96" s="998"/>
      <c r="AX96" s="998"/>
      <c r="AY96" s="998"/>
      <c r="AZ96" s="998"/>
      <c r="BA96" s="998"/>
      <c r="BB96" s="998"/>
      <c r="BC96" s="998"/>
      <c r="BD96" s="998"/>
      <c r="BE96" s="998"/>
      <c r="BF96" s="998"/>
      <c r="BG96" s="998"/>
      <c r="BH96" s="998"/>
      <c r="BI96" s="998"/>
      <c r="BJ96" s="998"/>
      <c r="BK96" s="998"/>
      <c r="BL96" s="998"/>
      <c r="BM96" s="998"/>
      <c r="BN96" s="998"/>
      <c r="BO96" s="998"/>
      <c r="BP96" s="998"/>
      <c r="BQ96" s="998"/>
      <c r="BR96" s="998"/>
      <c r="BS96" s="998"/>
      <c r="BT96" s="998"/>
      <c r="BU96" s="998"/>
      <c r="BV96" s="998"/>
      <c r="BW96" s="998"/>
      <c r="BX96" s="998"/>
      <c r="BY96" s="998"/>
      <c r="BZ96" s="998"/>
      <c r="CA96" s="998"/>
      <c r="CB96" s="998"/>
      <c r="CC96" s="998"/>
      <c r="CD96" s="998"/>
      <c r="CE96" s="998"/>
      <c r="CF96" s="998"/>
      <c r="CG96" s="998"/>
      <c r="CH96" s="998"/>
      <c r="CI96" s="998"/>
      <c r="CJ96" s="998"/>
      <c r="CK96" s="998"/>
      <c r="CL96" s="998"/>
      <c r="CM96" s="998"/>
      <c r="CN96" s="998"/>
      <c r="CO96" s="998"/>
      <c r="CP96" s="998"/>
      <c r="CQ96" s="998"/>
      <c r="CR96" s="998"/>
      <c r="CS96" s="998"/>
      <c r="CT96" s="998"/>
      <c r="CU96" s="998"/>
      <c r="CV96" s="998"/>
      <c r="CW96" s="998"/>
      <c r="CX96" s="998"/>
      <c r="CY96" s="998"/>
      <c r="CZ96" s="998"/>
      <c r="DA96" s="998"/>
      <c r="DB96" s="998"/>
      <c r="DC96" s="998"/>
      <c r="DD96" s="998"/>
      <c r="DE96" s="998"/>
      <c r="DF96" s="998"/>
      <c r="DG96" s="998"/>
      <c r="DH96" s="998"/>
      <c r="DI96" s="998"/>
      <c r="DJ96" s="998"/>
      <c r="DK96" s="998"/>
      <c r="DL96" s="998"/>
      <c r="DM96" s="998"/>
      <c r="DN96" s="998"/>
      <c r="DO96" s="998"/>
      <c r="DP96" s="998"/>
      <c r="DQ96" s="998"/>
      <c r="DR96" s="998"/>
      <c r="DS96" s="998"/>
      <c r="DT96" s="998"/>
      <c r="DU96" s="998"/>
      <c r="DV96" s="998"/>
      <c r="DW96" s="998"/>
      <c r="DX96" s="998"/>
      <c r="DY96" s="998"/>
      <c r="DZ96" s="998"/>
      <c r="EA96" s="998"/>
      <c r="EB96" s="998"/>
      <c r="EC96" s="999"/>
      <c r="ED96" s="273" t="str">
        <f t="shared" si="1"/>
        <v>xxxxxxxxxxxxxxxxxxxxxxxxxxxxxxxxxxxxxxxxxxxxxxxxxxxxxxxxxxxxxxxxxxxxxxxxxxxxxxxxxxxxxxxxxxxxxxxxxxxxxxxxxxxxxxxxxxxxxxxxxxxxxxxx</v>
      </c>
    </row>
    <row r="97" spans="1:134" x14ac:dyDescent="0.2">
      <c r="A97" s="280"/>
      <c r="B97" s="909" t="s">
        <v>143</v>
      </c>
      <c r="C97" s="1526"/>
      <c r="D97" s="1528"/>
      <c r="E97" s="1528"/>
      <c r="F97" s="1528"/>
      <c r="G97" s="998"/>
      <c r="H97" s="998"/>
      <c r="I97" s="998"/>
      <c r="J97" s="998"/>
      <c r="K97" s="998"/>
      <c r="L97" s="998"/>
      <c r="M97" s="998"/>
      <c r="N97" s="998"/>
      <c r="O97" s="998"/>
      <c r="P97" s="998"/>
      <c r="Q97" s="998"/>
      <c r="R97" s="998"/>
      <c r="S97" s="998"/>
      <c r="T97" s="998"/>
      <c r="U97" s="998"/>
      <c r="V97" s="998"/>
      <c r="W97" s="998"/>
      <c r="X97" s="998"/>
      <c r="Y97" s="998"/>
      <c r="Z97" s="998"/>
      <c r="AA97" s="998"/>
      <c r="AB97" s="998"/>
      <c r="AC97" s="998"/>
      <c r="AD97" s="998"/>
      <c r="AE97" s="998"/>
      <c r="AF97" s="998"/>
      <c r="AG97" s="998"/>
      <c r="AH97" s="998"/>
      <c r="AI97" s="998"/>
      <c r="AJ97" s="998"/>
      <c r="AK97" s="998"/>
      <c r="AL97" s="998"/>
      <c r="AM97" s="998"/>
      <c r="AN97" s="998"/>
      <c r="AO97" s="998"/>
      <c r="AP97" s="998"/>
      <c r="AQ97" s="998"/>
      <c r="AR97" s="998"/>
      <c r="AS97" s="998"/>
      <c r="AT97" s="998"/>
      <c r="AU97" s="998"/>
      <c r="AV97" s="998"/>
      <c r="AW97" s="998"/>
      <c r="AX97" s="998"/>
      <c r="AY97" s="998"/>
      <c r="AZ97" s="998"/>
      <c r="BA97" s="998"/>
      <c r="BB97" s="998"/>
      <c r="BC97" s="998"/>
      <c r="BD97" s="998"/>
      <c r="BE97" s="998"/>
      <c r="BF97" s="998"/>
      <c r="BG97" s="998"/>
      <c r="BH97" s="998"/>
      <c r="BI97" s="998"/>
      <c r="BJ97" s="998"/>
      <c r="BK97" s="998"/>
      <c r="BL97" s="998"/>
      <c r="BM97" s="998"/>
      <c r="BN97" s="998"/>
      <c r="BO97" s="998"/>
      <c r="BP97" s="998"/>
      <c r="BQ97" s="998"/>
      <c r="BR97" s="998"/>
      <c r="BS97" s="998"/>
      <c r="BT97" s="998"/>
      <c r="BU97" s="998"/>
      <c r="BV97" s="998"/>
      <c r="BW97" s="998"/>
      <c r="BX97" s="998"/>
      <c r="BY97" s="998"/>
      <c r="BZ97" s="998"/>
      <c r="CA97" s="998"/>
      <c r="CB97" s="998"/>
      <c r="CC97" s="998"/>
      <c r="CD97" s="998"/>
      <c r="CE97" s="998"/>
      <c r="CF97" s="998"/>
      <c r="CG97" s="998"/>
      <c r="CH97" s="998"/>
      <c r="CI97" s="998"/>
      <c r="CJ97" s="998"/>
      <c r="CK97" s="998"/>
      <c r="CL97" s="998"/>
      <c r="CM97" s="998"/>
      <c r="CN97" s="998"/>
      <c r="CO97" s="998"/>
      <c r="CP97" s="998"/>
      <c r="CQ97" s="998"/>
      <c r="CR97" s="998"/>
      <c r="CS97" s="998"/>
      <c r="CT97" s="998"/>
      <c r="CU97" s="998"/>
      <c r="CV97" s="998"/>
      <c r="CW97" s="998"/>
      <c r="CX97" s="998"/>
      <c r="CY97" s="998"/>
      <c r="CZ97" s="998"/>
      <c r="DA97" s="998"/>
      <c r="DB97" s="998"/>
      <c r="DC97" s="998"/>
      <c r="DD97" s="998"/>
      <c r="DE97" s="998"/>
      <c r="DF97" s="998"/>
      <c r="DG97" s="998"/>
      <c r="DH97" s="998"/>
      <c r="DI97" s="998"/>
      <c r="DJ97" s="998"/>
      <c r="DK97" s="998"/>
      <c r="DL97" s="998"/>
      <c r="DM97" s="998"/>
      <c r="DN97" s="998"/>
      <c r="DO97" s="998"/>
      <c r="DP97" s="998"/>
      <c r="DQ97" s="998"/>
      <c r="DR97" s="998"/>
      <c r="DS97" s="998"/>
      <c r="DT97" s="998"/>
      <c r="DU97" s="998"/>
      <c r="DV97" s="998"/>
      <c r="DW97" s="998"/>
      <c r="DX97" s="998"/>
      <c r="DY97" s="998"/>
      <c r="DZ97" s="998"/>
      <c r="EA97" s="998"/>
      <c r="EB97" s="998"/>
      <c r="EC97" s="999"/>
      <c r="ED97" s="273" t="str">
        <f t="shared" si="1"/>
        <v>xxxxxxxxxxxxxxxxxxxxxxxxxxxxxxxxxxxxxxxxxxxxxxxxxxxxxxxxxxxxxxxxxxxxxxxxxxxxxxxxxxxxxxxxxxxxxxxxxxxxxxxxxxxxxxxxxxxxxxxxxxxxxxxx</v>
      </c>
    </row>
    <row r="98" spans="1:134" x14ac:dyDescent="0.2">
      <c r="A98" s="280">
        <v>2090</v>
      </c>
      <c r="B98" s="338" t="s">
        <v>179</v>
      </c>
      <c r="C98" s="1526">
        <f>SUMPRODUCT(SUMIF('Sch ParentTrial Balance Input'!$A:$A,'Sch Parent TB Converter'!$G98:$EC98,'Sch ParentTrial Balance Input'!C:C))</f>
        <v>0</v>
      </c>
      <c r="D98" s="1526">
        <f>SUMPRODUCT(SUMIF('Sch ParentTrial Balance Input'!$A:$A,'Sch Parent TB Converter'!$G98:$EC98,'Sch ParentTrial Balance Input'!D:D))</f>
        <v>0</v>
      </c>
      <c r="E98" s="1526">
        <f>SUMPRODUCT(SUMIF('Sch ParentTrial Balance Input'!$A:$A,'Sch Parent TB Converter'!$G98:$EC98,'Sch ParentTrial Balance Input'!E:E))</f>
        <v>0</v>
      </c>
      <c r="F98" s="1526"/>
      <c r="G98" s="1000"/>
      <c r="H98" s="1000"/>
      <c r="I98" s="1000"/>
      <c r="J98" s="1000"/>
      <c r="K98" s="1000"/>
      <c r="L98" s="1000"/>
      <c r="M98" s="1000"/>
      <c r="N98" s="1000"/>
      <c r="O98" s="1000"/>
      <c r="P98" s="1000"/>
      <c r="Q98" s="1000"/>
      <c r="R98" s="1000"/>
      <c r="S98" s="1000"/>
      <c r="T98" s="1000"/>
      <c r="U98" s="1000"/>
      <c r="V98" s="1000"/>
      <c r="W98" s="1000"/>
      <c r="X98" s="1000"/>
      <c r="Y98" s="1000"/>
      <c r="Z98" s="1000"/>
      <c r="AA98" s="1000"/>
      <c r="AB98" s="1000"/>
      <c r="AC98" s="1000"/>
      <c r="AD98" s="1000"/>
      <c r="AE98" s="1000"/>
      <c r="AF98" s="1000"/>
      <c r="AG98" s="1000"/>
      <c r="AH98" s="1000"/>
      <c r="AI98" s="1000"/>
      <c r="AJ98" s="1000"/>
      <c r="AK98" s="1000"/>
      <c r="AL98" s="1000"/>
      <c r="AM98" s="1000"/>
      <c r="AN98" s="1000"/>
      <c r="AO98" s="1000"/>
      <c r="AP98" s="1000"/>
      <c r="AQ98" s="1000"/>
      <c r="AR98" s="1000"/>
      <c r="AS98" s="1000"/>
      <c r="AT98" s="1000"/>
      <c r="AU98" s="1000"/>
      <c r="AV98" s="1000"/>
      <c r="AW98" s="1000"/>
      <c r="AX98" s="1000"/>
      <c r="AY98" s="1000"/>
      <c r="AZ98" s="1000"/>
      <c r="BA98" s="1000"/>
      <c r="BB98" s="1000"/>
      <c r="BC98" s="1000"/>
      <c r="BD98" s="1000"/>
      <c r="BE98" s="1000"/>
      <c r="BF98" s="1000"/>
      <c r="BG98" s="1000"/>
      <c r="BH98" s="1000"/>
      <c r="BI98" s="1000"/>
      <c r="BJ98" s="1000"/>
      <c r="BK98" s="1000"/>
      <c r="BL98" s="1000"/>
      <c r="BM98" s="1000"/>
      <c r="BN98" s="1000"/>
      <c r="BO98" s="1000"/>
      <c r="BP98" s="1000"/>
      <c r="BQ98" s="1000"/>
      <c r="BR98" s="1000"/>
      <c r="BS98" s="1000"/>
      <c r="BT98" s="1000"/>
      <c r="BU98" s="1000"/>
      <c r="BV98" s="1000"/>
      <c r="BW98" s="1000"/>
      <c r="BX98" s="1000"/>
      <c r="BY98" s="1000"/>
      <c r="BZ98" s="1000"/>
      <c r="CA98" s="1000"/>
      <c r="CB98" s="1000"/>
      <c r="CC98" s="1000"/>
      <c r="CD98" s="1000"/>
      <c r="CE98" s="1000"/>
      <c r="CF98" s="1000"/>
      <c r="CG98" s="1000"/>
      <c r="CH98" s="1000"/>
      <c r="CI98" s="1000"/>
      <c r="CJ98" s="1000"/>
      <c r="CK98" s="1000"/>
      <c r="CL98" s="1000"/>
      <c r="CM98" s="1000"/>
      <c r="CN98" s="1000"/>
      <c r="CO98" s="1000"/>
      <c r="CP98" s="1000"/>
      <c r="CQ98" s="1000"/>
      <c r="CR98" s="1000"/>
      <c r="CS98" s="1000"/>
      <c r="CT98" s="1000"/>
      <c r="CU98" s="1000"/>
      <c r="CV98" s="1000"/>
      <c r="CW98" s="1000"/>
      <c r="CX98" s="1000"/>
      <c r="CY98" s="1000"/>
      <c r="CZ98" s="1000"/>
      <c r="DA98" s="1000"/>
      <c r="DB98" s="1000"/>
      <c r="DC98" s="1000"/>
      <c r="DD98" s="1000"/>
      <c r="DE98" s="1000"/>
      <c r="DF98" s="1000"/>
      <c r="DG98" s="1000"/>
      <c r="DH98" s="1000"/>
      <c r="DI98" s="1000"/>
      <c r="DJ98" s="1000"/>
      <c r="DK98" s="1000"/>
      <c r="DL98" s="1000"/>
      <c r="DM98" s="1000"/>
      <c r="DN98" s="1000"/>
      <c r="DO98" s="1000"/>
      <c r="DP98" s="1000"/>
      <c r="DQ98" s="1000"/>
      <c r="DR98" s="1000"/>
      <c r="DS98" s="1000"/>
      <c r="DT98" s="1000"/>
      <c r="DU98" s="1000"/>
      <c r="DV98" s="1000"/>
      <c r="DW98" s="1000"/>
      <c r="DX98" s="1000"/>
      <c r="DY98" s="1000"/>
      <c r="DZ98" s="1000"/>
      <c r="EA98" s="1000"/>
      <c r="EB98" s="1000"/>
      <c r="EC98" s="1001"/>
      <c r="ED98" s="273" t="str">
        <f t="shared" si="1"/>
        <v>xxxxxxxxxxxxxxxxxxxxxxxxxxxxxxxxxxxxxxxxxxxxxxxxxxxxxxxxxxxxxxxxxxxxxxxxxxxxxxxxxxxxxxxxxxxxxxxxxxxxxxxxxxxxxxxxxxxxxxxxxxxxxxxx</v>
      </c>
    </row>
    <row r="99" spans="1:134" x14ac:dyDescent="0.2">
      <c r="A99" s="280">
        <v>2084</v>
      </c>
      <c r="B99" s="338" t="s">
        <v>180</v>
      </c>
      <c r="C99" s="1526">
        <f>SUMPRODUCT(SUMIF('Sch ParentTrial Balance Input'!$A:$A,'Sch Parent TB Converter'!$G99:$EC99,'Sch ParentTrial Balance Input'!C:C))</f>
        <v>0</v>
      </c>
      <c r="D99" s="1526">
        <f>SUMPRODUCT(SUMIF('Sch ParentTrial Balance Input'!$A:$A,'Sch Parent TB Converter'!$G99:$EC99,'Sch ParentTrial Balance Input'!D:D))</f>
        <v>0</v>
      </c>
      <c r="E99" s="1526">
        <f>SUMPRODUCT(SUMIF('Sch ParentTrial Balance Input'!$A:$A,'Sch Parent TB Converter'!$G99:$EC99,'Sch ParentTrial Balance Input'!E:E))</f>
        <v>0</v>
      </c>
      <c r="F99" s="1526"/>
      <c r="G99" s="1000"/>
      <c r="H99" s="1000"/>
      <c r="I99" s="1000"/>
      <c r="J99" s="1000"/>
      <c r="K99" s="1000"/>
      <c r="L99" s="1000"/>
      <c r="M99" s="1000"/>
      <c r="N99" s="1000"/>
      <c r="O99" s="1000"/>
      <c r="P99" s="1000"/>
      <c r="Q99" s="1000"/>
      <c r="R99" s="1000"/>
      <c r="S99" s="1000"/>
      <c r="T99" s="1000"/>
      <c r="U99" s="1000"/>
      <c r="V99" s="1000"/>
      <c r="W99" s="1000"/>
      <c r="X99" s="1000"/>
      <c r="Y99" s="1000"/>
      <c r="Z99" s="1000"/>
      <c r="AA99" s="1000"/>
      <c r="AB99" s="1000"/>
      <c r="AC99" s="1000"/>
      <c r="AD99" s="1000"/>
      <c r="AE99" s="1000"/>
      <c r="AF99" s="1000"/>
      <c r="AG99" s="1000"/>
      <c r="AH99" s="1000"/>
      <c r="AI99" s="1000"/>
      <c r="AJ99" s="1000"/>
      <c r="AK99" s="1000"/>
      <c r="AL99" s="1000"/>
      <c r="AM99" s="1000"/>
      <c r="AN99" s="1000"/>
      <c r="AO99" s="1000"/>
      <c r="AP99" s="1000"/>
      <c r="AQ99" s="1000"/>
      <c r="AR99" s="1000"/>
      <c r="AS99" s="1000"/>
      <c r="AT99" s="1000"/>
      <c r="AU99" s="1000"/>
      <c r="AV99" s="1000"/>
      <c r="AW99" s="1000"/>
      <c r="AX99" s="1000"/>
      <c r="AY99" s="1000"/>
      <c r="AZ99" s="1000"/>
      <c r="BA99" s="1000"/>
      <c r="BB99" s="1000"/>
      <c r="BC99" s="1000"/>
      <c r="BD99" s="1000"/>
      <c r="BE99" s="1000"/>
      <c r="BF99" s="1000"/>
      <c r="BG99" s="1000"/>
      <c r="BH99" s="1000"/>
      <c r="BI99" s="1000"/>
      <c r="BJ99" s="1000"/>
      <c r="BK99" s="1000"/>
      <c r="BL99" s="1000"/>
      <c r="BM99" s="1000"/>
      <c r="BN99" s="1000"/>
      <c r="BO99" s="1000"/>
      <c r="BP99" s="1000"/>
      <c r="BQ99" s="1000"/>
      <c r="BR99" s="1000"/>
      <c r="BS99" s="1000"/>
      <c r="BT99" s="1000"/>
      <c r="BU99" s="1000"/>
      <c r="BV99" s="1000"/>
      <c r="BW99" s="1000"/>
      <c r="BX99" s="1000"/>
      <c r="BY99" s="1000"/>
      <c r="BZ99" s="1000"/>
      <c r="CA99" s="1000"/>
      <c r="CB99" s="1000"/>
      <c r="CC99" s="1000"/>
      <c r="CD99" s="1000"/>
      <c r="CE99" s="1000"/>
      <c r="CF99" s="1000"/>
      <c r="CG99" s="1000"/>
      <c r="CH99" s="1000"/>
      <c r="CI99" s="1000"/>
      <c r="CJ99" s="1000"/>
      <c r="CK99" s="1000"/>
      <c r="CL99" s="1000"/>
      <c r="CM99" s="1000"/>
      <c r="CN99" s="1000"/>
      <c r="CO99" s="1000"/>
      <c r="CP99" s="1000"/>
      <c r="CQ99" s="1000"/>
      <c r="CR99" s="1000"/>
      <c r="CS99" s="1000"/>
      <c r="CT99" s="1000"/>
      <c r="CU99" s="1000"/>
      <c r="CV99" s="1000"/>
      <c r="CW99" s="1000"/>
      <c r="CX99" s="1000"/>
      <c r="CY99" s="1000"/>
      <c r="CZ99" s="1000"/>
      <c r="DA99" s="1000"/>
      <c r="DB99" s="1000"/>
      <c r="DC99" s="1000"/>
      <c r="DD99" s="1000"/>
      <c r="DE99" s="1000"/>
      <c r="DF99" s="1000"/>
      <c r="DG99" s="1000"/>
      <c r="DH99" s="1000"/>
      <c r="DI99" s="1000"/>
      <c r="DJ99" s="1000"/>
      <c r="DK99" s="1000"/>
      <c r="DL99" s="1000"/>
      <c r="DM99" s="1000"/>
      <c r="DN99" s="1000"/>
      <c r="DO99" s="1000"/>
      <c r="DP99" s="1000"/>
      <c r="DQ99" s="1000"/>
      <c r="DR99" s="1000"/>
      <c r="DS99" s="1000"/>
      <c r="DT99" s="1000"/>
      <c r="DU99" s="1000"/>
      <c r="DV99" s="1000"/>
      <c r="DW99" s="1000"/>
      <c r="DX99" s="1000"/>
      <c r="DY99" s="1000"/>
      <c r="DZ99" s="1000"/>
      <c r="EA99" s="1000"/>
      <c r="EB99" s="1000"/>
      <c r="EC99" s="1001"/>
      <c r="ED99" s="273" t="str">
        <f t="shared" si="1"/>
        <v>xxxxxxxxxxxxxxxxxxxxxxxxxxxxxxxxxxxxxxxxxxxxxxxxxxxxxxxxxxxxxxxxxxxxxxxxxxxxxxxxxxxxxxxxxxxxxxxxxxxxxxxxxxxxxxxxxxxxxxxxxxxxxxxx</v>
      </c>
    </row>
    <row r="100" spans="1:134" x14ac:dyDescent="0.2">
      <c r="A100" s="280">
        <v>2070</v>
      </c>
      <c r="B100" s="338" t="s">
        <v>181</v>
      </c>
      <c r="C100" s="1526">
        <f>SUMPRODUCT(SUMIF('Sch ParentTrial Balance Input'!$A:$A,'Sch Parent TB Converter'!$G100:$EC100,'Sch ParentTrial Balance Input'!C:C))</f>
        <v>0</v>
      </c>
      <c r="D100" s="1526">
        <f>SUMPRODUCT(SUMIF('Sch ParentTrial Balance Input'!$A:$A,'Sch Parent TB Converter'!$G100:$EC100,'Sch ParentTrial Balance Input'!D:D))</f>
        <v>0</v>
      </c>
      <c r="E100" s="1526">
        <f>SUMPRODUCT(SUMIF('Sch ParentTrial Balance Input'!$A:$A,'Sch Parent TB Converter'!$G100:$EC100,'Sch ParentTrial Balance Input'!E:E))</f>
        <v>0</v>
      </c>
      <c r="F100" s="1526"/>
      <c r="G100" s="1000"/>
      <c r="H100" s="1000"/>
      <c r="I100" s="1000"/>
      <c r="J100" s="1000"/>
      <c r="K100" s="1000"/>
      <c r="L100" s="1000"/>
      <c r="M100" s="1000"/>
      <c r="N100" s="1000"/>
      <c r="O100" s="1000"/>
      <c r="P100" s="1000"/>
      <c r="Q100" s="1000"/>
      <c r="R100" s="1000"/>
      <c r="S100" s="1000"/>
      <c r="T100" s="1000"/>
      <c r="U100" s="1000"/>
      <c r="V100" s="1000"/>
      <c r="W100" s="1000"/>
      <c r="X100" s="1000"/>
      <c r="Y100" s="1000"/>
      <c r="Z100" s="1000"/>
      <c r="AA100" s="1000"/>
      <c r="AB100" s="1000"/>
      <c r="AC100" s="1000"/>
      <c r="AD100" s="1000"/>
      <c r="AE100" s="1000"/>
      <c r="AF100" s="1000"/>
      <c r="AG100" s="1000"/>
      <c r="AH100" s="1000"/>
      <c r="AI100" s="1000"/>
      <c r="AJ100" s="1000"/>
      <c r="AK100" s="1000"/>
      <c r="AL100" s="1000"/>
      <c r="AM100" s="1000"/>
      <c r="AN100" s="1000"/>
      <c r="AO100" s="1000"/>
      <c r="AP100" s="1000"/>
      <c r="AQ100" s="1000"/>
      <c r="AR100" s="1000"/>
      <c r="AS100" s="1000"/>
      <c r="AT100" s="1000"/>
      <c r="AU100" s="1000"/>
      <c r="AV100" s="1000"/>
      <c r="AW100" s="1000"/>
      <c r="AX100" s="1000"/>
      <c r="AY100" s="1000"/>
      <c r="AZ100" s="1000"/>
      <c r="BA100" s="1000"/>
      <c r="BB100" s="1000"/>
      <c r="BC100" s="1000"/>
      <c r="BD100" s="1000"/>
      <c r="BE100" s="1000"/>
      <c r="BF100" s="1000"/>
      <c r="BG100" s="1000"/>
      <c r="BH100" s="1000"/>
      <c r="BI100" s="1000"/>
      <c r="BJ100" s="1000"/>
      <c r="BK100" s="1000"/>
      <c r="BL100" s="1000"/>
      <c r="BM100" s="1000"/>
      <c r="BN100" s="1000"/>
      <c r="BO100" s="1000"/>
      <c r="BP100" s="1000"/>
      <c r="BQ100" s="1000"/>
      <c r="BR100" s="1000"/>
      <c r="BS100" s="1000"/>
      <c r="BT100" s="1000"/>
      <c r="BU100" s="1000"/>
      <c r="BV100" s="1000"/>
      <c r="BW100" s="1000"/>
      <c r="BX100" s="1000"/>
      <c r="BY100" s="1000"/>
      <c r="BZ100" s="1000"/>
      <c r="CA100" s="1000"/>
      <c r="CB100" s="1000"/>
      <c r="CC100" s="1000"/>
      <c r="CD100" s="1000"/>
      <c r="CE100" s="1000"/>
      <c r="CF100" s="1000"/>
      <c r="CG100" s="1000"/>
      <c r="CH100" s="1000"/>
      <c r="CI100" s="1000"/>
      <c r="CJ100" s="1000"/>
      <c r="CK100" s="1000"/>
      <c r="CL100" s="1000"/>
      <c r="CM100" s="1000"/>
      <c r="CN100" s="1000"/>
      <c r="CO100" s="1000"/>
      <c r="CP100" s="1000"/>
      <c r="CQ100" s="1000"/>
      <c r="CR100" s="1000"/>
      <c r="CS100" s="1000"/>
      <c r="CT100" s="1000"/>
      <c r="CU100" s="1000"/>
      <c r="CV100" s="1000"/>
      <c r="CW100" s="1000"/>
      <c r="CX100" s="1000"/>
      <c r="CY100" s="1000"/>
      <c r="CZ100" s="1000"/>
      <c r="DA100" s="1000"/>
      <c r="DB100" s="1000"/>
      <c r="DC100" s="1000"/>
      <c r="DD100" s="1000"/>
      <c r="DE100" s="1000"/>
      <c r="DF100" s="1000"/>
      <c r="DG100" s="1000"/>
      <c r="DH100" s="1000"/>
      <c r="DI100" s="1000"/>
      <c r="DJ100" s="1000"/>
      <c r="DK100" s="1000"/>
      <c r="DL100" s="1000"/>
      <c r="DM100" s="1000"/>
      <c r="DN100" s="1000"/>
      <c r="DO100" s="1000"/>
      <c r="DP100" s="1000"/>
      <c r="DQ100" s="1000"/>
      <c r="DR100" s="1000"/>
      <c r="DS100" s="1000"/>
      <c r="DT100" s="1000"/>
      <c r="DU100" s="1000"/>
      <c r="DV100" s="1000"/>
      <c r="DW100" s="1000"/>
      <c r="DX100" s="1000"/>
      <c r="DY100" s="1000"/>
      <c r="DZ100" s="1000"/>
      <c r="EA100" s="1000"/>
      <c r="EB100" s="1000"/>
      <c r="EC100" s="1001"/>
      <c r="ED100" s="273" t="str">
        <f t="shared" si="1"/>
        <v>xxxxxxxxxxxxxxxxxxxxxxxxxxxxxxxxxxxxxxxxxxxxxxxxxxxxxxxxxxxxxxxxxxxxxxxxxxxxxxxxxxxxxxxxxxxxxxxxxxxxxxxxxxxxxxxxxxxxxxxxxxxxxxxx</v>
      </c>
    </row>
    <row r="101" spans="1:134" x14ac:dyDescent="0.2">
      <c r="A101" s="280">
        <v>2076</v>
      </c>
      <c r="B101" s="338" t="s">
        <v>182</v>
      </c>
      <c r="C101" s="1526">
        <f>SUMPRODUCT(SUMIF('Sch ParentTrial Balance Input'!$A:$A,'Sch Parent TB Converter'!$G101:$EC101,'Sch ParentTrial Balance Input'!C:C))</f>
        <v>0</v>
      </c>
      <c r="D101" s="1526">
        <f>SUMPRODUCT(SUMIF('Sch ParentTrial Balance Input'!$A:$A,'Sch Parent TB Converter'!$G101:$EC101,'Sch ParentTrial Balance Input'!D:D))</f>
        <v>0</v>
      </c>
      <c r="E101" s="1526">
        <f>SUMPRODUCT(SUMIF('Sch ParentTrial Balance Input'!$A:$A,'Sch Parent TB Converter'!$G101:$EC101,'Sch ParentTrial Balance Input'!E:E))</f>
        <v>0</v>
      </c>
      <c r="F101" s="1526"/>
      <c r="G101" s="1000"/>
      <c r="H101" s="1000"/>
      <c r="I101" s="1000"/>
      <c r="J101" s="1000"/>
      <c r="K101" s="1000"/>
      <c r="L101" s="1000"/>
      <c r="M101" s="1000"/>
      <c r="N101" s="1000"/>
      <c r="O101" s="1000"/>
      <c r="P101" s="1000"/>
      <c r="Q101" s="1000"/>
      <c r="R101" s="1000"/>
      <c r="S101" s="1000"/>
      <c r="T101" s="1000"/>
      <c r="U101" s="1000"/>
      <c r="V101" s="1000"/>
      <c r="W101" s="1000"/>
      <c r="X101" s="1000"/>
      <c r="Y101" s="1000"/>
      <c r="Z101" s="1000"/>
      <c r="AA101" s="1000"/>
      <c r="AB101" s="1000"/>
      <c r="AC101" s="1000"/>
      <c r="AD101" s="1000"/>
      <c r="AE101" s="1000"/>
      <c r="AF101" s="1000"/>
      <c r="AG101" s="1000"/>
      <c r="AH101" s="1000"/>
      <c r="AI101" s="1000"/>
      <c r="AJ101" s="1000"/>
      <c r="AK101" s="1000"/>
      <c r="AL101" s="1000"/>
      <c r="AM101" s="1000"/>
      <c r="AN101" s="1000"/>
      <c r="AO101" s="1000"/>
      <c r="AP101" s="1000"/>
      <c r="AQ101" s="1000"/>
      <c r="AR101" s="1000"/>
      <c r="AS101" s="1000"/>
      <c r="AT101" s="1000"/>
      <c r="AU101" s="1000"/>
      <c r="AV101" s="1000"/>
      <c r="AW101" s="1000"/>
      <c r="AX101" s="1000"/>
      <c r="AY101" s="1000"/>
      <c r="AZ101" s="1000"/>
      <c r="BA101" s="1000"/>
      <c r="BB101" s="1000"/>
      <c r="BC101" s="1000"/>
      <c r="BD101" s="1000"/>
      <c r="BE101" s="1000"/>
      <c r="BF101" s="1000"/>
      <c r="BG101" s="1000"/>
      <c r="BH101" s="1000"/>
      <c r="BI101" s="1000"/>
      <c r="BJ101" s="1000"/>
      <c r="BK101" s="1000"/>
      <c r="BL101" s="1000"/>
      <c r="BM101" s="1000"/>
      <c r="BN101" s="1000"/>
      <c r="BO101" s="1000"/>
      <c r="BP101" s="1000"/>
      <c r="BQ101" s="1000"/>
      <c r="BR101" s="1000"/>
      <c r="BS101" s="1000"/>
      <c r="BT101" s="1000"/>
      <c r="BU101" s="1000"/>
      <c r="BV101" s="1000"/>
      <c r="BW101" s="1000"/>
      <c r="BX101" s="1000"/>
      <c r="BY101" s="1000"/>
      <c r="BZ101" s="1000"/>
      <c r="CA101" s="1000"/>
      <c r="CB101" s="1000"/>
      <c r="CC101" s="1000"/>
      <c r="CD101" s="1000"/>
      <c r="CE101" s="1000"/>
      <c r="CF101" s="1000"/>
      <c r="CG101" s="1000"/>
      <c r="CH101" s="1000"/>
      <c r="CI101" s="1000"/>
      <c r="CJ101" s="1000"/>
      <c r="CK101" s="1000"/>
      <c r="CL101" s="1000"/>
      <c r="CM101" s="1000"/>
      <c r="CN101" s="1000"/>
      <c r="CO101" s="1000"/>
      <c r="CP101" s="1000"/>
      <c r="CQ101" s="1000"/>
      <c r="CR101" s="1000"/>
      <c r="CS101" s="1000"/>
      <c r="CT101" s="1000"/>
      <c r="CU101" s="1000"/>
      <c r="CV101" s="1000"/>
      <c r="CW101" s="1000"/>
      <c r="CX101" s="1000"/>
      <c r="CY101" s="1000"/>
      <c r="CZ101" s="1000"/>
      <c r="DA101" s="1000"/>
      <c r="DB101" s="1000"/>
      <c r="DC101" s="1000"/>
      <c r="DD101" s="1000"/>
      <c r="DE101" s="1000"/>
      <c r="DF101" s="1000"/>
      <c r="DG101" s="1000"/>
      <c r="DH101" s="1000"/>
      <c r="DI101" s="1000"/>
      <c r="DJ101" s="1000"/>
      <c r="DK101" s="1000"/>
      <c r="DL101" s="1000"/>
      <c r="DM101" s="1000"/>
      <c r="DN101" s="1000"/>
      <c r="DO101" s="1000"/>
      <c r="DP101" s="1000"/>
      <c r="DQ101" s="1000"/>
      <c r="DR101" s="1000"/>
      <c r="DS101" s="1000"/>
      <c r="DT101" s="1000"/>
      <c r="DU101" s="1000"/>
      <c r="DV101" s="1000"/>
      <c r="DW101" s="1000"/>
      <c r="DX101" s="1000"/>
      <c r="DY101" s="1000"/>
      <c r="DZ101" s="1000"/>
      <c r="EA101" s="1000"/>
      <c r="EB101" s="1000"/>
      <c r="EC101" s="1001"/>
      <c r="ED101" s="273" t="str">
        <f t="shared" si="1"/>
        <v>xxxxxxxxxxxxxxxxxxxxxxxxxxxxxxxxxxxxxxxxxxxxxxxxxxxxxxxxxxxxxxxxxxxxxxxxxxxxxxxxxxxxxxxxxxxxxxxxxxxxxxxxxxxxxxxxxxxxxxxxxxxxxxxx</v>
      </c>
    </row>
    <row r="102" spans="1:134" x14ac:dyDescent="0.2">
      <c r="A102" s="280">
        <v>2082</v>
      </c>
      <c r="B102" s="338" t="s">
        <v>183</v>
      </c>
      <c r="C102" s="1526">
        <f>SUMPRODUCT(SUMIF('Sch ParentTrial Balance Input'!$A:$A,'Sch Parent TB Converter'!$G102:$EC102,'Sch ParentTrial Balance Input'!C:C))</f>
        <v>0</v>
      </c>
      <c r="D102" s="1526">
        <f>SUMPRODUCT(SUMIF('Sch ParentTrial Balance Input'!$A:$A,'Sch Parent TB Converter'!$G102:$EC102,'Sch ParentTrial Balance Input'!D:D))</f>
        <v>0</v>
      </c>
      <c r="E102" s="1526">
        <f>SUMPRODUCT(SUMIF('Sch ParentTrial Balance Input'!$A:$A,'Sch Parent TB Converter'!$G102:$EC102,'Sch ParentTrial Balance Input'!E:E))</f>
        <v>0</v>
      </c>
      <c r="F102" s="1526"/>
      <c r="G102" s="1000"/>
      <c r="H102" s="1000"/>
      <c r="I102" s="1000"/>
      <c r="J102" s="1000"/>
      <c r="K102" s="1000"/>
      <c r="L102" s="1000"/>
      <c r="M102" s="1000"/>
      <c r="N102" s="1000"/>
      <c r="O102" s="1000"/>
      <c r="P102" s="1000"/>
      <c r="Q102" s="1000"/>
      <c r="R102" s="1000"/>
      <c r="S102" s="1000"/>
      <c r="T102" s="1000"/>
      <c r="U102" s="1000"/>
      <c r="V102" s="1000"/>
      <c r="W102" s="1000"/>
      <c r="X102" s="1000"/>
      <c r="Y102" s="1000"/>
      <c r="Z102" s="1000"/>
      <c r="AA102" s="1000"/>
      <c r="AB102" s="1000"/>
      <c r="AC102" s="1000"/>
      <c r="AD102" s="1000"/>
      <c r="AE102" s="1000"/>
      <c r="AF102" s="1000"/>
      <c r="AG102" s="1000"/>
      <c r="AH102" s="1000"/>
      <c r="AI102" s="1000"/>
      <c r="AJ102" s="1000"/>
      <c r="AK102" s="1000"/>
      <c r="AL102" s="1000"/>
      <c r="AM102" s="1000"/>
      <c r="AN102" s="1000"/>
      <c r="AO102" s="1000"/>
      <c r="AP102" s="1000"/>
      <c r="AQ102" s="1000"/>
      <c r="AR102" s="1000"/>
      <c r="AS102" s="1000"/>
      <c r="AT102" s="1000"/>
      <c r="AU102" s="1000"/>
      <c r="AV102" s="1000"/>
      <c r="AW102" s="1000"/>
      <c r="AX102" s="1000"/>
      <c r="AY102" s="1000"/>
      <c r="AZ102" s="1000"/>
      <c r="BA102" s="1000"/>
      <c r="BB102" s="1000"/>
      <c r="BC102" s="1000"/>
      <c r="BD102" s="1000"/>
      <c r="BE102" s="1000"/>
      <c r="BF102" s="1000"/>
      <c r="BG102" s="1000"/>
      <c r="BH102" s="1000"/>
      <c r="BI102" s="1000"/>
      <c r="BJ102" s="1000"/>
      <c r="BK102" s="1000"/>
      <c r="BL102" s="1000"/>
      <c r="BM102" s="1000"/>
      <c r="BN102" s="1000"/>
      <c r="BO102" s="1000"/>
      <c r="BP102" s="1000"/>
      <c r="BQ102" s="1000"/>
      <c r="BR102" s="1000"/>
      <c r="BS102" s="1000"/>
      <c r="BT102" s="1000"/>
      <c r="BU102" s="1000"/>
      <c r="BV102" s="1000"/>
      <c r="BW102" s="1000"/>
      <c r="BX102" s="1000"/>
      <c r="BY102" s="1000"/>
      <c r="BZ102" s="1000"/>
      <c r="CA102" s="1000"/>
      <c r="CB102" s="1000"/>
      <c r="CC102" s="1000"/>
      <c r="CD102" s="1000"/>
      <c r="CE102" s="1000"/>
      <c r="CF102" s="1000"/>
      <c r="CG102" s="1000"/>
      <c r="CH102" s="1000"/>
      <c r="CI102" s="1000"/>
      <c r="CJ102" s="1000"/>
      <c r="CK102" s="1000"/>
      <c r="CL102" s="1000"/>
      <c r="CM102" s="1000"/>
      <c r="CN102" s="1000"/>
      <c r="CO102" s="1000"/>
      <c r="CP102" s="1000"/>
      <c r="CQ102" s="1000"/>
      <c r="CR102" s="1000"/>
      <c r="CS102" s="1000"/>
      <c r="CT102" s="1000"/>
      <c r="CU102" s="1000"/>
      <c r="CV102" s="1000"/>
      <c r="CW102" s="1000"/>
      <c r="CX102" s="1000"/>
      <c r="CY102" s="1000"/>
      <c r="CZ102" s="1000"/>
      <c r="DA102" s="1000"/>
      <c r="DB102" s="1000"/>
      <c r="DC102" s="1000"/>
      <c r="DD102" s="1000"/>
      <c r="DE102" s="1000"/>
      <c r="DF102" s="1000"/>
      <c r="DG102" s="1000"/>
      <c r="DH102" s="1000"/>
      <c r="DI102" s="1000"/>
      <c r="DJ102" s="1000"/>
      <c r="DK102" s="1000"/>
      <c r="DL102" s="1000"/>
      <c r="DM102" s="1000"/>
      <c r="DN102" s="1000"/>
      <c r="DO102" s="1000"/>
      <c r="DP102" s="1000"/>
      <c r="DQ102" s="1000"/>
      <c r="DR102" s="1000"/>
      <c r="DS102" s="1000"/>
      <c r="DT102" s="1000"/>
      <c r="DU102" s="1000"/>
      <c r="DV102" s="1000"/>
      <c r="DW102" s="1000"/>
      <c r="DX102" s="1000"/>
      <c r="DY102" s="1000"/>
      <c r="DZ102" s="1000"/>
      <c r="EA102" s="1000"/>
      <c r="EB102" s="1000"/>
      <c r="EC102" s="1001"/>
      <c r="ED102" s="273" t="str">
        <f t="shared" si="1"/>
        <v>xxxxxxxxxxxxxxxxxxxxxxxxxxxxxxxxxxxxxxxxxxxxxxxxxxxxxxxxxxxxxxxxxxxxxxxxxxxxxxxxxxxxxxxxxxxxxxxxxxxxxxxxxxxxxxxxxxxxxxxxxxxxxxxx</v>
      </c>
    </row>
    <row r="103" spans="1:134" x14ac:dyDescent="0.2">
      <c r="A103" s="280">
        <v>2086</v>
      </c>
      <c r="B103" s="338" t="s">
        <v>184</v>
      </c>
      <c r="C103" s="1526">
        <f>SUMPRODUCT(SUMIF('Sch ParentTrial Balance Input'!$A:$A,'Sch Parent TB Converter'!$G103:$EC103,'Sch ParentTrial Balance Input'!C:C))</f>
        <v>0</v>
      </c>
      <c r="D103" s="1526">
        <f>SUMPRODUCT(SUMIF('Sch ParentTrial Balance Input'!$A:$A,'Sch Parent TB Converter'!$G103:$EC103,'Sch ParentTrial Balance Input'!D:D))</f>
        <v>0</v>
      </c>
      <c r="E103" s="1526">
        <f>SUMPRODUCT(SUMIF('Sch ParentTrial Balance Input'!$A:$A,'Sch Parent TB Converter'!$G103:$EC103,'Sch ParentTrial Balance Input'!E:E))</f>
        <v>0</v>
      </c>
      <c r="F103" s="1526"/>
      <c r="G103" s="1000"/>
      <c r="H103" s="1000"/>
      <c r="I103" s="1000"/>
      <c r="J103" s="1000"/>
      <c r="K103" s="1000"/>
      <c r="L103" s="1000"/>
      <c r="M103" s="1000"/>
      <c r="N103" s="1000"/>
      <c r="O103" s="1000"/>
      <c r="P103" s="1000"/>
      <c r="Q103" s="1000"/>
      <c r="R103" s="1000"/>
      <c r="S103" s="1000"/>
      <c r="T103" s="1000"/>
      <c r="U103" s="1000"/>
      <c r="V103" s="1000"/>
      <c r="W103" s="1000"/>
      <c r="X103" s="1000"/>
      <c r="Y103" s="1000"/>
      <c r="Z103" s="1000"/>
      <c r="AA103" s="1000"/>
      <c r="AB103" s="1000"/>
      <c r="AC103" s="1000"/>
      <c r="AD103" s="1000"/>
      <c r="AE103" s="1000"/>
      <c r="AF103" s="1000"/>
      <c r="AG103" s="1000"/>
      <c r="AH103" s="1000"/>
      <c r="AI103" s="1000"/>
      <c r="AJ103" s="1000"/>
      <c r="AK103" s="1000"/>
      <c r="AL103" s="1000"/>
      <c r="AM103" s="1000"/>
      <c r="AN103" s="1000"/>
      <c r="AO103" s="1000"/>
      <c r="AP103" s="1000"/>
      <c r="AQ103" s="1000"/>
      <c r="AR103" s="1000"/>
      <c r="AS103" s="1000"/>
      <c r="AT103" s="1000"/>
      <c r="AU103" s="1000"/>
      <c r="AV103" s="1000"/>
      <c r="AW103" s="1000"/>
      <c r="AX103" s="1000"/>
      <c r="AY103" s="1000"/>
      <c r="AZ103" s="1000"/>
      <c r="BA103" s="1000"/>
      <c r="BB103" s="1000"/>
      <c r="BC103" s="1000"/>
      <c r="BD103" s="1000"/>
      <c r="BE103" s="1000"/>
      <c r="BF103" s="1000"/>
      <c r="BG103" s="1000"/>
      <c r="BH103" s="1000"/>
      <c r="BI103" s="1000"/>
      <c r="BJ103" s="1000"/>
      <c r="BK103" s="1000"/>
      <c r="BL103" s="1000"/>
      <c r="BM103" s="1000"/>
      <c r="BN103" s="1000"/>
      <c r="BO103" s="1000"/>
      <c r="BP103" s="1000"/>
      <c r="BQ103" s="1000"/>
      <c r="BR103" s="1000"/>
      <c r="BS103" s="1000"/>
      <c r="BT103" s="1000"/>
      <c r="BU103" s="1000"/>
      <c r="BV103" s="1000"/>
      <c r="BW103" s="1000"/>
      <c r="BX103" s="1000"/>
      <c r="BY103" s="1000"/>
      <c r="BZ103" s="1000"/>
      <c r="CA103" s="1000"/>
      <c r="CB103" s="1000"/>
      <c r="CC103" s="1000"/>
      <c r="CD103" s="1000"/>
      <c r="CE103" s="1000"/>
      <c r="CF103" s="1000"/>
      <c r="CG103" s="1000"/>
      <c r="CH103" s="1000"/>
      <c r="CI103" s="1000"/>
      <c r="CJ103" s="1000"/>
      <c r="CK103" s="1000"/>
      <c r="CL103" s="1000"/>
      <c r="CM103" s="1000"/>
      <c r="CN103" s="1000"/>
      <c r="CO103" s="1000"/>
      <c r="CP103" s="1000"/>
      <c r="CQ103" s="1000"/>
      <c r="CR103" s="1000"/>
      <c r="CS103" s="1000"/>
      <c r="CT103" s="1000"/>
      <c r="CU103" s="1000"/>
      <c r="CV103" s="1000"/>
      <c r="CW103" s="1000"/>
      <c r="CX103" s="1000"/>
      <c r="CY103" s="1000"/>
      <c r="CZ103" s="1000"/>
      <c r="DA103" s="1000"/>
      <c r="DB103" s="1000"/>
      <c r="DC103" s="1000"/>
      <c r="DD103" s="1000"/>
      <c r="DE103" s="1000"/>
      <c r="DF103" s="1000"/>
      <c r="DG103" s="1000"/>
      <c r="DH103" s="1000"/>
      <c r="DI103" s="1000"/>
      <c r="DJ103" s="1000"/>
      <c r="DK103" s="1000"/>
      <c r="DL103" s="1000"/>
      <c r="DM103" s="1000"/>
      <c r="DN103" s="1000"/>
      <c r="DO103" s="1000"/>
      <c r="DP103" s="1000"/>
      <c r="DQ103" s="1000"/>
      <c r="DR103" s="1000"/>
      <c r="DS103" s="1000"/>
      <c r="DT103" s="1000"/>
      <c r="DU103" s="1000"/>
      <c r="DV103" s="1000"/>
      <c r="DW103" s="1000"/>
      <c r="DX103" s="1000"/>
      <c r="DY103" s="1000"/>
      <c r="DZ103" s="1000"/>
      <c r="EA103" s="1000"/>
      <c r="EB103" s="1000"/>
      <c r="EC103" s="1001"/>
      <c r="ED103" s="273" t="str">
        <f t="shared" si="1"/>
        <v>xxxxxxxxxxxxxxxxxxxxxxxxxxxxxxxxxxxxxxxxxxxxxxxxxxxxxxxxxxxxxxxxxxxxxxxxxxxxxxxxxxxxxxxxxxxxxxxxxxxxxxxxxxxxxxxxxxxxxxxxxxxxxxxx</v>
      </c>
    </row>
    <row r="104" spans="1:134" x14ac:dyDescent="0.2">
      <c r="A104" s="280">
        <v>2185</v>
      </c>
      <c r="B104" s="338" t="s">
        <v>185</v>
      </c>
      <c r="C104" s="1526">
        <f>SUMPRODUCT(SUMIF('Sch ParentTrial Balance Input'!$A:$A,'Sch Parent TB Converter'!$G104:$EC104,'Sch ParentTrial Balance Input'!C:C))</f>
        <v>0</v>
      </c>
      <c r="D104" s="1526">
        <f>SUMPRODUCT(SUMIF('Sch ParentTrial Balance Input'!$A:$A,'Sch Parent TB Converter'!$G104:$EC104,'Sch ParentTrial Balance Input'!D:D))</f>
        <v>0</v>
      </c>
      <c r="E104" s="1526">
        <f>SUMPRODUCT(SUMIF('Sch ParentTrial Balance Input'!$A:$A,'Sch Parent TB Converter'!$G104:$EC104,'Sch ParentTrial Balance Input'!E:E))</f>
        <v>0</v>
      </c>
      <c r="F104" s="1526"/>
      <c r="G104" s="1000"/>
      <c r="H104" s="1000"/>
      <c r="I104" s="1000"/>
      <c r="J104" s="1000"/>
      <c r="K104" s="1000"/>
      <c r="L104" s="1000"/>
      <c r="M104" s="1000"/>
      <c r="N104" s="1000"/>
      <c r="O104" s="1000"/>
      <c r="P104" s="1000"/>
      <c r="Q104" s="1000"/>
      <c r="R104" s="1000"/>
      <c r="S104" s="1000"/>
      <c r="T104" s="1000"/>
      <c r="U104" s="1000"/>
      <c r="V104" s="1000"/>
      <c r="W104" s="1000"/>
      <c r="X104" s="1000"/>
      <c r="Y104" s="1000"/>
      <c r="Z104" s="1000"/>
      <c r="AA104" s="1000"/>
      <c r="AB104" s="1000"/>
      <c r="AC104" s="1000"/>
      <c r="AD104" s="1000"/>
      <c r="AE104" s="1000"/>
      <c r="AF104" s="1000"/>
      <c r="AG104" s="1000"/>
      <c r="AH104" s="1000"/>
      <c r="AI104" s="1000"/>
      <c r="AJ104" s="1000"/>
      <c r="AK104" s="1000"/>
      <c r="AL104" s="1000"/>
      <c r="AM104" s="1000"/>
      <c r="AN104" s="1000"/>
      <c r="AO104" s="1000"/>
      <c r="AP104" s="1000"/>
      <c r="AQ104" s="1000"/>
      <c r="AR104" s="1000"/>
      <c r="AS104" s="1000"/>
      <c r="AT104" s="1000"/>
      <c r="AU104" s="1000"/>
      <c r="AV104" s="1000"/>
      <c r="AW104" s="1000"/>
      <c r="AX104" s="1000"/>
      <c r="AY104" s="1000"/>
      <c r="AZ104" s="1000"/>
      <c r="BA104" s="1000"/>
      <c r="BB104" s="1000"/>
      <c r="BC104" s="1000"/>
      <c r="BD104" s="1000"/>
      <c r="BE104" s="1000"/>
      <c r="BF104" s="1000"/>
      <c r="BG104" s="1000"/>
      <c r="BH104" s="1000"/>
      <c r="BI104" s="1000"/>
      <c r="BJ104" s="1000"/>
      <c r="BK104" s="1000"/>
      <c r="BL104" s="1000"/>
      <c r="BM104" s="1000"/>
      <c r="BN104" s="1000"/>
      <c r="BO104" s="1000"/>
      <c r="BP104" s="1000"/>
      <c r="BQ104" s="1000"/>
      <c r="BR104" s="1000"/>
      <c r="BS104" s="1000"/>
      <c r="BT104" s="1000"/>
      <c r="BU104" s="1000"/>
      <c r="BV104" s="1000"/>
      <c r="BW104" s="1000"/>
      <c r="BX104" s="1000"/>
      <c r="BY104" s="1000"/>
      <c r="BZ104" s="1000"/>
      <c r="CA104" s="1000"/>
      <c r="CB104" s="1000"/>
      <c r="CC104" s="1000"/>
      <c r="CD104" s="1000"/>
      <c r="CE104" s="1000"/>
      <c r="CF104" s="1000"/>
      <c r="CG104" s="1000"/>
      <c r="CH104" s="1000"/>
      <c r="CI104" s="1000"/>
      <c r="CJ104" s="1000"/>
      <c r="CK104" s="1000"/>
      <c r="CL104" s="1000"/>
      <c r="CM104" s="1000"/>
      <c r="CN104" s="1000"/>
      <c r="CO104" s="1000"/>
      <c r="CP104" s="1000"/>
      <c r="CQ104" s="1000"/>
      <c r="CR104" s="1000"/>
      <c r="CS104" s="1000"/>
      <c r="CT104" s="1000"/>
      <c r="CU104" s="1000"/>
      <c r="CV104" s="1000"/>
      <c r="CW104" s="1000"/>
      <c r="CX104" s="1000"/>
      <c r="CY104" s="1000"/>
      <c r="CZ104" s="1000"/>
      <c r="DA104" s="1000"/>
      <c r="DB104" s="1000"/>
      <c r="DC104" s="1000"/>
      <c r="DD104" s="1000"/>
      <c r="DE104" s="1000"/>
      <c r="DF104" s="1000"/>
      <c r="DG104" s="1000"/>
      <c r="DH104" s="1000"/>
      <c r="DI104" s="1000"/>
      <c r="DJ104" s="1000"/>
      <c r="DK104" s="1000"/>
      <c r="DL104" s="1000"/>
      <c r="DM104" s="1000"/>
      <c r="DN104" s="1000"/>
      <c r="DO104" s="1000"/>
      <c r="DP104" s="1000"/>
      <c r="DQ104" s="1000"/>
      <c r="DR104" s="1000"/>
      <c r="DS104" s="1000"/>
      <c r="DT104" s="1000"/>
      <c r="DU104" s="1000"/>
      <c r="DV104" s="1000"/>
      <c r="DW104" s="1000"/>
      <c r="DX104" s="1000"/>
      <c r="DY104" s="1000"/>
      <c r="DZ104" s="1000"/>
      <c r="EA104" s="1000"/>
      <c r="EB104" s="1000"/>
      <c r="EC104" s="1001"/>
      <c r="ED104" s="273" t="str">
        <f t="shared" si="1"/>
        <v>xxxxxxxxxxxxxxxxxxxxxxxxxxxxxxxxxxxxxxxxxxxxxxxxxxxxxxxxxxxxxxxxxxxxxxxxxxxxxxxxxxxxxxxxxxxxxxxxxxxxxxxxxxxxxxxxxxxxxxxxxxxxxxxx</v>
      </c>
    </row>
    <row r="105" spans="1:134" x14ac:dyDescent="0.2">
      <c r="A105" s="280"/>
      <c r="B105" s="338"/>
      <c r="C105" s="1526"/>
      <c r="D105" s="1526"/>
      <c r="E105" s="1526"/>
      <c r="F105" s="1526"/>
      <c r="G105" s="1000"/>
      <c r="H105" s="1000"/>
      <c r="I105" s="1000"/>
      <c r="J105" s="1000"/>
      <c r="K105" s="1000"/>
      <c r="L105" s="1000"/>
      <c r="M105" s="1000"/>
      <c r="N105" s="1000"/>
      <c r="O105" s="1000"/>
      <c r="P105" s="1000"/>
      <c r="Q105" s="1000"/>
      <c r="R105" s="1000"/>
      <c r="S105" s="1000"/>
      <c r="T105" s="1000"/>
      <c r="U105" s="1000"/>
      <c r="V105" s="1000"/>
      <c r="W105" s="1000"/>
      <c r="X105" s="1000"/>
      <c r="Y105" s="1000"/>
      <c r="Z105" s="1000"/>
      <c r="AA105" s="1000"/>
      <c r="AB105" s="1000"/>
      <c r="AC105" s="1000"/>
      <c r="AD105" s="1000"/>
      <c r="AE105" s="1000"/>
      <c r="AF105" s="1000"/>
      <c r="AG105" s="1000"/>
      <c r="AH105" s="1000"/>
      <c r="AI105" s="1000"/>
      <c r="AJ105" s="1000"/>
      <c r="AK105" s="1000"/>
      <c r="AL105" s="1000"/>
      <c r="AM105" s="1000"/>
      <c r="AN105" s="1000"/>
      <c r="AO105" s="1000"/>
      <c r="AP105" s="1000"/>
      <c r="AQ105" s="1000"/>
      <c r="AR105" s="1000"/>
      <c r="AS105" s="1000"/>
      <c r="AT105" s="1000"/>
      <c r="AU105" s="1000"/>
      <c r="AV105" s="1000"/>
      <c r="AW105" s="1000"/>
      <c r="AX105" s="1000"/>
      <c r="AY105" s="1000"/>
      <c r="AZ105" s="1000"/>
      <c r="BA105" s="1000"/>
      <c r="BB105" s="1000"/>
      <c r="BC105" s="1000"/>
      <c r="BD105" s="1000"/>
      <c r="BE105" s="1000"/>
      <c r="BF105" s="1000"/>
      <c r="BG105" s="1000"/>
      <c r="BH105" s="1000"/>
      <c r="BI105" s="1000"/>
      <c r="BJ105" s="1000"/>
      <c r="BK105" s="1000"/>
      <c r="BL105" s="1000"/>
      <c r="BM105" s="1000"/>
      <c r="BN105" s="1000"/>
      <c r="BO105" s="1000"/>
      <c r="BP105" s="1000"/>
      <c r="BQ105" s="1000"/>
      <c r="BR105" s="1000"/>
      <c r="BS105" s="1000"/>
      <c r="BT105" s="1000"/>
      <c r="BU105" s="1000"/>
      <c r="BV105" s="1000"/>
      <c r="BW105" s="1000"/>
      <c r="BX105" s="1000"/>
      <c r="BY105" s="1000"/>
      <c r="BZ105" s="1000"/>
      <c r="CA105" s="1000"/>
      <c r="CB105" s="1000"/>
      <c r="CC105" s="1000"/>
      <c r="CD105" s="1000"/>
      <c r="CE105" s="1000"/>
      <c r="CF105" s="1000"/>
      <c r="CG105" s="1000"/>
      <c r="CH105" s="1000"/>
      <c r="CI105" s="1000"/>
      <c r="CJ105" s="1000"/>
      <c r="CK105" s="1000"/>
      <c r="CL105" s="1000"/>
      <c r="CM105" s="1000"/>
      <c r="CN105" s="1000"/>
      <c r="CO105" s="1000"/>
      <c r="CP105" s="1000"/>
      <c r="CQ105" s="1000"/>
      <c r="CR105" s="1000"/>
      <c r="CS105" s="1000"/>
      <c r="CT105" s="1000"/>
      <c r="CU105" s="1000"/>
      <c r="CV105" s="1000"/>
      <c r="CW105" s="1000"/>
      <c r="CX105" s="1000"/>
      <c r="CY105" s="1000"/>
      <c r="CZ105" s="1000"/>
      <c r="DA105" s="1000"/>
      <c r="DB105" s="1000"/>
      <c r="DC105" s="1000"/>
      <c r="DD105" s="1000"/>
      <c r="DE105" s="1000"/>
      <c r="DF105" s="1000"/>
      <c r="DG105" s="1000"/>
      <c r="DH105" s="1000"/>
      <c r="DI105" s="1000"/>
      <c r="DJ105" s="1000"/>
      <c r="DK105" s="1000"/>
      <c r="DL105" s="1000"/>
      <c r="DM105" s="1000"/>
      <c r="DN105" s="1000"/>
      <c r="DO105" s="1000"/>
      <c r="DP105" s="1000"/>
      <c r="DQ105" s="1000"/>
      <c r="DR105" s="1000"/>
      <c r="DS105" s="1000"/>
      <c r="DT105" s="1000"/>
      <c r="DU105" s="1000"/>
      <c r="DV105" s="1000"/>
      <c r="DW105" s="1000"/>
      <c r="DX105" s="1000"/>
      <c r="DY105" s="1000"/>
      <c r="DZ105" s="1000"/>
      <c r="EA105" s="1000"/>
      <c r="EB105" s="1000"/>
      <c r="EC105" s="1001"/>
      <c r="ED105" s="273" t="str">
        <f t="shared" si="1"/>
        <v>xxxxxxxxxxxxxxxxxxxxxxxxxxxxxxxxxxxxxxxxxxxxxxxxxxxxxxxxxxxxxxxxxxxxxxxxxxxxxxxxxxxxxxxxxxxxxxxxxxxxxxxxxxxxxxxxxxxxxxxxxxxxxxxx</v>
      </c>
    </row>
    <row r="106" spans="1:134" x14ac:dyDescent="0.2">
      <c r="A106" s="280">
        <v>2840</v>
      </c>
      <c r="B106" s="338" t="s">
        <v>186</v>
      </c>
      <c r="C106" s="1526">
        <f>SUMPRODUCT(SUMIF('Sch ParentTrial Balance Input'!$A:$A,'Sch Parent TB Converter'!$G106:$EC106,'Sch ParentTrial Balance Input'!C:C))</f>
        <v>0</v>
      </c>
      <c r="D106" s="1526">
        <f>SUMPRODUCT(SUMIF('Sch ParentTrial Balance Input'!$A:$A,'Sch Parent TB Converter'!$G106:$EC106,'Sch ParentTrial Balance Input'!D:D))</f>
        <v>0</v>
      </c>
      <c r="E106" s="1526">
        <f>SUMPRODUCT(SUMIF('Sch ParentTrial Balance Input'!$A:$A,'Sch Parent TB Converter'!$G106:$EC106,'Sch ParentTrial Balance Input'!E:E))</f>
        <v>0</v>
      </c>
      <c r="F106" s="1526"/>
      <c r="G106" s="1000"/>
      <c r="H106" s="1000"/>
      <c r="I106" s="1000"/>
      <c r="J106" s="1000"/>
      <c r="K106" s="1000"/>
      <c r="L106" s="1000"/>
      <c r="M106" s="1000"/>
      <c r="N106" s="1000"/>
      <c r="O106" s="1000"/>
      <c r="P106" s="1000"/>
      <c r="Q106" s="1000"/>
      <c r="R106" s="1000"/>
      <c r="S106" s="1000"/>
      <c r="T106" s="1000"/>
      <c r="U106" s="1000"/>
      <c r="V106" s="1000"/>
      <c r="W106" s="1000"/>
      <c r="X106" s="1000"/>
      <c r="Y106" s="1000"/>
      <c r="Z106" s="1000"/>
      <c r="AA106" s="1000"/>
      <c r="AB106" s="1000"/>
      <c r="AC106" s="1000"/>
      <c r="AD106" s="1000"/>
      <c r="AE106" s="1000"/>
      <c r="AF106" s="1000"/>
      <c r="AG106" s="1000"/>
      <c r="AH106" s="1000"/>
      <c r="AI106" s="1000"/>
      <c r="AJ106" s="1000"/>
      <c r="AK106" s="1000"/>
      <c r="AL106" s="1000"/>
      <c r="AM106" s="1000"/>
      <c r="AN106" s="1000"/>
      <c r="AO106" s="1000"/>
      <c r="AP106" s="1000"/>
      <c r="AQ106" s="1000"/>
      <c r="AR106" s="1000"/>
      <c r="AS106" s="1000"/>
      <c r="AT106" s="1000"/>
      <c r="AU106" s="1000"/>
      <c r="AV106" s="1000"/>
      <c r="AW106" s="1000"/>
      <c r="AX106" s="1000"/>
      <c r="AY106" s="1000"/>
      <c r="AZ106" s="1000"/>
      <c r="BA106" s="1000"/>
      <c r="BB106" s="1000"/>
      <c r="BC106" s="1000"/>
      <c r="BD106" s="1000"/>
      <c r="BE106" s="1000"/>
      <c r="BF106" s="1000"/>
      <c r="BG106" s="1000"/>
      <c r="BH106" s="1000"/>
      <c r="BI106" s="1000"/>
      <c r="BJ106" s="1000"/>
      <c r="BK106" s="1000"/>
      <c r="BL106" s="1000"/>
      <c r="BM106" s="1000"/>
      <c r="BN106" s="1000"/>
      <c r="BO106" s="1000"/>
      <c r="BP106" s="1000"/>
      <c r="BQ106" s="1000"/>
      <c r="BR106" s="1000"/>
      <c r="BS106" s="1000"/>
      <c r="BT106" s="1000"/>
      <c r="BU106" s="1000"/>
      <c r="BV106" s="1000"/>
      <c r="BW106" s="1000"/>
      <c r="BX106" s="1000"/>
      <c r="BY106" s="1000"/>
      <c r="BZ106" s="1000"/>
      <c r="CA106" s="1000"/>
      <c r="CB106" s="1000"/>
      <c r="CC106" s="1000"/>
      <c r="CD106" s="1000"/>
      <c r="CE106" s="1000"/>
      <c r="CF106" s="1000"/>
      <c r="CG106" s="1000"/>
      <c r="CH106" s="1000"/>
      <c r="CI106" s="1000"/>
      <c r="CJ106" s="1000"/>
      <c r="CK106" s="1000"/>
      <c r="CL106" s="1000"/>
      <c r="CM106" s="1000"/>
      <c r="CN106" s="1000"/>
      <c r="CO106" s="1000"/>
      <c r="CP106" s="1000"/>
      <c r="CQ106" s="1000"/>
      <c r="CR106" s="1000"/>
      <c r="CS106" s="1000"/>
      <c r="CT106" s="1000"/>
      <c r="CU106" s="1000"/>
      <c r="CV106" s="1000"/>
      <c r="CW106" s="1000"/>
      <c r="CX106" s="1000"/>
      <c r="CY106" s="1000"/>
      <c r="CZ106" s="1000"/>
      <c r="DA106" s="1000"/>
      <c r="DB106" s="1000"/>
      <c r="DC106" s="1000"/>
      <c r="DD106" s="1000"/>
      <c r="DE106" s="1000"/>
      <c r="DF106" s="1000"/>
      <c r="DG106" s="1000"/>
      <c r="DH106" s="1000"/>
      <c r="DI106" s="1000"/>
      <c r="DJ106" s="1000"/>
      <c r="DK106" s="1000"/>
      <c r="DL106" s="1000"/>
      <c r="DM106" s="1000"/>
      <c r="DN106" s="1000"/>
      <c r="DO106" s="1000"/>
      <c r="DP106" s="1000"/>
      <c r="DQ106" s="1000"/>
      <c r="DR106" s="1000"/>
      <c r="DS106" s="1000"/>
      <c r="DT106" s="1000"/>
      <c r="DU106" s="1000"/>
      <c r="DV106" s="1000"/>
      <c r="DW106" s="1000"/>
      <c r="DX106" s="1000"/>
      <c r="DY106" s="1000"/>
      <c r="DZ106" s="1000"/>
      <c r="EA106" s="1000"/>
      <c r="EB106" s="1000"/>
      <c r="EC106" s="1001"/>
      <c r="ED106" s="273" t="str">
        <f t="shared" si="1"/>
        <v>xxxxxxxxxxxxxxxxxxxxxxxxxxxxxxxxxxxxxxxxxxxxxxxxxxxxxxxxxxxxxxxxxxxxxxxxxxxxxxxxxxxxxxxxxxxxxxxxxxxxxxxxxxxxxxxxxxxxxxxxxxxxxxxx</v>
      </c>
    </row>
    <row r="107" spans="1:134" x14ac:dyDescent="0.2">
      <c r="A107" s="280"/>
      <c r="B107" s="587"/>
      <c r="C107" s="1526"/>
      <c r="D107" s="1528"/>
      <c r="E107" s="1528"/>
      <c r="F107" s="1528"/>
      <c r="G107" s="1000"/>
      <c r="H107" s="1000"/>
      <c r="I107" s="1000"/>
      <c r="J107" s="1000"/>
      <c r="K107" s="1000"/>
      <c r="L107" s="1000"/>
      <c r="M107" s="1000"/>
      <c r="N107" s="1000"/>
      <c r="O107" s="1000"/>
      <c r="P107" s="1000"/>
      <c r="Q107" s="1000"/>
      <c r="R107" s="1000"/>
      <c r="S107" s="1000"/>
      <c r="T107" s="1000"/>
      <c r="U107" s="1000"/>
      <c r="V107" s="1000"/>
      <c r="W107" s="1000"/>
      <c r="X107" s="1000"/>
      <c r="Y107" s="1000"/>
      <c r="Z107" s="1000"/>
      <c r="AA107" s="1000"/>
      <c r="AB107" s="1000"/>
      <c r="AC107" s="1000"/>
      <c r="AD107" s="1000"/>
      <c r="AE107" s="1000"/>
      <c r="AF107" s="1000"/>
      <c r="AG107" s="1000"/>
      <c r="AH107" s="1000"/>
      <c r="AI107" s="1000"/>
      <c r="AJ107" s="1000"/>
      <c r="AK107" s="1000"/>
      <c r="AL107" s="1000"/>
      <c r="AM107" s="1000"/>
      <c r="AN107" s="1000"/>
      <c r="AO107" s="1000"/>
      <c r="AP107" s="1000"/>
      <c r="AQ107" s="1000"/>
      <c r="AR107" s="1000"/>
      <c r="AS107" s="1000"/>
      <c r="AT107" s="1000"/>
      <c r="AU107" s="1000"/>
      <c r="AV107" s="1000"/>
      <c r="AW107" s="1000"/>
      <c r="AX107" s="1000"/>
      <c r="AY107" s="1000"/>
      <c r="AZ107" s="1000"/>
      <c r="BA107" s="1000"/>
      <c r="BB107" s="1000"/>
      <c r="BC107" s="1000"/>
      <c r="BD107" s="1000"/>
      <c r="BE107" s="1000"/>
      <c r="BF107" s="1000"/>
      <c r="BG107" s="1000"/>
      <c r="BH107" s="1000"/>
      <c r="BI107" s="1000"/>
      <c r="BJ107" s="1000"/>
      <c r="BK107" s="1000"/>
      <c r="BL107" s="1000"/>
      <c r="BM107" s="1000"/>
      <c r="BN107" s="1000"/>
      <c r="BO107" s="1000"/>
      <c r="BP107" s="1000"/>
      <c r="BQ107" s="1000"/>
      <c r="BR107" s="1000"/>
      <c r="BS107" s="1000"/>
      <c r="BT107" s="1000"/>
      <c r="BU107" s="1000"/>
      <c r="BV107" s="1000"/>
      <c r="BW107" s="1000"/>
      <c r="BX107" s="1000"/>
      <c r="BY107" s="1000"/>
      <c r="BZ107" s="1000"/>
      <c r="CA107" s="1000"/>
      <c r="CB107" s="1000"/>
      <c r="CC107" s="1000"/>
      <c r="CD107" s="1000"/>
      <c r="CE107" s="1000"/>
      <c r="CF107" s="1000"/>
      <c r="CG107" s="1000"/>
      <c r="CH107" s="1000"/>
      <c r="CI107" s="1000"/>
      <c r="CJ107" s="1000"/>
      <c r="CK107" s="1000"/>
      <c r="CL107" s="1000"/>
      <c r="CM107" s="1000"/>
      <c r="CN107" s="1000"/>
      <c r="CO107" s="1000"/>
      <c r="CP107" s="1000"/>
      <c r="CQ107" s="1000"/>
      <c r="CR107" s="1000"/>
      <c r="CS107" s="1000"/>
      <c r="CT107" s="1000"/>
      <c r="CU107" s="1000"/>
      <c r="CV107" s="1000"/>
      <c r="CW107" s="1000"/>
      <c r="CX107" s="1000"/>
      <c r="CY107" s="1000"/>
      <c r="CZ107" s="1000"/>
      <c r="DA107" s="1000"/>
      <c r="DB107" s="1000"/>
      <c r="DC107" s="1000"/>
      <c r="DD107" s="1000"/>
      <c r="DE107" s="1000"/>
      <c r="DF107" s="1000"/>
      <c r="DG107" s="1000"/>
      <c r="DH107" s="1000"/>
      <c r="DI107" s="1000"/>
      <c r="DJ107" s="1000"/>
      <c r="DK107" s="1000"/>
      <c r="DL107" s="1000"/>
      <c r="DM107" s="1000"/>
      <c r="DN107" s="1000"/>
      <c r="DO107" s="1000"/>
      <c r="DP107" s="1000"/>
      <c r="DQ107" s="1000"/>
      <c r="DR107" s="1000"/>
      <c r="DS107" s="1000"/>
      <c r="DT107" s="1000"/>
      <c r="DU107" s="1000"/>
      <c r="DV107" s="1000"/>
      <c r="DW107" s="1000"/>
      <c r="DX107" s="1000"/>
      <c r="DY107" s="1000"/>
      <c r="DZ107" s="1000"/>
      <c r="EA107" s="1000"/>
      <c r="EB107" s="1000"/>
      <c r="EC107" s="1001"/>
      <c r="ED107" s="273" t="str">
        <f t="shared" si="1"/>
        <v>xxxxxxxxxxxxxxxxxxxxxxxxxxxxxxxxxxxxxxxxxxxxxxxxxxxxxxxxxxxxxxxxxxxxxxxxxxxxxxxxxxxxxxxxxxxxxxxxxxxxxxxxxxxxxxxxxxxxxxxxxxxxxxxx</v>
      </c>
    </row>
    <row r="108" spans="1:134" x14ac:dyDescent="0.2">
      <c r="A108" s="342"/>
      <c r="B108" s="344" t="s">
        <v>187</v>
      </c>
      <c r="C108" s="1529"/>
      <c r="D108" s="1530"/>
      <c r="E108" s="1530"/>
      <c r="F108" s="1530"/>
      <c r="G108" s="1002"/>
      <c r="H108" s="1002"/>
      <c r="I108" s="1002"/>
      <c r="J108" s="1002"/>
      <c r="K108" s="1002"/>
      <c r="L108" s="1002"/>
      <c r="M108" s="1002"/>
      <c r="N108" s="1002"/>
      <c r="O108" s="1002"/>
      <c r="P108" s="1002"/>
      <c r="Q108" s="1002"/>
      <c r="R108" s="1002"/>
      <c r="S108" s="1002"/>
      <c r="T108" s="1002"/>
      <c r="U108" s="1002"/>
      <c r="V108" s="1002"/>
      <c r="W108" s="1002"/>
      <c r="X108" s="1002"/>
      <c r="Y108" s="1002"/>
      <c r="Z108" s="1002"/>
      <c r="AA108" s="1002"/>
      <c r="AB108" s="1002"/>
      <c r="AC108" s="1002"/>
      <c r="AD108" s="1002"/>
      <c r="AE108" s="1002"/>
      <c r="AF108" s="1002"/>
      <c r="AG108" s="1002"/>
      <c r="AH108" s="1002"/>
      <c r="AI108" s="1002"/>
      <c r="AJ108" s="1002"/>
      <c r="AK108" s="1002"/>
      <c r="AL108" s="1002"/>
      <c r="AM108" s="1002"/>
      <c r="AN108" s="1002"/>
      <c r="AO108" s="1002"/>
      <c r="AP108" s="1002"/>
      <c r="AQ108" s="1002"/>
      <c r="AR108" s="1002"/>
      <c r="AS108" s="1002"/>
      <c r="AT108" s="1002"/>
      <c r="AU108" s="1002"/>
      <c r="AV108" s="1002"/>
      <c r="AW108" s="1002"/>
      <c r="AX108" s="1002"/>
      <c r="AY108" s="1002"/>
      <c r="AZ108" s="1002"/>
      <c r="BA108" s="1002"/>
      <c r="BB108" s="1002"/>
      <c r="BC108" s="1002"/>
      <c r="BD108" s="1002"/>
      <c r="BE108" s="1002"/>
      <c r="BF108" s="1002"/>
      <c r="BG108" s="1002"/>
      <c r="BH108" s="1002"/>
      <c r="BI108" s="1002"/>
      <c r="BJ108" s="1002"/>
      <c r="BK108" s="1002"/>
      <c r="BL108" s="1002"/>
      <c r="BM108" s="1002"/>
      <c r="BN108" s="1002"/>
      <c r="BO108" s="1002"/>
      <c r="BP108" s="1002"/>
      <c r="BQ108" s="1002"/>
      <c r="BR108" s="1002"/>
      <c r="BS108" s="1002"/>
      <c r="BT108" s="1002"/>
      <c r="BU108" s="1002"/>
      <c r="BV108" s="1002"/>
      <c r="BW108" s="1002"/>
      <c r="BX108" s="1002"/>
      <c r="BY108" s="1002"/>
      <c r="BZ108" s="1002"/>
      <c r="CA108" s="1002"/>
      <c r="CB108" s="1002"/>
      <c r="CC108" s="1002"/>
      <c r="CD108" s="1002"/>
      <c r="CE108" s="1002"/>
      <c r="CF108" s="1002"/>
      <c r="CG108" s="1002"/>
      <c r="CH108" s="1002"/>
      <c r="CI108" s="1002"/>
      <c r="CJ108" s="1002"/>
      <c r="CK108" s="1002"/>
      <c r="CL108" s="1002"/>
      <c r="CM108" s="1002"/>
      <c r="CN108" s="1002"/>
      <c r="CO108" s="1002"/>
      <c r="CP108" s="1002"/>
      <c r="CQ108" s="1002"/>
      <c r="CR108" s="1002"/>
      <c r="CS108" s="1002"/>
      <c r="CT108" s="1002"/>
      <c r="CU108" s="1002"/>
      <c r="CV108" s="1002"/>
      <c r="CW108" s="1002"/>
      <c r="CX108" s="1002"/>
      <c r="CY108" s="1002"/>
      <c r="CZ108" s="1002"/>
      <c r="DA108" s="1002"/>
      <c r="DB108" s="1002"/>
      <c r="DC108" s="1002"/>
      <c r="DD108" s="1002"/>
      <c r="DE108" s="1002"/>
      <c r="DF108" s="1002"/>
      <c r="DG108" s="1002"/>
      <c r="DH108" s="1002"/>
      <c r="DI108" s="1002"/>
      <c r="DJ108" s="1002"/>
      <c r="DK108" s="1002"/>
      <c r="DL108" s="1002"/>
      <c r="DM108" s="1002"/>
      <c r="DN108" s="1002"/>
      <c r="DO108" s="1002"/>
      <c r="DP108" s="1002"/>
      <c r="DQ108" s="1002"/>
      <c r="DR108" s="1002"/>
      <c r="DS108" s="1002"/>
      <c r="DT108" s="1002"/>
      <c r="DU108" s="1002"/>
      <c r="DV108" s="1002"/>
      <c r="DW108" s="1002"/>
      <c r="DX108" s="1002"/>
      <c r="DY108" s="1002"/>
      <c r="DZ108" s="1002"/>
      <c r="EA108" s="1002"/>
      <c r="EB108" s="1002"/>
      <c r="EC108" s="1003"/>
      <c r="ED108" s="273" t="str">
        <f t="shared" si="1"/>
        <v>xxxxxxxxxxxxxxxxxxxxxxxxxxxxxxxxxxxxxxxxxxxxxxxxxxxxxxxxxxxxxxxxxxxxxxxxxxxxxxxxxxxxxxxxxxxxxxxxxxxxxxxxxxxxxxxxxxxxxxxxxxxxxxxx</v>
      </c>
    </row>
    <row r="109" spans="1:134" x14ac:dyDescent="0.2">
      <c r="A109" s="280"/>
      <c r="B109" s="909" t="s">
        <v>143</v>
      </c>
      <c r="C109" s="1526"/>
      <c r="D109" s="1528"/>
      <c r="E109" s="1528"/>
      <c r="F109" s="1528"/>
      <c r="G109" s="998"/>
      <c r="H109" s="998"/>
      <c r="I109" s="998"/>
      <c r="J109" s="998"/>
      <c r="K109" s="998"/>
      <c r="L109" s="998"/>
      <c r="M109" s="998"/>
      <c r="N109" s="998"/>
      <c r="O109" s="998"/>
      <c r="P109" s="998"/>
      <c r="Q109" s="998"/>
      <c r="R109" s="998"/>
      <c r="S109" s="998"/>
      <c r="T109" s="998"/>
      <c r="U109" s="998"/>
      <c r="V109" s="998"/>
      <c r="W109" s="998"/>
      <c r="X109" s="998"/>
      <c r="Y109" s="998"/>
      <c r="Z109" s="998"/>
      <c r="AA109" s="998"/>
      <c r="AB109" s="998"/>
      <c r="AC109" s="998"/>
      <c r="AD109" s="998"/>
      <c r="AE109" s="998"/>
      <c r="AF109" s="998"/>
      <c r="AG109" s="998"/>
      <c r="AH109" s="998"/>
      <c r="AI109" s="998"/>
      <c r="AJ109" s="998"/>
      <c r="AK109" s="998"/>
      <c r="AL109" s="998"/>
      <c r="AM109" s="998"/>
      <c r="AN109" s="998"/>
      <c r="AO109" s="998"/>
      <c r="AP109" s="998"/>
      <c r="AQ109" s="998"/>
      <c r="AR109" s="998"/>
      <c r="AS109" s="998"/>
      <c r="AT109" s="998"/>
      <c r="AU109" s="998"/>
      <c r="AV109" s="998"/>
      <c r="AW109" s="998"/>
      <c r="AX109" s="998"/>
      <c r="AY109" s="998"/>
      <c r="AZ109" s="998"/>
      <c r="BA109" s="998"/>
      <c r="BB109" s="998"/>
      <c r="BC109" s="998"/>
      <c r="BD109" s="998"/>
      <c r="BE109" s="998"/>
      <c r="BF109" s="998"/>
      <c r="BG109" s="998"/>
      <c r="BH109" s="998"/>
      <c r="BI109" s="998"/>
      <c r="BJ109" s="998"/>
      <c r="BK109" s="998"/>
      <c r="BL109" s="998"/>
      <c r="BM109" s="998"/>
      <c r="BN109" s="998"/>
      <c r="BO109" s="998"/>
      <c r="BP109" s="998"/>
      <c r="BQ109" s="998"/>
      <c r="BR109" s="998"/>
      <c r="BS109" s="998"/>
      <c r="BT109" s="998"/>
      <c r="BU109" s="998"/>
      <c r="BV109" s="998"/>
      <c r="BW109" s="998"/>
      <c r="BX109" s="998"/>
      <c r="BY109" s="998"/>
      <c r="BZ109" s="998"/>
      <c r="CA109" s="998"/>
      <c r="CB109" s="998"/>
      <c r="CC109" s="998"/>
      <c r="CD109" s="998"/>
      <c r="CE109" s="998"/>
      <c r="CF109" s="998"/>
      <c r="CG109" s="998"/>
      <c r="CH109" s="998"/>
      <c r="CI109" s="998"/>
      <c r="CJ109" s="998"/>
      <c r="CK109" s="998"/>
      <c r="CL109" s="998"/>
      <c r="CM109" s="998"/>
      <c r="CN109" s="998"/>
      <c r="CO109" s="998"/>
      <c r="CP109" s="998"/>
      <c r="CQ109" s="998"/>
      <c r="CR109" s="998"/>
      <c r="CS109" s="998"/>
      <c r="CT109" s="998"/>
      <c r="CU109" s="998"/>
      <c r="CV109" s="998"/>
      <c r="CW109" s="998"/>
      <c r="CX109" s="998"/>
      <c r="CY109" s="998"/>
      <c r="CZ109" s="998"/>
      <c r="DA109" s="998"/>
      <c r="DB109" s="998"/>
      <c r="DC109" s="998"/>
      <c r="DD109" s="998"/>
      <c r="DE109" s="998"/>
      <c r="DF109" s="998"/>
      <c r="DG109" s="998"/>
      <c r="DH109" s="998"/>
      <c r="DI109" s="998"/>
      <c r="DJ109" s="998"/>
      <c r="DK109" s="998"/>
      <c r="DL109" s="998"/>
      <c r="DM109" s="998"/>
      <c r="DN109" s="998"/>
      <c r="DO109" s="998"/>
      <c r="DP109" s="998"/>
      <c r="DQ109" s="998"/>
      <c r="DR109" s="998"/>
      <c r="DS109" s="998"/>
      <c r="DT109" s="998"/>
      <c r="DU109" s="998"/>
      <c r="DV109" s="998"/>
      <c r="DW109" s="998"/>
      <c r="DX109" s="998"/>
      <c r="DY109" s="998"/>
      <c r="DZ109" s="998"/>
      <c r="EA109" s="998"/>
      <c r="EB109" s="998"/>
      <c r="EC109" s="999"/>
      <c r="ED109" s="273" t="str">
        <f t="shared" si="1"/>
        <v>xxxxxxxxxxxxxxxxxxxxxxxxxxxxxxxxxxxxxxxxxxxxxxxxxxxxxxxxxxxxxxxxxxxxxxxxxxxxxxxxxxxxxxxxxxxxxxxxxxxxxxxxxxxxxxxxxxxxxxxxxxxxxxxx</v>
      </c>
    </row>
    <row r="110" spans="1:134" x14ac:dyDescent="0.2">
      <c r="A110" s="280">
        <v>2510</v>
      </c>
      <c r="B110" s="338" t="s">
        <v>188</v>
      </c>
      <c r="C110" s="1526">
        <f>SUMPRODUCT(SUMIF('Sch ParentTrial Balance Input'!$A:$A,'Sch Parent TB Converter'!$G110:$EC110,'Sch ParentTrial Balance Input'!C:C))</f>
        <v>0</v>
      </c>
      <c r="D110" s="1526">
        <f>SUMPRODUCT(SUMIF('Sch ParentTrial Balance Input'!$A:$A,'Sch Parent TB Converter'!$G110:$EC110,'Sch ParentTrial Balance Input'!D:D))</f>
        <v>0</v>
      </c>
      <c r="E110" s="1526">
        <f>SUMPRODUCT(SUMIF('Sch ParentTrial Balance Input'!$A:$A,'Sch Parent TB Converter'!$G110:$EC110,'Sch ParentTrial Balance Input'!E:E))</f>
        <v>0</v>
      </c>
      <c r="F110" s="1526"/>
      <c r="G110" s="1000"/>
      <c r="H110" s="1000"/>
      <c r="I110" s="1000"/>
      <c r="J110" s="1000"/>
      <c r="K110" s="1000"/>
      <c r="L110" s="1000"/>
      <c r="M110" s="1000"/>
      <c r="N110" s="1000"/>
      <c r="O110" s="1000"/>
      <c r="P110" s="1000"/>
      <c r="Q110" s="1000"/>
      <c r="R110" s="1000"/>
      <c r="S110" s="1000"/>
      <c r="T110" s="1000"/>
      <c r="U110" s="1000"/>
      <c r="V110" s="1000"/>
      <c r="W110" s="1000"/>
      <c r="X110" s="1000"/>
      <c r="Y110" s="1000"/>
      <c r="Z110" s="1000"/>
      <c r="AA110" s="1000"/>
      <c r="AB110" s="1000"/>
      <c r="AC110" s="1000"/>
      <c r="AD110" s="1000"/>
      <c r="AE110" s="1000"/>
      <c r="AF110" s="1000"/>
      <c r="AG110" s="1000"/>
      <c r="AH110" s="1000"/>
      <c r="AI110" s="1000"/>
      <c r="AJ110" s="1000"/>
      <c r="AK110" s="1000"/>
      <c r="AL110" s="1000"/>
      <c r="AM110" s="1000"/>
      <c r="AN110" s="1000"/>
      <c r="AO110" s="1000"/>
      <c r="AP110" s="1000"/>
      <c r="AQ110" s="1000"/>
      <c r="AR110" s="1000"/>
      <c r="AS110" s="1000"/>
      <c r="AT110" s="1000"/>
      <c r="AU110" s="1000"/>
      <c r="AV110" s="1000"/>
      <c r="AW110" s="1000"/>
      <c r="AX110" s="1000"/>
      <c r="AY110" s="1000"/>
      <c r="AZ110" s="1000"/>
      <c r="BA110" s="1000"/>
      <c r="BB110" s="1000"/>
      <c r="BC110" s="1000"/>
      <c r="BD110" s="1000"/>
      <c r="BE110" s="1000"/>
      <c r="BF110" s="1000"/>
      <c r="BG110" s="1000"/>
      <c r="BH110" s="1000"/>
      <c r="BI110" s="1000"/>
      <c r="BJ110" s="1000"/>
      <c r="BK110" s="1000"/>
      <c r="BL110" s="1000"/>
      <c r="BM110" s="1000"/>
      <c r="BN110" s="1000"/>
      <c r="BO110" s="1000"/>
      <c r="BP110" s="1000"/>
      <c r="BQ110" s="1000"/>
      <c r="BR110" s="1000"/>
      <c r="BS110" s="1000"/>
      <c r="BT110" s="1000"/>
      <c r="BU110" s="1000"/>
      <c r="BV110" s="1000"/>
      <c r="BW110" s="1000"/>
      <c r="BX110" s="1000"/>
      <c r="BY110" s="1000"/>
      <c r="BZ110" s="1000"/>
      <c r="CA110" s="1000"/>
      <c r="CB110" s="1000"/>
      <c r="CC110" s="1000"/>
      <c r="CD110" s="1000"/>
      <c r="CE110" s="1000"/>
      <c r="CF110" s="1000"/>
      <c r="CG110" s="1000"/>
      <c r="CH110" s="1000"/>
      <c r="CI110" s="1000"/>
      <c r="CJ110" s="1000"/>
      <c r="CK110" s="1000"/>
      <c r="CL110" s="1000"/>
      <c r="CM110" s="1000"/>
      <c r="CN110" s="1000"/>
      <c r="CO110" s="1000"/>
      <c r="CP110" s="1000"/>
      <c r="CQ110" s="1000"/>
      <c r="CR110" s="1000"/>
      <c r="CS110" s="1000"/>
      <c r="CT110" s="1000"/>
      <c r="CU110" s="1000"/>
      <c r="CV110" s="1000"/>
      <c r="CW110" s="1000"/>
      <c r="CX110" s="1000"/>
      <c r="CY110" s="1000"/>
      <c r="CZ110" s="1000"/>
      <c r="DA110" s="1000"/>
      <c r="DB110" s="1000"/>
      <c r="DC110" s="1000"/>
      <c r="DD110" s="1000"/>
      <c r="DE110" s="1000"/>
      <c r="DF110" s="1000"/>
      <c r="DG110" s="1000"/>
      <c r="DH110" s="1000"/>
      <c r="DI110" s="1000"/>
      <c r="DJ110" s="1000"/>
      <c r="DK110" s="1000"/>
      <c r="DL110" s="1000"/>
      <c r="DM110" s="1000"/>
      <c r="DN110" s="1000"/>
      <c r="DO110" s="1000"/>
      <c r="DP110" s="1000"/>
      <c r="DQ110" s="1000"/>
      <c r="DR110" s="1000"/>
      <c r="DS110" s="1000"/>
      <c r="DT110" s="1000"/>
      <c r="DU110" s="1000"/>
      <c r="DV110" s="1000"/>
      <c r="DW110" s="1000"/>
      <c r="DX110" s="1000"/>
      <c r="DY110" s="1000"/>
      <c r="DZ110" s="1000"/>
      <c r="EA110" s="1000"/>
      <c r="EB110" s="1000"/>
      <c r="EC110" s="1001"/>
      <c r="ED110" s="273" t="str">
        <f t="shared" si="1"/>
        <v>xxxxxxxxxxxxxxxxxxxxxxxxxxxxxxxxxxxxxxxxxxxxxxxxxxxxxxxxxxxxxxxxxxxxxxxxxxxxxxxxxxxxxxxxxxxxxxxxxxxxxxxxxxxxxxxxxxxxxxxxxxxxxxxx</v>
      </c>
    </row>
    <row r="111" spans="1:134" x14ac:dyDescent="0.2">
      <c r="A111" s="280">
        <v>2520</v>
      </c>
      <c r="B111" s="338" t="s">
        <v>189</v>
      </c>
      <c r="C111" s="1526">
        <f>SUMPRODUCT(SUMIF('Sch ParentTrial Balance Input'!$A:$A,'Sch Parent TB Converter'!$G111:$EC111,'Sch ParentTrial Balance Input'!C:C))</f>
        <v>0</v>
      </c>
      <c r="D111" s="1526">
        <f>SUMPRODUCT(SUMIF('Sch ParentTrial Balance Input'!$A:$A,'Sch Parent TB Converter'!$G111:$EC111,'Sch ParentTrial Balance Input'!D:D))</f>
        <v>0</v>
      </c>
      <c r="E111" s="1526">
        <f>SUMPRODUCT(SUMIF('Sch ParentTrial Balance Input'!$A:$A,'Sch Parent TB Converter'!$G111:$EC111,'Sch ParentTrial Balance Input'!E:E))</f>
        <v>0</v>
      </c>
      <c r="F111" s="1526"/>
      <c r="G111" s="1000"/>
      <c r="H111" s="1000"/>
      <c r="I111" s="1000"/>
      <c r="J111" s="1000"/>
      <c r="K111" s="1000"/>
      <c r="L111" s="1000"/>
      <c r="M111" s="1000"/>
      <c r="N111" s="1000"/>
      <c r="O111" s="1000"/>
      <c r="P111" s="1000"/>
      <c r="Q111" s="1000"/>
      <c r="R111" s="1000"/>
      <c r="S111" s="1000"/>
      <c r="T111" s="1000"/>
      <c r="U111" s="1000"/>
      <c r="V111" s="1000"/>
      <c r="W111" s="1000"/>
      <c r="X111" s="1000"/>
      <c r="Y111" s="1000"/>
      <c r="Z111" s="1000"/>
      <c r="AA111" s="1000"/>
      <c r="AB111" s="1000"/>
      <c r="AC111" s="1000"/>
      <c r="AD111" s="1000"/>
      <c r="AE111" s="1000"/>
      <c r="AF111" s="1000"/>
      <c r="AG111" s="1000"/>
      <c r="AH111" s="1000"/>
      <c r="AI111" s="1000"/>
      <c r="AJ111" s="1000"/>
      <c r="AK111" s="1000"/>
      <c r="AL111" s="1000"/>
      <c r="AM111" s="1000"/>
      <c r="AN111" s="1000"/>
      <c r="AO111" s="1000"/>
      <c r="AP111" s="1000"/>
      <c r="AQ111" s="1000"/>
      <c r="AR111" s="1000"/>
      <c r="AS111" s="1000"/>
      <c r="AT111" s="1000"/>
      <c r="AU111" s="1000"/>
      <c r="AV111" s="1000"/>
      <c r="AW111" s="1000"/>
      <c r="AX111" s="1000"/>
      <c r="AY111" s="1000"/>
      <c r="AZ111" s="1000"/>
      <c r="BA111" s="1000"/>
      <c r="BB111" s="1000"/>
      <c r="BC111" s="1000"/>
      <c r="BD111" s="1000"/>
      <c r="BE111" s="1000"/>
      <c r="BF111" s="1000"/>
      <c r="BG111" s="1000"/>
      <c r="BH111" s="1000"/>
      <c r="BI111" s="1000"/>
      <c r="BJ111" s="1000"/>
      <c r="BK111" s="1000"/>
      <c r="BL111" s="1000"/>
      <c r="BM111" s="1000"/>
      <c r="BN111" s="1000"/>
      <c r="BO111" s="1000"/>
      <c r="BP111" s="1000"/>
      <c r="BQ111" s="1000"/>
      <c r="BR111" s="1000"/>
      <c r="BS111" s="1000"/>
      <c r="BT111" s="1000"/>
      <c r="BU111" s="1000"/>
      <c r="BV111" s="1000"/>
      <c r="BW111" s="1000"/>
      <c r="BX111" s="1000"/>
      <c r="BY111" s="1000"/>
      <c r="BZ111" s="1000"/>
      <c r="CA111" s="1000"/>
      <c r="CB111" s="1000"/>
      <c r="CC111" s="1000"/>
      <c r="CD111" s="1000"/>
      <c r="CE111" s="1000"/>
      <c r="CF111" s="1000"/>
      <c r="CG111" s="1000"/>
      <c r="CH111" s="1000"/>
      <c r="CI111" s="1000"/>
      <c r="CJ111" s="1000"/>
      <c r="CK111" s="1000"/>
      <c r="CL111" s="1000"/>
      <c r="CM111" s="1000"/>
      <c r="CN111" s="1000"/>
      <c r="CO111" s="1000"/>
      <c r="CP111" s="1000"/>
      <c r="CQ111" s="1000"/>
      <c r="CR111" s="1000"/>
      <c r="CS111" s="1000"/>
      <c r="CT111" s="1000"/>
      <c r="CU111" s="1000"/>
      <c r="CV111" s="1000"/>
      <c r="CW111" s="1000"/>
      <c r="CX111" s="1000"/>
      <c r="CY111" s="1000"/>
      <c r="CZ111" s="1000"/>
      <c r="DA111" s="1000"/>
      <c r="DB111" s="1000"/>
      <c r="DC111" s="1000"/>
      <c r="DD111" s="1000"/>
      <c r="DE111" s="1000"/>
      <c r="DF111" s="1000"/>
      <c r="DG111" s="1000"/>
      <c r="DH111" s="1000"/>
      <c r="DI111" s="1000"/>
      <c r="DJ111" s="1000"/>
      <c r="DK111" s="1000"/>
      <c r="DL111" s="1000"/>
      <c r="DM111" s="1000"/>
      <c r="DN111" s="1000"/>
      <c r="DO111" s="1000"/>
      <c r="DP111" s="1000"/>
      <c r="DQ111" s="1000"/>
      <c r="DR111" s="1000"/>
      <c r="DS111" s="1000"/>
      <c r="DT111" s="1000"/>
      <c r="DU111" s="1000"/>
      <c r="DV111" s="1000"/>
      <c r="DW111" s="1000"/>
      <c r="DX111" s="1000"/>
      <c r="DY111" s="1000"/>
      <c r="DZ111" s="1000"/>
      <c r="EA111" s="1000"/>
      <c r="EB111" s="1000"/>
      <c r="EC111" s="1001"/>
      <c r="ED111" s="273" t="str">
        <f t="shared" si="1"/>
        <v>xxxxxxxxxxxxxxxxxxxxxxxxxxxxxxxxxxxxxxxxxxxxxxxxxxxxxxxxxxxxxxxxxxxxxxxxxxxxxxxxxxxxxxxxxxxxxxxxxxxxxxxxxxxxxxxxxxxxxxxxxxxxxxxx</v>
      </c>
    </row>
    <row r="112" spans="1:134" x14ac:dyDescent="0.2">
      <c r="A112" s="280">
        <v>2530</v>
      </c>
      <c r="B112" s="338" t="s">
        <v>190</v>
      </c>
      <c r="C112" s="1526">
        <f>SUMPRODUCT(SUMIF('Sch ParentTrial Balance Input'!$A:$A,'Sch Parent TB Converter'!$G112:$EC112,'Sch ParentTrial Balance Input'!C:C))</f>
        <v>0</v>
      </c>
      <c r="D112" s="1526">
        <f>SUMPRODUCT(SUMIF('Sch ParentTrial Balance Input'!$A:$A,'Sch Parent TB Converter'!$G112:$EC112,'Sch ParentTrial Balance Input'!D:D))</f>
        <v>0</v>
      </c>
      <c r="E112" s="1526">
        <f>SUMPRODUCT(SUMIF('Sch ParentTrial Balance Input'!$A:$A,'Sch Parent TB Converter'!$G112:$EC112,'Sch ParentTrial Balance Input'!E:E))</f>
        <v>0</v>
      </c>
      <c r="F112" s="1526"/>
      <c r="G112" s="1000"/>
      <c r="H112" s="1000"/>
      <c r="I112" s="1000"/>
      <c r="J112" s="1000"/>
      <c r="K112" s="1000"/>
      <c r="L112" s="1000"/>
      <c r="M112" s="1000"/>
      <c r="N112" s="1000"/>
      <c r="O112" s="1000"/>
      <c r="P112" s="1000"/>
      <c r="Q112" s="1000"/>
      <c r="R112" s="1000"/>
      <c r="S112" s="1000"/>
      <c r="T112" s="1000"/>
      <c r="U112" s="1000"/>
      <c r="V112" s="1000"/>
      <c r="W112" s="1000"/>
      <c r="X112" s="1000"/>
      <c r="Y112" s="1000"/>
      <c r="Z112" s="1000"/>
      <c r="AA112" s="1000"/>
      <c r="AB112" s="1000"/>
      <c r="AC112" s="1000"/>
      <c r="AD112" s="1000"/>
      <c r="AE112" s="1000"/>
      <c r="AF112" s="1000"/>
      <c r="AG112" s="1000"/>
      <c r="AH112" s="1000"/>
      <c r="AI112" s="1000"/>
      <c r="AJ112" s="1000"/>
      <c r="AK112" s="1000"/>
      <c r="AL112" s="1000"/>
      <c r="AM112" s="1000"/>
      <c r="AN112" s="1000"/>
      <c r="AO112" s="1000"/>
      <c r="AP112" s="1000"/>
      <c r="AQ112" s="1000"/>
      <c r="AR112" s="1000"/>
      <c r="AS112" s="1000"/>
      <c r="AT112" s="1000"/>
      <c r="AU112" s="1000"/>
      <c r="AV112" s="1000"/>
      <c r="AW112" s="1000"/>
      <c r="AX112" s="1000"/>
      <c r="AY112" s="1000"/>
      <c r="AZ112" s="1000"/>
      <c r="BA112" s="1000"/>
      <c r="BB112" s="1000"/>
      <c r="BC112" s="1000"/>
      <c r="BD112" s="1000"/>
      <c r="BE112" s="1000"/>
      <c r="BF112" s="1000"/>
      <c r="BG112" s="1000"/>
      <c r="BH112" s="1000"/>
      <c r="BI112" s="1000"/>
      <c r="BJ112" s="1000"/>
      <c r="BK112" s="1000"/>
      <c r="BL112" s="1000"/>
      <c r="BM112" s="1000"/>
      <c r="BN112" s="1000"/>
      <c r="BO112" s="1000"/>
      <c r="BP112" s="1000"/>
      <c r="BQ112" s="1000"/>
      <c r="BR112" s="1000"/>
      <c r="BS112" s="1000"/>
      <c r="BT112" s="1000"/>
      <c r="BU112" s="1000"/>
      <c r="BV112" s="1000"/>
      <c r="BW112" s="1000"/>
      <c r="BX112" s="1000"/>
      <c r="BY112" s="1000"/>
      <c r="BZ112" s="1000"/>
      <c r="CA112" s="1000"/>
      <c r="CB112" s="1000"/>
      <c r="CC112" s="1000"/>
      <c r="CD112" s="1000"/>
      <c r="CE112" s="1000"/>
      <c r="CF112" s="1000"/>
      <c r="CG112" s="1000"/>
      <c r="CH112" s="1000"/>
      <c r="CI112" s="1000"/>
      <c r="CJ112" s="1000"/>
      <c r="CK112" s="1000"/>
      <c r="CL112" s="1000"/>
      <c r="CM112" s="1000"/>
      <c r="CN112" s="1000"/>
      <c r="CO112" s="1000"/>
      <c r="CP112" s="1000"/>
      <c r="CQ112" s="1000"/>
      <c r="CR112" s="1000"/>
      <c r="CS112" s="1000"/>
      <c r="CT112" s="1000"/>
      <c r="CU112" s="1000"/>
      <c r="CV112" s="1000"/>
      <c r="CW112" s="1000"/>
      <c r="CX112" s="1000"/>
      <c r="CY112" s="1000"/>
      <c r="CZ112" s="1000"/>
      <c r="DA112" s="1000"/>
      <c r="DB112" s="1000"/>
      <c r="DC112" s="1000"/>
      <c r="DD112" s="1000"/>
      <c r="DE112" s="1000"/>
      <c r="DF112" s="1000"/>
      <c r="DG112" s="1000"/>
      <c r="DH112" s="1000"/>
      <c r="DI112" s="1000"/>
      <c r="DJ112" s="1000"/>
      <c r="DK112" s="1000"/>
      <c r="DL112" s="1000"/>
      <c r="DM112" s="1000"/>
      <c r="DN112" s="1000"/>
      <c r="DO112" s="1000"/>
      <c r="DP112" s="1000"/>
      <c r="DQ112" s="1000"/>
      <c r="DR112" s="1000"/>
      <c r="DS112" s="1000"/>
      <c r="DT112" s="1000"/>
      <c r="DU112" s="1000"/>
      <c r="DV112" s="1000"/>
      <c r="DW112" s="1000"/>
      <c r="DX112" s="1000"/>
      <c r="DY112" s="1000"/>
      <c r="DZ112" s="1000"/>
      <c r="EA112" s="1000"/>
      <c r="EB112" s="1000"/>
      <c r="EC112" s="1001"/>
      <c r="ED112" s="273" t="str">
        <f t="shared" si="1"/>
        <v>xxxxxxxxxxxxxxxxxxxxxxxxxxxxxxxxxxxxxxxxxxxxxxxxxxxxxxxxxxxxxxxxxxxxxxxxxxxxxxxxxxxxxxxxxxxxxxxxxxxxxxxxxxxxxxxxxxxxxxxxxxxxxxxx</v>
      </c>
    </row>
    <row r="113" spans="1:134" x14ac:dyDescent="0.2">
      <c r="A113" s="280">
        <v>2540</v>
      </c>
      <c r="B113" s="338" t="s">
        <v>191</v>
      </c>
      <c r="C113" s="1526">
        <f>SUMPRODUCT(SUMIF('Sch ParentTrial Balance Input'!$A:$A,'Sch Parent TB Converter'!$G113:$EC113,'Sch ParentTrial Balance Input'!C:C))</f>
        <v>0</v>
      </c>
      <c r="D113" s="1526">
        <f>SUMPRODUCT(SUMIF('Sch ParentTrial Balance Input'!$A:$A,'Sch Parent TB Converter'!$G113:$EC113,'Sch ParentTrial Balance Input'!D:D))</f>
        <v>0</v>
      </c>
      <c r="E113" s="1526">
        <f>SUMPRODUCT(SUMIF('Sch ParentTrial Balance Input'!$A:$A,'Sch Parent TB Converter'!$G113:$EC113,'Sch ParentTrial Balance Input'!E:E))</f>
        <v>0</v>
      </c>
      <c r="F113" s="1526"/>
      <c r="G113" s="1000"/>
      <c r="H113" s="1000"/>
      <c r="I113" s="1000"/>
      <c r="J113" s="1000"/>
      <c r="K113" s="1000"/>
      <c r="L113" s="1000"/>
      <c r="M113" s="1000"/>
      <c r="N113" s="1000"/>
      <c r="O113" s="1000"/>
      <c r="P113" s="1000"/>
      <c r="Q113" s="1000"/>
      <c r="R113" s="1000"/>
      <c r="S113" s="1000"/>
      <c r="T113" s="1000"/>
      <c r="U113" s="1000"/>
      <c r="V113" s="1000"/>
      <c r="W113" s="1000"/>
      <c r="X113" s="1000"/>
      <c r="Y113" s="1000"/>
      <c r="Z113" s="1000"/>
      <c r="AA113" s="1000"/>
      <c r="AB113" s="1000"/>
      <c r="AC113" s="1000"/>
      <c r="AD113" s="1000"/>
      <c r="AE113" s="1000"/>
      <c r="AF113" s="1000"/>
      <c r="AG113" s="1000"/>
      <c r="AH113" s="1000"/>
      <c r="AI113" s="1000"/>
      <c r="AJ113" s="1000"/>
      <c r="AK113" s="1000"/>
      <c r="AL113" s="1000"/>
      <c r="AM113" s="1000"/>
      <c r="AN113" s="1000"/>
      <c r="AO113" s="1000"/>
      <c r="AP113" s="1000"/>
      <c r="AQ113" s="1000"/>
      <c r="AR113" s="1000"/>
      <c r="AS113" s="1000"/>
      <c r="AT113" s="1000"/>
      <c r="AU113" s="1000"/>
      <c r="AV113" s="1000"/>
      <c r="AW113" s="1000"/>
      <c r="AX113" s="1000"/>
      <c r="AY113" s="1000"/>
      <c r="AZ113" s="1000"/>
      <c r="BA113" s="1000"/>
      <c r="BB113" s="1000"/>
      <c r="BC113" s="1000"/>
      <c r="BD113" s="1000"/>
      <c r="BE113" s="1000"/>
      <c r="BF113" s="1000"/>
      <c r="BG113" s="1000"/>
      <c r="BH113" s="1000"/>
      <c r="BI113" s="1000"/>
      <c r="BJ113" s="1000"/>
      <c r="BK113" s="1000"/>
      <c r="BL113" s="1000"/>
      <c r="BM113" s="1000"/>
      <c r="BN113" s="1000"/>
      <c r="BO113" s="1000"/>
      <c r="BP113" s="1000"/>
      <c r="BQ113" s="1000"/>
      <c r="BR113" s="1000"/>
      <c r="BS113" s="1000"/>
      <c r="BT113" s="1000"/>
      <c r="BU113" s="1000"/>
      <c r="BV113" s="1000"/>
      <c r="BW113" s="1000"/>
      <c r="BX113" s="1000"/>
      <c r="BY113" s="1000"/>
      <c r="BZ113" s="1000"/>
      <c r="CA113" s="1000"/>
      <c r="CB113" s="1000"/>
      <c r="CC113" s="1000"/>
      <c r="CD113" s="1000"/>
      <c r="CE113" s="1000"/>
      <c r="CF113" s="1000"/>
      <c r="CG113" s="1000"/>
      <c r="CH113" s="1000"/>
      <c r="CI113" s="1000"/>
      <c r="CJ113" s="1000"/>
      <c r="CK113" s="1000"/>
      <c r="CL113" s="1000"/>
      <c r="CM113" s="1000"/>
      <c r="CN113" s="1000"/>
      <c r="CO113" s="1000"/>
      <c r="CP113" s="1000"/>
      <c r="CQ113" s="1000"/>
      <c r="CR113" s="1000"/>
      <c r="CS113" s="1000"/>
      <c r="CT113" s="1000"/>
      <c r="CU113" s="1000"/>
      <c r="CV113" s="1000"/>
      <c r="CW113" s="1000"/>
      <c r="CX113" s="1000"/>
      <c r="CY113" s="1000"/>
      <c r="CZ113" s="1000"/>
      <c r="DA113" s="1000"/>
      <c r="DB113" s="1000"/>
      <c r="DC113" s="1000"/>
      <c r="DD113" s="1000"/>
      <c r="DE113" s="1000"/>
      <c r="DF113" s="1000"/>
      <c r="DG113" s="1000"/>
      <c r="DH113" s="1000"/>
      <c r="DI113" s="1000"/>
      <c r="DJ113" s="1000"/>
      <c r="DK113" s="1000"/>
      <c r="DL113" s="1000"/>
      <c r="DM113" s="1000"/>
      <c r="DN113" s="1000"/>
      <c r="DO113" s="1000"/>
      <c r="DP113" s="1000"/>
      <c r="DQ113" s="1000"/>
      <c r="DR113" s="1000"/>
      <c r="DS113" s="1000"/>
      <c r="DT113" s="1000"/>
      <c r="DU113" s="1000"/>
      <c r="DV113" s="1000"/>
      <c r="DW113" s="1000"/>
      <c r="DX113" s="1000"/>
      <c r="DY113" s="1000"/>
      <c r="DZ113" s="1000"/>
      <c r="EA113" s="1000"/>
      <c r="EB113" s="1000"/>
      <c r="EC113" s="1001"/>
      <c r="ED113" s="273" t="str">
        <f t="shared" si="1"/>
        <v>xxxxxxxxxxxxxxxxxxxxxxxxxxxxxxxxxxxxxxxxxxxxxxxxxxxxxxxxxxxxxxxxxxxxxxxxxxxxxxxxxxxxxxxxxxxxxxxxxxxxxxxxxxxxxxxxxxxxxxxxxxxxxxxx</v>
      </c>
    </row>
    <row r="114" spans="1:134" x14ac:dyDescent="0.2">
      <c r="A114" s="280">
        <v>2550</v>
      </c>
      <c r="B114" s="338" t="s">
        <v>192</v>
      </c>
      <c r="C114" s="1526">
        <f>SUMPRODUCT(SUMIF('Sch ParentTrial Balance Input'!$A:$A,'Sch Parent TB Converter'!$G114:$EC114,'Sch ParentTrial Balance Input'!C:C))</f>
        <v>0</v>
      </c>
      <c r="D114" s="1526">
        <f>SUMPRODUCT(SUMIF('Sch ParentTrial Balance Input'!$A:$A,'Sch Parent TB Converter'!$G114:$EC114,'Sch ParentTrial Balance Input'!D:D))</f>
        <v>0</v>
      </c>
      <c r="E114" s="1526">
        <f>SUMPRODUCT(SUMIF('Sch ParentTrial Balance Input'!$A:$A,'Sch Parent TB Converter'!$G114:$EC114,'Sch ParentTrial Balance Input'!E:E))</f>
        <v>0</v>
      </c>
      <c r="F114" s="1526"/>
      <c r="G114" s="1000"/>
      <c r="H114" s="1000"/>
      <c r="I114" s="1000"/>
      <c r="J114" s="1000"/>
      <c r="K114" s="1000"/>
      <c r="L114" s="1000"/>
      <c r="M114" s="1000"/>
      <c r="N114" s="1000"/>
      <c r="O114" s="1000"/>
      <c r="P114" s="1000"/>
      <c r="Q114" s="1000"/>
      <c r="R114" s="1000"/>
      <c r="S114" s="1000"/>
      <c r="T114" s="1000"/>
      <c r="U114" s="1000"/>
      <c r="V114" s="1000"/>
      <c r="W114" s="1000"/>
      <c r="X114" s="1000"/>
      <c r="Y114" s="1000"/>
      <c r="Z114" s="1000"/>
      <c r="AA114" s="1000"/>
      <c r="AB114" s="1000"/>
      <c r="AC114" s="1000"/>
      <c r="AD114" s="1000"/>
      <c r="AE114" s="1000"/>
      <c r="AF114" s="1000"/>
      <c r="AG114" s="1000"/>
      <c r="AH114" s="1000"/>
      <c r="AI114" s="1000"/>
      <c r="AJ114" s="1000"/>
      <c r="AK114" s="1000"/>
      <c r="AL114" s="1000"/>
      <c r="AM114" s="1000"/>
      <c r="AN114" s="1000"/>
      <c r="AO114" s="1000"/>
      <c r="AP114" s="1000"/>
      <c r="AQ114" s="1000"/>
      <c r="AR114" s="1000"/>
      <c r="AS114" s="1000"/>
      <c r="AT114" s="1000"/>
      <c r="AU114" s="1000"/>
      <c r="AV114" s="1000"/>
      <c r="AW114" s="1000"/>
      <c r="AX114" s="1000"/>
      <c r="AY114" s="1000"/>
      <c r="AZ114" s="1000"/>
      <c r="BA114" s="1000"/>
      <c r="BB114" s="1000"/>
      <c r="BC114" s="1000"/>
      <c r="BD114" s="1000"/>
      <c r="BE114" s="1000"/>
      <c r="BF114" s="1000"/>
      <c r="BG114" s="1000"/>
      <c r="BH114" s="1000"/>
      <c r="BI114" s="1000"/>
      <c r="BJ114" s="1000"/>
      <c r="BK114" s="1000"/>
      <c r="BL114" s="1000"/>
      <c r="BM114" s="1000"/>
      <c r="BN114" s="1000"/>
      <c r="BO114" s="1000"/>
      <c r="BP114" s="1000"/>
      <c r="BQ114" s="1000"/>
      <c r="BR114" s="1000"/>
      <c r="BS114" s="1000"/>
      <c r="BT114" s="1000"/>
      <c r="BU114" s="1000"/>
      <c r="BV114" s="1000"/>
      <c r="BW114" s="1000"/>
      <c r="BX114" s="1000"/>
      <c r="BY114" s="1000"/>
      <c r="BZ114" s="1000"/>
      <c r="CA114" s="1000"/>
      <c r="CB114" s="1000"/>
      <c r="CC114" s="1000"/>
      <c r="CD114" s="1000"/>
      <c r="CE114" s="1000"/>
      <c r="CF114" s="1000"/>
      <c r="CG114" s="1000"/>
      <c r="CH114" s="1000"/>
      <c r="CI114" s="1000"/>
      <c r="CJ114" s="1000"/>
      <c r="CK114" s="1000"/>
      <c r="CL114" s="1000"/>
      <c r="CM114" s="1000"/>
      <c r="CN114" s="1000"/>
      <c r="CO114" s="1000"/>
      <c r="CP114" s="1000"/>
      <c r="CQ114" s="1000"/>
      <c r="CR114" s="1000"/>
      <c r="CS114" s="1000"/>
      <c r="CT114" s="1000"/>
      <c r="CU114" s="1000"/>
      <c r="CV114" s="1000"/>
      <c r="CW114" s="1000"/>
      <c r="CX114" s="1000"/>
      <c r="CY114" s="1000"/>
      <c r="CZ114" s="1000"/>
      <c r="DA114" s="1000"/>
      <c r="DB114" s="1000"/>
      <c r="DC114" s="1000"/>
      <c r="DD114" s="1000"/>
      <c r="DE114" s="1000"/>
      <c r="DF114" s="1000"/>
      <c r="DG114" s="1000"/>
      <c r="DH114" s="1000"/>
      <c r="DI114" s="1000"/>
      <c r="DJ114" s="1000"/>
      <c r="DK114" s="1000"/>
      <c r="DL114" s="1000"/>
      <c r="DM114" s="1000"/>
      <c r="DN114" s="1000"/>
      <c r="DO114" s="1000"/>
      <c r="DP114" s="1000"/>
      <c r="DQ114" s="1000"/>
      <c r="DR114" s="1000"/>
      <c r="DS114" s="1000"/>
      <c r="DT114" s="1000"/>
      <c r="DU114" s="1000"/>
      <c r="DV114" s="1000"/>
      <c r="DW114" s="1000"/>
      <c r="DX114" s="1000"/>
      <c r="DY114" s="1000"/>
      <c r="DZ114" s="1000"/>
      <c r="EA114" s="1000"/>
      <c r="EB114" s="1000"/>
      <c r="EC114" s="1001"/>
      <c r="ED114" s="273" t="str">
        <f t="shared" si="1"/>
        <v>xxxxxxxxxxxxxxxxxxxxxxxxxxxxxxxxxxxxxxxxxxxxxxxxxxxxxxxxxxxxxxxxxxxxxxxxxxxxxxxxxxxxxxxxxxxxxxxxxxxxxxxxxxxxxxxxxxxxxxxxxxxxxxxx</v>
      </c>
    </row>
    <row r="115" spans="1:134" x14ac:dyDescent="0.2">
      <c r="A115" s="280">
        <v>2560</v>
      </c>
      <c r="B115" s="338" t="s">
        <v>193</v>
      </c>
      <c r="C115" s="1526">
        <f>SUMPRODUCT(SUMIF('Sch ParentTrial Balance Input'!$A:$A,'Sch Parent TB Converter'!$G115:$EC115,'Sch ParentTrial Balance Input'!C:C))</f>
        <v>0</v>
      </c>
      <c r="D115" s="1526">
        <f>SUMPRODUCT(SUMIF('Sch ParentTrial Balance Input'!$A:$A,'Sch Parent TB Converter'!$G115:$EC115,'Sch ParentTrial Balance Input'!D:D))</f>
        <v>0</v>
      </c>
      <c r="E115" s="1526">
        <f>SUMPRODUCT(SUMIF('Sch ParentTrial Balance Input'!$A:$A,'Sch Parent TB Converter'!$G115:$EC115,'Sch ParentTrial Balance Input'!E:E))</f>
        <v>0</v>
      </c>
      <c r="F115" s="1526"/>
      <c r="G115" s="1000"/>
      <c r="H115" s="1000"/>
      <c r="I115" s="1000"/>
      <c r="J115" s="1000"/>
      <c r="K115" s="1000"/>
      <c r="L115" s="1000"/>
      <c r="M115" s="1000"/>
      <c r="N115" s="1000"/>
      <c r="O115" s="1000"/>
      <c r="P115" s="1000"/>
      <c r="Q115" s="1000"/>
      <c r="R115" s="1000"/>
      <c r="S115" s="1000"/>
      <c r="T115" s="1000"/>
      <c r="U115" s="1000"/>
      <c r="V115" s="1000"/>
      <c r="W115" s="1000"/>
      <c r="X115" s="1000"/>
      <c r="Y115" s="1000"/>
      <c r="Z115" s="1000"/>
      <c r="AA115" s="1000"/>
      <c r="AB115" s="1000"/>
      <c r="AC115" s="1000"/>
      <c r="AD115" s="1000"/>
      <c r="AE115" s="1000"/>
      <c r="AF115" s="1000"/>
      <c r="AG115" s="1000"/>
      <c r="AH115" s="1000"/>
      <c r="AI115" s="1000"/>
      <c r="AJ115" s="1000"/>
      <c r="AK115" s="1000"/>
      <c r="AL115" s="1000"/>
      <c r="AM115" s="1000"/>
      <c r="AN115" s="1000"/>
      <c r="AO115" s="1000"/>
      <c r="AP115" s="1000"/>
      <c r="AQ115" s="1000"/>
      <c r="AR115" s="1000"/>
      <c r="AS115" s="1000"/>
      <c r="AT115" s="1000"/>
      <c r="AU115" s="1000"/>
      <c r="AV115" s="1000"/>
      <c r="AW115" s="1000"/>
      <c r="AX115" s="1000"/>
      <c r="AY115" s="1000"/>
      <c r="AZ115" s="1000"/>
      <c r="BA115" s="1000"/>
      <c r="BB115" s="1000"/>
      <c r="BC115" s="1000"/>
      <c r="BD115" s="1000"/>
      <c r="BE115" s="1000"/>
      <c r="BF115" s="1000"/>
      <c r="BG115" s="1000"/>
      <c r="BH115" s="1000"/>
      <c r="BI115" s="1000"/>
      <c r="BJ115" s="1000"/>
      <c r="BK115" s="1000"/>
      <c r="BL115" s="1000"/>
      <c r="BM115" s="1000"/>
      <c r="BN115" s="1000"/>
      <c r="BO115" s="1000"/>
      <c r="BP115" s="1000"/>
      <c r="BQ115" s="1000"/>
      <c r="BR115" s="1000"/>
      <c r="BS115" s="1000"/>
      <c r="BT115" s="1000"/>
      <c r="BU115" s="1000"/>
      <c r="BV115" s="1000"/>
      <c r="BW115" s="1000"/>
      <c r="BX115" s="1000"/>
      <c r="BY115" s="1000"/>
      <c r="BZ115" s="1000"/>
      <c r="CA115" s="1000"/>
      <c r="CB115" s="1000"/>
      <c r="CC115" s="1000"/>
      <c r="CD115" s="1000"/>
      <c r="CE115" s="1000"/>
      <c r="CF115" s="1000"/>
      <c r="CG115" s="1000"/>
      <c r="CH115" s="1000"/>
      <c r="CI115" s="1000"/>
      <c r="CJ115" s="1000"/>
      <c r="CK115" s="1000"/>
      <c r="CL115" s="1000"/>
      <c r="CM115" s="1000"/>
      <c r="CN115" s="1000"/>
      <c r="CO115" s="1000"/>
      <c r="CP115" s="1000"/>
      <c r="CQ115" s="1000"/>
      <c r="CR115" s="1000"/>
      <c r="CS115" s="1000"/>
      <c r="CT115" s="1000"/>
      <c r="CU115" s="1000"/>
      <c r="CV115" s="1000"/>
      <c r="CW115" s="1000"/>
      <c r="CX115" s="1000"/>
      <c r="CY115" s="1000"/>
      <c r="CZ115" s="1000"/>
      <c r="DA115" s="1000"/>
      <c r="DB115" s="1000"/>
      <c r="DC115" s="1000"/>
      <c r="DD115" s="1000"/>
      <c r="DE115" s="1000"/>
      <c r="DF115" s="1000"/>
      <c r="DG115" s="1000"/>
      <c r="DH115" s="1000"/>
      <c r="DI115" s="1000"/>
      <c r="DJ115" s="1000"/>
      <c r="DK115" s="1000"/>
      <c r="DL115" s="1000"/>
      <c r="DM115" s="1000"/>
      <c r="DN115" s="1000"/>
      <c r="DO115" s="1000"/>
      <c r="DP115" s="1000"/>
      <c r="DQ115" s="1000"/>
      <c r="DR115" s="1000"/>
      <c r="DS115" s="1000"/>
      <c r="DT115" s="1000"/>
      <c r="DU115" s="1000"/>
      <c r="DV115" s="1000"/>
      <c r="DW115" s="1000"/>
      <c r="DX115" s="1000"/>
      <c r="DY115" s="1000"/>
      <c r="DZ115" s="1000"/>
      <c r="EA115" s="1000"/>
      <c r="EB115" s="1000"/>
      <c r="EC115" s="1001"/>
      <c r="ED115" s="273" t="str">
        <f t="shared" si="1"/>
        <v>xxxxxxxxxxxxxxxxxxxxxxxxxxxxxxxxxxxxxxxxxxxxxxxxxxxxxxxxxxxxxxxxxxxxxxxxxxxxxxxxxxxxxxxxxxxxxxxxxxxxxxxxxxxxxxxxxxxxxxxxxxxxxxxx</v>
      </c>
    </row>
    <row r="116" spans="1:134" x14ac:dyDescent="0.2">
      <c r="A116" s="280">
        <v>2575</v>
      </c>
      <c r="B116" s="338" t="s">
        <v>111</v>
      </c>
      <c r="C116" s="1526">
        <f>SUMPRODUCT(SUMIF('Sch ParentTrial Balance Input'!$A:$A,'Sch Parent TB Converter'!$G116:$EC116,'Sch ParentTrial Balance Input'!C:C))</f>
        <v>0</v>
      </c>
      <c r="D116" s="1526">
        <f>SUMPRODUCT(SUMIF('Sch ParentTrial Balance Input'!$A:$A,'Sch Parent TB Converter'!$G116:$EC116,'Sch ParentTrial Balance Input'!D:D))</f>
        <v>0</v>
      </c>
      <c r="E116" s="1526">
        <f>SUMPRODUCT(SUMIF('Sch ParentTrial Balance Input'!$A:$A,'Sch Parent TB Converter'!$G116:$EC116,'Sch ParentTrial Balance Input'!E:E))</f>
        <v>0</v>
      </c>
      <c r="F116" s="1526"/>
      <c r="G116" s="1000"/>
      <c r="H116" s="1000"/>
      <c r="I116" s="1000"/>
      <c r="J116" s="1000"/>
      <c r="K116" s="1000"/>
      <c r="L116" s="1000"/>
      <c r="M116" s="1000"/>
      <c r="N116" s="1000"/>
      <c r="O116" s="1000"/>
      <c r="P116" s="1000"/>
      <c r="Q116" s="1000"/>
      <c r="R116" s="1000"/>
      <c r="S116" s="1000"/>
      <c r="T116" s="1000"/>
      <c r="U116" s="1000"/>
      <c r="V116" s="1000"/>
      <c r="W116" s="1000"/>
      <c r="X116" s="1000"/>
      <c r="Y116" s="1000"/>
      <c r="Z116" s="1000"/>
      <c r="AA116" s="1000"/>
      <c r="AB116" s="1000"/>
      <c r="AC116" s="1000"/>
      <c r="AD116" s="1000"/>
      <c r="AE116" s="1000"/>
      <c r="AF116" s="1000"/>
      <c r="AG116" s="1000"/>
      <c r="AH116" s="1000"/>
      <c r="AI116" s="1000"/>
      <c r="AJ116" s="1000"/>
      <c r="AK116" s="1000"/>
      <c r="AL116" s="1000"/>
      <c r="AM116" s="1000"/>
      <c r="AN116" s="1000"/>
      <c r="AO116" s="1000"/>
      <c r="AP116" s="1000"/>
      <c r="AQ116" s="1000"/>
      <c r="AR116" s="1000"/>
      <c r="AS116" s="1000"/>
      <c r="AT116" s="1000"/>
      <c r="AU116" s="1000"/>
      <c r="AV116" s="1000"/>
      <c r="AW116" s="1000"/>
      <c r="AX116" s="1000"/>
      <c r="AY116" s="1000"/>
      <c r="AZ116" s="1000"/>
      <c r="BA116" s="1000"/>
      <c r="BB116" s="1000"/>
      <c r="BC116" s="1000"/>
      <c r="BD116" s="1000"/>
      <c r="BE116" s="1000"/>
      <c r="BF116" s="1000"/>
      <c r="BG116" s="1000"/>
      <c r="BH116" s="1000"/>
      <c r="BI116" s="1000"/>
      <c r="BJ116" s="1000"/>
      <c r="BK116" s="1000"/>
      <c r="BL116" s="1000"/>
      <c r="BM116" s="1000"/>
      <c r="BN116" s="1000"/>
      <c r="BO116" s="1000"/>
      <c r="BP116" s="1000"/>
      <c r="BQ116" s="1000"/>
      <c r="BR116" s="1000"/>
      <c r="BS116" s="1000"/>
      <c r="BT116" s="1000"/>
      <c r="BU116" s="1000"/>
      <c r="BV116" s="1000"/>
      <c r="BW116" s="1000"/>
      <c r="BX116" s="1000"/>
      <c r="BY116" s="1000"/>
      <c r="BZ116" s="1000"/>
      <c r="CA116" s="1000"/>
      <c r="CB116" s="1000"/>
      <c r="CC116" s="1000"/>
      <c r="CD116" s="1000"/>
      <c r="CE116" s="1000"/>
      <c r="CF116" s="1000"/>
      <c r="CG116" s="1000"/>
      <c r="CH116" s="1000"/>
      <c r="CI116" s="1000"/>
      <c r="CJ116" s="1000"/>
      <c r="CK116" s="1000"/>
      <c r="CL116" s="1000"/>
      <c r="CM116" s="1000"/>
      <c r="CN116" s="1000"/>
      <c r="CO116" s="1000"/>
      <c r="CP116" s="1000"/>
      <c r="CQ116" s="1000"/>
      <c r="CR116" s="1000"/>
      <c r="CS116" s="1000"/>
      <c r="CT116" s="1000"/>
      <c r="CU116" s="1000"/>
      <c r="CV116" s="1000"/>
      <c r="CW116" s="1000"/>
      <c r="CX116" s="1000"/>
      <c r="CY116" s="1000"/>
      <c r="CZ116" s="1000"/>
      <c r="DA116" s="1000"/>
      <c r="DB116" s="1000"/>
      <c r="DC116" s="1000"/>
      <c r="DD116" s="1000"/>
      <c r="DE116" s="1000"/>
      <c r="DF116" s="1000"/>
      <c r="DG116" s="1000"/>
      <c r="DH116" s="1000"/>
      <c r="DI116" s="1000"/>
      <c r="DJ116" s="1000"/>
      <c r="DK116" s="1000"/>
      <c r="DL116" s="1000"/>
      <c r="DM116" s="1000"/>
      <c r="DN116" s="1000"/>
      <c r="DO116" s="1000"/>
      <c r="DP116" s="1000"/>
      <c r="DQ116" s="1000"/>
      <c r="DR116" s="1000"/>
      <c r="DS116" s="1000"/>
      <c r="DT116" s="1000"/>
      <c r="DU116" s="1000"/>
      <c r="DV116" s="1000"/>
      <c r="DW116" s="1000"/>
      <c r="DX116" s="1000"/>
      <c r="DY116" s="1000"/>
      <c r="DZ116" s="1000"/>
      <c r="EA116" s="1000"/>
      <c r="EB116" s="1000"/>
      <c r="EC116" s="1001"/>
      <c r="ED116" s="273" t="str">
        <f t="shared" si="1"/>
        <v>xxxxxxxxxxxxxxxxxxxxxxxxxxxxxxxxxxxxxxxxxxxxxxxxxxxxxxxxxxxxxxxxxxxxxxxxxxxxxxxxxxxxxxxxxxxxxxxxxxxxxxxxxxxxxxxxxxxxxxxxxxxxxxxx</v>
      </c>
    </row>
    <row r="117" spans="1:134" x14ac:dyDescent="0.2">
      <c r="A117" s="280">
        <v>2580</v>
      </c>
      <c r="B117" s="338" t="s">
        <v>194</v>
      </c>
      <c r="C117" s="1526">
        <f>SUMPRODUCT(SUMIF('Sch ParentTrial Balance Input'!$A:$A,'Sch Parent TB Converter'!$G117:$EC117,'Sch ParentTrial Balance Input'!C:C))</f>
        <v>0</v>
      </c>
      <c r="D117" s="1526">
        <f>SUMPRODUCT(SUMIF('Sch ParentTrial Balance Input'!$A:$A,'Sch Parent TB Converter'!$G117:$EC117,'Sch ParentTrial Balance Input'!D:D))</f>
        <v>0</v>
      </c>
      <c r="E117" s="1526">
        <f>SUMPRODUCT(SUMIF('Sch ParentTrial Balance Input'!$A:$A,'Sch Parent TB Converter'!$G117:$EC117,'Sch ParentTrial Balance Input'!E:E))</f>
        <v>0</v>
      </c>
      <c r="F117" s="1526"/>
      <c r="G117" s="1000"/>
      <c r="H117" s="1000"/>
      <c r="I117" s="1000"/>
      <c r="J117" s="1000"/>
      <c r="K117" s="1000"/>
      <c r="L117" s="1000"/>
      <c r="M117" s="1000"/>
      <c r="N117" s="1000"/>
      <c r="O117" s="1000"/>
      <c r="P117" s="1000"/>
      <c r="Q117" s="1000"/>
      <c r="R117" s="1000"/>
      <c r="S117" s="1000"/>
      <c r="T117" s="1000"/>
      <c r="U117" s="1000"/>
      <c r="V117" s="1000"/>
      <c r="W117" s="1000"/>
      <c r="X117" s="1000"/>
      <c r="Y117" s="1000"/>
      <c r="Z117" s="1000"/>
      <c r="AA117" s="1000"/>
      <c r="AB117" s="1000"/>
      <c r="AC117" s="1000"/>
      <c r="AD117" s="1000"/>
      <c r="AE117" s="1000"/>
      <c r="AF117" s="1000"/>
      <c r="AG117" s="1000"/>
      <c r="AH117" s="1000"/>
      <c r="AI117" s="1000"/>
      <c r="AJ117" s="1000"/>
      <c r="AK117" s="1000"/>
      <c r="AL117" s="1000"/>
      <c r="AM117" s="1000"/>
      <c r="AN117" s="1000"/>
      <c r="AO117" s="1000"/>
      <c r="AP117" s="1000"/>
      <c r="AQ117" s="1000"/>
      <c r="AR117" s="1000"/>
      <c r="AS117" s="1000"/>
      <c r="AT117" s="1000"/>
      <c r="AU117" s="1000"/>
      <c r="AV117" s="1000"/>
      <c r="AW117" s="1000"/>
      <c r="AX117" s="1000"/>
      <c r="AY117" s="1000"/>
      <c r="AZ117" s="1000"/>
      <c r="BA117" s="1000"/>
      <c r="BB117" s="1000"/>
      <c r="BC117" s="1000"/>
      <c r="BD117" s="1000"/>
      <c r="BE117" s="1000"/>
      <c r="BF117" s="1000"/>
      <c r="BG117" s="1000"/>
      <c r="BH117" s="1000"/>
      <c r="BI117" s="1000"/>
      <c r="BJ117" s="1000"/>
      <c r="BK117" s="1000"/>
      <c r="BL117" s="1000"/>
      <c r="BM117" s="1000"/>
      <c r="BN117" s="1000"/>
      <c r="BO117" s="1000"/>
      <c r="BP117" s="1000"/>
      <c r="BQ117" s="1000"/>
      <c r="BR117" s="1000"/>
      <c r="BS117" s="1000"/>
      <c r="BT117" s="1000"/>
      <c r="BU117" s="1000"/>
      <c r="BV117" s="1000"/>
      <c r="BW117" s="1000"/>
      <c r="BX117" s="1000"/>
      <c r="BY117" s="1000"/>
      <c r="BZ117" s="1000"/>
      <c r="CA117" s="1000"/>
      <c r="CB117" s="1000"/>
      <c r="CC117" s="1000"/>
      <c r="CD117" s="1000"/>
      <c r="CE117" s="1000"/>
      <c r="CF117" s="1000"/>
      <c r="CG117" s="1000"/>
      <c r="CH117" s="1000"/>
      <c r="CI117" s="1000"/>
      <c r="CJ117" s="1000"/>
      <c r="CK117" s="1000"/>
      <c r="CL117" s="1000"/>
      <c r="CM117" s="1000"/>
      <c r="CN117" s="1000"/>
      <c r="CO117" s="1000"/>
      <c r="CP117" s="1000"/>
      <c r="CQ117" s="1000"/>
      <c r="CR117" s="1000"/>
      <c r="CS117" s="1000"/>
      <c r="CT117" s="1000"/>
      <c r="CU117" s="1000"/>
      <c r="CV117" s="1000"/>
      <c r="CW117" s="1000"/>
      <c r="CX117" s="1000"/>
      <c r="CY117" s="1000"/>
      <c r="CZ117" s="1000"/>
      <c r="DA117" s="1000"/>
      <c r="DB117" s="1000"/>
      <c r="DC117" s="1000"/>
      <c r="DD117" s="1000"/>
      <c r="DE117" s="1000"/>
      <c r="DF117" s="1000"/>
      <c r="DG117" s="1000"/>
      <c r="DH117" s="1000"/>
      <c r="DI117" s="1000"/>
      <c r="DJ117" s="1000"/>
      <c r="DK117" s="1000"/>
      <c r="DL117" s="1000"/>
      <c r="DM117" s="1000"/>
      <c r="DN117" s="1000"/>
      <c r="DO117" s="1000"/>
      <c r="DP117" s="1000"/>
      <c r="DQ117" s="1000"/>
      <c r="DR117" s="1000"/>
      <c r="DS117" s="1000"/>
      <c r="DT117" s="1000"/>
      <c r="DU117" s="1000"/>
      <c r="DV117" s="1000"/>
      <c r="DW117" s="1000"/>
      <c r="DX117" s="1000"/>
      <c r="DY117" s="1000"/>
      <c r="DZ117" s="1000"/>
      <c r="EA117" s="1000"/>
      <c r="EB117" s="1000"/>
      <c r="EC117" s="1001"/>
      <c r="ED117" s="273" t="str">
        <f t="shared" si="1"/>
        <v>xxxxxxxxxxxxxxxxxxxxxxxxxxxxxxxxxxxxxxxxxxxxxxxxxxxxxxxxxxxxxxxxxxxxxxxxxxxxxxxxxxxxxxxxxxxxxxxxxxxxxxxxxxxxxxxxxxxxxxxxxxxxxxxx</v>
      </c>
    </row>
    <row r="118" spans="1:134" x14ac:dyDescent="0.2">
      <c r="A118" s="280">
        <v>2585</v>
      </c>
      <c r="B118" s="338" t="s">
        <v>112</v>
      </c>
      <c r="C118" s="1526">
        <f>SUMPRODUCT(SUMIF('Sch ParentTrial Balance Input'!$A:$A,'Sch Parent TB Converter'!$G118:$EC118,'Sch ParentTrial Balance Input'!C:C))</f>
        <v>0</v>
      </c>
      <c r="D118" s="1526">
        <f>SUMPRODUCT(SUMIF('Sch ParentTrial Balance Input'!$A:$A,'Sch Parent TB Converter'!$G118:$EC118,'Sch ParentTrial Balance Input'!D:D))</f>
        <v>0</v>
      </c>
      <c r="E118" s="1526">
        <f>SUMPRODUCT(SUMIF('Sch ParentTrial Balance Input'!$A:$A,'Sch Parent TB Converter'!$G118:$EC118,'Sch ParentTrial Balance Input'!E:E))</f>
        <v>0</v>
      </c>
      <c r="F118" s="1526"/>
      <c r="G118" s="1000"/>
      <c r="H118" s="1000"/>
      <c r="I118" s="1000"/>
      <c r="J118" s="1000"/>
      <c r="K118" s="1000"/>
      <c r="L118" s="1000"/>
      <c r="M118" s="1000"/>
      <c r="N118" s="1000"/>
      <c r="O118" s="1000"/>
      <c r="P118" s="1000"/>
      <c r="Q118" s="1000"/>
      <c r="R118" s="1000"/>
      <c r="S118" s="1000"/>
      <c r="T118" s="1000"/>
      <c r="U118" s="1000"/>
      <c r="V118" s="1000"/>
      <c r="W118" s="1000"/>
      <c r="X118" s="1000"/>
      <c r="Y118" s="1000"/>
      <c r="Z118" s="1000"/>
      <c r="AA118" s="1000"/>
      <c r="AB118" s="1000"/>
      <c r="AC118" s="1000"/>
      <c r="AD118" s="1000"/>
      <c r="AE118" s="1000"/>
      <c r="AF118" s="1000"/>
      <c r="AG118" s="1000"/>
      <c r="AH118" s="1000"/>
      <c r="AI118" s="1000"/>
      <c r="AJ118" s="1000"/>
      <c r="AK118" s="1000"/>
      <c r="AL118" s="1000"/>
      <c r="AM118" s="1000"/>
      <c r="AN118" s="1000"/>
      <c r="AO118" s="1000"/>
      <c r="AP118" s="1000"/>
      <c r="AQ118" s="1000"/>
      <c r="AR118" s="1000"/>
      <c r="AS118" s="1000"/>
      <c r="AT118" s="1000"/>
      <c r="AU118" s="1000"/>
      <c r="AV118" s="1000"/>
      <c r="AW118" s="1000"/>
      <c r="AX118" s="1000"/>
      <c r="AY118" s="1000"/>
      <c r="AZ118" s="1000"/>
      <c r="BA118" s="1000"/>
      <c r="BB118" s="1000"/>
      <c r="BC118" s="1000"/>
      <c r="BD118" s="1000"/>
      <c r="BE118" s="1000"/>
      <c r="BF118" s="1000"/>
      <c r="BG118" s="1000"/>
      <c r="BH118" s="1000"/>
      <c r="BI118" s="1000"/>
      <c r="BJ118" s="1000"/>
      <c r="BK118" s="1000"/>
      <c r="BL118" s="1000"/>
      <c r="BM118" s="1000"/>
      <c r="BN118" s="1000"/>
      <c r="BO118" s="1000"/>
      <c r="BP118" s="1000"/>
      <c r="BQ118" s="1000"/>
      <c r="BR118" s="1000"/>
      <c r="BS118" s="1000"/>
      <c r="BT118" s="1000"/>
      <c r="BU118" s="1000"/>
      <c r="BV118" s="1000"/>
      <c r="BW118" s="1000"/>
      <c r="BX118" s="1000"/>
      <c r="BY118" s="1000"/>
      <c r="BZ118" s="1000"/>
      <c r="CA118" s="1000"/>
      <c r="CB118" s="1000"/>
      <c r="CC118" s="1000"/>
      <c r="CD118" s="1000"/>
      <c r="CE118" s="1000"/>
      <c r="CF118" s="1000"/>
      <c r="CG118" s="1000"/>
      <c r="CH118" s="1000"/>
      <c r="CI118" s="1000"/>
      <c r="CJ118" s="1000"/>
      <c r="CK118" s="1000"/>
      <c r="CL118" s="1000"/>
      <c r="CM118" s="1000"/>
      <c r="CN118" s="1000"/>
      <c r="CO118" s="1000"/>
      <c r="CP118" s="1000"/>
      <c r="CQ118" s="1000"/>
      <c r="CR118" s="1000"/>
      <c r="CS118" s="1000"/>
      <c r="CT118" s="1000"/>
      <c r="CU118" s="1000"/>
      <c r="CV118" s="1000"/>
      <c r="CW118" s="1000"/>
      <c r="CX118" s="1000"/>
      <c r="CY118" s="1000"/>
      <c r="CZ118" s="1000"/>
      <c r="DA118" s="1000"/>
      <c r="DB118" s="1000"/>
      <c r="DC118" s="1000"/>
      <c r="DD118" s="1000"/>
      <c r="DE118" s="1000"/>
      <c r="DF118" s="1000"/>
      <c r="DG118" s="1000"/>
      <c r="DH118" s="1000"/>
      <c r="DI118" s="1000"/>
      <c r="DJ118" s="1000"/>
      <c r="DK118" s="1000"/>
      <c r="DL118" s="1000"/>
      <c r="DM118" s="1000"/>
      <c r="DN118" s="1000"/>
      <c r="DO118" s="1000"/>
      <c r="DP118" s="1000"/>
      <c r="DQ118" s="1000"/>
      <c r="DR118" s="1000"/>
      <c r="DS118" s="1000"/>
      <c r="DT118" s="1000"/>
      <c r="DU118" s="1000"/>
      <c r="DV118" s="1000"/>
      <c r="DW118" s="1000"/>
      <c r="DX118" s="1000"/>
      <c r="DY118" s="1000"/>
      <c r="DZ118" s="1000"/>
      <c r="EA118" s="1000"/>
      <c r="EB118" s="1000"/>
      <c r="EC118" s="1001"/>
      <c r="ED118" s="273" t="str">
        <f t="shared" si="1"/>
        <v>xxxxxxxxxxxxxxxxxxxxxxxxxxxxxxxxxxxxxxxxxxxxxxxxxxxxxxxxxxxxxxxxxxxxxxxxxxxxxxxxxxxxxxxxxxxxxxxxxxxxxxxxxxxxxxxxxxxxxxxxxxxxxxxx</v>
      </c>
    </row>
    <row r="119" spans="1:134" x14ac:dyDescent="0.2">
      <c r="A119" s="280">
        <v>2590</v>
      </c>
      <c r="B119" s="338" t="s">
        <v>110</v>
      </c>
      <c r="C119" s="1526">
        <f>SUMPRODUCT(SUMIF('Sch ParentTrial Balance Input'!$A:$A,'Sch Parent TB Converter'!$G119:$EC119,'Sch ParentTrial Balance Input'!C:C))</f>
        <v>0</v>
      </c>
      <c r="D119" s="1526">
        <f>SUMPRODUCT(SUMIF('Sch ParentTrial Balance Input'!$A:$A,'Sch Parent TB Converter'!$G119:$EC119,'Sch ParentTrial Balance Input'!D:D))</f>
        <v>0</v>
      </c>
      <c r="E119" s="1526">
        <f>SUMPRODUCT(SUMIF('Sch ParentTrial Balance Input'!$A:$A,'Sch Parent TB Converter'!$G119:$EC119,'Sch ParentTrial Balance Input'!E:E))</f>
        <v>0</v>
      </c>
      <c r="F119" s="1526"/>
      <c r="G119" s="1000"/>
      <c r="H119" s="1000"/>
      <c r="I119" s="1000"/>
      <c r="J119" s="1000"/>
      <c r="K119" s="1000"/>
      <c r="L119" s="1000"/>
      <c r="M119" s="1000"/>
      <c r="N119" s="1000"/>
      <c r="O119" s="1000"/>
      <c r="P119" s="1000"/>
      <c r="Q119" s="1000"/>
      <c r="R119" s="1000"/>
      <c r="S119" s="1000"/>
      <c r="T119" s="1000"/>
      <c r="U119" s="1000"/>
      <c r="V119" s="1000"/>
      <c r="W119" s="1000"/>
      <c r="X119" s="1000"/>
      <c r="Y119" s="1000"/>
      <c r="Z119" s="1000"/>
      <c r="AA119" s="1000"/>
      <c r="AB119" s="1000"/>
      <c r="AC119" s="1000"/>
      <c r="AD119" s="1000"/>
      <c r="AE119" s="1000"/>
      <c r="AF119" s="1000"/>
      <c r="AG119" s="1000"/>
      <c r="AH119" s="1000"/>
      <c r="AI119" s="1000"/>
      <c r="AJ119" s="1000"/>
      <c r="AK119" s="1000"/>
      <c r="AL119" s="1000"/>
      <c r="AM119" s="1000"/>
      <c r="AN119" s="1000"/>
      <c r="AO119" s="1000"/>
      <c r="AP119" s="1000"/>
      <c r="AQ119" s="1000"/>
      <c r="AR119" s="1000"/>
      <c r="AS119" s="1000"/>
      <c r="AT119" s="1000"/>
      <c r="AU119" s="1000"/>
      <c r="AV119" s="1000"/>
      <c r="AW119" s="1000"/>
      <c r="AX119" s="1000"/>
      <c r="AY119" s="1000"/>
      <c r="AZ119" s="1000"/>
      <c r="BA119" s="1000"/>
      <c r="BB119" s="1000"/>
      <c r="BC119" s="1000"/>
      <c r="BD119" s="1000"/>
      <c r="BE119" s="1000"/>
      <c r="BF119" s="1000"/>
      <c r="BG119" s="1000"/>
      <c r="BH119" s="1000"/>
      <c r="BI119" s="1000"/>
      <c r="BJ119" s="1000"/>
      <c r="BK119" s="1000"/>
      <c r="BL119" s="1000"/>
      <c r="BM119" s="1000"/>
      <c r="BN119" s="1000"/>
      <c r="BO119" s="1000"/>
      <c r="BP119" s="1000"/>
      <c r="BQ119" s="1000"/>
      <c r="BR119" s="1000"/>
      <c r="BS119" s="1000"/>
      <c r="BT119" s="1000"/>
      <c r="BU119" s="1000"/>
      <c r="BV119" s="1000"/>
      <c r="BW119" s="1000"/>
      <c r="BX119" s="1000"/>
      <c r="BY119" s="1000"/>
      <c r="BZ119" s="1000"/>
      <c r="CA119" s="1000"/>
      <c r="CB119" s="1000"/>
      <c r="CC119" s="1000"/>
      <c r="CD119" s="1000"/>
      <c r="CE119" s="1000"/>
      <c r="CF119" s="1000"/>
      <c r="CG119" s="1000"/>
      <c r="CH119" s="1000"/>
      <c r="CI119" s="1000"/>
      <c r="CJ119" s="1000"/>
      <c r="CK119" s="1000"/>
      <c r="CL119" s="1000"/>
      <c r="CM119" s="1000"/>
      <c r="CN119" s="1000"/>
      <c r="CO119" s="1000"/>
      <c r="CP119" s="1000"/>
      <c r="CQ119" s="1000"/>
      <c r="CR119" s="1000"/>
      <c r="CS119" s="1000"/>
      <c r="CT119" s="1000"/>
      <c r="CU119" s="1000"/>
      <c r="CV119" s="1000"/>
      <c r="CW119" s="1000"/>
      <c r="CX119" s="1000"/>
      <c r="CY119" s="1000"/>
      <c r="CZ119" s="1000"/>
      <c r="DA119" s="1000"/>
      <c r="DB119" s="1000"/>
      <c r="DC119" s="1000"/>
      <c r="DD119" s="1000"/>
      <c r="DE119" s="1000"/>
      <c r="DF119" s="1000"/>
      <c r="DG119" s="1000"/>
      <c r="DH119" s="1000"/>
      <c r="DI119" s="1000"/>
      <c r="DJ119" s="1000"/>
      <c r="DK119" s="1000"/>
      <c r="DL119" s="1000"/>
      <c r="DM119" s="1000"/>
      <c r="DN119" s="1000"/>
      <c r="DO119" s="1000"/>
      <c r="DP119" s="1000"/>
      <c r="DQ119" s="1000"/>
      <c r="DR119" s="1000"/>
      <c r="DS119" s="1000"/>
      <c r="DT119" s="1000"/>
      <c r="DU119" s="1000"/>
      <c r="DV119" s="1000"/>
      <c r="DW119" s="1000"/>
      <c r="DX119" s="1000"/>
      <c r="DY119" s="1000"/>
      <c r="DZ119" s="1000"/>
      <c r="EA119" s="1000"/>
      <c r="EB119" s="1000"/>
      <c r="EC119" s="1001"/>
      <c r="ED119" s="273" t="str">
        <f t="shared" si="1"/>
        <v>xxxxxxxxxxxxxxxxxxxxxxxxxxxxxxxxxxxxxxxxxxxxxxxxxxxxxxxxxxxxxxxxxxxxxxxxxxxxxxxxxxxxxxxxxxxxxxxxxxxxxxxxxxxxxxxxxxxxxxxxxxxxxxxx</v>
      </c>
    </row>
    <row r="120" spans="1:134" x14ac:dyDescent="0.2">
      <c r="A120" s="280">
        <v>2570</v>
      </c>
      <c r="B120" s="338" t="s">
        <v>163</v>
      </c>
      <c r="C120" s="1526">
        <f>SUMPRODUCT(SUMIF('Sch ParentTrial Balance Input'!$A:$A,'Sch Parent TB Converter'!$G120:$EC120,'Sch ParentTrial Balance Input'!C:C))</f>
        <v>0</v>
      </c>
      <c r="D120" s="1526">
        <f>SUMPRODUCT(SUMIF('Sch ParentTrial Balance Input'!$A:$A,'Sch Parent TB Converter'!$G120:$EC120,'Sch ParentTrial Balance Input'!D:D))</f>
        <v>0</v>
      </c>
      <c r="E120" s="1526">
        <f>SUMPRODUCT(SUMIF('Sch ParentTrial Balance Input'!$A:$A,'Sch Parent TB Converter'!$G120:$EC120,'Sch ParentTrial Balance Input'!E:E))</f>
        <v>0</v>
      </c>
      <c r="F120" s="1526"/>
      <c r="G120" s="1000"/>
      <c r="H120" s="1000"/>
      <c r="I120" s="1000"/>
      <c r="J120" s="1000"/>
      <c r="K120" s="1000"/>
      <c r="L120" s="1000"/>
      <c r="M120" s="1000"/>
      <c r="N120" s="1000"/>
      <c r="O120" s="1000"/>
      <c r="P120" s="1000"/>
      <c r="Q120" s="1000"/>
      <c r="R120" s="1000"/>
      <c r="S120" s="1000"/>
      <c r="T120" s="1000"/>
      <c r="U120" s="1000"/>
      <c r="V120" s="1000"/>
      <c r="W120" s="1000"/>
      <c r="X120" s="1000"/>
      <c r="Y120" s="1000"/>
      <c r="Z120" s="1000"/>
      <c r="AA120" s="1000"/>
      <c r="AB120" s="1000"/>
      <c r="AC120" s="1000"/>
      <c r="AD120" s="1000"/>
      <c r="AE120" s="1000"/>
      <c r="AF120" s="1000"/>
      <c r="AG120" s="1000"/>
      <c r="AH120" s="1000"/>
      <c r="AI120" s="1000"/>
      <c r="AJ120" s="1000"/>
      <c r="AK120" s="1000"/>
      <c r="AL120" s="1000"/>
      <c r="AM120" s="1000"/>
      <c r="AN120" s="1000"/>
      <c r="AO120" s="1000"/>
      <c r="AP120" s="1000"/>
      <c r="AQ120" s="1000"/>
      <c r="AR120" s="1000"/>
      <c r="AS120" s="1000"/>
      <c r="AT120" s="1000"/>
      <c r="AU120" s="1000"/>
      <c r="AV120" s="1000"/>
      <c r="AW120" s="1000"/>
      <c r="AX120" s="1000"/>
      <c r="AY120" s="1000"/>
      <c r="AZ120" s="1000"/>
      <c r="BA120" s="1000"/>
      <c r="BB120" s="1000"/>
      <c r="BC120" s="1000"/>
      <c r="BD120" s="1000"/>
      <c r="BE120" s="1000"/>
      <c r="BF120" s="1000"/>
      <c r="BG120" s="1000"/>
      <c r="BH120" s="1000"/>
      <c r="BI120" s="1000"/>
      <c r="BJ120" s="1000"/>
      <c r="BK120" s="1000"/>
      <c r="BL120" s="1000"/>
      <c r="BM120" s="1000"/>
      <c r="BN120" s="1000"/>
      <c r="BO120" s="1000"/>
      <c r="BP120" s="1000"/>
      <c r="BQ120" s="1000"/>
      <c r="BR120" s="1000"/>
      <c r="BS120" s="1000"/>
      <c r="BT120" s="1000"/>
      <c r="BU120" s="1000"/>
      <c r="BV120" s="1000"/>
      <c r="BW120" s="1000"/>
      <c r="BX120" s="1000"/>
      <c r="BY120" s="1000"/>
      <c r="BZ120" s="1000"/>
      <c r="CA120" s="1000"/>
      <c r="CB120" s="1000"/>
      <c r="CC120" s="1000"/>
      <c r="CD120" s="1000"/>
      <c r="CE120" s="1000"/>
      <c r="CF120" s="1000"/>
      <c r="CG120" s="1000"/>
      <c r="CH120" s="1000"/>
      <c r="CI120" s="1000"/>
      <c r="CJ120" s="1000"/>
      <c r="CK120" s="1000"/>
      <c r="CL120" s="1000"/>
      <c r="CM120" s="1000"/>
      <c r="CN120" s="1000"/>
      <c r="CO120" s="1000"/>
      <c r="CP120" s="1000"/>
      <c r="CQ120" s="1000"/>
      <c r="CR120" s="1000"/>
      <c r="CS120" s="1000"/>
      <c r="CT120" s="1000"/>
      <c r="CU120" s="1000"/>
      <c r="CV120" s="1000"/>
      <c r="CW120" s="1000"/>
      <c r="CX120" s="1000"/>
      <c r="CY120" s="1000"/>
      <c r="CZ120" s="1000"/>
      <c r="DA120" s="1000"/>
      <c r="DB120" s="1000"/>
      <c r="DC120" s="1000"/>
      <c r="DD120" s="1000"/>
      <c r="DE120" s="1000"/>
      <c r="DF120" s="1000"/>
      <c r="DG120" s="1000"/>
      <c r="DH120" s="1000"/>
      <c r="DI120" s="1000"/>
      <c r="DJ120" s="1000"/>
      <c r="DK120" s="1000"/>
      <c r="DL120" s="1000"/>
      <c r="DM120" s="1000"/>
      <c r="DN120" s="1000"/>
      <c r="DO120" s="1000"/>
      <c r="DP120" s="1000"/>
      <c r="DQ120" s="1000"/>
      <c r="DR120" s="1000"/>
      <c r="DS120" s="1000"/>
      <c r="DT120" s="1000"/>
      <c r="DU120" s="1000"/>
      <c r="DV120" s="1000"/>
      <c r="DW120" s="1000"/>
      <c r="DX120" s="1000"/>
      <c r="DY120" s="1000"/>
      <c r="DZ120" s="1000"/>
      <c r="EA120" s="1000"/>
      <c r="EB120" s="1000"/>
      <c r="EC120" s="1001"/>
      <c r="ED120" s="273" t="str">
        <f t="shared" si="1"/>
        <v>xxxxxxxxxxxxxxxxxxxxxxxxxxxxxxxxxxxxxxxxxxxxxxxxxxxxxxxxxxxxxxxxxxxxxxxxxxxxxxxxxxxxxxxxxxxxxxxxxxxxxxxxxxxxxxxxxxxxxxxxxxxxxxxx</v>
      </c>
    </row>
    <row r="121" spans="1:134" x14ac:dyDescent="0.2">
      <c r="A121" s="280"/>
      <c r="B121" s="587"/>
      <c r="C121" s="1526"/>
      <c r="D121" s="1528"/>
      <c r="E121" s="1528"/>
      <c r="F121" s="1528"/>
      <c r="G121" s="1000"/>
      <c r="H121" s="1000"/>
      <c r="I121" s="1000"/>
      <c r="J121" s="1000"/>
      <c r="K121" s="1000"/>
      <c r="L121" s="1000"/>
      <c r="M121" s="1000"/>
      <c r="N121" s="1000"/>
      <c r="O121" s="1000"/>
      <c r="P121" s="1000"/>
      <c r="Q121" s="1000"/>
      <c r="R121" s="1000"/>
      <c r="S121" s="1000"/>
      <c r="T121" s="1000"/>
      <c r="U121" s="1000"/>
      <c r="V121" s="1000"/>
      <c r="W121" s="1000"/>
      <c r="X121" s="1000"/>
      <c r="Y121" s="1000"/>
      <c r="Z121" s="1000"/>
      <c r="AA121" s="1000"/>
      <c r="AB121" s="1000"/>
      <c r="AC121" s="1000"/>
      <c r="AD121" s="1000"/>
      <c r="AE121" s="1000"/>
      <c r="AF121" s="1000"/>
      <c r="AG121" s="1000"/>
      <c r="AH121" s="1000"/>
      <c r="AI121" s="1000"/>
      <c r="AJ121" s="1000"/>
      <c r="AK121" s="1000"/>
      <c r="AL121" s="1000"/>
      <c r="AM121" s="1000"/>
      <c r="AN121" s="1000"/>
      <c r="AO121" s="1000"/>
      <c r="AP121" s="1000"/>
      <c r="AQ121" s="1000"/>
      <c r="AR121" s="1000"/>
      <c r="AS121" s="1000"/>
      <c r="AT121" s="1000"/>
      <c r="AU121" s="1000"/>
      <c r="AV121" s="1000"/>
      <c r="AW121" s="1000"/>
      <c r="AX121" s="1000"/>
      <c r="AY121" s="1000"/>
      <c r="AZ121" s="1000"/>
      <c r="BA121" s="1000"/>
      <c r="BB121" s="1000"/>
      <c r="BC121" s="1000"/>
      <c r="BD121" s="1000"/>
      <c r="BE121" s="1000"/>
      <c r="BF121" s="1000"/>
      <c r="BG121" s="1000"/>
      <c r="BH121" s="1000"/>
      <c r="BI121" s="1000"/>
      <c r="BJ121" s="1000"/>
      <c r="BK121" s="1000"/>
      <c r="BL121" s="1000"/>
      <c r="BM121" s="1000"/>
      <c r="BN121" s="1000"/>
      <c r="BO121" s="1000"/>
      <c r="BP121" s="1000"/>
      <c r="BQ121" s="1000"/>
      <c r="BR121" s="1000"/>
      <c r="BS121" s="1000"/>
      <c r="BT121" s="1000"/>
      <c r="BU121" s="1000"/>
      <c r="BV121" s="1000"/>
      <c r="BW121" s="1000"/>
      <c r="BX121" s="1000"/>
      <c r="BY121" s="1000"/>
      <c r="BZ121" s="1000"/>
      <c r="CA121" s="1000"/>
      <c r="CB121" s="1000"/>
      <c r="CC121" s="1000"/>
      <c r="CD121" s="1000"/>
      <c r="CE121" s="1000"/>
      <c r="CF121" s="1000"/>
      <c r="CG121" s="1000"/>
      <c r="CH121" s="1000"/>
      <c r="CI121" s="1000"/>
      <c r="CJ121" s="1000"/>
      <c r="CK121" s="1000"/>
      <c r="CL121" s="1000"/>
      <c r="CM121" s="1000"/>
      <c r="CN121" s="1000"/>
      <c r="CO121" s="1000"/>
      <c r="CP121" s="1000"/>
      <c r="CQ121" s="1000"/>
      <c r="CR121" s="1000"/>
      <c r="CS121" s="1000"/>
      <c r="CT121" s="1000"/>
      <c r="CU121" s="1000"/>
      <c r="CV121" s="1000"/>
      <c r="CW121" s="1000"/>
      <c r="CX121" s="1000"/>
      <c r="CY121" s="1000"/>
      <c r="CZ121" s="1000"/>
      <c r="DA121" s="1000"/>
      <c r="DB121" s="1000"/>
      <c r="DC121" s="1000"/>
      <c r="DD121" s="1000"/>
      <c r="DE121" s="1000"/>
      <c r="DF121" s="1000"/>
      <c r="DG121" s="1000"/>
      <c r="DH121" s="1000"/>
      <c r="DI121" s="1000"/>
      <c r="DJ121" s="1000"/>
      <c r="DK121" s="1000"/>
      <c r="DL121" s="1000"/>
      <c r="DM121" s="1000"/>
      <c r="DN121" s="1000"/>
      <c r="DO121" s="1000"/>
      <c r="DP121" s="1000"/>
      <c r="DQ121" s="1000"/>
      <c r="DR121" s="1000"/>
      <c r="DS121" s="1000"/>
      <c r="DT121" s="1000"/>
      <c r="DU121" s="1000"/>
      <c r="DV121" s="1000"/>
      <c r="DW121" s="1000"/>
      <c r="DX121" s="1000"/>
      <c r="DY121" s="1000"/>
      <c r="DZ121" s="1000"/>
      <c r="EA121" s="1000"/>
      <c r="EB121" s="1000"/>
      <c r="EC121" s="1001"/>
      <c r="ED121" s="273" t="str">
        <f t="shared" si="1"/>
        <v>xxxxxxxxxxxxxxxxxxxxxxxxxxxxxxxxxxxxxxxxxxxxxxxxxxxxxxxxxxxxxxxxxxxxxxxxxxxxxxxxxxxxxxxxxxxxxxxxxxxxxxxxxxxxxxxxxxxxxxxxxxxxxxxx</v>
      </c>
    </row>
    <row r="122" spans="1:134" x14ac:dyDescent="0.2">
      <c r="A122" s="342"/>
      <c r="B122" s="344" t="s">
        <v>195</v>
      </c>
      <c r="C122" s="1529"/>
      <c r="D122" s="1530"/>
      <c r="E122" s="1530"/>
      <c r="F122" s="1530"/>
      <c r="G122" s="1002"/>
      <c r="H122" s="1002"/>
      <c r="I122" s="1002"/>
      <c r="J122" s="1002"/>
      <c r="K122" s="1002"/>
      <c r="L122" s="1002"/>
      <c r="M122" s="1002"/>
      <c r="N122" s="1002"/>
      <c r="O122" s="1002"/>
      <c r="P122" s="1002"/>
      <c r="Q122" s="1002"/>
      <c r="R122" s="1002"/>
      <c r="S122" s="1002"/>
      <c r="T122" s="1002"/>
      <c r="U122" s="1002"/>
      <c r="V122" s="1002"/>
      <c r="W122" s="1002"/>
      <c r="X122" s="1002"/>
      <c r="Y122" s="1002"/>
      <c r="Z122" s="1002"/>
      <c r="AA122" s="1002"/>
      <c r="AB122" s="1002"/>
      <c r="AC122" s="1002"/>
      <c r="AD122" s="1002"/>
      <c r="AE122" s="1002"/>
      <c r="AF122" s="1002"/>
      <c r="AG122" s="1002"/>
      <c r="AH122" s="1002"/>
      <c r="AI122" s="1002"/>
      <c r="AJ122" s="1002"/>
      <c r="AK122" s="1002"/>
      <c r="AL122" s="1002"/>
      <c r="AM122" s="1002"/>
      <c r="AN122" s="1002"/>
      <c r="AO122" s="1002"/>
      <c r="AP122" s="1002"/>
      <c r="AQ122" s="1002"/>
      <c r="AR122" s="1002"/>
      <c r="AS122" s="1002"/>
      <c r="AT122" s="1002"/>
      <c r="AU122" s="1002"/>
      <c r="AV122" s="1002"/>
      <c r="AW122" s="1002"/>
      <c r="AX122" s="1002"/>
      <c r="AY122" s="1002"/>
      <c r="AZ122" s="1002"/>
      <c r="BA122" s="1002"/>
      <c r="BB122" s="1002"/>
      <c r="BC122" s="1002"/>
      <c r="BD122" s="1002"/>
      <c r="BE122" s="1002"/>
      <c r="BF122" s="1002"/>
      <c r="BG122" s="1002"/>
      <c r="BH122" s="1002"/>
      <c r="BI122" s="1002"/>
      <c r="BJ122" s="1002"/>
      <c r="BK122" s="1002"/>
      <c r="BL122" s="1002"/>
      <c r="BM122" s="1002"/>
      <c r="BN122" s="1002"/>
      <c r="BO122" s="1002"/>
      <c r="BP122" s="1002"/>
      <c r="BQ122" s="1002"/>
      <c r="BR122" s="1002"/>
      <c r="BS122" s="1002"/>
      <c r="BT122" s="1002"/>
      <c r="BU122" s="1002"/>
      <c r="BV122" s="1002"/>
      <c r="BW122" s="1002"/>
      <c r="BX122" s="1002"/>
      <c r="BY122" s="1002"/>
      <c r="BZ122" s="1002"/>
      <c r="CA122" s="1002"/>
      <c r="CB122" s="1002"/>
      <c r="CC122" s="1002"/>
      <c r="CD122" s="1002"/>
      <c r="CE122" s="1002"/>
      <c r="CF122" s="1002"/>
      <c r="CG122" s="1002"/>
      <c r="CH122" s="1002"/>
      <c r="CI122" s="1002"/>
      <c r="CJ122" s="1002"/>
      <c r="CK122" s="1002"/>
      <c r="CL122" s="1002"/>
      <c r="CM122" s="1002"/>
      <c r="CN122" s="1002"/>
      <c r="CO122" s="1002"/>
      <c r="CP122" s="1002"/>
      <c r="CQ122" s="1002"/>
      <c r="CR122" s="1002"/>
      <c r="CS122" s="1002"/>
      <c r="CT122" s="1002"/>
      <c r="CU122" s="1002"/>
      <c r="CV122" s="1002"/>
      <c r="CW122" s="1002"/>
      <c r="CX122" s="1002"/>
      <c r="CY122" s="1002"/>
      <c r="CZ122" s="1002"/>
      <c r="DA122" s="1002"/>
      <c r="DB122" s="1002"/>
      <c r="DC122" s="1002"/>
      <c r="DD122" s="1002"/>
      <c r="DE122" s="1002"/>
      <c r="DF122" s="1002"/>
      <c r="DG122" s="1002"/>
      <c r="DH122" s="1002"/>
      <c r="DI122" s="1002"/>
      <c r="DJ122" s="1002"/>
      <c r="DK122" s="1002"/>
      <c r="DL122" s="1002"/>
      <c r="DM122" s="1002"/>
      <c r="DN122" s="1002"/>
      <c r="DO122" s="1002"/>
      <c r="DP122" s="1002"/>
      <c r="DQ122" s="1002"/>
      <c r="DR122" s="1002"/>
      <c r="DS122" s="1002"/>
      <c r="DT122" s="1002"/>
      <c r="DU122" s="1002"/>
      <c r="DV122" s="1002"/>
      <c r="DW122" s="1002"/>
      <c r="DX122" s="1002"/>
      <c r="DY122" s="1002"/>
      <c r="DZ122" s="1002"/>
      <c r="EA122" s="1002"/>
      <c r="EB122" s="1002"/>
      <c r="EC122" s="1003"/>
      <c r="ED122" s="273" t="str">
        <f t="shared" si="1"/>
        <v>xxxxxxxxxxxxxxxxxxxxxxxxxxxxxxxxxxxxxxxxxxxxxxxxxxxxxxxxxxxxxxxxxxxxxxxxxxxxxxxxxxxxxxxxxxxxxxxxxxxxxxxxxxxxxxxxxxxxxxxxxxxxxxxx</v>
      </c>
    </row>
    <row r="123" spans="1:134" x14ac:dyDescent="0.2">
      <c r="A123" s="280"/>
      <c r="B123" s="909" t="s">
        <v>143</v>
      </c>
      <c r="C123" s="1526"/>
      <c r="D123" s="1528"/>
      <c r="E123" s="1528"/>
      <c r="F123" s="1528"/>
      <c r="G123" s="998"/>
      <c r="H123" s="998"/>
      <c r="I123" s="998"/>
      <c r="J123" s="998"/>
      <c r="K123" s="998"/>
      <c r="L123" s="998"/>
      <c r="M123" s="998"/>
      <c r="N123" s="998"/>
      <c r="O123" s="998"/>
      <c r="P123" s="998"/>
      <c r="Q123" s="998"/>
      <c r="R123" s="998"/>
      <c r="S123" s="998"/>
      <c r="T123" s="998"/>
      <c r="U123" s="998"/>
      <c r="V123" s="998"/>
      <c r="W123" s="998"/>
      <c r="X123" s="998"/>
      <c r="Y123" s="998"/>
      <c r="Z123" s="998"/>
      <c r="AA123" s="998"/>
      <c r="AB123" s="998"/>
      <c r="AC123" s="998"/>
      <c r="AD123" s="998"/>
      <c r="AE123" s="998"/>
      <c r="AF123" s="998"/>
      <c r="AG123" s="998"/>
      <c r="AH123" s="998"/>
      <c r="AI123" s="998"/>
      <c r="AJ123" s="998"/>
      <c r="AK123" s="998"/>
      <c r="AL123" s="998"/>
      <c r="AM123" s="998"/>
      <c r="AN123" s="998"/>
      <c r="AO123" s="998"/>
      <c r="AP123" s="998"/>
      <c r="AQ123" s="998"/>
      <c r="AR123" s="998"/>
      <c r="AS123" s="998"/>
      <c r="AT123" s="998"/>
      <c r="AU123" s="998"/>
      <c r="AV123" s="998"/>
      <c r="AW123" s="998"/>
      <c r="AX123" s="998"/>
      <c r="AY123" s="998"/>
      <c r="AZ123" s="998"/>
      <c r="BA123" s="998"/>
      <c r="BB123" s="998"/>
      <c r="BC123" s="998"/>
      <c r="BD123" s="998"/>
      <c r="BE123" s="998"/>
      <c r="BF123" s="998"/>
      <c r="BG123" s="998"/>
      <c r="BH123" s="998"/>
      <c r="BI123" s="998"/>
      <c r="BJ123" s="998"/>
      <c r="BK123" s="998"/>
      <c r="BL123" s="998"/>
      <c r="BM123" s="998"/>
      <c r="BN123" s="998"/>
      <c r="BO123" s="998"/>
      <c r="BP123" s="998"/>
      <c r="BQ123" s="998"/>
      <c r="BR123" s="998"/>
      <c r="BS123" s="998"/>
      <c r="BT123" s="998"/>
      <c r="BU123" s="998"/>
      <c r="BV123" s="998"/>
      <c r="BW123" s="998"/>
      <c r="BX123" s="998"/>
      <c r="BY123" s="998"/>
      <c r="BZ123" s="998"/>
      <c r="CA123" s="998"/>
      <c r="CB123" s="998"/>
      <c r="CC123" s="998"/>
      <c r="CD123" s="998"/>
      <c r="CE123" s="998"/>
      <c r="CF123" s="998"/>
      <c r="CG123" s="998"/>
      <c r="CH123" s="998"/>
      <c r="CI123" s="998"/>
      <c r="CJ123" s="998"/>
      <c r="CK123" s="998"/>
      <c r="CL123" s="998"/>
      <c r="CM123" s="998"/>
      <c r="CN123" s="998"/>
      <c r="CO123" s="998"/>
      <c r="CP123" s="998"/>
      <c r="CQ123" s="998"/>
      <c r="CR123" s="998"/>
      <c r="CS123" s="998"/>
      <c r="CT123" s="998"/>
      <c r="CU123" s="998"/>
      <c r="CV123" s="998"/>
      <c r="CW123" s="998"/>
      <c r="CX123" s="998"/>
      <c r="CY123" s="998"/>
      <c r="CZ123" s="998"/>
      <c r="DA123" s="998"/>
      <c r="DB123" s="998"/>
      <c r="DC123" s="998"/>
      <c r="DD123" s="998"/>
      <c r="DE123" s="998"/>
      <c r="DF123" s="998"/>
      <c r="DG123" s="998"/>
      <c r="DH123" s="998"/>
      <c r="DI123" s="998"/>
      <c r="DJ123" s="998"/>
      <c r="DK123" s="998"/>
      <c r="DL123" s="998"/>
      <c r="DM123" s="998"/>
      <c r="DN123" s="998"/>
      <c r="DO123" s="998"/>
      <c r="DP123" s="998"/>
      <c r="DQ123" s="998"/>
      <c r="DR123" s="998"/>
      <c r="DS123" s="998"/>
      <c r="DT123" s="998"/>
      <c r="DU123" s="998"/>
      <c r="DV123" s="998"/>
      <c r="DW123" s="998"/>
      <c r="DX123" s="998"/>
      <c r="DY123" s="998"/>
      <c r="DZ123" s="998"/>
      <c r="EA123" s="998"/>
      <c r="EB123" s="998"/>
      <c r="EC123" s="999"/>
      <c r="ED123" s="273" t="str">
        <f t="shared" si="1"/>
        <v>xxxxxxxxxxxxxxxxxxxxxxxxxxxxxxxxxxxxxxxxxxxxxxxxxxxxxxxxxxxxxxxxxxxxxxxxxxxxxxxxxxxxxxxxxxxxxxxxxxxxxxxxxxxxxxxxxxxxxxxxxxxxxxxx</v>
      </c>
    </row>
    <row r="124" spans="1:134" x14ac:dyDescent="0.2">
      <c r="A124" s="280">
        <v>2210</v>
      </c>
      <c r="B124" s="338" t="s">
        <v>196</v>
      </c>
      <c r="C124" s="1526">
        <f>SUMPRODUCT(SUMIF('Sch ParentTrial Balance Input'!$A:$A,'Sch Parent TB Converter'!$G124:$EC124,'Sch ParentTrial Balance Input'!C:C))</f>
        <v>0</v>
      </c>
      <c r="D124" s="1526">
        <f>SUMPRODUCT(SUMIF('Sch ParentTrial Balance Input'!$A:$A,'Sch Parent TB Converter'!$G124:$EC124,'Sch ParentTrial Balance Input'!D:D))</f>
        <v>0</v>
      </c>
      <c r="E124" s="1526">
        <f>SUMPRODUCT(SUMIF('Sch ParentTrial Balance Input'!$A:$A,'Sch Parent TB Converter'!$G124:$EC124,'Sch ParentTrial Balance Input'!E:E))</f>
        <v>0</v>
      </c>
      <c r="F124" s="1526"/>
      <c r="G124" s="1000"/>
      <c r="H124" s="1000"/>
      <c r="I124" s="1000"/>
      <c r="J124" s="1000"/>
      <c r="K124" s="1000"/>
      <c r="L124" s="1000"/>
      <c r="M124" s="1000"/>
      <c r="N124" s="1000"/>
      <c r="O124" s="1000"/>
      <c r="P124" s="1000"/>
      <c r="Q124" s="1000"/>
      <c r="R124" s="1000"/>
      <c r="S124" s="1000"/>
      <c r="T124" s="1000"/>
      <c r="U124" s="1000"/>
      <c r="V124" s="1000"/>
      <c r="W124" s="1000"/>
      <c r="X124" s="1000"/>
      <c r="Y124" s="1000"/>
      <c r="Z124" s="1000"/>
      <c r="AA124" s="1000"/>
      <c r="AB124" s="1000"/>
      <c r="AC124" s="1000"/>
      <c r="AD124" s="1000"/>
      <c r="AE124" s="1000"/>
      <c r="AF124" s="1000"/>
      <c r="AG124" s="1000"/>
      <c r="AH124" s="1000"/>
      <c r="AI124" s="1000"/>
      <c r="AJ124" s="1000"/>
      <c r="AK124" s="1000"/>
      <c r="AL124" s="1000"/>
      <c r="AM124" s="1000"/>
      <c r="AN124" s="1000"/>
      <c r="AO124" s="1000"/>
      <c r="AP124" s="1000"/>
      <c r="AQ124" s="1000"/>
      <c r="AR124" s="1000"/>
      <c r="AS124" s="1000"/>
      <c r="AT124" s="1000"/>
      <c r="AU124" s="1000"/>
      <c r="AV124" s="1000"/>
      <c r="AW124" s="1000"/>
      <c r="AX124" s="1000"/>
      <c r="AY124" s="1000"/>
      <c r="AZ124" s="1000"/>
      <c r="BA124" s="1000"/>
      <c r="BB124" s="1000"/>
      <c r="BC124" s="1000"/>
      <c r="BD124" s="1000"/>
      <c r="BE124" s="1000"/>
      <c r="BF124" s="1000"/>
      <c r="BG124" s="1000"/>
      <c r="BH124" s="1000"/>
      <c r="BI124" s="1000"/>
      <c r="BJ124" s="1000"/>
      <c r="BK124" s="1000"/>
      <c r="BL124" s="1000"/>
      <c r="BM124" s="1000"/>
      <c r="BN124" s="1000"/>
      <c r="BO124" s="1000"/>
      <c r="BP124" s="1000"/>
      <c r="BQ124" s="1000"/>
      <c r="BR124" s="1000"/>
      <c r="BS124" s="1000"/>
      <c r="BT124" s="1000"/>
      <c r="BU124" s="1000"/>
      <c r="BV124" s="1000"/>
      <c r="BW124" s="1000"/>
      <c r="BX124" s="1000"/>
      <c r="BY124" s="1000"/>
      <c r="BZ124" s="1000"/>
      <c r="CA124" s="1000"/>
      <c r="CB124" s="1000"/>
      <c r="CC124" s="1000"/>
      <c r="CD124" s="1000"/>
      <c r="CE124" s="1000"/>
      <c r="CF124" s="1000"/>
      <c r="CG124" s="1000"/>
      <c r="CH124" s="1000"/>
      <c r="CI124" s="1000"/>
      <c r="CJ124" s="1000"/>
      <c r="CK124" s="1000"/>
      <c r="CL124" s="1000"/>
      <c r="CM124" s="1000"/>
      <c r="CN124" s="1000"/>
      <c r="CO124" s="1000"/>
      <c r="CP124" s="1000"/>
      <c r="CQ124" s="1000"/>
      <c r="CR124" s="1000"/>
      <c r="CS124" s="1000"/>
      <c r="CT124" s="1000"/>
      <c r="CU124" s="1000"/>
      <c r="CV124" s="1000"/>
      <c r="CW124" s="1000"/>
      <c r="CX124" s="1000"/>
      <c r="CY124" s="1000"/>
      <c r="CZ124" s="1000"/>
      <c r="DA124" s="1000"/>
      <c r="DB124" s="1000"/>
      <c r="DC124" s="1000"/>
      <c r="DD124" s="1000"/>
      <c r="DE124" s="1000"/>
      <c r="DF124" s="1000"/>
      <c r="DG124" s="1000"/>
      <c r="DH124" s="1000"/>
      <c r="DI124" s="1000"/>
      <c r="DJ124" s="1000"/>
      <c r="DK124" s="1000"/>
      <c r="DL124" s="1000"/>
      <c r="DM124" s="1000"/>
      <c r="DN124" s="1000"/>
      <c r="DO124" s="1000"/>
      <c r="DP124" s="1000"/>
      <c r="DQ124" s="1000"/>
      <c r="DR124" s="1000"/>
      <c r="DS124" s="1000"/>
      <c r="DT124" s="1000"/>
      <c r="DU124" s="1000"/>
      <c r="DV124" s="1000"/>
      <c r="DW124" s="1000"/>
      <c r="DX124" s="1000"/>
      <c r="DY124" s="1000"/>
      <c r="DZ124" s="1000"/>
      <c r="EA124" s="1000"/>
      <c r="EB124" s="1000"/>
      <c r="EC124" s="1001"/>
      <c r="ED124" s="273" t="str">
        <f t="shared" si="1"/>
        <v>xxxxxxxxxxxxxxxxxxxxxxxxxxxxxxxxxxxxxxxxxxxxxxxxxxxxxxxxxxxxxxxxxxxxxxxxxxxxxxxxxxxxxxxxxxxxxxxxxxxxxxxxxxxxxxxxxxxxxxxxxxxxxxxx</v>
      </c>
    </row>
    <row r="125" spans="1:134" x14ac:dyDescent="0.2">
      <c r="A125" s="280">
        <v>2215</v>
      </c>
      <c r="B125" s="338" t="s">
        <v>197</v>
      </c>
      <c r="C125" s="1526">
        <f>SUMPRODUCT(SUMIF('Sch ParentTrial Balance Input'!$A:$A,'Sch Parent TB Converter'!$G125:$EC125,'Sch ParentTrial Balance Input'!C:C))</f>
        <v>0</v>
      </c>
      <c r="D125" s="1526">
        <f>SUMPRODUCT(SUMIF('Sch ParentTrial Balance Input'!$A:$A,'Sch Parent TB Converter'!$G125:$EC125,'Sch ParentTrial Balance Input'!D:D))</f>
        <v>0</v>
      </c>
      <c r="E125" s="1526">
        <f>SUMPRODUCT(SUMIF('Sch ParentTrial Balance Input'!$A:$A,'Sch Parent TB Converter'!$G125:$EC125,'Sch ParentTrial Balance Input'!E:E))</f>
        <v>0</v>
      </c>
      <c r="F125" s="1526"/>
      <c r="G125" s="1000"/>
      <c r="H125" s="1000"/>
      <c r="I125" s="1000"/>
      <c r="J125" s="1000"/>
      <c r="K125" s="1000"/>
      <c r="L125" s="1000"/>
      <c r="M125" s="1000"/>
      <c r="N125" s="1000"/>
      <c r="O125" s="1000"/>
      <c r="P125" s="1000"/>
      <c r="Q125" s="1000"/>
      <c r="R125" s="1000"/>
      <c r="S125" s="1000"/>
      <c r="T125" s="1000"/>
      <c r="U125" s="1000"/>
      <c r="V125" s="1000"/>
      <c r="W125" s="1000"/>
      <c r="X125" s="1000"/>
      <c r="Y125" s="1000"/>
      <c r="Z125" s="1000"/>
      <c r="AA125" s="1000"/>
      <c r="AB125" s="1000"/>
      <c r="AC125" s="1000"/>
      <c r="AD125" s="1000"/>
      <c r="AE125" s="1000"/>
      <c r="AF125" s="1000"/>
      <c r="AG125" s="1000"/>
      <c r="AH125" s="1000"/>
      <c r="AI125" s="1000"/>
      <c r="AJ125" s="1000"/>
      <c r="AK125" s="1000"/>
      <c r="AL125" s="1000"/>
      <c r="AM125" s="1000"/>
      <c r="AN125" s="1000"/>
      <c r="AO125" s="1000"/>
      <c r="AP125" s="1000"/>
      <c r="AQ125" s="1000"/>
      <c r="AR125" s="1000"/>
      <c r="AS125" s="1000"/>
      <c r="AT125" s="1000"/>
      <c r="AU125" s="1000"/>
      <c r="AV125" s="1000"/>
      <c r="AW125" s="1000"/>
      <c r="AX125" s="1000"/>
      <c r="AY125" s="1000"/>
      <c r="AZ125" s="1000"/>
      <c r="BA125" s="1000"/>
      <c r="BB125" s="1000"/>
      <c r="BC125" s="1000"/>
      <c r="BD125" s="1000"/>
      <c r="BE125" s="1000"/>
      <c r="BF125" s="1000"/>
      <c r="BG125" s="1000"/>
      <c r="BH125" s="1000"/>
      <c r="BI125" s="1000"/>
      <c r="BJ125" s="1000"/>
      <c r="BK125" s="1000"/>
      <c r="BL125" s="1000"/>
      <c r="BM125" s="1000"/>
      <c r="BN125" s="1000"/>
      <c r="BO125" s="1000"/>
      <c r="BP125" s="1000"/>
      <c r="BQ125" s="1000"/>
      <c r="BR125" s="1000"/>
      <c r="BS125" s="1000"/>
      <c r="BT125" s="1000"/>
      <c r="BU125" s="1000"/>
      <c r="BV125" s="1000"/>
      <c r="BW125" s="1000"/>
      <c r="BX125" s="1000"/>
      <c r="BY125" s="1000"/>
      <c r="BZ125" s="1000"/>
      <c r="CA125" s="1000"/>
      <c r="CB125" s="1000"/>
      <c r="CC125" s="1000"/>
      <c r="CD125" s="1000"/>
      <c r="CE125" s="1000"/>
      <c r="CF125" s="1000"/>
      <c r="CG125" s="1000"/>
      <c r="CH125" s="1000"/>
      <c r="CI125" s="1000"/>
      <c r="CJ125" s="1000"/>
      <c r="CK125" s="1000"/>
      <c r="CL125" s="1000"/>
      <c r="CM125" s="1000"/>
      <c r="CN125" s="1000"/>
      <c r="CO125" s="1000"/>
      <c r="CP125" s="1000"/>
      <c r="CQ125" s="1000"/>
      <c r="CR125" s="1000"/>
      <c r="CS125" s="1000"/>
      <c r="CT125" s="1000"/>
      <c r="CU125" s="1000"/>
      <c r="CV125" s="1000"/>
      <c r="CW125" s="1000"/>
      <c r="CX125" s="1000"/>
      <c r="CY125" s="1000"/>
      <c r="CZ125" s="1000"/>
      <c r="DA125" s="1000"/>
      <c r="DB125" s="1000"/>
      <c r="DC125" s="1000"/>
      <c r="DD125" s="1000"/>
      <c r="DE125" s="1000"/>
      <c r="DF125" s="1000"/>
      <c r="DG125" s="1000"/>
      <c r="DH125" s="1000"/>
      <c r="DI125" s="1000"/>
      <c r="DJ125" s="1000"/>
      <c r="DK125" s="1000"/>
      <c r="DL125" s="1000"/>
      <c r="DM125" s="1000"/>
      <c r="DN125" s="1000"/>
      <c r="DO125" s="1000"/>
      <c r="DP125" s="1000"/>
      <c r="DQ125" s="1000"/>
      <c r="DR125" s="1000"/>
      <c r="DS125" s="1000"/>
      <c r="DT125" s="1000"/>
      <c r="DU125" s="1000"/>
      <c r="DV125" s="1000"/>
      <c r="DW125" s="1000"/>
      <c r="DX125" s="1000"/>
      <c r="DY125" s="1000"/>
      <c r="DZ125" s="1000"/>
      <c r="EA125" s="1000"/>
      <c r="EB125" s="1000"/>
      <c r="EC125" s="1001"/>
      <c r="ED125" s="273" t="str">
        <f t="shared" si="1"/>
        <v>xxxxxxxxxxxxxxxxxxxxxxxxxxxxxxxxxxxxxxxxxxxxxxxxxxxxxxxxxxxxxxxxxxxxxxxxxxxxxxxxxxxxxxxxxxxxxxxxxxxxxxxxxxxxxxxxxxxxxxxxxxxxxxxx</v>
      </c>
    </row>
    <row r="126" spans="1:134" x14ac:dyDescent="0.2">
      <c r="A126" s="280">
        <v>2230</v>
      </c>
      <c r="B126" s="338" t="s">
        <v>198</v>
      </c>
      <c r="C126" s="1526">
        <f>SUMPRODUCT(SUMIF('Sch ParentTrial Balance Input'!$A:$A,'Sch Parent TB Converter'!$G126:$EC126,'Sch ParentTrial Balance Input'!C:C))</f>
        <v>0</v>
      </c>
      <c r="D126" s="1526">
        <f>SUMPRODUCT(SUMIF('Sch ParentTrial Balance Input'!$A:$A,'Sch Parent TB Converter'!$G126:$EC126,'Sch ParentTrial Balance Input'!D:D))</f>
        <v>0</v>
      </c>
      <c r="E126" s="1526">
        <f>SUMPRODUCT(SUMIF('Sch ParentTrial Balance Input'!$A:$A,'Sch Parent TB Converter'!$G126:$EC126,'Sch ParentTrial Balance Input'!E:E))</f>
        <v>0</v>
      </c>
      <c r="F126" s="1526"/>
      <c r="G126" s="1000"/>
      <c r="H126" s="1000"/>
      <c r="I126" s="1000"/>
      <c r="J126" s="1000"/>
      <c r="K126" s="1000"/>
      <c r="L126" s="1000"/>
      <c r="M126" s="1000"/>
      <c r="N126" s="1000"/>
      <c r="O126" s="1000"/>
      <c r="P126" s="1000"/>
      <c r="Q126" s="1000"/>
      <c r="R126" s="1000"/>
      <c r="S126" s="1000"/>
      <c r="T126" s="1000"/>
      <c r="U126" s="1000"/>
      <c r="V126" s="1000"/>
      <c r="W126" s="1000"/>
      <c r="X126" s="1000"/>
      <c r="Y126" s="1000"/>
      <c r="Z126" s="1000"/>
      <c r="AA126" s="1000"/>
      <c r="AB126" s="1000"/>
      <c r="AC126" s="1000"/>
      <c r="AD126" s="1000"/>
      <c r="AE126" s="1000"/>
      <c r="AF126" s="1000"/>
      <c r="AG126" s="1000"/>
      <c r="AH126" s="1000"/>
      <c r="AI126" s="1000"/>
      <c r="AJ126" s="1000"/>
      <c r="AK126" s="1000"/>
      <c r="AL126" s="1000"/>
      <c r="AM126" s="1000"/>
      <c r="AN126" s="1000"/>
      <c r="AO126" s="1000"/>
      <c r="AP126" s="1000"/>
      <c r="AQ126" s="1000"/>
      <c r="AR126" s="1000"/>
      <c r="AS126" s="1000"/>
      <c r="AT126" s="1000"/>
      <c r="AU126" s="1000"/>
      <c r="AV126" s="1000"/>
      <c r="AW126" s="1000"/>
      <c r="AX126" s="1000"/>
      <c r="AY126" s="1000"/>
      <c r="AZ126" s="1000"/>
      <c r="BA126" s="1000"/>
      <c r="BB126" s="1000"/>
      <c r="BC126" s="1000"/>
      <c r="BD126" s="1000"/>
      <c r="BE126" s="1000"/>
      <c r="BF126" s="1000"/>
      <c r="BG126" s="1000"/>
      <c r="BH126" s="1000"/>
      <c r="BI126" s="1000"/>
      <c r="BJ126" s="1000"/>
      <c r="BK126" s="1000"/>
      <c r="BL126" s="1000"/>
      <c r="BM126" s="1000"/>
      <c r="BN126" s="1000"/>
      <c r="BO126" s="1000"/>
      <c r="BP126" s="1000"/>
      <c r="BQ126" s="1000"/>
      <c r="BR126" s="1000"/>
      <c r="BS126" s="1000"/>
      <c r="BT126" s="1000"/>
      <c r="BU126" s="1000"/>
      <c r="BV126" s="1000"/>
      <c r="BW126" s="1000"/>
      <c r="BX126" s="1000"/>
      <c r="BY126" s="1000"/>
      <c r="BZ126" s="1000"/>
      <c r="CA126" s="1000"/>
      <c r="CB126" s="1000"/>
      <c r="CC126" s="1000"/>
      <c r="CD126" s="1000"/>
      <c r="CE126" s="1000"/>
      <c r="CF126" s="1000"/>
      <c r="CG126" s="1000"/>
      <c r="CH126" s="1000"/>
      <c r="CI126" s="1000"/>
      <c r="CJ126" s="1000"/>
      <c r="CK126" s="1000"/>
      <c r="CL126" s="1000"/>
      <c r="CM126" s="1000"/>
      <c r="CN126" s="1000"/>
      <c r="CO126" s="1000"/>
      <c r="CP126" s="1000"/>
      <c r="CQ126" s="1000"/>
      <c r="CR126" s="1000"/>
      <c r="CS126" s="1000"/>
      <c r="CT126" s="1000"/>
      <c r="CU126" s="1000"/>
      <c r="CV126" s="1000"/>
      <c r="CW126" s="1000"/>
      <c r="CX126" s="1000"/>
      <c r="CY126" s="1000"/>
      <c r="CZ126" s="1000"/>
      <c r="DA126" s="1000"/>
      <c r="DB126" s="1000"/>
      <c r="DC126" s="1000"/>
      <c r="DD126" s="1000"/>
      <c r="DE126" s="1000"/>
      <c r="DF126" s="1000"/>
      <c r="DG126" s="1000"/>
      <c r="DH126" s="1000"/>
      <c r="DI126" s="1000"/>
      <c r="DJ126" s="1000"/>
      <c r="DK126" s="1000"/>
      <c r="DL126" s="1000"/>
      <c r="DM126" s="1000"/>
      <c r="DN126" s="1000"/>
      <c r="DO126" s="1000"/>
      <c r="DP126" s="1000"/>
      <c r="DQ126" s="1000"/>
      <c r="DR126" s="1000"/>
      <c r="DS126" s="1000"/>
      <c r="DT126" s="1000"/>
      <c r="DU126" s="1000"/>
      <c r="DV126" s="1000"/>
      <c r="DW126" s="1000"/>
      <c r="DX126" s="1000"/>
      <c r="DY126" s="1000"/>
      <c r="DZ126" s="1000"/>
      <c r="EA126" s="1000"/>
      <c r="EB126" s="1000"/>
      <c r="EC126" s="1001"/>
      <c r="ED126" s="273" t="str">
        <f t="shared" si="1"/>
        <v>xxxxxxxxxxxxxxxxxxxxxxxxxxxxxxxxxxxxxxxxxxxxxxxxxxxxxxxxxxxxxxxxxxxxxxxxxxxxxxxxxxxxxxxxxxxxxxxxxxxxxxxxxxxxxxxxxxxxxxxxxxxxxxxx</v>
      </c>
    </row>
    <row r="127" spans="1:134" x14ac:dyDescent="0.2">
      <c r="A127" s="280">
        <v>2220</v>
      </c>
      <c r="B127" s="338" t="s">
        <v>162</v>
      </c>
      <c r="C127" s="1526">
        <f>SUMPRODUCT(SUMIF('Sch ParentTrial Balance Input'!$A:$A,'Sch Parent TB Converter'!$G127:$EC127,'Sch ParentTrial Balance Input'!C:C))</f>
        <v>0</v>
      </c>
      <c r="D127" s="1526">
        <f>SUMPRODUCT(SUMIF('Sch ParentTrial Balance Input'!$A:$A,'Sch Parent TB Converter'!$G127:$EC127,'Sch ParentTrial Balance Input'!D:D))</f>
        <v>0</v>
      </c>
      <c r="E127" s="1526">
        <f>SUMPRODUCT(SUMIF('Sch ParentTrial Balance Input'!$A:$A,'Sch Parent TB Converter'!$G127:$EC127,'Sch ParentTrial Balance Input'!E:E))</f>
        <v>0</v>
      </c>
      <c r="F127" s="1526"/>
      <c r="G127" s="1000"/>
      <c r="H127" s="1000"/>
      <c r="I127" s="1000"/>
      <c r="J127" s="1000"/>
      <c r="K127" s="1000"/>
      <c r="L127" s="1000"/>
      <c r="M127" s="1000"/>
      <c r="N127" s="1000"/>
      <c r="O127" s="1000"/>
      <c r="P127" s="1000"/>
      <c r="Q127" s="1000"/>
      <c r="R127" s="1000"/>
      <c r="S127" s="1000"/>
      <c r="T127" s="1000"/>
      <c r="U127" s="1000"/>
      <c r="V127" s="1000"/>
      <c r="W127" s="1000"/>
      <c r="X127" s="1000"/>
      <c r="Y127" s="1000"/>
      <c r="Z127" s="1000"/>
      <c r="AA127" s="1000"/>
      <c r="AB127" s="1000"/>
      <c r="AC127" s="1000"/>
      <c r="AD127" s="1000"/>
      <c r="AE127" s="1000"/>
      <c r="AF127" s="1000"/>
      <c r="AG127" s="1000"/>
      <c r="AH127" s="1000"/>
      <c r="AI127" s="1000"/>
      <c r="AJ127" s="1000"/>
      <c r="AK127" s="1000"/>
      <c r="AL127" s="1000"/>
      <c r="AM127" s="1000"/>
      <c r="AN127" s="1000"/>
      <c r="AO127" s="1000"/>
      <c r="AP127" s="1000"/>
      <c r="AQ127" s="1000"/>
      <c r="AR127" s="1000"/>
      <c r="AS127" s="1000"/>
      <c r="AT127" s="1000"/>
      <c r="AU127" s="1000"/>
      <c r="AV127" s="1000"/>
      <c r="AW127" s="1000"/>
      <c r="AX127" s="1000"/>
      <c r="AY127" s="1000"/>
      <c r="AZ127" s="1000"/>
      <c r="BA127" s="1000"/>
      <c r="BB127" s="1000"/>
      <c r="BC127" s="1000"/>
      <c r="BD127" s="1000"/>
      <c r="BE127" s="1000"/>
      <c r="BF127" s="1000"/>
      <c r="BG127" s="1000"/>
      <c r="BH127" s="1000"/>
      <c r="BI127" s="1000"/>
      <c r="BJ127" s="1000"/>
      <c r="BK127" s="1000"/>
      <c r="BL127" s="1000"/>
      <c r="BM127" s="1000"/>
      <c r="BN127" s="1000"/>
      <c r="BO127" s="1000"/>
      <c r="BP127" s="1000"/>
      <c r="BQ127" s="1000"/>
      <c r="BR127" s="1000"/>
      <c r="BS127" s="1000"/>
      <c r="BT127" s="1000"/>
      <c r="BU127" s="1000"/>
      <c r="BV127" s="1000"/>
      <c r="BW127" s="1000"/>
      <c r="BX127" s="1000"/>
      <c r="BY127" s="1000"/>
      <c r="BZ127" s="1000"/>
      <c r="CA127" s="1000"/>
      <c r="CB127" s="1000"/>
      <c r="CC127" s="1000"/>
      <c r="CD127" s="1000"/>
      <c r="CE127" s="1000"/>
      <c r="CF127" s="1000"/>
      <c r="CG127" s="1000"/>
      <c r="CH127" s="1000"/>
      <c r="CI127" s="1000"/>
      <c r="CJ127" s="1000"/>
      <c r="CK127" s="1000"/>
      <c r="CL127" s="1000"/>
      <c r="CM127" s="1000"/>
      <c r="CN127" s="1000"/>
      <c r="CO127" s="1000"/>
      <c r="CP127" s="1000"/>
      <c r="CQ127" s="1000"/>
      <c r="CR127" s="1000"/>
      <c r="CS127" s="1000"/>
      <c r="CT127" s="1000"/>
      <c r="CU127" s="1000"/>
      <c r="CV127" s="1000"/>
      <c r="CW127" s="1000"/>
      <c r="CX127" s="1000"/>
      <c r="CY127" s="1000"/>
      <c r="CZ127" s="1000"/>
      <c r="DA127" s="1000"/>
      <c r="DB127" s="1000"/>
      <c r="DC127" s="1000"/>
      <c r="DD127" s="1000"/>
      <c r="DE127" s="1000"/>
      <c r="DF127" s="1000"/>
      <c r="DG127" s="1000"/>
      <c r="DH127" s="1000"/>
      <c r="DI127" s="1000"/>
      <c r="DJ127" s="1000"/>
      <c r="DK127" s="1000"/>
      <c r="DL127" s="1000"/>
      <c r="DM127" s="1000"/>
      <c r="DN127" s="1000"/>
      <c r="DO127" s="1000"/>
      <c r="DP127" s="1000"/>
      <c r="DQ127" s="1000"/>
      <c r="DR127" s="1000"/>
      <c r="DS127" s="1000"/>
      <c r="DT127" s="1000"/>
      <c r="DU127" s="1000"/>
      <c r="DV127" s="1000"/>
      <c r="DW127" s="1000"/>
      <c r="DX127" s="1000"/>
      <c r="DY127" s="1000"/>
      <c r="DZ127" s="1000"/>
      <c r="EA127" s="1000"/>
      <c r="EB127" s="1000"/>
      <c r="EC127" s="1001"/>
      <c r="ED127" s="273" t="str">
        <f t="shared" si="1"/>
        <v>xxxxxxxxxxxxxxxxxxxxxxxxxxxxxxxxxxxxxxxxxxxxxxxxxxxxxxxxxxxxxxxxxxxxxxxxxxxxxxxxxxxxxxxxxxxxxxxxxxxxxxxxxxxxxxxxxxxxxxxxxxxxxxxx</v>
      </c>
    </row>
    <row r="128" spans="1:134" x14ac:dyDescent="0.2">
      <c r="A128" s="280">
        <v>2255</v>
      </c>
      <c r="B128" s="338" t="s">
        <v>116</v>
      </c>
      <c r="C128" s="1526">
        <f>SUMPRODUCT(SUMIF('Sch ParentTrial Balance Input'!$A:$A,'Sch Parent TB Converter'!$G128:$EC128,'Sch ParentTrial Balance Input'!C:C))</f>
        <v>0</v>
      </c>
      <c r="D128" s="1526">
        <f>SUMPRODUCT(SUMIF('Sch ParentTrial Balance Input'!$A:$A,'Sch Parent TB Converter'!$G128:$EC128,'Sch ParentTrial Balance Input'!D:D))</f>
        <v>0</v>
      </c>
      <c r="E128" s="1526">
        <f>SUMPRODUCT(SUMIF('Sch ParentTrial Balance Input'!$A:$A,'Sch Parent TB Converter'!$G128:$EC128,'Sch ParentTrial Balance Input'!E:E))</f>
        <v>0</v>
      </c>
      <c r="F128" s="1526"/>
      <c r="G128" s="1000"/>
      <c r="H128" s="1000"/>
      <c r="I128" s="1000"/>
      <c r="J128" s="1000"/>
      <c r="K128" s="1000"/>
      <c r="L128" s="1000"/>
      <c r="M128" s="1000"/>
      <c r="N128" s="1000"/>
      <c r="O128" s="1000"/>
      <c r="P128" s="1000"/>
      <c r="Q128" s="1000"/>
      <c r="R128" s="1000"/>
      <c r="S128" s="1000"/>
      <c r="T128" s="1000"/>
      <c r="U128" s="1000"/>
      <c r="V128" s="1000"/>
      <c r="W128" s="1000"/>
      <c r="X128" s="1000"/>
      <c r="Y128" s="1000"/>
      <c r="Z128" s="1000"/>
      <c r="AA128" s="1000"/>
      <c r="AB128" s="1000"/>
      <c r="AC128" s="1000"/>
      <c r="AD128" s="1000"/>
      <c r="AE128" s="1000"/>
      <c r="AF128" s="1000"/>
      <c r="AG128" s="1000"/>
      <c r="AH128" s="1000"/>
      <c r="AI128" s="1000"/>
      <c r="AJ128" s="1000"/>
      <c r="AK128" s="1000"/>
      <c r="AL128" s="1000"/>
      <c r="AM128" s="1000"/>
      <c r="AN128" s="1000"/>
      <c r="AO128" s="1000"/>
      <c r="AP128" s="1000"/>
      <c r="AQ128" s="1000"/>
      <c r="AR128" s="1000"/>
      <c r="AS128" s="1000"/>
      <c r="AT128" s="1000"/>
      <c r="AU128" s="1000"/>
      <c r="AV128" s="1000"/>
      <c r="AW128" s="1000"/>
      <c r="AX128" s="1000"/>
      <c r="AY128" s="1000"/>
      <c r="AZ128" s="1000"/>
      <c r="BA128" s="1000"/>
      <c r="BB128" s="1000"/>
      <c r="BC128" s="1000"/>
      <c r="BD128" s="1000"/>
      <c r="BE128" s="1000"/>
      <c r="BF128" s="1000"/>
      <c r="BG128" s="1000"/>
      <c r="BH128" s="1000"/>
      <c r="BI128" s="1000"/>
      <c r="BJ128" s="1000"/>
      <c r="BK128" s="1000"/>
      <c r="BL128" s="1000"/>
      <c r="BM128" s="1000"/>
      <c r="BN128" s="1000"/>
      <c r="BO128" s="1000"/>
      <c r="BP128" s="1000"/>
      <c r="BQ128" s="1000"/>
      <c r="BR128" s="1000"/>
      <c r="BS128" s="1000"/>
      <c r="BT128" s="1000"/>
      <c r="BU128" s="1000"/>
      <c r="BV128" s="1000"/>
      <c r="BW128" s="1000"/>
      <c r="BX128" s="1000"/>
      <c r="BY128" s="1000"/>
      <c r="BZ128" s="1000"/>
      <c r="CA128" s="1000"/>
      <c r="CB128" s="1000"/>
      <c r="CC128" s="1000"/>
      <c r="CD128" s="1000"/>
      <c r="CE128" s="1000"/>
      <c r="CF128" s="1000"/>
      <c r="CG128" s="1000"/>
      <c r="CH128" s="1000"/>
      <c r="CI128" s="1000"/>
      <c r="CJ128" s="1000"/>
      <c r="CK128" s="1000"/>
      <c r="CL128" s="1000"/>
      <c r="CM128" s="1000"/>
      <c r="CN128" s="1000"/>
      <c r="CO128" s="1000"/>
      <c r="CP128" s="1000"/>
      <c r="CQ128" s="1000"/>
      <c r="CR128" s="1000"/>
      <c r="CS128" s="1000"/>
      <c r="CT128" s="1000"/>
      <c r="CU128" s="1000"/>
      <c r="CV128" s="1000"/>
      <c r="CW128" s="1000"/>
      <c r="CX128" s="1000"/>
      <c r="CY128" s="1000"/>
      <c r="CZ128" s="1000"/>
      <c r="DA128" s="1000"/>
      <c r="DB128" s="1000"/>
      <c r="DC128" s="1000"/>
      <c r="DD128" s="1000"/>
      <c r="DE128" s="1000"/>
      <c r="DF128" s="1000"/>
      <c r="DG128" s="1000"/>
      <c r="DH128" s="1000"/>
      <c r="DI128" s="1000"/>
      <c r="DJ128" s="1000"/>
      <c r="DK128" s="1000"/>
      <c r="DL128" s="1000"/>
      <c r="DM128" s="1000"/>
      <c r="DN128" s="1000"/>
      <c r="DO128" s="1000"/>
      <c r="DP128" s="1000"/>
      <c r="DQ128" s="1000"/>
      <c r="DR128" s="1000"/>
      <c r="DS128" s="1000"/>
      <c r="DT128" s="1000"/>
      <c r="DU128" s="1000"/>
      <c r="DV128" s="1000"/>
      <c r="DW128" s="1000"/>
      <c r="DX128" s="1000"/>
      <c r="DY128" s="1000"/>
      <c r="DZ128" s="1000"/>
      <c r="EA128" s="1000"/>
      <c r="EB128" s="1000"/>
      <c r="EC128" s="1001"/>
      <c r="ED128" s="273" t="str">
        <f t="shared" si="1"/>
        <v>xxxxxxxxxxxxxxxxxxxxxxxxxxxxxxxxxxxxxxxxxxxxxxxxxxxxxxxxxxxxxxxxxxxxxxxxxxxxxxxxxxxxxxxxxxxxxxxxxxxxxxxxxxxxxxxxxxxxxxxxxxxxxxxx</v>
      </c>
    </row>
    <row r="129" spans="1:134" x14ac:dyDescent="0.2">
      <c r="A129" s="280">
        <v>2253</v>
      </c>
      <c r="B129" s="338" t="s">
        <v>117</v>
      </c>
      <c r="C129" s="1526">
        <f>SUMPRODUCT(SUMIF('Sch ParentTrial Balance Input'!$A:$A,'Sch Parent TB Converter'!$G129:$EC129,'Sch ParentTrial Balance Input'!C:C))</f>
        <v>0</v>
      </c>
      <c r="D129" s="1526">
        <f>SUMPRODUCT(SUMIF('Sch ParentTrial Balance Input'!$A:$A,'Sch Parent TB Converter'!$G129:$EC129,'Sch ParentTrial Balance Input'!D:D))</f>
        <v>0</v>
      </c>
      <c r="E129" s="1526">
        <f>SUMPRODUCT(SUMIF('Sch ParentTrial Balance Input'!$A:$A,'Sch Parent TB Converter'!$G129:$EC129,'Sch ParentTrial Balance Input'!E:E))</f>
        <v>0</v>
      </c>
      <c r="F129" s="1526"/>
      <c r="G129" s="1000"/>
      <c r="H129" s="1000"/>
      <c r="I129" s="1000"/>
      <c r="J129" s="1000"/>
      <c r="K129" s="1000"/>
      <c r="L129" s="1000"/>
      <c r="M129" s="1000"/>
      <c r="N129" s="1000"/>
      <c r="O129" s="1000"/>
      <c r="P129" s="1000"/>
      <c r="Q129" s="1000"/>
      <c r="R129" s="1000"/>
      <c r="S129" s="1000"/>
      <c r="T129" s="1000"/>
      <c r="U129" s="1000"/>
      <c r="V129" s="1000"/>
      <c r="W129" s="1000"/>
      <c r="X129" s="1000"/>
      <c r="Y129" s="1000"/>
      <c r="Z129" s="1000"/>
      <c r="AA129" s="1000"/>
      <c r="AB129" s="1000"/>
      <c r="AC129" s="1000"/>
      <c r="AD129" s="1000"/>
      <c r="AE129" s="1000"/>
      <c r="AF129" s="1000"/>
      <c r="AG129" s="1000"/>
      <c r="AH129" s="1000"/>
      <c r="AI129" s="1000"/>
      <c r="AJ129" s="1000"/>
      <c r="AK129" s="1000"/>
      <c r="AL129" s="1000"/>
      <c r="AM129" s="1000"/>
      <c r="AN129" s="1000"/>
      <c r="AO129" s="1000"/>
      <c r="AP129" s="1000"/>
      <c r="AQ129" s="1000"/>
      <c r="AR129" s="1000"/>
      <c r="AS129" s="1000"/>
      <c r="AT129" s="1000"/>
      <c r="AU129" s="1000"/>
      <c r="AV129" s="1000"/>
      <c r="AW129" s="1000"/>
      <c r="AX129" s="1000"/>
      <c r="AY129" s="1000"/>
      <c r="AZ129" s="1000"/>
      <c r="BA129" s="1000"/>
      <c r="BB129" s="1000"/>
      <c r="BC129" s="1000"/>
      <c r="BD129" s="1000"/>
      <c r="BE129" s="1000"/>
      <c r="BF129" s="1000"/>
      <c r="BG129" s="1000"/>
      <c r="BH129" s="1000"/>
      <c r="BI129" s="1000"/>
      <c r="BJ129" s="1000"/>
      <c r="BK129" s="1000"/>
      <c r="BL129" s="1000"/>
      <c r="BM129" s="1000"/>
      <c r="BN129" s="1000"/>
      <c r="BO129" s="1000"/>
      <c r="BP129" s="1000"/>
      <c r="BQ129" s="1000"/>
      <c r="BR129" s="1000"/>
      <c r="BS129" s="1000"/>
      <c r="BT129" s="1000"/>
      <c r="BU129" s="1000"/>
      <c r="BV129" s="1000"/>
      <c r="BW129" s="1000"/>
      <c r="BX129" s="1000"/>
      <c r="BY129" s="1000"/>
      <c r="BZ129" s="1000"/>
      <c r="CA129" s="1000"/>
      <c r="CB129" s="1000"/>
      <c r="CC129" s="1000"/>
      <c r="CD129" s="1000"/>
      <c r="CE129" s="1000"/>
      <c r="CF129" s="1000"/>
      <c r="CG129" s="1000"/>
      <c r="CH129" s="1000"/>
      <c r="CI129" s="1000"/>
      <c r="CJ129" s="1000"/>
      <c r="CK129" s="1000"/>
      <c r="CL129" s="1000"/>
      <c r="CM129" s="1000"/>
      <c r="CN129" s="1000"/>
      <c r="CO129" s="1000"/>
      <c r="CP129" s="1000"/>
      <c r="CQ129" s="1000"/>
      <c r="CR129" s="1000"/>
      <c r="CS129" s="1000"/>
      <c r="CT129" s="1000"/>
      <c r="CU129" s="1000"/>
      <c r="CV129" s="1000"/>
      <c r="CW129" s="1000"/>
      <c r="CX129" s="1000"/>
      <c r="CY129" s="1000"/>
      <c r="CZ129" s="1000"/>
      <c r="DA129" s="1000"/>
      <c r="DB129" s="1000"/>
      <c r="DC129" s="1000"/>
      <c r="DD129" s="1000"/>
      <c r="DE129" s="1000"/>
      <c r="DF129" s="1000"/>
      <c r="DG129" s="1000"/>
      <c r="DH129" s="1000"/>
      <c r="DI129" s="1000"/>
      <c r="DJ129" s="1000"/>
      <c r="DK129" s="1000"/>
      <c r="DL129" s="1000"/>
      <c r="DM129" s="1000"/>
      <c r="DN129" s="1000"/>
      <c r="DO129" s="1000"/>
      <c r="DP129" s="1000"/>
      <c r="DQ129" s="1000"/>
      <c r="DR129" s="1000"/>
      <c r="DS129" s="1000"/>
      <c r="DT129" s="1000"/>
      <c r="DU129" s="1000"/>
      <c r="DV129" s="1000"/>
      <c r="DW129" s="1000"/>
      <c r="DX129" s="1000"/>
      <c r="DY129" s="1000"/>
      <c r="DZ129" s="1000"/>
      <c r="EA129" s="1000"/>
      <c r="EB129" s="1000"/>
      <c r="EC129" s="1001"/>
      <c r="ED129" s="273" t="str">
        <f t="shared" si="1"/>
        <v>xxxxxxxxxxxxxxxxxxxxxxxxxxxxxxxxxxxxxxxxxxxxxxxxxxxxxxxxxxxxxxxxxxxxxxxxxxxxxxxxxxxxxxxxxxxxxxxxxxxxxxxxxxxxxxxxxxxxxxxxxxxxxxxx</v>
      </c>
    </row>
    <row r="130" spans="1:134" x14ac:dyDescent="0.2">
      <c r="A130" s="280">
        <v>2256</v>
      </c>
      <c r="B130" s="338" t="s">
        <v>115</v>
      </c>
      <c r="C130" s="1526">
        <f>SUMPRODUCT(SUMIF('Sch ParentTrial Balance Input'!$A:$A,'Sch Parent TB Converter'!$G130:$EC130,'Sch ParentTrial Balance Input'!C:C))</f>
        <v>0</v>
      </c>
      <c r="D130" s="1526">
        <f>SUMPRODUCT(SUMIF('Sch ParentTrial Balance Input'!$A:$A,'Sch Parent TB Converter'!$G130:$EC130,'Sch ParentTrial Balance Input'!D:D))</f>
        <v>0</v>
      </c>
      <c r="E130" s="1526">
        <f>SUMPRODUCT(SUMIF('Sch ParentTrial Balance Input'!$A:$A,'Sch Parent TB Converter'!$G130:$EC130,'Sch ParentTrial Balance Input'!E:E))</f>
        <v>0</v>
      </c>
      <c r="F130" s="1526"/>
      <c r="G130" s="1000"/>
      <c r="H130" s="1000"/>
      <c r="I130" s="1000"/>
      <c r="J130" s="1000"/>
      <c r="K130" s="1000"/>
      <c r="L130" s="1000"/>
      <c r="M130" s="1000"/>
      <c r="N130" s="1000"/>
      <c r="O130" s="1000"/>
      <c r="P130" s="1000"/>
      <c r="Q130" s="1000"/>
      <c r="R130" s="1000"/>
      <c r="S130" s="1000"/>
      <c r="T130" s="1000"/>
      <c r="U130" s="1000"/>
      <c r="V130" s="1000"/>
      <c r="W130" s="1000"/>
      <c r="X130" s="1000"/>
      <c r="Y130" s="1000"/>
      <c r="Z130" s="1000"/>
      <c r="AA130" s="1000"/>
      <c r="AB130" s="1000"/>
      <c r="AC130" s="1000"/>
      <c r="AD130" s="1000"/>
      <c r="AE130" s="1000"/>
      <c r="AF130" s="1000"/>
      <c r="AG130" s="1000"/>
      <c r="AH130" s="1000"/>
      <c r="AI130" s="1000"/>
      <c r="AJ130" s="1000"/>
      <c r="AK130" s="1000"/>
      <c r="AL130" s="1000"/>
      <c r="AM130" s="1000"/>
      <c r="AN130" s="1000"/>
      <c r="AO130" s="1000"/>
      <c r="AP130" s="1000"/>
      <c r="AQ130" s="1000"/>
      <c r="AR130" s="1000"/>
      <c r="AS130" s="1000"/>
      <c r="AT130" s="1000"/>
      <c r="AU130" s="1000"/>
      <c r="AV130" s="1000"/>
      <c r="AW130" s="1000"/>
      <c r="AX130" s="1000"/>
      <c r="AY130" s="1000"/>
      <c r="AZ130" s="1000"/>
      <c r="BA130" s="1000"/>
      <c r="BB130" s="1000"/>
      <c r="BC130" s="1000"/>
      <c r="BD130" s="1000"/>
      <c r="BE130" s="1000"/>
      <c r="BF130" s="1000"/>
      <c r="BG130" s="1000"/>
      <c r="BH130" s="1000"/>
      <c r="BI130" s="1000"/>
      <c r="BJ130" s="1000"/>
      <c r="BK130" s="1000"/>
      <c r="BL130" s="1000"/>
      <c r="BM130" s="1000"/>
      <c r="BN130" s="1000"/>
      <c r="BO130" s="1000"/>
      <c r="BP130" s="1000"/>
      <c r="BQ130" s="1000"/>
      <c r="BR130" s="1000"/>
      <c r="BS130" s="1000"/>
      <c r="BT130" s="1000"/>
      <c r="BU130" s="1000"/>
      <c r="BV130" s="1000"/>
      <c r="BW130" s="1000"/>
      <c r="BX130" s="1000"/>
      <c r="BY130" s="1000"/>
      <c r="BZ130" s="1000"/>
      <c r="CA130" s="1000"/>
      <c r="CB130" s="1000"/>
      <c r="CC130" s="1000"/>
      <c r="CD130" s="1000"/>
      <c r="CE130" s="1000"/>
      <c r="CF130" s="1000"/>
      <c r="CG130" s="1000"/>
      <c r="CH130" s="1000"/>
      <c r="CI130" s="1000"/>
      <c r="CJ130" s="1000"/>
      <c r="CK130" s="1000"/>
      <c r="CL130" s="1000"/>
      <c r="CM130" s="1000"/>
      <c r="CN130" s="1000"/>
      <c r="CO130" s="1000"/>
      <c r="CP130" s="1000"/>
      <c r="CQ130" s="1000"/>
      <c r="CR130" s="1000"/>
      <c r="CS130" s="1000"/>
      <c r="CT130" s="1000"/>
      <c r="CU130" s="1000"/>
      <c r="CV130" s="1000"/>
      <c r="CW130" s="1000"/>
      <c r="CX130" s="1000"/>
      <c r="CY130" s="1000"/>
      <c r="CZ130" s="1000"/>
      <c r="DA130" s="1000"/>
      <c r="DB130" s="1000"/>
      <c r="DC130" s="1000"/>
      <c r="DD130" s="1000"/>
      <c r="DE130" s="1000"/>
      <c r="DF130" s="1000"/>
      <c r="DG130" s="1000"/>
      <c r="DH130" s="1000"/>
      <c r="DI130" s="1000"/>
      <c r="DJ130" s="1000"/>
      <c r="DK130" s="1000"/>
      <c r="DL130" s="1000"/>
      <c r="DM130" s="1000"/>
      <c r="DN130" s="1000"/>
      <c r="DO130" s="1000"/>
      <c r="DP130" s="1000"/>
      <c r="DQ130" s="1000"/>
      <c r="DR130" s="1000"/>
      <c r="DS130" s="1000"/>
      <c r="DT130" s="1000"/>
      <c r="DU130" s="1000"/>
      <c r="DV130" s="1000"/>
      <c r="DW130" s="1000"/>
      <c r="DX130" s="1000"/>
      <c r="DY130" s="1000"/>
      <c r="DZ130" s="1000"/>
      <c r="EA130" s="1000"/>
      <c r="EB130" s="1000"/>
      <c r="EC130" s="1001"/>
      <c r="ED130" s="273" t="str">
        <f t="shared" si="1"/>
        <v>xxxxxxxxxxxxxxxxxxxxxxxxxxxxxxxxxxxxxxxxxxxxxxxxxxxxxxxxxxxxxxxxxxxxxxxxxxxxxxxxxxxxxxxxxxxxxxxxxxxxxxxxxxxxxxxxxxxxxxxxxxxxxxxx</v>
      </c>
    </row>
    <row r="131" spans="1:134" x14ac:dyDescent="0.2">
      <c r="A131" s="280">
        <v>2250</v>
      </c>
      <c r="B131" s="338" t="s">
        <v>114</v>
      </c>
      <c r="C131" s="1526">
        <f>SUMPRODUCT(SUMIF('Sch ParentTrial Balance Input'!$A:$A,'Sch Parent TB Converter'!$G131:$EC131,'Sch ParentTrial Balance Input'!C:C))</f>
        <v>0</v>
      </c>
      <c r="D131" s="1526">
        <f>SUMPRODUCT(SUMIF('Sch ParentTrial Balance Input'!$A:$A,'Sch Parent TB Converter'!$G131:$EC131,'Sch ParentTrial Balance Input'!D:D))</f>
        <v>0</v>
      </c>
      <c r="E131" s="1526">
        <f>SUMPRODUCT(SUMIF('Sch ParentTrial Balance Input'!$A:$A,'Sch Parent TB Converter'!$G131:$EC131,'Sch ParentTrial Balance Input'!E:E))</f>
        <v>0</v>
      </c>
      <c r="F131" s="1526"/>
      <c r="G131" s="1000"/>
      <c r="H131" s="1000"/>
      <c r="I131" s="1000"/>
      <c r="J131" s="1000"/>
      <c r="K131" s="1000"/>
      <c r="L131" s="1000"/>
      <c r="M131" s="1000"/>
      <c r="N131" s="1000"/>
      <c r="O131" s="1000"/>
      <c r="P131" s="1000"/>
      <c r="Q131" s="1000"/>
      <c r="R131" s="1000"/>
      <c r="S131" s="1000"/>
      <c r="T131" s="1000"/>
      <c r="U131" s="1000"/>
      <c r="V131" s="1000"/>
      <c r="W131" s="1000"/>
      <c r="X131" s="1000"/>
      <c r="Y131" s="1000"/>
      <c r="Z131" s="1000"/>
      <c r="AA131" s="1000"/>
      <c r="AB131" s="1000"/>
      <c r="AC131" s="1000"/>
      <c r="AD131" s="1000"/>
      <c r="AE131" s="1000"/>
      <c r="AF131" s="1000"/>
      <c r="AG131" s="1000"/>
      <c r="AH131" s="1000"/>
      <c r="AI131" s="1000"/>
      <c r="AJ131" s="1000"/>
      <c r="AK131" s="1000"/>
      <c r="AL131" s="1000"/>
      <c r="AM131" s="1000"/>
      <c r="AN131" s="1000"/>
      <c r="AO131" s="1000"/>
      <c r="AP131" s="1000"/>
      <c r="AQ131" s="1000"/>
      <c r="AR131" s="1000"/>
      <c r="AS131" s="1000"/>
      <c r="AT131" s="1000"/>
      <c r="AU131" s="1000"/>
      <c r="AV131" s="1000"/>
      <c r="AW131" s="1000"/>
      <c r="AX131" s="1000"/>
      <c r="AY131" s="1000"/>
      <c r="AZ131" s="1000"/>
      <c r="BA131" s="1000"/>
      <c r="BB131" s="1000"/>
      <c r="BC131" s="1000"/>
      <c r="BD131" s="1000"/>
      <c r="BE131" s="1000"/>
      <c r="BF131" s="1000"/>
      <c r="BG131" s="1000"/>
      <c r="BH131" s="1000"/>
      <c r="BI131" s="1000"/>
      <c r="BJ131" s="1000"/>
      <c r="BK131" s="1000"/>
      <c r="BL131" s="1000"/>
      <c r="BM131" s="1000"/>
      <c r="BN131" s="1000"/>
      <c r="BO131" s="1000"/>
      <c r="BP131" s="1000"/>
      <c r="BQ131" s="1000"/>
      <c r="BR131" s="1000"/>
      <c r="BS131" s="1000"/>
      <c r="BT131" s="1000"/>
      <c r="BU131" s="1000"/>
      <c r="BV131" s="1000"/>
      <c r="BW131" s="1000"/>
      <c r="BX131" s="1000"/>
      <c r="BY131" s="1000"/>
      <c r="BZ131" s="1000"/>
      <c r="CA131" s="1000"/>
      <c r="CB131" s="1000"/>
      <c r="CC131" s="1000"/>
      <c r="CD131" s="1000"/>
      <c r="CE131" s="1000"/>
      <c r="CF131" s="1000"/>
      <c r="CG131" s="1000"/>
      <c r="CH131" s="1000"/>
      <c r="CI131" s="1000"/>
      <c r="CJ131" s="1000"/>
      <c r="CK131" s="1000"/>
      <c r="CL131" s="1000"/>
      <c r="CM131" s="1000"/>
      <c r="CN131" s="1000"/>
      <c r="CO131" s="1000"/>
      <c r="CP131" s="1000"/>
      <c r="CQ131" s="1000"/>
      <c r="CR131" s="1000"/>
      <c r="CS131" s="1000"/>
      <c r="CT131" s="1000"/>
      <c r="CU131" s="1000"/>
      <c r="CV131" s="1000"/>
      <c r="CW131" s="1000"/>
      <c r="CX131" s="1000"/>
      <c r="CY131" s="1000"/>
      <c r="CZ131" s="1000"/>
      <c r="DA131" s="1000"/>
      <c r="DB131" s="1000"/>
      <c r="DC131" s="1000"/>
      <c r="DD131" s="1000"/>
      <c r="DE131" s="1000"/>
      <c r="DF131" s="1000"/>
      <c r="DG131" s="1000"/>
      <c r="DH131" s="1000"/>
      <c r="DI131" s="1000"/>
      <c r="DJ131" s="1000"/>
      <c r="DK131" s="1000"/>
      <c r="DL131" s="1000"/>
      <c r="DM131" s="1000"/>
      <c r="DN131" s="1000"/>
      <c r="DO131" s="1000"/>
      <c r="DP131" s="1000"/>
      <c r="DQ131" s="1000"/>
      <c r="DR131" s="1000"/>
      <c r="DS131" s="1000"/>
      <c r="DT131" s="1000"/>
      <c r="DU131" s="1000"/>
      <c r="DV131" s="1000"/>
      <c r="DW131" s="1000"/>
      <c r="DX131" s="1000"/>
      <c r="DY131" s="1000"/>
      <c r="DZ131" s="1000"/>
      <c r="EA131" s="1000"/>
      <c r="EB131" s="1000"/>
      <c r="EC131" s="1001"/>
      <c r="ED131" s="273" t="str">
        <f t="shared" si="1"/>
        <v>xxxxxxxxxxxxxxxxxxxxxxxxxxxxxxxxxxxxxxxxxxxxxxxxxxxxxxxxxxxxxxxxxxxxxxxxxxxxxxxxxxxxxxxxxxxxxxxxxxxxxxxxxxxxxxxxxxxxxxxxxxxxxxxx</v>
      </c>
    </row>
    <row r="132" spans="1:134" x14ac:dyDescent="0.2">
      <c r="A132" s="280"/>
      <c r="B132" s="927"/>
      <c r="C132" s="1526"/>
      <c r="D132" s="1528"/>
      <c r="E132" s="1528"/>
      <c r="F132" s="1528"/>
      <c r="G132" s="1012"/>
      <c r="H132" s="1012"/>
      <c r="I132" s="1012"/>
      <c r="J132" s="1012"/>
      <c r="K132" s="1012"/>
      <c r="L132" s="1012"/>
      <c r="M132" s="1012"/>
      <c r="N132" s="1012"/>
      <c r="O132" s="1012"/>
      <c r="P132" s="1012"/>
      <c r="Q132" s="1012"/>
      <c r="R132" s="1012"/>
      <c r="S132" s="1012"/>
      <c r="T132" s="1012"/>
      <c r="U132" s="1012"/>
      <c r="V132" s="1012"/>
      <c r="W132" s="1012"/>
      <c r="X132" s="1012"/>
      <c r="Y132" s="1012"/>
      <c r="Z132" s="1012"/>
      <c r="AA132" s="1012"/>
      <c r="AB132" s="1012"/>
      <c r="AC132" s="1012"/>
      <c r="AD132" s="1012"/>
      <c r="AE132" s="1012"/>
      <c r="AF132" s="1012"/>
      <c r="AG132" s="1012"/>
      <c r="AH132" s="1012"/>
      <c r="AI132" s="1012"/>
      <c r="AJ132" s="1012"/>
      <c r="AK132" s="1012"/>
      <c r="AL132" s="1012"/>
      <c r="AM132" s="1012"/>
      <c r="AN132" s="1012"/>
      <c r="AO132" s="1012"/>
      <c r="AP132" s="1012"/>
      <c r="AQ132" s="1012"/>
      <c r="AR132" s="1012"/>
      <c r="AS132" s="1012"/>
      <c r="AT132" s="1012"/>
      <c r="AU132" s="1012"/>
      <c r="AV132" s="1012"/>
      <c r="AW132" s="1012"/>
      <c r="AX132" s="1012"/>
      <c r="AY132" s="1012"/>
      <c r="AZ132" s="1012"/>
      <c r="BA132" s="1012"/>
      <c r="BB132" s="1012"/>
      <c r="BC132" s="1012"/>
      <c r="BD132" s="1012"/>
      <c r="BE132" s="1012"/>
      <c r="BF132" s="1012"/>
      <c r="BG132" s="1012"/>
      <c r="BH132" s="1012"/>
      <c r="BI132" s="1012"/>
      <c r="BJ132" s="1012"/>
      <c r="BK132" s="1012"/>
      <c r="BL132" s="1012"/>
      <c r="BM132" s="1012"/>
      <c r="BN132" s="1012"/>
      <c r="BO132" s="1012"/>
      <c r="BP132" s="1012"/>
      <c r="BQ132" s="1012"/>
      <c r="BR132" s="1012"/>
      <c r="BS132" s="1012"/>
      <c r="BT132" s="1012"/>
      <c r="BU132" s="1012"/>
      <c r="BV132" s="1012"/>
      <c r="BW132" s="1012"/>
      <c r="BX132" s="1012"/>
      <c r="BY132" s="1012"/>
      <c r="BZ132" s="1012"/>
      <c r="CA132" s="1012"/>
      <c r="CB132" s="1012"/>
      <c r="CC132" s="1012"/>
      <c r="CD132" s="1012"/>
      <c r="CE132" s="1012"/>
      <c r="CF132" s="1012"/>
      <c r="CG132" s="1012"/>
      <c r="CH132" s="1012"/>
      <c r="CI132" s="1012"/>
      <c r="CJ132" s="1012"/>
      <c r="CK132" s="1012"/>
      <c r="CL132" s="1012"/>
      <c r="CM132" s="1012"/>
      <c r="CN132" s="1012"/>
      <c r="CO132" s="1012"/>
      <c r="CP132" s="1012"/>
      <c r="CQ132" s="1012"/>
      <c r="CR132" s="1012"/>
      <c r="CS132" s="1012"/>
      <c r="CT132" s="1012"/>
      <c r="CU132" s="1012"/>
      <c r="CV132" s="1012"/>
      <c r="CW132" s="1012"/>
      <c r="CX132" s="1012"/>
      <c r="CY132" s="1012"/>
      <c r="CZ132" s="1012"/>
      <c r="DA132" s="1012"/>
      <c r="DB132" s="1012"/>
      <c r="DC132" s="1012"/>
      <c r="DD132" s="1012"/>
      <c r="DE132" s="1012"/>
      <c r="DF132" s="1012"/>
      <c r="DG132" s="1012"/>
      <c r="DH132" s="1012"/>
      <c r="DI132" s="1012"/>
      <c r="DJ132" s="1012"/>
      <c r="DK132" s="1012"/>
      <c r="DL132" s="1012"/>
      <c r="DM132" s="1012"/>
      <c r="DN132" s="1012"/>
      <c r="DO132" s="1012"/>
      <c r="DP132" s="1012"/>
      <c r="DQ132" s="1012"/>
      <c r="DR132" s="1012"/>
      <c r="DS132" s="1012"/>
      <c r="DT132" s="1012"/>
      <c r="DU132" s="1012"/>
      <c r="DV132" s="1012"/>
      <c r="DW132" s="1012"/>
      <c r="DX132" s="1012"/>
      <c r="DY132" s="1012"/>
      <c r="DZ132" s="1012"/>
      <c r="EA132" s="1012"/>
      <c r="EB132" s="1012"/>
      <c r="EC132" s="1013"/>
      <c r="ED132" s="273" t="str">
        <f t="shared" si="1"/>
        <v>xxxxxxxxxxxxxxxxxxxxxxxxxxxxxxxxxxxxxxxxxxxxxxxxxxxxxxxxxxxxxxxxxxxxxxxxxxxxxxxxxxxxxxxxxxxxxxxxxxxxxxxxxxxxxxxxxxxxxxxxxxxxxxxx</v>
      </c>
    </row>
    <row r="133" spans="1:134" x14ac:dyDescent="0.2">
      <c r="A133" s="280"/>
      <c r="B133" s="927"/>
      <c r="C133" s="1526"/>
      <c r="D133" s="1528"/>
      <c r="E133" s="1528"/>
      <c r="F133" s="1528"/>
      <c r="G133" s="1012"/>
      <c r="H133" s="1012"/>
      <c r="I133" s="1012"/>
      <c r="J133" s="1012"/>
      <c r="K133" s="1012"/>
      <c r="L133" s="1012"/>
      <c r="M133" s="1012"/>
      <c r="N133" s="1012"/>
      <c r="O133" s="1012"/>
      <c r="P133" s="1012"/>
      <c r="Q133" s="1012"/>
      <c r="R133" s="1012"/>
      <c r="S133" s="1012"/>
      <c r="T133" s="1012"/>
      <c r="U133" s="1012"/>
      <c r="V133" s="1012"/>
      <c r="W133" s="1012"/>
      <c r="X133" s="1012"/>
      <c r="Y133" s="1012"/>
      <c r="Z133" s="1012"/>
      <c r="AA133" s="1012"/>
      <c r="AB133" s="1012"/>
      <c r="AC133" s="1012"/>
      <c r="AD133" s="1012"/>
      <c r="AE133" s="1012"/>
      <c r="AF133" s="1012"/>
      <c r="AG133" s="1012"/>
      <c r="AH133" s="1012"/>
      <c r="AI133" s="1012"/>
      <c r="AJ133" s="1012"/>
      <c r="AK133" s="1012"/>
      <c r="AL133" s="1012"/>
      <c r="AM133" s="1012"/>
      <c r="AN133" s="1012"/>
      <c r="AO133" s="1012"/>
      <c r="AP133" s="1012"/>
      <c r="AQ133" s="1012"/>
      <c r="AR133" s="1012"/>
      <c r="AS133" s="1012"/>
      <c r="AT133" s="1012"/>
      <c r="AU133" s="1012"/>
      <c r="AV133" s="1012"/>
      <c r="AW133" s="1012"/>
      <c r="AX133" s="1012"/>
      <c r="AY133" s="1012"/>
      <c r="AZ133" s="1012"/>
      <c r="BA133" s="1012"/>
      <c r="BB133" s="1012"/>
      <c r="BC133" s="1012"/>
      <c r="BD133" s="1012"/>
      <c r="BE133" s="1012"/>
      <c r="BF133" s="1012"/>
      <c r="BG133" s="1012"/>
      <c r="BH133" s="1012"/>
      <c r="BI133" s="1012"/>
      <c r="BJ133" s="1012"/>
      <c r="BK133" s="1012"/>
      <c r="BL133" s="1012"/>
      <c r="BM133" s="1012"/>
      <c r="BN133" s="1012"/>
      <c r="BO133" s="1012"/>
      <c r="BP133" s="1012"/>
      <c r="BQ133" s="1012"/>
      <c r="BR133" s="1012"/>
      <c r="BS133" s="1012"/>
      <c r="BT133" s="1012"/>
      <c r="BU133" s="1012"/>
      <c r="BV133" s="1012"/>
      <c r="BW133" s="1012"/>
      <c r="BX133" s="1012"/>
      <c r="BY133" s="1012"/>
      <c r="BZ133" s="1012"/>
      <c r="CA133" s="1012"/>
      <c r="CB133" s="1012"/>
      <c r="CC133" s="1012"/>
      <c r="CD133" s="1012"/>
      <c r="CE133" s="1012"/>
      <c r="CF133" s="1012"/>
      <c r="CG133" s="1012"/>
      <c r="CH133" s="1012"/>
      <c r="CI133" s="1012"/>
      <c r="CJ133" s="1012"/>
      <c r="CK133" s="1012"/>
      <c r="CL133" s="1012"/>
      <c r="CM133" s="1012"/>
      <c r="CN133" s="1012"/>
      <c r="CO133" s="1012"/>
      <c r="CP133" s="1012"/>
      <c r="CQ133" s="1012"/>
      <c r="CR133" s="1012"/>
      <c r="CS133" s="1012"/>
      <c r="CT133" s="1012"/>
      <c r="CU133" s="1012"/>
      <c r="CV133" s="1012"/>
      <c r="CW133" s="1012"/>
      <c r="CX133" s="1012"/>
      <c r="CY133" s="1012"/>
      <c r="CZ133" s="1012"/>
      <c r="DA133" s="1012"/>
      <c r="DB133" s="1012"/>
      <c r="DC133" s="1012"/>
      <c r="DD133" s="1012"/>
      <c r="DE133" s="1012"/>
      <c r="DF133" s="1012"/>
      <c r="DG133" s="1012"/>
      <c r="DH133" s="1012"/>
      <c r="DI133" s="1012"/>
      <c r="DJ133" s="1012"/>
      <c r="DK133" s="1012"/>
      <c r="DL133" s="1012"/>
      <c r="DM133" s="1012"/>
      <c r="DN133" s="1012"/>
      <c r="DO133" s="1012"/>
      <c r="DP133" s="1012"/>
      <c r="DQ133" s="1012"/>
      <c r="DR133" s="1012"/>
      <c r="DS133" s="1012"/>
      <c r="DT133" s="1012"/>
      <c r="DU133" s="1012"/>
      <c r="DV133" s="1012"/>
      <c r="DW133" s="1012"/>
      <c r="DX133" s="1012"/>
      <c r="DY133" s="1012"/>
      <c r="DZ133" s="1012"/>
      <c r="EA133" s="1012"/>
      <c r="EB133" s="1012"/>
      <c r="EC133" s="1013"/>
      <c r="ED133" s="273" t="str">
        <f t="shared" si="1"/>
        <v>xxxxxxxxxxxxxxxxxxxxxxxxxxxxxxxxxxxxxxxxxxxxxxxxxxxxxxxxxxxxxxxxxxxxxxxxxxxxxxxxxxxxxxxxxxxxxxxxxxxxxxxxxxxxxxxxxxxxxxxxxxxxxxxx</v>
      </c>
    </row>
    <row r="134" spans="1:134" x14ac:dyDescent="0.2">
      <c r="A134" s="343"/>
      <c r="B134" s="349" t="s">
        <v>13</v>
      </c>
      <c r="C134" s="1531"/>
      <c r="D134" s="1532"/>
      <c r="E134" s="1532"/>
      <c r="F134" s="1532"/>
      <c r="G134" s="1014"/>
      <c r="H134" s="1014"/>
      <c r="I134" s="1014"/>
      <c r="J134" s="1014"/>
      <c r="K134" s="1014"/>
      <c r="L134" s="1014"/>
      <c r="M134" s="1014"/>
      <c r="N134" s="1014"/>
      <c r="O134" s="1014"/>
      <c r="P134" s="1014"/>
      <c r="Q134" s="1014"/>
      <c r="R134" s="1014"/>
      <c r="S134" s="1014"/>
      <c r="T134" s="1014"/>
      <c r="U134" s="1014"/>
      <c r="V134" s="1014"/>
      <c r="W134" s="1014"/>
      <c r="X134" s="1014"/>
      <c r="Y134" s="1014"/>
      <c r="Z134" s="1014"/>
      <c r="AA134" s="1014"/>
      <c r="AB134" s="1014"/>
      <c r="AC134" s="1014"/>
      <c r="AD134" s="1014"/>
      <c r="AE134" s="1014"/>
      <c r="AF134" s="1014"/>
      <c r="AG134" s="1014"/>
      <c r="AH134" s="1014"/>
      <c r="AI134" s="1014"/>
      <c r="AJ134" s="1014"/>
      <c r="AK134" s="1014"/>
      <c r="AL134" s="1014"/>
      <c r="AM134" s="1014"/>
      <c r="AN134" s="1014"/>
      <c r="AO134" s="1014"/>
      <c r="AP134" s="1014"/>
      <c r="AQ134" s="1014"/>
      <c r="AR134" s="1014"/>
      <c r="AS134" s="1014"/>
      <c r="AT134" s="1014"/>
      <c r="AU134" s="1014"/>
      <c r="AV134" s="1014"/>
      <c r="AW134" s="1014"/>
      <c r="AX134" s="1014"/>
      <c r="AY134" s="1014"/>
      <c r="AZ134" s="1014"/>
      <c r="BA134" s="1014"/>
      <c r="BB134" s="1014"/>
      <c r="BC134" s="1014"/>
      <c r="BD134" s="1014"/>
      <c r="BE134" s="1014"/>
      <c r="BF134" s="1014"/>
      <c r="BG134" s="1014"/>
      <c r="BH134" s="1014"/>
      <c r="BI134" s="1014"/>
      <c r="BJ134" s="1014"/>
      <c r="BK134" s="1014"/>
      <c r="BL134" s="1014"/>
      <c r="BM134" s="1014"/>
      <c r="BN134" s="1014"/>
      <c r="BO134" s="1014"/>
      <c r="BP134" s="1014"/>
      <c r="BQ134" s="1014"/>
      <c r="BR134" s="1014"/>
      <c r="BS134" s="1014"/>
      <c r="BT134" s="1014"/>
      <c r="BU134" s="1014"/>
      <c r="BV134" s="1014"/>
      <c r="BW134" s="1014"/>
      <c r="BX134" s="1014"/>
      <c r="BY134" s="1014"/>
      <c r="BZ134" s="1014"/>
      <c r="CA134" s="1014"/>
      <c r="CB134" s="1014"/>
      <c r="CC134" s="1014"/>
      <c r="CD134" s="1014"/>
      <c r="CE134" s="1014"/>
      <c r="CF134" s="1014"/>
      <c r="CG134" s="1014"/>
      <c r="CH134" s="1014"/>
      <c r="CI134" s="1014"/>
      <c r="CJ134" s="1014"/>
      <c r="CK134" s="1014"/>
      <c r="CL134" s="1014"/>
      <c r="CM134" s="1014"/>
      <c r="CN134" s="1014"/>
      <c r="CO134" s="1014"/>
      <c r="CP134" s="1014"/>
      <c r="CQ134" s="1014"/>
      <c r="CR134" s="1014"/>
      <c r="CS134" s="1014"/>
      <c r="CT134" s="1014"/>
      <c r="CU134" s="1014"/>
      <c r="CV134" s="1014"/>
      <c r="CW134" s="1014"/>
      <c r="CX134" s="1014"/>
      <c r="CY134" s="1014"/>
      <c r="CZ134" s="1014"/>
      <c r="DA134" s="1014"/>
      <c r="DB134" s="1014"/>
      <c r="DC134" s="1014"/>
      <c r="DD134" s="1014"/>
      <c r="DE134" s="1014"/>
      <c r="DF134" s="1014"/>
      <c r="DG134" s="1014"/>
      <c r="DH134" s="1014"/>
      <c r="DI134" s="1014"/>
      <c r="DJ134" s="1014"/>
      <c r="DK134" s="1014"/>
      <c r="DL134" s="1014"/>
      <c r="DM134" s="1014"/>
      <c r="DN134" s="1014"/>
      <c r="DO134" s="1014"/>
      <c r="DP134" s="1014"/>
      <c r="DQ134" s="1014"/>
      <c r="DR134" s="1014"/>
      <c r="DS134" s="1014"/>
      <c r="DT134" s="1014"/>
      <c r="DU134" s="1014"/>
      <c r="DV134" s="1014"/>
      <c r="DW134" s="1014"/>
      <c r="DX134" s="1014"/>
      <c r="DY134" s="1014"/>
      <c r="DZ134" s="1014"/>
      <c r="EA134" s="1014"/>
      <c r="EB134" s="1014"/>
      <c r="EC134" s="1015"/>
      <c r="ED134" s="273" t="str">
        <f t="shared" si="1"/>
        <v>xxxxxxxxxxxxxxxxxxxxxxxxxxxxxxxxxxxxxxxxxxxxxxxxxxxxxxxxxxxxxxxxxxxxxxxxxxxxxxxxxxxxxxxxxxxxxxxxxxxxxxxxxxxxxxxxxxxxxxxxxxxxxxxx</v>
      </c>
    </row>
    <row r="135" spans="1:134" x14ac:dyDescent="0.2">
      <c r="A135" s="342"/>
      <c r="B135" s="344" t="s">
        <v>199</v>
      </c>
      <c r="C135" s="1529"/>
      <c r="D135" s="1530"/>
      <c r="E135" s="1530"/>
      <c r="F135" s="1530"/>
      <c r="G135" s="1002"/>
      <c r="H135" s="1002"/>
      <c r="I135" s="1002"/>
      <c r="J135" s="1002"/>
      <c r="K135" s="1002"/>
      <c r="L135" s="1002"/>
      <c r="M135" s="1002"/>
      <c r="N135" s="1002"/>
      <c r="O135" s="1002"/>
      <c r="P135" s="1002"/>
      <c r="Q135" s="1002"/>
      <c r="R135" s="1002"/>
      <c r="S135" s="1002"/>
      <c r="T135" s="1002"/>
      <c r="U135" s="1002"/>
      <c r="V135" s="1002"/>
      <c r="W135" s="1002"/>
      <c r="X135" s="1002"/>
      <c r="Y135" s="1002"/>
      <c r="Z135" s="1002"/>
      <c r="AA135" s="1002"/>
      <c r="AB135" s="1002"/>
      <c r="AC135" s="1002"/>
      <c r="AD135" s="1002"/>
      <c r="AE135" s="1002"/>
      <c r="AF135" s="1002"/>
      <c r="AG135" s="1002"/>
      <c r="AH135" s="1002"/>
      <c r="AI135" s="1002"/>
      <c r="AJ135" s="1002"/>
      <c r="AK135" s="1002"/>
      <c r="AL135" s="1002"/>
      <c r="AM135" s="1002"/>
      <c r="AN135" s="1002"/>
      <c r="AO135" s="1002"/>
      <c r="AP135" s="1002"/>
      <c r="AQ135" s="1002"/>
      <c r="AR135" s="1002"/>
      <c r="AS135" s="1002"/>
      <c r="AT135" s="1002"/>
      <c r="AU135" s="1002"/>
      <c r="AV135" s="1002"/>
      <c r="AW135" s="1002"/>
      <c r="AX135" s="1002"/>
      <c r="AY135" s="1002"/>
      <c r="AZ135" s="1002"/>
      <c r="BA135" s="1002"/>
      <c r="BB135" s="1002"/>
      <c r="BC135" s="1002"/>
      <c r="BD135" s="1002"/>
      <c r="BE135" s="1002"/>
      <c r="BF135" s="1002"/>
      <c r="BG135" s="1002"/>
      <c r="BH135" s="1002"/>
      <c r="BI135" s="1002"/>
      <c r="BJ135" s="1002"/>
      <c r="BK135" s="1002"/>
      <c r="BL135" s="1002"/>
      <c r="BM135" s="1002"/>
      <c r="BN135" s="1002"/>
      <c r="BO135" s="1002"/>
      <c r="BP135" s="1002"/>
      <c r="BQ135" s="1002"/>
      <c r="BR135" s="1002"/>
      <c r="BS135" s="1002"/>
      <c r="BT135" s="1002"/>
      <c r="BU135" s="1002"/>
      <c r="BV135" s="1002"/>
      <c r="BW135" s="1002"/>
      <c r="BX135" s="1002"/>
      <c r="BY135" s="1002"/>
      <c r="BZ135" s="1002"/>
      <c r="CA135" s="1002"/>
      <c r="CB135" s="1002"/>
      <c r="CC135" s="1002"/>
      <c r="CD135" s="1002"/>
      <c r="CE135" s="1002"/>
      <c r="CF135" s="1002"/>
      <c r="CG135" s="1002"/>
      <c r="CH135" s="1002"/>
      <c r="CI135" s="1002"/>
      <c r="CJ135" s="1002"/>
      <c r="CK135" s="1002"/>
      <c r="CL135" s="1002"/>
      <c r="CM135" s="1002"/>
      <c r="CN135" s="1002"/>
      <c r="CO135" s="1002"/>
      <c r="CP135" s="1002"/>
      <c r="CQ135" s="1002"/>
      <c r="CR135" s="1002"/>
      <c r="CS135" s="1002"/>
      <c r="CT135" s="1002"/>
      <c r="CU135" s="1002"/>
      <c r="CV135" s="1002"/>
      <c r="CW135" s="1002"/>
      <c r="CX135" s="1002"/>
      <c r="CY135" s="1002"/>
      <c r="CZ135" s="1002"/>
      <c r="DA135" s="1002"/>
      <c r="DB135" s="1002"/>
      <c r="DC135" s="1002"/>
      <c r="DD135" s="1002"/>
      <c r="DE135" s="1002"/>
      <c r="DF135" s="1002"/>
      <c r="DG135" s="1002"/>
      <c r="DH135" s="1002"/>
      <c r="DI135" s="1002"/>
      <c r="DJ135" s="1002"/>
      <c r="DK135" s="1002"/>
      <c r="DL135" s="1002"/>
      <c r="DM135" s="1002"/>
      <c r="DN135" s="1002"/>
      <c r="DO135" s="1002"/>
      <c r="DP135" s="1002"/>
      <c r="DQ135" s="1002"/>
      <c r="DR135" s="1002"/>
      <c r="DS135" s="1002"/>
      <c r="DT135" s="1002"/>
      <c r="DU135" s="1002"/>
      <c r="DV135" s="1002"/>
      <c r="DW135" s="1002"/>
      <c r="DX135" s="1002"/>
      <c r="DY135" s="1002"/>
      <c r="DZ135" s="1002"/>
      <c r="EA135" s="1002"/>
      <c r="EB135" s="1002"/>
      <c r="EC135" s="1003"/>
      <c r="ED135" s="273" t="str">
        <f t="shared" si="1"/>
        <v>xxxxxxxxxxxxxxxxxxxxxxxxxxxxxxxxxxxxxxxxxxxxxxxxxxxxxxxxxxxxxxxxxxxxxxxxxxxxxxxxxxxxxxxxxxxxxxxxxxxxxxxxxxxxxxxxxxxxxxxxxxxxxxxx</v>
      </c>
    </row>
    <row r="136" spans="1:134" x14ac:dyDescent="0.2">
      <c r="A136" s="280"/>
      <c r="B136" s="909" t="s">
        <v>200</v>
      </c>
      <c r="C136" s="1526"/>
      <c r="D136" s="1528"/>
      <c r="E136" s="1528"/>
      <c r="F136" s="1528"/>
      <c r="G136" s="998"/>
      <c r="H136" s="998"/>
      <c r="I136" s="998"/>
      <c r="J136" s="998"/>
      <c r="K136" s="998"/>
      <c r="L136" s="998"/>
      <c r="M136" s="998"/>
      <c r="N136" s="998"/>
      <c r="O136" s="998"/>
      <c r="P136" s="998"/>
      <c r="Q136" s="998"/>
      <c r="R136" s="998"/>
      <c r="S136" s="998"/>
      <c r="T136" s="998"/>
      <c r="U136" s="998"/>
      <c r="V136" s="998"/>
      <c r="W136" s="998"/>
      <c r="X136" s="998"/>
      <c r="Y136" s="998"/>
      <c r="Z136" s="998"/>
      <c r="AA136" s="998"/>
      <c r="AB136" s="998"/>
      <c r="AC136" s="998"/>
      <c r="AD136" s="998"/>
      <c r="AE136" s="998"/>
      <c r="AF136" s="998"/>
      <c r="AG136" s="998"/>
      <c r="AH136" s="998"/>
      <c r="AI136" s="998"/>
      <c r="AJ136" s="998"/>
      <c r="AK136" s="998"/>
      <c r="AL136" s="998"/>
      <c r="AM136" s="998"/>
      <c r="AN136" s="998"/>
      <c r="AO136" s="998"/>
      <c r="AP136" s="998"/>
      <c r="AQ136" s="998"/>
      <c r="AR136" s="998"/>
      <c r="AS136" s="998"/>
      <c r="AT136" s="998"/>
      <c r="AU136" s="998"/>
      <c r="AV136" s="998"/>
      <c r="AW136" s="998"/>
      <c r="AX136" s="998"/>
      <c r="AY136" s="998"/>
      <c r="AZ136" s="998"/>
      <c r="BA136" s="998"/>
      <c r="BB136" s="998"/>
      <c r="BC136" s="998"/>
      <c r="BD136" s="998"/>
      <c r="BE136" s="998"/>
      <c r="BF136" s="998"/>
      <c r="BG136" s="998"/>
      <c r="BH136" s="998"/>
      <c r="BI136" s="998"/>
      <c r="BJ136" s="998"/>
      <c r="BK136" s="998"/>
      <c r="BL136" s="998"/>
      <c r="BM136" s="998"/>
      <c r="BN136" s="998"/>
      <c r="BO136" s="998"/>
      <c r="BP136" s="998"/>
      <c r="BQ136" s="998"/>
      <c r="BR136" s="998"/>
      <c r="BS136" s="998"/>
      <c r="BT136" s="998"/>
      <c r="BU136" s="998"/>
      <c r="BV136" s="998"/>
      <c r="BW136" s="998"/>
      <c r="BX136" s="998"/>
      <c r="BY136" s="998"/>
      <c r="BZ136" s="998"/>
      <c r="CA136" s="998"/>
      <c r="CB136" s="998"/>
      <c r="CC136" s="998"/>
      <c r="CD136" s="998"/>
      <c r="CE136" s="998"/>
      <c r="CF136" s="998"/>
      <c r="CG136" s="998"/>
      <c r="CH136" s="998"/>
      <c r="CI136" s="998"/>
      <c r="CJ136" s="998"/>
      <c r="CK136" s="998"/>
      <c r="CL136" s="998"/>
      <c r="CM136" s="998"/>
      <c r="CN136" s="998"/>
      <c r="CO136" s="998"/>
      <c r="CP136" s="998"/>
      <c r="CQ136" s="998"/>
      <c r="CR136" s="998"/>
      <c r="CS136" s="998"/>
      <c r="CT136" s="998"/>
      <c r="CU136" s="998"/>
      <c r="CV136" s="998"/>
      <c r="CW136" s="998"/>
      <c r="CX136" s="998"/>
      <c r="CY136" s="998"/>
      <c r="CZ136" s="998"/>
      <c r="DA136" s="998"/>
      <c r="DB136" s="998"/>
      <c r="DC136" s="998"/>
      <c r="DD136" s="998"/>
      <c r="DE136" s="998"/>
      <c r="DF136" s="998"/>
      <c r="DG136" s="998"/>
      <c r="DH136" s="998"/>
      <c r="DI136" s="998"/>
      <c r="DJ136" s="998"/>
      <c r="DK136" s="998"/>
      <c r="DL136" s="998"/>
      <c r="DM136" s="998"/>
      <c r="DN136" s="998"/>
      <c r="DO136" s="998"/>
      <c r="DP136" s="998"/>
      <c r="DQ136" s="998"/>
      <c r="DR136" s="998"/>
      <c r="DS136" s="998"/>
      <c r="DT136" s="998"/>
      <c r="DU136" s="998"/>
      <c r="DV136" s="998"/>
      <c r="DW136" s="998"/>
      <c r="DX136" s="998"/>
      <c r="DY136" s="998"/>
      <c r="DZ136" s="998"/>
      <c r="EA136" s="998"/>
      <c r="EB136" s="998"/>
      <c r="EC136" s="999"/>
      <c r="ED136" s="273" t="str">
        <f t="shared" si="1"/>
        <v>xxxxxxxxxxxxxxxxxxxxxxxxxxxxxxxxxxxxxxxxxxxxxxxxxxxxxxxxxxxxxxxxxxxxxxxxxxxxxxxxxxxxxxxxxxxxxxxxxxxxxxxxxxxxxxxxxxxxxxxxxxxxxxxx</v>
      </c>
    </row>
    <row r="137" spans="1:134" x14ac:dyDescent="0.2">
      <c r="A137" s="280">
        <v>5109</v>
      </c>
      <c r="B137" s="1442" t="s">
        <v>201</v>
      </c>
      <c r="C137" s="1526">
        <f>SUMPRODUCT(SUMIF('Sch ParentTrial Balance Input'!$A:$A,'Sch Parent TB Converter'!$G137:$EC137,'Sch ParentTrial Balance Input'!C:C))</f>
        <v>0</v>
      </c>
      <c r="D137" s="1526">
        <f>SUMPRODUCT(SUMIF('Sch ParentTrial Balance Input'!$A:$A,'Sch Parent TB Converter'!$G137:$EC137,'Sch ParentTrial Balance Input'!D:D))</f>
        <v>0</v>
      </c>
      <c r="E137" s="1526">
        <f>SUMPRODUCT(SUMIF('Sch ParentTrial Balance Input'!$A:$A,'Sch Parent TB Converter'!$G137:$EC137,'Sch ParentTrial Balance Input'!E:E))</f>
        <v>0</v>
      </c>
      <c r="F137" s="1526">
        <f>SUMPRODUCT(SUMIF('Sch ParentTrial Balance Input'!$A:$A,'Sch Parent TB Converter'!$G137:$EC137,'Sch ParentTrial Balance Input'!F:F))</f>
        <v>0</v>
      </c>
      <c r="G137" s="1000"/>
      <c r="H137" s="1000"/>
      <c r="I137" s="273"/>
      <c r="J137" s="1000"/>
      <c r="K137" s="1000"/>
      <c r="L137" s="1000"/>
      <c r="M137" s="1000"/>
      <c r="N137" s="1000"/>
      <c r="O137" s="1000"/>
      <c r="P137" s="1000"/>
      <c r="Q137" s="1000"/>
      <c r="R137" s="1000"/>
      <c r="S137" s="1000"/>
      <c r="T137" s="1000"/>
      <c r="U137" s="1000"/>
      <c r="V137" s="1000"/>
      <c r="W137" s="1000"/>
      <c r="X137" s="1000"/>
      <c r="Y137" s="1000"/>
      <c r="Z137" s="1000"/>
      <c r="AA137" s="1000"/>
      <c r="AB137" s="1000"/>
      <c r="AC137" s="1000"/>
      <c r="AD137" s="1000"/>
      <c r="AE137" s="1000"/>
      <c r="AF137" s="1000"/>
      <c r="AG137" s="1000"/>
      <c r="AH137" s="1000"/>
      <c r="AI137" s="1000"/>
      <c r="AJ137" s="1000"/>
      <c r="AK137" s="1000"/>
      <c r="AL137" s="1000"/>
      <c r="AM137" s="1000"/>
      <c r="AN137" s="1000"/>
      <c r="AO137" s="1000"/>
      <c r="AP137" s="1000"/>
      <c r="AQ137" s="1000"/>
      <c r="AR137" s="1000"/>
      <c r="AS137" s="1000"/>
      <c r="AT137" s="1000"/>
      <c r="AU137" s="1000"/>
      <c r="AV137" s="1000"/>
      <c r="AW137" s="1000"/>
      <c r="AX137" s="1000"/>
      <c r="AY137" s="1000"/>
      <c r="AZ137" s="1000"/>
      <c r="BA137" s="1000"/>
      <c r="BB137" s="1000"/>
      <c r="BC137" s="1000"/>
      <c r="BD137" s="1000"/>
      <c r="BE137" s="1000"/>
      <c r="BF137" s="1000"/>
      <c r="BG137" s="1000"/>
      <c r="BH137" s="1000"/>
      <c r="BI137" s="1000"/>
      <c r="BJ137" s="1000"/>
      <c r="BK137" s="1000"/>
      <c r="BL137" s="1000"/>
      <c r="BM137" s="1000"/>
      <c r="BN137" s="1000"/>
      <c r="BO137" s="1000"/>
      <c r="BP137" s="1000"/>
      <c r="BQ137" s="1000"/>
      <c r="BR137" s="1000"/>
      <c r="BS137" s="1000"/>
      <c r="BT137" s="1000"/>
      <c r="BU137" s="1000"/>
      <c r="BV137" s="1000"/>
      <c r="BW137" s="1000"/>
      <c r="BX137" s="1000"/>
      <c r="BY137" s="1000"/>
      <c r="BZ137" s="1000"/>
      <c r="CA137" s="1000"/>
      <c r="CB137" s="1000"/>
      <c r="CC137" s="1000"/>
      <c r="CD137" s="1000"/>
      <c r="CE137" s="1000"/>
      <c r="CF137" s="1000"/>
      <c r="CG137" s="1000"/>
      <c r="CH137" s="1000"/>
      <c r="CI137" s="1000"/>
      <c r="CJ137" s="1000"/>
      <c r="CK137" s="1000"/>
      <c r="CL137" s="1000"/>
      <c r="CM137" s="1000"/>
      <c r="CN137" s="1000"/>
      <c r="CO137" s="1000"/>
      <c r="CP137" s="1000"/>
      <c r="CQ137" s="1000"/>
      <c r="CR137" s="1000"/>
      <c r="CS137" s="1000"/>
      <c r="CT137" s="1000"/>
      <c r="CU137" s="1000"/>
      <c r="CV137" s="1000"/>
      <c r="CW137" s="1000"/>
      <c r="CX137" s="1000"/>
      <c r="CY137" s="1000"/>
      <c r="CZ137" s="1000"/>
      <c r="DA137" s="1000"/>
      <c r="DB137" s="1000"/>
      <c r="DC137" s="1000"/>
      <c r="DD137" s="1000"/>
      <c r="DE137" s="1000"/>
      <c r="DF137" s="1000"/>
      <c r="DG137" s="1000"/>
      <c r="DH137" s="1000"/>
      <c r="DI137" s="1000"/>
      <c r="DJ137" s="1000"/>
      <c r="DK137" s="1000"/>
      <c r="DL137" s="1000"/>
      <c r="DM137" s="1000"/>
      <c r="DN137" s="1000"/>
      <c r="DO137" s="1000"/>
      <c r="DP137" s="1000"/>
      <c r="DQ137" s="1000"/>
      <c r="DR137" s="1000"/>
      <c r="DS137" s="1000"/>
      <c r="DT137" s="1000"/>
      <c r="DU137" s="1000"/>
      <c r="DV137" s="1000"/>
      <c r="DW137" s="1000"/>
      <c r="DX137" s="1000"/>
      <c r="DY137" s="1000"/>
      <c r="DZ137" s="1000"/>
      <c r="EA137" s="1000"/>
      <c r="EB137" s="1000"/>
      <c r="EC137" s="1001"/>
      <c r="ED137" s="273" t="str">
        <f t="shared" si="1"/>
        <v>xxxxxxxxxxxxxxxxxxxxxxxxxxxxxxxxxxxxxxxxxxxxxxxxxxxxxxxxxxxxxxxxxxxxxxxxxxxxxxxxxxxxxxxxxxxxxxxxxxxxxxxxxxxxxxxxxxxxxxxxxxxxxxxx</v>
      </c>
    </row>
    <row r="138" spans="1:134" x14ac:dyDescent="0.2">
      <c r="A138" s="280">
        <v>5120</v>
      </c>
      <c r="B138" s="338" t="s">
        <v>202</v>
      </c>
      <c r="C138" s="1526">
        <f>SUMPRODUCT(SUMIF('Sch ParentTrial Balance Input'!$A:$A,'Sch Parent TB Converter'!$G138:$EC138,'Sch ParentTrial Balance Input'!C:C))</f>
        <v>0</v>
      </c>
      <c r="D138" s="1526">
        <f>SUMPRODUCT(SUMIF('Sch ParentTrial Balance Input'!$A:$A,'Sch Parent TB Converter'!$G138:$EC138,'Sch ParentTrial Balance Input'!D:D))</f>
        <v>0</v>
      </c>
      <c r="E138" s="1526">
        <f>SUMPRODUCT(SUMIF('Sch ParentTrial Balance Input'!$A:$A,'Sch Parent TB Converter'!$G138:$EC138,'Sch ParentTrial Balance Input'!E:E))</f>
        <v>0</v>
      </c>
      <c r="F138" s="1526">
        <f>SUMPRODUCT(SUMIF('Sch ParentTrial Balance Input'!$A:$A,'Sch Parent TB Converter'!$G138:$EC138,'Sch ParentTrial Balance Input'!F:F))</f>
        <v>0</v>
      </c>
      <c r="G138" s="1000"/>
      <c r="H138" s="1000"/>
      <c r="I138" s="1000"/>
      <c r="J138" s="1000"/>
      <c r="K138" s="1000"/>
      <c r="L138" s="1000"/>
      <c r="M138" s="1000"/>
      <c r="N138" s="1000"/>
      <c r="O138" s="1000"/>
      <c r="P138" s="1000"/>
      <c r="Q138" s="1000"/>
      <c r="R138" s="1000"/>
      <c r="S138" s="1000"/>
      <c r="T138" s="1000"/>
      <c r="U138" s="1000"/>
      <c r="V138" s="1000"/>
      <c r="W138" s="1000"/>
      <c r="X138" s="1000"/>
      <c r="Y138" s="1000"/>
      <c r="Z138" s="1000"/>
      <c r="AA138" s="1000"/>
      <c r="AB138" s="1000"/>
      <c r="AC138" s="1000"/>
      <c r="AD138" s="1000"/>
      <c r="AE138" s="1000"/>
      <c r="AF138" s="1000"/>
      <c r="AG138" s="1000"/>
      <c r="AH138" s="1000"/>
      <c r="AI138" s="1000"/>
      <c r="AJ138" s="1000"/>
      <c r="AK138" s="1000"/>
      <c r="AL138" s="1000"/>
      <c r="AM138" s="1000"/>
      <c r="AN138" s="1000"/>
      <c r="AO138" s="1000"/>
      <c r="AP138" s="1000"/>
      <c r="AQ138" s="1000"/>
      <c r="AR138" s="1000"/>
      <c r="AS138" s="1000"/>
      <c r="AT138" s="1000"/>
      <c r="AU138" s="1000"/>
      <c r="AV138" s="1000"/>
      <c r="AW138" s="1000"/>
      <c r="AX138" s="1000"/>
      <c r="AY138" s="1000"/>
      <c r="AZ138" s="1000"/>
      <c r="BA138" s="1000"/>
      <c r="BB138" s="1000"/>
      <c r="BC138" s="1000"/>
      <c r="BD138" s="1000"/>
      <c r="BE138" s="1000"/>
      <c r="BF138" s="1000"/>
      <c r="BG138" s="1000"/>
      <c r="BH138" s="1000"/>
      <c r="BI138" s="1000"/>
      <c r="BJ138" s="1000"/>
      <c r="BK138" s="1000"/>
      <c r="BL138" s="1000"/>
      <c r="BM138" s="1000"/>
      <c r="BN138" s="1000"/>
      <c r="BO138" s="1000"/>
      <c r="BP138" s="1000"/>
      <c r="BQ138" s="1000"/>
      <c r="BR138" s="1000"/>
      <c r="BS138" s="1000"/>
      <c r="BT138" s="1000"/>
      <c r="BU138" s="1000"/>
      <c r="BV138" s="1000"/>
      <c r="BW138" s="1000"/>
      <c r="BX138" s="1000"/>
      <c r="BY138" s="1000"/>
      <c r="BZ138" s="1000"/>
      <c r="CA138" s="1000"/>
      <c r="CB138" s="1000"/>
      <c r="CC138" s="1000"/>
      <c r="CD138" s="1000"/>
      <c r="CE138" s="1000"/>
      <c r="CF138" s="1000"/>
      <c r="CG138" s="1000"/>
      <c r="CH138" s="1000"/>
      <c r="CI138" s="1000"/>
      <c r="CJ138" s="1000"/>
      <c r="CK138" s="1000"/>
      <c r="CL138" s="1000"/>
      <c r="CM138" s="1000"/>
      <c r="CN138" s="1000"/>
      <c r="CO138" s="1000"/>
      <c r="CP138" s="1000"/>
      <c r="CQ138" s="1000"/>
      <c r="CR138" s="1000"/>
      <c r="CS138" s="1000"/>
      <c r="CT138" s="1000"/>
      <c r="CU138" s="1000"/>
      <c r="CV138" s="1000"/>
      <c r="CW138" s="1000"/>
      <c r="CX138" s="1000"/>
      <c r="CY138" s="1000"/>
      <c r="CZ138" s="1000"/>
      <c r="DA138" s="1000"/>
      <c r="DB138" s="1000"/>
      <c r="DC138" s="1000"/>
      <c r="DD138" s="1000"/>
      <c r="DE138" s="1000"/>
      <c r="DF138" s="1000"/>
      <c r="DG138" s="1000"/>
      <c r="DH138" s="1000"/>
      <c r="DI138" s="1000"/>
      <c r="DJ138" s="1000"/>
      <c r="DK138" s="1000"/>
      <c r="DL138" s="1000"/>
      <c r="DM138" s="1000"/>
      <c r="DN138" s="1000"/>
      <c r="DO138" s="1000"/>
      <c r="DP138" s="1000"/>
      <c r="DQ138" s="1000"/>
      <c r="DR138" s="1000"/>
      <c r="DS138" s="1000"/>
      <c r="DT138" s="1000"/>
      <c r="DU138" s="1000"/>
      <c r="DV138" s="1000"/>
      <c r="DW138" s="1000"/>
      <c r="DX138" s="1000"/>
      <c r="DY138" s="1000"/>
      <c r="DZ138" s="1000"/>
      <c r="EA138" s="1000"/>
      <c r="EB138" s="1000"/>
      <c r="EC138" s="1001"/>
      <c r="ED138" s="273" t="str">
        <f t="shared" si="1"/>
        <v>xxxxxxxxxxxxxxxxxxxxxxxxxxxxxxxxxxxxxxxxxxxxxxxxxxxxxxxxxxxxxxxxxxxxxxxxxxxxxxxxxxxxxxxxxxxxxxxxxxxxxxxxxxxxxxxxxxxxxxxxxxxxxxxx</v>
      </c>
    </row>
    <row r="139" spans="1:134" x14ac:dyDescent="0.2">
      <c r="A139" s="280">
        <v>5210</v>
      </c>
      <c r="B139" s="338" t="s">
        <v>203</v>
      </c>
      <c r="C139" s="1526">
        <f>SUMPRODUCT(SUMIF('Sch ParentTrial Balance Input'!$A:$A,'Sch Parent TB Converter'!$G139:$EC139,'Sch ParentTrial Balance Input'!C:C))</f>
        <v>0</v>
      </c>
      <c r="D139" s="1526">
        <f>SUMPRODUCT(SUMIF('Sch ParentTrial Balance Input'!$A:$A,'Sch Parent TB Converter'!$G139:$EC139,'Sch ParentTrial Balance Input'!D:D))</f>
        <v>0</v>
      </c>
      <c r="E139" s="1526">
        <f>SUMPRODUCT(SUMIF('Sch ParentTrial Balance Input'!$A:$A,'Sch Parent TB Converter'!$G139:$EC139,'Sch ParentTrial Balance Input'!E:E))</f>
        <v>0</v>
      </c>
      <c r="F139" s="1526">
        <f>SUMPRODUCT(SUMIF('Sch ParentTrial Balance Input'!$A:$A,'Sch Parent TB Converter'!$G139:$EC139,'Sch ParentTrial Balance Input'!F:F))</f>
        <v>0</v>
      </c>
      <c r="G139" s="1000"/>
      <c r="H139" s="1000"/>
      <c r="I139" s="1000"/>
      <c r="J139" s="1000"/>
      <c r="K139" s="1000"/>
      <c r="L139" s="1000"/>
      <c r="M139" s="1000"/>
      <c r="N139" s="1000"/>
      <c r="O139" s="1000"/>
      <c r="P139" s="1000"/>
      <c r="Q139" s="1000"/>
      <c r="R139" s="1000"/>
      <c r="S139" s="1000"/>
      <c r="T139" s="1000"/>
      <c r="U139" s="1000"/>
      <c r="V139" s="1000"/>
      <c r="W139" s="1000"/>
      <c r="X139" s="1000"/>
      <c r="Y139" s="1000"/>
      <c r="Z139" s="1000"/>
      <c r="AA139" s="1000"/>
      <c r="AB139" s="1000"/>
      <c r="AC139" s="1000"/>
      <c r="AD139" s="1000"/>
      <c r="AE139" s="1000"/>
      <c r="AF139" s="1000"/>
      <c r="AG139" s="1000"/>
      <c r="AH139" s="1000"/>
      <c r="AI139" s="1000"/>
      <c r="AJ139" s="1000"/>
      <c r="AK139" s="1000"/>
      <c r="AL139" s="1000"/>
      <c r="AM139" s="1000"/>
      <c r="AN139" s="1000"/>
      <c r="AO139" s="1000"/>
      <c r="AP139" s="1000"/>
      <c r="AQ139" s="1000"/>
      <c r="AR139" s="1000"/>
      <c r="AS139" s="1000"/>
      <c r="AT139" s="1000"/>
      <c r="AU139" s="1000"/>
      <c r="AV139" s="1000"/>
      <c r="AW139" s="1000"/>
      <c r="AX139" s="1000"/>
      <c r="AY139" s="1000"/>
      <c r="AZ139" s="1000"/>
      <c r="BA139" s="1000"/>
      <c r="BB139" s="1000"/>
      <c r="BC139" s="1000"/>
      <c r="BD139" s="1000"/>
      <c r="BE139" s="1000"/>
      <c r="BF139" s="1000"/>
      <c r="BG139" s="1000"/>
      <c r="BH139" s="1000"/>
      <c r="BI139" s="1000"/>
      <c r="BJ139" s="1000"/>
      <c r="BK139" s="1000"/>
      <c r="BL139" s="1000"/>
      <c r="BM139" s="1000"/>
      <c r="BN139" s="1000"/>
      <c r="BO139" s="1000"/>
      <c r="BP139" s="1000"/>
      <c r="BQ139" s="1000"/>
      <c r="BR139" s="1000"/>
      <c r="BS139" s="1000"/>
      <c r="BT139" s="1000"/>
      <c r="BU139" s="1000"/>
      <c r="BV139" s="1000"/>
      <c r="BW139" s="1000"/>
      <c r="BX139" s="1000"/>
      <c r="BY139" s="1000"/>
      <c r="BZ139" s="1000"/>
      <c r="CA139" s="1000"/>
      <c r="CB139" s="1000"/>
      <c r="CC139" s="1000"/>
      <c r="CD139" s="1000"/>
      <c r="CE139" s="1000"/>
      <c r="CF139" s="1000"/>
      <c r="CG139" s="1000"/>
      <c r="CH139" s="1000"/>
      <c r="CI139" s="1000"/>
      <c r="CJ139" s="1000"/>
      <c r="CK139" s="1000"/>
      <c r="CL139" s="1000"/>
      <c r="CM139" s="1000"/>
      <c r="CN139" s="1000"/>
      <c r="CO139" s="1000"/>
      <c r="CP139" s="1000"/>
      <c r="CQ139" s="1000"/>
      <c r="CR139" s="1000"/>
      <c r="CS139" s="1000"/>
      <c r="CT139" s="1000"/>
      <c r="CU139" s="1000"/>
      <c r="CV139" s="1000"/>
      <c r="CW139" s="1000"/>
      <c r="CX139" s="1000"/>
      <c r="CY139" s="1000"/>
      <c r="CZ139" s="1000"/>
      <c r="DA139" s="1000"/>
      <c r="DB139" s="1000"/>
      <c r="DC139" s="1000"/>
      <c r="DD139" s="1000"/>
      <c r="DE139" s="1000"/>
      <c r="DF139" s="1000"/>
      <c r="DG139" s="1000"/>
      <c r="DH139" s="1000"/>
      <c r="DI139" s="1000"/>
      <c r="DJ139" s="1000"/>
      <c r="DK139" s="1000"/>
      <c r="DL139" s="1000"/>
      <c r="DM139" s="1000"/>
      <c r="DN139" s="1000"/>
      <c r="DO139" s="1000"/>
      <c r="DP139" s="1000"/>
      <c r="DQ139" s="1000"/>
      <c r="DR139" s="1000"/>
      <c r="DS139" s="1000"/>
      <c r="DT139" s="1000"/>
      <c r="DU139" s="1000"/>
      <c r="DV139" s="1000"/>
      <c r="DW139" s="1000"/>
      <c r="DX139" s="1000"/>
      <c r="DY139" s="1000"/>
      <c r="DZ139" s="1000"/>
      <c r="EA139" s="1000"/>
      <c r="EB139" s="1000"/>
      <c r="EC139" s="1001"/>
      <c r="ED139" s="273" t="str">
        <f t="shared" si="1"/>
        <v>xxxxxxxxxxxxxxxxxxxxxxxxxxxxxxxxxxxxxxxxxxxxxxxxxxxxxxxxxxxxxxxxxxxxxxxxxxxxxxxxxxxxxxxxxxxxxxxxxxxxxxxxxxxxxxxxxxxxxxxxxxxxxxxx</v>
      </c>
    </row>
    <row r="140" spans="1:134" x14ac:dyDescent="0.2">
      <c r="A140" s="280"/>
      <c r="B140" s="587"/>
      <c r="C140" s="1526"/>
      <c r="D140" s="1528"/>
      <c r="E140" s="1528"/>
      <c r="F140" s="1528"/>
      <c r="G140" s="1000"/>
      <c r="H140" s="1000"/>
      <c r="I140" s="1000"/>
      <c r="J140" s="1000"/>
      <c r="K140" s="1000"/>
      <c r="L140" s="1000"/>
      <c r="M140" s="1000"/>
      <c r="N140" s="1000"/>
      <c r="O140" s="1000"/>
      <c r="P140" s="1000"/>
      <c r="Q140" s="1000"/>
      <c r="R140" s="1000"/>
      <c r="S140" s="1000"/>
      <c r="T140" s="1000"/>
      <c r="U140" s="1000"/>
      <c r="V140" s="1000"/>
      <c r="W140" s="1000"/>
      <c r="X140" s="1000"/>
      <c r="Y140" s="1000"/>
      <c r="Z140" s="1000"/>
      <c r="AA140" s="1000"/>
      <c r="AB140" s="1000"/>
      <c r="AC140" s="1000"/>
      <c r="AD140" s="1000"/>
      <c r="AE140" s="1000"/>
      <c r="AF140" s="1000"/>
      <c r="AG140" s="1000"/>
      <c r="AH140" s="1000"/>
      <c r="AI140" s="1000"/>
      <c r="AJ140" s="1000"/>
      <c r="AK140" s="1000"/>
      <c r="AL140" s="1000"/>
      <c r="AM140" s="1000"/>
      <c r="AN140" s="1000"/>
      <c r="AO140" s="1000"/>
      <c r="AP140" s="1000"/>
      <c r="AQ140" s="1000"/>
      <c r="AR140" s="1000"/>
      <c r="AS140" s="1000"/>
      <c r="AT140" s="1000"/>
      <c r="AU140" s="1000"/>
      <c r="AV140" s="1000"/>
      <c r="AW140" s="1000"/>
      <c r="AX140" s="1000"/>
      <c r="AY140" s="1000"/>
      <c r="AZ140" s="1000"/>
      <c r="BA140" s="1000"/>
      <c r="BB140" s="1000"/>
      <c r="BC140" s="1000"/>
      <c r="BD140" s="1000"/>
      <c r="BE140" s="1000"/>
      <c r="BF140" s="1000"/>
      <c r="BG140" s="1000"/>
      <c r="BH140" s="1000"/>
      <c r="BI140" s="1000"/>
      <c r="BJ140" s="1000"/>
      <c r="BK140" s="1000"/>
      <c r="BL140" s="1000"/>
      <c r="BM140" s="1000"/>
      <c r="BN140" s="1000"/>
      <c r="BO140" s="1000"/>
      <c r="BP140" s="1000"/>
      <c r="BQ140" s="1000"/>
      <c r="BR140" s="1000"/>
      <c r="BS140" s="1000"/>
      <c r="BT140" s="1000"/>
      <c r="BU140" s="1000"/>
      <c r="BV140" s="1000"/>
      <c r="BW140" s="1000"/>
      <c r="BX140" s="1000"/>
      <c r="BY140" s="1000"/>
      <c r="BZ140" s="1000"/>
      <c r="CA140" s="1000"/>
      <c r="CB140" s="1000"/>
      <c r="CC140" s="1000"/>
      <c r="CD140" s="1000"/>
      <c r="CE140" s="1000"/>
      <c r="CF140" s="1000"/>
      <c r="CG140" s="1000"/>
      <c r="CH140" s="1000"/>
      <c r="CI140" s="1000"/>
      <c r="CJ140" s="1000"/>
      <c r="CK140" s="1000"/>
      <c r="CL140" s="1000"/>
      <c r="CM140" s="1000"/>
      <c r="CN140" s="1000"/>
      <c r="CO140" s="1000"/>
      <c r="CP140" s="1000"/>
      <c r="CQ140" s="1000"/>
      <c r="CR140" s="1000"/>
      <c r="CS140" s="1000"/>
      <c r="CT140" s="1000"/>
      <c r="CU140" s="1000"/>
      <c r="CV140" s="1000"/>
      <c r="CW140" s="1000"/>
      <c r="CX140" s="1000"/>
      <c r="CY140" s="1000"/>
      <c r="CZ140" s="1000"/>
      <c r="DA140" s="1000"/>
      <c r="DB140" s="1000"/>
      <c r="DC140" s="1000"/>
      <c r="DD140" s="1000"/>
      <c r="DE140" s="1000"/>
      <c r="DF140" s="1000"/>
      <c r="DG140" s="1000"/>
      <c r="DH140" s="1000"/>
      <c r="DI140" s="1000"/>
      <c r="DJ140" s="1000"/>
      <c r="DK140" s="1000"/>
      <c r="DL140" s="1000"/>
      <c r="DM140" s="1000"/>
      <c r="DN140" s="1000"/>
      <c r="DO140" s="1000"/>
      <c r="DP140" s="1000"/>
      <c r="DQ140" s="1000"/>
      <c r="DR140" s="1000"/>
      <c r="DS140" s="1000"/>
      <c r="DT140" s="1000"/>
      <c r="DU140" s="1000"/>
      <c r="DV140" s="1000"/>
      <c r="DW140" s="1000"/>
      <c r="DX140" s="1000"/>
      <c r="DY140" s="1000"/>
      <c r="DZ140" s="1000"/>
      <c r="EA140" s="1000"/>
      <c r="EB140" s="1000"/>
      <c r="EC140" s="1001"/>
      <c r="ED140" s="273" t="str">
        <f t="shared" si="1"/>
        <v>xxxxxxxxxxxxxxxxxxxxxxxxxxxxxxxxxxxxxxxxxxxxxxxxxxxxxxxxxxxxxxxxxxxxxxxxxxxxxxxxxxxxxxxxxxxxxxxxxxxxxxxxxxxxxxxxxxxxxxxxxxxxxxxx</v>
      </c>
    </row>
    <row r="141" spans="1:134" x14ac:dyDescent="0.2">
      <c r="A141" s="342"/>
      <c r="B141" s="344" t="s">
        <v>204</v>
      </c>
      <c r="C141" s="1529"/>
      <c r="D141" s="1530"/>
      <c r="E141" s="1530"/>
      <c r="F141" s="1530"/>
      <c r="G141" s="1002"/>
      <c r="H141" s="1002"/>
      <c r="I141" s="1002"/>
      <c r="J141" s="1002"/>
      <c r="K141" s="1002"/>
      <c r="L141" s="1002"/>
      <c r="M141" s="1002"/>
      <c r="N141" s="1002"/>
      <c r="O141" s="1002"/>
      <c r="P141" s="1002"/>
      <c r="Q141" s="1002"/>
      <c r="R141" s="1002"/>
      <c r="S141" s="1002"/>
      <c r="T141" s="1002"/>
      <c r="U141" s="1002"/>
      <c r="V141" s="1002"/>
      <c r="W141" s="1002"/>
      <c r="X141" s="1002"/>
      <c r="Y141" s="1002"/>
      <c r="Z141" s="1002"/>
      <c r="AA141" s="1002"/>
      <c r="AB141" s="1002"/>
      <c r="AC141" s="1002"/>
      <c r="AD141" s="1002"/>
      <c r="AE141" s="1002"/>
      <c r="AF141" s="1002"/>
      <c r="AG141" s="1002"/>
      <c r="AH141" s="1002"/>
      <c r="AI141" s="1002"/>
      <c r="AJ141" s="1002"/>
      <c r="AK141" s="1002"/>
      <c r="AL141" s="1002"/>
      <c r="AM141" s="1002"/>
      <c r="AN141" s="1002"/>
      <c r="AO141" s="1002"/>
      <c r="AP141" s="1002"/>
      <c r="AQ141" s="1002"/>
      <c r="AR141" s="1002"/>
      <c r="AS141" s="1002"/>
      <c r="AT141" s="1002"/>
      <c r="AU141" s="1002"/>
      <c r="AV141" s="1002"/>
      <c r="AW141" s="1002"/>
      <c r="AX141" s="1002"/>
      <c r="AY141" s="1002"/>
      <c r="AZ141" s="1002"/>
      <c r="BA141" s="1002"/>
      <c r="BB141" s="1002"/>
      <c r="BC141" s="1002"/>
      <c r="BD141" s="1002"/>
      <c r="BE141" s="1002"/>
      <c r="BF141" s="1002"/>
      <c r="BG141" s="1002"/>
      <c r="BH141" s="1002"/>
      <c r="BI141" s="1002"/>
      <c r="BJ141" s="1002"/>
      <c r="BK141" s="1002"/>
      <c r="BL141" s="1002"/>
      <c r="BM141" s="1002"/>
      <c r="BN141" s="1002"/>
      <c r="BO141" s="1002"/>
      <c r="BP141" s="1002"/>
      <c r="BQ141" s="1002"/>
      <c r="BR141" s="1002"/>
      <c r="BS141" s="1002"/>
      <c r="BT141" s="1002"/>
      <c r="BU141" s="1002"/>
      <c r="BV141" s="1002"/>
      <c r="BW141" s="1002"/>
      <c r="BX141" s="1002"/>
      <c r="BY141" s="1002"/>
      <c r="BZ141" s="1002"/>
      <c r="CA141" s="1002"/>
      <c r="CB141" s="1002"/>
      <c r="CC141" s="1002"/>
      <c r="CD141" s="1002"/>
      <c r="CE141" s="1002"/>
      <c r="CF141" s="1002"/>
      <c r="CG141" s="1002"/>
      <c r="CH141" s="1002"/>
      <c r="CI141" s="1002"/>
      <c r="CJ141" s="1002"/>
      <c r="CK141" s="1002"/>
      <c r="CL141" s="1002"/>
      <c r="CM141" s="1002"/>
      <c r="CN141" s="1002"/>
      <c r="CO141" s="1002"/>
      <c r="CP141" s="1002"/>
      <c r="CQ141" s="1002"/>
      <c r="CR141" s="1002"/>
      <c r="CS141" s="1002"/>
      <c r="CT141" s="1002"/>
      <c r="CU141" s="1002"/>
      <c r="CV141" s="1002"/>
      <c r="CW141" s="1002"/>
      <c r="CX141" s="1002"/>
      <c r="CY141" s="1002"/>
      <c r="CZ141" s="1002"/>
      <c r="DA141" s="1002"/>
      <c r="DB141" s="1002"/>
      <c r="DC141" s="1002"/>
      <c r="DD141" s="1002"/>
      <c r="DE141" s="1002"/>
      <c r="DF141" s="1002"/>
      <c r="DG141" s="1002"/>
      <c r="DH141" s="1002"/>
      <c r="DI141" s="1002"/>
      <c r="DJ141" s="1002"/>
      <c r="DK141" s="1002"/>
      <c r="DL141" s="1002"/>
      <c r="DM141" s="1002"/>
      <c r="DN141" s="1002"/>
      <c r="DO141" s="1002"/>
      <c r="DP141" s="1002"/>
      <c r="DQ141" s="1002"/>
      <c r="DR141" s="1002"/>
      <c r="DS141" s="1002"/>
      <c r="DT141" s="1002"/>
      <c r="DU141" s="1002"/>
      <c r="DV141" s="1002"/>
      <c r="DW141" s="1002"/>
      <c r="DX141" s="1002"/>
      <c r="DY141" s="1002"/>
      <c r="DZ141" s="1002"/>
      <c r="EA141" s="1002"/>
      <c r="EB141" s="1002"/>
      <c r="EC141" s="1003"/>
      <c r="ED141" s="273" t="str">
        <f t="shared" si="1"/>
        <v>xxxxxxxxxxxxxxxxxxxxxxxxxxxxxxxxxxxxxxxxxxxxxxxxxxxxxxxxxxxxxxxxxxxxxxxxxxxxxxxxxxxxxxxxxxxxxxxxxxxxxxxxxxxxxxxxxxxxxxxxxxxxxxxx</v>
      </c>
    </row>
    <row r="142" spans="1:134" x14ac:dyDescent="0.2">
      <c r="A142" s="280"/>
      <c r="B142" s="909" t="s">
        <v>200</v>
      </c>
      <c r="C142" s="1526"/>
      <c r="D142" s="1528"/>
      <c r="E142" s="1528"/>
      <c r="F142" s="1528"/>
      <c r="G142" s="998"/>
      <c r="H142" s="998"/>
      <c r="I142" s="998"/>
      <c r="J142" s="998"/>
      <c r="K142" s="998"/>
      <c r="L142" s="998"/>
      <c r="M142" s="998"/>
      <c r="N142" s="998"/>
      <c r="O142" s="998"/>
      <c r="P142" s="998"/>
      <c r="Q142" s="998"/>
      <c r="R142" s="998"/>
      <c r="S142" s="998"/>
      <c r="T142" s="998"/>
      <c r="U142" s="998"/>
      <c r="V142" s="998"/>
      <c r="W142" s="998"/>
      <c r="X142" s="998"/>
      <c r="Y142" s="998"/>
      <c r="Z142" s="998"/>
      <c r="AA142" s="998"/>
      <c r="AB142" s="998"/>
      <c r="AC142" s="998"/>
      <c r="AD142" s="998"/>
      <c r="AE142" s="998"/>
      <c r="AF142" s="998"/>
      <c r="AG142" s="998"/>
      <c r="AH142" s="998"/>
      <c r="AI142" s="998"/>
      <c r="AJ142" s="998"/>
      <c r="AK142" s="998"/>
      <c r="AL142" s="998"/>
      <c r="AM142" s="998"/>
      <c r="AN142" s="998"/>
      <c r="AO142" s="998"/>
      <c r="AP142" s="998"/>
      <c r="AQ142" s="998"/>
      <c r="AR142" s="998"/>
      <c r="AS142" s="998"/>
      <c r="AT142" s="998"/>
      <c r="AU142" s="998"/>
      <c r="AV142" s="998"/>
      <c r="AW142" s="998"/>
      <c r="AX142" s="998"/>
      <c r="AY142" s="998"/>
      <c r="AZ142" s="998"/>
      <c r="BA142" s="998"/>
      <c r="BB142" s="998"/>
      <c r="BC142" s="998"/>
      <c r="BD142" s="998"/>
      <c r="BE142" s="998"/>
      <c r="BF142" s="998"/>
      <c r="BG142" s="998"/>
      <c r="BH142" s="998"/>
      <c r="BI142" s="998"/>
      <c r="BJ142" s="998"/>
      <c r="BK142" s="998"/>
      <c r="BL142" s="998"/>
      <c r="BM142" s="998"/>
      <c r="BN142" s="998"/>
      <c r="BO142" s="998"/>
      <c r="BP142" s="998"/>
      <c r="BQ142" s="998"/>
      <c r="BR142" s="998"/>
      <c r="BS142" s="998"/>
      <c r="BT142" s="998"/>
      <c r="BU142" s="998"/>
      <c r="BV142" s="998"/>
      <c r="BW142" s="998"/>
      <c r="BX142" s="998"/>
      <c r="BY142" s="998"/>
      <c r="BZ142" s="998"/>
      <c r="CA142" s="998"/>
      <c r="CB142" s="998"/>
      <c r="CC142" s="998"/>
      <c r="CD142" s="998"/>
      <c r="CE142" s="998"/>
      <c r="CF142" s="998"/>
      <c r="CG142" s="998"/>
      <c r="CH142" s="998"/>
      <c r="CI142" s="998"/>
      <c r="CJ142" s="998"/>
      <c r="CK142" s="998"/>
      <c r="CL142" s="998"/>
      <c r="CM142" s="998"/>
      <c r="CN142" s="998"/>
      <c r="CO142" s="998"/>
      <c r="CP142" s="998"/>
      <c r="CQ142" s="998"/>
      <c r="CR142" s="998"/>
      <c r="CS142" s="998"/>
      <c r="CT142" s="998"/>
      <c r="CU142" s="998"/>
      <c r="CV142" s="998"/>
      <c r="CW142" s="998"/>
      <c r="CX142" s="998"/>
      <c r="CY142" s="998"/>
      <c r="CZ142" s="998"/>
      <c r="DA142" s="998"/>
      <c r="DB142" s="998"/>
      <c r="DC142" s="998"/>
      <c r="DD142" s="998"/>
      <c r="DE142" s="998"/>
      <c r="DF142" s="998"/>
      <c r="DG142" s="998"/>
      <c r="DH142" s="998"/>
      <c r="DI142" s="998"/>
      <c r="DJ142" s="998"/>
      <c r="DK142" s="998"/>
      <c r="DL142" s="998"/>
      <c r="DM142" s="998"/>
      <c r="DN142" s="998"/>
      <c r="DO142" s="998"/>
      <c r="DP142" s="998"/>
      <c r="DQ142" s="998"/>
      <c r="DR142" s="998"/>
      <c r="DS142" s="998"/>
      <c r="DT142" s="998"/>
      <c r="DU142" s="998"/>
      <c r="DV142" s="998"/>
      <c r="DW142" s="998"/>
      <c r="DX142" s="998"/>
      <c r="DY142" s="998"/>
      <c r="DZ142" s="998"/>
      <c r="EA142" s="998"/>
      <c r="EB142" s="998"/>
      <c r="EC142" s="999"/>
      <c r="ED142" s="273" t="str">
        <f t="shared" si="1"/>
        <v>xxxxxxxxxxxxxxxxxxxxxxxxxxxxxxxxxxxxxxxxxxxxxxxxxxxxxxxxxxxxxxxxxxxxxxxxxxxxxxxxxxxxxxxxxxxxxxxxxxxxxxxxxxxxxxxxxxxxxxxxxxxxxxxx</v>
      </c>
    </row>
    <row r="143" spans="1:134" x14ac:dyDescent="0.2">
      <c r="A143" s="280">
        <v>5129</v>
      </c>
      <c r="B143" s="338" t="s">
        <v>205</v>
      </c>
      <c r="C143" s="1526">
        <f>SUMPRODUCT(SUMIF('Sch ParentTrial Balance Input'!$A:$A,'Sch Parent TB Converter'!$G143:$EC143,'Sch ParentTrial Balance Input'!C:C))</f>
        <v>0</v>
      </c>
      <c r="D143" s="1526">
        <f>SUMPRODUCT(SUMIF('Sch ParentTrial Balance Input'!$A:$A,'Sch Parent TB Converter'!$G143:$EC143,'Sch ParentTrial Balance Input'!D:D))</f>
        <v>0</v>
      </c>
      <c r="E143" s="1526">
        <f>SUMPRODUCT(SUMIF('Sch ParentTrial Balance Input'!$A:$A,'Sch Parent TB Converter'!$G143:$EC143,'Sch ParentTrial Balance Input'!E:E))</f>
        <v>0</v>
      </c>
      <c r="F143" s="1526">
        <f>SUMPRODUCT(SUMIF('Sch ParentTrial Balance Input'!$A:$A,'Sch Parent TB Converter'!$G143:$EC143,'Sch ParentTrial Balance Input'!F:F))</f>
        <v>0</v>
      </c>
      <c r="G143" s="1000"/>
      <c r="H143" s="1000"/>
      <c r="I143" s="1000"/>
      <c r="J143" s="1000"/>
      <c r="K143" s="1000"/>
      <c r="L143" s="1000"/>
      <c r="M143" s="1000"/>
      <c r="N143" s="1000"/>
      <c r="O143" s="1000"/>
      <c r="P143" s="1000"/>
      <c r="Q143" s="1000"/>
      <c r="R143" s="1000"/>
      <c r="S143" s="1000"/>
      <c r="T143" s="1000"/>
      <c r="U143" s="1000"/>
      <c r="V143" s="1000"/>
      <c r="W143" s="1000"/>
      <c r="X143" s="1000"/>
      <c r="Y143" s="1000"/>
      <c r="Z143" s="1000"/>
      <c r="AA143" s="1000"/>
      <c r="AB143" s="1000"/>
      <c r="AC143" s="1000"/>
      <c r="AD143" s="1000"/>
      <c r="AE143" s="1000"/>
      <c r="AF143" s="1000"/>
      <c r="AG143" s="1000"/>
      <c r="AH143" s="1000"/>
      <c r="AI143" s="1000"/>
      <c r="AJ143" s="1000"/>
      <c r="AK143" s="1000"/>
      <c r="AL143" s="1000"/>
      <c r="AM143" s="1000"/>
      <c r="AN143" s="1000"/>
      <c r="AO143" s="1000"/>
      <c r="AP143" s="1000"/>
      <c r="AQ143" s="1000"/>
      <c r="AR143" s="1000"/>
      <c r="AS143" s="1000"/>
      <c r="AT143" s="1000"/>
      <c r="AU143" s="1000"/>
      <c r="AV143" s="1000"/>
      <c r="AW143" s="1000"/>
      <c r="AX143" s="1000"/>
      <c r="AY143" s="1000"/>
      <c r="AZ143" s="1000"/>
      <c r="BA143" s="1000"/>
      <c r="BB143" s="1000"/>
      <c r="BC143" s="1000"/>
      <c r="BD143" s="1000"/>
      <c r="BE143" s="1000"/>
      <c r="BF143" s="1000"/>
      <c r="BG143" s="1000"/>
      <c r="BH143" s="1000"/>
      <c r="BI143" s="1000"/>
      <c r="BJ143" s="1000"/>
      <c r="BK143" s="1000"/>
      <c r="BL143" s="1000"/>
      <c r="BM143" s="1000"/>
      <c r="BN143" s="1000"/>
      <c r="BO143" s="1000"/>
      <c r="BP143" s="1000"/>
      <c r="BQ143" s="1000"/>
      <c r="BR143" s="1000"/>
      <c r="BS143" s="1000"/>
      <c r="BT143" s="1000"/>
      <c r="BU143" s="1000"/>
      <c r="BV143" s="1000"/>
      <c r="BW143" s="1000"/>
      <c r="BX143" s="1000"/>
      <c r="BY143" s="1000"/>
      <c r="BZ143" s="1000"/>
      <c r="CA143" s="1000"/>
      <c r="CB143" s="1000"/>
      <c r="CC143" s="1000"/>
      <c r="CD143" s="1000"/>
      <c r="CE143" s="1000"/>
      <c r="CF143" s="1000"/>
      <c r="CG143" s="1000"/>
      <c r="CH143" s="1000"/>
      <c r="CI143" s="1000"/>
      <c r="CJ143" s="1000"/>
      <c r="CK143" s="1000"/>
      <c r="CL143" s="1000"/>
      <c r="CM143" s="1000"/>
      <c r="CN143" s="1000"/>
      <c r="CO143" s="1000"/>
      <c r="CP143" s="1000"/>
      <c r="CQ143" s="1000"/>
      <c r="CR143" s="1000"/>
      <c r="CS143" s="1000"/>
      <c r="CT143" s="1000"/>
      <c r="CU143" s="1000"/>
      <c r="CV143" s="1000"/>
      <c r="CW143" s="1000"/>
      <c r="CX143" s="1000"/>
      <c r="CY143" s="1000"/>
      <c r="CZ143" s="1000"/>
      <c r="DA143" s="1000"/>
      <c r="DB143" s="1000"/>
      <c r="DC143" s="1000"/>
      <c r="DD143" s="1000"/>
      <c r="DE143" s="1000"/>
      <c r="DF143" s="1000"/>
      <c r="DG143" s="1000"/>
      <c r="DH143" s="1000"/>
      <c r="DI143" s="1000"/>
      <c r="DJ143" s="1000"/>
      <c r="DK143" s="1000"/>
      <c r="DL143" s="1000"/>
      <c r="DM143" s="1000"/>
      <c r="DN143" s="1000"/>
      <c r="DO143" s="1000"/>
      <c r="DP143" s="1000"/>
      <c r="DQ143" s="1000"/>
      <c r="DR143" s="1000"/>
      <c r="DS143" s="1000"/>
      <c r="DT143" s="1000"/>
      <c r="DU143" s="1000"/>
      <c r="DV143" s="1000"/>
      <c r="DW143" s="1000"/>
      <c r="DX143" s="1000"/>
      <c r="DY143" s="1000"/>
      <c r="DZ143" s="1000"/>
      <c r="EA143" s="1000"/>
      <c r="EB143" s="1000"/>
      <c r="EC143" s="1001"/>
      <c r="ED143" s="273" t="str">
        <f t="shared" si="1"/>
        <v>xxxxxxxxxxxxxxxxxxxxxxxxxxxxxxxxxxxxxxxxxxxxxxxxxxxxxxxxxxxxxxxxxxxxxxxxxxxxxxxxxxxxxxxxxxxxxxxxxxxxxxxxxxxxxxxxxxxxxxxxxxxxxxxx</v>
      </c>
    </row>
    <row r="144" spans="1:134" x14ac:dyDescent="0.2">
      <c r="A144" s="280">
        <v>5130</v>
      </c>
      <c r="B144" s="338" t="s">
        <v>206</v>
      </c>
      <c r="C144" s="1526">
        <f>SUMPRODUCT(SUMIF('Sch ParentTrial Balance Input'!$A:$A,'Sch Parent TB Converter'!$G144:$EC144,'Sch ParentTrial Balance Input'!C:C))</f>
        <v>0</v>
      </c>
      <c r="D144" s="1526">
        <f>SUMPRODUCT(SUMIF('Sch ParentTrial Balance Input'!$A:$A,'Sch Parent TB Converter'!$G144:$EC144,'Sch ParentTrial Balance Input'!D:D))</f>
        <v>0</v>
      </c>
      <c r="E144" s="1526">
        <f>SUMPRODUCT(SUMIF('Sch ParentTrial Balance Input'!$A:$A,'Sch Parent TB Converter'!$G144:$EC144,'Sch ParentTrial Balance Input'!E:E))</f>
        <v>0</v>
      </c>
      <c r="F144" s="1526">
        <f>SUMPRODUCT(SUMIF('Sch ParentTrial Balance Input'!$A:$A,'Sch Parent TB Converter'!$G144:$EC144,'Sch ParentTrial Balance Input'!F:F))</f>
        <v>0</v>
      </c>
      <c r="G144" s="1000"/>
      <c r="H144" s="1000"/>
      <c r="I144" s="1000"/>
      <c r="J144" s="1000"/>
      <c r="K144" s="1000"/>
      <c r="L144" s="1000"/>
      <c r="M144" s="1000"/>
      <c r="N144" s="1000"/>
      <c r="O144" s="1000"/>
      <c r="P144" s="1000"/>
      <c r="Q144" s="1000"/>
      <c r="R144" s="1000"/>
      <c r="S144" s="1000"/>
      <c r="T144" s="1000"/>
      <c r="U144" s="1000"/>
      <c r="V144" s="1000"/>
      <c r="W144" s="1000"/>
      <c r="X144" s="1000"/>
      <c r="Y144" s="1000"/>
      <c r="Z144" s="1000"/>
      <c r="AA144" s="1000"/>
      <c r="AB144" s="1000"/>
      <c r="AC144" s="1000"/>
      <c r="AD144" s="1000"/>
      <c r="AE144" s="1000"/>
      <c r="AF144" s="1000"/>
      <c r="AG144" s="1000"/>
      <c r="AH144" s="1000"/>
      <c r="AI144" s="1000"/>
      <c r="AJ144" s="1000"/>
      <c r="AK144" s="1000"/>
      <c r="AL144" s="1000"/>
      <c r="AM144" s="1000"/>
      <c r="AN144" s="1000"/>
      <c r="AO144" s="1000"/>
      <c r="AP144" s="1000"/>
      <c r="AQ144" s="1000"/>
      <c r="AR144" s="1000"/>
      <c r="AS144" s="1000"/>
      <c r="AT144" s="1000"/>
      <c r="AU144" s="1000"/>
      <c r="AV144" s="1000"/>
      <c r="AW144" s="1000"/>
      <c r="AX144" s="1000"/>
      <c r="AY144" s="1000"/>
      <c r="AZ144" s="1000"/>
      <c r="BA144" s="1000"/>
      <c r="BB144" s="1000"/>
      <c r="BC144" s="1000"/>
      <c r="BD144" s="1000"/>
      <c r="BE144" s="1000"/>
      <c r="BF144" s="1000"/>
      <c r="BG144" s="1000"/>
      <c r="BH144" s="1000"/>
      <c r="BI144" s="1000"/>
      <c r="BJ144" s="1000"/>
      <c r="BK144" s="1000"/>
      <c r="BL144" s="1000"/>
      <c r="BM144" s="1000"/>
      <c r="BN144" s="1000"/>
      <c r="BO144" s="1000"/>
      <c r="BP144" s="1000"/>
      <c r="BQ144" s="1000"/>
      <c r="BR144" s="1000"/>
      <c r="BS144" s="1000"/>
      <c r="BT144" s="1000"/>
      <c r="BU144" s="1000"/>
      <c r="BV144" s="1000"/>
      <c r="BW144" s="1000"/>
      <c r="BX144" s="1000"/>
      <c r="BY144" s="1000"/>
      <c r="BZ144" s="1000"/>
      <c r="CA144" s="1000"/>
      <c r="CB144" s="1000"/>
      <c r="CC144" s="1000"/>
      <c r="CD144" s="1000"/>
      <c r="CE144" s="1000"/>
      <c r="CF144" s="1000"/>
      <c r="CG144" s="1000"/>
      <c r="CH144" s="1000"/>
      <c r="CI144" s="1000"/>
      <c r="CJ144" s="1000"/>
      <c r="CK144" s="1000"/>
      <c r="CL144" s="1000"/>
      <c r="CM144" s="1000"/>
      <c r="CN144" s="1000"/>
      <c r="CO144" s="1000"/>
      <c r="CP144" s="1000"/>
      <c r="CQ144" s="1000"/>
      <c r="CR144" s="1000"/>
      <c r="CS144" s="1000"/>
      <c r="CT144" s="1000"/>
      <c r="CU144" s="1000"/>
      <c r="CV144" s="1000"/>
      <c r="CW144" s="1000"/>
      <c r="CX144" s="1000"/>
      <c r="CY144" s="1000"/>
      <c r="CZ144" s="1000"/>
      <c r="DA144" s="1000"/>
      <c r="DB144" s="1000"/>
      <c r="DC144" s="1000"/>
      <c r="DD144" s="1000"/>
      <c r="DE144" s="1000"/>
      <c r="DF144" s="1000"/>
      <c r="DG144" s="1000"/>
      <c r="DH144" s="1000"/>
      <c r="DI144" s="1000"/>
      <c r="DJ144" s="1000"/>
      <c r="DK144" s="1000"/>
      <c r="DL144" s="1000"/>
      <c r="DM144" s="1000"/>
      <c r="DN144" s="1000"/>
      <c r="DO144" s="1000"/>
      <c r="DP144" s="1000"/>
      <c r="DQ144" s="1000"/>
      <c r="DR144" s="1000"/>
      <c r="DS144" s="1000"/>
      <c r="DT144" s="1000"/>
      <c r="DU144" s="1000"/>
      <c r="DV144" s="1000"/>
      <c r="DW144" s="1000"/>
      <c r="DX144" s="1000"/>
      <c r="DY144" s="1000"/>
      <c r="DZ144" s="1000"/>
      <c r="EA144" s="1000"/>
      <c r="EB144" s="1000"/>
      <c r="EC144" s="1001"/>
      <c r="ED144" s="273" t="str">
        <f t="shared" si="1"/>
        <v>xxxxxxxxxxxxxxxxxxxxxxxxxxxxxxxxxxxxxxxxxxxxxxxxxxxxxxxxxxxxxxxxxxxxxxxxxxxxxxxxxxxxxxxxxxxxxxxxxxxxxxxxxxxxxxxxxxxxxxxxxxxxxxxx</v>
      </c>
    </row>
    <row r="145" spans="1:134" x14ac:dyDescent="0.2">
      <c r="A145" s="280">
        <v>5138</v>
      </c>
      <c r="B145" s="338" t="s">
        <v>207</v>
      </c>
      <c r="C145" s="1526">
        <f>SUMPRODUCT(SUMIF('Sch ParentTrial Balance Input'!$A:$A,'Sch Parent TB Converter'!$G145:$EC145,'Sch ParentTrial Balance Input'!C:C))</f>
        <v>0</v>
      </c>
      <c r="D145" s="1526">
        <f>SUMPRODUCT(SUMIF('Sch ParentTrial Balance Input'!$A:$A,'Sch Parent TB Converter'!$G145:$EC145,'Sch ParentTrial Balance Input'!D:D))</f>
        <v>0</v>
      </c>
      <c r="E145" s="1526">
        <f>SUMPRODUCT(SUMIF('Sch ParentTrial Balance Input'!$A:$A,'Sch Parent TB Converter'!$G145:$EC145,'Sch ParentTrial Balance Input'!E:E))</f>
        <v>0</v>
      </c>
      <c r="F145" s="1526">
        <f>SUMPRODUCT(SUMIF('Sch ParentTrial Balance Input'!$A:$A,'Sch Parent TB Converter'!$G145:$EC145,'Sch ParentTrial Balance Input'!F:F))</f>
        <v>0</v>
      </c>
      <c r="G145" s="1000"/>
      <c r="H145" s="1000"/>
      <c r="I145" s="1000"/>
      <c r="J145" s="1000"/>
      <c r="K145" s="1000"/>
      <c r="L145" s="1000"/>
      <c r="M145" s="1000"/>
      <c r="N145" s="1000"/>
      <c r="O145" s="1000"/>
      <c r="P145" s="1000"/>
      <c r="Q145" s="1000"/>
      <c r="R145" s="1000"/>
      <c r="S145" s="1000"/>
      <c r="T145" s="1000"/>
      <c r="U145" s="1000"/>
      <c r="V145" s="1000"/>
      <c r="W145" s="1000"/>
      <c r="X145" s="1000"/>
      <c r="Y145" s="1000"/>
      <c r="Z145" s="1000"/>
      <c r="AA145" s="1000"/>
      <c r="AB145" s="1000"/>
      <c r="AC145" s="1000"/>
      <c r="AD145" s="1000"/>
      <c r="AE145" s="1000"/>
      <c r="AF145" s="1000"/>
      <c r="AG145" s="1000"/>
      <c r="AH145" s="1000"/>
      <c r="AI145" s="1000"/>
      <c r="AJ145" s="1000"/>
      <c r="AK145" s="1000"/>
      <c r="AL145" s="1000"/>
      <c r="AM145" s="1000"/>
      <c r="AN145" s="1000"/>
      <c r="AO145" s="1000"/>
      <c r="AP145" s="1000"/>
      <c r="AQ145" s="1000"/>
      <c r="AR145" s="1000"/>
      <c r="AS145" s="1000"/>
      <c r="AT145" s="1000"/>
      <c r="AU145" s="1000"/>
      <c r="AV145" s="1000"/>
      <c r="AW145" s="1000"/>
      <c r="AX145" s="1000"/>
      <c r="AY145" s="1000"/>
      <c r="AZ145" s="1000"/>
      <c r="BA145" s="1000"/>
      <c r="BB145" s="1000"/>
      <c r="BC145" s="1000"/>
      <c r="BD145" s="1000"/>
      <c r="BE145" s="1000"/>
      <c r="BF145" s="1000"/>
      <c r="BG145" s="1000"/>
      <c r="BH145" s="1000"/>
      <c r="BI145" s="1000"/>
      <c r="BJ145" s="1000"/>
      <c r="BK145" s="1000"/>
      <c r="BL145" s="1000"/>
      <c r="BM145" s="1000"/>
      <c r="BN145" s="1000"/>
      <c r="BO145" s="1000"/>
      <c r="BP145" s="1000"/>
      <c r="BQ145" s="1000"/>
      <c r="BR145" s="1000"/>
      <c r="BS145" s="1000"/>
      <c r="BT145" s="1000"/>
      <c r="BU145" s="1000"/>
      <c r="BV145" s="1000"/>
      <c r="BW145" s="1000"/>
      <c r="BX145" s="1000"/>
      <c r="BY145" s="1000"/>
      <c r="BZ145" s="1000"/>
      <c r="CA145" s="1000"/>
      <c r="CB145" s="1000"/>
      <c r="CC145" s="1000"/>
      <c r="CD145" s="1000"/>
      <c r="CE145" s="1000"/>
      <c r="CF145" s="1000"/>
      <c r="CG145" s="1000"/>
      <c r="CH145" s="1000"/>
      <c r="CI145" s="1000"/>
      <c r="CJ145" s="1000"/>
      <c r="CK145" s="1000"/>
      <c r="CL145" s="1000"/>
      <c r="CM145" s="1000"/>
      <c r="CN145" s="1000"/>
      <c r="CO145" s="1000"/>
      <c r="CP145" s="1000"/>
      <c r="CQ145" s="1000"/>
      <c r="CR145" s="1000"/>
      <c r="CS145" s="1000"/>
      <c r="CT145" s="1000"/>
      <c r="CU145" s="1000"/>
      <c r="CV145" s="1000"/>
      <c r="CW145" s="1000"/>
      <c r="CX145" s="1000"/>
      <c r="CY145" s="1000"/>
      <c r="CZ145" s="1000"/>
      <c r="DA145" s="1000"/>
      <c r="DB145" s="1000"/>
      <c r="DC145" s="1000"/>
      <c r="DD145" s="1000"/>
      <c r="DE145" s="1000"/>
      <c r="DF145" s="1000"/>
      <c r="DG145" s="1000"/>
      <c r="DH145" s="1000"/>
      <c r="DI145" s="1000"/>
      <c r="DJ145" s="1000"/>
      <c r="DK145" s="1000"/>
      <c r="DL145" s="1000"/>
      <c r="DM145" s="1000"/>
      <c r="DN145" s="1000"/>
      <c r="DO145" s="1000"/>
      <c r="DP145" s="1000"/>
      <c r="DQ145" s="1000"/>
      <c r="DR145" s="1000"/>
      <c r="DS145" s="1000"/>
      <c r="DT145" s="1000"/>
      <c r="DU145" s="1000"/>
      <c r="DV145" s="1000"/>
      <c r="DW145" s="1000"/>
      <c r="DX145" s="1000"/>
      <c r="DY145" s="1000"/>
      <c r="DZ145" s="1000"/>
      <c r="EA145" s="1000"/>
      <c r="EB145" s="1000"/>
      <c r="EC145" s="1001"/>
      <c r="ED145" s="273" t="str">
        <f t="shared" si="1"/>
        <v>xxxxxxxxxxxxxxxxxxxxxxxxxxxxxxxxxxxxxxxxxxxxxxxxxxxxxxxxxxxxxxxxxxxxxxxxxxxxxxxxxxxxxxxxxxxxxxxxxxxxxxxxxxxxxxxxxxxxxxxxxxxxxxxx</v>
      </c>
    </row>
    <row r="146" spans="1:134" x14ac:dyDescent="0.2">
      <c r="A146" s="280">
        <v>5132</v>
      </c>
      <c r="B146" s="338" t="s">
        <v>208</v>
      </c>
      <c r="C146" s="1526">
        <f>SUMPRODUCT(SUMIF('Sch ParentTrial Balance Input'!$A:$A,'Sch Parent TB Converter'!$G146:$EC146,'Sch ParentTrial Balance Input'!C:C))</f>
        <v>0</v>
      </c>
      <c r="D146" s="1526">
        <f>SUMPRODUCT(SUMIF('Sch ParentTrial Balance Input'!$A:$A,'Sch Parent TB Converter'!$G146:$EC146,'Sch ParentTrial Balance Input'!D:D))</f>
        <v>0</v>
      </c>
      <c r="E146" s="1526">
        <f>SUMPRODUCT(SUMIF('Sch ParentTrial Balance Input'!$A:$A,'Sch Parent TB Converter'!$G146:$EC146,'Sch ParentTrial Balance Input'!E:E))</f>
        <v>0</v>
      </c>
      <c r="F146" s="1526">
        <f>SUMPRODUCT(SUMIF('Sch ParentTrial Balance Input'!$A:$A,'Sch Parent TB Converter'!$G146:$EC146,'Sch ParentTrial Balance Input'!F:F))</f>
        <v>0</v>
      </c>
      <c r="G146" s="1000"/>
      <c r="H146" s="1000"/>
      <c r="I146" s="1000"/>
      <c r="J146" s="1000"/>
      <c r="K146" s="1000"/>
      <c r="L146" s="1000"/>
      <c r="M146" s="1000"/>
      <c r="N146" s="1000"/>
      <c r="O146" s="1000"/>
      <c r="P146" s="1000"/>
      <c r="Q146" s="1000"/>
      <c r="R146" s="1000"/>
      <c r="S146" s="1000"/>
      <c r="T146" s="1000"/>
      <c r="U146" s="1000"/>
      <c r="V146" s="1000"/>
      <c r="W146" s="1000"/>
      <c r="X146" s="1000"/>
      <c r="Y146" s="1000"/>
      <c r="Z146" s="1000"/>
      <c r="AA146" s="1000"/>
      <c r="AB146" s="1000"/>
      <c r="AC146" s="1000"/>
      <c r="AD146" s="1000"/>
      <c r="AE146" s="1000"/>
      <c r="AF146" s="1000"/>
      <c r="AG146" s="1000"/>
      <c r="AH146" s="1000"/>
      <c r="AI146" s="1000"/>
      <c r="AJ146" s="1000"/>
      <c r="AK146" s="1000"/>
      <c r="AL146" s="1000"/>
      <c r="AM146" s="1000"/>
      <c r="AN146" s="1000"/>
      <c r="AO146" s="1000"/>
      <c r="AP146" s="1000"/>
      <c r="AQ146" s="1000"/>
      <c r="AR146" s="1000"/>
      <c r="AS146" s="1000"/>
      <c r="AT146" s="1000"/>
      <c r="AU146" s="1000"/>
      <c r="AV146" s="1000"/>
      <c r="AW146" s="1000"/>
      <c r="AX146" s="1000"/>
      <c r="AY146" s="1000"/>
      <c r="AZ146" s="1000"/>
      <c r="BA146" s="1000"/>
      <c r="BB146" s="1000"/>
      <c r="BC146" s="1000"/>
      <c r="BD146" s="1000"/>
      <c r="BE146" s="1000"/>
      <c r="BF146" s="1000"/>
      <c r="BG146" s="1000"/>
      <c r="BH146" s="1000"/>
      <c r="BI146" s="1000"/>
      <c r="BJ146" s="1000"/>
      <c r="BK146" s="1000"/>
      <c r="BL146" s="1000"/>
      <c r="BM146" s="1000"/>
      <c r="BN146" s="1000"/>
      <c r="BO146" s="1000"/>
      <c r="BP146" s="1000"/>
      <c r="BQ146" s="1000"/>
      <c r="BR146" s="1000"/>
      <c r="BS146" s="1000"/>
      <c r="BT146" s="1000"/>
      <c r="BU146" s="1000"/>
      <c r="BV146" s="1000"/>
      <c r="BW146" s="1000"/>
      <c r="BX146" s="1000"/>
      <c r="BY146" s="1000"/>
      <c r="BZ146" s="1000"/>
      <c r="CA146" s="1000"/>
      <c r="CB146" s="1000"/>
      <c r="CC146" s="1000"/>
      <c r="CD146" s="1000"/>
      <c r="CE146" s="1000"/>
      <c r="CF146" s="1000"/>
      <c r="CG146" s="1000"/>
      <c r="CH146" s="1000"/>
      <c r="CI146" s="1000"/>
      <c r="CJ146" s="1000"/>
      <c r="CK146" s="1000"/>
      <c r="CL146" s="1000"/>
      <c r="CM146" s="1000"/>
      <c r="CN146" s="1000"/>
      <c r="CO146" s="1000"/>
      <c r="CP146" s="1000"/>
      <c r="CQ146" s="1000"/>
      <c r="CR146" s="1000"/>
      <c r="CS146" s="1000"/>
      <c r="CT146" s="1000"/>
      <c r="CU146" s="1000"/>
      <c r="CV146" s="1000"/>
      <c r="CW146" s="1000"/>
      <c r="CX146" s="1000"/>
      <c r="CY146" s="1000"/>
      <c r="CZ146" s="1000"/>
      <c r="DA146" s="1000"/>
      <c r="DB146" s="1000"/>
      <c r="DC146" s="1000"/>
      <c r="DD146" s="1000"/>
      <c r="DE146" s="1000"/>
      <c r="DF146" s="1000"/>
      <c r="DG146" s="1000"/>
      <c r="DH146" s="1000"/>
      <c r="DI146" s="1000"/>
      <c r="DJ146" s="1000"/>
      <c r="DK146" s="1000"/>
      <c r="DL146" s="1000"/>
      <c r="DM146" s="1000"/>
      <c r="DN146" s="1000"/>
      <c r="DO146" s="1000"/>
      <c r="DP146" s="1000"/>
      <c r="DQ146" s="1000"/>
      <c r="DR146" s="1000"/>
      <c r="DS146" s="1000"/>
      <c r="DT146" s="1000"/>
      <c r="DU146" s="1000"/>
      <c r="DV146" s="1000"/>
      <c r="DW146" s="1000"/>
      <c r="DX146" s="1000"/>
      <c r="DY146" s="1000"/>
      <c r="DZ146" s="1000"/>
      <c r="EA146" s="1000"/>
      <c r="EB146" s="1000"/>
      <c r="EC146" s="1001"/>
      <c r="ED146" s="273" t="str">
        <f t="shared" si="1"/>
        <v>xxxxxxxxxxxxxxxxxxxxxxxxxxxxxxxxxxxxxxxxxxxxxxxxxxxxxxxxxxxxxxxxxxxxxxxxxxxxxxxxxxxxxxxxxxxxxxxxxxxxxxxxxxxxxxxxxxxxxxxxxxxxxxxx</v>
      </c>
    </row>
    <row r="147" spans="1:134" x14ac:dyDescent="0.2">
      <c r="A147" s="280">
        <v>5133</v>
      </c>
      <c r="B147" s="338" t="s">
        <v>209</v>
      </c>
      <c r="C147" s="1526">
        <f>SUMPRODUCT(SUMIF('Sch ParentTrial Balance Input'!$A:$A,'Sch Parent TB Converter'!$G147:$EC147,'Sch ParentTrial Balance Input'!C:C))</f>
        <v>0</v>
      </c>
      <c r="D147" s="1526">
        <f>SUMPRODUCT(SUMIF('Sch ParentTrial Balance Input'!$A:$A,'Sch Parent TB Converter'!$G147:$EC147,'Sch ParentTrial Balance Input'!D:D))</f>
        <v>0</v>
      </c>
      <c r="E147" s="1526">
        <f>SUMPRODUCT(SUMIF('Sch ParentTrial Balance Input'!$A:$A,'Sch Parent TB Converter'!$G147:$EC147,'Sch ParentTrial Balance Input'!E:E))</f>
        <v>0</v>
      </c>
      <c r="F147" s="1526">
        <f>SUMPRODUCT(SUMIF('Sch ParentTrial Balance Input'!$A:$A,'Sch Parent TB Converter'!$G147:$EC147,'Sch ParentTrial Balance Input'!F:F))</f>
        <v>0</v>
      </c>
      <c r="G147" s="1000"/>
      <c r="H147" s="1000"/>
      <c r="I147" s="1000"/>
      <c r="J147" s="1000"/>
      <c r="K147" s="1000"/>
      <c r="L147" s="1000"/>
      <c r="M147" s="1000"/>
      <c r="N147" s="1000"/>
      <c r="O147" s="1000"/>
      <c r="P147" s="1000"/>
      <c r="Q147" s="1000"/>
      <c r="R147" s="1000"/>
      <c r="S147" s="1000"/>
      <c r="T147" s="1000"/>
      <c r="U147" s="1000"/>
      <c r="V147" s="1000"/>
      <c r="W147" s="1000"/>
      <c r="X147" s="1000"/>
      <c r="Y147" s="1000"/>
      <c r="Z147" s="1000"/>
      <c r="AA147" s="1000"/>
      <c r="AB147" s="1000"/>
      <c r="AC147" s="1000"/>
      <c r="AD147" s="1000"/>
      <c r="AE147" s="1000"/>
      <c r="AF147" s="1000"/>
      <c r="AG147" s="1000"/>
      <c r="AH147" s="1000"/>
      <c r="AI147" s="1000"/>
      <c r="AJ147" s="1000"/>
      <c r="AK147" s="1000"/>
      <c r="AL147" s="1000"/>
      <c r="AM147" s="1000"/>
      <c r="AN147" s="1000"/>
      <c r="AO147" s="1000"/>
      <c r="AP147" s="1000"/>
      <c r="AQ147" s="1000"/>
      <c r="AR147" s="1000"/>
      <c r="AS147" s="1000"/>
      <c r="AT147" s="1000"/>
      <c r="AU147" s="1000"/>
      <c r="AV147" s="1000"/>
      <c r="AW147" s="1000"/>
      <c r="AX147" s="1000"/>
      <c r="AY147" s="1000"/>
      <c r="AZ147" s="1000"/>
      <c r="BA147" s="1000"/>
      <c r="BB147" s="1000"/>
      <c r="BC147" s="1000"/>
      <c r="BD147" s="1000"/>
      <c r="BE147" s="1000"/>
      <c r="BF147" s="1000"/>
      <c r="BG147" s="1000"/>
      <c r="BH147" s="1000"/>
      <c r="BI147" s="1000"/>
      <c r="BJ147" s="1000"/>
      <c r="BK147" s="1000"/>
      <c r="BL147" s="1000"/>
      <c r="BM147" s="1000"/>
      <c r="BN147" s="1000"/>
      <c r="BO147" s="1000"/>
      <c r="BP147" s="1000"/>
      <c r="BQ147" s="1000"/>
      <c r="BR147" s="1000"/>
      <c r="BS147" s="1000"/>
      <c r="BT147" s="1000"/>
      <c r="BU147" s="1000"/>
      <c r="BV147" s="1000"/>
      <c r="BW147" s="1000"/>
      <c r="BX147" s="1000"/>
      <c r="BY147" s="1000"/>
      <c r="BZ147" s="1000"/>
      <c r="CA147" s="1000"/>
      <c r="CB147" s="1000"/>
      <c r="CC147" s="1000"/>
      <c r="CD147" s="1000"/>
      <c r="CE147" s="1000"/>
      <c r="CF147" s="1000"/>
      <c r="CG147" s="1000"/>
      <c r="CH147" s="1000"/>
      <c r="CI147" s="1000"/>
      <c r="CJ147" s="1000"/>
      <c r="CK147" s="1000"/>
      <c r="CL147" s="1000"/>
      <c r="CM147" s="1000"/>
      <c r="CN147" s="1000"/>
      <c r="CO147" s="1000"/>
      <c r="CP147" s="1000"/>
      <c r="CQ147" s="1000"/>
      <c r="CR147" s="1000"/>
      <c r="CS147" s="1000"/>
      <c r="CT147" s="1000"/>
      <c r="CU147" s="1000"/>
      <c r="CV147" s="1000"/>
      <c r="CW147" s="1000"/>
      <c r="CX147" s="1000"/>
      <c r="CY147" s="1000"/>
      <c r="CZ147" s="1000"/>
      <c r="DA147" s="1000"/>
      <c r="DB147" s="1000"/>
      <c r="DC147" s="1000"/>
      <c r="DD147" s="1000"/>
      <c r="DE147" s="1000"/>
      <c r="DF147" s="1000"/>
      <c r="DG147" s="1000"/>
      <c r="DH147" s="1000"/>
      <c r="DI147" s="1000"/>
      <c r="DJ147" s="1000"/>
      <c r="DK147" s="1000"/>
      <c r="DL147" s="1000"/>
      <c r="DM147" s="1000"/>
      <c r="DN147" s="1000"/>
      <c r="DO147" s="1000"/>
      <c r="DP147" s="1000"/>
      <c r="DQ147" s="1000"/>
      <c r="DR147" s="1000"/>
      <c r="DS147" s="1000"/>
      <c r="DT147" s="1000"/>
      <c r="DU147" s="1000"/>
      <c r="DV147" s="1000"/>
      <c r="DW147" s="1000"/>
      <c r="DX147" s="1000"/>
      <c r="DY147" s="1000"/>
      <c r="DZ147" s="1000"/>
      <c r="EA147" s="1000"/>
      <c r="EB147" s="1000"/>
      <c r="EC147" s="1001"/>
      <c r="ED147" s="273" t="str">
        <f t="shared" si="1"/>
        <v>xxxxxxxxxxxxxxxxxxxxxxxxxxxxxxxxxxxxxxxxxxxxxxxxxxxxxxxxxxxxxxxxxxxxxxxxxxxxxxxxxxxxxxxxxxxxxxxxxxxxxxxxxxxxxxxxxxxxxxxxxxxxxxxx</v>
      </c>
    </row>
    <row r="148" spans="1:134" x14ac:dyDescent="0.2">
      <c r="A148" s="280">
        <v>5134</v>
      </c>
      <c r="B148" s="338" t="s">
        <v>210</v>
      </c>
      <c r="C148" s="1526">
        <f>SUMPRODUCT(SUMIF('Sch ParentTrial Balance Input'!$A:$A,'Sch Parent TB Converter'!$G148:$EC148,'Sch ParentTrial Balance Input'!C:C))</f>
        <v>0</v>
      </c>
      <c r="D148" s="1526">
        <f>SUMPRODUCT(SUMIF('Sch ParentTrial Balance Input'!$A:$A,'Sch Parent TB Converter'!$G148:$EC148,'Sch ParentTrial Balance Input'!D:D))</f>
        <v>0</v>
      </c>
      <c r="E148" s="1526">
        <f>SUMPRODUCT(SUMIF('Sch ParentTrial Balance Input'!$A:$A,'Sch Parent TB Converter'!$G148:$EC148,'Sch ParentTrial Balance Input'!E:E))</f>
        <v>0</v>
      </c>
      <c r="F148" s="1526">
        <f>SUMPRODUCT(SUMIF('Sch ParentTrial Balance Input'!$A:$A,'Sch Parent TB Converter'!$G148:$EC148,'Sch ParentTrial Balance Input'!F:F))</f>
        <v>0</v>
      </c>
      <c r="G148" s="1000"/>
      <c r="H148" s="1000"/>
      <c r="I148" s="1000"/>
      <c r="J148" s="1000"/>
      <c r="K148" s="1000"/>
      <c r="L148" s="1000"/>
      <c r="M148" s="1000"/>
      <c r="N148" s="1000"/>
      <c r="O148" s="1000"/>
      <c r="P148" s="1000"/>
      <c r="Q148" s="1000"/>
      <c r="R148" s="1000"/>
      <c r="S148" s="1000"/>
      <c r="T148" s="1000"/>
      <c r="U148" s="1000"/>
      <c r="V148" s="1000"/>
      <c r="W148" s="1000"/>
      <c r="X148" s="1000"/>
      <c r="Y148" s="1000"/>
      <c r="Z148" s="1000"/>
      <c r="AA148" s="1000"/>
      <c r="AB148" s="1000"/>
      <c r="AC148" s="1000"/>
      <c r="AD148" s="1000"/>
      <c r="AE148" s="1000"/>
      <c r="AF148" s="1000"/>
      <c r="AG148" s="1000"/>
      <c r="AH148" s="1000"/>
      <c r="AI148" s="1000"/>
      <c r="AJ148" s="1000"/>
      <c r="AK148" s="1000"/>
      <c r="AL148" s="1000"/>
      <c r="AM148" s="1000"/>
      <c r="AN148" s="1000"/>
      <c r="AO148" s="1000"/>
      <c r="AP148" s="1000"/>
      <c r="AQ148" s="1000"/>
      <c r="AR148" s="1000"/>
      <c r="AS148" s="1000"/>
      <c r="AT148" s="1000"/>
      <c r="AU148" s="1000"/>
      <c r="AV148" s="1000"/>
      <c r="AW148" s="1000"/>
      <c r="AX148" s="1000"/>
      <c r="AY148" s="1000"/>
      <c r="AZ148" s="1000"/>
      <c r="BA148" s="1000"/>
      <c r="BB148" s="1000"/>
      <c r="BC148" s="1000"/>
      <c r="BD148" s="1000"/>
      <c r="BE148" s="1000"/>
      <c r="BF148" s="1000"/>
      <c r="BG148" s="1000"/>
      <c r="BH148" s="1000"/>
      <c r="BI148" s="1000"/>
      <c r="BJ148" s="1000"/>
      <c r="BK148" s="1000"/>
      <c r="BL148" s="1000"/>
      <c r="BM148" s="1000"/>
      <c r="BN148" s="1000"/>
      <c r="BO148" s="1000"/>
      <c r="BP148" s="1000"/>
      <c r="BQ148" s="1000"/>
      <c r="BR148" s="1000"/>
      <c r="BS148" s="1000"/>
      <c r="BT148" s="1000"/>
      <c r="BU148" s="1000"/>
      <c r="BV148" s="1000"/>
      <c r="BW148" s="1000"/>
      <c r="BX148" s="1000"/>
      <c r="BY148" s="1000"/>
      <c r="BZ148" s="1000"/>
      <c r="CA148" s="1000"/>
      <c r="CB148" s="1000"/>
      <c r="CC148" s="1000"/>
      <c r="CD148" s="1000"/>
      <c r="CE148" s="1000"/>
      <c r="CF148" s="1000"/>
      <c r="CG148" s="1000"/>
      <c r="CH148" s="1000"/>
      <c r="CI148" s="1000"/>
      <c r="CJ148" s="1000"/>
      <c r="CK148" s="1000"/>
      <c r="CL148" s="1000"/>
      <c r="CM148" s="1000"/>
      <c r="CN148" s="1000"/>
      <c r="CO148" s="1000"/>
      <c r="CP148" s="1000"/>
      <c r="CQ148" s="1000"/>
      <c r="CR148" s="1000"/>
      <c r="CS148" s="1000"/>
      <c r="CT148" s="1000"/>
      <c r="CU148" s="1000"/>
      <c r="CV148" s="1000"/>
      <c r="CW148" s="1000"/>
      <c r="CX148" s="1000"/>
      <c r="CY148" s="1000"/>
      <c r="CZ148" s="1000"/>
      <c r="DA148" s="1000"/>
      <c r="DB148" s="1000"/>
      <c r="DC148" s="1000"/>
      <c r="DD148" s="1000"/>
      <c r="DE148" s="1000"/>
      <c r="DF148" s="1000"/>
      <c r="DG148" s="1000"/>
      <c r="DH148" s="1000"/>
      <c r="DI148" s="1000"/>
      <c r="DJ148" s="1000"/>
      <c r="DK148" s="1000"/>
      <c r="DL148" s="1000"/>
      <c r="DM148" s="1000"/>
      <c r="DN148" s="1000"/>
      <c r="DO148" s="1000"/>
      <c r="DP148" s="1000"/>
      <c r="DQ148" s="1000"/>
      <c r="DR148" s="1000"/>
      <c r="DS148" s="1000"/>
      <c r="DT148" s="1000"/>
      <c r="DU148" s="1000"/>
      <c r="DV148" s="1000"/>
      <c r="DW148" s="1000"/>
      <c r="DX148" s="1000"/>
      <c r="DY148" s="1000"/>
      <c r="DZ148" s="1000"/>
      <c r="EA148" s="1000"/>
      <c r="EB148" s="1000"/>
      <c r="EC148" s="1001"/>
      <c r="ED148" s="273" t="str">
        <f t="shared" si="1"/>
        <v>xxxxxxxxxxxxxxxxxxxxxxxxxxxxxxxxxxxxxxxxxxxxxxxxxxxxxxxxxxxxxxxxxxxxxxxxxxxxxxxxxxxxxxxxxxxxxxxxxxxxxxxxxxxxxxxxxxxxxxxxxxxxxxxx</v>
      </c>
    </row>
    <row r="149" spans="1:134" x14ac:dyDescent="0.2">
      <c r="A149" s="280"/>
      <c r="B149" s="587"/>
      <c r="C149" s="1526"/>
      <c r="D149" s="1528"/>
      <c r="E149" s="1528"/>
      <c r="F149" s="1528"/>
      <c r="G149" s="1000"/>
      <c r="H149" s="1000"/>
      <c r="I149" s="1000"/>
      <c r="J149" s="1000"/>
      <c r="K149" s="1000"/>
      <c r="L149" s="1000"/>
      <c r="M149" s="1000"/>
      <c r="N149" s="1000"/>
      <c r="O149" s="1000"/>
      <c r="P149" s="1000"/>
      <c r="Q149" s="1000"/>
      <c r="R149" s="1000"/>
      <c r="S149" s="1000"/>
      <c r="T149" s="1000"/>
      <c r="U149" s="1000"/>
      <c r="V149" s="1000"/>
      <c r="W149" s="1000"/>
      <c r="X149" s="1000"/>
      <c r="Y149" s="1000"/>
      <c r="Z149" s="1000"/>
      <c r="AA149" s="1000"/>
      <c r="AB149" s="1000"/>
      <c r="AC149" s="1000"/>
      <c r="AD149" s="1000"/>
      <c r="AE149" s="1000"/>
      <c r="AF149" s="1000"/>
      <c r="AG149" s="1000"/>
      <c r="AH149" s="1000"/>
      <c r="AI149" s="1000"/>
      <c r="AJ149" s="1000"/>
      <c r="AK149" s="1000"/>
      <c r="AL149" s="1000"/>
      <c r="AM149" s="1000"/>
      <c r="AN149" s="1000"/>
      <c r="AO149" s="1000"/>
      <c r="AP149" s="1000"/>
      <c r="AQ149" s="1000"/>
      <c r="AR149" s="1000"/>
      <c r="AS149" s="1000"/>
      <c r="AT149" s="1000"/>
      <c r="AU149" s="1000"/>
      <c r="AV149" s="1000"/>
      <c r="AW149" s="1000"/>
      <c r="AX149" s="1000"/>
      <c r="AY149" s="1000"/>
      <c r="AZ149" s="1000"/>
      <c r="BA149" s="1000"/>
      <c r="BB149" s="1000"/>
      <c r="BC149" s="1000"/>
      <c r="BD149" s="1000"/>
      <c r="BE149" s="1000"/>
      <c r="BF149" s="1000"/>
      <c r="BG149" s="1000"/>
      <c r="BH149" s="1000"/>
      <c r="BI149" s="1000"/>
      <c r="BJ149" s="1000"/>
      <c r="BK149" s="1000"/>
      <c r="BL149" s="1000"/>
      <c r="BM149" s="1000"/>
      <c r="BN149" s="1000"/>
      <c r="BO149" s="1000"/>
      <c r="BP149" s="1000"/>
      <c r="BQ149" s="1000"/>
      <c r="BR149" s="1000"/>
      <c r="BS149" s="1000"/>
      <c r="BT149" s="1000"/>
      <c r="BU149" s="1000"/>
      <c r="BV149" s="1000"/>
      <c r="BW149" s="1000"/>
      <c r="BX149" s="1000"/>
      <c r="BY149" s="1000"/>
      <c r="BZ149" s="1000"/>
      <c r="CA149" s="1000"/>
      <c r="CB149" s="1000"/>
      <c r="CC149" s="1000"/>
      <c r="CD149" s="1000"/>
      <c r="CE149" s="1000"/>
      <c r="CF149" s="1000"/>
      <c r="CG149" s="1000"/>
      <c r="CH149" s="1000"/>
      <c r="CI149" s="1000"/>
      <c r="CJ149" s="1000"/>
      <c r="CK149" s="1000"/>
      <c r="CL149" s="1000"/>
      <c r="CM149" s="1000"/>
      <c r="CN149" s="1000"/>
      <c r="CO149" s="1000"/>
      <c r="CP149" s="1000"/>
      <c r="CQ149" s="1000"/>
      <c r="CR149" s="1000"/>
      <c r="CS149" s="1000"/>
      <c r="CT149" s="1000"/>
      <c r="CU149" s="1000"/>
      <c r="CV149" s="1000"/>
      <c r="CW149" s="1000"/>
      <c r="CX149" s="1000"/>
      <c r="CY149" s="1000"/>
      <c r="CZ149" s="1000"/>
      <c r="DA149" s="1000"/>
      <c r="DB149" s="1000"/>
      <c r="DC149" s="1000"/>
      <c r="DD149" s="1000"/>
      <c r="DE149" s="1000"/>
      <c r="DF149" s="1000"/>
      <c r="DG149" s="1000"/>
      <c r="DH149" s="1000"/>
      <c r="DI149" s="1000"/>
      <c r="DJ149" s="1000"/>
      <c r="DK149" s="1000"/>
      <c r="DL149" s="1000"/>
      <c r="DM149" s="1000"/>
      <c r="DN149" s="1000"/>
      <c r="DO149" s="1000"/>
      <c r="DP149" s="1000"/>
      <c r="DQ149" s="1000"/>
      <c r="DR149" s="1000"/>
      <c r="DS149" s="1000"/>
      <c r="DT149" s="1000"/>
      <c r="DU149" s="1000"/>
      <c r="DV149" s="1000"/>
      <c r="DW149" s="1000"/>
      <c r="DX149" s="1000"/>
      <c r="DY149" s="1000"/>
      <c r="DZ149" s="1000"/>
      <c r="EA149" s="1000"/>
      <c r="EB149" s="1000"/>
      <c r="EC149" s="1001"/>
      <c r="ED149" s="273" t="str">
        <f t="shared" ref="ED149:ED212" si="2">CONCATENATE("x",G149,"x",H149,"x",I149,"x",J149,"x",K149,"x",L149,"x",M149,"x",N149,"x",O149,"x",P149,"x",Q149,"x",R149,"x",S149,"x",T149,"x",U149,"x",V149,"x",W149,"x",X149,"x",Y149,"x",Z149,"x",AA149,"x",AB149,"x",AC149,"x",AD149,"x",AE149,"x",AF149,"x",AG149,"x",AH149,"x",AI149,"x",AJ149,"x",AK149,"x",AL149,"x",AM149,"x",AN149,"x",AO149,"x",AP149,"x",AQ149,"x",AR149,"x",AS149,"x",AT149,"x",AU149,"x",AV149,"x",AW149,"x",AX149,"x",AY149,"x",AZ149,"x",BA149,"x",BB149,"x",BC149,"x",BD149,"x",BE149,"x",BF149,"x",BG149,"x",BH149,"x",BI149,"x",BJ149,"x",BK149,"x",BL149,"x",BM149,"x",BN149,"x",BO149,"x",BP149,"x",BQ149,"x",BR149,"x",BS149,"x",BT149,"x",BU149,"x",BV149,"x",BW149,"x",BX149,"x",BY149,"x",BZ149,"x",CA149,"x",CB149,"x",CC149,"x",CD149,"x",CE149,"x",CF149,"x",CG149,"x",CH149,"x",CI149,"x",CJ149,"x",CK149,"x",CL149,"x",CM149,"x",CN149,"x",CO149,"x",CP149,"x",CQ149,"x",CR149,"x",CS149,"x",CT149,"x",CU149,"x",CV149,"x",CW149,"x",CX149,"x",CY149,"x",CZ149,"x",DA149,"x",DB149,"x",DC149,"x",DD149,"x",DE149,"x",DF149,"x",DG149,"x",DH149,"x",DI149,"x",DJ149,"x",DK149,"x",DL149,"x",DM149,"x",DN149,"x",DO149,"x",DP149,"x",DQ149,"x",DR149,"x",DS149,"x",DT149,"x",DU149,"x",DV149,"x",DW149,"x",DX149,"x",DY149,"x",DZ149,"x",EA149,"x",EB149,"x",EC149,"x")</f>
        <v>xxxxxxxxxxxxxxxxxxxxxxxxxxxxxxxxxxxxxxxxxxxxxxxxxxxxxxxxxxxxxxxxxxxxxxxxxxxxxxxxxxxxxxxxxxxxxxxxxxxxxxxxxxxxxxxxxxxxxxxxxxxxxxxx</v>
      </c>
    </row>
    <row r="150" spans="1:134" x14ac:dyDescent="0.2">
      <c r="A150" s="342"/>
      <c r="B150" s="344" t="s">
        <v>211</v>
      </c>
      <c r="C150" s="1529"/>
      <c r="D150" s="1530"/>
      <c r="E150" s="1530"/>
      <c r="F150" s="1530"/>
      <c r="G150" s="1002"/>
      <c r="H150" s="1002"/>
      <c r="I150" s="1002"/>
      <c r="J150" s="1002"/>
      <c r="K150" s="1002"/>
      <c r="L150" s="1002"/>
      <c r="M150" s="1002"/>
      <c r="N150" s="1002"/>
      <c r="O150" s="1002"/>
      <c r="P150" s="1002"/>
      <c r="Q150" s="1002"/>
      <c r="R150" s="1002"/>
      <c r="S150" s="1002"/>
      <c r="T150" s="1002"/>
      <c r="U150" s="1002"/>
      <c r="V150" s="1002"/>
      <c r="W150" s="1002"/>
      <c r="X150" s="1002"/>
      <c r="Y150" s="1002"/>
      <c r="Z150" s="1002"/>
      <c r="AA150" s="1002"/>
      <c r="AB150" s="1002"/>
      <c r="AC150" s="1002"/>
      <c r="AD150" s="1002"/>
      <c r="AE150" s="1002"/>
      <c r="AF150" s="1002"/>
      <c r="AG150" s="1002"/>
      <c r="AH150" s="1002"/>
      <c r="AI150" s="1002"/>
      <c r="AJ150" s="1002"/>
      <c r="AK150" s="1002"/>
      <c r="AL150" s="1002"/>
      <c r="AM150" s="1002"/>
      <c r="AN150" s="1002"/>
      <c r="AO150" s="1002"/>
      <c r="AP150" s="1002"/>
      <c r="AQ150" s="1002"/>
      <c r="AR150" s="1002"/>
      <c r="AS150" s="1002"/>
      <c r="AT150" s="1002"/>
      <c r="AU150" s="1002"/>
      <c r="AV150" s="1002"/>
      <c r="AW150" s="1002"/>
      <c r="AX150" s="1002"/>
      <c r="AY150" s="1002"/>
      <c r="AZ150" s="1002"/>
      <c r="BA150" s="1002"/>
      <c r="BB150" s="1002"/>
      <c r="BC150" s="1002"/>
      <c r="BD150" s="1002"/>
      <c r="BE150" s="1002"/>
      <c r="BF150" s="1002"/>
      <c r="BG150" s="1002"/>
      <c r="BH150" s="1002"/>
      <c r="BI150" s="1002"/>
      <c r="BJ150" s="1002"/>
      <c r="BK150" s="1002"/>
      <c r="BL150" s="1002"/>
      <c r="BM150" s="1002"/>
      <c r="BN150" s="1002"/>
      <c r="BO150" s="1002"/>
      <c r="BP150" s="1002"/>
      <c r="BQ150" s="1002"/>
      <c r="BR150" s="1002"/>
      <c r="BS150" s="1002"/>
      <c r="BT150" s="1002"/>
      <c r="BU150" s="1002"/>
      <c r="BV150" s="1002"/>
      <c r="BW150" s="1002"/>
      <c r="BX150" s="1002"/>
      <c r="BY150" s="1002"/>
      <c r="BZ150" s="1002"/>
      <c r="CA150" s="1002"/>
      <c r="CB150" s="1002"/>
      <c r="CC150" s="1002"/>
      <c r="CD150" s="1002"/>
      <c r="CE150" s="1002"/>
      <c r="CF150" s="1002"/>
      <c r="CG150" s="1002"/>
      <c r="CH150" s="1002"/>
      <c r="CI150" s="1002"/>
      <c r="CJ150" s="1002"/>
      <c r="CK150" s="1002"/>
      <c r="CL150" s="1002"/>
      <c r="CM150" s="1002"/>
      <c r="CN150" s="1002"/>
      <c r="CO150" s="1002"/>
      <c r="CP150" s="1002"/>
      <c r="CQ150" s="1002"/>
      <c r="CR150" s="1002"/>
      <c r="CS150" s="1002"/>
      <c r="CT150" s="1002"/>
      <c r="CU150" s="1002"/>
      <c r="CV150" s="1002"/>
      <c r="CW150" s="1002"/>
      <c r="CX150" s="1002"/>
      <c r="CY150" s="1002"/>
      <c r="CZ150" s="1002"/>
      <c r="DA150" s="1002"/>
      <c r="DB150" s="1002"/>
      <c r="DC150" s="1002"/>
      <c r="DD150" s="1002"/>
      <c r="DE150" s="1002"/>
      <c r="DF150" s="1002"/>
      <c r="DG150" s="1002"/>
      <c r="DH150" s="1002"/>
      <c r="DI150" s="1002"/>
      <c r="DJ150" s="1002"/>
      <c r="DK150" s="1002"/>
      <c r="DL150" s="1002"/>
      <c r="DM150" s="1002"/>
      <c r="DN150" s="1002"/>
      <c r="DO150" s="1002"/>
      <c r="DP150" s="1002"/>
      <c r="DQ150" s="1002"/>
      <c r="DR150" s="1002"/>
      <c r="DS150" s="1002"/>
      <c r="DT150" s="1002"/>
      <c r="DU150" s="1002"/>
      <c r="DV150" s="1002"/>
      <c r="DW150" s="1002"/>
      <c r="DX150" s="1002"/>
      <c r="DY150" s="1002"/>
      <c r="DZ150" s="1002"/>
      <c r="EA150" s="1002"/>
      <c r="EB150" s="1002"/>
      <c r="EC150" s="1003"/>
      <c r="ED150" s="273" t="str">
        <f t="shared" si="2"/>
        <v>xxxxxxxxxxxxxxxxxxxxxxxxxxxxxxxxxxxxxxxxxxxxxxxxxxxxxxxxxxxxxxxxxxxxxxxxxxxxxxxxxxxxxxxxxxxxxxxxxxxxxxxxxxxxxxxxxxxxxxxxxxxxxxxx</v>
      </c>
    </row>
    <row r="151" spans="1:134" x14ac:dyDescent="0.2">
      <c r="A151" s="280"/>
      <c r="B151" s="909" t="s">
        <v>200</v>
      </c>
      <c r="C151" s="1526"/>
      <c r="D151" s="1528"/>
      <c r="E151" s="1528"/>
      <c r="F151" s="1528"/>
      <c r="G151" s="998"/>
      <c r="H151" s="998"/>
      <c r="I151" s="998"/>
      <c r="J151" s="998"/>
      <c r="K151" s="998"/>
      <c r="L151" s="998"/>
      <c r="M151" s="998"/>
      <c r="N151" s="998"/>
      <c r="O151" s="998"/>
      <c r="P151" s="998"/>
      <c r="Q151" s="998"/>
      <c r="R151" s="998"/>
      <c r="S151" s="998"/>
      <c r="T151" s="998"/>
      <c r="U151" s="998"/>
      <c r="V151" s="998"/>
      <c r="W151" s="998"/>
      <c r="X151" s="998"/>
      <c r="Y151" s="998"/>
      <c r="Z151" s="998"/>
      <c r="AA151" s="998"/>
      <c r="AB151" s="998"/>
      <c r="AC151" s="998"/>
      <c r="AD151" s="998"/>
      <c r="AE151" s="998"/>
      <c r="AF151" s="998"/>
      <c r="AG151" s="998"/>
      <c r="AH151" s="998"/>
      <c r="AI151" s="998"/>
      <c r="AJ151" s="998"/>
      <c r="AK151" s="998"/>
      <c r="AL151" s="998"/>
      <c r="AM151" s="998"/>
      <c r="AN151" s="998"/>
      <c r="AO151" s="998"/>
      <c r="AP151" s="998"/>
      <c r="AQ151" s="998"/>
      <c r="AR151" s="998"/>
      <c r="AS151" s="998"/>
      <c r="AT151" s="998"/>
      <c r="AU151" s="998"/>
      <c r="AV151" s="998"/>
      <c r="AW151" s="998"/>
      <c r="AX151" s="998"/>
      <c r="AY151" s="998"/>
      <c r="AZ151" s="998"/>
      <c r="BA151" s="998"/>
      <c r="BB151" s="998"/>
      <c r="BC151" s="998"/>
      <c r="BD151" s="998"/>
      <c r="BE151" s="998"/>
      <c r="BF151" s="998"/>
      <c r="BG151" s="998"/>
      <c r="BH151" s="998"/>
      <c r="BI151" s="998"/>
      <c r="BJ151" s="998"/>
      <c r="BK151" s="998"/>
      <c r="BL151" s="998"/>
      <c r="BM151" s="998"/>
      <c r="BN151" s="998"/>
      <c r="BO151" s="998"/>
      <c r="BP151" s="998"/>
      <c r="BQ151" s="998"/>
      <c r="BR151" s="998"/>
      <c r="BS151" s="998"/>
      <c r="BT151" s="998"/>
      <c r="BU151" s="998"/>
      <c r="BV151" s="998"/>
      <c r="BW151" s="998"/>
      <c r="BX151" s="998"/>
      <c r="BY151" s="998"/>
      <c r="BZ151" s="998"/>
      <c r="CA151" s="998"/>
      <c r="CB151" s="998"/>
      <c r="CC151" s="998"/>
      <c r="CD151" s="998"/>
      <c r="CE151" s="998"/>
      <c r="CF151" s="998"/>
      <c r="CG151" s="998"/>
      <c r="CH151" s="998"/>
      <c r="CI151" s="998"/>
      <c r="CJ151" s="998"/>
      <c r="CK151" s="998"/>
      <c r="CL151" s="998"/>
      <c r="CM151" s="998"/>
      <c r="CN151" s="998"/>
      <c r="CO151" s="998"/>
      <c r="CP151" s="998"/>
      <c r="CQ151" s="998"/>
      <c r="CR151" s="998"/>
      <c r="CS151" s="998"/>
      <c r="CT151" s="998"/>
      <c r="CU151" s="998"/>
      <c r="CV151" s="998"/>
      <c r="CW151" s="998"/>
      <c r="CX151" s="998"/>
      <c r="CY151" s="998"/>
      <c r="CZ151" s="998"/>
      <c r="DA151" s="998"/>
      <c r="DB151" s="998"/>
      <c r="DC151" s="998"/>
      <c r="DD151" s="998"/>
      <c r="DE151" s="998"/>
      <c r="DF151" s="998"/>
      <c r="DG151" s="998"/>
      <c r="DH151" s="998"/>
      <c r="DI151" s="998"/>
      <c r="DJ151" s="998"/>
      <c r="DK151" s="998"/>
      <c r="DL151" s="998"/>
      <c r="DM151" s="998"/>
      <c r="DN151" s="998"/>
      <c r="DO151" s="998"/>
      <c r="DP151" s="998"/>
      <c r="DQ151" s="998"/>
      <c r="DR151" s="998"/>
      <c r="DS151" s="998"/>
      <c r="DT151" s="998"/>
      <c r="DU151" s="998"/>
      <c r="DV151" s="998"/>
      <c r="DW151" s="998"/>
      <c r="DX151" s="998"/>
      <c r="DY151" s="998"/>
      <c r="DZ151" s="998"/>
      <c r="EA151" s="998"/>
      <c r="EB151" s="998"/>
      <c r="EC151" s="999"/>
      <c r="ED151" s="273" t="str">
        <f t="shared" si="2"/>
        <v>xxxxxxxxxxxxxxxxxxxxxxxxxxxxxxxxxxxxxxxxxxxxxxxxxxxxxxxxxxxxxxxxxxxxxxxxxxxxxxxxxxxxxxxxxxxxxxxxxxxxxxxxxxxxxxxxxxxxxxxxxxxxxxxx</v>
      </c>
    </row>
    <row r="152" spans="1:134" x14ac:dyDescent="0.2">
      <c r="A152" s="280">
        <v>5137</v>
      </c>
      <c r="B152" s="338" t="s">
        <v>212</v>
      </c>
      <c r="C152" s="1526">
        <f>SUMPRODUCT(SUMIF('Sch ParentTrial Balance Input'!$A:$A,'Sch Parent TB Converter'!$G152:$EC152,'Sch ParentTrial Balance Input'!C:C))</f>
        <v>0</v>
      </c>
      <c r="D152" s="1526">
        <f>SUMPRODUCT(SUMIF('Sch ParentTrial Balance Input'!$A:$A,'Sch Parent TB Converter'!$G152:$EC152,'Sch ParentTrial Balance Input'!D:D))</f>
        <v>0</v>
      </c>
      <c r="E152" s="1526">
        <f>SUMPRODUCT(SUMIF('Sch ParentTrial Balance Input'!$A:$A,'Sch Parent TB Converter'!$G152:$EC152,'Sch ParentTrial Balance Input'!E:E))</f>
        <v>0</v>
      </c>
      <c r="F152" s="1526">
        <f>SUMPRODUCT(SUMIF('Sch ParentTrial Balance Input'!$A:$A,'Sch Parent TB Converter'!$G152:$EC152,'Sch ParentTrial Balance Input'!F:F))</f>
        <v>0</v>
      </c>
      <c r="G152" s="1000"/>
      <c r="H152" s="1000"/>
      <c r="I152" s="1000"/>
      <c r="J152" s="1000"/>
      <c r="K152" s="1000"/>
      <c r="L152" s="1000"/>
      <c r="M152" s="1000"/>
      <c r="N152" s="1000"/>
      <c r="O152" s="1000"/>
      <c r="P152" s="1000"/>
      <c r="Q152" s="1000"/>
      <c r="R152" s="1000"/>
      <c r="S152" s="1000"/>
      <c r="T152" s="1000"/>
      <c r="U152" s="1000"/>
      <c r="V152" s="1000"/>
      <c r="W152" s="1000"/>
      <c r="X152" s="1000"/>
      <c r="Y152" s="1000"/>
      <c r="Z152" s="1000"/>
      <c r="AA152" s="1000"/>
      <c r="AB152" s="1000"/>
      <c r="AC152" s="1000"/>
      <c r="AD152" s="1000"/>
      <c r="AE152" s="1000"/>
      <c r="AF152" s="1000"/>
      <c r="AG152" s="1000"/>
      <c r="AH152" s="1000"/>
      <c r="AI152" s="1000"/>
      <c r="AJ152" s="1000"/>
      <c r="AK152" s="1000"/>
      <c r="AL152" s="1000"/>
      <c r="AM152" s="1000"/>
      <c r="AN152" s="1000"/>
      <c r="AO152" s="1000"/>
      <c r="AP152" s="1000"/>
      <c r="AQ152" s="1000"/>
      <c r="AR152" s="1000"/>
      <c r="AS152" s="1000"/>
      <c r="AT152" s="1000"/>
      <c r="AU152" s="1000"/>
      <c r="AV152" s="1000"/>
      <c r="AW152" s="1000"/>
      <c r="AX152" s="1000"/>
      <c r="AY152" s="1000"/>
      <c r="AZ152" s="1000"/>
      <c r="BA152" s="1000"/>
      <c r="BB152" s="1000"/>
      <c r="BC152" s="1000"/>
      <c r="BD152" s="1000"/>
      <c r="BE152" s="1000"/>
      <c r="BF152" s="1000"/>
      <c r="BG152" s="1000"/>
      <c r="BH152" s="1000"/>
      <c r="BI152" s="1000"/>
      <c r="BJ152" s="1000"/>
      <c r="BK152" s="1000"/>
      <c r="BL152" s="1000"/>
      <c r="BM152" s="1000"/>
      <c r="BN152" s="1000"/>
      <c r="BO152" s="1000"/>
      <c r="BP152" s="1000"/>
      <c r="BQ152" s="1000"/>
      <c r="BR152" s="1000"/>
      <c r="BS152" s="1000"/>
      <c r="BT152" s="1000"/>
      <c r="BU152" s="1000"/>
      <c r="BV152" s="1000"/>
      <c r="BW152" s="1000"/>
      <c r="BX152" s="1000"/>
      <c r="BY152" s="1000"/>
      <c r="BZ152" s="1000"/>
      <c r="CA152" s="1000"/>
      <c r="CB152" s="1000"/>
      <c r="CC152" s="1000"/>
      <c r="CD152" s="1000"/>
      <c r="CE152" s="1000"/>
      <c r="CF152" s="1000"/>
      <c r="CG152" s="1000"/>
      <c r="CH152" s="1000"/>
      <c r="CI152" s="1000"/>
      <c r="CJ152" s="1000"/>
      <c r="CK152" s="1000"/>
      <c r="CL152" s="1000"/>
      <c r="CM152" s="1000"/>
      <c r="CN152" s="1000"/>
      <c r="CO152" s="1000"/>
      <c r="CP152" s="1000"/>
      <c r="CQ152" s="1000"/>
      <c r="CR152" s="1000"/>
      <c r="CS152" s="1000"/>
      <c r="CT152" s="1000"/>
      <c r="CU152" s="1000"/>
      <c r="CV152" s="1000"/>
      <c r="CW152" s="1000"/>
      <c r="CX152" s="1000"/>
      <c r="CY152" s="1000"/>
      <c r="CZ152" s="1000"/>
      <c r="DA152" s="1000"/>
      <c r="DB152" s="1000"/>
      <c r="DC152" s="1000"/>
      <c r="DD152" s="1000"/>
      <c r="DE152" s="1000"/>
      <c r="DF152" s="1000"/>
      <c r="DG152" s="1000"/>
      <c r="DH152" s="1000"/>
      <c r="DI152" s="1000"/>
      <c r="DJ152" s="1000"/>
      <c r="DK152" s="1000"/>
      <c r="DL152" s="1000"/>
      <c r="DM152" s="1000"/>
      <c r="DN152" s="1000"/>
      <c r="DO152" s="1000"/>
      <c r="DP152" s="1000"/>
      <c r="DQ152" s="1000"/>
      <c r="DR152" s="1000"/>
      <c r="DS152" s="1000"/>
      <c r="DT152" s="1000"/>
      <c r="DU152" s="1000"/>
      <c r="DV152" s="1000"/>
      <c r="DW152" s="1000"/>
      <c r="DX152" s="1000"/>
      <c r="DY152" s="1000"/>
      <c r="DZ152" s="1000"/>
      <c r="EA152" s="1000"/>
      <c r="EB152" s="1000"/>
      <c r="EC152" s="1001"/>
      <c r="ED152" s="273" t="str">
        <f t="shared" si="2"/>
        <v>xxxxxxxxxxxxxxxxxxxxxxxxxxxxxxxxxxxxxxxxxxxxxxxxxxxxxxxxxxxxxxxxxxxxxxxxxxxxxxxxxxxxxxxxxxxxxxxxxxxxxxxxxxxxxxxxxxxxxxxxxxxxxxxx</v>
      </c>
    </row>
    <row r="153" spans="1:134" x14ac:dyDescent="0.2">
      <c r="A153" s="280">
        <v>5135</v>
      </c>
      <c r="B153" s="338" t="s">
        <v>213</v>
      </c>
      <c r="C153" s="1526">
        <f>SUMPRODUCT(SUMIF('Sch ParentTrial Balance Input'!$A:$A,'Sch Parent TB Converter'!$G153:$EC153,'Sch ParentTrial Balance Input'!C:C))</f>
        <v>0</v>
      </c>
      <c r="D153" s="1526">
        <f>SUMPRODUCT(SUMIF('Sch ParentTrial Balance Input'!$A:$A,'Sch Parent TB Converter'!$G153:$EC153,'Sch ParentTrial Balance Input'!D:D))</f>
        <v>0</v>
      </c>
      <c r="E153" s="1526">
        <f>SUMPRODUCT(SUMIF('Sch ParentTrial Balance Input'!$A:$A,'Sch Parent TB Converter'!$G153:$EC153,'Sch ParentTrial Balance Input'!E:E))</f>
        <v>0</v>
      </c>
      <c r="F153" s="1526">
        <f>SUMPRODUCT(SUMIF('Sch ParentTrial Balance Input'!$A:$A,'Sch Parent TB Converter'!$G153:$EC153,'Sch ParentTrial Balance Input'!F:F))</f>
        <v>0</v>
      </c>
      <c r="G153" s="1000"/>
      <c r="H153" s="1000"/>
      <c r="I153" s="1000"/>
      <c r="J153" s="1000"/>
      <c r="K153" s="1000"/>
      <c r="L153" s="1000"/>
      <c r="M153" s="1000"/>
      <c r="N153" s="1000"/>
      <c r="O153" s="1000"/>
      <c r="P153" s="1000"/>
      <c r="Q153" s="1000"/>
      <c r="R153" s="1000"/>
      <c r="S153" s="1000"/>
      <c r="T153" s="1000"/>
      <c r="U153" s="1000"/>
      <c r="V153" s="1000"/>
      <c r="W153" s="1000"/>
      <c r="X153" s="1000"/>
      <c r="Y153" s="1000"/>
      <c r="Z153" s="1000"/>
      <c r="AA153" s="1000"/>
      <c r="AB153" s="1000"/>
      <c r="AC153" s="1000"/>
      <c r="AD153" s="1000"/>
      <c r="AE153" s="1000"/>
      <c r="AF153" s="1000"/>
      <c r="AG153" s="1000"/>
      <c r="AH153" s="1000"/>
      <c r="AI153" s="1000"/>
      <c r="AJ153" s="1000"/>
      <c r="AK153" s="1000"/>
      <c r="AL153" s="1000"/>
      <c r="AM153" s="1000"/>
      <c r="AN153" s="1000"/>
      <c r="AO153" s="1000"/>
      <c r="AP153" s="1000"/>
      <c r="AQ153" s="1000"/>
      <c r="AR153" s="1000"/>
      <c r="AS153" s="1000"/>
      <c r="AT153" s="1000"/>
      <c r="AU153" s="1000"/>
      <c r="AV153" s="1000"/>
      <c r="AW153" s="1000"/>
      <c r="AX153" s="1000"/>
      <c r="AY153" s="1000"/>
      <c r="AZ153" s="1000"/>
      <c r="BA153" s="1000"/>
      <c r="BB153" s="1000"/>
      <c r="BC153" s="1000"/>
      <c r="BD153" s="1000"/>
      <c r="BE153" s="1000"/>
      <c r="BF153" s="1000"/>
      <c r="BG153" s="1000"/>
      <c r="BH153" s="1000"/>
      <c r="BI153" s="1000"/>
      <c r="BJ153" s="1000"/>
      <c r="BK153" s="1000"/>
      <c r="BL153" s="1000"/>
      <c r="BM153" s="1000"/>
      <c r="BN153" s="1000"/>
      <c r="BO153" s="1000"/>
      <c r="BP153" s="1000"/>
      <c r="BQ153" s="1000"/>
      <c r="BR153" s="1000"/>
      <c r="BS153" s="1000"/>
      <c r="BT153" s="1000"/>
      <c r="BU153" s="1000"/>
      <c r="BV153" s="1000"/>
      <c r="BW153" s="1000"/>
      <c r="BX153" s="1000"/>
      <c r="BY153" s="1000"/>
      <c r="BZ153" s="1000"/>
      <c r="CA153" s="1000"/>
      <c r="CB153" s="1000"/>
      <c r="CC153" s="1000"/>
      <c r="CD153" s="1000"/>
      <c r="CE153" s="1000"/>
      <c r="CF153" s="1000"/>
      <c r="CG153" s="1000"/>
      <c r="CH153" s="1000"/>
      <c r="CI153" s="1000"/>
      <c r="CJ153" s="1000"/>
      <c r="CK153" s="1000"/>
      <c r="CL153" s="1000"/>
      <c r="CM153" s="1000"/>
      <c r="CN153" s="1000"/>
      <c r="CO153" s="1000"/>
      <c r="CP153" s="1000"/>
      <c r="CQ153" s="1000"/>
      <c r="CR153" s="1000"/>
      <c r="CS153" s="1000"/>
      <c r="CT153" s="1000"/>
      <c r="CU153" s="1000"/>
      <c r="CV153" s="1000"/>
      <c r="CW153" s="1000"/>
      <c r="CX153" s="1000"/>
      <c r="CY153" s="1000"/>
      <c r="CZ153" s="1000"/>
      <c r="DA153" s="1000"/>
      <c r="DB153" s="1000"/>
      <c r="DC153" s="1000"/>
      <c r="DD153" s="1000"/>
      <c r="DE153" s="1000"/>
      <c r="DF153" s="1000"/>
      <c r="DG153" s="1000"/>
      <c r="DH153" s="1000"/>
      <c r="DI153" s="1000"/>
      <c r="DJ153" s="1000"/>
      <c r="DK153" s="1000"/>
      <c r="DL153" s="1000"/>
      <c r="DM153" s="1000"/>
      <c r="DN153" s="1000"/>
      <c r="DO153" s="1000"/>
      <c r="DP153" s="1000"/>
      <c r="DQ153" s="1000"/>
      <c r="DR153" s="1000"/>
      <c r="DS153" s="1000"/>
      <c r="DT153" s="1000"/>
      <c r="DU153" s="1000"/>
      <c r="DV153" s="1000"/>
      <c r="DW153" s="1000"/>
      <c r="DX153" s="1000"/>
      <c r="DY153" s="1000"/>
      <c r="DZ153" s="1000"/>
      <c r="EA153" s="1000"/>
      <c r="EB153" s="1000"/>
      <c r="EC153" s="1001"/>
      <c r="ED153" s="273" t="str">
        <f t="shared" si="2"/>
        <v>xxxxxxxxxxxxxxxxxxxxxxxxxxxxxxxxxxxxxxxxxxxxxxxxxxxxxxxxxxxxxxxxxxxxxxxxxxxxxxxxxxxxxxxxxxxxxxxxxxxxxxxxxxxxxxxxxxxxxxxxxxxxxxxx</v>
      </c>
    </row>
    <row r="154" spans="1:134" x14ac:dyDescent="0.2">
      <c r="A154" s="280"/>
      <c r="B154" s="587"/>
      <c r="C154" s="1526"/>
      <c r="D154" s="1528"/>
      <c r="E154" s="1528"/>
      <c r="F154" s="1528"/>
      <c r="G154" s="1000"/>
      <c r="H154" s="1000"/>
      <c r="I154" s="1000"/>
      <c r="J154" s="1000"/>
      <c r="K154" s="1000"/>
      <c r="L154" s="1000"/>
      <c r="M154" s="1000"/>
      <c r="N154" s="1000"/>
      <c r="O154" s="1000"/>
      <c r="P154" s="1000"/>
      <c r="Q154" s="1000"/>
      <c r="R154" s="1000"/>
      <c r="S154" s="1000"/>
      <c r="T154" s="1000"/>
      <c r="U154" s="1000"/>
      <c r="V154" s="1000"/>
      <c r="W154" s="1000"/>
      <c r="X154" s="1000"/>
      <c r="Y154" s="1000"/>
      <c r="Z154" s="1000"/>
      <c r="AA154" s="1000"/>
      <c r="AB154" s="1000"/>
      <c r="AC154" s="1000"/>
      <c r="AD154" s="1000"/>
      <c r="AE154" s="1000"/>
      <c r="AF154" s="1000"/>
      <c r="AG154" s="1000"/>
      <c r="AH154" s="1000"/>
      <c r="AI154" s="1000"/>
      <c r="AJ154" s="1000"/>
      <c r="AK154" s="1000"/>
      <c r="AL154" s="1000"/>
      <c r="AM154" s="1000"/>
      <c r="AN154" s="1000"/>
      <c r="AO154" s="1000"/>
      <c r="AP154" s="1000"/>
      <c r="AQ154" s="1000"/>
      <c r="AR154" s="1000"/>
      <c r="AS154" s="1000"/>
      <c r="AT154" s="1000"/>
      <c r="AU154" s="1000"/>
      <c r="AV154" s="1000"/>
      <c r="AW154" s="1000"/>
      <c r="AX154" s="1000"/>
      <c r="AY154" s="1000"/>
      <c r="AZ154" s="1000"/>
      <c r="BA154" s="1000"/>
      <c r="BB154" s="1000"/>
      <c r="BC154" s="1000"/>
      <c r="BD154" s="1000"/>
      <c r="BE154" s="1000"/>
      <c r="BF154" s="1000"/>
      <c r="BG154" s="1000"/>
      <c r="BH154" s="1000"/>
      <c r="BI154" s="1000"/>
      <c r="BJ154" s="1000"/>
      <c r="BK154" s="1000"/>
      <c r="BL154" s="1000"/>
      <c r="BM154" s="1000"/>
      <c r="BN154" s="1000"/>
      <c r="BO154" s="1000"/>
      <c r="BP154" s="1000"/>
      <c r="BQ154" s="1000"/>
      <c r="BR154" s="1000"/>
      <c r="BS154" s="1000"/>
      <c r="BT154" s="1000"/>
      <c r="BU154" s="1000"/>
      <c r="BV154" s="1000"/>
      <c r="BW154" s="1000"/>
      <c r="BX154" s="1000"/>
      <c r="BY154" s="1000"/>
      <c r="BZ154" s="1000"/>
      <c r="CA154" s="1000"/>
      <c r="CB154" s="1000"/>
      <c r="CC154" s="1000"/>
      <c r="CD154" s="1000"/>
      <c r="CE154" s="1000"/>
      <c r="CF154" s="1000"/>
      <c r="CG154" s="1000"/>
      <c r="CH154" s="1000"/>
      <c r="CI154" s="1000"/>
      <c r="CJ154" s="1000"/>
      <c r="CK154" s="1000"/>
      <c r="CL154" s="1000"/>
      <c r="CM154" s="1000"/>
      <c r="CN154" s="1000"/>
      <c r="CO154" s="1000"/>
      <c r="CP154" s="1000"/>
      <c r="CQ154" s="1000"/>
      <c r="CR154" s="1000"/>
      <c r="CS154" s="1000"/>
      <c r="CT154" s="1000"/>
      <c r="CU154" s="1000"/>
      <c r="CV154" s="1000"/>
      <c r="CW154" s="1000"/>
      <c r="CX154" s="1000"/>
      <c r="CY154" s="1000"/>
      <c r="CZ154" s="1000"/>
      <c r="DA154" s="1000"/>
      <c r="DB154" s="1000"/>
      <c r="DC154" s="1000"/>
      <c r="DD154" s="1000"/>
      <c r="DE154" s="1000"/>
      <c r="DF154" s="1000"/>
      <c r="DG154" s="1000"/>
      <c r="DH154" s="1000"/>
      <c r="DI154" s="1000"/>
      <c r="DJ154" s="1000"/>
      <c r="DK154" s="1000"/>
      <c r="DL154" s="1000"/>
      <c r="DM154" s="1000"/>
      <c r="DN154" s="1000"/>
      <c r="DO154" s="1000"/>
      <c r="DP154" s="1000"/>
      <c r="DQ154" s="1000"/>
      <c r="DR154" s="1000"/>
      <c r="DS154" s="1000"/>
      <c r="DT154" s="1000"/>
      <c r="DU154" s="1000"/>
      <c r="DV154" s="1000"/>
      <c r="DW154" s="1000"/>
      <c r="DX154" s="1000"/>
      <c r="DY154" s="1000"/>
      <c r="DZ154" s="1000"/>
      <c r="EA154" s="1000"/>
      <c r="EB154" s="1000"/>
      <c r="EC154" s="1001"/>
      <c r="ED154" s="273" t="str">
        <f t="shared" si="2"/>
        <v>xxxxxxxxxxxxxxxxxxxxxxxxxxxxxxxxxxxxxxxxxxxxxxxxxxxxxxxxxxxxxxxxxxxxxxxxxxxxxxxxxxxxxxxxxxxxxxxxxxxxxxxxxxxxxxxxxxxxxxxxxxxxxxxx</v>
      </c>
    </row>
    <row r="155" spans="1:134" x14ac:dyDescent="0.2">
      <c r="A155" s="342"/>
      <c r="B155" s="344" t="s">
        <v>214</v>
      </c>
      <c r="C155" s="1529"/>
      <c r="D155" s="1530"/>
      <c r="E155" s="1530"/>
      <c r="F155" s="1530"/>
      <c r="G155" s="1002"/>
      <c r="H155" s="1002"/>
      <c r="I155" s="1002"/>
      <c r="J155" s="1002"/>
      <c r="K155" s="1002"/>
      <c r="L155" s="1002"/>
      <c r="M155" s="1002"/>
      <c r="N155" s="1002"/>
      <c r="O155" s="1002"/>
      <c r="P155" s="1002"/>
      <c r="Q155" s="1002"/>
      <c r="R155" s="1002"/>
      <c r="S155" s="1002"/>
      <c r="T155" s="1002"/>
      <c r="U155" s="1002"/>
      <c r="V155" s="1002"/>
      <c r="W155" s="1002"/>
      <c r="X155" s="1002"/>
      <c r="Y155" s="1002"/>
      <c r="Z155" s="1002"/>
      <c r="AA155" s="1002"/>
      <c r="AB155" s="1002"/>
      <c r="AC155" s="1002"/>
      <c r="AD155" s="1002"/>
      <c r="AE155" s="1002"/>
      <c r="AF155" s="1002"/>
      <c r="AG155" s="1002"/>
      <c r="AH155" s="1002"/>
      <c r="AI155" s="1002"/>
      <c r="AJ155" s="1002"/>
      <c r="AK155" s="1002"/>
      <c r="AL155" s="1002"/>
      <c r="AM155" s="1002"/>
      <c r="AN155" s="1002"/>
      <c r="AO155" s="1002"/>
      <c r="AP155" s="1002"/>
      <c r="AQ155" s="1002"/>
      <c r="AR155" s="1002"/>
      <c r="AS155" s="1002"/>
      <c r="AT155" s="1002"/>
      <c r="AU155" s="1002"/>
      <c r="AV155" s="1002"/>
      <c r="AW155" s="1002"/>
      <c r="AX155" s="1002"/>
      <c r="AY155" s="1002"/>
      <c r="AZ155" s="1002"/>
      <c r="BA155" s="1002"/>
      <c r="BB155" s="1002"/>
      <c r="BC155" s="1002"/>
      <c r="BD155" s="1002"/>
      <c r="BE155" s="1002"/>
      <c r="BF155" s="1002"/>
      <c r="BG155" s="1002"/>
      <c r="BH155" s="1002"/>
      <c r="BI155" s="1002"/>
      <c r="BJ155" s="1002"/>
      <c r="BK155" s="1002"/>
      <c r="BL155" s="1002"/>
      <c r="BM155" s="1002"/>
      <c r="BN155" s="1002"/>
      <c r="BO155" s="1002"/>
      <c r="BP155" s="1002"/>
      <c r="BQ155" s="1002"/>
      <c r="BR155" s="1002"/>
      <c r="BS155" s="1002"/>
      <c r="BT155" s="1002"/>
      <c r="BU155" s="1002"/>
      <c r="BV155" s="1002"/>
      <c r="BW155" s="1002"/>
      <c r="BX155" s="1002"/>
      <c r="BY155" s="1002"/>
      <c r="BZ155" s="1002"/>
      <c r="CA155" s="1002"/>
      <c r="CB155" s="1002"/>
      <c r="CC155" s="1002"/>
      <c r="CD155" s="1002"/>
      <c r="CE155" s="1002"/>
      <c r="CF155" s="1002"/>
      <c r="CG155" s="1002"/>
      <c r="CH155" s="100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1002"/>
      <c r="DD155" s="1002"/>
      <c r="DE155" s="1002"/>
      <c r="DF155" s="1002"/>
      <c r="DG155" s="1002"/>
      <c r="DH155" s="1002"/>
      <c r="DI155" s="1002"/>
      <c r="DJ155" s="1002"/>
      <c r="DK155" s="1002"/>
      <c r="DL155" s="1002"/>
      <c r="DM155" s="1002"/>
      <c r="DN155" s="1002"/>
      <c r="DO155" s="1002"/>
      <c r="DP155" s="1002"/>
      <c r="DQ155" s="1002"/>
      <c r="DR155" s="1002"/>
      <c r="DS155" s="1002"/>
      <c r="DT155" s="1002"/>
      <c r="DU155" s="1002"/>
      <c r="DV155" s="1002"/>
      <c r="DW155" s="1002"/>
      <c r="DX155" s="1002"/>
      <c r="DY155" s="1002"/>
      <c r="DZ155" s="1002"/>
      <c r="EA155" s="1002"/>
      <c r="EB155" s="1002"/>
      <c r="EC155" s="1003"/>
      <c r="ED155" s="273" t="str">
        <f t="shared" si="2"/>
        <v>xxxxxxxxxxxxxxxxxxxxxxxxxxxxxxxxxxxxxxxxxxxxxxxxxxxxxxxxxxxxxxxxxxxxxxxxxxxxxxxxxxxxxxxxxxxxxxxxxxxxxxxxxxxxxxxxxxxxxxxxxxxxxxxx</v>
      </c>
    </row>
    <row r="156" spans="1:134" x14ac:dyDescent="0.2">
      <c r="A156" s="280"/>
      <c r="B156" s="909" t="s">
        <v>200</v>
      </c>
      <c r="C156" s="1526"/>
      <c r="D156" s="1528"/>
      <c r="E156" s="1528"/>
      <c r="F156" s="1528"/>
      <c r="G156" s="998"/>
      <c r="H156" s="998"/>
      <c r="I156" s="998"/>
      <c r="J156" s="998"/>
      <c r="K156" s="998"/>
      <c r="L156" s="998"/>
      <c r="M156" s="998"/>
      <c r="N156" s="998"/>
      <c r="O156" s="998"/>
      <c r="P156" s="998"/>
      <c r="Q156" s="998"/>
      <c r="R156" s="998"/>
      <c r="S156" s="998"/>
      <c r="T156" s="998"/>
      <c r="U156" s="998"/>
      <c r="V156" s="998"/>
      <c r="W156" s="998"/>
      <c r="X156" s="998"/>
      <c r="Y156" s="998"/>
      <c r="Z156" s="998"/>
      <c r="AA156" s="998"/>
      <c r="AB156" s="998"/>
      <c r="AC156" s="998"/>
      <c r="AD156" s="998"/>
      <c r="AE156" s="998"/>
      <c r="AF156" s="998"/>
      <c r="AG156" s="998"/>
      <c r="AH156" s="998"/>
      <c r="AI156" s="998"/>
      <c r="AJ156" s="998"/>
      <c r="AK156" s="998"/>
      <c r="AL156" s="998"/>
      <c r="AM156" s="998"/>
      <c r="AN156" s="998"/>
      <c r="AO156" s="998"/>
      <c r="AP156" s="998"/>
      <c r="AQ156" s="998"/>
      <c r="AR156" s="998"/>
      <c r="AS156" s="998"/>
      <c r="AT156" s="998"/>
      <c r="AU156" s="998"/>
      <c r="AV156" s="998"/>
      <c r="AW156" s="998"/>
      <c r="AX156" s="998"/>
      <c r="AY156" s="998"/>
      <c r="AZ156" s="998"/>
      <c r="BA156" s="998"/>
      <c r="BB156" s="998"/>
      <c r="BC156" s="998"/>
      <c r="BD156" s="998"/>
      <c r="BE156" s="998"/>
      <c r="BF156" s="998"/>
      <c r="BG156" s="998"/>
      <c r="BH156" s="998"/>
      <c r="BI156" s="998"/>
      <c r="BJ156" s="998"/>
      <c r="BK156" s="998"/>
      <c r="BL156" s="998"/>
      <c r="BM156" s="998"/>
      <c r="BN156" s="998"/>
      <c r="BO156" s="998"/>
      <c r="BP156" s="998"/>
      <c r="BQ156" s="998"/>
      <c r="BR156" s="998"/>
      <c r="BS156" s="998"/>
      <c r="BT156" s="998"/>
      <c r="BU156" s="998"/>
      <c r="BV156" s="998"/>
      <c r="BW156" s="998"/>
      <c r="BX156" s="998"/>
      <c r="BY156" s="998"/>
      <c r="BZ156" s="998"/>
      <c r="CA156" s="998"/>
      <c r="CB156" s="998"/>
      <c r="CC156" s="998"/>
      <c r="CD156" s="998"/>
      <c r="CE156" s="998"/>
      <c r="CF156" s="998"/>
      <c r="CG156" s="998"/>
      <c r="CH156" s="998"/>
      <c r="CI156" s="998"/>
      <c r="CJ156" s="998"/>
      <c r="CK156" s="998"/>
      <c r="CL156" s="998"/>
      <c r="CM156" s="998"/>
      <c r="CN156" s="998"/>
      <c r="CO156" s="998"/>
      <c r="CP156" s="998"/>
      <c r="CQ156" s="998"/>
      <c r="CR156" s="998"/>
      <c r="CS156" s="998"/>
      <c r="CT156" s="998"/>
      <c r="CU156" s="998"/>
      <c r="CV156" s="998"/>
      <c r="CW156" s="998"/>
      <c r="CX156" s="998"/>
      <c r="CY156" s="998"/>
      <c r="CZ156" s="998"/>
      <c r="DA156" s="998"/>
      <c r="DB156" s="998"/>
      <c r="DC156" s="998"/>
      <c r="DD156" s="998"/>
      <c r="DE156" s="998"/>
      <c r="DF156" s="998"/>
      <c r="DG156" s="998"/>
      <c r="DH156" s="998"/>
      <c r="DI156" s="998"/>
      <c r="DJ156" s="998"/>
      <c r="DK156" s="998"/>
      <c r="DL156" s="998"/>
      <c r="DM156" s="998"/>
      <c r="DN156" s="998"/>
      <c r="DO156" s="998"/>
      <c r="DP156" s="998"/>
      <c r="DQ156" s="998"/>
      <c r="DR156" s="998"/>
      <c r="DS156" s="998"/>
      <c r="DT156" s="998"/>
      <c r="DU156" s="998"/>
      <c r="DV156" s="998"/>
      <c r="DW156" s="998"/>
      <c r="DX156" s="998"/>
      <c r="DY156" s="998"/>
      <c r="DZ156" s="998"/>
      <c r="EA156" s="998"/>
      <c r="EB156" s="998"/>
      <c r="EC156" s="999"/>
      <c r="ED156" s="273" t="str">
        <f t="shared" si="2"/>
        <v>xxxxxxxxxxxxxxxxxxxxxxxxxxxxxxxxxxxxxxxxxxxxxxxxxxxxxxxxxxxxxxxxxxxxxxxxxxxxxxxxxxxxxxxxxxxxxxxxxxxxxxxxxxxxxxxxxxxxxxxxxxxxxxxx</v>
      </c>
    </row>
    <row r="157" spans="1:134" x14ac:dyDescent="0.2">
      <c r="A157" s="280">
        <v>5142</v>
      </c>
      <c r="B157" s="338" t="s">
        <v>215</v>
      </c>
      <c r="C157" s="1526">
        <f>SUMPRODUCT(SUMIF('Sch ParentTrial Balance Input'!$A:$A,'Sch Parent TB Converter'!$G157:$EC157,'Sch ParentTrial Balance Input'!C:C))</f>
        <v>0</v>
      </c>
      <c r="D157" s="1526">
        <f>SUMPRODUCT(SUMIF('Sch ParentTrial Balance Input'!$A:$A,'Sch Parent TB Converter'!$G157:$EC157,'Sch ParentTrial Balance Input'!D:D))</f>
        <v>0</v>
      </c>
      <c r="E157" s="1526">
        <f>SUMPRODUCT(SUMIF('Sch ParentTrial Balance Input'!$A:$A,'Sch Parent TB Converter'!$G157:$EC157,'Sch ParentTrial Balance Input'!E:E))</f>
        <v>0</v>
      </c>
      <c r="F157" s="1526">
        <f>SUMPRODUCT(SUMIF('Sch ParentTrial Balance Input'!$A:$A,'Sch Parent TB Converter'!$G157:$EC157,'Sch ParentTrial Balance Input'!F:F))</f>
        <v>0</v>
      </c>
      <c r="G157" s="1000"/>
      <c r="H157" s="1000"/>
      <c r="I157" s="1000"/>
      <c r="J157" s="1000"/>
      <c r="K157" s="1000"/>
      <c r="L157" s="1000"/>
      <c r="M157" s="1000"/>
      <c r="N157" s="1000"/>
      <c r="O157" s="1000"/>
      <c r="P157" s="1000"/>
      <c r="Q157" s="1000"/>
      <c r="R157" s="1000"/>
      <c r="S157" s="1000"/>
      <c r="T157" s="1000"/>
      <c r="U157" s="1000"/>
      <c r="V157" s="1000"/>
      <c r="W157" s="1000"/>
      <c r="X157" s="1000"/>
      <c r="Y157" s="1000"/>
      <c r="Z157" s="1000"/>
      <c r="AA157" s="1000"/>
      <c r="AB157" s="1000"/>
      <c r="AC157" s="1000"/>
      <c r="AD157" s="1000"/>
      <c r="AE157" s="1000"/>
      <c r="AF157" s="1000"/>
      <c r="AG157" s="1000"/>
      <c r="AH157" s="1000"/>
      <c r="AI157" s="1000"/>
      <c r="AJ157" s="1000"/>
      <c r="AK157" s="1000"/>
      <c r="AL157" s="1000"/>
      <c r="AM157" s="1000"/>
      <c r="AN157" s="1000"/>
      <c r="AO157" s="1000"/>
      <c r="AP157" s="1000"/>
      <c r="AQ157" s="1000"/>
      <c r="AR157" s="1000"/>
      <c r="AS157" s="1000"/>
      <c r="AT157" s="1000"/>
      <c r="AU157" s="1000"/>
      <c r="AV157" s="1000"/>
      <c r="AW157" s="1000"/>
      <c r="AX157" s="1000"/>
      <c r="AY157" s="1000"/>
      <c r="AZ157" s="1000"/>
      <c r="BA157" s="1000"/>
      <c r="BB157" s="1000"/>
      <c r="BC157" s="1000"/>
      <c r="BD157" s="1000"/>
      <c r="BE157" s="1000"/>
      <c r="BF157" s="1000"/>
      <c r="BG157" s="1000"/>
      <c r="BH157" s="1000"/>
      <c r="BI157" s="1000"/>
      <c r="BJ157" s="1000"/>
      <c r="BK157" s="1000"/>
      <c r="BL157" s="1000"/>
      <c r="BM157" s="1000"/>
      <c r="BN157" s="1000"/>
      <c r="BO157" s="1000"/>
      <c r="BP157" s="1000"/>
      <c r="BQ157" s="1000"/>
      <c r="BR157" s="1000"/>
      <c r="BS157" s="1000"/>
      <c r="BT157" s="1000"/>
      <c r="BU157" s="1000"/>
      <c r="BV157" s="1000"/>
      <c r="BW157" s="1000"/>
      <c r="BX157" s="1000"/>
      <c r="BY157" s="1000"/>
      <c r="BZ157" s="1000"/>
      <c r="CA157" s="1000"/>
      <c r="CB157" s="1000"/>
      <c r="CC157" s="1000"/>
      <c r="CD157" s="1000"/>
      <c r="CE157" s="1000"/>
      <c r="CF157" s="1000"/>
      <c r="CG157" s="1000"/>
      <c r="CH157" s="1000"/>
      <c r="CI157" s="1000"/>
      <c r="CJ157" s="1000"/>
      <c r="CK157" s="1000"/>
      <c r="CL157" s="1000"/>
      <c r="CM157" s="1000"/>
      <c r="CN157" s="1000"/>
      <c r="CO157" s="1000"/>
      <c r="CP157" s="1000"/>
      <c r="CQ157" s="1000"/>
      <c r="CR157" s="1000"/>
      <c r="CS157" s="1000"/>
      <c r="CT157" s="1000"/>
      <c r="CU157" s="1000"/>
      <c r="CV157" s="1000"/>
      <c r="CW157" s="1000"/>
      <c r="CX157" s="1000"/>
      <c r="CY157" s="1000"/>
      <c r="CZ157" s="1000"/>
      <c r="DA157" s="1000"/>
      <c r="DB157" s="1000"/>
      <c r="DC157" s="1000"/>
      <c r="DD157" s="1000"/>
      <c r="DE157" s="1000"/>
      <c r="DF157" s="1000"/>
      <c r="DG157" s="1000"/>
      <c r="DH157" s="1000"/>
      <c r="DI157" s="1000"/>
      <c r="DJ157" s="1000"/>
      <c r="DK157" s="1000"/>
      <c r="DL157" s="1000"/>
      <c r="DM157" s="1000"/>
      <c r="DN157" s="1000"/>
      <c r="DO157" s="1000"/>
      <c r="DP157" s="1000"/>
      <c r="DQ157" s="1000"/>
      <c r="DR157" s="1000"/>
      <c r="DS157" s="1000"/>
      <c r="DT157" s="1000"/>
      <c r="DU157" s="1000"/>
      <c r="DV157" s="1000"/>
      <c r="DW157" s="1000"/>
      <c r="DX157" s="1000"/>
      <c r="DY157" s="1000"/>
      <c r="DZ157" s="1000"/>
      <c r="EA157" s="1000"/>
      <c r="EB157" s="1000"/>
      <c r="EC157" s="1001"/>
      <c r="ED157" s="273" t="str">
        <f t="shared" si="2"/>
        <v>xxxxxxxxxxxxxxxxxxxxxxxxxxxxxxxxxxxxxxxxxxxxxxxxxxxxxxxxxxxxxxxxxxxxxxxxxxxxxxxxxxxxxxxxxxxxxxxxxxxxxxxxxxxxxxxxxxxxxxxxxxxxxxxx</v>
      </c>
    </row>
    <row r="158" spans="1:134" x14ac:dyDescent="0.2">
      <c r="A158" s="280">
        <v>5144</v>
      </c>
      <c r="B158" s="338" t="s">
        <v>216</v>
      </c>
      <c r="C158" s="1526">
        <f>SUMPRODUCT(SUMIF('Sch ParentTrial Balance Input'!$A:$A,'Sch Parent TB Converter'!$G158:$EC158,'Sch ParentTrial Balance Input'!C:C))</f>
        <v>0</v>
      </c>
      <c r="D158" s="1526">
        <f>SUMPRODUCT(SUMIF('Sch ParentTrial Balance Input'!$A:$A,'Sch Parent TB Converter'!$G158:$EC158,'Sch ParentTrial Balance Input'!D:D))</f>
        <v>0</v>
      </c>
      <c r="E158" s="1526">
        <f>SUMPRODUCT(SUMIF('Sch ParentTrial Balance Input'!$A:$A,'Sch Parent TB Converter'!$G158:$EC158,'Sch ParentTrial Balance Input'!E:E))</f>
        <v>0</v>
      </c>
      <c r="F158" s="1526">
        <f>SUMPRODUCT(SUMIF('Sch ParentTrial Balance Input'!$A:$A,'Sch Parent TB Converter'!$G158:$EC158,'Sch ParentTrial Balance Input'!F:F))</f>
        <v>0</v>
      </c>
      <c r="G158" s="1000"/>
      <c r="H158" s="1000"/>
      <c r="I158" s="1000"/>
      <c r="J158" s="1000"/>
      <c r="K158" s="1000"/>
      <c r="L158" s="1000"/>
      <c r="M158" s="1000"/>
      <c r="N158" s="1000"/>
      <c r="O158" s="1000"/>
      <c r="P158" s="1000"/>
      <c r="Q158" s="1000"/>
      <c r="R158" s="1000"/>
      <c r="S158" s="1000"/>
      <c r="T158" s="1000"/>
      <c r="U158" s="1000"/>
      <c r="V158" s="1000"/>
      <c r="W158" s="1000"/>
      <c r="X158" s="1000"/>
      <c r="Y158" s="1000"/>
      <c r="Z158" s="1000"/>
      <c r="AA158" s="1000"/>
      <c r="AB158" s="1000"/>
      <c r="AC158" s="1000"/>
      <c r="AD158" s="1000"/>
      <c r="AE158" s="1000"/>
      <c r="AF158" s="1000"/>
      <c r="AG158" s="1000"/>
      <c r="AH158" s="1000"/>
      <c r="AI158" s="1000"/>
      <c r="AJ158" s="1000"/>
      <c r="AK158" s="1000"/>
      <c r="AL158" s="1000"/>
      <c r="AM158" s="1000"/>
      <c r="AN158" s="1000"/>
      <c r="AO158" s="1000"/>
      <c r="AP158" s="1000"/>
      <c r="AQ158" s="1000"/>
      <c r="AR158" s="1000"/>
      <c r="AS158" s="1000"/>
      <c r="AT158" s="1000"/>
      <c r="AU158" s="1000"/>
      <c r="AV158" s="1000"/>
      <c r="AW158" s="1000"/>
      <c r="AX158" s="1000"/>
      <c r="AY158" s="1000"/>
      <c r="AZ158" s="1000"/>
      <c r="BA158" s="1000"/>
      <c r="BB158" s="1000"/>
      <c r="BC158" s="1000"/>
      <c r="BD158" s="1000"/>
      <c r="BE158" s="1000"/>
      <c r="BF158" s="1000"/>
      <c r="BG158" s="1000"/>
      <c r="BH158" s="1000"/>
      <c r="BI158" s="1000"/>
      <c r="BJ158" s="1000"/>
      <c r="BK158" s="1000"/>
      <c r="BL158" s="1000"/>
      <c r="BM158" s="1000"/>
      <c r="BN158" s="1000"/>
      <c r="BO158" s="1000"/>
      <c r="BP158" s="1000"/>
      <c r="BQ158" s="1000"/>
      <c r="BR158" s="1000"/>
      <c r="BS158" s="1000"/>
      <c r="BT158" s="1000"/>
      <c r="BU158" s="1000"/>
      <c r="BV158" s="1000"/>
      <c r="BW158" s="1000"/>
      <c r="BX158" s="1000"/>
      <c r="BY158" s="1000"/>
      <c r="BZ158" s="1000"/>
      <c r="CA158" s="1000"/>
      <c r="CB158" s="1000"/>
      <c r="CC158" s="1000"/>
      <c r="CD158" s="1000"/>
      <c r="CE158" s="1000"/>
      <c r="CF158" s="1000"/>
      <c r="CG158" s="1000"/>
      <c r="CH158" s="1000"/>
      <c r="CI158" s="1000"/>
      <c r="CJ158" s="1000"/>
      <c r="CK158" s="1000"/>
      <c r="CL158" s="1000"/>
      <c r="CM158" s="1000"/>
      <c r="CN158" s="1000"/>
      <c r="CO158" s="1000"/>
      <c r="CP158" s="1000"/>
      <c r="CQ158" s="1000"/>
      <c r="CR158" s="1000"/>
      <c r="CS158" s="1000"/>
      <c r="CT158" s="1000"/>
      <c r="CU158" s="1000"/>
      <c r="CV158" s="1000"/>
      <c r="CW158" s="1000"/>
      <c r="CX158" s="1000"/>
      <c r="CY158" s="1000"/>
      <c r="CZ158" s="1000"/>
      <c r="DA158" s="1000"/>
      <c r="DB158" s="1000"/>
      <c r="DC158" s="1000"/>
      <c r="DD158" s="1000"/>
      <c r="DE158" s="1000"/>
      <c r="DF158" s="1000"/>
      <c r="DG158" s="1000"/>
      <c r="DH158" s="1000"/>
      <c r="DI158" s="1000"/>
      <c r="DJ158" s="1000"/>
      <c r="DK158" s="1000"/>
      <c r="DL158" s="1000"/>
      <c r="DM158" s="1000"/>
      <c r="DN158" s="1000"/>
      <c r="DO158" s="1000"/>
      <c r="DP158" s="1000"/>
      <c r="DQ158" s="1000"/>
      <c r="DR158" s="1000"/>
      <c r="DS158" s="1000"/>
      <c r="DT158" s="1000"/>
      <c r="DU158" s="1000"/>
      <c r="DV158" s="1000"/>
      <c r="DW158" s="1000"/>
      <c r="DX158" s="1000"/>
      <c r="DY158" s="1000"/>
      <c r="DZ158" s="1000"/>
      <c r="EA158" s="1000"/>
      <c r="EB158" s="1000"/>
      <c r="EC158" s="1001"/>
      <c r="ED158" s="273" t="str">
        <f t="shared" si="2"/>
        <v>xxxxxxxxxxxxxxxxxxxxxxxxxxxxxxxxxxxxxxxxxxxxxxxxxxxxxxxxxxxxxxxxxxxxxxxxxxxxxxxxxxxxxxxxxxxxxxxxxxxxxxxxxxxxxxxxxxxxxxxxxxxxxxxx</v>
      </c>
    </row>
    <row r="159" spans="1:134" x14ac:dyDescent="0.2">
      <c r="A159" s="280">
        <v>5141</v>
      </c>
      <c r="B159" s="338" t="s">
        <v>217</v>
      </c>
      <c r="C159" s="1526">
        <f>SUMPRODUCT(SUMIF('Sch ParentTrial Balance Input'!$A:$A,'Sch Parent TB Converter'!$G159:$EC159,'Sch ParentTrial Balance Input'!C:C))</f>
        <v>0</v>
      </c>
      <c r="D159" s="1526">
        <f>SUMPRODUCT(SUMIF('Sch ParentTrial Balance Input'!$A:$A,'Sch Parent TB Converter'!$G159:$EC159,'Sch ParentTrial Balance Input'!D:D))</f>
        <v>0</v>
      </c>
      <c r="E159" s="1526">
        <f>SUMPRODUCT(SUMIF('Sch ParentTrial Balance Input'!$A:$A,'Sch Parent TB Converter'!$G159:$EC159,'Sch ParentTrial Balance Input'!E:E))</f>
        <v>0</v>
      </c>
      <c r="F159" s="1526">
        <f>SUMPRODUCT(SUMIF('Sch ParentTrial Balance Input'!$A:$A,'Sch Parent TB Converter'!$G159:$EC159,'Sch ParentTrial Balance Input'!F:F))</f>
        <v>0</v>
      </c>
      <c r="G159" s="1000"/>
      <c r="H159" s="1000"/>
      <c r="I159" s="1000"/>
      <c r="J159" s="1000"/>
      <c r="K159" s="1000"/>
      <c r="L159" s="1000"/>
      <c r="M159" s="1000"/>
      <c r="N159" s="1000"/>
      <c r="O159" s="1000"/>
      <c r="P159" s="1000"/>
      <c r="Q159" s="1000"/>
      <c r="R159" s="1000"/>
      <c r="S159" s="1000"/>
      <c r="T159" s="1000"/>
      <c r="U159" s="1000"/>
      <c r="V159" s="1000"/>
      <c r="W159" s="1000"/>
      <c r="X159" s="1000"/>
      <c r="Y159" s="1000"/>
      <c r="Z159" s="1000"/>
      <c r="AA159" s="1000"/>
      <c r="AB159" s="1000"/>
      <c r="AC159" s="1000"/>
      <c r="AD159" s="1000"/>
      <c r="AE159" s="1000"/>
      <c r="AF159" s="1000"/>
      <c r="AG159" s="1000"/>
      <c r="AH159" s="1000"/>
      <c r="AI159" s="1000"/>
      <c r="AJ159" s="1000"/>
      <c r="AK159" s="1000"/>
      <c r="AL159" s="1000"/>
      <c r="AM159" s="1000"/>
      <c r="AN159" s="1000"/>
      <c r="AO159" s="1000"/>
      <c r="AP159" s="1000"/>
      <c r="AQ159" s="1000"/>
      <c r="AR159" s="1000"/>
      <c r="AS159" s="1000"/>
      <c r="AT159" s="1000"/>
      <c r="AU159" s="1000"/>
      <c r="AV159" s="1000"/>
      <c r="AW159" s="1000"/>
      <c r="AX159" s="1000"/>
      <c r="AY159" s="1000"/>
      <c r="AZ159" s="1000"/>
      <c r="BA159" s="1000"/>
      <c r="BB159" s="1000"/>
      <c r="BC159" s="1000"/>
      <c r="BD159" s="1000"/>
      <c r="BE159" s="1000"/>
      <c r="BF159" s="1000"/>
      <c r="BG159" s="1000"/>
      <c r="BH159" s="1000"/>
      <c r="BI159" s="1000"/>
      <c r="BJ159" s="1000"/>
      <c r="BK159" s="1000"/>
      <c r="BL159" s="1000"/>
      <c r="BM159" s="1000"/>
      <c r="BN159" s="1000"/>
      <c r="BO159" s="1000"/>
      <c r="BP159" s="1000"/>
      <c r="BQ159" s="1000"/>
      <c r="BR159" s="1000"/>
      <c r="BS159" s="1000"/>
      <c r="BT159" s="1000"/>
      <c r="BU159" s="1000"/>
      <c r="BV159" s="1000"/>
      <c r="BW159" s="1000"/>
      <c r="BX159" s="1000"/>
      <c r="BY159" s="1000"/>
      <c r="BZ159" s="1000"/>
      <c r="CA159" s="1000"/>
      <c r="CB159" s="1000"/>
      <c r="CC159" s="1000"/>
      <c r="CD159" s="1000"/>
      <c r="CE159" s="1000"/>
      <c r="CF159" s="1000"/>
      <c r="CG159" s="1000"/>
      <c r="CH159" s="1000"/>
      <c r="CI159" s="1000"/>
      <c r="CJ159" s="1000"/>
      <c r="CK159" s="1000"/>
      <c r="CL159" s="1000"/>
      <c r="CM159" s="1000"/>
      <c r="CN159" s="1000"/>
      <c r="CO159" s="1000"/>
      <c r="CP159" s="1000"/>
      <c r="CQ159" s="1000"/>
      <c r="CR159" s="1000"/>
      <c r="CS159" s="1000"/>
      <c r="CT159" s="1000"/>
      <c r="CU159" s="1000"/>
      <c r="CV159" s="1000"/>
      <c r="CW159" s="1000"/>
      <c r="CX159" s="1000"/>
      <c r="CY159" s="1000"/>
      <c r="CZ159" s="1000"/>
      <c r="DA159" s="1000"/>
      <c r="DB159" s="1000"/>
      <c r="DC159" s="1000"/>
      <c r="DD159" s="1000"/>
      <c r="DE159" s="1000"/>
      <c r="DF159" s="1000"/>
      <c r="DG159" s="1000"/>
      <c r="DH159" s="1000"/>
      <c r="DI159" s="1000"/>
      <c r="DJ159" s="1000"/>
      <c r="DK159" s="1000"/>
      <c r="DL159" s="1000"/>
      <c r="DM159" s="1000"/>
      <c r="DN159" s="1000"/>
      <c r="DO159" s="1000"/>
      <c r="DP159" s="1000"/>
      <c r="DQ159" s="1000"/>
      <c r="DR159" s="1000"/>
      <c r="DS159" s="1000"/>
      <c r="DT159" s="1000"/>
      <c r="DU159" s="1000"/>
      <c r="DV159" s="1000"/>
      <c r="DW159" s="1000"/>
      <c r="DX159" s="1000"/>
      <c r="DY159" s="1000"/>
      <c r="DZ159" s="1000"/>
      <c r="EA159" s="1000"/>
      <c r="EB159" s="1000"/>
      <c r="EC159" s="1001"/>
      <c r="ED159" s="273" t="str">
        <f t="shared" si="2"/>
        <v>xxxxxxxxxxxxxxxxxxxxxxxxxxxxxxxxxxxxxxxxxxxxxxxxxxxxxxxxxxxxxxxxxxxxxxxxxxxxxxxxxxxxxxxxxxxxxxxxxxxxxxxxxxxxxxxxxxxxxxxxxxxxxxxx</v>
      </c>
    </row>
    <row r="160" spans="1:134" x14ac:dyDescent="0.2">
      <c r="A160" s="280"/>
      <c r="B160" s="587"/>
      <c r="C160" s="1526"/>
      <c r="D160" s="1528"/>
      <c r="E160" s="1528"/>
      <c r="F160" s="1528"/>
      <c r="G160" s="1000"/>
      <c r="H160" s="1000"/>
      <c r="I160" s="1000"/>
      <c r="J160" s="1000"/>
      <c r="K160" s="1000"/>
      <c r="L160" s="1000"/>
      <c r="M160" s="1000"/>
      <c r="N160" s="1000"/>
      <c r="O160" s="1000"/>
      <c r="P160" s="1000"/>
      <c r="Q160" s="1000"/>
      <c r="R160" s="1000"/>
      <c r="S160" s="1000"/>
      <c r="T160" s="1000"/>
      <c r="U160" s="1000"/>
      <c r="V160" s="1000"/>
      <c r="W160" s="1000"/>
      <c r="X160" s="1000"/>
      <c r="Y160" s="1000"/>
      <c r="Z160" s="1000"/>
      <c r="AA160" s="1000"/>
      <c r="AB160" s="1000"/>
      <c r="AC160" s="1000"/>
      <c r="AD160" s="1000"/>
      <c r="AE160" s="1000"/>
      <c r="AF160" s="1000"/>
      <c r="AG160" s="1000"/>
      <c r="AH160" s="1000"/>
      <c r="AI160" s="1000"/>
      <c r="AJ160" s="1000"/>
      <c r="AK160" s="1000"/>
      <c r="AL160" s="1000"/>
      <c r="AM160" s="1000"/>
      <c r="AN160" s="1000"/>
      <c r="AO160" s="1000"/>
      <c r="AP160" s="1000"/>
      <c r="AQ160" s="1000"/>
      <c r="AR160" s="1000"/>
      <c r="AS160" s="1000"/>
      <c r="AT160" s="1000"/>
      <c r="AU160" s="1000"/>
      <c r="AV160" s="1000"/>
      <c r="AW160" s="1000"/>
      <c r="AX160" s="1000"/>
      <c r="AY160" s="1000"/>
      <c r="AZ160" s="1000"/>
      <c r="BA160" s="1000"/>
      <c r="BB160" s="1000"/>
      <c r="BC160" s="1000"/>
      <c r="BD160" s="1000"/>
      <c r="BE160" s="1000"/>
      <c r="BF160" s="1000"/>
      <c r="BG160" s="1000"/>
      <c r="BH160" s="1000"/>
      <c r="BI160" s="1000"/>
      <c r="BJ160" s="1000"/>
      <c r="BK160" s="1000"/>
      <c r="BL160" s="1000"/>
      <c r="BM160" s="1000"/>
      <c r="BN160" s="1000"/>
      <c r="BO160" s="1000"/>
      <c r="BP160" s="1000"/>
      <c r="BQ160" s="1000"/>
      <c r="BR160" s="1000"/>
      <c r="BS160" s="1000"/>
      <c r="BT160" s="1000"/>
      <c r="BU160" s="1000"/>
      <c r="BV160" s="1000"/>
      <c r="BW160" s="1000"/>
      <c r="BX160" s="1000"/>
      <c r="BY160" s="1000"/>
      <c r="BZ160" s="1000"/>
      <c r="CA160" s="1000"/>
      <c r="CB160" s="1000"/>
      <c r="CC160" s="1000"/>
      <c r="CD160" s="1000"/>
      <c r="CE160" s="1000"/>
      <c r="CF160" s="1000"/>
      <c r="CG160" s="1000"/>
      <c r="CH160" s="1000"/>
      <c r="CI160" s="1000"/>
      <c r="CJ160" s="1000"/>
      <c r="CK160" s="1000"/>
      <c r="CL160" s="1000"/>
      <c r="CM160" s="1000"/>
      <c r="CN160" s="1000"/>
      <c r="CO160" s="1000"/>
      <c r="CP160" s="1000"/>
      <c r="CQ160" s="1000"/>
      <c r="CR160" s="1000"/>
      <c r="CS160" s="1000"/>
      <c r="CT160" s="1000"/>
      <c r="CU160" s="1000"/>
      <c r="CV160" s="1000"/>
      <c r="CW160" s="1000"/>
      <c r="CX160" s="1000"/>
      <c r="CY160" s="1000"/>
      <c r="CZ160" s="1000"/>
      <c r="DA160" s="1000"/>
      <c r="DB160" s="1000"/>
      <c r="DC160" s="1000"/>
      <c r="DD160" s="1000"/>
      <c r="DE160" s="1000"/>
      <c r="DF160" s="1000"/>
      <c r="DG160" s="1000"/>
      <c r="DH160" s="1000"/>
      <c r="DI160" s="1000"/>
      <c r="DJ160" s="1000"/>
      <c r="DK160" s="1000"/>
      <c r="DL160" s="1000"/>
      <c r="DM160" s="1000"/>
      <c r="DN160" s="1000"/>
      <c r="DO160" s="1000"/>
      <c r="DP160" s="1000"/>
      <c r="DQ160" s="1000"/>
      <c r="DR160" s="1000"/>
      <c r="DS160" s="1000"/>
      <c r="DT160" s="1000"/>
      <c r="DU160" s="1000"/>
      <c r="DV160" s="1000"/>
      <c r="DW160" s="1000"/>
      <c r="DX160" s="1000"/>
      <c r="DY160" s="1000"/>
      <c r="DZ160" s="1000"/>
      <c r="EA160" s="1000"/>
      <c r="EB160" s="1000"/>
      <c r="EC160" s="1001"/>
      <c r="ED160" s="273" t="str">
        <f t="shared" si="2"/>
        <v>xxxxxxxxxxxxxxxxxxxxxxxxxxxxxxxxxxxxxxxxxxxxxxxxxxxxxxxxxxxxxxxxxxxxxxxxxxxxxxxxxxxxxxxxxxxxxxxxxxxxxxxxxxxxxxxxxxxxxxxxxxxxxxxx</v>
      </c>
    </row>
    <row r="161" spans="1:134" x14ac:dyDescent="0.2">
      <c r="A161" s="342"/>
      <c r="B161" s="344" t="s">
        <v>218</v>
      </c>
      <c r="C161" s="1529"/>
      <c r="D161" s="1530"/>
      <c r="E161" s="1530"/>
      <c r="F161" s="1530"/>
      <c r="G161" s="1002"/>
      <c r="H161" s="1002"/>
      <c r="I161" s="1002"/>
      <c r="J161" s="1002"/>
      <c r="K161" s="1002"/>
      <c r="L161" s="1002"/>
      <c r="M161" s="1002"/>
      <c r="N161" s="1002"/>
      <c r="O161" s="1002"/>
      <c r="P161" s="1002"/>
      <c r="Q161" s="1002"/>
      <c r="R161" s="1002"/>
      <c r="S161" s="1002"/>
      <c r="T161" s="1002"/>
      <c r="U161" s="1002"/>
      <c r="V161" s="1002"/>
      <c r="W161" s="1002"/>
      <c r="X161" s="1002"/>
      <c r="Y161" s="1002"/>
      <c r="Z161" s="1002"/>
      <c r="AA161" s="1002"/>
      <c r="AB161" s="1002"/>
      <c r="AC161" s="1002"/>
      <c r="AD161" s="1002"/>
      <c r="AE161" s="1002"/>
      <c r="AF161" s="1002"/>
      <c r="AG161" s="1002"/>
      <c r="AH161" s="1002"/>
      <c r="AI161" s="1002"/>
      <c r="AJ161" s="1002"/>
      <c r="AK161" s="1002"/>
      <c r="AL161" s="1002"/>
      <c r="AM161" s="1002"/>
      <c r="AN161" s="1002"/>
      <c r="AO161" s="1002"/>
      <c r="AP161" s="1002"/>
      <c r="AQ161" s="1002"/>
      <c r="AR161" s="1002"/>
      <c r="AS161" s="1002"/>
      <c r="AT161" s="1002"/>
      <c r="AU161" s="1002"/>
      <c r="AV161" s="1002"/>
      <c r="AW161" s="1002"/>
      <c r="AX161" s="1002"/>
      <c r="AY161" s="1002"/>
      <c r="AZ161" s="1002"/>
      <c r="BA161" s="1002"/>
      <c r="BB161" s="1002"/>
      <c r="BC161" s="1002"/>
      <c r="BD161" s="1002"/>
      <c r="BE161" s="1002"/>
      <c r="BF161" s="1002"/>
      <c r="BG161" s="1002"/>
      <c r="BH161" s="1002"/>
      <c r="BI161" s="1002"/>
      <c r="BJ161" s="1002"/>
      <c r="BK161" s="1002"/>
      <c r="BL161" s="1002"/>
      <c r="BM161" s="1002"/>
      <c r="BN161" s="1002"/>
      <c r="BO161" s="1002"/>
      <c r="BP161" s="1002"/>
      <c r="BQ161" s="1002"/>
      <c r="BR161" s="1002"/>
      <c r="BS161" s="1002"/>
      <c r="BT161" s="1002"/>
      <c r="BU161" s="1002"/>
      <c r="BV161" s="1002"/>
      <c r="BW161" s="1002"/>
      <c r="BX161" s="1002"/>
      <c r="BY161" s="1002"/>
      <c r="BZ161" s="1002"/>
      <c r="CA161" s="1002"/>
      <c r="CB161" s="1002"/>
      <c r="CC161" s="1002"/>
      <c r="CD161" s="1002"/>
      <c r="CE161" s="1002"/>
      <c r="CF161" s="1002"/>
      <c r="CG161" s="1002"/>
      <c r="CH161" s="1002"/>
      <c r="CI161" s="1002"/>
      <c r="CJ161" s="1002"/>
      <c r="CK161" s="1002"/>
      <c r="CL161" s="1002"/>
      <c r="CM161" s="1002"/>
      <c r="CN161" s="1002"/>
      <c r="CO161" s="1002"/>
      <c r="CP161" s="1002"/>
      <c r="CQ161" s="1002"/>
      <c r="CR161" s="1002"/>
      <c r="CS161" s="1002"/>
      <c r="CT161" s="1002"/>
      <c r="CU161" s="1002"/>
      <c r="CV161" s="1002"/>
      <c r="CW161" s="1002"/>
      <c r="CX161" s="1002"/>
      <c r="CY161" s="1002"/>
      <c r="CZ161" s="1002"/>
      <c r="DA161" s="1002"/>
      <c r="DB161" s="1002"/>
      <c r="DC161" s="1002"/>
      <c r="DD161" s="1002"/>
      <c r="DE161" s="1002"/>
      <c r="DF161" s="1002"/>
      <c r="DG161" s="1002"/>
      <c r="DH161" s="1002"/>
      <c r="DI161" s="1002"/>
      <c r="DJ161" s="1002"/>
      <c r="DK161" s="1002"/>
      <c r="DL161" s="1002"/>
      <c r="DM161" s="1002"/>
      <c r="DN161" s="1002"/>
      <c r="DO161" s="1002"/>
      <c r="DP161" s="1002"/>
      <c r="DQ161" s="1002"/>
      <c r="DR161" s="1002"/>
      <c r="DS161" s="1002"/>
      <c r="DT161" s="1002"/>
      <c r="DU161" s="1002"/>
      <c r="DV161" s="1002"/>
      <c r="DW161" s="1002"/>
      <c r="DX161" s="1002"/>
      <c r="DY161" s="1002"/>
      <c r="DZ161" s="1002"/>
      <c r="EA161" s="1002"/>
      <c r="EB161" s="1002"/>
      <c r="EC161" s="1003"/>
      <c r="ED161" s="273" t="str">
        <f t="shared" si="2"/>
        <v>xxxxxxxxxxxxxxxxxxxxxxxxxxxxxxxxxxxxxxxxxxxxxxxxxxxxxxxxxxxxxxxxxxxxxxxxxxxxxxxxxxxxxxxxxxxxxxxxxxxxxxxxxxxxxxxxxxxxxxxxxxxxxxxx</v>
      </c>
    </row>
    <row r="162" spans="1:134" x14ac:dyDescent="0.2">
      <c r="A162" s="280"/>
      <c r="B162" s="909" t="s">
        <v>200</v>
      </c>
      <c r="C162" s="1526"/>
      <c r="D162" s="1528"/>
      <c r="E162" s="1528"/>
      <c r="F162" s="1528"/>
      <c r="G162" s="998"/>
      <c r="H162" s="998"/>
      <c r="I162" s="998"/>
      <c r="J162" s="998"/>
      <c r="K162" s="998"/>
      <c r="L162" s="998"/>
      <c r="M162" s="998"/>
      <c r="N162" s="998"/>
      <c r="O162" s="998"/>
      <c r="P162" s="998"/>
      <c r="Q162" s="998"/>
      <c r="R162" s="998"/>
      <c r="S162" s="998"/>
      <c r="T162" s="998"/>
      <c r="U162" s="998"/>
      <c r="V162" s="998"/>
      <c r="W162" s="998"/>
      <c r="X162" s="998"/>
      <c r="Y162" s="998"/>
      <c r="Z162" s="998"/>
      <c r="AA162" s="998"/>
      <c r="AB162" s="998"/>
      <c r="AC162" s="998"/>
      <c r="AD162" s="998"/>
      <c r="AE162" s="998"/>
      <c r="AF162" s="998"/>
      <c r="AG162" s="998"/>
      <c r="AH162" s="998"/>
      <c r="AI162" s="998"/>
      <c r="AJ162" s="998"/>
      <c r="AK162" s="998"/>
      <c r="AL162" s="998"/>
      <c r="AM162" s="998"/>
      <c r="AN162" s="998"/>
      <c r="AO162" s="998"/>
      <c r="AP162" s="998"/>
      <c r="AQ162" s="998"/>
      <c r="AR162" s="998"/>
      <c r="AS162" s="998"/>
      <c r="AT162" s="998"/>
      <c r="AU162" s="998"/>
      <c r="AV162" s="998"/>
      <c r="AW162" s="998"/>
      <c r="AX162" s="998"/>
      <c r="AY162" s="998"/>
      <c r="AZ162" s="998"/>
      <c r="BA162" s="998"/>
      <c r="BB162" s="998"/>
      <c r="BC162" s="998"/>
      <c r="BD162" s="998"/>
      <c r="BE162" s="998"/>
      <c r="BF162" s="998"/>
      <c r="BG162" s="998"/>
      <c r="BH162" s="998"/>
      <c r="BI162" s="998"/>
      <c r="BJ162" s="998"/>
      <c r="BK162" s="998"/>
      <c r="BL162" s="998"/>
      <c r="BM162" s="998"/>
      <c r="BN162" s="998"/>
      <c r="BO162" s="998"/>
      <c r="BP162" s="998"/>
      <c r="BQ162" s="998"/>
      <c r="BR162" s="998"/>
      <c r="BS162" s="998"/>
      <c r="BT162" s="998"/>
      <c r="BU162" s="998"/>
      <c r="BV162" s="998"/>
      <c r="BW162" s="998"/>
      <c r="BX162" s="998"/>
      <c r="BY162" s="998"/>
      <c r="BZ162" s="998"/>
      <c r="CA162" s="998"/>
      <c r="CB162" s="998"/>
      <c r="CC162" s="998"/>
      <c r="CD162" s="998"/>
      <c r="CE162" s="998"/>
      <c r="CF162" s="998"/>
      <c r="CG162" s="998"/>
      <c r="CH162" s="998"/>
      <c r="CI162" s="998"/>
      <c r="CJ162" s="998"/>
      <c r="CK162" s="998"/>
      <c r="CL162" s="998"/>
      <c r="CM162" s="998"/>
      <c r="CN162" s="998"/>
      <c r="CO162" s="998"/>
      <c r="CP162" s="998"/>
      <c r="CQ162" s="998"/>
      <c r="CR162" s="998"/>
      <c r="CS162" s="998"/>
      <c r="CT162" s="998"/>
      <c r="CU162" s="998"/>
      <c r="CV162" s="998"/>
      <c r="CW162" s="998"/>
      <c r="CX162" s="998"/>
      <c r="CY162" s="998"/>
      <c r="CZ162" s="998"/>
      <c r="DA162" s="998"/>
      <c r="DB162" s="998"/>
      <c r="DC162" s="998"/>
      <c r="DD162" s="998"/>
      <c r="DE162" s="998"/>
      <c r="DF162" s="998"/>
      <c r="DG162" s="998"/>
      <c r="DH162" s="998"/>
      <c r="DI162" s="998"/>
      <c r="DJ162" s="998"/>
      <c r="DK162" s="998"/>
      <c r="DL162" s="998"/>
      <c r="DM162" s="998"/>
      <c r="DN162" s="998"/>
      <c r="DO162" s="998"/>
      <c r="DP162" s="998"/>
      <c r="DQ162" s="998"/>
      <c r="DR162" s="998"/>
      <c r="DS162" s="998"/>
      <c r="DT162" s="998"/>
      <c r="DU162" s="998"/>
      <c r="DV162" s="998"/>
      <c r="DW162" s="998"/>
      <c r="DX162" s="998"/>
      <c r="DY162" s="998"/>
      <c r="DZ162" s="998"/>
      <c r="EA162" s="998"/>
      <c r="EB162" s="998"/>
      <c r="EC162" s="999"/>
      <c r="ED162" s="273" t="str">
        <f t="shared" si="2"/>
        <v>xxxxxxxxxxxxxxxxxxxxxxxxxxxxxxxxxxxxxxxxxxxxxxxxxxxxxxxxxxxxxxxxxxxxxxxxxxxxxxxxxxxxxxxxxxxxxxxxxxxxxxxxxxxxxxxxxxxxxxxxxxxxxxxx</v>
      </c>
    </row>
    <row r="163" spans="1:134" x14ac:dyDescent="0.2">
      <c r="A163" s="280">
        <v>5150</v>
      </c>
      <c r="B163" s="338" t="s">
        <v>219</v>
      </c>
      <c r="C163" s="1526">
        <f>SUMPRODUCT(SUMIF('Sch ParentTrial Balance Input'!$A:$A,'Sch Parent TB Converter'!$G163:$EC163,'Sch ParentTrial Balance Input'!C:C))</f>
        <v>0</v>
      </c>
      <c r="D163" s="1526">
        <f>SUMPRODUCT(SUMIF('Sch ParentTrial Balance Input'!$A:$A,'Sch Parent TB Converter'!$G163:$EC163,'Sch ParentTrial Balance Input'!D:D))</f>
        <v>0</v>
      </c>
      <c r="E163" s="1526">
        <f>SUMPRODUCT(SUMIF('Sch ParentTrial Balance Input'!$A:$A,'Sch Parent TB Converter'!$G163:$EC163,'Sch ParentTrial Balance Input'!E:E))</f>
        <v>0</v>
      </c>
      <c r="F163" s="1526">
        <f>SUMPRODUCT(SUMIF('Sch ParentTrial Balance Input'!$A:$A,'Sch Parent TB Converter'!$G163:$EC163,'Sch ParentTrial Balance Input'!F:F))</f>
        <v>0</v>
      </c>
      <c r="G163" s="1000"/>
      <c r="H163" s="1000"/>
      <c r="I163" s="1000"/>
      <c r="J163" s="1000"/>
      <c r="K163" s="1000"/>
      <c r="L163" s="1000"/>
      <c r="M163" s="1000"/>
      <c r="N163" s="1000"/>
      <c r="O163" s="1000"/>
      <c r="P163" s="1000"/>
      <c r="Q163" s="1000"/>
      <c r="R163" s="1000"/>
      <c r="S163" s="1000"/>
      <c r="T163" s="1000"/>
      <c r="U163" s="1000"/>
      <c r="V163" s="1000"/>
      <c r="W163" s="1000"/>
      <c r="X163" s="1000"/>
      <c r="Y163" s="1000"/>
      <c r="Z163" s="1000"/>
      <c r="AA163" s="1000"/>
      <c r="AB163" s="1000"/>
      <c r="AC163" s="1000"/>
      <c r="AD163" s="1000"/>
      <c r="AE163" s="1000"/>
      <c r="AF163" s="1000"/>
      <c r="AG163" s="1000"/>
      <c r="AH163" s="1000"/>
      <c r="AI163" s="1000"/>
      <c r="AJ163" s="1000"/>
      <c r="AK163" s="1000"/>
      <c r="AL163" s="1000"/>
      <c r="AM163" s="1000"/>
      <c r="AN163" s="1000"/>
      <c r="AO163" s="1000"/>
      <c r="AP163" s="1000"/>
      <c r="AQ163" s="1000"/>
      <c r="AR163" s="1000"/>
      <c r="AS163" s="1000"/>
      <c r="AT163" s="1000"/>
      <c r="AU163" s="1000"/>
      <c r="AV163" s="1000"/>
      <c r="AW163" s="1000"/>
      <c r="AX163" s="1000"/>
      <c r="AY163" s="1000"/>
      <c r="AZ163" s="1000"/>
      <c r="BA163" s="1000"/>
      <c r="BB163" s="1000"/>
      <c r="BC163" s="1000"/>
      <c r="BD163" s="1000"/>
      <c r="BE163" s="1000"/>
      <c r="BF163" s="1000"/>
      <c r="BG163" s="1000"/>
      <c r="BH163" s="1000"/>
      <c r="BI163" s="1000"/>
      <c r="BJ163" s="1000"/>
      <c r="BK163" s="1000"/>
      <c r="BL163" s="1000"/>
      <c r="BM163" s="1000"/>
      <c r="BN163" s="1000"/>
      <c r="BO163" s="1000"/>
      <c r="BP163" s="1000"/>
      <c r="BQ163" s="1000"/>
      <c r="BR163" s="1000"/>
      <c r="BS163" s="1000"/>
      <c r="BT163" s="1000"/>
      <c r="BU163" s="1000"/>
      <c r="BV163" s="1000"/>
      <c r="BW163" s="1000"/>
      <c r="BX163" s="1000"/>
      <c r="BY163" s="1000"/>
      <c r="BZ163" s="1000"/>
      <c r="CA163" s="1000"/>
      <c r="CB163" s="1000"/>
      <c r="CC163" s="1000"/>
      <c r="CD163" s="1000"/>
      <c r="CE163" s="1000"/>
      <c r="CF163" s="1000"/>
      <c r="CG163" s="1000"/>
      <c r="CH163" s="1000"/>
      <c r="CI163" s="1000"/>
      <c r="CJ163" s="1000"/>
      <c r="CK163" s="1000"/>
      <c r="CL163" s="1000"/>
      <c r="CM163" s="1000"/>
      <c r="CN163" s="1000"/>
      <c r="CO163" s="1000"/>
      <c r="CP163" s="1000"/>
      <c r="CQ163" s="1000"/>
      <c r="CR163" s="1000"/>
      <c r="CS163" s="1000"/>
      <c r="CT163" s="1000"/>
      <c r="CU163" s="1000"/>
      <c r="CV163" s="1000"/>
      <c r="CW163" s="1000"/>
      <c r="CX163" s="1000"/>
      <c r="CY163" s="1000"/>
      <c r="CZ163" s="1000"/>
      <c r="DA163" s="1000"/>
      <c r="DB163" s="1000"/>
      <c r="DC163" s="1000"/>
      <c r="DD163" s="1000"/>
      <c r="DE163" s="1000"/>
      <c r="DF163" s="1000"/>
      <c r="DG163" s="1000"/>
      <c r="DH163" s="1000"/>
      <c r="DI163" s="1000"/>
      <c r="DJ163" s="1000"/>
      <c r="DK163" s="1000"/>
      <c r="DL163" s="1000"/>
      <c r="DM163" s="1000"/>
      <c r="DN163" s="1000"/>
      <c r="DO163" s="1000"/>
      <c r="DP163" s="1000"/>
      <c r="DQ163" s="1000"/>
      <c r="DR163" s="1000"/>
      <c r="DS163" s="1000"/>
      <c r="DT163" s="1000"/>
      <c r="DU163" s="1000"/>
      <c r="DV163" s="1000"/>
      <c r="DW163" s="1000"/>
      <c r="DX163" s="1000"/>
      <c r="DY163" s="1000"/>
      <c r="DZ163" s="1000"/>
      <c r="EA163" s="1000"/>
      <c r="EB163" s="1000"/>
      <c r="EC163" s="1001"/>
      <c r="ED163" s="273" t="str">
        <f t="shared" si="2"/>
        <v>xxxxxxxxxxxxxxxxxxxxxxxxxxxxxxxxxxxxxxxxxxxxxxxxxxxxxxxxxxxxxxxxxxxxxxxxxxxxxxxxxxxxxxxxxxxxxxxxxxxxxxxxxxxxxxxxxxxxxxxxxxxxxxxx</v>
      </c>
    </row>
    <row r="164" spans="1:134" x14ac:dyDescent="0.2">
      <c r="A164" s="280"/>
      <c r="B164" s="587"/>
      <c r="C164" s="1526"/>
      <c r="D164" s="1528"/>
      <c r="E164" s="1528"/>
      <c r="F164" s="1528"/>
      <c r="G164" s="1000"/>
      <c r="H164" s="1000"/>
      <c r="I164" s="1000"/>
      <c r="J164" s="1000"/>
      <c r="K164" s="1000"/>
      <c r="L164" s="1000"/>
      <c r="M164" s="1000"/>
      <c r="N164" s="1000"/>
      <c r="O164" s="1000"/>
      <c r="P164" s="1000"/>
      <c r="Q164" s="1000"/>
      <c r="R164" s="1000"/>
      <c r="S164" s="1000"/>
      <c r="T164" s="1000"/>
      <c r="U164" s="1000"/>
      <c r="V164" s="1000"/>
      <c r="W164" s="1000"/>
      <c r="X164" s="1000"/>
      <c r="Y164" s="1000"/>
      <c r="Z164" s="1000"/>
      <c r="AA164" s="1000"/>
      <c r="AB164" s="1000"/>
      <c r="AC164" s="1000"/>
      <c r="AD164" s="1000"/>
      <c r="AE164" s="1000"/>
      <c r="AF164" s="1000"/>
      <c r="AG164" s="1000"/>
      <c r="AH164" s="1000"/>
      <c r="AI164" s="1000"/>
      <c r="AJ164" s="1000"/>
      <c r="AK164" s="1000"/>
      <c r="AL164" s="1000"/>
      <c r="AM164" s="1000"/>
      <c r="AN164" s="1000"/>
      <c r="AO164" s="1000"/>
      <c r="AP164" s="1000"/>
      <c r="AQ164" s="1000"/>
      <c r="AR164" s="1000"/>
      <c r="AS164" s="1000"/>
      <c r="AT164" s="1000"/>
      <c r="AU164" s="1000"/>
      <c r="AV164" s="1000"/>
      <c r="AW164" s="1000"/>
      <c r="AX164" s="1000"/>
      <c r="AY164" s="1000"/>
      <c r="AZ164" s="1000"/>
      <c r="BA164" s="1000"/>
      <c r="BB164" s="1000"/>
      <c r="BC164" s="1000"/>
      <c r="BD164" s="1000"/>
      <c r="BE164" s="1000"/>
      <c r="BF164" s="1000"/>
      <c r="BG164" s="1000"/>
      <c r="BH164" s="1000"/>
      <c r="BI164" s="1000"/>
      <c r="BJ164" s="1000"/>
      <c r="BK164" s="1000"/>
      <c r="BL164" s="1000"/>
      <c r="BM164" s="1000"/>
      <c r="BN164" s="1000"/>
      <c r="BO164" s="1000"/>
      <c r="BP164" s="1000"/>
      <c r="BQ164" s="1000"/>
      <c r="BR164" s="1000"/>
      <c r="BS164" s="1000"/>
      <c r="BT164" s="1000"/>
      <c r="BU164" s="1000"/>
      <c r="BV164" s="1000"/>
      <c r="BW164" s="1000"/>
      <c r="BX164" s="1000"/>
      <c r="BY164" s="1000"/>
      <c r="BZ164" s="1000"/>
      <c r="CA164" s="1000"/>
      <c r="CB164" s="1000"/>
      <c r="CC164" s="1000"/>
      <c r="CD164" s="1000"/>
      <c r="CE164" s="1000"/>
      <c r="CF164" s="1000"/>
      <c r="CG164" s="1000"/>
      <c r="CH164" s="1000"/>
      <c r="CI164" s="1000"/>
      <c r="CJ164" s="1000"/>
      <c r="CK164" s="1000"/>
      <c r="CL164" s="1000"/>
      <c r="CM164" s="1000"/>
      <c r="CN164" s="1000"/>
      <c r="CO164" s="1000"/>
      <c r="CP164" s="1000"/>
      <c r="CQ164" s="1000"/>
      <c r="CR164" s="1000"/>
      <c r="CS164" s="1000"/>
      <c r="CT164" s="1000"/>
      <c r="CU164" s="1000"/>
      <c r="CV164" s="1000"/>
      <c r="CW164" s="1000"/>
      <c r="CX164" s="1000"/>
      <c r="CY164" s="1000"/>
      <c r="CZ164" s="1000"/>
      <c r="DA164" s="1000"/>
      <c r="DB164" s="1000"/>
      <c r="DC164" s="1000"/>
      <c r="DD164" s="1000"/>
      <c r="DE164" s="1000"/>
      <c r="DF164" s="1000"/>
      <c r="DG164" s="1000"/>
      <c r="DH164" s="1000"/>
      <c r="DI164" s="1000"/>
      <c r="DJ164" s="1000"/>
      <c r="DK164" s="1000"/>
      <c r="DL164" s="1000"/>
      <c r="DM164" s="1000"/>
      <c r="DN164" s="1000"/>
      <c r="DO164" s="1000"/>
      <c r="DP164" s="1000"/>
      <c r="DQ164" s="1000"/>
      <c r="DR164" s="1000"/>
      <c r="DS164" s="1000"/>
      <c r="DT164" s="1000"/>
      <c r="DU164" s="1000"/>
      <c r="DV164" s="1000"/>
      <c r="DW164" s="1000"/>
      <c r="DX164" s="1000"/>
      <c r="DY164" s="1000"/>
      <c r="DZ164" s="1000"/>
      <c r="EA164" s="1000"/>
      <c r="EB164" s="1000"/>
      <c r="EC164" s="1001"/>
      <c r="ED164" s="273" t="str">
        <f t="shared" si="2"/>
        <v>xxxxxxxxxxxxxxxxxxxxxxxxxxxxxxxxxxxxxxxxxxxxxxxxxxxxxxxxxxxxxxxxxxxxxxxxxxxxxxxxxxxxxxxxxxxxxxxxxxxxxxxxxxxxxxxxxxxxxxxxxxxxxxxx</v>
      </c>
    </row>
    <row r="165" spans="1:134" x14ac:dyDescent="0.2">
      <c r="A165" s="342"/>
      <c r="B165" s="344" t="s">
        <v>220</v>
      </c>
      <c r="C165" s="1529"/>
      <c r="D165" s="1530"/>
      <c r="E165" s="1530"/>
      <c r="F165" s="1530"/>
      <c r="G165" s="1002"/>
      <c r="H165" s="1002"/>
      <c r="I165" s="1002"/>
      <c r="J165" s="1002"/>
      <c r="K165" s="1002"/>
      <c r="L165" s="1002"/>
      <c r="M165" s="1002"/>
      <c r="N165" s="1002"/>
      <c r="O165" s="1002"/>
      <c r="P165" s="1002"/>
      <c r="Q165" s="1002"/>
      <c r="R165" s="1002"/>
      <c r="S165" s="1002"/>
      <c r="T165" s="1002"/>
      <c r="U165" s="1002"/>
      <c r="V165" s="1002"/>
      <c r="W165" s="1002"/>
      <c r="X165" s="1002"/>
      <c r="Y165" s="1002"/>
      <c r="Z165" s="1002"/>
      <c r="AA165" s="1002"/>
      <c r="AB165" s="1002"/>
      <c r="AC165" s="1002"/>
      <c r="AD165" s="1002"/>
      <c r="AE165" s="1002"/>
      <c r="AF165" s="1002"/>
      <c r="AG165" s="1002"/>
      <c r="AH165" s="1002"/>
      <c r="AI165" s="1002"/>
      <c r="AJ165" s="1002"/>
      <c r="AK165" s="1002"/>
      <c r="AL165" s="1002"/>
      <c r="AM165" s="1002"/>
      <c r="AN165" s="1002"/>
      <c r="AO165" s="1002"/>
      <c r="AP165" s="1002"/>
      <c r="AQ165" s="1002"/>
      <c r="AR165" s="1002"/>
      <c r="AS165" s="1002"/>
      <c r="AT165" s="1002"/>
      <c r="AU165" s="1002"/>
      <c r="AV165" s="1002"/>
      <c r="AW165" s="1002"/>
      <c r="AX165" s="1002"/>
      <c r="AY165" s="1002"/>
      <c r="AZ165" s="1002"/>
      <c r="BA165" s="1002"/>
      <c r="BB165" s="1002"/>
      <c r="BC165" s="1002"/>
      <c r="BD165" s="1002"/>
      <c r="BE165" s="1002"/>
      <c r="BF165" s="1002"/>
      <c r="BG165" s="1002"/>
      <c r="BH165" s="1002"/>
      <c r="BI165" s="1002"/>
      <c r="BJ165" s="1002"/>
      <c r="BK165" s="1002"/>
      <c r="BL165" s="1002"/>
      <c r="BM165" s="1002"/>
      <c r="BN165" s="1002"/>
      <c r="BO165" s="1002"/>
      <c r="BP165" s="1002"/>
      <c r="BQ165" s="1002"/>
      <c r="BR165" s="1002"/>
      <c r="BS165" s="1002"/>
      <c r="BT165" s="1002"/>
      <c r="BU165" s="1002"/>
      <c r="BV165" s="1002"/>
      <c r="BW165" s="1002"/>
      <c r="BX165" s="1002"/>
      <c r="BY165" s="1002"/>
      <c r="BZ165" s="1002"/>
      <c r="CA165" s="1002"/>
      <c r="CB165" s="1002"/>
      <c r="CC165" s="1002"/>
      <c r="CD165" s="1002"/>
      <c r="CE165" s="1002"/>
      <c r="CF165" s="1002"/>
      <c r="CG165" s="1002"/>
      <c r="CH165" s="1002"/>
      <c r="CI165" s="1002"/>
      <c r="CJ165" s="1002"/>
      <c r="CK165" s="1002"/>
      <c r="CL165" s="1002"/>
      <c r="CM165" s="1002"/>
      <c r="CN165" s="1002"/>
      <c r="CO165" s="1002"/>
      <c r="CP165" s="1002"/>
      <c r="CQ165" s="1002"/>
      <c r="CR165" s="1002"/>
      <c r="CS165" s="1002"/>
      <c r="CT165" s="1002"/>
      <c r="CU165" s="1002"/>
      <c r="CV165" s="1002"/>
      <c r="CW165" s="1002"/>
      <c r="CX165" s="1002"/>
      <c r="CY165" s="1002"/>
      <c r="CZ165" s="1002"/>
      <c r="DA165" s="1002"/>
      <c r="DB165" s="1002"/>
      <c r="DC165" s="1002"/>
      <c r="DD165" s="1002"/>
      <c r="DE165" s="1002"/>
      <c r="DF165" s="1002"/>
      <c r="DG165" s="1002"/>
      <c r="DH165" s="1002"/>
      <c r="DI165" s="1002"/>
      <c r="DJ165" s="1002"/>
      <c r="DK165" s="1002"/>
      <c r="DL165" s="1002"/>
      <c r="DM165" s="1002"/>
      <c r="DN165" s="1002"/>
      <c r="DO165" s="1002"/>
      <c r="DP165" s="1002"/>
      <c r="DQ165" s="1002"/>
      <c r="DR165" s="1002"/>
      <c r="DS165" s="1002"/>
      <c r="DT165" s="1002"/>
      <c r="DU165" s="1002"/>
      <c r="DV165" s="1002"/>
      <c r="DW165" s="1002"/>
      <c r="DX165" s="1002"/>
      <c r="DY165" s="1002"/>
      <c r="DZ165" s="1002"/>
      <c r="EA165" s="1002"/>
      <c r="EB165" s="1002"/>
      <c r="EC165" s="1003"/>
      <c r="ED165" s="273" t="str">
        <f t="shared" si="2"/>
        <v>xxxxxxxxxxxxxxxxxxxxxxxxxxxxxxxxxxxxxxxxxxxxxxxxxxxxxxxxxxxxxxxxxxxxxxxxxxxxxxxxxxxxxxxxxxxxxxxxxxxxxxxxxxxxxxxxxxxxxxxxxxxxxxxx</v>
      </c>
    </row>
    <row r="166" spans="1:134" x14ac:dyDescent="0.2">
      <c r="A166" s="280"/>
      <c r="B166" s="909" t="s">
        <v>200</v>
      </c>
      <c r="C166" s="1526"/>
      <c r="D166" s="1528"/>
      <c r="E166" s="1528"/>
      <c r="F166" s="1528"/>
      <c r="G166" s="998"/>
      <c r="H166" s="998"/>
      <c r="I166" s="998"/>
      <c r="J166" s="998"/>
      <c r="K166" s="998"/>
      <c r="L166" s="998"/>
      <c r="M166" s="998"/>
      <c r="N166" s="998"/>
      <c r="O166" s="998"/>
      <c r="P166" s="998"/>
      <c r="Q166" s="998"/>
      <c r="R166" s="998"/>
      <c r="S166" s="998"/>
      <c r="T166" s="998"/>
      <c r="U166" s="998"/>
      <c r="V166" s="998"/>
      <c r="W166" s="998"/>
      <c r="X166" s="998"/>
      <c r="Y166" s="998"/>
      <c r="Z166" s="998"/>
      <c r="AA166" s="998"/>
      <c r="AB166" s="998"/>
      <c r="AC166" s="998"/>
      <c r="AD166" s="998"/>
      <c r="AE166" s="998"/>
      <c r="AF166" s="998"/>
      <c r="AG166" s="998"/>
      <c r="AH166" s="998"/>
      <c r="AI166" s="998"/>
      <c r="AJ166" s="998"/>
      <c r="AK166" s="998"/>
      <c r="AL166" s="998"/>
      <c r="AM166" s="998"/>
      <c r="AN166" s="998"/>
      <c r="AO166" s="998"/>
      <c r="AP166" s="998"/>
      <c r="AQ166" s="998"/>
      <c r="AR166" s="998"/>
      <c r="AS166" s="998"/>
      <c r="AT166" s="998"/>
      <c r="AU166" s="998"/>
      <c r="AV166" s="998"/>
      <c r="AW166" s="998"/>
      <c r="AX166" s="998"/>
      <c r="AY166" s="998"/>
      <c r="AZ166" s="998"/>
      <c r="BA166" s="998"/>
      <c r="BB166" s="998"/>
      <c r="BC166" s="998"/>
      <c r="BD166" s="998"/>
      <c r="BE166" s="998"/>
      <c r="BF166" s="998"/>
      <c r="BG166" s="998"/>
      <c r="BH166" s="998"/>
      <c r="BI166" s="998"/>
      <c r="BJ166" s="998"/>
      <c r="BK166" s="998"/>
      <c r="BL166" s="998"/>
      <c r="BM166" s="998"/>
      <c r="BN166" s="998"/>
      <c r="BO166" s="998"/>
      <c r="BP166" s="998"/>
      <c r="BQ166" s="998"/>
      <c r="BR166" s="998"/>
      <c r="BS166" s="998"/>
      <c r="BT166" s="998"/>
      <c r="BU166" s="998"/>
      <c r="BV166" s="998"/>
      <c r="BW166" s="998"/>
      <c r="BX166" s="998"/>
      <c r="BY166" s="998"/>
      <c r="BZ166" s="998"/>
      <c r="CA166" s="998"/>
      <c r="CB166" s="998"/>
      <c r="CC166" s="998"/>
      <c r="CD166" s="998"/>
      <c r="CE166" s="998"/>
      <c r="CF166" s="998"/>
      <c r="CG166" s="998"/>
      <c r="CH166" s="998"/>
      <c r="CI166" s="998"/>
      <c r="CJ166" s="998"/>
      <c r="CK166" s="998"/>
      <c r="CL166" s="998"/>
      <c r="CM166" s="998"/>
      <c r="CN166" s="998"/>
      <c r="CO166" s="998"/>
      <c r="CP166" s="998"/>
      <c r="CQ166" s="998"/>
      <c r="CR166" s="998"/>
      <c r="CS166" s="998"/>
      <c r="CT166" s="998"/>
      <c r="CU166" s="998"/>
      <c r="CV166" s="998"/>
      <c r="CW166" s="998"/>
      <c r="CX166" s="998"/>
      <c r="CY166" s="998"/>
      <c r="CZ166" s="998"/>
      <c r="DA166" s="998"/>
      <c r="DB166" s="998"/>
      <c r="DC166" s="998"/>
      <c r="DD166" s="998"/>
      <c r="DE166" s="998"/>
      <c r="DF166" s="998"/>
      <c r="DG166" s="998"/>
      <c r="DH166" s="998"/>
      <c r="DI166" s="998"/>
      <c r="DJ166" s="998"/>
      <c r="DK166" s="998"/>
      <c r="DL166" s="998"/>
      <c r="DM166" s="998"/>
      <c r="DN166" s="998"/>
      <c r="DO166" s="998"/>
      <c r="DP166" s="998"/>
      <c r="DQ166" s="998"/>
      <c r="DR166" s="998"/>
      <c r="DS166" s="998"/>
      <c r="DT166" s="998"/>
      <c r="DU166" s="998"/>
      <c r="DV166" s="998"/>
      <c r="DW166" s="998"/>
      <c r="DX166" s="998"/>
      <c r="DY166" s="998"/>
      <c r="DZ166" s="998"/>
      <c r="EA166" s="998"/>
      <c r="EB166" s="998"/>
      <c r="EC166" s="999"/>
      <c r="ED166" s="273" t="str">
        <f t="shared" si="2"/>
        <v>xxxxxxxxxxxxxxxxxxxxxxxxxxxxxxxxxxxxxxxxxxxxxxxxxxxxxxxxxxxxxxxxxxxxxxxxxxxxxxxxxxxxxxxxxxxxxxxxxxxxxxxxxxxxxxxxxxxxxxxxxxxxxxxx</v>
      </c>
    </row>
    <row r="167" spans="1:134" x14ac:dyDescent="0.2">
      <c r="A167" s="280">
        <v>5770</v>
      </c>
      <c r="B167" s="338" t="s">
        <v>221</v>
      </c>
      <c r="C167" s="1526">
        <f>SUMPRODUCT(SUMIF('Sch ParentTrial Balance Input'!$A:$A,'Sch Parent TB Converter'!$G167:$EC167,'Sch ParentTrial Balance Input'!C:C))</f>
        <v>0</v>
      </c>
      <c r="D167" s="1526">
        <f>SUMPRODUCT(SUMIF('Sch ParentTrial Balance Input'!$A:$A,'Sch Parent TB Converter'!$G167:$EC167,'Sch ParentTrial Balance Input'!D:D))</f>
        <v>0</v>
      </c>
      <c r="E167" s="1526">
        <f>SUMPRODUCT(SUMIF('Sch ParentTrial Balance Input'!$A:$A,'Sch Parent TB Converter'!$G167:$EC167,'Sch ParentTrial Balance Input'!E:E))</f>
        <v>0</v>
      </c>
      <c r="F167" s="1526">
        <f>SUMPRODUCT(SUMIF('Sch ParentTrial Balance Input'!$A:$A,'Sch Parent TB Converter'!$G167:$EC167,'Sch ParentTrial Balance Input'!F:F))</f>
        <v>0</v>
      </c>
      <c r="G167" s="1000"/>
      <c r="H167" s="1000"/>
      <c r="I167" s="1000"/>
      <c r="J167" s="1000"/>
      <c r="K167" s="1000"/>
      <c r="L167" s="1000"/>
      <c r="M167" s="1000"/>
      <c r="N167" s="1000"/>
      <c r="O167" s="1000"/>
      <c r="P167" s="1000"/>
      <c r="Q167" s="1000"/>
      <c r="R167" s="1000"/>
      <c r="S167" s="1000"/>
      <c r="T167" s="1000"/>
      <c r="U167" s="1000"/>
      <c r="V167" s="1000"/>
      <c r="W167" s="1000"/>
      <c r="X167" s="1000"/>
      <c r="Y167" s="1000"/>
      <c r="Z167" s="1000"/>
      <c r="AA167" s="1000"/>
      <c r="AB167" s="1000"/>
      <c r="AC167" s="1000"/>
      <c r="AD167" s="1000"/>
      <c r="AE167" s="1000"/>
      <c r="AF167" s="1000"/>
      <c r="AG167" s="1000"/>
      <c r="AH167" s="1000"/>
      <c r="AI167" s="1000"/>
      <c r="AJ167" s="1000"/>
      <c r="AK167" s="1000"/>
      <c r="AL167" s="1000"/>
      <c r="AM167" s="1000"/>
      <c r="AN167" s="1000"/>
      <c r="AO167" s="1000"/>
      <c r="AP167" s="1000"/>
      <c r="AQ167" s="1000"/>
      <c r="AR167" s="1000"/>
      <c r="AS167" s="1000"/>
      <c r="AT167" s="1000"/>
      <c r="AU167" s="1000"/>
      <c r="AV167" s="1000"/>
      <c r="AW167" s="1000"/>
      <c r="AX167" s="1000"/>
      <c r="AY167" s="1000"/>
      <c r="AZ167" s="1000"/>
      <c r="BA167" s="1000"/>
      <c r="BB167" s="1000"/>
      <c r="BC167" s="1000"/>
      <c r="BD167" s="1000"/>
      <c r="BE167" s="1000"/>
      <c r="BF167" s="1000"/>
      <c r="BG167" s="1000"/>
      <c r="BH167" s="1000"/>
      <c r="BI167" s="1000"/>
      <c r="BJ167" s="1000"/>
      <c r="BK167" s="1000"/>
      <c r="BL167" s="1000"/>
      <c r="BM167" s="1000"/>
      <c r="BN167" s="1000"/>
      <c r="BO167" s="1000"/>
      <c r="BP167" s="1000"/>
      <c r="BQ167" s="1000"/>
      <c r="BR167" s="1000"/>
      <c r="BS167" s="1000"/>
      <c r="BT167" s="1000"/>
      <c r="BU167" s="1000"/>
      <c r="BV167" s="1000"/>
      <c r="BW167" s="1000"/>
      <c r="BX167" s="1000"/>
      <c r="BY167" s="1000"/>
      <c r="BZ167" s="1000"/>
      <c r="CA167" s="1000"/>
      <c r="CB167" s="1000"/>
      <c r="CC167" s="1000"/>
      <c r="CD167" s="1000"/>
      <c r="CE167" s="1000"/>
      <c r="CF167" s="1000"/>
      <c r="CG167" s="1000"/>
      <c r="CH167" s="1000"/>
      <c r="CI167" s="1000"/>
      <c r="CJ167" s="1000"/>
      <c r="CK167" s="1000"/>
      <c r="CL167" s="1000"/>
      <c r="CM167" s="1000"/>
      <c r="CN167" s="1000"/>
      <c r="CO167" s="1000"/>
      <c r="CP167" s="1000"/>
      <c r="CQ167" s="1000"/>
      <c r="CR167" s="1000"/>
      <c r="CS167" s="1000"/>
      <c r="CT167" s="1000"/>
      <c r="CU167" s="1000"/>
      <c r="CV167" s="1000"/>
      <c r="CW167" s="1000"/>
      <c r="CX167" s="1000"/>
      <c r="CY167" s="1000"/>
      <c r="CZ167" s="1000"/>
      <c r="DA167" s="1000"/>
      <c r="DB167" s="1000"/>
      <c r="DC167" s="1000"/>
      <c r="DD167" s="1000"/>
      <c r="DE167" s="1000"/>
      <c r="DF167" s="1000"/>
      <c r="DG167" s="1000"/>
      <c r="DH167" s="1000"/>
      <c r="DI167" s="1000"/>
      <c r="DJ167" s="1000"/>
      <c r="DK167" s="1000"/>
      <c r="DL167" s="1000"/>
      <c r="DM167" s="1000"/>
      <c r="DN167" s="1000"/>
      <c r="DO167" s="1000"/>
      <c r="DP167" s="1000"/>
      <c r="DQ167" s="1000"/>
      <c r="DR167" s="1000"/>
      <c r="DS167" s="1000"/>
      <c r="DT167" s="1000"/>
      <c r="DU167" s="1000"/>
      <c r="DV167" s="1000"/>
      <c r="DW167" s="1000"/>
      <c r="DX167" s="1000"/>
      <c r="DY167" s="1000"/>
      <c r="DZ167" s="1000"/>
      <c r="EA167" s="1000"/>
      <c r="EB167" s="1000"/>
      <c r="EC167" s="1001"/>
      <c r="ED167" s="273" t="str">
        <f t="shared" si="2"/>
        <v>xxxxxxxxxxxxxxxxxxxxxxxxxxxxxxxxxxxxxxxxxxxxxxxxxxxxxxxxxxxxxxxxxxxxxxxxxxxxxxxxxxxxxxxxxxxxxxxxxxxxxxxxxxxxxxxxxxxxxxxxxxxxxxxx</v>
      </c>
    </row>
    <row r="168" spans="1:134" x14ac:dyDescent="0.2">
      <c r="A168" s="280">
        <v>5762</v>
      </c>
      <c r="B168" s="933" t="s">
        <v>196</v>
      </c>
      <c r="C168" s="1526">
        <f>SUMPRODUCT(SUMIF('Sch ParentTrial Balance Input'!$A:$A,'Sch Parent TB Converter'!$G168:$EC168,'Sch ParentTrial Balance Input'!C:C))</f>
        <v>0</v>
      </c>
      <c r="D168" s="1526">
        <f>SUMPRODUCT(SUMIF('Sch ParentTrial Balance Input'!$A:$A,'Sch Parent TB Converter'!$G168:$EC168,'Sch ParentTrial Balance Input'!D:D))</f>
        <v>0</v>
      </c>
      <c r="E168" s="1526">
        <f>SUMPRODUCT(SUMIF('Sch ParentTrial Balance Input'!$A:$A,'Sch Parent TB Converter'!$G168:$EC168,'Sch ParentTrial Balance Input'!E:E))</f>
        <v>0</v>
      </c>
      <c r="F168" s="1526">
        <f>SUMPRODUCT(SUMIF('Sch ParentTrial Balance Input'!$A:$A,'Sch Parent TB Converter'!$G168:$EC168,'Sch ParentTrial Balance Input'!F:F))</f>
        <v>0</v>
      </c>
      <c r="G168" s="1016"/>
      <c r="H168" s="1016"/>
      <c r="I168" s="1016"/>
      <c r="J168" s="1016"/>
      <c r="K168" s="1016"/>
      <c r="L168" s="1016"/>
      <c r="M168" s="1016"/>
      <c r="N168" s="1016"/>
      <c r="O168" s="1016"/>
      <c r="P168" s="1016"/>
      <c r="Q168" s="1016"/>
      <c r="R168" s="1016"/>
      <c r="S168" s="1016"/>
      <c r="T168" s="1016"/>
      <c r="U168" s="1016"/>
      <c r="V168" s="1016"/>
      <c r="W168" s="1016"/>
      <c r="X168" s="1016"/>
      <c r="Y168" s="1016"/>
      <c r="Z168" s="1016"/>
      <c r="AA168" s="1016"/>
      <c r="AB168" s="1016"/>
      <c r="AC168" s="1016"/>
      <c r="AD168" s="1016"/>
      <c r="AE168" s="1016"/>
      <c r="AF168" s="1016"/>
      <c r="AG168" s="1016"/>
      <c r="AH168" s="1016"/>
      <c r="AI168" s="1016"/>
      <c r="AJ168" s="1016"/>
      <c r="AK168" s="1016"/>
      <c r="AL168" s="1016"/>
      <c r="AM168" s="1016"/>
      <c r="AN168" s="1016"/>
      <c r="AO168" s="1016"/>
      <c r="AP168" s="1016"/>
      <c r="AQ168" s="1016"/>
      <c r="AR168" s="1016"/>
      <c r="AS168" s="1016"/>
      <c r="AT168" s="1016"/>
      <c r="AU168" s="1016"/>
      <c r="AV168" s="1016"/>
      <c r="AW168" s="1016"/>
      <c r="AX168" s="1016"/>
      <c r="AY168" s="1016"/>
      <c r="AZ168" s="1016"/>
      <c r="BA168" s="1016"/>
      <c r="BB168" s="1016"/>
      <c r="BC168" s="1016"/>
      <c r="BD168" s="1016"/>
      <c r="BE168" s="1016"/>
      <c r="BF168" s="1016"/>
      <c r="BG168" s="1016"/>
      <c r="BH168" s="1016"/>
      <c r="BI168" s="1016"/>
      <c r="BJ168" s="1016"/>
      <c r="BK168" s="1016"/>
      <c r="BL168" s="1016"/>
      <c r="BM168" s="1016"/>
      <c r="BN168" s="1016"/>
      <c r="BO168" s="1016"/>
      <c r="BP168" s="1016"/>
      <c r="BQ168" s="1016"/>
      <c r="BR168" s="1016"/>
      <c r="BS168" s="1016"/>
      <c r="BT168" s="1016"/>
      <c r="BU168" s="1016"/>
      <c r="BV168" s="1016"/>
      <c r="BW168" s="1016"/>
      <c r="BX168" s="1016"/>
      <c r="BY168" s="1016"/>
      <c r="BZ168" s="1016"/>
      <c r="CA168" s="1016"/>
      <c r="CB168" s="1016"/>
      <c r="CC168" s="1016"/>
      <c r="CD168" s="1016"/>
      <c r="CE168" s="1016"/>
      <c r="CF168" s="1016"/>
      <c r="CG168" s="1016"/>
      <c r="CH168" s="1016"/>
      <c r="CI168" s="1016"/>
      <c r="CJ168" s="1016"/>
      <c r="CK168" s="1016"/>
      <c r="CL168" s="1016"/>
      <c r="CM168" s="1016"/>
      <c r="CN168" s="1016"/>
      <c r="CO168" s="1016"/>
      <c r="CP168" s="1016"/>
      <c r="CQ168" s="1016"/>
      <c r="CR168" s="1016"/>
      <c r="CS168" s="1016"/>
      <c r="CT168" s="1016"/>
      <c r="CU168" s="1016"/>
      <c r="CV168" s="1016"/>
      <c r="CW168" s="1016"/>
      <c r="CX168" s="1016"/>
      <c r="CY168" s="1016"/>
      <c r="CZ168" s="1016"/>
      <c r="DA168" s="1016"/>
      <c r="DB168" s="1016"/>
      <c r="DC168" s="1016"/>
      <c r="DD168" s="1016"/>
      <c r="DE168" s="1016"/>
      <c r="DF168" s="1016"/>
      <c r="DG168" s="1016"/>
      <c r="DH168" s="1016"/>
      <c r="DI168" s="1016"/>
      <c r="DJ168" s="1016"/>
      <c r="DK168" s="1016"/>
      <c r="DL168" s="1016"/>
      <c r="DM168" s="1016"/>
      <c r="DN168" s="1016"/>
      <c r="DO168" s="1016"/>
      <c r="DP168" s="1016"/>
      <c r="DQ168" s="1016"/>
      <c r="DR168" s="1016"/>
      <c r="DS168" s="1016"/>
      <c r="DT168" s="1016"/>
      <c r="DU168" s="1016"/>
      <c r="DV168" s="1016"/>
      <c r="DW168" s="1016"/>
      <c r="DX168" s="1016"/>
      <c r="DY168" s="1016"/>
      <c r="DZ168" s="1016"/>
      <c r="EA168" s="1016"/>
      <c r="EB168" s="1016"/>
      <c r="EC168" s="1017"/>
      <c r="ED168" s="273" t="str">
        <f t="shared" si="2"/>
        <v>xxxxxxxxxxxxxxxxxxxxxxxxxxxxxxxxxxxxxxxxxxxxxxxxxxxxxxxxxxxxxxxxxxxxxxxxxxxxxxxxxxxxxxxxxxxxxxxxxxxxxxxxxxxxxxxxxxxxxxxxxxxxxxxx</v>
      </c>
    </row>
    <row r="169" spans="1:134" x14ac:dyDescent="0.2">
      <c r="A169" s="280">
        <v>5602</v>
      </c>
      <c r="B169" s="933" t="s">
        <v>222</v>
      </c>
      <c r="C169" s="1526">
        <f>SUMPRODUCT(SUMIF('Sch ParentTrial Balance Input'!$A:$A,'Sch Parent TB Converter'!$G169:$EC169,'Sch ParentTrial Balance Input'!C:C))</f>
        <v>0</v>
      </c>
      <c r="D169" s="1526">
        <f>SUMPRODUCT(SUMIF('Sch ParentTrial Balance Input'!$A:$A,'Sch Parent TB Converter'!$G169:$EC169,'Sch ParentTrial Balance Input'!D:D))</f>
        <v>0</v>
      </c>
      <c r="E169" s="1526">
        <f>SUMPRODUCT(SUMIF('Sch ParentTrial Balance Input'!$A:$A,'Sch Parent TB Converter'!$G169:$EC169,'Sch ParentTrial Balance Input'!E:E))</f>
        <v>0</v>
      </c>
      <c r="F169" s="1526">
        <f>SUMPRODUCT(SUMIF('Sch ParentTrial Balance Input'!$A:$A,'Sch Parent TB Converter'!$G169:$EC169,'Sch ParentTrial Balance Input'!F:F))</f>
        <v>0</v>
      </c>
      <c r="G169" s="1016"/>
      <c r="H169" s="1016"/>
      <c r="I169" s="1016"/>
      <c r="J169" s="1016"/>
      <c r="K169" s="1016"/>
      <c r="L169" s="1016"/>
      <c r="M169" s="1016"/>
      <c r="N169" s="1016"/>
      <c r="O169" s="1016"/>
      <c r="P169" s="1016"/>
      <c r="Q169" s="1016"/>
      <c r="R169" s="1016"/>
      <c r="S169" s="1016"/>
      <c r="T169" s="1016"/>
      <c r="U169" s="1016"/>
      <c r="V169" s="1016"/>
      <c r="W169" s="1016"/>
      <c r="X169" s="1016"/>
      <c r="Y169" s="1016"/>
      <c r="Z169" s="1016"/>
      <c r="AA169" s="1016"/>
      <c r="AB169" s="1016"/>
      <c r="AC169" s="1016"/>
      <c r="AD169" s="1016"/>
      <c r="AE169" s="1016"/>
      <c r="AF169" s="1016"/>
      <c r="AG169" s="1016"/>
      <c r="AH169" s="1016"/>
      <c r="AI169" s="1016"/>
      <c r="AJ169" s="1016"/>
      <c r="AK169" s="1016"/>
      <c r="AL169" s="1016"/>
      <c r="AM169" s="1016"/>
      <c r="AN169" s="1016"/>
      <c r="AO169" s="1016"/>
      <c r="AP169" s="1016"/>
      <c r="AQ169" s="1016"/>
      <c r="AR169" s="1016"/>
      <c r="AS169" s="1016"/>
      <c r="AT169" s="1016"/>
      <c r="AU169" s="1016"/>
      <c r="AV169" s="1016"/>
      <c r="AW169" s="1016"/>
      <c r="AX169" s="1016"/>
      <c r="AY169" s="1016"/>
      <c r="AZ169" s="1016"/>
      <c r="BA169" s="1016"/>
      <c r="BB169" s="1016"/>
      <c r="BC169" s="1016"/>
      <c r="BD169" s="1016"/>
      <c r="BE169" s="1016"/>
      <c r="BF169" s="1016"/>
      <c r="BG169" s="1016"/>
      <c r="BH169" s="1016"/>
      <c r="BI169" s="1016"/>
      <c r="BJ169" s="1016"/>
      <c r="BK169" s="1016"/>
      <c r="BL169" s="1016"/>
      <c r="BM169" s="1016"/>
      <c r="BN169" s="1016"/>
      <c r="BO169" s="1016"/>
      <c r="BP169" s="1016"/>
      <c r="BQ169" s="1016"/>
      <c r="BR169" s="1016"/>
      <c r="BS169" s="1016"/>
      <c r="BT169" s="1016"/>
      <c r="BU169" s="1016"/>
      <c r="BV169" s="1016"/>
      <c r="BW169" s="1016"/>
      <c r="BX169" s="1016"/>
      <c r="BY169" s="1016"/>
      <c r="BZ169" s="1016"/>
      <c r="CA169" s="1016"/>
      <c r="CB169" s="1016"/>
      <c r="CC169" s="1016"/>
      <c r="CD169" s="1016"/>
      <c r="CE169" s="1016"/>
      <c r="CF169" s="1016"/>
      <c r="CG169" s="1016"/>
      <c r="CH169" s="1016"/>
      <c r="CI169" s="1016"/>
      <c r="CJ169" s="1016"/>
      <c r="CK169" s="1016"/>
      <c r="CL169" s="1016"/>
      <c r="CM169" s="1016"/>
      <c r="CN169" s="1016"/>
      <c r="CO169" s="1016"/>
      <c r="CP169" s="1016"/>
      <c r="CQ169" s="1016"/>
      <c r="CR169" s="1016"/>
      <c r="CS169" s="1016"/>
      <c r="CT169" s="1016"/>
      <c r="CU169" s="1016"/>
      <c r="CV169" s="1016"/>
      <c r="CW169" s="1016"/>
      <c r="CX169" s="1016"/>
      <c r="CY169" s="1016"/>
      <c r="CZ169" s="1016"/>
      <c r="DA169" s="1016"/>
      <c r="DB169" s="1016"/>
      <c r="DC169" s="1016"/>
      <c r="DD169" s="1016"/>
      <c r="DE169" s="1016"/>
      <c r="DF169" s="1016"/>
      <c r="DG169" s="1016"/>
      <c r="DH169" s="1016"/>
      <c r="DI169" s="1016"/>
      <c r="DJ169" s="1016"/>
      <c r="DK169" s="1016"/>
      <c r="DL169" s="1016"/>
      <c r="DM169" s="1016"/>
      <c r="DN169" s="1016"/>
      <c r="DO169" s="1016"/>
      <c r="DP169" s="1016"/>
      <c r="DQ169" s="1016"/>
      <c r="DR169" s="1016"/>
      <c r="DS169" s="1016"/>
      <c r="DT169" s="1016"/>
      <c r="DU169" s="1016"/>
      <c r="DV169" s="1016"/>
      <c r="DW169" s="1016"/>
      <c r="DX169" s="1016"/>
      <c r="DY169" s="1016"/>
      <c r="DZ169" s="1016"/>
      <c r="EA169" s="1016"/>
      <c r="EB169" s="1016"/>
      <c r="EC169" s="1017"/>
      <c r="ED169" s="273" t="str">
        <f t="shared" si="2"/>
        <v>xxxxxxxxxxxxxxxxxxxxxxxxxxxxxxxxxxxxxxxxxxxxxxxxxxxxxxxxxxxxxxxxxxxxxxxxxxxxxxxxxxxxxxxxxxxxxxxxxxxxxxxxxxxxxxxxxxxxxxxxxxxxxxxx</v>
      </c>
    </row>
    <row r="170" spans="1:134" x14ac:dyDescent="0.2">
      <c r="A170" s="280">
        <v>5722</v>
      </c>
      <c r="B170" s="933" t="s">
        <v>198</v>
      </c>
      <c r="C170" s="1526">
        <f>SUMPRODUCT(SUMIF('Sch ParentTrial Balance Input'!$A:$A,'Sch Parent TB Converter'!$G170:$EC170,'Sch ParentTrial Balance Input'!C:C))</f>
        <v>0</v>
      </c>
      <c r="D170" s="1526">
        <f>SUMPRODUCT(SUMIF('Sch ParentTrial Balance Input'!$A:$A,'Sch Parent TB Converter'!$G170:$EC170,'Sch ParentTrial Balance Input'!D:D))</f>
        <v>0</v>
      </c>
      <c r="E170" s="1526">
        <f>SUMPRODUCT(SUMIF('Sch ParentTrial Balance Input'!$A:$A,'Sch Parent TB Converter'!$G170:$EC170,'Sch ParentTrial Balance Input'!E:E))</f>
        <v>0</v>
      </c>
      <c r="F170" s="1526">
        <f>SUMPRODUCT(SUMIF('Sch ParentTrial Balance Input'!$A:$A,'Sch Parent TB Converter'!$G170:$EC170,'Sch ParentTrial Balance Input'!F:F))</f>
        <v>0</v>
      </c>
      <c r="G170" s="1016"/>
      <c r="H170" s="1016"/>
      <c r="I170" s="1016"/>
      <c r="J170" s="1016"/>
      <c r="K170" s="1016"/>
      <c r="L170" s="1016"/>
      <c r="M170" s="1016"/>
      <c r="N170" s="1016"/>
      <c r="O170" s="1016"/>
      <c r="P170" s="1016"/>
      <c r="Q170" s="1016"/>
      <c r="R170" s="1016"/>
      <c r="S170" s="1016"/>
      <c r="T170" s="1016"/>
      <c r="U170" s="1016"/>
      <c r="V170" s="1016"/>
      <c r="W170" s="1016"/>
      <c r="X170" s="1016"/>
      <c r="Y170" s="1016"/>
      <c r="Z170" s="1016"/>
      <c r="AA170" s="1016"/>
      <c r="AB170" s="1016"/>
      <c r="AC170" s="1016"/>
      <c r="AD170" s="1016"/>
      <c r="AE170" s="1016"/>
      <c r="AF170" s="1016"/>
      <c r="AG170" s="1016"/>
      <c r="AH170" s="1016"/>
      <c r="AI170" s="1016"/>
      <c r="AJ170" s="1016"/>
      <c r="AK170" s="1016"/>
      <c r="AL170" s="1016"/>
      <c r="AM170" s="1016"/>
      <c r="AN170" s="1016"/>
      <c r="AO170" s="1016"/>
      <c r="AP170" s="1016"/>
      <c r="AQ170" s="1016"/>
      <c r="AR170" s="1016"/>
      <c r="AS170" s="1016"/>
      <c r="AT170" s="1016"/>
      <c r="AU170" s="1016"/>
      <c r="AV170" s="1016"/>
      <c r="AW170" s="1016"/>
      <c r="AX170" s="1016"/>
      <c r="AY170" s="1016"/>
      <c r="AZ170" s="1016"/>
      <c r="BA170" s="1016"/>
      <c r="BB170" s="1016"/>
      <c r="BC170" s="1016"/>
      <c r="BD170" s="1016"/>
      <c r="BE170" s="1016"/>
      <c r="BF170" s="1016"/>
      <c r="BG170" s="1016"/>
      <c r="BH170" s="1016"/>
      <c r="BI170" s="1016"/>
      <c r="BJ170" s="1016"/>
      <c r="BK170" s="1016"/>
      <c r="BL170" s="1016"/>
      <c r="BM170" s="1016"/>
      <c r="BN170" s="1016"/>
      <c r="BO170" s="1016"/>
      <c r="BP170" s="1016"/>
      <c r="BQ170" s="1016"/>
      <c r="BR170" s="1016"/>
      <c r="BS170" s="1016"/>
      <c r="BT170" s="1016"/>
      <c r="BU170" s="1016"/>
      <c r="BV170" s="1016"/>
      <c r="BW170" s="1016"/>
      <c r="BX170" s="1016"/>
      <c r="BY170" s="1016"/>
      <c r="BZ170" s="1016"/>
      <c r="CA170" s="1016"/>
      <c r="CB170" s="1016"/>
      <c r="CC170" s="1016"/>
      <c r="CD170" s="1016"/>
      <c r="CE170" s="1016"/>
      <c r="CF170" s="1016"/>
      <c r="CG170" s="1016"/>
      <c r="CH170" s="1016"/>
      <c r="CI170" s="1016"/>
      <c r="CJ170" s="1016"/>
      <c r="CK170" s="1016"/>
      <c r="CL170" s="1016"/>
      <c r="CM170" s="1016"/>
      <c r="CN170" s="1016"/>
      <c r="CO170" s="1016"/>
      <c r="CP170" s="1016"/>
      <c r="CQ170" s="1016"/>
      <c r="CR170" s="1016"/>
      <c r="CS170" s="1016"/>
      <c r="CT170" s="1016"/>
      <c r="CU170" s="1016"/>
      <c r="CV170" s="1016"/>
      <c r="CW170" s="1016"/>
      <c r="CX170" s="1016"/>
      <c r="CY170" s="1016"/>
      <c r="CZ170" s="1016"/>
      <c r="DA170" s="1016"/>
      <c r="DB170" s="1016"/>
      <c r="DC170" s="1016"/>
      <c r="DD170" s="1016"/>
      <c r="DE170" s="1016"/>
      <c r="DF170" s="1016"/>
      <c r="DG170" s="1016"/>
      <c r="DH170" s="1016"/>
      <c r="DI170" s="1016"/>
      <c r="DJ170" s="1016"/>
      <c r="DK170" s="1016"/>
      <c r="DL170" s="1016"/>
      <c r="DM170" s="1016"/>
      <c r="DN170" s="1016"/>
      <c r="DO170" s="1016"/>
      <c r="DP170" s="1016"/>
      <c r="DQ170" s="1016"/>
      <c r="DR170" s="1016"/>
      <c r="DS170" s="1016"/>
      <c r="DT170" s="1016"/>
      <c r="DU170" s="1016"/>
      <c r="DV170" s="1016"/>
      <c r="DW170" s="1016"/>
      <c r="DX170" s="1016"/>
      <c r="DY170" s="1016"/>
      <c r="DZ170" s="1016"/>
      <c r="EA170" s="1016"/>
      <c r="EB170" s="1016"/>
      <c r="EC170" s="1017"/>
      <c r="ED170" s="273" t="str">
        <f t="shared" si="2"/>
        <v>xxxxxxxxxxxxxxxxxxxxxxxxxxxxxxxxxxxxxxxxxxxxxxxxxxxxxxxxxxxxxxxxxxxxxxxxxxxxxxxxxxxxxxxxxxxxxxxxxxxxxxxxxxxxxxxxxxxxxxxxxxxxxxxx</v>
      </c>
    </row>
    <row r="171" spans="1:134" x14ac:dyDescent="0.2">
      <c r="A171" s="280">
        <v>5712</v>
      </c>
      <c r="B171" s="338" t="s">
        <v>162</v>
      </c>
      <c r="C171" s="1526">
        <f>SUMPRODUCT(SUMIF('Sch ParentTrial Balance Input'!$A:$A,'Sch Parent TB Converter'!$G171:$EC171,'Sch ParentTrial Balance Input'!C:C))</f>
        <v>0</v>
      </c>
      <c r="D171" s="1526">
        <f>SUMPRODUCT(SUMIF('Sch ParentTrial Balance Input'!$A:$A,'Sch Parent TB Converter'!$G171:$EC171,'Sch ParentTrial Balance Input'!D:D))</f>
        <v>0</v>
      </c>
      <c r="E171" s="1526">
        <f>SUMPRODUCT(SUMIF('Sch ParentTrial Balance Input'!$A:$A,'Sch Parent TB Converter'!$G171:$EC171,'Sch ParentTrial Balance Input'!E:E))</f>
        <v>0</v>
      </c>
      <c r="F171" s="1526">
        <f>SUMPRODUCT(SUMIF('Sch ParentTrial Balance Input'!$A:$A,'Sch Parent TB Converter'!$G171:$EC171,'Sch ParentTrial Balance Input'!F:F))</f>
        <v>0</v>
      </c>
      <c r="G171" s="1000"/>
      <c r="H171" s="1000"/>
      <c r="I171" s="1000"/>
      <c r="J171" s="1000"/>
      <c r="K171" s="1000"/>
      <c r="L171" s="1000"/>
      <c r="M171" s="1000"/>
      <c r="N171" s="1000"/>
      <c r="O171" s="1000"/>
      <c r="P171" s="1000"/>
      <c r="Q171" s="1000"/>
      <c r="R171" s="1000"/>
      <c r="S171" s="1000"/>
      <c r="T171" s="1000"/>
      <c r="U171" s="1000"/>
      <c r="V171" s="1000"/>
      <c r="W171" s="1000"/>
      <c r="X171" s="1000"/>
      <c r="Y171" s="1000"/>
      <c r="Z171" s="1000"/>
      <c r="AA171" s="1000"/>
      <c r="AB171" s="1000"/>
      <c r="AC171" s="1000"/>
      <c r="AD171" s="1000"/>
      <c r="AE171" s="1000"/>
      <c r="AF171" s="1000"/>
      <c r="AG171" s="1000"/>
      <c r="AH171" s="1000"/>
      <c r="AI171" s="1000"/>
      <c r="AJ171" s="1000"/>
      <c r="AK171" s="1000"/>
      <c r="AL171" s="1000"/>
      <c r="AM171" s="1000"/>
      <c r="AN171" s="1000"/>
      <c r="AO171" s="1000"/>
      <c r="AP171" s="1000"/>
      <c r="AQ171" s="1000"/>
      <c r="AR171" s="1000"/>
      <c r="AS171" s="1000"/>
      <c r="AT171" s="1000"/>
      <c r="AU171" s="1000"/>
      <c r="AV171" s="1000"/>
      <c r="AW171" s="1000"/>
      <c r="AX171" s="1000"/>
      <c r="AY171" s="1000"/>
      <c r="AZ171" s="1000"/>
      <c r="BA171" s="1000"/>
      <c r="BB171" s="1000"/>
      <c r="BC171" s="1000"/>
      <c r="BD171" s="1000"/>
      <c r="BE171" s="1000"/>
      <c r="BF171" s="1000"/>
      <c r="BG171" s="1000"/>
      <c r="BH171" s="1000"/>
      <c r="BI171" s="1000"/>
      <c r="BJ171" s="1000"/>
      <c r="BK171" s="1000"/>
      <c r="BL171" s="1000"/>
      <c r="BM171" s="1000"/>
      <c r="BN171" s="1000"/>
      <c r="BO171" s="1000"/>
      <c r="BP171" s="1000"/>
      <c r="BQ171" s="1000"/>
      <c r="BR171" s="1000"/>
      <c r="BS171" s="1000"/>
      <c r="BT171" s="1000"/>
      <c r="BU171" s="1000"/>
      <c r="BV171" s="1000"/>
      <c r="BW171" s="1000"/>
      <c r="BX171" s="1000"/>
      <c r="BY171" s="1000"/>
      <c r="BZ171" s="1000"/>
      <c r="CA171" s="1000"/>
      <c r="CB171" s="1000"/>
      <c r="CC171" s="1000"/>
      <c r="CD171" s="1000"/>
      <c r="CE171" s="1000"/>
      <c r="CF171" s="1000"/>
      <c r="CG171" s="1000"/>
      <c r="CH171" s="1000"/>
      <c r="CI171" s="1000"/>
      <c r="CJ171" s="1000"/>
      <c r="CK171" s="1000"/>
      <c r="CL171" s="1000"/>
      <c r="CM171" s="1000"/>
      <c r="CN171" s="1000"/>
      <c r="CO171" s="1000"/>
      <c r="CP171" s="1000"/>
      <c r="CQ171" s="1000"/>
      <c r="CR171" s="1000"/>
      <c r="CS171" s="1000"/>
      <c r="CT171" s="1000"/>
      <c r="CU171" s="1000"/>
      <c r="CV171" s="1000"/>
      <c r="CW171" s="1000"/>
      <c r="CX171" s="1000"/>
      <c r="CY171" s="1000"/>
      <c r="CZ171" s="1000"/>
      <c r="DA171" s="1000"/>
      <c r="DB171" s="1000"/>
      <c r="DC171" s="1000"/>
      <c r="DD171" s="1000"/>
      <c r="DE171" s="1000"/>
      <c r="DF171" s="1000"/>
      <c r="DG171" s="1000"/>
      <c r="DH171" s="1000"/>
      <c r="DI171" s="1000"/>
      <c r="DJ171" s="1000"/>
      <c r="DK171" s="1000"/>
      <c r="DL171" s="1000"/>
      <c r="DM171" s="1000"/>
      <c r="DN171" s="1000"/>
      <c r="DO171" s="1000"/>
      <c r="DP171" s="1000"/>
      <c r="DQ171" s="1000"/>
      <c r="DR171" s="1000"/>
      <c r="DS171" s="1000"/>
      <c r="DT171" s="1000"/>
      <c r="DU171" s="1000"/>
      <c r="DV171" s="1000"/>
      <c r="DW171" s="1000"/>
      <c r="DX171" s="1000"/>
      <c r="DY171" s="1000"/>
      <c r="DZ171" s="1000"/>
      <c r="EA171" s="1000"/>
      <c r="EB171" s="1000"/>
      <c r="EC171" s="1001"/>
      <c r="ED171" s="273" t="str">
        <f t="shared" si="2"/>
        <v>xxxxxxxxxxxxxxxxxxxxxxxxxxxxxxxxxxxxxxxxxxxxxxxxxxxxxxxxxxxxxxxxxxxxxxxxxxxxxxxxxxxxxxxxxxxxxxxxxxxxxxxxxxxxxxxxxxxxxxxxxxxxxxxx</v>
      </c>
    </row>
    <row r="172" spans="1:134" x14ac:dyDescent="0.2">
      <c r="A172" s="280">
        <v>5752</v>
      </c>
      <c r="B172" s="338" t="s">
        <v>116</v>
      </c>
      <c r="C172" s="1526">
        <f>SUMPRODUCT(SUMIF('Sch ParentTrial Balance Input'!$A:$A,'Sch Parent TB Converter'!$G172:$EC172,'Sch ParentTrial Balance Input'!C:C))</f>
        <v>0</v>
      </c>
      <c r="D172" s="1526">
        <f>SUMPRODUCT(SUMIF('Sch ParentTrial Balance Input'!$A:$A,'Sch Parent TB Converter'!$G172:$EC172,'Sch ParentTrial Balance Input'!D:D))</f>
        <v>0</v>
      </c>
      <c r="E172" s="1526">
        <f>SUMPRODUCT(SUMIF('Sch ParentTrial Balance Input'!$A:$A,'Sch Parent TB Converter'!$G172:$EC172,'Sch ParentTrial Balance Input'!E:E))</f>
        <v>0</v>
      </c>
      <c r="F172" s="1526">
        <f>SUMPRODUCT(SUMIF('Sch ParentTrial Balance Input'!$A:$A,'Sch Parent TB Converter'!$G172:$EC172,'Sch ParentTrial Balance Input'!F:F))</f>
        <v>0</v>
      </c>
      <c r="G172" s="1000"/>
      <c r="H172" s="1000"/>
      <c r="I172" s="1000"/>
      <c r="J172" s="1000"/>
      <c r="K172" s="1000"/>
      <c r="L172" s="1000"/>
      <c r="M172" s="1000"/>
      <c r="N172" s="1000"/>
      <c r="O172" s="1000"/>
      <c r="P172" s="1000"/>
      <c r="Q172" s="1000"/>
      <c r="R172" s="1000"/>
      <c r="S172" s="1000"/>
      <c r="T172" s="1000"/>
      <c r="U172" s="1000"/>
      <c r="V172" s="1000"/>
      <c r="W172" s="1000"/>
      <c r="X172" s="1000"/>
      <c r="Y172" s="1000"/>
      <c r="Z172" s="1000"/>
      <c r="AA172" s="1000"/>
      <c r="AB172" s="1000"/>
      <c r="AC172" s="1000"/>
      <c r="AD172" s="1000"/>
      <c r="AE172" s="1000"/>
      <c r="AF172" s="1000"/>
      <c r="AG172" s="1000"/>
      <c r="AH172" s="1000"/>
      <c r="AI172" s="1000"/>
      <c r="AJ172" s="1000"/>
      <c r="AK172" s="1000"/>
      <c r="AL172" s="1000"/>
      <c r="AM172" s="1000"/>
      <c r="AN172" s="1000"/>
      <c r="AO172" s="1000"/>
      <c r="AP172" s="1000"/>
      <c r="AQ172" s="1000"/>
      <c r="AR172" s="1000"/>
      <c r="AS172" s="1000"/>
      <c r="AT172" s="1000"/>
      <c r="AU172" s="1000"/>
      <c r="AV172" s="1000"/>
      <c r="AW172" s="1000"/>
      <c r="AX172" s="1000"/>
      <c r="AY172" s="1000"/>
      <c r="AZ172" s="1000"/>
      <c r="BA172" s="1000"/>
      <c r="BB172" s="1000"/>
      <c r="BC172" s="1000"/>
      <c r="BD172" s="1000"/>
      <c r="BE172" s="1000"/>
      <c r="BF172" s="1000"/>
      <c r="BG172" s="1000"/>
      <c r="BH172" s="1000"/>
      <c r="BI172" s="1000"/>
      <c r="BJ172" s="1000"/>
      <c r="BK172" s="1000"/>
      <c r="BL172" s="1000"/>
      <c r="BM172" s="1000"/>
      <c r="BN172" s="1000"/>
      <c r="BO172" s="1000"/>
      <c r="BP172" s="1000"/>
      <c r="BQ172" s="1000"/>
      <c r="BR172" s="1000"/>
      <c r="BS172" s="1000"/>
      <c r="BT172" s="1000"/>
      <c r="BU172" s="1000"/>
      <c r="BV172" s="1000"/>
      <c r="BW172" s="1000"/>
      <c r="BX172" s="1000"/>
      <c r="BY172" s="1000"/>
      <c r="BZ172" s="1000"/>
      <c r="CA172" s="1000"/>
      <c r="CB172" s="1000"/>
      <c r="CC172" s="1000"/>
      <c r="CD172" s="1000"/>
      <c r="CE172" s="1000"/>
      <c r="CF172" s="1000"/>
      <c r="CG172" s="1000"/>
      <c r="CH172" s="1000"/>
      <c r="CI172" s="1000"/>
      <c r="CJ172" s="1000"/>
      <c r="CK172" s="1000"/>
      <c r="CL172" s="1000"/>
      <c r="CM172" s="1000"/>
      <c r="CN172" s="1000"/>
      <c r="CO172" s="1000"/>
      <c r="CP172" s="1000"/>
      <c r="CQ172" s="1000"/>
      <c r="CR172" s="1000"/>
      <c r="CS172" s="1000"/>
      <c r="CT172" s="1000"/>
      <c r="CU172" s="1000"/>
      <c r="CV172" s="1000"/>
      <c r="CW172" s="1000"/>
      <c r="CX172" s="1000"/>
      <c r="CY172" s="1000"/>
      <c r="CZ172" s="1000"/>
      <c r="DA172" s="1000"/>
      <c r="DB172" s="1000"/>
      <c r="DC172" s="1000"/>
      <c r="DD172" s="1000"/>
      <c r="DE172" s="1000"/>
      <c r="DF172" s="1000"/>
      <c r="DG172" s="1000"/>
      <c r="DH172" s="1000"/>
      <c r="DI172" s="1000"/>
      <c r="DJ172" s="1000"/>
      <c r="DK172" s="1000"/>
      <c r="DL172" s="1000"/>
      <c r="DM172" s="1000"/>
      <c r="DN172" s="1000"/>
      <c r="DO172" s="1000"/>
      <c r="DP172" s="1000"/>
      <c r="DQ172" s="1000"/>
      <c r="DR172" s="1000"/>
      <c r="DS172" s="1000"/>
      <c r="DT172" s="1000"/>
      <c r="DU172" s="1000"/>
      <c r="DV172" s="1000"/>
      <c r="DW172" s="1000"/>
      <c r="DX172" s="1000"/>
      <c r="DY172" s="1000"/>
      <c r="DZ172" s="1000"/>
      <c r="EA172" s="1000"/>
      <c r="EB172" s="1000"/>
      <c r="EC172" s="1001"/>
      <c r="ED172" s="273" t="str">
        <f t="shared" si="2"/>
        <v>xxxxxxxxxxxxxxxxxxxxxxxxxxxxxxxxxxxxxxxxxxxxxxxxxxxxxxxxxxxxxxxxxxxxxxxxxxxxxxxxxxxxxxxxxxxxxxxxxxxxxxxxxxxxxxxxxxxxxxxxxxxxxxxx</v>
      </c>
    </row>
    <row r="173" spans="1:134" x14ac:dyDescent="0.2">
      <c r="A173" s="280">
        <v>5612</v>
      </c>
      <c r="B173" s="338" t="s">
        <v>117</v>
      </c>
      <c r="C173" s="1526">
        <f>SUMPRODUCT(SUMIF('Sch ParentTrial Balance Input'!$A:$A,'Sch Parent TB Converter'!$G173:$EC173,'Sch ParentTrial Balance Input'!C:C))</f>
        <v>0</v>
      </c>
      <c r="D173" s="1526">
        <f>SUMPRODUCT(SUMIF('Sch ParentTrial Balance Input'!$A:$A,'Sch Parent TB Converter'!$G173:$EC173,'Sch ParentTrial Balance Input'!D:D))</f>
        <v>0</v>
      </c>
      <c r="E173" s="1526">
        <f>SUMPRODUCT(SUMIF('Sch ParentTrial Balance Input'!$A:$A,'Sch Parent TB Converter'!$G173:$EC173,'Sch ParentTrial Balance Input'!E:E))</f>
        <v>0</v>
      </c>
      <c r="F173" s="1526">
        <f>SUMPRODUCT(SUMIF('Sch ParentTrial Balance Input'!$A:$A,'Sch Parent TB Converter'!$G173:$EC173,'Sch ParentTrial Balance Input'!F:F))</f>
        <v>0</v>
      </c>
      <c r="G173" s="1000"/>
      <c r="H173" s="1000"/>
      <c r="I173" s="1000"/>
      <c r="J173" s="1000"/>
      <c r="K173" s="1000"/>
      <c r="L173" s="1000"/>
      <c r="M173" s="1000"/>
      <c r="N173" s="1000"/>
      <c r="O173" s="1000"/>
      <c r="P173" s="1000"/>
      <c r="Q173" s="1000"/>
      <c r="R173" s="1000"/>
      <c r="S173" s="1000"/>
      <c r="T173" s="1000"/>
      <c r="U173" s="1000"/>
      <c r="V173" s="1000"/>
      <c r="W173" s="1000"/>
      <c r="X173" s="1000"/>
      <c r="Y173" s="1000"/>
      <c r="Z173" s="1000"/>
      <c r="AA173" s="1000"/>
      <c r="AB173" s="1000"/>
      <c r="AC173" s="1000"/>
      <c r="AD173" s="1000"/>
      <c r="AE173" s="1000"/>
      <c r="AF173" s="1000"/>
      <c r="AG173" s="1000"/>
      <c r="AH173" s="1000"/>
      <c r="AI173" s="1000"/>
      <c r="AJ173" s="1000"/>
      <c r="AK173" s="1000"/>
      <c r="AL173" s="1000"/>
      <c r="AM173" s="1000"/>
      <c r="AN173" s="1000"/>
      <c r="AO173" s="1000"/>
      <c r="AP173" s="1000"/>
      <c r="AQ173" s="1000"/>
      <c r="AR173" s="1000"/>
      <c r="AS173" s="1000"/>
      <c r="AT173" s="1000"/>
      <c r="AU173" s="1000"/>
      <c r="AV173" s="1000"/>
      <c r="AW173" s="1000"/>
      <c r="AX173" s="1000"/>
      <c r="AY173" s="1000"/>
      <c r="AZ173" s="1000"/>
      <c r="BA173" s="1000"/>
      <c r="BB173" s="1000"/>
      <c r="BC173" s="1000"/>
      <c r="BD173" s="1000"/>
      <c r="BE173" s="1000"/>
      <c r="BF173" s="1000"/>
      <c r="BG173" s="1000"/>
      <c r="BH173" s="1000"/>
      <c r="BI173" s="1000"/>
      <c r="BJ173" s="1000"/>
      <c r="BK173" s="1000"/>
      <c r="BL173" s="1000"/>
      <c r="BM173" s="1000"/>
      <c r="BN173" s="1000"/>
      <c r="BO173" s="1000"/>
      <c r="BP173" s="1000"/>
      <c r="BQ173" s="1000"/>
      <c r="BR173" s="1000"/>
      <c r="BS173" s="1000"/>
      <c r="BT173" s="1000"/>
      <c r="BU173" s="1000"/>
      <c r="BV173" s="1000"/>
      <c r="BW173" s="1000"/>
      <c r="BX173" s="1000"/>
      <c r="BY173" s="1000"/>
      <c r="BZ173" s="1000"/>
      <c r="CA173" s="1000"/>
      <c r="CB173" s="1000"/>
      <c r="CC173" s="1000"/>
      <c r="CD173" s="1000"/>
      <c r="CE173" s="1000"/>
      <c r="CF173" s="1000"/>
      <c r="CG173" s="1000"/>
      <c r="CH173" s="1000"/>
      <c r="CI173" s="1000"/>
      <c r="CJ173" s="1000"/>
      <c r="CK173" s="1000"/>
      <c r="CL173" s="1000"/>
      <c r="CM173" s="1000"/>
      <c r="CN173" s="1000"/>
      <c r="CO173" s="1000"/>
      <c r="CP173" s="1000"/>
      <c r="CQ173" s="1000"/>
      <c r="CR173" s="1000"/>
      <c r="CS173" s="1000"/>
      <c r="CT173" s="1000"/>
      <c r="CU173" s="1000"/>
      <c r="CV173" s="1000"/>
      <c r="CW173" s="1000"/>
      <c r="CX173" s="1000"/>
      <c r="CY173" s="1000"/>
      <c r="CZ173" s="1000"/>
      <c r="DA173" s="1000"/>
      <c r="DB173" s="1000"/>
      <c r="DC173" s="1000"/>
      <c r="DD173" s="1000"/>
      <c r="DE173" s="1000"/>
      <c r="DF173" s="1000"/>
      <c r="DG173" s="1000"/>
      <c r="DH173" s="1000"/>
      <c r="DI173" s="1000"/>
      <c r="DJ173" s="1000"/>
      <c r="DK173" s="1000"/>
      <c r="DL173" s="1000"/>
      <c r="DM173" s="1000"/>
      <c r="DN173" s="1000"/>
      <c r="DO173" s="1000"/>
      <c r="DP173" s="1000"/>
      <c r="DQ173" s="1000"/>
      <c r="DR173" s="1000"/>
      <c r="DS173" s="1000"/>
      <c r="DT173" s="1000"/>
      <c r="DU173" s="1000"/>
      <c r="DV173" s="1000"/>
      <c r="DW173" s="1000"/>
      <c r="DX173" s="1000"/>
      <c r="DY173" s="1000"/>
      <c r="DZ173" s="1000"/>
      <c r="EA173" s="1000"/>
      <c r="EB173" s="1000"/>
      <c r="EC173" s="1001"/>
      <c r="ED173" s="273" t="str">
        <f t="shared" si="2"/>
        <v>xxxxxxxxxxxxxxxxxxxxxxxxxxxxxxxxxxxxxxxxxxxxxxxxxxxxxxxxxxxxxxxxxxxxxxxxxxxxxxxxxxxxxxxxxxxxxxxxxxxxxxxxxxxxxxxxxxxxxxxxxxxxxxxx</v>
      </c>
    </row>
    <row r="174" spans="1:134" x14ac:dyDescent="0.2">
      <c r="A174" s="280">
        <v>5622</v>
      </c>
      <c r="B174" s="338" t="s">
        <v>115</v>
      </c>
      <c r="C174" s="1526">
        <f>SUMPRODUCT(SUMIF('Sch ParentTrial Balance Input'!$A:$A,'Sch Parent TB Converter'!$G174:$EC174,'Sch ParentTrial Balance Input'!C:C))</f>
        <v>0</v>
      </c>
      <c r="D174" s="1526">
        <f>SUMPRODUCT(SUMIF('Sch ParentTrial Balance Input'!$A:$A,'Sch Parent TB Converter'!$G174:$EC174,'Sch ParentTrial Balance Input'!D:D))</f>
        <v>0</v>
      </c>
      <c r="E174" s="1526">
        <f>SUMPRODUCT(SUMIF('Sch ParentTrial Balance Input'!$A:$A,'Sch Parent TB Converter'!$G174:$EC174,'Sch ParentTrial Balance Input'!E:E))</f>
        <v>0</v>
      </c>
      <c r="F174" s="1526">
        <f>SUMPRODUCT(SUMIF('Sch ParentTrial Balance Input'!$A:$A,'Sch Parent TB Converter'!$G174:$EC174,'Sch ParentTrial Balance Input'!F:F))</f>
        <v>0</v>
      </c>
      <c r="G174" s="1000"/>
      <c r="H174" s="1000"/>
      <c r="I174" s="1000"/>
      <c r="J174" s="1000"/>
      <c r="K174" s="1000"/>
      <c r="L174" s="1000"/>
      <c r="M174" s="1000"/>
      <c r="N174" s="1000"/>
      <c r="O174" s="1000"/>
      <c r="P174" s="1000"/>
      <c r="Q174" s="1000"/>
      <c r="R174" s="1000"/>
      <c r="S174" s="1000"/>
      <c r="T174" s="1000"/>
      <c r="U174" s="1000"/>
      <c r="V174" s="1000"/>
      <c r="W174" s="1000"/>
      <c r="X174" s="1000"/>
      <c r="Y174" s="1000"/>
      <c r="Z174" s="1000"/>
      <c r="AA174" s="1000"/>
      <c r="AB174" s="1000"/>
      <c r="AC174" s="1000"/>
      <c r="AD174" s="1000"/>
      <c r="AE174" s="1000"/>
      <c r="AF174" s="1000"/>
      <c r="AG174" s="1000"/>
      <c r="AH174" s="1000"/>
      <c r="AI174" s="1000"/>
      <c r="AJ174" s="1000"/>
      <c r="AK174" s="1000"/>
      <c r="AL174" s="1000"/>
      <c r="AM174" s="1000"/>
      <c r="AN174" s="1000"/>
      <c r="AO174" s="1000"/>
      <c r="AP174" s="1000"/>
      <c r="AQ174" s="1000"/>
      <c r="AR174" s="1000"/>
      <c r="AS174" s="1000"/>
      <c r="AT174" s="1000"/>
      <c r="AU174" s="1000"/>
      <c r="AV174" s="1000"/>
      <c r="AW174" s="1000"/>
      <c r="AX174" s="1000"/>
      <c r="AY174" s="1000"/>
      <c r="AZ174" s="1000"/>
      <c r="BA174" s="1000"/>
      <c r="BB174" s="1000"/>
      <c r="BC174" s="1000"/>
      <c r="BD174" s="1000"/>
      <c r="BE174" s="1000"/>
      <c r="BF174" s="1000"/>
      <c r="BG174" s="1000"/>
      <c r="BH174" s="1000"/>
      <c r="BI174" s="1000"/>
      <c r="BJ174" s="1000"/>
      <c r="BK174" s="1000"/>
      <c r="BL174" s="1000"/>
      <c r="BM174" s="1000"/>
      <c r="BN174" s="1000"/>
      <c r="BO174" s="1000"/>
      <c r="BP174" s="1000"/>
      <c r="BQ174" s="1000"/>
      <c r="BR174" s="1000"/>
      <c r="BS174" s="1000"/>
      <c r="BT174" s="1000"/>
      <c r="BU174" s="1000"/>
      <c r="BV174" s="1000"/>
      <c r="BW174" s="1000"/>
      <c r="BX174" s="1000"/>
      <c r="BY174" s="1000"/>
      <c r="BZ174" s="1000"/>
      <c r="CA174" s="1000"/>
      <c r="CB174" s="1000"/>
      <c r="CC174" s="1000"/>
      <c r="CD174" s="1000"/>
      <c r="CE174" s="1000"/>
      <c r="CF174" s="1000"/>
      <c r="CG174" s="1000"/>
      <c r="CH174" s="1000"/>
      <c r="CI174" s="1000"/>
      <c r="CJ174" s="1000"/>
      <c r="CK174" s="1000"/>
      <c r="CL174" s="1000"/>
      <c r="CM174" s="1000"/>
      <c r="CN174" s="1000"/>
      <c r="CO174" s="1000"/>
      <c r="CP174" s="1000"/>
      <c r="CQ174" s="1000"/>
      <c r="CR174" s="1000"/>
      <c r="CS174" s="1000"/>
      <c r="CT174" s="1000"/>
      <c r="CU174" s="1000"/>
      <c r="CV174" s="1000"/>
      <c r="CW174" s="1000"/>
      <c r="CX174" s="1000"/>
      <c r="CY174" s="1000"/>
      <c r="CZ174" s="1000"/>
      <c r="DA174" s="1000"/>
      <c r="DB174" s="1000"/>
      <c r="DC174" s="1000"/>
      <c r="DD174" s="1000"/>
      <c r="DE174" s="1000"/>
      <c r="DF174" s="1000"/>
      <c r="DG174" s="1000"/>
      <c r="DH174" s="1000"/>
      <c r="DI174" s="1000"/>
      <c r="DJ174" s="1000"/>
      <c r="DK174" s="1000"/>
      <c r="DL174" s="1000"/>
      <c r="DM174" s="1000"/>
      <c r="DN174" s="1000"/>
      <c r="DO174" s="1000"/>
      <c r="DP174" s="1000"/>
      <c r="DQ174" s="1000"/>
      <c r="DR174" s="1000"/>
      <c r="DS174" s="1000"/>
      <c r="DT174" s="1000"/>
      <c r="DU174" s="1000"/>
      <c r="DV174" s="1000"/>
      <c r="DW174" s="1000"/>
      <c r="DX174" s="1000"/>
      <c r="DY174" s="1000"/>
      <c r="DZ174" s="1000"/>
      <c r="EA174" s="1000"/>
      <c r="EB174" s="1000"/>
      <c r="EC174" s="1001"/>
      <c r="ED174" s="273" t="str">
        <f t="shared" si="2"/>
        <v>xxxxxxxxxxxxxxxxxxxxxxxxxxxxxxxxxxxxxxxxxxxxxxxxxxxxxxxxxxxxxxxxxxxxxxxxxxxxxxxxxxxxxxxxxxxxxxxxxxxxxxxxxxxxxxxxxxxxxxxxxxxxxxxx</v>
      </c>
    </row>
    <row r="175" spans="1:134" x14ac:dyDescent="0.2">
      <c r="A175" s="280">
        <v>5732</v>
      </c>
      <c r="B175" s="338" t="s">
        <v>114</v>
      </c>
      <c r="C175" s="1526">
        <f>SUMPRODUCT(SUMIF('Sch ParentTrial Balance Input'!$A:$A,'Sch Parent TB Converter'!$G175:$EC175,'Sch ParentTrial Balance Input'!C:C))</f>
        <v>0</v>
      </c>
      <c r="D175" s="1526">
        <f>SUMPRODUCT(SUMIF('Sch ParentTrial Balance Input'!$A:$A,'Sch Parent TB Converter'!$G175:$EC175,'Sch ParentTrial Balance Input'!D:D))</f>
        <v>0</v>
      </c>
      <c r="E175" s="1526">
        <f>SUMPRODUCT(SUMIF('Sch ParentTrial Balance Input'!$A:$A,'Sch Parent TB Converter'!$G175:$EC175,'Sch ParentTrial Balance Input'!E:E))</f>
        <v>0</v>
      </c>
      <c r="F175" s="1526">
        <f>SUMPRODUCT(SUMIF('Sch ParentTrial Balance Input'!$A:$A,'Sch Parent TB Converter'!$G175:$EC175,'Sch ParentTrial Balance Input'!F:F))</f>
        <v>0</v>
      </c>
      <c r="G175" s="1000"/>
      <c r="H175" s="1000"/>
      <c r="I175" s="1000"/>
      <c r="J175" s="1000"/>
      <c r="K175" s="1000"/>
      <c r="L175" s="1000"/>
      <c r="M175" s="1000"/>
      <c r="N175" s="1000"/>
      <c r="O175" s="1000"/>
      <c r="P175" s="1000"/>
      <c r="Q175" s="1000"/>
      <c r="R175" s="1000"/>
      <c r="S175" s="1000"/>
      <c r="T175" s="1000"/>
      <c r="U175" s="1000"/>
      <c r="V175" s="1000"/>
      <c r="W175" s="1000"/>
      <c r="X175" s="1000"/>
      <c r="Y175" s="1000"/>
      <c r="Z175" s="1000"/>
      <c r="AA175" s="1000"/>
      <c r="AB175" s="1000"/>
      <c r="AC175" s="1000"/>
      <c r="AD175" s="1000"/>
      <c r="AE175" s="1000"/>
      <c r="AF175" s="1000"/>
      <c r="AG175" s="1000"/>
      <c r="AH175" s="1000"/>
      <c r="AI175" s="1000"/>
      <c r="AJ175" s="1000"/>
      <c r="AK175" s="1000"/>
      <c r="AL175" s="1000"/>
      <c r="AM175" s="1000"/>
      <c r="AN175" s="1000"/>
      <c r="AO175" s="1000"/>
      <c r="AP175" s="1000"/>
      <c r="AQ175" s="1000"/>
      <c r="AR175" s="1000"/>
      <c r="AS175" s="1000"/>
      <c r="AT175" s="1000"/>
      <c r="AU175" s="1000"/>
      <c r="AV175" s="1000"/>
      <c r="AW175" s="1000"/>
      <c r="AX175" s="1000"/>
      <c r="AY175" s="1000"/>
      <c r="AZ175" s="1000"/>
      <c r="BA175" s="1000"/>
      <c r="BB175" s="1000"/>
      <c r="BC175" s="1000"/>
      <c r="BD175" s="1000"/>
      <c r="BE175" s="1000"/>
      <c r="BF175" s="1000"/>
      <c r="BG175" s="1000"/>
      <c r="BH175" s="1000"/>
      <c r="BI175" s="1000"/>
      <c r="BJ175" s="1000"/>
      <c r="BK175" s="1000"/>
      <c r="BL175" s="1000"/>
      <c r="BM175" s="1000"/>
      <c r="BN175" s="1000"/>
      <c r="BO175" s="1000"/>
      <c r="BP175" s="1000"/>
      <c r="BQ175" s="1000"/>
      <c r="BR175" s="1000"/>
      <c r="BS175" s="1000"/>
      <c r="BT175" s="1000"/>
      <c r="BU175" s="1000"/>
      <c r="BV175" s="1000"/>
      <c r="BW175" s="1000"/>
      <c r="BX175" s="1000"/>
      <c r="BY175" s="1000"/>
      <c r="BZ175" s="1000"/>
      <c r="CA175" s="1000"/>
      <c r="CB175" s="1000"/>
      <c r="CC175" s="1000"/>
      <c r="CD175" s="1000"/>
      <c r="CE175" s="1000"/>
      <c r="CF175" s="1000"/>
      <c r="CG175" s="1000"/>
      <c r="CH175" s="1000"/>
      <c r="CI175" s="1000"/>
      <c r="CJ175" s="1000"/>
      <c r="CK175" s="1000"/>
      <c r="CL175" s="1000"/>
      <c r="CM175" s="1000"/>
      <c r="CN175" s="1000"/>
      <c r="CO175" s="1000"/>
      <c r="CP175" s="1000"/>
      <c r="CQ175" s="1000"/>
      <c r="CR175" s="1000"/>
      <c r="CS175" s="1000"/>
      <c r="CT175" s="1000"/>
      <c r="CU175" s="1000"/>
      <c r="CV175" s="1000"/>
      <c r="CW175" s="1000"/>
      <c r="CX175" s="1000"/>
      <c r="CY175" s="1000"/>
      <c r="CZ175" s="1000"/>
      <c r="DA175" s="1000"/>
      <c r="DB175" s="1000"/>
      <c r="DC175" s="1000"/>
      <c r="DD175" s="1000"/>
      <c r="DE175" s="1000"/>
      <c r="DF175" s="1000"/>
      <c r="DG175" s="1000"/>
      <c r="DH175" s="1000"/>
      <c r="DI175" s="1000"/>
      <c r="DJ175" s="1000"/>
      <c r="DK175" s="1000"/>
      <c r="DL175" s="1000"/>
      <c r="DM175" s="1000"/>
      <c r="DN175" s="1000"/>
      <c r="DO175" s="1000"/>
      <c r="DP175" s="1000"/>
      <c r="DQ175" s="1000"/>
      <c r="DR175" s="1000"/>
      <c r="DS175" s="1000"/>
      <c r="DT175" s="1000"/>
      <c r="DU175" s="1000"/>
      <c r="DV175" s="1000"/>
      <c r="DW175" s="1000"/>
      <c r="DX175" s="1000"/>
      <c r="DY175" s="1000"/>
      <c r="DZ175" s="1000"/>
      <c r="EA175" s="1000"/>
      <c r="EB175" s="1000"/>
      <c r="EC175" s="1001"/>
      <c r="ED175" s="273" t="str">
        <f t="shared" si="2"/>
        <v>xxxxxxxxxxxxxxxxxxxxxxxxxxxxxxxxxxxxxxxxxxxxxxxxxxxxxxxxxxxxxxxxxxxxxxxxxxxxxxxxxxxxxxxxxxxxxxxxxxxxxxxxxxxxxxxxxxxxxxxxxxxxxxxx</v>
      </c>
    </row>
    <row r="176" spans="1:134" x14ac:dyDescent="0.2">
      <c r="A176" s="280"/>
      <c r="B176" s="587"/>
      <c r="C176" s="1526"/>
      <c r="D176" s="1528"/>
      <c r="E176" s="1528"/>
      <c r="F176" s="1528"/>
      <c r="G176" s="1000"/>
      <c r="H176" s="1000"/>
      <c r="I176" s="1000"/>
      <c r="J176" s="1000"/>
      <c r="K176" s="1000"/>
      <c r="L176" s="1000"/>
      <c r="M176" s="1000"/>
      <c r="N176" s="1000"/>
      <c r="O176" s="1000"/>
      <c r="P176" s="1000"/>
      <c r="Q176" s="1000"/>
      <c r="R176" s="1000"/>
      <c r="S176" s="1000"/>
      <c r="T176" s="1000"/>
      <c r="U176" s="1000"/>
      <c r="V176" s="1000"/>
      <c r="W176" s="1000"/>
      <c r="X176" s="1000"/>
      <c r="Y176" s="1000"/>
      <c r="Z176" s="1000"/>
      <c r="AA176" s="1000"/>
      <c r="AB176" s="1000"/>
      <c r="AC176" s="1000"/>
      <c r="AD176" s="1000"/>
      <c r="AE176" s="1000"/>
      <c r="AF176" s="1000"/>
      <c r="AG176" s="1000"/>
      <c r="AH176" s="1000"/>
      <c r="AI176" s="1000"/>
      <c r="AJ176" s="1000"/>
      <c r="AK176" s="1000"/>
      <c r="AL176" s="1000"/>
      <c r="AM176" s="1000"/>
      <c r="AN176" s="1000"/>
      <c r="AO176" s="1000"/>
      <c r="AP176" s="1000"/>
      <c r="AQ176" s="1000"/>
      <c r="AR176" s="1000"/>
      <c r="AS176" s="1000"/>
      <c r="AT176" s="1000"/>
      <c r="AU176" s="1000"/>
      <c r="AV176" s="1000"/>
      <c r="AW176" s="1000"/>
      <c r="AX176" s="1000"/>
      <c r="AY176" s="1000"/>
      <c r="AZ176" s="1000"/>
      <c r="BA176" s="1000"/>
      <c r="BB176" s="1000"/>
      <c r="BC176" s="1000"/>
      <c r="BD176" s="1000"/>
      <c r="BE176" s="1000"/>
      <c r="BF176" s="1000"/>
      <c r="BG176" s="1000"/>
      <c r="BH176" s="1000"/>
      <c r="BI176" s="1000"/>
      <c r="BJ176" s="1000"/>
      <c r="BK176" s="1000"/>
      <c r="BL176" s="1000"/>
      <c r="BM176" s="1000"/>
      <c r="BN176" s="1000"/>
      <c r="BO176" s="1000"/>
      <c r="BP176" s="1000"/>
      <c r="BQ176" s="1000"/>
      <c r="BR176" s="1000"/>
      <c r="BS176" s="1000"/>
      <c r="BT176" s="1000"/>
      <c r="BU176" s="1000"/>
      <c r="BV176" s="1000"/>
      <c r="BW176" s="1000"/>
      <c r="BX176" s="1000"/>
      <c r="BY176" s="1000"/>
      <c r="BZ176" s="1000"/>
      <c r="CA176" s="1000"/>
      <c r="CB176" s="1000"/>
      <c r="CC176" s="1000"/>
      <c r="CD176" s="1000"/>
      <c r="CE176" s="1000"/>
      <c r="CF176" s="1000"/>
      <c r="CG176" s="1000"/>
      <c r="CH176" s="1000"/>
      <c r="CI176" s="1000"/>
      <c r="CJ176" s="1000"/>
      <c r="CK176" s="1000"/>
      <c r="CL176" s="1000"/>
      <c r="CM176" s="1000"/>
      <c r="CN176" s="1000"/>
      <c r="CO176" s="1000"/>
      <c r="CP176" s="1000"/>
      <c r="CQ176" s="1000"/>
      <c r="CR176" s="1000"/>
      <c r="CS176" s="1000"/>
      <c r="CT176" s="1000"/>
      <c r="CU176" s="1000"/>
      <c r="CV176" s="1000"/>
      <c r="CW176" s="1000"/>
      <c r="CX176" s="1000"/>
      <c r="CY176" s="1000"/>
      <c r="CZ176" s="1000"/>
      <c r="DA176" s="1000"/>
      <c r="DB176" s="1000"/>
      <c r="DC176" s="1000"/>
      <c r="DD176" s="1000"/>
      <c r="DE176" s="1000"/>
      <c r="DF176" s="1000"/>
      <c r="DG176" s="1000"/>
      <c r="DH176" s="1000"/>
      <c r="DI176" s="1000"/>
      <c r="DJ176" s="1000"/>
      <c r="DK176" s="1000"/>
      <c r="DL176" s="1000"/>
      <c r="DM176" s="1000"/>
      <c r="DN176" s="1000"/>
      <c r="DO176" s="1000"/>
      <c r="DP176" s="1000"/>
      <c r="DQ176" s="1000"/>
      <c r="DR176" s="1000"/>
      <c r="DS176" s="1000"/>
      <c r="DT176" s="1000"/>
      <c r="DU176" s="1000"/>
      <c r="DV176" s="1000"/>
      <c r="DW176" s="1000"/>
      <c r="DX176" s="1000"/>
      <c r="DY176" s="1000"/>
      <c r="DZ176" s="1000"/>
      <c r="EA176" s="1000"/>
      <c r="EB176" s="1000"/>
      <c r="EC176" s="1001"/>
      <c r="ED176" s="273" t="str">
        <f t="shared" si="2"/>
        <v>xxxxxxxxxxxxxxxxxxxxxxxxxxxxxxxxxxxxxxxxxxxxxxxxxxxxxxxxxxxxxxxxxxxxxxxxxxxxxxxxxxxxxxxxxxxxxxxxxxxxxxxxxxxxxxxxxxxxxxxxxxxxxxxx</v>
      </c>
    </row>
    <row r="177" spans="1:134" x14ac:dyDescent="0.2">
      <c r="A177" s="342"/>
      <c r="B177" s="344" t="s">
        <v>223</v>
      </c>
      <c r="C177" s="1529"/>
      <c r="D177" s="1530"/>
      <c r="E177" s="1530"/>
      <c r="F177" s="1530"/>
      <c r="G177" s="1002"/>
      <c r="H177" s="1002"/>
      <c r="I177" s="1002"/>
      <c r="J177" s="1002"/>
      <c r="K177" s="1002"/>
      <c r="L177" s="1002"/>
      <c r="M177" s="1002"/>
      <c r="N177" s="1002"/>
      <c r="O177" s="1002"/>
      <c r="P177" s="1002"/>
      <c r="Q177" s="1002"/>
      <c r="R177" s="1002"/>
      <c r="S177" s="1002"/>
      <c r="T177" s="1002"/>
      <c r="U177" s="1002"/>
      <c r="V177" s="1002"/>
      <c r="W177" s="1002"/>
      <c r="X177" s="1002"/>
      <c r="Y177" s="1002"/>
      <c r="Z177" s="1002"/>
      <c r="AA177" s="1002"/>
      <c r="AB177" s="1002"/>
      <c r="AC177" s="1002"/>
      <c r="AD177" s="1002"/>
      <c r="AE177" s="1002"/>
      <c r="AF177" s="1002"/>
      <c r="AG177" s="1002"/>
      <c r="AH177" s="1002"/>
      <c r="AI177" s="1002"/>
      <c r="AJ177" s="1002"/>
      <c r="AK177" s="1002"/>
      <c r="AL177" s="1002"/>
      <c r="AM177" s="1002"/>
      <c r="AN177" s="1002"/>
      <c r="AO177" s="1002"/>
      <c r="AP177" s="1002"/>
      <c r="AQ177" s="1002"/>
      <c r="AR177" s="1002"/>
      <c r="AS177" s="1002"/>
      <c r="AT177" s="1002"/>
      <c r="AU177" s="1002"/>
      <c r="AV177" s="1002"/>
      <c r="AW177" s="1002"/>
      <c r="AX177" s="1002"/>
      <c r="AY177" s="1002"/>
      <c r="AZ177" s="1002"/>
      <c r="BA177" s="1002"/>
      <c r="BB177" s="1002"/>
      <c r="BC177" s="1002"/>
      <c r="BD177" s="1002"/>
      <c r="BE177" s="1002"/>
      <c r="BF177" s="1002"/>
      <c r="BG177" s="1002"/>
      <c r="BH177" s="1002"/>
      <c r="BI177" s="1002"/>
      <c r="BJ177" s="1002"/>
      <c r="BK177" s="1002"/>
      <c r="BL177" s="1002"/>
      <c r="BM177" s="1002"/>
      <c r="BN177" s="1002"/>
      <c r="BO177" s="1002"/>
      <c r="BP177" s="1002"/>
      <c r="BQ177" s="1002"/>
      <c r="BR177" s="1002"/>
      <c r="BS177" s="1002"/>
      <c r="BT177" s="1002"/>
      <c r="BU177" s="1002"/>
      <c r="BV177" s="1002"/>
      <c r="BW177" s="1002"/>
      <c r="BX177" s="1002"/>
      <c r="BY177" s="1002"/>
      <c r="BZ177" s="1002"/>
      <c r="CA177" s="1002"/>
      <c r="CB177" s="1002"/>
      <c r="CC177" s="1002"/>
      <c r="CD177" s="1002"/>
      <c r="CE177" s="1002"/>
      <c r="CF177" s="1002"/>
      <c r="CG177" s="1002"/>
      <c r="CH177" s="1002"/>
      <c r="CI177" s="1002"/>
      <c r="CJ177" s="1002"/>
      <c r="CK177" s="1002"/>
      <c r="CL177" s="1002"/>
      <c r="CM177" s="1002"/>
      <c r="CN177" s="1002"/>
      <c r="CO177" s="1002"/>
      <c r="CP177" s="1002"/>
      <c r="CQ177" s="1002"/>
      <c r="CR177" s="1002"/>
      <c r="CS177" s="1002"/>
      <c r="CT177" s="1002"/>
      <c r="CU177" s="1002"/>
      <c r="CV177" s="1002"/>
      <c r="CW177" s="1002"/>
      <c r="CX177" s="1002"/>
      <c r="CY177" s="1002"/>
      <c r="CZ177" s="1002"/>
      <c r="DA177" s="1002"/>
      <c r="DB177" s="1002"/>
      <c r="DC177" s="1002"/>
      <c r="DD177" s="1002"/>
      <c r="DE177" s="1002"/>
      <c r="DF177" s="1002"/>
      <c r="DG177" s="1002"/>
      <c r="DH177" s="1002"/>
      <c r="DI177" s="1002"/>
      <c r="DJ177" s="1002"/>
      <c r="DK177" s="1002"/>
      <c r="DL177" s="1002"/>
      <c r="DM177" s="1002"/>
      <c r="DN177" s="1002"/>
      <c r="DO177" s="1002"/>
      <c r="DP177" s="1002"/>
      <c r="DQ177" s="1002"/>
      <c r="DR177" s="1002"/>
      <c r="DS177" s="1002"/>
      <c r="DT177" s="1002"/>
      <c r="DU177" s="1002"/>
      <c r="DV177" s="1002"/>
      <c r="DW177" s="1002"/>
      <c r="DX177" s="1002"/>
      <c r="DY177" s="1002"/>
      <c r="DZ177" s="1002"/>
      <c r="EA177" s="1002"/>
      <c r="EB177" s="1002"/>
      <c r="EC177" s="1003"/>
      <c r="ED177" s="273" t="str">
        <f t="shared" si="2"/>
        <v>xxxxxxxxxxxxxxxxxxxxxxxxxxxxxxxxxxxxxxxxxxxxxxxxxxxxxxxxxxxxxxxxxxxxxxxxxxxxxxxxxxxxxxxxxxxxxxxxxxxxxxxxxxxxxxxxxxxxxxxxxxxxxxxx</v>
      </c>
    </row>
    <row r="178" spans="1:134" x14ac:dyDescent="0.2">
      <c r="A178" s="280"/>
      <c r="B178" s="909" t="s">
        <v>200</v>
      </c>
      <c r="C178" s="1526"/>
      <c r="D178" s="1528"/>
      <c r="E178" s="1528"/>
      <c r="F178" s="1528"/>
      <c r="G178" s="998"/>
      <c r="H178" s="998"/>
      <c r="I178" s="998"/>
      <c r="J178" s="998"/>
      <c r="K178" s="998"/>
      <c r="L178" s="998"/>
      <c r="M178" s="998"/>
      <c r="N178" s="998"/>
      <c r="O178" s="998"/>
      <c r="P178" s="998"/>
      <c r="Q178" s="998"/>
      <c r="R178" s="998"/>
      <c r="S178" s="998"/>
      <c r="T178" s="998"/>
      <c r="U178" s="998"/>
      <c r="V178" s="998"/>
      <c r="W178" s="998"/>
      <c r="X178" s="998"/>
      <c r="Y178" s="998"/>
      <c r="Z178" s="998"/>
      <c r="AA178" s="998"/>
      <c r="AB178" s="998"/>
      <c r="AC178" s="998"/>
      <c r="AD178" s="998"/>
      <c r="AE178" s="998"/>
      <c r="AF178" s="998"/>
      <c r="AG178" s="998"/>
      <c r="AH178" s="998"/>
      <c r="AI178" s="998"/>
      <c r="AJ178" s="998"/>
      <c r="AK178" s="998"/>
      <c r="AL178" s="998"/>
      <c r="AM178" s="998"/>
      <c r="AN178" s="998"/>
      <c r="AO178" s="998"/>
      <c r="AP178" s="998"/>
      <c r="AQ178" s="998"/>
      <c r="AR178" s="998"/>
      <c r="AS178" s="998"/>
      <c r="AT178" s="998"/>
      <c r="AU178" s="998"/>
      <c r="AV178" s="998"/>
      <c r="AW178" s="998"/>
      <c r="AX178" s="998"/>
      <c r="AY178" s="998"/>
      <c r="AZ178" s="998"/>
      <c r="BA178" s="998"/>
      <c r="BB178" s="998"/>
      <c r="BC178" s="998"/>
      <c r="BD178" s="998"/>
      <c r="BE178" s="998"/>
      <c r="BF178" s="998"/>
      <c r="BG178" s="998"/>
      <c r="BH178" s="998"/>
      <c r="BI178" s="998"/>
      <c r="BJ178" s="998"/>
      <c r="BK178" s="998"/>
      <c r="BL178" s="998"/>
      <c r="BM178" s="998"/>
      <c r="BN178" s="998"/>
      <c r="BO178" s="998"/>
      <c r="BP178" s="998"/>
      <c r="BQ178" s="998"/>
      <c r="BR178" s="998"/>
      <c r="BS178" s="998"/>
      <c r="BT178" s="998"/>
      <c r="BU178" s="998"/>
      <c r="BV178" s="998"/>
      <c r="BW178" s="998"/>
      <c r="BX178" s="998"/>
      <c r="BY178" s="998"/>
      <c r="BZ178" s="998"/>
      <c r="CA178" s="998"/>
      <c r="CB178" s="998"/>
      <c r="CC178" s="998"/>
      <c r="CD178" s="998"/>
      <c r="CE178" s="998"/>
      <c r="CF178" s="998"/>
      <c r="CG178" s="998"/>
      <c r="CH178" s="998"/>
      <c r="CI178" s="998"/>
      <c r="CJ178" s="998"/>
      <c r="CK178" s="998"/>
      <c r="CL178" s="998"/>
      <c r="CM178" s="998"/>
      <c r="CN178" s="998"/>
      <c r="CO178" s="998"/>
      <c r="CP178" s="998"/>
      <c r="CQ178" s="998"/>
      <c r="CR178" s="998"/>
      <c r="CS178" s="998"/>
      <c r="CT178" s="998"/>
      <c r="CU178" s="998"/>
      <c r="CV178" s="998"/>
      <c r="CW178" s="998"/>
      <c r="CX178" s="998"/>
      <c r="CY178" s="998"/>
      <c r="CZ178" s="998"/>
      <c r="DA178" s="998"/>
      <c r="DB178" s="998"/>
      <c r="DC178" s="998"/>
      <c r="DD178" s="998"/>
      <c r="DE178" s="998"/>
      <c r="DF178" s="998"/>
      <c r="DG178" s="998"/>
      <c r="DH178" s="998"/>
      <c r="DI178" s="998"/>
      <c r="DJ178" s="998"/>
      <c r="DK178" s="998"/>
      <c r="DL178" s="998"/>
      <c r="DM178" s="998"/>
      <c r="DN178" s="998"/>
      <c r="DO178" s="998"/>
      <c r="DP178" s="998"/>
      <c r="DQ178" s="998"/>
      <c r="DR178" s="998"/>
      <c r="DS178" s="998"/>
      <c r="DT178" s="998"/>
      <c r="DU178" s="998"/>
      <c r="DV178" s="998"/>
      <c r="DW178" s="998"/>
      <c r="DX178" s="998"/>
      <c r="DY178" s="998"/>
      <c r="DZ178" s="998"/>
      <c r="EA178" s="998"/>
      <c r="EB178" s="998"/>
      <c r="EC178" s="999"/>
      <c r="ED178" s="273" t="str">
        <f t="shared" si="2"/>
        <v>xxxxxxxxxxxxxxxxxxxxxxxxxxxxxxxxxxxxxxxxxxxxxxxxxxxxxxxxxxxxxxxxxxxxxxxxxxxxxxxxxxxxxxxxxxxxxxxxxxxxxxxxxxxxxxxxxxxxxxxxxxxxxxxx</v>
      </c>
    </row>
    <row r="179" spans="1:134" x14ac:dyDescent="0.2">
      <c r="A179" s="280">
        <v>5764</v>
      </c>
      <c r="B179" s="933" t="s">
        <v>196</v>
      </c>
      <c r="C179" s="1526">
        <f>SUMPRODUCT(SUMIF('Sch ParentTrial Balance Input'!$A:$A,'Sch Parent TB Converter'!$G179:$EC179,'Sch ParentTrial Balance Input'!C:C))</f>
        <v>0</v>
      </c>
      <c r="D179" s="1526">
        <f>SUMPRODUCT(SUMIF('Sch ParentTrial Balance Input'!$A:$A,'Sch Parent TB Converter'!$G179:$EC179,'Sch ParentTrial Balance Input'!D:D))</f>
        <v>0</v>
      </c>
      <c r="E179" s="1526">
        <f>SUMPRODUCT(SUMIF('Sch ParentTrial Balance Input'!$A:$A,'Sch Parent TB Converter'!$G179:$EC179,'Sch ParentTrial Balance Input'!E:E))</f>
        <v>0</v>
      </c>
      <c r="F179" s="1526">
        <f>SUMPRODUCT(SUMIF('Sch ParentTrial Balance Input'!$A:$A,'Sch Parent TB Converter'!$G179:$EC179,'Sch ParentTrial Balance Input'!F:F))</f>
        <v>0</v>
      </c>
      <c r="G179" s="1016"/>
      <c r="H179" s="1016"/>
      <c r="I179" s="1016"/>
      <c r="J179" s="1016"/>
      <c r="K179" s="1016"/>
      <c r="L179" s="1016"/>
      <c r="M179" s="1016"/>
      <c r="N179" s="1016"/>
      <c r="O179" s="1016"/>
      <c r="P179" s="1016"/>
      <c r="Q179" s="1016"/>
      <c r="R179" s="1016"/>
      <c r="S179" s="1016"/>
      <c r="T179" s="1016"/>
      <c r="U179" s="1016"/>
      <c r="V179" s="1016"/>
      <c r="W179" s="1016"/>
      <c r="X179" s="1016"/>
      <c r="Y179" s="1016"/>
      <c r="Z179" s="1016"/>
      <c r="AA179" s="1016"/>
      <c r="AB179" s="1016"/>
      <c r="AC179" s="1016"/>
      <c r="AD179" s="1016"/>
      <c r="AE179" s="1016"/>
      <c r="AF179" s="1016"/>
      <c r="AG179" s="1016"/>
      <c r="AH179" s="1016"/>
      <c r="AI179" s="1016"/>
      <c r="AJ179" s="1016"/>
      <c r="AK179" s="1016"/>
      <c r="AL179" s="1016"/>
      <c r="AM179" s="1016"/>
      <c r="AN179" s="1016"/>
      <c r="AO179" s="1016"/>
      <c r="AP179" s="1016"/>
      <c r="AQ179" s="1016"/>
      <c r="AR179" s="1016"/>
      <c r="AS179" s="1016"/>
      <c r="AT179" s="1016"/>
      <c r="AU179" s="1016"/>
      <c r="AV179" s="1016"/>
      <c r="AW179" s="1016"/>
      <c r="AX179" s="1016"/>
      <c r="AY179" s="1016"/>
      <c r="AZ179" s="1016"/>
      <c r="BA179" s="1016"/>
      <c r="BB179" s="1016"/>
      <c r="BC179" s="1016"/>
      <c r="BD179" s="1016"/>
      <c r="BE179" s="1016"/>
      <c r="BF179" s="1016"/>
      <c r="BG179" s="1016"/>
      <c r="BH179" s="1016"/>
      <c r="BI179" s="1016"/>
      <c r="BJ179" s="1016"/>
      <c r="BK179" s="1016"/>
      <c r="BL179" s="1016"/>
      <c r="BM179" s="1016"/>
      <c r="BN179" s="1016"/>
      <c r="BO179" s="1016"/>
      <c r="BP179" s="1016"/>
      <c r="BQ179" s="1016"/>
      <c r="BR179" s="1016"/>
      <c r="BS179" s="1016"/>
      <c r="BT179" s="1016"/>
      <c r="BU179" s="1016"/>
      <c r="BV179" s="1016"/>
      <c r="BW179" s="1016"/>
      <c r="BX179" s="1016"/>
      <c r="BY179" s="1016"/>
      <c r="BZ179" s="1016"/>
      <c r="CA179" s="1016"/>
      <c r="CB179" s="1016"/>
      <c r="CC179" s="1016"/>
      <c r="CD179" s="1016"/>
      <c r="CE179" s="1016"/>
      <c r="CF179" s="1016"/>
      <c r="CG179" s="1016"/>
      <c r="CH179" s="1016"/>
      <c r="CI179" s="1016"/>
      <c r="CJ179" s="1016"/>
      <c r="CK179" s="1016"/>
      <c r="CL179" s="1016"/>
      <c r="CM179" s="1016"/>
      <c r="CN179" s="1016"/>
      <c r="CO179" s="1016"/>
      <c r="CP179" s="1016"/>
      <c r="CQ179" s="1016"/>
      <c r="CR179" s="1016"/>
      <c r="CS179" s="1016"/>
      <c r="CT179" s="1016"/>
      <c r="CU179" s="1016"/>
      <c r="CV179" s="1016"/>
      <c r="CW179" s="1016"/>
      <c r="CX179" s="1016"/>
      <c r="CY179" s="1016"/>
      <c r="CZ179" s="1016"/>
      <c r="DA179" s="1016"/>
      <c r="DB179" s="1016"/>
      <c r="DC179" s="1016"/>
      <c r="DD179" s="1016"/>
      <c r="DE179" s="1016"/>
      <c r="DF179" s="1016"/>
      <c r="DG179" s="1016"/>
      <c r="DH179" s="1016"/>
      <c r="DI179" s="1016"/>
      <c r="DJ179" s="1016"/>
      <c r="DK179" s="1016"/>
      <c r="DL179" s="1016"/>
      <c r="DM179" s="1016"/>
      <c r="DN179" s="1016"/>
      <c r="DO179" s="1016"/>
      <c r="DP179" s="1016"/>
      <c r="DQ179" s="1016"/>
      <c r="DR179" s="1016"/>
      <c r="DS179" s="1016"/>
      <c r="DT179" s="1016"/>
      <c r="DU179" s="1016"/>
      <c r="DV179" s="1016"/>
      <c r="DW179" s="1016"/>
      <c r="DX179" s="1016"/>
      <c r="DY179" s="1016"/>
      <c r="DZ179" s="1016"/>
      <c r="EA179" s="1016"/>
      <c r="EB179" s="1016"/>
      <c r="EC179" s="1017"/>
      <c r="ED179" s="273" t="str">
        <f t="shared" si="2"/>
        <v>xxxxxxxxxxxxxxxxxxxxxxxxxxxxxxxxxxxxxxxxxxxxxxxxxxxxxxxxxxxxxxxxxxxxxxxxxxxxxxxxxxxxxxxxxxxxxxxxxxxxxxxxxxxxxxxxxxxxxxxxxxxxxxxx</v>
      </c>
    </row>
    <row r="180" spans="1:134" x14ac:dyDescent="0.2">
      <c r="A180" s="280">
        <v>5603</v>
      </c>
      <c r="B180" s="338" t="s">
        <v>197</v>
      </c>
      <c r="C180" s="1526">
        <f>SUMPRODUCT(SUMIF('Sch ParentTrial Balance Input'!$A:$A,'Sch Parent TB Converter'!$G180:$EC180,'Sch ParentTrial Balance Input'!C:C))</f>
        <v>0</v>
      </c>
      <c r="D180" s="1526">
        <f>SUMPRODUCT(SUMIF('Sch ParentTrial Balance Input'!$A:$A,'Sch Parent TB Converter'!$G180:$EC180,'Sch ParentTrial Balance Input'!D:D))</f>
        <v>0</v>
      </c>
      <c r="E180" s="1526">
        <f>SUMPRODUCT(SUMIF('Sch ParentTrial Balance Input'!$A:$A,'Sch Parent TB Converter'!$G180:$EC180,'Sch ParentTrial Balance Input'!E:E))</f>
        <v>0</v>
      </c>
      <c r="F180" s="1526">
        <f>SUMPRODUCT(SUMIF('Sch ParentTrial Balance Input'!$A:$A,'Sch Parent TB Converter'!$G180:$EC180,'Sch ParentTrial Balance Input'!F:F))</f>
        <v>0</v>
      </c>
      <c r="G180" s="1000"/>
      <c r="H180" s="1000"/>
      <c r="I180" s="1000"/>
      <c r="J180" s="1000"/>
      <c r="K180" s="1000"/>
      <c r="L180" s="1000"/>
      <c r="M180" s="1000"/>
      <c r="N180" s="1000"/>
      <c r="O180" s="1000"/>
      <c r="P180" s="1000"/>
      <c r="Q180" s="1000"/>
      <c r="R180" s="1000"/>
      <c r="S180" s="1000"/>
      <c r="T180" s="1000"/>
      <c r="U180" s="1000"/>
      <c r="V180" s="1000"/>
      <c r="W180" s="1000"/>
      <c r="X180" s="1000"/>
      <c r="Y180" s="1000"/>
      <c r="Z180" s="1000"/>
      <c r="AA180" s="1000"/>
      <c r="AB180" s="1000"/>
      <c r="AC180" s="1000"/>
      <c r="AD180" s="1000"/>
      <c r="AE180" s="1000"/>
      <c r="AF180" s="1000"/>
      <c r="AG180" s="1000"/>
      <c r="AH180" s="1000"/>
      <c r="AI180" s="1000"/>
      <c r="AJ180" s="1000"/>
      <c r="AK180" s="1000"/>
      <c r="AL180" s="1000"/>
      <c r="AM180" s="1000"/>
      <c r="AN180" s="1000"/>
      <c r="AO180" s="1000"/>
      <c r="AP180" s="1000"/>
      <c r="AQ180" s="1000"/>
      <c r="AR180" s="1000"/>
      <c r="AS180" s="1000"/>
      <c r="AT180" s="1000"/>
      <c r="AU180" s="1000"/>
      <c r="AV180" s="1000"/>
      <c r="AW180" s="1000"/>
      <c r="AX180" s="1000"/>
      <c r="AY180" s="1000"/>
      <c r="AZ180" s="1000"/>
      <c r="BA180" s="1000"/>
      <c r="BB180" s="1000"/>
      <c r="BC180" s="1000"/>
      <c r="BD180" s="1000"/>
      <c r="BE180" s="1000"/>
      <c r="BF180" s="1000"/>
      <c r="BG180" s="1000"/>
      <c r="BH180" s="1000"/>
      <c r="BI180" s="1000"/>
      <c r="BJ180" s="1000"/>
      <c r="BK180" s="1000"/>
      <c r="BL180" s="1000"/>
      <c r="BM180" s="1000"/>
      <c r="BN180" s="1000"/>
      <c r="BO180" s="1000"/>
      <c r="BP180" s="1000"/>
      <c r="BQ180" s="1000"/>
      <c r="BR180" s="1000"/>
      <c r="BS180" s="1000"/>
      <c r="BT180" s="1000"/>
      <c r="BU180" s="1000"/>
      <c r="BV180" s="1000"/>
      <c r="BW180" s="1000"/>
      <c r="BX180" s="1000"/>
      <c r="BY180" s="1000"/>
      <c r="BZ180" s="1000"/>
      <c r="CA180" s="1000"/>
      <c r="CB180" s="1000"/>
      <c r="CC180" s="1000"/>
      <c r="CD180" s="1000"/>
      <c r="CE180" s="1000"/>
      <c r="CF180" s="1000"/>
      <c r="CG180" s="1000"/>
      <c r="CH180" s="1000"/>
      <c r="CI180" s="1000"/>
      <c r="CJ180" s="1000"/>
      <c r="CK180" s="1000"/>
      <c r="CL180" s="1000"/>
      <c r="CM180" s="1000"/>
      <c r="CN180" s="1000"/>
      <c r="CO180" s="1000"/>
      <c r="CP180" s="1000"/>
      <c r="CQ180" s="1000"/>
      <c r="CR180" s="1000"/>
      <c r="CS180" s="1000"/>
      <c r="CT180" s="1000"/>
      <c r="CU180" s="1000"/>
      <c r="CV180" s="1000"/>
      <c r="CW180" s="1000"/>
      <c r="CX180" s="1000"/>
      <c r="CY180" s="1000"/>
      <c r="CZ180" s="1000"/>
      <c r="DA180" s="1000"/>
      <c r="DB180" s="1000"/>
      <c r="DC180" s="1000"/>
      <c r="DD180" s="1000"/>
      <c r="DE180" s="1000"/>
      <c r="DF180" s="1000"/>
      <c r="DG180" s="1000"/>
      <c r="DH180" s="1000"/>
      <c r="DI180" s="1000"/>
      <c r="DJ180" s="1000"/>
      <c r="DK180" s="1000"/>
      <c r="DL180" s="1000"/>
      <c r="DM180" s="1000"/>
      <c r="DN180" s="1000"/>
      <c r="DO180" s="1000"/>
      <c r="DP180" s="1000"/>
      <c r="DQ180" s="1000"/>
      <c r="DR180" s="1000"/>
      <c r="DS180" s="1000"/>
      <c r="DT180" s="1000"/>
      <c r="DU180" s="1000"/>
      <c r="DV180" s="1000"/>
      <c r="DW180" s="1000"/>
      <c r="DX180" s="1000"/>
      <c r="DY180" s="1000"/>
      <c r="DZ180" s="1000"/>
      <c r="EA180" s="1000"/>
      <c r="EB180" s="1000"/>
      <c r="EC180" s="1001"/>
      <c r="ED180" s="273" t="str">
        <f t="shared" si="2"/>
        <v>xxxxxxxxxxxxxxxxxxxxxxxxxxxxxxxxxxxxxxxxxxxxxxxxxxxxxxxxxxxxxxxxxxxxxxxxxxxxxxxxxxxxxxxxxxxxxxxxxxxxxxxxxxxxxxxxxxxxxxxxxxxxxxxx</v>
      </c>
    </row>
    <row r="181" spans="1:134" x14ac:dyDescent="0.2">
      <c r="A181" s="280">
        <v>5724</v>
      </c>
      <c r="B181" s="338" t="s">
        <v>198</v>
      </c>
      <c r="C181" s="1526">
        <f>SUMPRODUCT(SUMIF('Sch ParentTrial Balance Input'!$A:$A,'Sch Parent TB Converter'!$G181:$EC181,'Sch ParentTrial Balance Input'!C:C))</f>
        <v>0</v>
      </c>
      <c r="D181" s="1526">
        <f>SUMPRODUCT(SUMIF('Sch ParentTrial Balance Input'!$A:$A,'Sch Parent TB Converter'!$G181:$EC181,'Sch ParentTrial Balance Input'!D:D))</f>
        <v>0</v>
      </c>
      <c r="E181" s="1526">
        <f>SUMPRODUCT(SUMIF('Sch ParentTrial Balance Input'!$A:$A,'Sch Parent TB Converter'!$G181:$EC181,'Sch ParentTrial Balance Input'!E:E))</f>
        <v>0</v>
      </c>
      <c r="F181" s="1526">
        <f>SUMPRODUCT(SUMIF('Sch ParentTrial Balance Input'!$A:$A,'Sch Parent TB Converter'!$G181:$EC181,'Sch ParentTrial Balance Input'!F:F))</f>
        <v>0</v>
      </c>
      <c r="G181" s="1000"/>
      <c r="H181" s="1000"/>
      <c r="I181" s="1000"/>
      <c r="J181" s="1000"/>
      <c r="K181" s="1000"/>
      <c r="L181" s="1000"/>
      <c r="M181" s="1000"/>
      <c r="N181" s="1000"/>
      <c r="O181" s="1000"/>
      <c r="P181" s="1000"/>
      <c r="Q181" s="1000"/>
      <c r="R181" s="1000"/>
      <c r="S181" s="1000"/>
      <c r="T181" s="1000"/>
      <c r="U181" s="1000"/>
      <c r="V181" s="1000"/>
      <c r="W181" s="1000"/>
      <c r="X181" s="1000"/>
      <c r="Y181" s="1000"/>
      <c r="Z181" s="1000"/>
      <c r="AA181" s="1000"/>
      <c r="AB181" s="1000"/>
      <c r="AC181" s="1000"/>
      <c r="AD181" s="1000"/>
      <c r="AE181" s="1000"/>
      <c r="AF181" s="1000"/>
      <c r="AG181" s="1000"/>
      <c r="AH181" s="1000"/>
      <c r="AI181" s="1000"/>
      <c r="AJ181" s="1000"/>
      <c r="AK181" s="1000"/>
      <c r="AL181" s="1000"/>
      <c r="AM181" s="1000"/>
      <c r="AN181" s="1000"/>
      <c r="AO181" s="1000"/>
      <c r="AP181" s="1000"/>
      <c r="AQ181" s="1000"/>
      <c r="AR181" s="1000"/>
      <c r="AS181" s="1000"/>
      <c r="AT181" s="1000"/>
      <c r="AU181" s="1000"/>
      <c r="AV181" s="1000"/>
      <c r="AW181" s="1000"/>
      <c r="AX181" s="1000"/>
      <c r="AY181" s="1000"/>
      <c r="AZ181" s="1000"/>
      <c r="BA181" s="1000"/>
      <c r="BB181" s="1000"/>
      <c r="BC181" s="1000"/>
      <c r="BD181" s="1000"/>
      <c r="BE181" s="1000"/>
      <c r="BF181" s="1000"/>
      <c r="BG181" s="1000"/>
      <c r="BH181" s="1000"/>
      <c r="BI181" s="1000"/>
      <c r="BJ181" s="1000"/>
      <c r="BK181" s="1000"/>
      <c r="BL181" s="1000"/>
      <c r="BM181" s="1000"/>
      <c r="BN181" s="1000"/>
      <c r="BO181" s="1000"/>
      <c r="BP181" s="1000"/>
      <c r="BQ181" s="1000"/>
      <c r="BR181" s="1000"/>
      <c r="BS181" s="1000"/>
      <c r="BT181" s="1000"/>
      <c r="BU181" s="1000"/>
      <c r="BV181" s="1000"/>
      <c r="BW181" s="1000"/>
      <c r="BX181" s="1000"/>
      <c r="BY181" s="1000"/>
      <c r="BZ181" s="1000"/>
      <c r="CA181" s="1000"/>
      <c r="CB181" s="1000"/>
      <c r="CC181" s="1000"/>
      <c r="CD181" s="1000"/>
      <c r="CE181" s="1000"/>
      <c r="CF181" s="1000"/>
      <c r="CG181" s="1000"/>
      <c r="CH181" s="1000"/>
      <c r="CI181" s="1000"/>
      <c r="CJ181" s="1000"/>
      <c r="CK181" s="1000"/>
      <c r="CL181" s="1000"/>
      <c r="CM181" s="1000"/>
      <c r="CN181" s="1000"/>
      <c r="CO181" s="1000"/>
      <c r="CP181" s="1000"/>
      <c r="CQ181" s="1000"/>
      <c r="CR181" s="1000"/>
      <c r="CS181" s="1000"/>
      <c r="CT181" s="1000"/>
      <c r="CU181" s="1000"/>
      <c r="CV181" s="1000"/>
      <c r="CW181" s="1000"/>
      <c r="CX181" s="1000"/>
      <c r="CY181" s="1000"/>
      <c r="CZ181" s="1000"/>
      <c r="DA181" s="1000"/>
      <c r="DB181" s="1000"/>
      <c r="DC181" s="1000"/>
      <c r="DD181" s="1000"/>
      <c r="DE181" s="1000"/>
      <c r="DF181" s="1000"/>
      <c r="DG181" s="1000"/>
      <c r="DH181" s="1000"/>
      <c r="DI181" s="1000"/>
      <c r="DJ181" s="1000"/>
      <c r="DK181" s="1000"/>
      <c r="DL181" s="1000"/>
      <c r="DM181" s="1000"/>
      <c r="DN181" s="1000"/>
      <c r="DO181" s="1000"/>
      <c r="DP181" s="1000"/>
      <c r="DQ181" s="1000"/>
      <c r="DR181" s="1000"/>
      <c r="DS181" s="1000"/>
      <c r="DT181" s="1000"/>
      <c r="DU181" s="1000"/>
      <c r="DV181" s="1000"/>
      <c r="DW181" s="1000"/>
      <c r="DX181" s="1000"/>
      <c r="DY181" s="1000"/>
      <c r="DZ181" s="1000"/>
      <c r="EA181" s="1000"/>
      <c r="EB181" s="1000"/>
      <c r="EC181" s="1001"/>
      <c r="ED181" s="273" t="str">
        <f t="shared" si="2"/>
        <v>xxxxxxxxxxxxxxxxxxxxxxxxxxxxxxxxxxxxxxxxxxxxxxxxxxxxxxxxxxxxxxxxxxxxxxxxxxxxxxxxxxxxxxxxxxxxxxxxxxxxxxxxxxxxxxxxxxxxxxxxxxxxxxxx</v>
      </c>
    </row>
    <row r="182" spans="1:134" x14ac:dyDescent="0.2">
      <c r="A182" s="280">
        <v>5714</v>
      </c>
      <c r="B182" s="933" t="s">
        <v>162</v>
      </c>
      <c r="C182" s="1526">
        <f>SUMPRODUCT(SUMIF('Sch ParentTrial Balance Input'!$A:$A,'Sch Parent TB Converter'!$G182:$EC182,'Sch ParentTrial Balance Input'!C:C))</f>
        <v>0</v>
      </c>
      <c r="D182" s="1526">
        <f>SUMPRODUCT(SUMIF('Sch ParentTrial Balance Input'!$A:$A,'Sch Parent TB Converter'!$G182:$EC182,'Sch ParentTrial Balance Input'!D:D))</f>
        <v>0</v>
      </c>
      <c r="E182" s="1526">
        <f>SUMPRODUCT(SUMIF('Sch ParentTrial Balance Input'!$A:$A,'Sch Parent TB Converter'!$G182:$EC182,'Sch ParentTrial Balance Input'!E:E))</f>
        <v>0</v>
      </c>
      <c r="F182" s="1526">
        <f>SUMPRODUCT(SUMIF('Sch ParentTrial Balance Input'!$A:$A,'Sch Parent TB Converter'!$G182:$EC182,'Sch ParentTrial Balance Input'!F:F))</f>
        <v>0</v>
      </c>
      <c r="G182" s="1016"/>
      <c r="H182" s="1016"/>
      <c r="I182" s="1016"/>
      <c r="J182" s="1016"/>
      <c r="K182" s="1016"/>
      <c r="L182" s="1016"/>
      <c r="M182" s="1016"/>
      <c r="N182" s="1016"/>
      <c r="O182" s="1016"/>
      <c r="P182" s="1016"/>
      <c r="Q182" s="1016"/>
      <c r="R182" s="1016"/>
      <c r="S182" s="1016"/>
      <c r="T182" s="1016"/>
      <c r="U182" s="1016"/>
      <c r="V182" s="1016"/>
      <c r="W182" s="1016"/>
      <c r="X182" s="1016"/>
      <c r="Y182" s="1016"/>
      <c r="Z182" s="1016"/>
      <c r="AA182" s="1016"/>
      <c r="AB182" s="1016"/>
      <c r="AC182" s="1016"/>
      <c r="AD182" s="1016"/>
      <c r="AE182" s="1016"/>
      <c r="AF182" s="1016"/>
      <c r="AG182" s="1016"/>
      <c r="AH182" s="1016"/>
      <c r="AI182" s="1016"/>
      <c r="AJ182" s="1016"/>
      <c r="AK182" s="1016"/>
      <c r="AL182" s="1016"/>
      <c r="AM182" s="1016"/>
      <c r="AN182" s="1016"/>
      <c r="AO182" s="1016"/>
      <c r="AP182" s="1016"/>
      <c r="AQ182" s="1016"/>
      <c r="AR182" s="1016"/>
      <c r="AS182" s="1016"/>
      <c r="AT182" s="1016"/>
      <c r="AU182" s="1016"/>
      <c r="AV182" s="1016"/>
      <c r="AW182" s="1016"/>
      <c r="AX182" s="1016"/>
      <c r="AY182" s="1016"/>
      <c r="AZ182" s="1016"/>
      <c r="BA182" s="1016"/>
      <c r="BB182" s="1016"/>
      <c r="BC182" s="1016"/>
      <c r="BD182" s="1016"/>
      <c r="BE182" s="1016"/>
      <c r="BF182" s="1016"/>
      <c r="BG182" s="1016"/>
      <c r="BH182" s="1016"/>
      <c r="BI182" s="1016"/>
      <c r="BJ182" s="1016"/>
      <c r="BK182" s="1016"/>
      <c r="BL182" s="1016"/>
      <c r="BM182" s="1016"/>
      <c r="BN182" s="1016"/>
      <c r="BO182" s="1016"/>
      <c r="BP182" s="1016"/>
      <c r="BQ182" s="1016"/>
      <c r="BR182" s="1016"/>
      <c r="BS182" s="1016"/>
      <c r="BT182" s="1016"/>
      <c r="BU182" s="1016"/>
      <c r="BV182" s="1016"/>
      <c r="BW182" s="1016"/>
      <c r="BX182" s="1016"/>
      <c r="BY182" s="1016"/>
      <c r="BZ182" s="1016"/>
      <c r="CA182" s="1016"/>
      <c r="CB182" s="1016"/>
      <c r="CC182" s="1016"/>
      <c r="CD182" s="1016"/>
      <c r="CE182" s="1016"/>
      <c r="CF182" s="1016"/>
      <c r="CG182" s="1016"/>
      <c r="CH182" s="1016"/>
      <c r="CI182" s="1016"/>
      <c r="CJ182" s="1016"/>
      <c r="CK182" s="1016"/>
      <c r="CL182" s="1016"/>
      <c r="CM182" s="1016"/>
      <c r="CN182" s="1016"/>
      <c r="CO182" s="1016"/>
      <c r="CP182" s="1016"/>
      <c r="CQ182" s="1016"/>
      <c r="CR182" s="1016"/>
      <c r="CS182" s="1016"/>
      <c r="CT182" s="1016"/>
      <c r="CU182" s="1016"/>
      <c r="CV182" s="1016"/>
      <c r="CW182" s="1016"/>
      <c r="CX182" s="1016"/>
      <c r="CY182" s="1016"/>
      <c r="CZ182" s="1016"/>
      <c r="DA182" s="1016"/>
      <c r="DB182" s="1016"/>
      <c r="DC182" s="1016"/>
      <c r="DD182" s="1016"/>
      <c r="DE182" s="1016"/>
      <c r="DF182" s="1016"/>
      <c r="DG182" s="1016"/>
      <c r="DH182" s="1016"/>
      <c r="DI182" s="1016"/>
      <c r="DJ182" s="1016"/>
      <c r="DK182" s="1016"/>
      <c r="DL182" s="1016"/>
      <c r="DM182" s="1016"/>
      <c r="DN182" s="1016"/>
      <c r="DO182" s="1016"/>
      <c r="DP182" s="1016"/>
      <c r="DQ182" s="1016"/>
      <c r="DR182" s="1016"/>
      <c r="DS182" s="1016"/>
      <c r="DT182" s="1016"/>
      <c r="DU182" s="1016"/>
      <c r="DV182" s="1016"/>
      <c r="DW182" s="1016"/>
      <c r="DX182" s="1016"/>
      <c r="DY182" s="1016"/>
      <c r="DZ182" s="1016"/>
      <c r="EA182" s="1016"/>
      <c r="EB182" s="1016"/>
      <c r="EC182" s="1017"/>
      <c r="ED182" s="273" t="str">
        <f t="shared" si="2"/>
        <v>xxxxxxxxxxxxxxxxxxxxxxxxxxxxxxxxxxxxxxxxxxxxxxxxxxxxxxxxxxxxxxxxxxxxxxxxxxxxxxxxxxxxxxxxxxxxxxxxxxxxxxxxxxxxxxxxxxxxxxxxxxxxxxxx</v>
      </c>
    </row>
    <row r="183" spans="1:134" x14ac:dyDescent="0.2">
      <c r="A183" s="280">
        <v>5754</v>
      </c>
      <c r="B183" s="338" t="s">
        <v>116</v>
      </c>
      <c r="C183" s="1526">
        <f>SUMPRODUCT(SUMIF('Sch ParentTrial Balance Input'!$A:$A,'Sch Parent TB Converter'!$G183:$EC183,'Sch ParentTrial Balance Input'!C:C))</f>
        <v>0</v>
      </c>
      <c r="D183" s="1526">
        <f>SUMPRODUCT(SUMIF('Sch ParentTrial Balance Input'!$A:$A,'Sch Parent TB Converter'!$G183:$EC183,'Sch ParentTrial Balance Input'!D:D))</f>
        <v>0</v>
      </c>
      <c r="E183" s="1526">
        <f>SUMPRODUCT(SUMIF('Sch ParentTrial Balance Input'!$A:$A,'Sch Parent TB Converter'!$G183:$EC183,'Sch ParentTrial Balance Input'!E:E))</f>
        <v>0</v>
      </c>
      <c r="F183" s="1526">
        <f>SUMPRODUCT(SUMIF('Sch ParentTrial Balance Input'!$A:$A,'Sch Parent TB Converter'!$G183:$EC183,'Sch ParentTrial Balance Input'!F:F))</f>
        <v>0</v>
      </c>
      <c r="G183" s="1000"/>
      <c r="H183" s="1000"/>
      <c r="I183" s="1000"/>
      <c r="J183" s="1000"/>
      <c r="K183" s="1000"/>
      <c r="L183" s="1000"/>
      <c r="M183" s="1000"/>
      <c r="N183" s="1000"/>
      <c r="O183" s="1000"/>
      <c r="P183" s="1000"/>
      <c r="Q183" s="1000"/>
      <c r="R183" s="1000"/>
      <c r="S183" s="1000"/>
      <c r="T183" s="1000"/>
      <c r="U183" s="1000"/>
      <c r="V183" s="1000"/>
      <c r="W183" s="1000"/>
      <c r="X183" s="1000"/>
      <c r="Y183" s="1000"/>
      <c r="Z183" s="1000"/>
      <c r="AA183" s="1000"/>
      <c r="AB183" s="1000"/>
      <c r="AC183" s="1000"/>
      <c r="AD183" s="1000"/>
      <c r="AE183" s="1000"/>
      <c r="AF183" s="1000"/>
      <c r="AG183" s="1000"/>
      <c r="AH183" s="1000"/>
      <c r="AI183" s="1000"/>
      <c r="AJ183" s="1000"/>
      <c r="AK183" s="1000"/>
      <c r="AL183" s="1000"/>
      <c r="AM183" s="1000"/>
      <c r="AN183" s="1000"/>
      <c r="AO183" s="1000"/>
      <c r="AP183" s="1000"/>
      <c r="AQ183" s="1000"/>
      <c r="AR183" s="1000"/>
      <c r="AS183" s="1000"/>
      <c r="AT183" s="1000"/>
      <c r="AU183" s="1000"/>
      <c r="AV183" s="1000"/>
      <c r="AW183" s="1000"/>
      <c r="AX183" s="1000"/>
      <c r="AY183" s="1000"/>
      <c r="AZ183" s="1000"/>
      <c r="BA183" s="1000"/>
      <c r="BB183" s="1000"/>
      <c r="BC183" s="1000"/>
      <c r="BD183" s="1000"/>
      <c r="BE183" s="1000"/>
      <c r="BF183" s="1000"/>
      <c r="BG183" s="1000"/>
      <c r="BH183" s="1000"/>
      <c r="BI183" s="1000"/>
      <c r="BJ183" s="1000"/>
      <c r="BK183" s="1000"/>
      <c r="BL183" s="1000"/>
      <c r="BM183" s="1000"/>
      <c r="BN183" s="1000"/>
      <c r="BO183" s="1000"/>
      <c r="BP183" s="1000"/>
      <c r="BQ183" s="1000"/>
      <c r="BR183" s="1000"/>
      <c r="BS183" s="1000"/>
      <c r="BT183" s="1000"/>
      <c r="BU183" s="1000"/>
      <c r="BV183" s="1000"/>
      <c r="BW183" s="1000"/>
      <c r="BX183" s="1000"/>
      <c r="BY183" s="1000"/>
      <c r="BZ183" s="1000"/>
      <c r="CA183" s="1000"/>
      <c r="CB183" s="1000"/>
      <c r="CC183" s="1000"/>
      <c r="CD183" s="1000"/>
      <c r="CE183" s="1000"/>
      <c r="CF183" s="1000"/>
      <c r="CG183" s="1000"/>
      <c r="CH183" s="1000"/>
      <c r="CI183" s="1000"/>
      <c r="CJ183" s="1000"/>
      <c r="CK183" s="1000"/>
      <c r="CL183" s="1000"/>
      <c r="CM183" s="1000"/>
      <c r="CN183" s="1000"/>
      <c r="CO183" s="1000"/>
      <c r="CP183" s="1000"/>
      <c r="CQ183" s="1000"/>
      <c r="CR183" s="1000"/>
      <c r="CS183" s="1000"/>
      <c r="CT183" s="1000"/>
      <c r="CU183" s="1000"/>
      <c r="CV183" s="1000"/>
      <c r="CW183" s="1000"/>
      <c r="CX183" s="1000"/>
      <c r="CY183" s="1000"/>
      <c r="CZ183" s="1000"/>
      <c r="DA183" s="1000"/>
      <c r="DB183" s="1000"/>
      <c r="DC183" s="1000"/>
      <c r="DD183" s="1000"/>
      <c r="DE183" s="1000"/>
      <c r="DF183" s="1000"/>
      <c r="DG183" s="1000"/>
      <c r="DH183" s="1000"/>
      <c r="DI183" s="1000"/>
      <c r="DJ183" s="1000"/>
      <c r="DK183" s="1000"/>
      <c r="DL183" s="1000"/>
      <c r="DM183" s="1000"/>
      <c r="DN183" s="1000"/>
      <c r="DO183" s="1000"/>
      <c r="DP183" s="1000"/>
      <c r="DQ183" s="1000"/>
      <c r="DR183" s="1000"/>
      <c r="DS183" s="1000"/>
      <c r="DT183" s="1000"/>
      <c r="DU183" s="1000"/>
      <c r="DV183" s="1000"/>
      <c r="DW183" s="1000"/>
      <c r="DX183" s="1000"/>
      <c r="DY183" s="1000"/>
      <c r="DZ183" s="1000"/>
      <c r="EA183" s="1000"/>
      <c r="EB183" s="1000"/>
      <c r="EC183" s="1001"/>
      <c r="ED183" s="273" t="str">
        <f t="shared" si="2"/>
        <v>xxxxxxxxxxxxxxxxxxxxxxxxxxxxxxxxxxxxxxxxxxxxxxxxxxxxxxxxxxxxxxxxxxxxxxxxxxxxxxxxxxxxxxxxxxxxxxxxxxxxxxxxxxxxxxxxxxxxxxxxxxxxxxxx</v>
      </c>
    </row>
    <row r="184" spans="1:134" x14ac:dyDescent="0.2">
      <c r="A184" s="280">
        <v>5614</v>
      </c>
      <c r="B184" s="338" t="s">
        <v>117</v>
      </c>
      <c r="C184" s="1526">
        <f>SUMPRODUCT(SUMIF('Sch ParentTrial Balance Input'!$A:$A,'Sch Parent TB Converter'!$G184:$EC184,'Sch ParentTrial Balance Input'!C:C))</f>
        <v>0</v>
      </c>
      <c r="D184" s="1526">
        <f>SUMPRODUCT(SUMIF('Sch ParentTrial Balance Input'!$A:$A,'Sch Parent TB Converter'!$G184:$EC184,'Sch ParentTrial Balance Input'!D:D))</f>
        <v>0</v>
      </c>
      <c r="E184" s="1526">
        <f>SUMPRODUCT(SUMIF('Sch ParentTrial Balance Input'!$A:$A,'Sch Parent TB Converter'!$G184:$EC184,'Sch ParentTrial Balance Input'!E:E))</f>
        <v>0</v>
      </c>
      <c r="F184" s="1526">
        <f>SUMPRODUCT(SUMIF('Sch ParentTrial Balance Input'!$A:$A,'Sch Parent TB Converter'!$G184:$EC184,'Sch ParentTrial Balance Input'!F:F))</f>
        <v>0</v>
      </c>
      <c r="G184" s="1000"/>
      <c r="H184" s="1000"/>
      <c r="I184" s="1000"/>
      <c r="J184" s="1000"/>
      <c r="K184" s="1000"/>
      <c r="L184" s="1000"/>
      <c r="M184" s="1000"/>
      <c r="N184" s="1000"/>
      <c r="O184" s="1000"/>
      <c r="P184" s="1000"/>
      <c r="Q184" s="1000"/>
      <c r="R184" s="1000"/>
      <c r="S184" s="1000"/>
      <c r="T184" s="1000"/>
      <c r="U184" s="1000"/>
      <c r="V184" s="1000"/>
      <c r="W184" s="1000"/>
      <c r="X184" s="1000"/>
      <c r="Y184" s="1000"/>
      <c r="Z184" s="1000"/>
      <c r="AA184" s="1000"/>
      <c r="AB184" s="1000"/>
      <c r="AC184" s="1000"/>
      <c r="AD184" s="1000"/>
      <c r="AE184" s="1000"/>
      <c r="AF184" s="1000"/>
      <c r="AG184" s="1000"/>
      <c r="AH184" s="1000"/>
      <c r="AI184" s="1000"/>
      <c r="AJ184" s="1000"/>
      <c r="AK184" s="1000"/>
      <c r="AL184" s="1000"/>
      <c r="AM184" s="1000"/>
      <c r="AN184" s="1000"/>
      <c r="AO184" s="1000"/>
      <c r="AP184" s="1000"/>
      <c r="AQ184" s="1000"/>
      <c r="AR184" s="1000"/>
      <c r="AS184" s="1000"/>
      <c r="AT184" s="1000"/>
      <c r="AU184" s="1000"/>
      <c r="AV184" s="1000"/>
      <c r="AW184" s="1000"/>
      <c r="AX184" s="1000"/>
      <c r="AY184" s="1000"/>
      <c r="AZ184" s="1000"/>
      <c r="BA184" s="1000"/>
      <c r="BB184" s="1000"/>
      <c r="BC184" s="1000"/>
      <c r="BD184" s="1000"/>
      <c r="BE184" s="1000"/>
      <c r="BF184" s="1000"/>
      <c r="BG184" s="1000"/>
      <c r="BH184" s="1000"/>
      <c r="BI184" s="1000"/>
      <c r="BJ184" s="1000"/>
      <c r="BK184" s="1000"/>
      <c r="BL184" s="1000"/>
      <c r="BM184" s="1000"/>
      <c r="BN184" s="1000"/>
      <c r="BO184" s="1000"/>
      <c r="BP184" s="1000"/>
      <c r="BQ184" s="1000"/>
      <c r="BR184" s="1000"/>
      <c r="BS184" s="1000"/>
      <c r="BT184" s="1000"/>
      <c r="BU184" s="1000"/>
      <c r="BV184" s="1000"/>
      <c r="BW184" s="1000"/>
      <c r="BX184" s="1000"/>
      <c r="BY184" s="1000"/>
      <c r="BZ184" s="1000"/>
      <c r="CA184" s="1000"/>
      <c r="CB184" s="1000"/>
      <c r="CC184" s="1000"/>
      <c r="CD184" s="1000"/>
      <c r="CE184" s="1000"/>
      <c r="CF184" s="1000"/>
      <c r="CG184" s="1000"/>
      <c r="CH184" s="1000"/>
      <c r="CI184" s="1000"/>
      <c r="CJ184" s="1000"/>
      <c r="CK184" s="1000"/>
      <c r="CL184" s="1000"/>
      <c r="CM184" s="1000"/>
      <c r="CN184" s="1000"/>
      <c r="CO184" s="1000"/>
      <c r="CP184" s="1000"/>
      <c r="CQ184" s="1000"/>
      <c r="CR184" s="1000"/>
      <c r="CS184" s="1000"/>
      <c r="CT184" s="1000"/>
      <c r="CU184" s="1000"/>
      <c r="CV184" s="1000"/>
      <c r="CW184" s="1000"/>
      <c r="CX184" s="1000"/>
      <c r="CY184" s="1000"/>
      <c r="CZ184" s="1000"/>
      <c r="DA184" s="1000"/>
      <c r="DB184" s="1000"/>
      <c r="DC184" s="1000"/>
      <c r="DD184" s="1000"/>
      <c r="DE184" s="1000"/>
      <c r="DF184" s="1000"/>
      <c r="DG184" s="1000"/>
      <c r="DH184" s="1000"/>
      <c r="DI184" s="1000"/>
      <c r="DJ184" s="1000"/>
      <c r="DK184" s="1000"/>
      <c r="DL184" s="1000"/>
      <c r="DM184" s="1000"/>
      <c r="DN184" s="1000"/>
      <c r="DO184" s="1000"/>
      <c r="DP184" s="1000"/>
      <c r="DQ184" s="1000"/>
      <c r="DR184" s="1000"/>
      <c r="DS184" s="1000"/>
      <c r="DT184" s="1000"/>
      <c r="DU184" s="1000"/>
      <c r="DV184" s="1000"/>
      <c r="DW184" s="1000"/>
      <c r="DX184" s="1000"/>
      <c r="DY184" s="1000"/>
      <c r="DZ184" s="1000"/>
      <c r="EA184" s="1000"/>
      <c r="EB184" s="1000"/>
      <c r="EC184" s="1001"/>
      <c r="ED184" s="273" t="str">
        <f t="shared" si="2"/>
        <v>xxxxxxxxxxxxxxxxxxxxxxxxxxxxxxxxxxxxxxxxxxxxxxxxxxxxxxxxxxxxxxxxxxxxxxxxxxxxxxxxxxxxxxxxxxxxxxxxxxxxxxxxxxxxxxxxxxxxxxxxxxxxxxxx</v>
      </c>
    </row>
    <row r="185" spans="1:134" x14ac:dyDescent="0.2">
      <c r="A185" s="280">
        <v>5624</v>
      </c>
      <c r="B185" s="338" t="s">
        <v>115</v>
      </c>
      <c r="C185" s="1526">
        <f>SUMPRODUCT(SUMIF('Sch ParentTrial Balance Input'!$A:$A,'Sch Parent TB Converter'!$G185:$EC185,'Sch ParentTrial Balance Input'!C:C))</f>
        <v>0</v>
      </c>
      <c r="D185" s="1526">
        <f>SUMPRODUCT(SUMIF('Sch ParentTrial Balance Input'!$A:$A,'Sch Parent TB Converter'!$G185:$EC185,'Sch ParentTrial Balance Input'!D:D))</f>
        <v>0</v>
      </c>
      <c r="E185" s="1526">
        <f>SUMPRODUCT(SUMIF('Sch ParentTrial Balance Input'!$A:$A,'Sch Parent TB Converter'!$G185:$EC185,'Sch ParentTrial Balance Input'!E:E))</f>
        <v>0</v>
      </c>
      <c r="F185" s="1526">
        <f>SUMPRODUCT(SUMIF('Sch ParentTrial Balance Input'!$A:$A,'Sch Parent TB Converter'!$G185:$EC185,'Sch ParentTrial Balance Input'!F:F))</f>
        <v>0</v>
      </c>
      <c r="G185" s="1000"/>
      <c r="H185" s="1000"/>
      <c r="I185" s="1000"/>
      <c r="J185" s="1000"/>
      <c r="K185" s="1000"/>
      <c r="L185" s="1000"/>
      <c r="M185" s="1000"/>
      <c r="N185" s="1000"/>
      <c r="O185" s="1000"/>
      <c r="P185" s="1000"/>
      <c r="Q185" s="1000"/>
      <c r="R185" s="1000"/>
      <c r="S185" s="1000"/>
      <c r="T185" s="1000"/>
      <c r="U185" s="1000"/>
      <c r="V185" s="1000"/>
      <c r="W185" s="1000"/>
      <c r="X185" s="1000"/>
      <c r="Y185" s="1000"/>
      <c r="Z185" s="1000"/>
      <c r="AA185" s="1000"/>
      <c r="AB185" s="1000"/>
      <c r="AC185" s="1000"/>
      <c r="AD185" s="1000"/>
      <c r="AE185" s="1000"/>
      <c r="AF185" s="1000"/>
      <c r="AG185" s="1000"/>
      <c r="AH185" s="1000"/>
      <c r="AI185" s="1000"/>
      <c r="AJ185" s="1000"/>
      <c r="AK185" s="1000"/>
      <c r="AL185" s="1000"/>
      <c r="AM185" s="1000"/>
      <c r="AN185" s="1000"/>
      <c r="AO185" s="1000"/>
      <c r="AP185" s="1000"/>
      <c r="AQ185" s="1000"/>
      <c r="AR185" s="1000"/>
      <c r="AS185" s="1000"/>
      <c r="AT185" s="1000"/>
      <c r="AU185" s="1000"/>
      <c r="AV185" s="1000"/>
      <c r="AW185" s="1000"/>
      <c r="AX185" s="1000"/>
      <c r="AY185" s="1000"/>
      <c r="AZ185" s="1000"/>
      <c r="BA185" s="1000"/>
      <c r="BB185" s="1000"/>
      <c r="BC185" s="1000"/>
      <c r="BD185" s="1000"/>
      <c r="BE185" s="1000"/>
      <c r="BF185" s="1000"/>
      <c r="BG185" s="1000"/>
      <c r="BH185" s="1000"/>
      <c r="BI185" s="1000"/>
      <c r="BJ185" s="1000"/>
      <c r="BK185" s="1000"/>
      <c r="BL185" s="1000"/>
      <c r="BM185" s="1000"/>
      <c r="BN185" s="1000"/>
      <c r="BO185" s="1000"/>
      <c r="BP185" s="1000"/>
      <c r="BQ185" s="1000"/>
      <c r="BR185" s="1000"/>
      <c r="BS185" s="1000"/>
      <c r="BT185" s="1000"/>
      <c r="BU185" s="1000"/>
      <c r="BV185" s="1000"/>
      <c r="BW185" s="1000"/>
      <c r="BX185" s="1000"/>
      <c r="BY185" s="1000"/>
      <c r="BZ185" s="1000"/>
      <c r="CA185" s="1000"/>
      <c r="CB185" s="1000"/>
      <c r="CC185" s="1000"/>
      <c r="CD185" s="1000"/>
      <c r="CE185" s="1000"/>
      <c r="CF185" s="1000"/>
      <c r="CG185" s="1000"/>
      <c r="CH185" s="1000"/>
      <c r="CI185" s="1000"/>
      <c r="CJ185" s="1000"/>
      <c r="CK185" s="1000"/>
      <c r="CL185" s="1000"/>
      <c r="CM185" s="1000"/>
      <c r="CN185" s="1000"/>
      <c r="CO185" s="1000"/>
      <c r="CP185" s="1000"/>
      <c r="CQ185" s="1000"/>
      <c r="CR185" s="1000"/>
      <c r="CS185" s="1000"/>
      <c r="CT185" s="1000"/>
      <c r="CU185" s="1000"/>
      <c r="CV185" s="1000"/>
      <c r="CW185" s="1000"/>
      <c r="CX185" s="1000"/>
      <c r="CY185" s="1000"/>
      <c r="CZ185" s="1000"/>
      <c r="DA185" s="1000"/>
      <c r="DB185" s="1000"/>
      <c r="DC185" s="1000"/>
      <c r="DD185" s="1000"/>
      <c r="DE185" s="1000"/>
      <c r="DF185" s="1000"/>
      <c r="DG185" s="1000"/>
      <c r="DH185" s="1000"/>
      <c r="DI185" s="1000"/>
      <c r="DJ185" s="1000"/>
      <c r="DK185" s="1000"/>
      <c r="DL185" s="1000"/>
      <c r="DM185" s="1000"/>
      <c r="DN185" s="1000"/>
      <c r="DO185" s="1000"/>
      <c r="DP185" s="1000"/>
      <c r="DQ185" s="1000"/>
      <c r="DR185" s="1000"/>
      <c r="DS185" s="1000"/>
      <c r="DT185" s="1000"/>
      <c r="DU185" s="1000"/>
      <c r="DV185" s="1000"/>
      <c r="DW185" s="1000"/>
      <c r="DX185" s="1000"/>
      <c r="DY185" s="1000"/>
      <c r="DZ185" s="1000"/>
      <c r="EA185" s="1000"/>
      <c r="EB185" s="1000"/>
      <c r="EC185" s="1001"/>
      <c r="ED185" s="273" t="str">
        <f t="shared" si="2"/>
        <v>xxxxxxxxxxxxxxxxxxxxxxxxxxxxxxxxxxxxxxxxxxxxxxxxxxxxxxxxxxxxxxxxxxxxxxxxxxxxxxxxxxxxxxxxxxxxxxxxxxxxxxxxxxxxxxxxxxxxxxxxxxxxxxxx</v>
      </c>
    </row>
    <row r="186" spans="1:134" x14ac:dyDescent="0.2">
      <c r="A186" s="280">
        <v>5734</v>
      </c>
      <c r="B186" s="338" t="s">
        <v>114</v>
      </c>
      <c r="C186" s="1526">
        <f>SUMPRODUCT(SUMIF('Sch ParentTrial Balance Input'!$A:$A,'Sch Parent TB Converter'!$G186:$EC186,'Sch ParentTrial Balance Input'!C:C))</f>
        <v>0</v>
      </c>
      <c r="D186" s="1526">
        <f>SUMPRODUCT(SUMIF('Sch ParentTrial Balance Input'!$A:$A,'Sch Parent TB Converter'!$G186:$EC186,'Sch ParentTrial Balance Input'!D:D))</f>
        <v>0</v>
      </c>
      <c r="E186" s="1526">
        <f>SUMPRODUCT(SUMIF('Sch ParentTrial Balance Input'!$A:$A,'Sch Parent TB Converter'!$G186:$EC186,'Sch ParentTrial Balance Input'!E:E))</f>
        <v>0</v>
      </c>
      <c r="F186" s="1526">
        <f>SUMPRODUCT(SUMIF('Sch ParentTrial Balance Input'!$A:$A,'Sch Parent TB Converter'!$G186:$EC186,'Sch ParentTrial Balance Input'!F:F))</f>
        <v>0</v>
      </c>
      <c r="G186" s="1000"/>
      <c r="H186" s="1000"/>
      <c r="I186" s="1000"/>
      <c r="J186" s="1000"/>
      <c r="K186" s="1000"/>
      <c r="L186" s="1000"/>
      <c r="M186" s="1000"/>
      <c r="N186" s="1000"/>
      <c r="O186" s="1000"/>
      <c r="P186" s="1000"/>
      <c r="Q186" s="1000"/>
      <c r="R186" s="1000"/>
      <c r="S186" s="1000"/>
      <c r="T186" s="1000"/>
      <c r="U186" s="1000"/>
      <c r="V186" s="1000"/>
      <c r="W186" s="1000"/>
      <c r="X186" s="1000"/>
      <c r="Y186" s="1000"/>
      <c r="Z186" s="1000"/>
      <c r="AA186" s="1000"/>
      <c r="AB186" s="1000"/>
      <c r="AC186" s="1000"/>
      <c r="AD186" s="1000"/>
      <c r="AE186" s="1000"/>
      <c r="AF186" s="1000"/>
      <c r="AG186" s="1000"/>
      <c r="AH186" s="1000"/>
      <c r="AI186" s="1000"/>
      <c r="AJ186" s="1000"/>
      <c r="AK186" s="1000"/>
      <c r="AL186" s="1000"/>
      <c r="AM186" s="1000"/>
      <c r="AN186" s="1000"/>
      <c r="AO186" s="1000"/>
      <c r="AP186" s="1000"/>
      <c r="AQ186" s="1000"/>
      <c r="AR186" s="1000"/>
      <c r="AS186" s="1000"/>
      <c r="AT186" s="1000"/>
      <c r="AU186" s="1000"/>
      <c r="AV186" s="1000"/>
      <c r="AW186" s="1000"/>
      <c r="AX186" s="1000"/>
      <c r="AY186" s="1000"/>
      <c r="AZ186" s="1000"/>
      <c r="BA186" s="1000"/>
      <c r="BB186" s="1000"/>
      <c r="BC186" s="1000"/>
      <c r="BD186" s="1000"/>
      <c r="BE186" s="1000"/>
      <c r="BF186" s="1000"/>
      <c r="BG186" s="1000"/>
      <c r="BH186" s="1000"/>
      <c r="BI186" s="1000"/>
      <c r="BJ186" s="1000"/>
      <c r="BK186" s="1000"/>
      <c r="BL186" s="1000"/>
      <c r="BM186" s="1000"/>
      <c r="BN186" s="1000"/>
      <c r="BO186" s="1000"/>
      <c r="BP186" s="1000"/>
      <c r="BQ186" s="1000"/>
      <c r="BR186" s="1000"/>
      <c r="BS186" s="1000"/>
      <c r="BT186" s="1000"/>
      <c r="BU186" s="1000"/>
      <c r="BV186" s="1000"/>
      <c r="BW186" s="1000"/>
      <c r="BX186" s="1000"/>
      <c r="BY186" s="1000"/>
      <c r="BZ186" s="1000"/>
      <c r="CA186" s="1000"/>
      <c r="CB186" s="1000"/>
      <c r="CC186" s="1000"/>
      <c r="CD186" s="1000"/>
      <c r="CE186" s="1000"/>
      <c r="CF186" s="1000"/>
      <c r="CG186" s="1000"/>
      <c r="CH186" s="1000"/>
      <c r="CI186" s="1000"/>
      <c r="CJ186" s="1000"/>
      <c r="CK186" s="1000"/>
      <c r="CL186" s="1000"/>
      <c r="CM186" s="1000"/>
      <c r="CN186" s="1000"/>
      <c r="CO186" s="1000"/>
      <c r="CP186" s="1000"/>
      <c r="CQ186" s="1000"/>
      <c r="CR186" s="1000"/>
      <c r="CS186" s="1000"/>
      <c r="CT186" s="1000"/>
      <c r="CU186" s="1000"/>
      <c r="CV186" s="1000"/>
      <c r="CW186" s="1000"/>
      <c r="CX186" s="1000"/>
      <c r="CY186" s="1000"/>
      <c r="CZ186" s="1000"/>
      <c r="DA186" s="1000"/>
      <c r="DB186" s="1000"/>
      <c r="DC186" s="1000"/>
      <c r="DD186" s="1000"/>
      <c r="DE186" s="1000"/>
      <c r="DF186" s="1000"/>
      <c r="DG186" s="1000"/>
      <c r="DH186" s="1000"/>
      <c r="DI186" s="1000"/>
      <c r="DJ186" s="1000"/>
      <c r="DK186" s="1000"/>
      <c r="DL186" s="1000"/>
      <c r="DM186" s="1000"/>
      <c r="DN186" s="1000"/>
      <c r="DO186" s="1000"/>
      <c r="DP186" s="1000"/>
      <c r="DQ186" s="1000"/>
      <c r="DR186" s="1000"/>
      <c r="DS186" s="1000"/>
      <c r="DT186" s="1000"/>
      <c r="DU186" s="1000"/>
      <c r="DV186" s="1000"/>
      <c r="DW186" s="1000"/>
      <c r="DX186" s="1000"/>
      <c r="DY186" s="1000"/>
      <c r="DZ186" s="1000"/>
      <c r="EA186" s="1000"/>
      <c r="EB186" s="1000"/>
      <c r="EC186" s="1001"/>
      <c r="ED186" s="273" t="str">
        <f t="shared" si="2"/>
        <v>xxxxxxxxxxxxxxxxxxxxxxxxxxxxxxxxxxxxxxxxxxxxxxxxxxxxxxxxxxxxxxxxxxxxxxxxxxxxxxxxxxxxxxxxxxxxxxxxxxxxxxxxxxxxxxxxxxxxxxxxxxxxxxxx</v>
      </c>
    </row>
    <row r="187" spans="1:134" x14ac:dyDescent="0.2">
      <c r="A187" s="280"/>
      <c r="B187" s="935"/>
      <c r="C187" s="1526"/>
      <c r="D187" s="1528"/>
      <c r="E187" s="1528"/>
      <c r="F187" s="1528"/>
      <c r="G187" s="1018"/>
      <c r="H187" s="1018"/>
      <c r="I187" s="1018"/>
      <c r="J187" s="1018"/>
      <c r="K187" s="1018"/>
      <c r="L187" s="1018"/>
      <c r="M187" s="1018"/>
      <c r="N187" s="1018"/>
      <c r="O187" s="1018"/>
      <c r="P187" s="1018"/>
      <c r="Q187" s="1018"/>
      <c r="R187" s="1018"/>
      <c r="S187" s="1018"/>
      <c r="T187" s="1018"/>
      <c r="U187" s="1018"/>
      <c r="V187" s="1018"/>
      <c r="W187" s="1018"/>
      <c r="X187" s="1018"/>
      <c r="Y187" s="1018"/>
      <c r="Z187" s="1018"/>
      <c r="AA187" s="1018"/>
      <c r="AB187" s="1018"/>
      <c r="AC187" s="1018"/>
      <c r="AD187" s="1018"/>
      <c r="AE187" s="1018"/>
      <c r="AF187" s="1018"/>
      <c r="AG187" s="1018"/>
      <c r="AH187" s="1018"/>
      <c r="AI187" s="1018"/>
      <c r="AJ187" s="1018"/>
      <c r="AK187" s="1018"/>
      <c r="AL187" s="1018"/>
      <c r="AM187" s="1018"/>
      <c r="AN187" s="1018"/>
      <c r="AO187" s="1018"/>
      <c r="AP187" s="1018"/>
      <c r="AQ187" s="1018"/>
      <c r="AR187" s="1018"/>
      <c r="AS187" s="1018"/>
      <c r="AT187" s="1018"/>
      <c r="AU187" s="1018"/>
      <c r="AV187" s="1018"/>
      <c r="AW187" s="1018"/>
      <c r="AX187" s="1018"/>
      <c r="AY187" s="1018"/>
      <c r="AZ187" s="1018"/>
      <c r="BA187" s="1018"/>
      <c r="BB187" s="1018"/>
      <c r="BC187" s="1018"/>
      <c r="BD187" s="1018"/>
      <c r="BE187" s="1018"/>
      <c r="BF187" s="1018"/>
      <c r="BG187" s="1018"/>
      <c r="BH187" s="1018"/>
      <c r="BI187" s="1018"/>
      <c r="BJ187" s="1018"/>
      <c r="BK187" s="1018"/>
      <c r="BL187" s="1018"/>
      <c r="BM187" s="1018"/>
      <c r="BN187" s="1018"/>
      <c r="BO187" s="1018"/>
      <c r="BP187" s="1018"/>
      <c r="BQ187" s="1018"/>
      <c r="BR187" s="1018"/>
      <c r="BS187" s="1018"/>
      <c r="BT187" s="1018"/>
      <c r="BU187" s="1018"/>
      <c r="BV187" s="1018"/>
      <c r="BW187" s="1018"/>
      <c r="BX187" s="1018"/>
      <c r="BY187" s="1018"/>
      <c r="BZ187" s="1018"/>
      <c r="CA187" s="1018"/>
      <c r="CB187" s="1018"/>
      <c r="CC187" s="1018"/>
      <c r="CD187" s="1018"/>
      <c r="CE187" s="1018"/>
      <c r="CF187" s="1018"/>
      <c r="CG187" s="1018"/>
      <c r="CH187" s="1018"/>
      <c r="CI187" s="1018"/>
      <c r="CJ187" s="1018"/>
      <c r="CK187" s="1018"/>
      <c r="CL187" s="1018"/>
      <c r="CM187" s="1018"/>
      <c r="CN187" s="1018"/>
      <c r="CO187" s="1018"/>
      <c r="CP187" s="1018"/>
      <c r="CQ187" s="1018"/>
      <c r="CR187" s="1018"/>
      <c r="CS187" s="1018"/>
      <c r="CT187" s="1018"/>
      <c r="CU187" s="1018"/>
      <c r="CV187" s="1018"/>
      <c r="CW187" s="1018"/>
      <c r="CX187" s="1018"/>
      <c r="CY187" s="1018"/>
      <c r="CZ187" s="1018"/>
      <c r="DA187" s="1018"/>
      <c r="DB187" s="1018"/>
      <c r="DC187" s="1018"/>
      <c r="DD187" s="1018"/>
      <c r="DE187" s="1018"/>
      <c r="DF187" s="1018"/>
      <c r="DG187" s="1018"/>
      <c r="DH187" s="1018"/>
      <c r="DI187" s="1018"/>
      <c r="DJ187" s="1018"/>
      <c r="DK187" s="1018"/>
      <c r="DL187" s="1018"/>
      <c r="DM187" s="1018"/>
      <c r="DN187" s="1018"/>
      <c r="DO187" s="1018"/>
      <c r="DP187" s="1018"/>
      <c r="DQ187" s="1018"/>
      <c r="DR187" s="1018"/>
      <c r="DS187" s="1018"/>
      <c r="DT187" s="1018"/>
      <c r="DU187" s="1018"/>
      <c r="DV187" s="1018"/>
      <c r="DW187" s="1018"/>
      <c r="DX187" s="1018"/>
      <c r="DY187" s="1018"/>
      <c r="DZ187" s="1018"/>
      <c r="EA187" s="1018"/>
      <c r="EB187" s="1018"/>
      <c r="EC187" s="1019"/>
      <c r="ED187" s="273" t="str">
        <f t="shared" si="2"/>
        <v>xxxxxxxxxxxxxxxxxxxxxxxxxxxxxxxxxxxxxxxxxxxxxxxxxxxxxxxxxxxxxxxxxxxxxxxxxxxxxxxxxxxxxxxxxxxxxxxxxxxxxxxxxxxxxxxxxxxxxxxxxxxxxxxx</v>
      </c>
    </row>
    <row r="188" spans="1:134" x14ac:dyDescent="0.2">
      <c r="A188" s="342"/>
      <c r="B188" s="344" t="s">
        <v>224</v>
      </c>
      <c r="C188" s="1529"/>
      <c r="D188" s="1530"/>
      <c r="E188" s="1530"/>
      <c r="F188" s="1530"/>
      <c r="G188" s="1002"/>
      <c r="H188" s="1002"/>
      <c r="I188" s="1002"/>
      <c r="J188" s="1002"/>
      <c r="K188" s="1002"/>
      <c r="L188" s="1002"/>
      <c r="M188" s="1002"/>
      <c r="N188" s="1002"/>
      <c r="O188" s="1002"/>
      <c r="P188" s="1002"/>
      <c r="Q188" s="1002"/>
      <c r="R188" s="1002"/>
      <c r="S188" s="1002"/>
      <c r="T188" s="1002"/>
      <c r="U188" s="1002"/>
      <c r="V188" s="1002"/>
      <c r="W188" s="1002"/>
      <c r="X188" s="1002"/>
      <c r="Y188" s="1002"/>
      <c r="Z188" s="1002"/>
      <c r="AA188" s="1002"/>
      <c r="AB188" s="1002"/>
      <c r="AC188" s="1002"/>
      <c r="AD188" s="1002"/>
      <c r="AE188" s="1002"/>
      <c r="AF188" s="1002"/>
      <c r="AG188" s="1002"/>
      <c r="AH188" s="1002"/>
      <c r="AI188" s="1002"/>
      <c r="AJ188" s="1002"/>
      <c r="AK188" s="1002"/>
      <c r="AL188" s="1002"/>
      <c r="AM188" s="1002"/>
      <c r="AN188" s="1002"/>
      <c r="AO188" s="1002"/>
      <c r="AP188" s="1002"/>
      <c r="AQ188" s="1002"/>
      <c r="AR188" s="1002"/>
      <c r="AS188" s="1002"/>
      <c r="AT188" s="1002"/>
      <c r="AU188" s="1002"/>
      <c r="AV188" s="1002"/>
      <c r="AW188" s="1002"/>
      <c r="AX188" s="1002"/>
      <c r="AY188" s="1002"/>
      <c r="AZ188" s="1002"/>
      <c r="BA188" s="1002"/>
      <c r="BB188" s="1002"/>
      <c r="BC188" s="1002"/>
      <c r="BD188" s="1002"/>
      <c r="BE188" s="1002"/>
      <c r="BF188" s="1002"/>
      <c r="BG188" s="1002"/>
      <c r="BH188" s="1002"/>
      <c r="BI188" s="1002"/>
      <c r="BJ188" s="1002"/>
      <c r="BK188" s="1002"/>
      <c r="BL188" s="1002"/>
      <c r="BM188" s="1002"/>
      <c r="BN188" s="1002"/>
      <c r="BO188" s="1002"/>
      <c r="BP188" s="1002"/>
      <c r="BQ188" s="1002"/>
      <c r="BR188" s="1002"/>
      <c r="BS188" s="1002"/>
      <c r="BT188" s="1002"/>
      <c r="BU188" s="1002"/>
      <c r="BV188" s="1002"/>
      <c r="BW188" s="1002"/>
      <c r="BX188" s="1002"/>
      <c r="BY188" s="1002"/>
      <c r="BZ188" s="1002"/>
      <c r="CA188" s="1002"/>
      <c r="CB188" s="1002"/>
      <c r="CC188" s="1002"/>
      <c r="CD188" s="1002"/>
      <c r="CE188" s="1002"/>
      <c r="CF188" s="1002"/>
      <c r="CG188" s="1002"/>
      <c r="CH188" s="1002"/>
      <c r="CI188" s="1002"/>
      <c r="CJ188" s="1002"/>
      <c r="CK188" s="1002"/>
      <c r="CL188" s="1002"/>
      <c r="CM188" s="1002"/>
      <c r="CN188" s="1002"/>
      <c r="CO188" s="1002"/>
      <c r="CP188" s="1002"/>
      <c r="CQ188" s="1002"/>
      <c r="CR188" s="1002"/>
      <c r="CS188" s="1002"/>
      <c r="CT188" s="1002"/>
      <c r="CU188" s="1002"/>
      <c r="CV188" s="1002"/>
      <c r="CW188" s="1002"/>
      <c r="CX188" s="1002"/>
      <c r="CY188" s="1002"/>
      <c r="CZ188" s="1002"/>
      <c r="DA188" s="1002"/>
      <c r="DB188" s="1002"/>
      <c r="DC188" s="1002"/>
      <c r="DD188" s="1002"/>
      <c r="DE188" s="1002"/>
      <c r="DF188" s="1002"/>
      <c r="DG188" s="1002"/>
      <c r="DH188" s="1002"/>
      <c r="DI188" s="1002"/>
      <c r="DJ188" s="1002"/>
      <c r="DK188" s="1002"/>
      <c r="DL188" s="1002"/>
      <c r="DM188" s="1002"/>
      <c r="DN188" s="1002"/>
      <c r="DO188" s="1002"/>
      <c r="DP188" s="1002"/>
      <c r="DQ188" s="1002"/>
      <c r="DR188" s="1002"/>
      <c r="DS188" s="1002"/>
      <c r="DT188" s="1002"/>
      <c r="DU188" s="1002"/>
      <c r="DV188" s="1002"/>
      <c r="DW188" s="1002"/>
      <c r="DX188" s="1002"/>
      <c r="DY188" s="1002"/>
      <c r="DZ188" s="1002"/>
      <c r="EA188" s="1002"/>
      <c r="EB188" s="1002"/>
      <c r="EC188" s="1003"/>
      <c r="ED188" s="273" t="str">
        <f t="shared" si="2"/>
        <v>xxxxxxxxxxxxxxxxxxxxxxxxxxxxxxxxxxxxxxxxxxxxxxxxxxxxxxxxxxxxxxxxxxxxxxxxxxxxxxxxxxxxxxxxxxxxxxxxxxxxxxxxxxxxxxxxxxxxxxxxxxxxxxxx</v>
      </c>
    </row>
    <row r="189" spans="1:134" x14ac:dyDescent="0.2">
      <c r="A189" s="280"/>
      <c r="B189" s="909" t="s">
        <v>200</v>
      </c>
      <c r="C189" s="1526"/>
      <c r="D189" s="1528"/>
      <c r="E189" s="1528"/>
      <c r="F189" s="1528"/>
      <c r="G189" s="998"/>
      <c r="H189" s="998"/>
      <c r="I189" s="998"/>
      <c r="J189" s="998"/>
      <c r="K189" s="998"/>
      <c r="L189" s="998"/>
      <c r="M189" s="998"/>
      <c r="N189" s="998"/>
      <c r="O189" s="998"/>
      <c r="P189" s="998"/>
      <c r="Q189" s="998"/>
      <c r="R189" s="998"/>
      <c r="S189" s="998"/>
      <c r="T189" s="998"/>
      <c r="U189" s="998"/>
      <c r="V189" s="998"/>
      <c r="W189" s="998"/>
      <c r="X189" s="998"/>
      <c r="Y189" s="998"/>
      <c r="Z189" s="998"/>
      <c r="AA189" s="998"/>
      <c r="AB189" s="998"/>
      <c r="AC189" s="998"/>
      <c r="AD189" s="998"/>
      <c r="AE189" s="998"/>
      <c r="AF189" s="998"/>
      <c r="AG189" s="998"/>
      <c r="AH189" s="998"/>
      <c r="AI189" s="998"/>
      <c r="AJ189" s="998"/>
      <c r="AK189" s="998"/>
      <c r="AL189" s="998"/>
      <c r="AM189" s="998"/>
      <c r="AN189" s="998"/>
      <c r="AO189" s="998"/>
      <c r="AP189" s="998"/>
      <c r="AQ189" s="998"/>
      <c r="AR189" s="998"/>
      <c r="AS189" s="998"/>
      <c r="AT189" s="998"/>
      <c r="AU189" s="998"/>
      <c r="AV189" s="998"/>
      <c r="AW189" s="998"/>
      <c r="AX189" s="998"/>
      <c r="AY189" s="998"/>
      <c r="AZ189" s="998"/>
      <c r="BA189" s="998"/>
      <c r="BB189" s="998"/>
      <c r="BC189" s="998"/>
      <c r="BD189" s="998"/>
      <c r="BE189" s="998"/>
      <c r="BF189" s="998"/>
      <c r="BG189" s="998"/>
      <c r="BH189" s="998"/>
      <c r="BI189" s="998"/>
      <c r="BJ189" s="998"/>
      <c r="BK189" s="998"/>
      <c r="BL189" s="998"/>
      <c r="BM189" s="998"/>
      <c r="BN189" s="998"/>
      <c r="BO189" s="998"/>
      <c r="BP189" s="998"/>
      <c r="BQ189" s="998"/>
      <c r="BR189" s="998"/>
      <c r="BS189" s="998"/>
      <c r="BT189" s="998"/>
      <c r="BU189" s="998"/>
      <c r="BV189" s="998"/>
      <c r="BW189" s="998"/>
      <c r="BX189" s="998"/>
      <c r="BY189" s="998"/>
      <c r="BZ189" s="998"/>
      <c r="CA189" s="998"/>
      <c r="CB189" s="998"/>
      <c r="CC189" s="998"/>
      <c r="CD189" s="998"/>
      <c r="CE189" s="998"/>
      <c r="CF189" s="998"/>
      <c r="CG189" s="998"/>
      <c r="CH189" s="998"/>
      <c r="CI189" s="998"/>
      <c r="CJ189" s="998"/>
      <c r="CK189" s="998"/>
      <c r="CL189" s="998"/>
      <c r="CM189" s="998"/>
      <c r="CN189" s="998"/>
      <c r="CO189" s="998"/>
      <c r="CP189" s="998"/>
      <c r="CQ189" s="998"/>
      <c r="CR189" s="998"/>
      <c r="CS189" s="998"/>
      <c r="CT189" s="998"/>
      <c r="CU189" s="998"/>
      <c r="CV189" s="998"/>
      <c r="CW189" s="998"/>
      <c r="CX189" s="998"/>
      <c r="CY189" s="998"/>
      <c r="CZ189" s="998"/>
      <c r="DA189" s="998"/>
      <c r="DB189" s="998"/>
      <c r="DC189" s="998"/>
      <c r="DD189" s="998"/>
      <c r="DE189" s="998"/>
      <c r="DF189" s="998"/>
      <c r="DG189" s="998"/>
      <c r="DH189" s="998"/>
      <c r="DI189" s="998"/>
      <c r="DJ189" s="998"/>
      <c r="DK189" s="998"/>
      <c r="DL189" s="998"/>
      <c r="DM189" s="998"/>
      <c r="DN189" s="998"/>
      <c r="DO189" s="998"/>
      <c r="DP189" s="998"/>
      <c r="DQ189" s="998"/>
      <c r="DR189" s="998"/>
      <c r="DS189" s="998"/>
      <c r="DT189" s="998"/>
      <c r="DU189" s="998"/>
      <c r="DV189" s="998"/>
      <c r="DW189" s="998"/>
      <c r="DX189" s="998"/>
      <c r="DY189" s="998"/>
      <c r="DZ189" s="998"/>
      <c r="EA189" s="998"/>
      <c r="EB189" s="998"/>
      <c r="EC189" s="999"/>
      <c r="ED189" s="273" t="str">
        <f t="shared" si="2"/>
        <v>xxxxxxxxxxxxxxxxxxxxxxxxxxxxxxxxxxxxxxxxxxxxxxxxxxxxxxxxxxxxxxxxxxxxxxxxxxxxxxxxxxxxxxxxxxxxxxxxxxxxxxxxxxxxxxxxxxxxxxxxxxxxxxxx</v>
      </c>
    </row>
    <row r="190" spans="1:134" x14ac:dyDescent="0.2">
      <c r="A190" s="280">
        <v>5812</v>
      </c>
      <c r="B190" s="936" t="s">
        <v>225</v>
      </c>
      <c r="C190" s="1526">
        <f>SUMPRODUCT(SUMIF('Sch ParentTrial Balance Input'!$A:$A,'Sch Parent TB Converter'!$G190:$EC190,'Sch ParentTrial Balance Input'!C:C))</f>
        <v>0</v>
      </c>
      <c r="D190" s="1526">
        <f>SUMPRODUCT(SUMIF('Sch ParentTrial Balance Input'!$A:$A,'Sch Parent TB Converter'!$G190:$EC190,'Sch ParentTrial Balance Input'!D:D))</f>
        <v>0</v>
      </c>
      <c r="E190" s="1526">
        <f>SUMPRODUCT(SUMIF('Sch ParentTrial Balance Input'!$A:$A,'Sch Parent TB Converter'!$G190:$EC190,'Sch ParentTrial Balance Input'!E:E))</f>
        <v>0</v>
      </c>
      <c r="F190" s="1526">
        <f>SUMPRODUCT(SUMIF('Sch ParentTrial Balance Input'!$A:$A,'Sch Parent TB Converter'!$G190:$EC190,'Sch ParentTrial Balance Input'!F:F))</f>
        <v>0</v>
      </c>
      <c r="G190" s="1000"/>
      <c r="H190" s="1000"/>
      <c r="I190" s="1000"/>
      <c r="J190" s="1000"/>
      <c r="K190" s="1000"/>
      <c r="L190" s="1000"/>
      <c r="M190" s="1000"/>
      <c r="N190" s="1000"/>
      <c r="O190" s="1000"/>
      <c r="P190" s="1000"/>
      <c r="Q190" s="1000"/>
      <c r="R190" s="1000"/>
      <c r="S190" s="1000"/>
      <c r="T190" s="1000"/>
      <c r="U190" s="1000"/>
      <c r="V190" s="1000"/>
      <c r="W190" s="1000"/>
      <c r="X190" s="1000"/>
      <c r="Y190" s="1000"/>
      <c r="Z190" s="1000"/>
      <c r="AA190" s="1000"/>
      <c r="AB190" s="1000"/>
      <c r="AC190" s="1000"/>
      <c r="AD190" s="1000"/>
      <c r="AE190" s="1000"/>
      <c r="AF190" s="1000"/>
      <c r="AG190" s="1000"/>
      <c r="AH190" s="1000"/>
      <c r="AI190" s="1000"/>
      <c r="AJ190" s="1000"/>
      <c r="AK190" s="1000"/>
      <c r="AL190" s="1000"/>
      <c r="AM190" s="1000"/>
      <c r="AN190" s="1000"/>
      <c r="AO190" s="1000"/>
      <c r="AP190" s="1000"/>
      <c r="AQ190" s="1000"/>
      <c r="AR190" s="1000"/>
      <c r="AS190" s="1000"/>
      <c r="AT190" s="1000"/>
      <c r="AU190" s="1000"/>
      <c r="AV190" s="1000"/>
      <c r="AW190" s="1000"/>
      <c r="AX190" s="1000"/>
      <c r="AY190" s="1000"/>
      <c r="AZ190" s="1000"/>
      <c r="BA190" s="1000"/>
      <c r="BB190" s="1000"/>
      <c r="BC190" s="1000"/>
      <c r="BD190" s="1000"/>
      <c r="BE190" s="1000"/>
      <c r="BF190" s="1000"/>
      <c r="BG190" s="1000"/>
      <c r="BH190" s="1000"/>
      <c r="BI190" s="1000"/>
      <c r="BJ190" s="1000"/>
      <c r="BK190" s="1000"/>
      <c r="BL190" s="1000"/>
      <c r="BM190" s="1000"/>
      <c r="BN190" s="1000"/>
      <c r="BO190" s="1000"/>
      <c r="BP190" s="1000"/>
      <c r="BQ190" s="1000"/>
      <c r="BR190" s="1000"/>
      <c r="BS190" s="1000"/>
      <c r="BT190" s="1000"/>
      <c r="BU190" s="1000"/>
      <c r="BV190" s="1000"/>
      <c r="BW190" s="1000"/>
      <c r="BX190" s="1000"/>
      <c r="BY190" s="1000"/>
      <c r="BZ190" s="1000"/>
      <c r="CA190" s="1000"/>
      <c r="CB190" s="1000"/>
      <c r="CC190" s="1000"/>
      <c r="CD190" s="1000"/>
      <c r="CE190" s="1000"/>
      <c r="CF190" s="1000"/>
      <c r="CG190" s="1000"/>
      <c r="CH190" s="1000"/>
      <c r="CI190" s="1000"/>
      <c r="CJ190" s="1000"/>
      <c r="CK190" s="1000"/>
      <c r="CL190" s="1000"/>
      <c r="CM190" s="1000"/>
      <c r="CN190" s="1000"/>
      <c r="CO190" s="1000"/>
      <c r="CP190" s="1000"/>
      <c r="CQ190" s="1000"/>
      <c r="CR190" s="1000"/>
      <c r="CS190" s="1000"/>
      <c r="CT190" s="1000"/>
      <c r="CU190" s="1000"/>
      <c r="CV190" s="1000"/>
      <c r="CW190" s="1000"/>
      <c r="CX190" s="1000"/>
      <c r="CY190" s="1000"/>
      <c r="CZ190" s="1000"/>
      <c r="DA190" s="1000"/>
      <c r="DB190" s="1000"/>
      <c r="DC190" s="1000"/>
      <c r="DD190" s="1000"/>
      <c r="DE190" s="1000"/>
      <c r="DF190" s="1000"/>
      <c r="DG190" s="1000"/>
      <c r="DH190" s="1000"/>
      <c r="DI190" s="1000"/>
      <c r="DJ190" s="1000"/>
      <c r="DK190" s="1000"/>
      <c r="DL190" s="1000"/>
      <c r="DM190" s="1000"/>
      <c r="DN190" s="1000"/>
      <c r="DO190" s="1000"/>
      <c r="DP190" s="1000"/>
      <c r="DQ190" s="1000"/>
      <c r="DR190" s="1000"/>
      <c r="DS190" s="1000"/>
      <c r="DT190" s="1000"/>
      <c r="DU190" s="1000"/>
      <c r="DV190" s="1000"/>
      <c r="DW190" s="1000"/>
      <c r="DX190" s="1000"/>
      <c r="DY190" s="1000"/>
      <c r="DZ190" s="1000"/>
      <c r="EA190" s="1000"/>
      <c r="EB190" s="1000"/>
      <c r="EC190" s="1001"/>
      <c r="ED190" s="273" t="str">
        <f t="shared" si="2"/>
        <v>xxxxxxxxxxxxxxxxxxxxxxxxxxxxxxxxxxxxxxxxxxxxxxxxxxxxxxxxxxxxxxxxxxxxxxxxxxxxxxxxxxxxxxxxxxxxxxxxxxxxxxxxxxxxxxxxxxxxxxxxxxxxxxxx</v>
      </c>
    </row>
    <row r="191" spans="1:134" x14ac:dyDescent="0.2">
      <c r="A191" s="280">
        <v>5814</v>
      </c>
      <c r="B191" s="936" t="s">
        <v>226</v>
      </c>
      <c r="C191" s="1526">
        <f>SUMPRODUCT(SUMIF('Sch ParentTrial Balance Input'!$A:$A,'Sch Parent TB Converter'!$G191:$EC191,'Sch ParentTrial Balance Input'!C:C))</f>
        <v>0</v>
      </c>
      <c r="D191" s="1526">
        <f>SUMPRODUCT(SUMIF('Sch ParentTrial Balance Input'!$A:$A,'Sch Parent TB Converter'!$G191:$EC191,'Sch ParentTrial Balance Input'!D:D))</f>
        <v>0</v>
      </c>
      <c r="E191" s="1526">
        <f>SUMPRODUCT(SUMIF('Sch ParentTrial Balance Input'!$A:$A,'Sch Parent TB Converter'!$G191:$EC191,'Sch ParentTrial Balance Input'!E:E))</f>
        <v>0</v>
      </c>
      <c r="F191" s="1526">
        <f>SUMPRODUCT(SUMIF('Sch ParentTrial Balance Input'!$A:$A,'Sch Parent TB Converter'!$G191:$EC191,'Sch ParentTrial Balance Input'!F:F))</f>
        <v>0</v>
      </c>
      <c r="G191" s="1000"/>
      <c r="H191" s="1000"/>
      <c r="I191" s="1000"/>
      <c r="J191" s="1000"/>
      <c r="K191" s="1000"/>
      <c r="L191" s="1000"/>
      <c r="M191" s="1000"/>
      <c r="N191" s="1000"/>
      <c r="O191" s="1000"/>
      <c r="P191" s="1000"/>
      <c r="Q191" s="1000"/>
      <c r="R191" s="1000"/>
      <c r="S191" s="1000"/>
      <c r="T191" s="1000"/>
      <c r="U191" s="1000"/>
      <c r="V191" s="1000"/>
      <c r="W191" s="1000"/>
      <c r="X191" s="1000"/>
      <c r="Y191" s="1000"/>
      <c r="Z191" s="1000"/>
      <c r="AA191" s="1000"/>
      <c r="AB191" s="1000"/>
      <c r="AC191" s="1000"/>
      <c r="AD191" s="1000"/>
      <c r="AE191" s="1000"/>
      <c r="AF191" s="1000"/>
      <c r="AG191" s="1000"/>
      <c r="AH191" s="1000"/>
      <c r="AI191" s="1000"/>
      <c r="AJ191" s="1000"/>
      <c r="AK191" s="1000"/>
      <c r="AL191" s="1000"/>
      <c r="AM191" s="1000"/>
      <c r="AN191" s="1000"/>
      <c r="AO191" s="1000"/>
      <c r="AP191" s="1000"/>
      <c r="AQ191" s="1000"/>
      <c r="AR191" s="1000"/>
      <c r="AS191" s="1000"/>
      <c r="AT191" s="1000"/>
      <c r="AU191" s="1000"/>
      <c r="AV191" s="1000"/>
      <c r="AW191" s="1000"/>
      <c r="AX191" s="1000"/>
      <c r="AY191" s="1000"/>
      <c r="AZ191" s="1000"/>
      <c r="BA191" s="1000"/>
      <c r="BB191" s="1000"/>
      <c r="BC191" s="1000"/>
      <c r="BD191" s="1000"/>
      <c r="BE191" s="1000"/>
      <c r="BF191" s="1000"/>
      <c r="BG191" s="1000"/>
      <c r="BH191" s="1000"/>
      <c r="BI191" s="1000"/>
      <c r="BJ191" s="1000"/>
      <c r="BK191" s="1000"/>
      <c r="BL191" s="1000"/>
      <c r="BM191" s="1000"/>
      <c r="BN191" s="1000"/>
      <c r="BO191" s="1000"/>
      <c r="BP191" s="1000"/>
      <c r="BQ191" s="1000"/>
      <c r="BR191" s="1000"/>
      <c r="BS191" s="1000"/>
      <c r="BT191" s="1000"/>
      <c r="BU191" s="1000"/>
      <c r="BV191" s="1000"/>
      <c r="BW191" s="1000"/>
      <c r="BX191" s="1000"/>
      <c r="BY191" s="1000"/>
      <c r="BZ191" s="1000"/>
      <c r="CA191" s="1000"/>
      <c r="CB191" s="1000"/>
      <c r="CC191" s="1000"/>
      <c r="CD191" s="1000"/>
      <c r="CE191" s="1000"/>
      <c r="CF191" s="1000"/>
      <c r="CG191" s="1000"/>
      <c r="CH191" s="1000"/>
      <c r="CI191" s="1000"/>
      <c r="CJ191" s="1000"/>
      <c r="CK191" s="1000"/>
      <c r="CL191" s="1000"/>
      <c r="CM191" s="1000"/>
      <c r="CN191" s="1000"/>
      <c r="CO191" s="1000"/>
      <c r="CP191" s="1000"/>
      <c r="CQ191" s="1000"/>
      <c r="CR191" s="1000"/>
      <c r="CS191" s="1000"/>
      <c r="CT191" s="1000"/>
      <c r="CU191" s="1000"/>
      <c r="CV191" s="1000"/>
      <c r="CW191" s="1000"/>
      <c r="CX191" s="1000"/>
      <c r="CY191" s="1000"/>
      <c r="CZ191" s="1000"/>
      <c r="DA191" s="1000"/>
      <c r="DB191" s="1000"/>
      <c r="DC191" s="1000"/>
      <c r="DD191" s="1000"/>
      <c r="DE191" s="1000"/>
      <c r="DF191" s="1000"/>
      <c r="DG191" s="1000"/>
      <c r="DH191" s="1000"/>
      <c r="DI191" s="1000"/>
      <c r="DJ191" s="1000"/>
      <c r="DK191" s="1000"/>
      <c r="DL191" s="1000"/>
      <c r="DM191" s="1000"/>
      <c r="DN191" s="1000"/>
      <c r="DO191" s="1000"/>
      <c r="DP191" s="1000"/>
      <c r="DQ191" s="1000"/>
      <c r="DR191" s="1000"/>
      <c r="DS191" s="1000"/>
      <c r="DT191" s="1000"/>
      <c r="DU191" s="1000"/>
      <c r="DV191" s="1000"/>
      <c r="DW191" s="1000"/>
      <c r="DX191" s="1000"/>
      <c r="DY191" s="1000"/>
      <c r="DZ191" s="1000"/>
      <c r="EA191" s="1000"/>
      <c r="EB191" s="1000"/>
      <c r="EC191" s="1001"/>
      <c r="ED191" s="273" t="str">
        <f t="shared" si="2"/>
        <v>xxxxxxxxxxxxxxxxxxxxxxxxxxxxxxxxxxxxxxxxxxxxxxxxxxxxxxxxxxxxxxxxxxxxxxxxxxxxxxxxxxxxxxxxxxxxxxxxxxxxxxxxxxxxxxxxxxxxxxxxxxxxxxxx</v>
      </c>
    </row>
    <row r="192" spans="1:134" x14ac:dyDescent="0.2">
      <c r="A192" s="280"/>
      <c r="B192" s="937"/>
      <c r="C192" s="1526"/>
      <c r="D192" s="1528"/>
      <c r="E192" s="1528"/>
      <c r="F192" s="1528"/>
      <c r="G192" s="1000"/>
      <c r="H192" s="1000"/>
      <c r="I192" s="1000"/>
      <c r="J192" s="1000"/>
      <c r="K192" s="1000"/>
      <c r="L192" s="1000"/>
      <c r="M192" s="1000"/>
      <c r="N192" s="1000"/>
      <c r="O192" s="1000"/>
      <c r="P192" s="1000"/>
      <c r="Q192" s="1000"/>
      <c r="R192" s="1000"/>
      <c r="S192" s="1000"/>
      <c r="T192" s="1000"/>
      <c r="U192" s="1000"/>
      <c r="V192" s="1000"/>
      <c r="W192" s="1000"/>
      <c r="X192" s="1000"/>
      <c r="Y192" s="1000"/>
      <c r="Z192" s="1000"/>
      <c r="AA192" s="1000"/>
      <c r="AB192" s="1000"/>
      <c r="AC192" s="1000"/>
      <c r="AD192" s="1000"/>
      <c r="AE192" s="1000"/>
      <c r="AF192" s="1000"/>
      <c r="AG192" s="1000"/>
      <c r="AH192" s="1000"/>
      <c r="AI192" s="1000"/>
      <c r="AJ192" s="1000"/>
      <c r="AK192" s="1000"/>
      <c r="AL192" s="1000"/>
      <c r="AM192" s="1000"/>
      <c r="AN192" s="1000"/>
      <c r="AO192" s="1000"/>
      <c r="AP192" s="1000"/>
      <c r="AQ192" s="1000"/>
      <c r="AR192" s="1000"/>
      <c r="AS192" s="1000"/>
      <c r="AT192" s="1000"/>
      <c r="AU192" s="1000"/>
      <c r="AV192" s="1000"/>
      <c r="AW192" s="1000"/>
      <c r="AX192" s="1000"/>
      <c r="AY192" s="1000"/>
      <c r="AZ192" s="1000"/>
      <c r="BA192" s="1000"/>
      <c r="BB192" s="1000"/>
      <c r="BC192" s="1000"/>
      <c r="BD192" s="1000"/>
      <c r="BE192" s="1000"/>
      <c r="BF192" s="1000"/>
      <c r="BG192" s="1000"/>
      <c r="BH192" s="1000"/>
      <c r="BI192" s="1000"/>
      <c r="BJ192" s="1000"/>
      <c r="BK192" s="1000"/>
      <c r="BL192" s="1000"/>
      <c r="BM192" s="1000"/>
      <c r="BN192" s="1000"/>
      <c r="BO192" s="1000"/>
      <c r="BP192" s="1000"/>
      <c r="BQ192" s="1000"/>
      <c r="BR192" s="1000"/>
      <c r="BS192" s="1000"/>
      <c r="BT192" s="1000"/>
      <c r="BU192" s="1000"/>
      <c r="BV192" s="1000"/>
      <c r="BW192" s="1000"/>
      <c r="BX192" s="1000"/>
      <c r="BY192" s="1000"/>
      <c r="BZ192" s="1000"/>
      <c r="CA192" s="1000"/>
      <c r="CB192" s="1000"/>
      <c r="CC192" s="1000"/>
      <c r="CD192" s="1000"/>
      <c r="CE192" s="1000"/>
      <c r="CF192" s="1000"/>
      <c r="CG192" s="1000"/>
      <c r="CH192" s="1000"/>
      <c r="CI192" s="1000"/>
      <c r="CJ192" s="1000"/>
      <c r="CK192" s="1000"/>
      <c r="CL192" s="1000"/>
      <c r="CM192" s="1000"/>
      <c r="CN192" s="1000"/>
      <c r="CO192" s="1000"/>
      <c r="CP192" s="1000"/>
      <c r="CQ192" s="1000"/>
      <c r="CR192" s="1000"/>
      <c r="CS192" s="1000"/>
      <c r="CT192" s="1000"/>
      <c r="CU192" s="1000"/>
      <c r="CV192" s="1000"/>
      <c r="CW192" s="1000"/>
      <c r="CX192" s="1000"/>
      <c r="CY192" s="1000"/>
      <c r="CZ192" s="1000"/>
      <c r="DA192" s="1000"/>
      <c r="DB192" s="1000"/>
      <c r="DC192" s="1000"/>
      <c r="DD192" s="1000"/>
      <c r="DE192" s="1000"/>
      <c r="DF192" s="1000"/>
      <c r="DG192" s="1000"/>
      <c r="DH192" s="1000"/>
      <c r="DI192" s="1000"/>
      <c r="DJ192" s="1000"/>
      <c r="DK192" s="1000"/>
      <c r="DL192" s="1000"/>
      <c r="DM192" s="1000"/>
      <c r="DN192" s="1000"/>
      <c r="DO192" s="1000"/>
      <c r="DP192" s="1000"/>
      <c r="DQ192" s="1000"/>
      <c r="DR192" s="1000"/>
      <c r="DS192" s="1000"/>
      <c r="DT192" s="1000"/>
      <c r="DU192" s="1000"/>
      <c r="DV192" s="1000"/>
      <c r="DW192" s="1000"/>
      <c r="DX192" s="1000"/>
      <c r="DY192" s="1000"/>
      <c r="DZ192" s="1000"/>
      <c r="EA192" s="1000"/>
      <c r="EB192" s="1000"/>
      <c r="EC192" s="1001"/>
      <c r="ED192" s="273" t="str">
        <f t="shared" si="2"/>
        <v>xxxxxxxxxxxxxxxxxxxxxxxxxxxxxxxxxxxxxxxxxxxxxxxxxxxxxxxxxxxxxxxxxxxxxxxxxxxxxxxxxxxxxxxxxxxxxxxxxxxxxxxxxxxxxxxxxxxxxxxxxxxxxxxx</v>
      </c>
    </row>
    <row r="193" spans="1:134" x14ac:dyDescent="0.2">
      <c r="A193" s="342"/>
      <c r="B193" s="344" t="s">
        <v>227</v>
      </c>
      <c r="C193" s="1529"/>
      <c r="D193" s="1530"/>
      <c r="E193" s="1530"/>
      <c r="F193" s="1530"/>
      <c r="G193" s="1002"/>
      <c r="H193" s="1002"/>
      <c r="I193" s="1002"/>
      <c r="J193" s="1002"/>
      <c r="K193" s="1002"/>
      <c r="L193" s="1002"/>
      <c r="M193" s="1002"/>
      <c r="N193" s="1002"/>
      <c r="O193" s="1002"/>
      <c r="P193" s="1002"/>
      <c r="Q193" s="1002"/>
      <c r="R193" s="1002"/>
      <c r="S193" s="1002"/>
      <c r="T193" s="1002"/>
      <c r="U193" s="1002"/>
      <c r="V193" s="1002"/>
      <c r="W193" s="1002"/>
      <c r="X193" s="1002"/>
      <c r="Y193" s="1002"/>
      <c r="Z193" s="1002"/>
      <c r="AA193" s="1002"/>
      <c r="AB193" s="1002"/>
      <c r="AC193" s="1002"/>
      <c r="AD193" s="1002"/>
      <c r="AE193" s="1002"/>
      <c r="AF193" s="1002"/>
      <c r="AG193" s="1002"/>
      <c r="AH193" s="1002"/>
      <c r="AI193" s="1002"/>
      <c r="AJ193" s="1002"/>
      <c r="AK193" s="1002"/>
      <c r="AL193" s="1002"/>
      <c r="AM193" s="1002"/>
      <c r="AN193" s="1002"/>
      <c r="AO193" s="1002"/>
      <c r="AP193" s="1002"/>
      <c r="AQ193" s="1002"/>
      <c r="AR193" s="1002"/>
      <c r="AS193" s="1002"/>
      <c r="AT193" s="1002"/>
      <c r="AU193" s="1002"/>
      <c r="AV193" s="1002"/>
      <c r="AW193" s="1002"/>
      <c r="AX193" s="1002"/>
      <c r="AY193" s="1002"/>
      <c r="AZ193" s="1002"/>
      <c r="BA193" s="1002"/>
      <c r="BB193" s="1002"/>
      <c r="BC193" s="1002"/>
      <c r="BD193" s="1002"/>
      <c r="BE193" s="1002"/>
      <c r="BF193" s="1002"/>
      <c r="BG193" s="1002"/>
      <c r="BH193" s="1002"/>
      <c r="BI193" s="1002"/>
      <c r="BJ193" s="1002"/>
      <c r="BK193" s="1002"/>
      <c r="BL193" s="1002"/>
      <c r="BM193" s="1002"/>
      <c r="BN193" s="1002"/>
      <c r="BO193" s="1002"/>
      <c r="BP193" s="1002"/>
      <c r="BQ193" s="1002"/>
      <c r="BR193" s="1002"/>
      <c r="BS193" s="1002"/>
      <c r="BT193" s="1002"/>
      <c r="BU193" s="1002"/>
      <c r="BV193" s="1002"/>
      <c r="BW193" s="1002"/>
      <c r="BX193" s="1002"/>
      <c r="BY193" s="1002"/>
      <c r="BZ193" s="1002"/>
      <c r="CA193" s="1002"/>
      <c r="CB193" s="1002"/>
      <c r="CC193" s="1002"/>
      <c r="CD193" s="1002"/>
      <c r="CE193" s="1002"/>
      <c r="CF193" s="1002"/>
      <c r="CG193" s="1002"/>
      <c r="CH193" s="1002"/>
      <c r="CI193" s="1002"/>
      <c r="CJ193" s="1002"/>
      <c r="CK193" s="1002"/>
      <c r="CL193" s="1002"/>
      <c r="CM193" s="1002"/>
      <c r="CN193" s="1002"/>
      <c r="CO193" s="1002"/>
      <c r="CP193" s="1002"/>
      <c r="CQ193" s="1002"/>
      <c r="CR193" s="1002"/>
      <c r="CS193" s="1002"/>
      <c r="CT193" s="1002"/>
      <c r="CU193" s="1002"/>
      <c r="CV193" s="1002"/>
      <c r="CW193" s="1002"/>
      <c r="CX193" s="1002"/>
      <c r="CY193" s="1002"/>
      <c r="CZ193" s="1002"/>
      <c r="DA193" s="1002"/>
      <c r="DB193" s="1002"/>
      <c r="DC193" s="1002"/>
      <c r="DD193" s="1002"/>
      <c r="DE193" s="1002"/>
      <c r="DF193" s="1002"/>
      <c r="DG193" s="1002"/>
      <c r="DH193" s="1002"/>
      <c r="DI193" s="1002"/>
      <c r="DJ193" s="1002"/>
      <c r="DK193" s="1002"/>
      <c r="DL193" s="1002"/>
      <c r="DM193" s="1002"/>
      <c r="DN193" s="1002"/>
      <c r="DO193" s="1002"/>
      <c r="DP193" s="1002"/>
      <c r="DQ193" s="1002"/>
      <c r="DR193" s="1002"/>
      <c r="DS193" s="1002"/>
      <c r="DT193" s="1002"/>
      <c r="DU193" s="1002"/>
      <c r="DV193" s="1002"/>
      <c r="DW193" s="1002"/>
      <c r="DX193" s="1002"/>
      <c r="DY193" s="1002"/>
      <c r="DZ193" s="1002"/>
      <c r="EA193" s="1002"/>
      <c r="EB193" s="1002"/>
      <c r="EC193" s="1003"/>
      <c r="ED193" s="273" t="str">
        <f t="shared" si="2"/>
        <v>xxxxxxxxxxxxxxxxxxxxxxxxxxxxxxxxxxxxxxxxxxxxxxxxxxxxxxxxxxxxxxxxxxxxxxxxxxxxxxxxxxxxxxxxxxxxxxxxxxxxxxxxxxxxxxxxxxxxxxxxxxxxxxxx</v>
      </c>
    </row>
    <row r="194" spans="1:134" x14ac:dyDescent="0.2">
      <c r="A194" s="280"/>
      <c r="B194" s="909" t="s">
        <v>200</v>
      </c>
      <c r="C194" s="1526"/>
      <c r="D194" s="1528"/>
      <c r="E194" s="1528"/>
      <c r="F194" s="1528"/>
      <c r="G194" s="998"/>
      <c r="H194" s="998"/>
      <c r="I194" s="998"/>
      <c r="J194" s="998"/>
      <c r="K194" s="998"/>
      <c r="L194" s="998"/>
      <c r="M194" s="998"/>
      <c r="N194" s="998"/>
      <c r="O194" s="998"/>
      <c r="P194" s="998"/>
      <c r="Q194" s="998"/>
      <c r="R194" s="998"/>
      <c r="S194" s="998"/>
      <c r="T194" s="998"/>
      <c r="U194" s="998"/>
      <c r="V194" s="998"/>
      <c r="W194" s="998"/>
      <c r="X194" s="998"/>
      <c r="Y194" s="998"/>
      <c r="Z194" s="998"/>
      <c r="AA194" s="998"/>
      <c r="AB194" s="998"/>
      <c r="AC194" s="998"/>
      <c r="AD194" s="998"/>
      <c r="AE194" s="998"/>
      <c r="AF194" s="998"/>
      <c r="AG194" s="998"/>
      <c r="AH194" s="998"/>
      <c r="AI194" s="998"/>
      <c r="AJ194" s="998"/>
      <c r="AK194" s="998"/>
      <c r="AL194" s="998"/>
      <c r="AM194" s="998"/>
      <c r="AN194" s="998"/>
      <c r="AO194" s="998"/>
      <c r="AP194" s="998"/>
      <c r="AQ194" s="998"/>
      <c r="AR194" s="998"/>
      <c r="AS194" s="998"/>
      <c r="AT194" s="998"/>
      <c r="AU194" s="998"/>
      <c r="AV194" s="998"/>
      <c r="AW194" s="998"/>
      <c r="AX194" s="998"/>
      <c r="AY194" s="998"/>
      <c r="AZ194" s="998"/>
      <c r="BA194" s="998"/>
      <c r="BB194" s="998"/>
      <c r="BC194" s="998"/>
      <c r="BD194" s="998"/>
      <c r="BE194" s="998"/>
      <c r="BF194" s="998"/>
      <c r="BG194" s="998"/>
      <c r="BH194" s="998"/>
      <c r="BI194" s="998"/>
      <c r="BJ194" s="998"/>
      <c r="BK194" s="998"/>
      <c r="BL194" s="998"/>
      <c r="BM194" s="998"/>
      <c r="BN194" s="998"/>
      <c r="BO194" s="998"/>
      <c r="BP194" s="998"/>
      <c r="BQ194" s="998"/>
      <c r="BR194" s="998"/>
      <c r="BS194" s="998"/>
      <c r="BT194" s="998"/>
      <c r="BU194" s="998"/>
      <c r="BV194" s="998"/>
      <c r="BW194" s="998"/>
      <c r="BX194" s="998"/>
      <c r="BY194" s="998"/>
      <c r="BZ194" s="998"/>
      <c r="CA194" s="998"/>
      <c r="CB194" s="998"/>
      <c r="CC194" s="998"/>
      <c r="CD194" s="998"/>
      <c r="CE194" s="998"/>
      <c r="CF194" s="998"/>
      <c r="CG194" s="998"/>
      <c r="CH194" s="998"/>
      <c r="CI194" s="998"/>
      <c r="CJ194" s="998"/>
      <c r="CK194" s="998"/>
      <c r="CL194" s="998"/>
      <c r="CM194" s="998"/>
      <c r="CN194" s="998"/>
      <c r="CO194" s="998"/>
      <c r="CP194" s="998"/>
      <c r="CQ194" s="998"/>
      <c r="CR194" s="998"/>
      <c r="CS194" s="998"/>
      <c r="CT194" s="998"/>
      <c r="CU194" s="998"/>
      <c r="CV194" s="998"/>
      <c r="CW194" s="998"/>
      <c r="CX194" s="998"/>
      <c r="CY194" s="998"/>
      <c r="CZ194" s="998"/>
      <c r="DA194" s="998"/>
      <c r="DB194" s="998"/>
      <c r="DC194" s="998"/>
      <c r="DD194" s="998"/>
      <c r="DE194" s="998"/>
      <c r="DF194" s="998"/>
      <c r="DG194" s="998"/>
      <c r="DH194" s="998"/>
      <c r="DI194" s="998"/>
      <c r="DJ194" s="998"/>
      <c r="DK194" s="998"/>
      <c r="DL194" s="998"/>
      <c r="DM194" s="998"/>
      <c r="DN194" s="998"/>
      <c r="DO194" s="998"/>
      <c r="DP194" s="998"/>
      <c r="DQ194" s="998"/>
      <c r="DR194" s="998"/>
      <c r="DS194" s="998"/>
      <c r="DT194" s="998"/>
      <c r="DU194" s="998"/>
      <c r="DV194" s="998"/>
      <c r="DW194" s="998"/>
      <c r="DX194" s="998"/>
      <c r="DY194" s="998"/>
      <c r="DZ194" s="998"/>
      <c r="EA194" s="998"/>
      <c r="EB194" s="998"/>
      <c r="EC194" s="999"/>
      <c r="ED194" s="273" t="str">
        <f t="shared" si="2"/>
        <v>xxxxxxxxxxxxxxxxxxxxxxxxxxxxxxxxxxxxxxxxxxxxxxxxxxxxxxxxxxxxxxxxxxxxxxxxxxxxxxxxxxxxxxxxxxxxxxxxxxxxxxxxxxxxxxxxxxxxxxxxxxxxxxxx</v>
      </c>
    </row>
    <row r="195" spans="1:134" x14ac:dyDescent="0.2">
      <c r="A195" s="280">
        <v>5562</v>
      </c>
      <c r="B195" s="338" t="s">
        <v>228</v>
      </c>
      <c r="C195" s="1526">
        <f>SUMPRODUCT(SUMIF('Sch ParentTrial Balance Input'!$A:$A,'Sch Parent TB Converter'!$G195:$EC195,'Sch ParentTrial Balance Input'!C:C))</f>
        <v>0</v>
      </c>
      <c r="D195" s="1526">
        <f>SUMPRODUCT(SUMIF('Sch ParentTrial Balance Input'!$A:$A,'Sch Parent TB Converter'!$G195:$EC195,'Sch ParentTrial Balance Input'!D:D))</f>
        <v>0</v>
      </c>
      <c r="E195" s="1526">
        <f>SUMPRODUCT(SUMIF('Sch ParentTrial Balance Input'!$A:$A,'Sch Parent TB Converter'!$G195:$EC195,'Sch ParentTrial Balance Input'!E:E))</f>
        <v>0</v>
      </c>
      <c r="F195" s="1526">
        <f>SUMPRODUCT(SUMIF('Sch ParentTrial Balance Input'!$A:$A,'Sch Parent TB Converter'!$G195:$EC195,'Sch ParentTrial Balance Input'!F:F))</f>
        <v>0</v>
      </c>
      <c r="G195" s="1000"/>
      <c r="H195" s="1000"/>
      <c r="I195" s="1000"/>
      <c r="J195" s="1000"/>
      <c r="K195" s="1000"/>
      <c r="L195" s="1000"/>
      <c r="M195" s="1000"/>
      <c r="N195" s="1000"/>
      <c r="O195" s="1000"/>
      <c r="P195" s="1000"/>
      <c r="Q195" s="1000"/>
      <c r="R195" s="1000"/>
      <c r="S195" s="1000"/>
      <c r="T195" s="1000"/>
      <c r="U195" s="1000"/>
      <c r="V195" s="1000"/>
      <c r="W195" s="1000"/>
      <c r="X195" s="1000"/>
      <c r="Y195" s="1000"/>
      <c r="Z195" s="1000"/>
      <c r="AA195" s="1000"/>
      <c r="AB195" s="1000"/>
      <c r="AC195" s="1000"/>
      <c r="AD195" s="1000"/>
      <c r="AE195" s="1000"/>
      <c r="AF195" s="1000"/>
      <c r="AG195" s="1000"/>
      <c r="AH195" s="1000"/>
      <c r="AI195" s="1000"/>
      <c r="AJ195" s="1000"/>
      <c r="AK195" s="1000"/>
      <c r="AL195" s="1000"/>
      <c r="AM195" s="1000"/>
      <c r="AN195" s="1000"/>
      <c r="AO195" s="1000"/>
      <c r="AP195" s="1000"/>
      <c r="AQ195" s="1000"/>
      <c r="AR195" s="1000"/>
      <c r="AS195" s="1000"/>
      <c r="AT195" s="1000"/>
      <c r="AU195" s="1000"/>
      <c r="AV195" s="1000"/>
      <c r="AW195" s="1000"/>
      <c r="AX195" s="1000"/>
      <c r="AY195" s="1000"/>
      <c r="AZ195" s="1000"/>
      <c r="BA195" s="1000"/>
      <c r="BB195" s="1000"/>
      <c r="BC195" s="1000"/>
      <c r="BD195" s="1000"/>
      <c r="BE195" s="1000"/>
      <c r="BF195" s="1000"/>
      <c r="BG195" s="1000"/>
      <c r="BH195" s="1000"/>
      <c r="BI195" s="1000"/>
      <c r="BJ195" s="1000"/>
      <c r="BK195" s="1000"/>
      <c r="BL195" s="1000"/>
      <c r="BM195" s="1000"/>
      <c r="BN195" s="1000"/>
      <c r="BO195" s="1000"/>
      <c r="BP195" s="1000"/>
      <c r="BQ195" s="1000"/>
      <c r="BR195" s="1000"/>
      <c r="BS195" s="1000"/>
      <c r="BT195" s="1000"/>
      <c r="BU195" s="1000"/>
      <c r="BV195" s="1000"/>
      <c r="BW195" s="1000"/>
      <c r="BX195" s="1000"/>
      <c r="BY195" s="1000"/>
      <c r="BZ195" s="1000"/>
      <c r="CA195" s="1000"/>
      <c r="CB195" s="1000"/>
      <c r="CC195" s="1000"/>
      <c r="CD195" s="1000"/>
      <c r="CE195" s="1000"/>
      <c r="CF195" s="1000"/>
      <c r="CG195" s="1000"/>
      <c r="CH195" s="1000"/>
      <c r="CI195" s="1000"/>
      <c r="CJ195" s="1000"/>
      <c r="CK195" s="1000"/>
      <c r="CL195" s="1000"/>
      <c r="CM195" s="1000"/>
      <c r="CN195" s="1000"/>
      <c r="CO195" s="1000"/>
      <c r="CP195" s="1000"/>
      <c r="CQ195" s="1000"/>
      <c r="CR195" s="1000"/>
      <c r="CS195" s="1000"/>
      <c r="CT195" s="1000"/>
      <c r="CU195" s="1000"/>
      <c r="CV195" s="1000"/>
      <c r="CW195" s="1000"/>
      <c r="CX195" s="1000"/>
      <c r="CY195" s="1000"/>
      <c r="CZ195" s="1000"/>
      <c r="DA195" s="1000"/>
      <c r="DB195" s="1000"/>
      <c r="DC195" s="1000"/>
      <c r="DD195" s="1000"/>
      <c r="DE195" s="1000"/>
      <c r="DF195" s="1000"/>
      <c r="DG195" s="1000"/>
      <c r="DH195" s="1000"/>
      <c r="DI195" s="1000"/>
      <c r="DJ195" s="1000"/>
      <c r="DK195" s="1000"/>
      <c r="DL195" s="1000"/>
      <c r="DM195" s="1000"/>
      <c r="DN195" s="1000"/>
      <c r="DO195" s="1000"/>
      <c r="DP195" s="1000"/>
      <c r="DQ195" s="1000"/>
      <c r="DR195" s="1000"/>
      <c r="DS195" s="1000"/>
      <c r="DT195" s="1000"/>
      <c r="DU195" s="1000"/>
      <c r="DV195" s="1000"/>
      <c r="DW195" s="1000"/>
      <c r="DX195" s="1000"/>
      <c r="DY195" s="1000"/>
      <c r="DZ195" s="1000"/>
      <c r="EA195" s="1000"/>
      <c r="EB195" s="1000"/>
      <c r="EC195" s="1001"/>
      <c r="ED195" s="273" t="str">
        <f t="shared" si="2"/>
        <v>xxxxxxxxxxxxxxxxxxxxxxxxxxxxxxxxxxxxxxxxxxxxxxxxxxxxxxxxxxxxxxxxxxxxxxxxxxxxxxxxxxxxxxxxxxxxxxxxxxxxxxxxxxxxxxxxxxxxxxxxxxxxxxxx</v>
      </c>
    </row>
    <row r="196" spans="1:134" x14ac:dyDescent="0.2">
      <c r="A196" s="280">
        <v>5564</v>
      </c>
      <c r="B196" s="338" t="s">
        <v>229</v>
      </c>
      <c r="C196" s="1526">
        <f>SUMPRODUCT(SUMIF('Sch ParentTrial Balance Input'!$A:$A,'Sch Parent TB Converter'!$G196:$EC196,'Sch ParentTrial Balance Input'!C:C))</f>
        <v>0</v>
      </c>
      <c r="D196" s="1526">
        <f>SUMPRODUCT(SUMIF('Sch ParentTrial Balance Input'!$A:$A,'Sch Parent TB Converter'!$G196:$EC196,'Sch ParentTrial Balance Input'!D:D))</f>
        <v>0</v>
      </c>
      <c r="E196" s="1526">
        <f>SUMPRODUCT(SUMIF('Sch ParentTrial Balance Input'!$A:$A,'Sch Parent TB Converter'!$G196:$EC196,'Sch ParentTrial Balance Input'!E:E))</f>
        <v>0</v>
      </c>
      <c r="F196" s="1526">
        <f>SUMPRODUCT(SUMIF('Sch ParentTrial Balance Input'!$A:$A,'Sch Parent TB Converter'!$G196:$EC196,'Sch ParentTrial Balance Input'!F:F))</f>
        <v>0</v>
      </c>
      <c r="G196" s="1000"/>
      <c r="H196" s="1000"/>
      <c r="I196" s="1000"/>
      <c r="J196" s="1000"/>
      <c r="K196" s="1000"/>
      <c r="L196" s="1000"/>
      <c r="M196" s="1000"/>
      <c r="N196" s="1000"/>
      <c r="O196" s="1000"/>
      <c r="P196" s="1000"/>
      <c r="Q196" s="1000"/>
      <c r="R196" s="1000"/>
      <c r="S196" s="1000"/>
      <c r="T196" s="1000"/>
      <c r="U196" s="1000"/>
      <c r="V196" s="1000"/>
      <c r="W196" s="1000"/>
      <c r="X196" s="1000"/>
      <c r="Y196" s="1000"/>
      <c r="Z196" s="1000"/>
      <c r="AA196" s="1000"/>
      <c r="AB196" s="1000"/>
      <c r="AC196" s="1000"/>
      <c r="AD196" s="1000"/>
      <c r="AE196" s="1000"/>
      <c r="AF196" s="1000"/>
      <c r="AG196" s="1000"/>
      <c r="AH196" s="1000"/>
      <c r="AI196" s="1000"/>
      <c r="AJ196" s="1000"/>
      <c r="AK196" s="1000"/>
      <c r="AL196" s="1000"/>
      <c r="AM196" s="1000"/>
      <c r="AN196" s="1000"/>
      <c r="AO196" s="1000"/>
      <c r="AP196" s="1000"/>
      <c r="AQ196" s="1000"/>
      <c r="AR196" s="1000"/>
      <c r="AS196" s="1000"/>
      <c r="AT196" s="1000"/>
      <c r="AU196" s="1000"/>
      <c r="AV196" s="1000"/>
      <c r="AW196" s="1000"/>
      <c r="AX196" s="1000"/>
      <c r="AY196" s="1000"/>
      <c r="AZ196" s="1000"/>
      <c r="BA196" s="1000"/>
      <c r="BB196" s="1000"/>
      <c r="BC196" s="1000"/>
      <c r="BD196" s="1000"/>
      <c r="BE196" s="1000"/>
      <c r="BF196" s="1000"/>
      <c r="BG196" s="1000"/>
      <c r="BH196" s="1000"/>
      <c r="BI196" s="1000"/>
      <c r="BJ196" s="1000"/>
      <c r="BK196" s="1000"/>
      <c r="BL196" s="1000"/>
      <c r="BM196" s="1000"/>
      <c r="BN196" s="1000"/>
      <c r="BO196" s="1000"/>
      <c r="BP196" s="1000"/>
      <c r="BQ196" s="1000"/>
      <c r="BR196" s="1000"/>
      <c r="BS196" s="1000"/>
      <c r="BT196" s="1000"/>
      <c r="BU196" s="1000"/>
      <c r="BV196" s="1000"/>
      <c r="BW196" s="1000"/>
      <c r="BX196" s="1000"/>
      <c r="BY196" s="1000"/>
      <c r="BZ196" s="1000"/>
      <c r="CA196" s="1000"/>
      <c r="CB196" s="1000"/>
      <c r="CC196" s="1000"/>
      <c r="CD196" s="1000"/>
      <c r="CE196" s="1000"/>
      <c r="CF196" s="1000"/>
      <c r="CG196" s="1000"/>
      <c r="CH196" s="1000"/>
      <c r="CI196" s="1000"/>
      <c r="CJ196" s="1000"/>
      <c r="CK196" s="1000"/>
      <c r="CL196" s="1000"/>
      <c r="CM196" s="1000"/>
      <c r="CN196" s="1000"/>
      <c r="CO196" s="1000"/>
      <c r="CP196" s="1000"/>
      <c r="CQ196" s="1000"/>
      <c r="CR196" s="1000"/>
      <c r="CS196" s="1000"/>
      <c r="CT196" s="1000"/>
      <c r="CU196" s="1000"/>
      <c r="CV196" s="1000"/>
      <c r="CW196" s="1000"/>
      <c r="CX196" s="1000"/>
      <c r="CY196" s="1000"/>
      <c r="CZ196" s="1000"/>
      <c r="DA196" s="1000"/>
      <c r="DB196" s="1000"/>
      <c r="DC196" s="1000"/>
      <c r="DD196" s="1000"/>
      <c r="DE196" s="1000"/>
      <c r="DF196" s="1000"/>
      <c r="DG196" s="1000"/>
      <c r="DH196" s="1000"/>
      <c r="DI196" s="1000"/>
      <c r="DJ196" s="1000"/>
      <c r="DK196" s="1000"/>
      <c r="DL196" s="1000"/>
      <c r="DM196" s="1000"/>
      <c r="DN196" s="1000"/>
      <c r="DO196" s="1000"/>
      <c r="DP196" s="1000"/>
      <c r="DQ196" s="1000"/>
      <c r="DR196" s="1000"/>
      <c r="DS196" s="1000"/>
      <c r="DT196" s="1000"/>
      <c r="DU196" s="1000"/>
      <c r="DV196" s="1000"/>
      <c r="DW196" s="1000"/>
      <c r="DX196" s="1000"/>
      <c r="DY196" s="1000"/>
      <c r="DZ196" s="1000"/>
      <c r="EA196" s="1000"/>
      <c r="EB196" s="1000"/>
      <c r="EC196" s="1001"/>
      <c r="ED196" s="273" t="str">
        <f t="shared" si="2"/>
        <v>xxxxxxxxxxxxxxxxxxxxxxxxxxxxxxxxxxxxxxxxxxxxxxxxxxxxxxxxxxxxxxxxxxxxxxxxxxxxxxxxxxxxxxxxxxxxxxxxxxxxxxxxxxxxxxxxxxxxxxxxxxxxxxxx</v>
      </c>
    </row>
    <row r="197" spans="1:134" x14ac:dyDescent="0.2">
      <c r="A197" s="280">
        <v>5566</v>
      </c>
      <c r="B197" s="338" t="s">
        <v>230</v>
      </c>
      <c r="C197" s="1526">
        <f>SUMPRODUCT(SUMIF('Sch ParentTrial Balance Input'!$A:$A,'Sch Parent TB Converter'!$G197:$EC197,'Sch ParentTrial Balance Input'!C:C))</f>
        <v>0</v>
      </c>
      <c r="D197" s="1526">
        <f>SUMPRODUCT(SUMIF('Sch ParentTrial Balance Input'!$A:$A,'Sch Parent TB Converter'!$G197:$EC197,'Sch ParentTrial Balance Input'!D:D))</f>
        <v>0</v>
      </c>
      <c r="E197" s="1526">
        <f>SUMPRODUCT(SUMIF('Sch ParentTrial Balance Input'!$A:$A,'Sch Parent TB Converter'!$G197:$EC197,'Sch ParentTrial Balance Input'!E:E))</f>
        <v>0</v>
      </c>
      <c r="F197" s="1526">
        <f>SUMPRODUCT(SUMIF('Sch ParentTrial Balance Input'!$A:$A,'Sch Parent TB Converter'!$G197:$EC197,'Sch ParentTrial Balance Input'!F:F))</f>
        <v>0</v>
      </c>
      <c r="G197" s="1000"/>
      <c r="H197" s="1000"/>
      <c r="I197" s="1000"/>
      <c r="J197" s="1000"/>
      <c r="K197" s="1000"/>
      <c r="L197" s="1000"/>
      <c r="M197" s="1000"/>
      <c r="N197" s="1000"/>
      <c r="O197" s="1000"/>
      <c r="P197" s="1000"/>
      <c r="Q197" s="1000"/>
      <c r="R197" s="1000"/>
      <c r="S197" s="1000"/>
      <c r="T197" s="1000"/>
      <c r="U197" s="1000"/>
      <c r="V197" s="1000"/>
      <c r="W197" s="1000"/>
      <c r="X197" s="1000"/>
      <c r="Y197" s="1000"/>
      <c r="Z197" s="1000"/>
      <c r="AA197" s="1000"/>
      <c r="AB197" s="1000"/>
      <c r="AC197" s="1000"/>
      <c r="AD197" s="1000"/>
      <c r="AE197" s="1000"/>
      <c r="AF197" s="1000"/>
      <c r="AG197" s="1000"/>
      <c r="AH197" s="1000"/>
      <c r="AI197" s="1000"/>
      <c r="AJ197" s="1000"/>
      <c r="AK197" s="1000"/>
      <c r="AL197" s="1000"/>
      <c r="AM197" s="1000"/>
      <c r="AN197" s="1000"/>
      <c r="AO197" s="1000"/>
      <c r="AP197" s="1000"/>
      <c r="AQ197" s="1000"/>
      <c r="AR197" s="1000"/>
      <c r="AS197" s="1000"/>
      <c r="AT197" s="1000"/>
      <c r="AU197" s="1000"/>
      <c r="AV197" s="1000"/>
      <c r="AW197" s="1000"/>
      <c r="AX197" s="1000"/>
      <c r="AY197" s="1000"/>
      <c r="AZ197" s="1000"/>
      <c r="BA197" s="1000"/>
      <c r="BB197" s="1000"/>
      <c r="BC197" s="1000"/>
      <c r="BD197" s="1000"/>
      <c r="BE197" s="1000"/>
      <c r="BF197" s="1000"/>
      <c r="BG197" s="1000"/>
      <c r="BH197" s="1000"/>
      <c r="BI197" s="1000"/>
      <c r="BJ197" s="1000"/>
      <c r="BK197" s="1000"/>
      <c r="BL197" s="1000"/>
      <c r="BM197" s="1000"/>
      <c r="BN197" s="1000"/>
      <c r="BO197" s="1000"/>
      <c r="BP197" s="1000"/>
      <c r="BQ197" s="1000"/>
      <c r="BR197" s="1000"/>
      <c r="BS197" s="1000"/>
      <c r="BT197" s="1000"/>
      <c r="BU197" s="1000"/>
      <c r="BV197" s="1000"/>
      <c r="BW197" s="1000"/>
      <c r="BX197" s="1000"/>
      <c r="BY197" s="1000"/>
      <c r="BZ197" s="1000"/>
      <c r="CA197" s="1000"/>
      <c r="CB197" s="1000"/>
      <c r="CC197" s="1000"/>
      <c r="CD197" s="1000"/>
      <c r="CE197" s="1000"/>
      <c r="CF197" s="1000"/>
      <c r="CG197" s="1000"/>
      <c r="CH197" s="1000"/>
      <c r="CI197" s="1000"/>
      <c r="CJ197" s="1000"/>
      <c r="CK197" s="1000"/>
      <c r="CL197" s="1000"/>
      <c r="CM197" s="1000"/>
      <c r="CN197" s="1000"/>
      <c r="CO197" s="1000"/>
      <c r="CP197" s="1000"/>
      <c r="CQ197" s="1000"/>
      <c r="CR197" s="1000"/>
      <c r="CS197" s="1000"/>
      <c r="CT197" s="1000"/>
      <c r="CU197" s="1000"/>
      <c r="CV197" s="1000"/>
      <c r="CW197" s="1000"/>
      <c r="CX197" s="1000"/>
      <c r="CY197" s="1000"/>
      <c r="CZ197" s="1000"/>
      <c r="DA197" s="1000"/>
      <c r="DB197" s="1000"/>
      <c r="DC197" s="1000"/>
      <c r="DD197" s="1000"/>
      <c r="DE197" s="1000"/>
      <c r="DF197" s="1000"/>
      <c r="DG197" s="1000"/>
      <c r="DH197" s="1000"/>
      <c r="DI197" s="1000"/>
      <c r="DJ197" s="1000"/>
      <c r="DK197" s="1000"/>
      <c r="DL197" s="1000"/>
      <c r="DM197" s="1000"/>
      <c r="DN197" s="1000"/>
      <c r="DO197" s="1000"/>
      <c r="DP197" s="1000"/>
      <c r="DQ197" s="1000"/>
      <c r="DR197" s="1000"/>
      <c r="DS197" s="1000"/>
      <c r="DT197" s="1000"/>
      <c r="DU197" s="1000"/>
      <c r="DV197" s="1000"/>
      <c r="DW197" s="1000"/>
      <c r="DX197" s="1000"/>
      <c r="DY197" s="1000"/>
      <c r="DZ197" s="1000"/>
      <c r="EA197" s="1000"/>
      <c r="EB197" s="1000"/>
      <c r="EC197" s="1001"/>
      <c r="ED197" s="273" t="str">
        <f t="shared" si="2"/>
        <v>xxxxxxxxxxxxxxxxxxxxxxxxxxxxxxxxxxxxxxxxxxxxxxxxxxxxxxxxxxxxxxxxxxxxxxxxxxxxxxxxxxxxxxxxxxxxxxxxxxxxxxxxxxxxxxxxxxxxxxxxxxxxxxxx</v>
      </c>
    </row>
    <row r="198" spans="1:134" x14ac:dyDescent="0.2">
      <c r="A198" s="280">
        <v>5567</v>
      </c>
      <c r="B198" s="338" t="s">
        <v>231</v>
      </c>
      <c r="C198" s="1526">
        <f>SUMPRODUCT(SUMIF('Sch ParentTrial Balance Input'!$A:$A,'Sch Parent TB Converter'!$G198:$EC198,'Sch ParentTrial Balance Input'!C:C))</f>
        <v>0</v>
      </c>
      <c r="D198" s="1526">
        <f>SUMPRODUCT(SUMIF('Sch ParentTrial Balance Input'!$A:$A,'Sch Parent TB Converter'!$G198:$EC198,'Sch ParentTrial Balance Input'!D:D))</f>
        <v>0</v>
      </c>
      <c r="E198" s="1526">
        <f>SUMPRODUCT(SUMIF('Sch ParentTrial Balance Input'!$A:$A,'Sch Parent TB Converter'!$G198:$EC198,'Sch ParentTrial Balance Input'!E:E))</f>
        <v>0</v>
      </c>
      <c r="F198" s="1526">
        <f>SUMPRODUCT(SUMIF('Sch ParentTrial Balance Input'!$A:$A,'Sch Parent TB Converter'!$G198:$EC198,'Sch ParentTrial Balance Input'!F:F))</f>
        <v>0</v>
      </c>
      <c r="G198" s="1000"/>
      <c r="H198" s="1000"/>
      <c r="I198" s="1000"/>
      <c r="J198" s="1000"/>
      <c r="K198" s="1000"/>
      <c r="L198" s="1000"/>
      <c r="M198" s="1000"/>
      <c r="N198" s="1000"/>
      <c r="O198" s="1000"/>
      <c r="P198" s="1000"/>
      <c r="Q198" s="1000"/>
      <c r="R198" s="1000"/>
      <c r="S198" s="1000"/>
      <c r="T198" s="1000"/>
      <c r="U198" s="1000"/>
      <c r="V198" s="1000"/>
      <c r="W198" s="1000"/>
      <c r="X198" s="1000"/>
      <c r="Y198" s="1000"/>
      <c r="Z198" s="1000"/>
      <c r="AA198" s="1000"/>
      <c r="AB198" s="1000"/>
      <c r="AC198" s="1000"/>
      <c r="AD198" s="1000"/>
      <c r="AE198" s="1000"/>
      <c r="AF198" s="1000"/>
      <c r="AG198" s="1000"/>
      <c r="AH198" s="1000"/>
      <c r="AI198" s="1000"/>
      <c r="AJ198" s="1000"/>
      <c r="AK198" s="1000"/>
      <c r="AL198" s="1000"/>
      <c r="AM198" s="1000"/>
      <c r="AN198" s="1000"/>
      <c r="AO198" s="1000"/>
      <c r="AP198" s="1000"/>
      <c r="AQ198" s="1000"/>
      <c r="AR198" s="1000"/>
      <c r="AS198" s="1000"/>
      <c r="AT198" s="1000"/>
      <c r="AU198" s="1000"/>
      <c r="AV198" s="1000"/>
      <c r="AW198" s="1000"/>
      <c r="AX198" s="1000"/>
      <c r="AY198" s="1000"/>
      <c r="AZ198" s="1000"/>
      <c r="BA198" s="1000"/>
      <c r="BB198" s="1000"/>
      <c r="BC198" s="1000"/>
      <c r="BD198" s="1000"/>
      <c r="BE198" s="1000"/>
      <c r="BF198" s="1000"/>
      <c r="BG198" s="1000"/>
      <c r="BH198" s="1000"/>
      <c r="BI198" s="1000"/>
      <c r="BJ198" s="1000"/>
      <c r="BK198" s="1000"/>
      <c r="BL198" s="1000"/>
      <c r="BM198" s="1000"/>
      <c r="BN198" s="1000"/>
      <c r="BO198" s="1000"/>
      <c r="BP198" s="1000"/>
      <c r="BQ198" s="1000"/>
      <c r="BR198" s="1000"/>
      <c r="BS198" s="1000"/>
      <c r="BT198" s="1000"/>
      <c r="BU198" s="1000"/>
      <c r="BV198" s="1000"/>
      <c r="BW198" s="1000"/>
      <c r="BX198" s="1000"/>
      <c r="BY198" s="1000"/>
      <c r="BZ198" s="1000"/>
      <c r="CA198" s="1000"/>
      <c r="CB198" s="1000"/>
      <c r="CC198" s="1000"/>
      <c r="CD198" s="1000"/>
      <c r="CE198" s="1000"/>
      <c r="CF198" s="1000"/>
      <c r="CG198" s="1000"/>
      <c r="CH198" s="1000"/>
      <c r="CI198" s="1000"/>
      <c r="CJ198" s="1000"/>
      <c r="CK198" s="1000"/>
      <c r="CL198" s="1000"/>
      <c r="CM198" s="1000"/>
      <c r="CN198" s="1000"/>
      <c r="CO198" s="1000"/>
      <c r="CP198" s="1000"/>
      <c r="CQ198" s="1000"/>
      <c r="CR198" s="1000"/>
      <c r="CS198" s="1000"/>
      <c r="CT198" s="1000"/>
      <c r="CU198" s="1000"/>
      <c r="CV198" s="1000"/>
      <c r="CW198" s="1000"/>
      <c r="CX198" s="1000"/>
      <c r="CY198" s="1000"/>
      <c r="CZ198" s="1000"/>
      <c r="DA198" s="1000"/>
      <c r="DB198" s="1000"/>
      <c r="DC198" s="1000"/>
      <c r="DD198" s="1000"/>
      <c r="DE198" s="1000"/>
      <c r="DF198" s="1000"/>
      <c r="DG198" s="1000"/>
      <c r="DH198" s="1000"/>
      <c r="DI198" s="1000"/>
      <c r="DJ198" s="1000"/>
      <c r="DK198" s="1000"/>
      <c r="DL198" s="1000"/>
      <c r="DM198" s="1000"/>
      <c r="DN198" s="1000"/>
      <c r="DO198" s="1000"/>
      <c r="DP198" s="1000"/>
      <c r="DQ198" s="1000"/>
      <c r="DR198" s="1000"/>
      <c r="DS198" s="1000"/>
      <c r="DT198" s="1000"/>
      <c r="DU198" s="1000"/>
      <c r="DV198" s="1000"/>
      <c r="DW198" s="1000"/>
      <c r="DX198" s="1000"/>
      <c r="DY198" s="1000"/>
      <c r="DZ198" s="1000"/>
      <c r="EA198" s="1000"/>
      <c r="EB198" s="1000"/>
      <c r="EC198" s="1001"/>
      <c r="ED198" s="273" t="str">
        <f t="shared" si="2"/>
        <v>xxxxxxxxxxxxxxxxxxxxxxxxxxxxxxxxxxxxxxxxxxxxxxxxxxxxxxxxxxxxxxxxxxxxxxxxxxxxxxxxxxxxxxxxxxxxxxxxxxxxxxxxxxxxxxxxxxxxxxxxxxxxxxxx</v>
      </c>
    </row>
    <row r="199" spans="1:134" x14ac:dyDescent="0.2">
      <c r="A199" s="280"/>
      <c r="B199" s="587"/>
      <c r="C199" s="1526"/>
      <c r="D199" s="1528"/>
      <c r="E199" s="1528"/>
      <c r="F199" s="1528"/>
      <c r="G199" s="1000"/>
      <c r="H199" s="1000"/>
      <c r="I199" s="1000"/>
      <c r="J199" s="1000"/>
      <c r="K199" s="1000"/>
      <c r="L199" s="1000"/>
      <c r="M199" s="1000"/>
      <c r="N199" s="1000"/>
      <c r="O199" s="1000"/>
      <c r="P199" s="1000"/>
      <c r="Q199" s="1000"/>
      <c r="R199" s="1000"/>
      <c r="S199" s="1000"/>
      <c r="T199" s="1000"/>
      <c r="U199" s="1000"/>
      <c r="V199" s="1000"/>
      <c r="W199" s="1000"/>
      <c r="X199" s="1000"/>
      <c r="Y199" s="1000"/>
      <c r="Z199" s="1000"/>
      <c r="AA199" s="1000"/>
      <c r="AB199" s="1000"/>
      <c r="AC199" s="1000"/>
      <c r="AD199" s="1000"/>
      <c r="AE199" s="1000"/>
      <c r="AF199" s="1000"/>
      <c r="AG199" s="1000"/>
      <c r="AH199" s="1000"/>
      <c r="AI199" s="1000"/>
      <c r="AJ199" s="1000"/>
      <c r="AK199" s="1000"/>
      <c r="AL199" s="1000"/>
      <c r="AM199" s="1000"/>
      <c r="AN199" s="1000"/>
      <c r="AO199" s="1000"/>
      <c r="AP199" s="1000"/>
      <c r="AQ199" s="1000"/>
      <c r="AR199" s="1000"/>
      <c r="AS199" s="1000"/>
      <c r="AT199" s="1000"/>
      <c r="AU199" s="1000"/>
      <c r="AV199" s="1000"/>
      <c r="AW199" s="1000"/>
      <c r="AX199" s="1000"/>
      <c r="AY199" s="1000"/>
      <c r="AZ199" s="1000"/>
      <c r="BA199" s="1000"/>
      <c r="BB199" s="1000"/>
      <c r="BC199" s="1000"/>
      <c r="BD199" s="1000"/>
      <c r="BE199" s="1000"/>
      <c r="BF199" s="1000"/>
      <c r="BG199" s="1000"/>
      <c r="BH199" s="1000"/>
      <c r="BI199" s="1000"/>
      <c r="BJ199" s="1000"/>
      <c r="BK199" s="1000"/>
      <c r="BL199" s="1000"/>
      <c r="BM199" s="1000"/>
      <c r="BN199" s="1000"/>
      <c r="BO199" s="1000"/>
      <c r="BP199" s="1000"/>
      <c r="BQ199" s="1000"/>
      <c r="BR199" s="1000"/>
      <c r="BS199" s="1000"/>
      <c r="BT199" s="1000"/>
      <c r="BU199" s="1000"/>
      <c r="BV199" s="1000"/>
      <c r="BW199" s="1000"/>
      <c r="BX199" s="1000"/>
      <c r="BY199" s="1000"/>
      <c r="BZ199" s="1000"/>
      <c r="CA199" s="1000"/>
      <c r="CB199" s="1000"/>
      <c r="CC199" s="1000"/>
      <c r="CD199" s="1000"/>
      <c r="CE199" s="1000"/>
      <c r="CF199" s="1000"/>
      <c r="CG199" s="1000"/>
      <c r="CH199" s="1000"/>
      <c r="CI199" s="1000"/>
      <c r="CJ199" s="1000"/>
      <c r="CK199" s="1000"/>
      <c r="CL199" s="1000"/>
      <c r="CM199" s="1000"/>
      <c r="CN199" s="1000"/>
      <c r="CO199" s="1000"/>
      <c r="CP199" s="1000"/>
      <c r="CQ199" s="1000"/>
      <c r="CR199" s="1000"/>
      <c r="CS199" s="1000"/>
      <c r="CT199" s="1000"/>
      <c r="CU199" s="1000"/>
      <c r="CV199" s="1000"/>
      <c r="CW199" s="1000"/>
      <c r="CX199" s="1000"/>
      <c r="CY199" s="1000"/>
      <c r="CZ199" s="1000"/>
      <c r="DA199" s="1000"/>
      <c r="DB199" s="1000"/>
      <c r="DC199" s="1000"/>
      <c r="DD199" s="1000"/>
      <c r="DE199" s="1000"/>
      <c r="DF199" s="1000"/>
      <c r="DG199" s="1000"/>
      <c r="DH199" s="1000"/>
      <c r="DI199" s="1000"/>
      <c r="DJ199" s="1000"/>
      <c r="DK199" s="1000"/>
      <c r="DL199" s="1000"/>
      <c r="DM199" s="1000"/>
      <c r="DN199" s="1000"/>
      <c r="DO199" s="1000"/>
      <c r="DP199" s="1000"/>
      <c r="DQ199" s="1000"/>
      <c r="DR199" s="1000"/>
      <c r="DS199" s="1000"/>
      <c r="DT199" s="1000"/>
      <c r="DU199" s="1000"/>
      <c r="DV199" s="1000"/>
      <c r="DW199" s="1000"/>
      <c r="DX199" s="1000"/>
      <c r="DY199" s="1000"/>
      <c r="DZ199" s="1000"/>
      <c r="EA199" s="1000"/>
      <c r="EB199" s="1000"/>
      <c r="EC199" s="1001"/>
      <c r="ED199" s="273" t="str">
        <f t="shared" si="2"/>
        <v>xxxxxxxxxxxxxxxxxxxxxxxxxxxxxxxxxxxxxxxxxxxxxxxxxxxxxxxxxxxxxxxxxxxxxxxxxxxxxxxxxxxxxxxxxxxxxxxxxxxxxxxxxxxxxxxxxxxxxxxxxxxxxxxx</v>
      </c>
    </row>
    <row r="200" spans="1:134" x14ac:dyDescent="0.2">
      <c r="A200" s="342"/>
      <c r="B200" s="344" t="s">
        <v>232</v>
      </c>
      <c r="C200" s="1529"/>
      <c r="D200" s="1530"/>
      <c r="E200" s="1530"/>
      <c r="F200" s="1530"/>
      <c r="G200" s="1002"/>
      <c r="H200" s="1002"/>
      <c r="I200" s="1002"/>
      <c r="J200" s="1002"/>
      <c r="K200" s="1002"/>
      <c r="L200" s="1002"/>
      <c r="M200" s="1002"/>
      <c r="N200" s="1002"/>
      <c r="O200" s="1002"/>
      <c r="P200" s="1002"/>
      <c r="Q200" s="1002"/>
      <c r="R200" s="1002"/>
      <c r="S200" s="1002"/>
      <c r="T200" s="1002"/>
      <c r="U200" s="1002"/>
      <c r="V200" s="1002"/>
      <c r="W200" s="1002"/>
      <c r="X200" s="1002"/>
      <c r="Y200" s="1002"/>
      <c r="Z200" s="1002"/>
      <c r="AA200" s="1002"/>
      <c r="AB200" s="1002"/>
      <c r="AC200" s="1002"/>
      <c r="AD200" s="1002"/>
      <c r="AE200" s="1002"/>
      <c r="AF200" s="1002"/>
      <c r="AG200" s="1002"/>
      <c r="AH200" s="1002"/>
      <c r="AI200" s="1002"/>
      <c r="AJ200" s="1002"/>
      <c r="AK200" s="1002"/>
      <c r="AL200" s="1002"/>
      <c r="AM200" s="1002"/>
      <c r="AN200" s="1002"/>
      <c r="AO200" s="1002"/>
      <c r="AP200" s="1002"/>
      <c r="AQ200" s="1002"/>
      <c r="AR200" s="1002"/>
      <c r="AS200" s="1002"/>
      <c r="AT200" s="1002"/>
      <c r="AU200" s="1002"/>
      <c r="AV200" s="1002"/>
      <c r="AW200" s="1002"/>
      <c r="AX200" s="1002"/>
      <c r="AY200" s="1002"/>
      <c r="AZ200" s="1002"/>
      <c r="BA200" s="1002"/>
      <c r="BB200" s="1002"/>
      <c r="BC200" s="1002"/>
      <c r="BD200" s="1002"/>
      <c r="BE200" s="1002"/>
      <c r="BF200" s="1002"/>
      <c r="BG200" s="1002"/>
      <c r="BH200" s="1002"/>
      <c r="BI200" s="1002"/>
      <c r="BJ200" s="1002"/>
      <c r="BK200" s="1002"/>
      <c r="BL200" s="1002"/>
      <c r="BM200" s="1002"/>
      <c r="BN200" s="1002"/>
      <c r="BO200" s="1002"/>
      <c r="BP200" s="1002"/>
      <c r="BQ200" s="1002"/>
      <c r="BR200" s="1002"/>
      <c r="BS200" s="1002"/>
      <c r="BT200" s="1002"/>
      <c r="BU200" s="1002"/>
      <c r="BV200" s="1002"/>
      <c r="BW200" s="1002"/>
      <c r="BX200" s="1002"/>
      <c r="BY200" s="1002"/>
      <c r="BZ200" s="1002"/>
      <c r="CA200" s="1002"/>
      <c r="CB200" s="1002"/>
      <c r="CC200" s="1002"/>
      <c r="CD200" s="1002"/>
      <c r="CE200" s="1002"/>
      <c r="CF200" s="1002"/>
      <c r="CG200" s="1002"/>
      <c r="CH200" s="1002"/>
      <c r="CI200" s="1002"/>
      <c r="CJ200" s="1002"/>
      <c r="CK200" s="1002"/>
      <c r="CL200" s="1002"/>
      <c r="CM200" s="1002"/>
      <c r="CN200" s="1002"/>
      <c r="CO200" s="1002"/>
      <c r="CP200" s="1002"/>
      <c r="CQ200" s="1002"/>
      <c r="CR200" s="1002"/>
      <c r="CS200" s="1002"/>
      <c r="CT200" s="1002"/>
      <c r="CU200" s="1002"/>
      <c r="CV200" s="1002"/>
      <c r="CW200" s="1002"/>
      <c r="CX200" s="1002"/>
      <c r="CY200" s="1002"/>
      <c r="CZ200" s="1002"/>
      <c r="DA200" s="1002"/>
      <c r="DB200" s="1002"/>
      <c r="DC200" s="1002"/>
      <c r="DD200" s="1002"/>
      <c r="DE200" s="1002"/>
      <c r="DF200" s="1002"/>
      <c r="DG200" s="1002"/>
      <c r="DH200" s="1002"/>
      <c r="DI200" s="1002"/>
      <c r="DJ200" s="1002"/>
      <c r="DK200" s="1002"/>
      <c r="DL200" s="1002"/>
      <c r="DM200" s="1002"/>
      <c r="DN200" s="1002"/>
      <c r="DO200" s="1002"/>
      <c r="DP200" s="1002"/>
      <c r="DQ200" s="1002"/>
      <c r="DR200" s="1002"/>
      <c r="DS200" s="1002"/>
      <c r="DT200" s="1002"/>
      <c r="DU200" s="1002"/>
      <c r="DV200" s="1002"/>
      <c r="DW200" s="1002"/>
      <c r="DX200" s="1002"/>
      <c r="DY200" s="1002"/>
      <c r="DZ200" s="1002"/>
      <c r="EA200" s="1002"/>
      <c r="EB200" s="1002"/>
      <c r="EC200" s="1003"/>
      <c r="ED200" s="273" t="str">
        <f t="shared" si="2"/>
        <v>xxxxxxxxxxxxxxxxxxxxxxxxxxxxxxxxxxxxxxxxxxxxxxxxxxxxxxxxxxxxxxxxxxxxxxxxxxxxxxxxxxxxxxxxxxxxxxxxxxxxxxxxxxxxxxxxxxxxxxxxxxxxxxxx</v>
      </c>
    </row>
    <row r="201" spans="1:134" x14ac:dyDescent="0.2">
      <c r="A201" s="280"/>
      <c r="B201" s="909" t="s">
        <v>233</v>
      </c>
      <c r="C201" s="1526"/>
      <c r="D201" s="1528"/>
      <c r="E201" s="1528"/>
      <c r="F201" s="1528"/>
      <c r="G201" s="998"/>
      <c r="H201" s="998"/>
      <c r="I201" s="998"/>
      <c r="J201" s="998"/>
      <c r="K201" s="998"/>
      <c r="L201" s="998"/>
      <c r="M201" s="998"/>
      <c r="N201" s="998"/>
      <c r="O201" s="998"/>
      <c r="P201" s="998"/>
      <c r="Q201" s="998"/>
      <c r="R201" s="998"/>
      <c r="S201" s="998"/>
      <c r="T201" s="998"/>
      <c r="U201" s="998"/>
      <c r="V201" s="998"/>
      <c r="W201" s="998"/>
      <c r="X201" s="998"/>
      <c r="Y201" s="998"/>
      <c r="Z201" s="998"/>
      <c r="AA201" s="998"/>
      <c r="AB201" s="998"/>
      <c r="AC201" s="998"/>
      <c r="AD201" s="998"/>
      <c r="AE201" s="998"/>
      <c r="AF201" s="998"/>
      <c r="AG201" s="998"/>
      <c r="AH201" s="998"/>
      <c r="AI201" s="998"/>
      <c r="AJ201" s="998"/>
      <c r="AK201" s="998"/>
      <c r="AL201" s="998"/>
      <c r="AM201" s="998"/>
      <c r="AN201" s="998"/>
      <c r="AO201" s="998"/>
      <c r="AP201" s="998"/>
      <c r="AQ201" s="998"/>
      <c r="AR201" s="998"/>
      <c r="AS201" s="998"/>
      <c r="AT201" s="998"/>
      <c r="AU201" s="998"/>
      <c r="AV201" s="998"/>
      <c r="AW201" s="998"/>
      <c r="AX201" s="998"/>
      <c r="AY201" s="998"/>
      <c r="AZ201" s="998"/>
      <c r="BA201" s="998"/>
      <c r="BB201" s="998"/>
      <c r="BC201" s="998"/>
      <c r="BD201" s="998"/>
      <c r="BE201" s="998"/>
      <c r="BF201" s="998"/>
      <c r="BG201" s="998"/>
      <c r="BH201" s="998"/>
      <c r="BI201" s="998"/>
      <c r="BJ201" s="998"/>
      <c r="BK201" s="998"/>
      <c r="BL201" s="998"/>
      <c r="BM201" s="998"/>
      <c r="BN201" s="998"/>
      <c r="BO201" s="998"/>
      <c r="BP201" s="998"/>
      <c r="BQ201" s="998"/>
      <c r="BR201" s="998"/>
      <c r="BS201" s="998"/>
      <c r="BT201" s="998"/>
      <c r="BU201" s="998"/>
      <c r="BV201" s="998"/>
      <c r="BW201" s="998"/>
      <c r="BX201" s="998"/>
      <c r="BY201" s="998"/>
      <c r="BZ201" s="998"/>
      <c r="CA201" s="998"/>
      <c r="CB201" s="998"/>
      <c r="CC201" s="998"/>
      <c r="CD201" s="998"/>
      <c r="CE201" s="998"/>
      <c r="CF201" s="998"/>
      <c r="CG201" s="998"/>
      <c r="CH201" s="998"/>
      <c r="CI201" s="998"/>
      <c r="CJ201" s="998"/>
      <c r="CK201" s="998"/>
      <c r="CL201" s="998"/>
      <c r="CM201" s="998"/>
      <c r="CN201" s="998"/>
      <c r="CO201" s="998"/>
      <c r="CP201" s="998"/>
      <c r="CQ201" s="998"/>
      <c r="CR201" s="998"/>
      <c r="CS201" s="998"/>
      <c r="CT201" s="998"/>
      <c r="CU201" s="998"/>
      <c r="CV201" s="998"/>
      <c r="CW201" s="998"/>
      <c r="CX201" s="998"/>
      <c r="CY201" s="998"/>
      <c r="CZ201" s="998"/>
      <c r="DA201" s="998"/>
      <c r="DB201" s="998"/>
      <c r="DC201" s="998"/>
      <c r="DD201" s="998"/>
      <c r="DE201" s="998"/>
      <c r="DF201" s="998"/>
      <c r="DG201" s="998"/>
      <c r="DH201" s="998"/>
      <c r="DI201" s="998"/>
      <c r="DJ201" s="998"/>
      <c r="DK201" s="998"/>
      <c r="DL201" s="998"/>
      <c r="DM201" s="998"/>
      <c r="DN201" s="998"/>
      <c r="DO201" s="998"/>
      <c r="DP201" s="998"/>
      <c r="DQ201" s="998"/>
      <c r="DR201" s="998"/>
      <c r="DS201" s="998"/>
      <c r="DT201" s="998"/>
      <c r="DU201" s="998"/>
      <c r="DV201" s="998"/>
      <c r="DW201" s="998"/>
      <c r="DX201" s="998"/>
      <c r="DY201" s="998"/>
      <c r="DZ201" s="998"/>
      <c r="EA201" s="998"/>
      <c r="EB201" s="998"/>
      <c r="EC201" s="999"/>
      <c r="ED201" s="273" t="str">
        <f t="shared" si="2"/>
        <v>xxxxxxxxxxxxxxxxxxxxxxxxxxxxxxxxxxxxxxxxxxxxxxxxxxxxxxxxxxxxxxxxxxxxxxxxxxxxxxxxxxxxxxxxxxxxxxxxxxxxxxxxxxxxxxxxxxxxxxxxxxxxxxxx</v>
      </c>
    </row>
    <row r="202" spans="1:134" x14ac:dyDescent="0.2">
      <c r="A202" s="280">
        <v>5217</v>
      </c>
      <c r="B202" s="1031" t="s">
        <v>234</v>
      </c>
      <c r="C202" s="1526">
        <f>SUMPRODUCT(SUMIF('Sch ParentTrial Balance Input'!$A:$A,'Sch Parent TB Converter'!$G202:$EC202,'Sch ParentTrial Balance Input'!C:C))</f>
        <v>0</v>
      </c>
      <c r="D202" s="1526">
        <f>SUMPRODUCT(SUMIF('Sch ParentTrial Balance Input'!$A:$A,'Sch Parent TB Converter'!$G202:$EC202,'Sch ParentTrial Balance Input'!D:D))</f>
        <v>0</v>
      </c>
      <c r="E202" s="1526">
        <f>SUMPRODUCT(SUMIF('Sch ParentTrial Balance Input'!$A:$A,'Sch Parent TB Converter'!$G202:$EC202,'Sch ParentTrial Balance Input'!E:E))</f>
        <v>0</v>
      </c>
      <c r="F202" s="1526">
        <f>SUMPRODUCT(SUMIF('Sch ParentTrial Balance Input'!$A:$A,'Sch Parent TB Converter'!$G202:$EC202,'Sch ParentTrial Balance Input'!F:F))</f>
        <v>0</v>
      </c>
      <c r="G202" s="1000"/>
      <c r="H202" s="1000"/>
      <c r="I202" s="1000"/>
      <c r="J202" s="1000"/>
      <c r="K202" s="1000"/>
      <c r="L202" s="1000"/>
      <c r="M202" s="1000"/>
      <c r="N202" s="1000"/>
      <c r="O202" s="1000"/>
      <c r="P202" s="1000"/>
      <c r="Q202" s="1000"/>
      <c r="R202" s="1000"/>
      <c r="S202" s="1000"/>
      <c r="T202" s="1000"/>
      <c r="U202" s="1000"/>
      <c r="V202" s="1000"/>
      <c r="W202" s="1000"/>
      <c r="X202" s="1000"/>
      <c r="Y202" s="1000"/>
      <c r="Z202" s="1000"/>
      <c r="AA202" s="1000"/>
      <c r="AB202" s="1000"/>
      <c r="AC202" s="1000"/>
      <c r="AD202" s="1000"/>
      <c r="AE202" s="1000"/>
      <c r="AF202" s="1000"/>
      <c r="AG202" s="1000"/>
      <c r="AH202" s="1000"/>
      <c r="AI202" s="1000"/>
      <c r="AJ202" s="1000"/>
      <c r="AK202" s="1000"/>
      <c r="AL202" s="1000"/>
      <c r="AM202" s="1000"/>
      <c r="AN202" s="1000"/>
      <c r="AO202" s="1000"/>
      <c r="AP202" s="1000"/>
      <c r="AQ202" s="1000"/>
      <c r="AR202" s="1000"/>
      <c r="AS202" s="1000"/>
      <c r="AT202" s="1000"/>
      <c r="AU202" s="1000"/>
      <c r="AV202" s="1000"/>
      <c r="AW202" s="1000"/>
      <c r="AX202" s="1000"/>
      <c r="AY202" s="1000"/>
      <c r="AZ202" s="1000"/>
      <c r="BA202" s="1000"/>
      <c r="BB202" s="1000"/>
      <c r="BC202" s="1000"/>
      <c r="BD202" s="1000"/>
      <c r="BE202" s="1000"/>
      <c r="BF202" s="1000"/>
      <c r="BG202" s="1000"/>
      <c r="BH202" s="1000"/>
      <c r="BI202" s="1000"/>
      <c r="BJ202" s="1000"/>
      <c r="BK202" s="1000"/>
      <c r="BL202" s="1000"/>
      <c r="BM202" s="1000"/>
      <c r="BN202" s="1000"/>
      <c r="BO202" s="1000"/>
      <c r="BP202" s="1000"/>
      <c r="BQ202" s="1000"/>
      <c r="BR202" s="1000"/>
      <c r="BS202" s="1000"/>
      <c r="BT202" s="1000"/>
      <c r="BU202" s="1000"/>
      <c r="BV202" s="1000"/>
      <c r="BW202" s="1000"/>
      <c r="BX202" s="1000"/>
      <c r="BY202" s="1000"/>
      <c r="BZ202" s="1000"/>
      <c r="CA202" s="1000"/>
      <c r="CB202" s="1000"/>
      <c r="CC202" s="1000"/>
      <c r="CD202" s="1000"/>
      <c r="CE202" s="1000"/>
      <c r="CF202" s="1000"/>
      <c r="CG202" s="1000"/>
      <c r="CH202" s="1000"/>
      <c r="CI202" s="1000"/>
      <c r="CJ202" s="1000"/>
      <c r="CK202" s="1000"/>
      <c r="CL202" s="1000"/>
      <c r="CM202" s="1000"/>
      <c r="CN202" s="1000"/>
      <c r="CO202" s="1000"/>
      <c r="CP202" s="1000"/>
      <c r="CQ202" s="1000"/>
      <c r="CR202" s="1000"/>
      <c r="CS202" s="1000"/>
      <c r="CT202" s="1000"/>
      <c r="CU202" s="1000"/>
      <c r="CV202" s="1000"/>
      <c r="CW202" s="1000"/>
      <c r="CX202" s="1000"/>
      <c r="CY202" s="1000"/>
      <c r="CZ202" s="1000"/>
      <c r="DA202" s="1000"/>
      <c r="DB202" s="1000"/>
      <c r="DC202" s="1000"/>
      <c r="DD202" s="1000"/>
      <c r="DE202" s="1000"/>
      <c r="DF202" s="1000"/>
      <c r="DG202" s="1000"/>
      <c r="DH202" s="1000"/>
      <c r="DI202" s="1000"/>
      <c r="DJ202" s="1000"/>
      <c r="DK202" s="1000"/>
      <c r="DL202" s="1000"/>
      <c r="DM202" s="1000"/>
      <c r="DN202" s="1000"/>
      <c r="DO202" s="1000"/>
      <c r="DP202" s="1000"/>
      <c r="DQ202" s="1000"/>
      <c r="DR202" s="1000"/>
      <c r="DS202" s="1000"/>
      <c r="DT202" s="1000"/>
      <c r="DU202" s="1000"/>
      <c r="DV202" s="1000"/>
      <c r="DW202" s="1000"/>
      <c r="DX202" s="1000"/>
      <c r="DY202" s="1000"/>
      <c r="DZ202" s="1000"/>
      <c r="EA202" s="1000"/>
      <c r="EB202" s="1000"/>
      <c r="EC202" s="1001"/>
      <c r="ED202" s="273" t="str">
        <f t="shared" si="2"/>
        <v>xxxxxxxxxxxxxxxxxxxxxxxxxxxxxxxxxxxxxxxxxxxxxxxxxxxxxxxxxxxxxxxxxxxxxxxxxxxxxxxxxxxxxxxxxxxxxxxxxxxxxxxxxxxxxxxxxxxxxxxxxxxxxxxx</v>
      </c>
    </row>
    <row r="203" spans="1:134" x14ac:dyDescent="0.2">
      <c r="A203" s="280">
        <v>5218</v>
      </c>
      <c r="B203" s="338" t="s">
        <v>235</v>
      </c>
      <c r="C203" s="1526">
        <f>SUMPRODUCT(SUMIF('Sch ParentTrial Balance Input'!$A:$A,'Sch Parent TB Converter'!$G203:$EC203,'Sch ParentTrial Balance Input'!C:C))</f>
        <v>0</v>
      </c>
      <c r="D203" s="1526">
        <f>SUMPRODUCT(SUMIF('Sch ParentTrial Balance Input'!$A:$A,'Sch Parent TB Converter'!$G203:$EC203,'Sch ParentTrial Balance Input'!D:D))</f>
        <v>0</v>
      </c>
      <c r="E203" s="1526">
        <f>SUMPRODUCT(SUMIF('Sch ParentTrial Balance Input'!$A:$A,'Sch Parent TB Converter'!$G203:$EC203,'Sch ParentTrial Balance Input'!E:E))</f>
        <v>0</v>
      </c>
      <c r="F203" s="1526">
        <f>SUMPRODUCT(SUMIF('Sch ParentTrial Balance Input'!$A:$A,'Sch Parent TB Converter'!$G203:$EC203,'Sch ParentTrial Balance Input'!F:F))</f>
        <v>0</v>
      </c>
      <c r="G203" s="1000"/>
      <c r="H203" s="1000"/>
      <c r="I203" s="1000"/>
      <c r="J203" s="1000"/>
      <c r="K203" s="1000"/>
      <c r="L203" s="1000"/>
      <c r="M203" s="1000"/>
      <c r="N203" s="1000"/>
      <c r="O203" s="1000"/>
      <c r="P203" s="1000"/>
      <c r="Q203" s="1000"/>
      <c r="R203" s="1000"/>
      <c r="S203" s="1000"/>
      <c r="T203" s="1000"/>
      <c r="U203" s="1000"/>
      <c r="V203" s="1000"/>
      <c r="W203" s="1000"/>
      <c r="X203" s="1000"/>
      <c r="Y203" s="1000"/>
      <c r="Z203" s="1000"/>
      <c r="AA203" s="1000"/>
      <c r="AB203" s="1000"/>
      <c r="AC203" s="1000"/>
      <c r="AD203" s="1000"/>
      <c r="AE203" s="1000"/>
      <c r="AF203" s="1000"/>
      <c r="AG203" s="1000"/>
      <c r="AH203" s="1000"/>
      <c r="AI203" s="1000"/>
      <c r="AJ203" s="1000"/>
      <c r="AK203" s="1000"/>
      <c r="AL203" s="1000"/>
      <c r="AM203" s="1000"/>
      <c r="AN203" s="1000"/>
      <c r="AO203" s="1000"/>
      <c r="AP203" s="1000"/>
      <c r="AQ203" s="1000"/>
      <c r="AR203" s="1000"/>
      <c r="AS203" s="1000"/>
      <c r="AT203" s="1000"/>
      <c r="AU203" s="1000"/>
      <c r="AV203" s="1000"/>
      <c r="AW203" s="1000"/>
      <c r="AX203" s="1000"/>
      <c r="AY203" s="1000"/>
      <c r="AZ203" s="1000"/>
      <c r="BA203" s="1000"/>
      <c r="BB203" s="1000"/>
      <c r="BC203" s="1000"/>
      <c r="BD203" s="1000"/>
      <c r="BE203" s="1000"/>
      <c r="BF203" s="1000"/>
      <c r="BG203" s="1000"/>
      <c r="BH203" s="1000"/>
      <c r="BI203" s="1000"/>
      <c r="BJ203" s="1000"/>
      <c r="BK203" s="1000"/>
      <c r="BL203" s="1000"/>
      <c r="BM203" s="1000"/>
      <c r="BN203" s="1000"/>
      <c r="BO203" s="1000"/>
      <c r="BP203" s="1000"/>
      <c r="BQ203" s="1000"/>
      <c r="BR203" s="1000"/>
      <c r="BS203" s="1000"/>
      <c r="BT203" s="1000"/>
      <c r="BU203" s="1000"/>
      <c r="BV203" s="1000"/>
      <c r="BW203" s="1000"/>
      <c r="BX203" s="1000"/>
      <c r="BY203" s="1000"/>
      <c r="BZ203" s="1000"/>
      <c r="CA203" s="1000"/>
      <c r="CB203" s="1000"/>
      <c r="CC203" s="1000"/>
      <c r="CD203" s="1000"/>
      <c r="CE203" s="1000"/>
      <c r="CF203" s="1000"/>
      <c r="CG203" s="1000"/>
      <c r="CH203" s="1000"/>
      <c r="CI203" s="1000"/>
      <c r="CJ203" s="1000"/>
      <c r="CK203" s="1000"/>
      <c r="CL203" s="1000"/>
      <c r="CM203" s="1000"/>
      <c r="CN203" s="1000"/>
      <c r="CO203" s="1000"/>
      <c r="CP203" s="1000"/>
      <c r="CQ203" s="1000"/>
      <c r="CR203" s="1000"/>
      <c r="CS203" s="1000"/>
      <c r="CT203" s="1000"/>
      <c r="CU203" s="1000"/>
      <c r="CV203" s="1000"/>
      <c r="CW203" s="1000"/>
      <c r="CX203" s="1000"/>
      <c r="CY203" s="1000"/>
      <c r="CZ203" s="1000"/>
      <c r="DA203" s="1000"/>
      <c r="DB203" s="1000"/>
      <c r="DC203" s="1000"/>
      <c r="DD203" s="1000"/>
      <c r="DE203" s="1000"/>
      <c r="DF203" s="1000"/>
      <c r="DG203" s="1000"/>
      <c r="DH203" s="1000"/>
      <c r="DI203" s="1000"/>
      <c r="DJ203" s="1000"/>
      <c r="DK203" s="1000"/>
      <c r="DL203" s="1000"/>
      <c r="DM203" s="1000"/>
      <c r="DN203" s="1000"/>
      <c r="DO203" s="1000"/>
      <c r="DP203" s="1000"/>
      <c r="DQ203" s="1000"/>
      <c r="DR203" s="1000"/>
      <c r="DS203" s="1000"/>
      <c r="DT203" s="1000"/>
      <c r="DU203" s="1000"/>
      <c r="DV203" s="1000"/>
      <c r="DW203" s="1000"/>
      <c r="DX203" s="1000"/>
      <c r="DY203" s="1000"/>
      <c r="DZ203" s="1000"/>
      <c r="EA203" s="1000"/>
      <c r="EB203" s="1000"/>
      <c r="EC203" s="1001"/>
      <c r="ED203" s="273" t="str">
        <f t="shared" si="2"/>
        <v>xxxxxxxxxxxxxxxxxxxxxxxxxxxxxxxxxxxxxxxxxxxxxxxxxxxxxxxxxxxxxxxxxxxxxxxxxxxxxxxxxxxxxxxxxxxxxxxxxxxxxxxxxxxxxxxxxxxxxxxxxxxxxxxx</v>
      </c>
    </row>
    <row r="204" spans="1:134" x14ac:dyDescent="0.2">
      <c r="A204" s="280">
        <v>5224</v>
      </c>
      <c r="B204" s="914" t="s">
        <v>236</v>
      </c>
      <c r="C204" s="1526">
        <f>SUMPRODUCT(SUMIF('Sch ParentTrial Balance Input'!$A:$A,'Sch Parent TB Converter'!$G204:$EC204,'Sch ParentTrial Balance Input'!C:C))</f>
        <v>0</v>
      </c>
      <c r="D204" s="1526">
        <f>SUMPRODUCT(SUMIF('Sch ParentTrial Balance Input'!$A:$A,'Sch Parent TB Converter'!$G204:$EC204,'Sch ParentTrial Balance Input'!D:D))</f>
        <v>0</v>
      </c>
      <c r="E204" s="1526">
        <f>SUMPRODUCT(SUMIF('Sch ParentTrial Balance Input'!$A:$A,'Sch Parent TB Converter'!$G204:$EC204,'Sch ParentTrial Balance Input'!E:E))</f>
        <v>0</v>
      </c>
      <c r="F204" s="1526">
        <f>SUMPRODUCT(SUMIF('Sch ParentTrial Balance Input'!$A:$A,'Sch Parent TB Converter'!$G204:$EC204,'Sch ParentTrial Balance Input'!F:F))</f>
        <v>0</v>
      </c>
      <c r="G204" s="1004"/>
      <c r="H204" s="1004"/>
      <c r="I204" s="1004"/>
      <c r="J204" s="1004"/>
      <c r="K204" s="1004"/>
      <c r="L204" s="1004"/>
      <c r="M204" s="1004"/>
      <c r="N204" s="1004"/>
      <c r="O204" s="1004"/>
      <c r="P204" s="1004"/>
      <c r="Q204" s="1004"/>
      <c r="R204" s="1004"/>
      <c r="S204" s="1004"/>
      <c r="T204" s="1004"/>
      <c r="U204" s="1004"/>
      <c r="V204" s="1004"/>
      <c r="W204" s="1004"/>
      <c r="X204" s="1004"/>
      <c r="Y204" s="1004"/>
      <c r="Z204" s="1004"/>
      <c r="AA204" s="1004"/>
      <c r="AB204" s="1004"/>
      <c r="AC204" s="1004"/>
      <c r="AD204" s="1004"/>
      <c r="AE204" s="1004"/>
      <c r="AF204" s="1004"/>
      <c r="AG204" s="1004"/>
      <c r="AH204" s="1004"/>
      <c r="AI204" s="1004"/>
      <c r="AJ204" s="1004"/>
      <c r="AK204" s="1004"/>
      <c r="AL204" s="1004"/>
      <c r="AM204" s="1004"/>
      <c r="AN204" s="1004"/>
      <c r="AO204" s="1004"/>
      <c r="AP204" s="1004"/>
      <c r="AQ204" s="1004"/>
      <c r="AR204" s="1004"/>
      <c r="AS204" s="1004"/>
      <c r="AT204" s="1004"/>
      <c r="AU204" s="1004"/>
      <c r="AV204" s="1004"/>
      <c r="AW204" s="1004"/>
      <c r="AX204" s="1004"/>
      <c r="AY204" s="1004"/>
      <c r="AZ204" s="1004"/>
      <c r="BA204" s="1004"/>
      <c r="BB204" s="1004"/>
      <c r="BC204" s="1004"/>
      <c r="BD204" s="1004"/>
      <c r="BE204" s="1004"/>
      <c r="BF204" s="1004"/>
      <c r="BG204" s="1004"/>
      <c r="BH204" s="1004"/>
      <c r="BI204" s="1004"/>
      <c r="BJ204" s="1004"/>
      <c r="BK204" s="1004"/>
      <c r="BL204" s="1004"/>
      <c r="BM204" s="1004"/>
      <c r="BN204" s="1004"/>
      <c r="BO204" s="1004"/>
      <c r="BP204" s="1004"/>
      <c r="BQ204" s="1004"/>
      <c r="BR204" s="1004"/>
      <c r="BS204" s="1004"/>
      <c r="BT204" s="1004"/>
      <c r="BU204" s="1004"/>
      <c r="BV204" s="1004"/>
      <c r="BW204" s="1004"/>
      <c r="BX204" s="1004"/>
      <c r="BY204" s="1004"/>
      <c r="BZ204" s="1004"/>
      <c r="CA204" s="1004"/>
      <c r="CB204" s="1004"/>
      <c r="CC204" s="1004"/>
      <c r="CD204" s="1004"/>
      <c r="CE204" s="1004"/>
      <c r="CF204" s="1004"/>
      <c r="CG204" s="1004"/>
      <c r="CH204" s="1004"/>
      <c r="CI204" s="1004"/>
      <c r="CJ204" s="1004"/>
      <c r="CK204" s="1004"/>
      <c r="CL204" s="1004"/>
      <c r="CM204" s="1004"/>
      <c r="CN204" s="1004"/>
      <c r="CO204" s="1004"/>
      <c r="CP204" s="1004"/>
      <c r="CQ204" s="1004"/>
      <c r="CR204" s="1004"/>
      <c r="CS204" s="1004"/>
      <c r="CT204" s="1004"/>
      <c r="CU204" s="1004"/>
      <c r="CV204" s="1004"/>
      <c r="CW204" s="1004"/>
      <c r="CX204" s="1004"/>
      <c r="CY204" s="1004"/>
      <c r="CZ204" s="1004"/>
      <c r="DA204" s="1004"/>
      <c r="DB204" s="1004"/>
      <c r="DC204" s="1004"/>
      <c r="DD204" s="1004"/>
      <c r="DE204" s="1004"/>
      <c r="DF204" s="1004"/>
      <c r="DG204" s="1004"/>
      <c r="DH204" s="1004"/>
      <c r="DI204" s="1004"/>
      <c r="DJ204" s="1004"/>
      <c r="DK204" s="1004"/>
      <c r="DL204" s="1004"/>
      <c r="DM204" s="1004"/>
      <c r="DN204" s="1004"/>
      <c r="DO204" s="1004"/>
      <c r="DP204" s="1004"/>
      <c r="DQ204" s="1004"/>
      <c r="DR204" s="1004"/>
      <c r="DS204" s="1004"/>
      <c r="DT204" s="1004"/>
      <c r="DU204" s="1004"/>
      <c r="DV204" s="1004"/>
      <c r="DW204" s="1004"/>
      <c r="DX204" s="1004"/>
      <c r="DY204" s="1004"/>
      <c r="DZ204" s="1004"/>
      <c r="EA204" s="1004"/>
      <c r="EB204" s="1004"/>
      <c r="EC204" s="1005"/>
      <c r="ED204" s="273" t="str">
        <f t="shared" si="2"/>
        <v>xxxxxxxxxxxxxxxxxxxxxxxxxxxxxxxxxxxxxxxxxxxxxxxxxxxxxxxxxxxxxxxxxxxxxxxxxxxxxxxxxxxxxxxxxxxxxxxxxxxxxxxxxxxxxxxxxxxxxxxxxxxxxxxx</v>
      </c>
    </row>
    <row r="205" spans="1:134" x14ac:dyDescent="0.2">
      <c r="A205" s="280">
        <v>5222</v>
      </c>
      <c r="B205" s="338" t="s">
        <v>237</v>
      </c>
      <c r="C205" s="1526">
        <f>SUMPRODUCT(SUMIF('Sch ParentTrial Balance Input'!$A:$A,'Sch Parent TB Converter'!$G205:$EC205,'Sch ParentTrial Balance Input'!C:C))</f>
        <v>0</v>
      </c>
      <c r="D205" s="1526">
        <f>SUMPRODUCT(SUMIF('Sch ParentTrial Balance Input'!$A:$A,'Sch Parent TB Converter'!$G205:$EC205,'Sch ParentTrial Balance Input'!D:D))</f>
        <v>0</v>
      </c>
      <c r="E205" s="1526">
        <f>SUMPRODUCT(SUMIF('Sch ParentTrial Balance Input'!$A:$A,'Sch Parent TB Converter'!$G205:$EC205,'Sch ParentTrial Balance Input'!E:E))</f>
        <v>0</v>
      </c>
      <c r="F205" s="1526">
        <f>SUMPRODUCT(SUMIF('Sch ParentTrial Balance Input'!$A:$A,'Sch Parent TB Converter'!$G205:$EC205,'Sch ParentTrial Balance Input'!F:F))</f>
        <v>0</v>
      </c>
      <c r="G205" s="1000"/>
      <c r="H205" s="1000"/>
      <c r="I205" s="1000"/>
      <c r="J205" s="1000"/>
      <c r="K205" s="1000"/>
      <c r="L205" s="1000"/>
      <c r="M205" s="1000"/>
      <c r="N205" s="1000"/>
      <c r="O205" s="1000"/>
      <c r="P205" s="1000"/>
      <c r="Q205" s="1000"/>
      <c r="R205" s="1000"/>
      <c r="S205" s="1000"/>
      <c r="T205" s="1000"/>
      <c r="U205" s="1000"/>
      <c r="V205" s="1000"/>
      <c r="W205" s="1000"/>
      <c r="X205" s="1000"/>
      <c r="Y205" s="1000"/>
      <c r="Z205" s="1000"/>
      <c r="AA205" s="1000"/>
      <c r="AB205" s="1000"/>
      <c r="AC205" s="1000"/>
      <c r="AD205" s="1000"/>
      <c r="AE205" s="1000"/>
      <c r="AF205" s="1000"/>
      <c r="AG205" s="1000"/>
      <c r="AH205" s="1000"/>
      <c r="AI205" s="1000"/>
      <c r="AJ205" s="1000"/>
      <c r="AK205" s="1000"/>
      <c r="AL205" s="1000"/>
      <c r="AM205" s="1000"/>
      <c r="AN205" s="1000"/>
      <c r="AO205" s="1000"/>
      <c r="AP205" s="1000"/>
      <c r="AQ205" s="1000"/>
      <c r="AR205" s="1000"/>
      <c r="AS205" s="1000"/>
      <c r="AT205" s="1000"/>
      <c r="AU205" s="1000"/>
      <c r="AV205" s="1000"/>
      <c r="AW205" s="1000"/>
      <c r="AX205" s="1000"/>
      <c r="AY205" s="1000"/>
      <c r="AZ205" s="1000"/>
      <c r="BA205" s="1000"/>
      <c r="BB205" s="1000"/>
      <c r="BC205" s="1000"/>
      <c r="BD205" s="1000"/>
      <c r="BE205" s="1000"/>
      <c r="BF205" s="1000"/>
      <c r="BG205" s="1000"/>
      <c r="BH205" s="1000"/>
      <c r="BI205" s="1000"/>
      <c r="BJ205" s="1000"/>
      <c r="BK205" s="1000"/>
      <c r="BL205" s="1000"/>
      <c r="BM205" s="1000"/>
      <c r="BN205" s="1000"/>
      <c r="BO205" s="1000"/>
      <c r="BP205" s="1000"/>
      <c r="BQ205" s="1000"/>
      <c r="BR205" s="1000"/>
      <c r="BS205" s="1000"/>
      <c r="BT205" s="1000"/>
      <c r="BU205" s="1000"/>
      <c r="BV205" s="1000"/>
      <c r="BW205" s="1000"/>
      <c r="BX205" s="1000"/>
      <c r="BY205" s="1000"/>
      <c r="BZ205" s="1000"/>
      <c r="CA205" s="1000"/>
      <c r="CB205" s="1000"/>
      <c r="CC205" s="1000"/>
      <c r="CD205" s="1000"/>
      <c r="CE205" s="1000"/>
      <c r="CF205" s="1000"/>
      <c r="CG205" s="1000"/>
      <c r="CH205" s="1000"/>
      <c r="CI205" s="1000"/>
      <c r="CJ205" s="1000"/>
      <c r="CK205" s="1000"/>
      <c r="CL205" s="1000"/>
      <c r="CM205" s="1000"/>
      <c r="CN205" s="1000"/>
      <c r="CO205" s="1000"/>
      <c r="CP205" s="1000"/>
      <c r="CQ205" s="1000"/>
      <c r="CR205" s="1000"/>
      <c r="CS205" s="1000"/>
      <c r="CT205" s="1000"/>
      <c r="CU205" s="1000"/>
      <c r="CV205" s="1000"/>
      <c r="CW205" s="1000"/>
      <c r="CX205" s="1000"/>
      <c r="CY205" s="1000"/>
      <c r="CZ205" s="1000"/>
      <c r="DA205" s="1000"/>
      <c r="DB205" s="1000"/>
      <c r="DC205" s="1000"/>
      <c r="DD205" s="1000"/>
      <c r="DE205" s="1000"/>
      <c r="DF205" s="1000"/>
      <c r="DG205" s="1000"/>
      <c r="DH205" s="1000"/>
      <c r="DI205" s="1000"/>
      <c r="DJ205" s="1000"/>
      <c r="DK205" s="1000"/>
      <c r="DL205" s="1000"/>
      <c r="DM205" s="1000"/>
      <c r="DN205" s="1000"/>
      <c r="DO205" s="1000"/>
      <c r="DP205" s="1000"/>
      <c r="DQ205" s="1000"/>
      <c r="DR205" s="1000"/>
      <c r="DS205" s="1000"/>
      <c r="DT205" s="1000"/>
      <c r="DU205" s="1000"/>
      <c r="DV205" s="1000"/>
      <c r="DW205" s="1000"/>
      <c r="DX205" s="1000"/>
      <c r="DY205" s="1000"/>
      <c r="DZ205" s="1000"/>
      <c r="EA205" s="1000"/>
      <c r="EB205" s="1000"/>
      <c r="EC205" s="1001"/>
      <c r="ED205" s="273" t="str">
        <f t="shared" si="2"/>
        <v>xxxxxxxxxxxxxxxxxxxxxxxxxxxxxxxxxxxxxxxxxxxxxxxxxxxxxxxxxxxxxxxxxxxxxxxxxxxxxxxxxxxxxxxxxxxxxxxxxxxxxxxxxxxxxxxxxxxxxxxxxxxxxxxx</v>
      </c>
    </row>
    <row r="206" spans="1:134" x14ac:dyDescent="0.2">
      <c r="A206" s="280">
        <v>5277</v>
      </c>
      <c r="B206" s="338" t="s">
        <v>238</v>
      </c>
      <c r="C206" s="1526">
        <f>SUMPRODUCT(SUMIF('Sch ParentTrial Balance Input'!$A:$A,'Sch Parent TB Converter'!$G206:$EC206,'Sch ParentTrial Balance Input'!C:C))</f>
        <v>0</v>
      </c>
      <c r="D206" s="1526">
        <f>SUMPRODUCT(SUMIF('Sch ParentTrial Balance Input'!$A:$A,'Sch Parent TB Converter'!$G206:$EC206,'Sch ParentTrial Balance Input'!D:D))</f>
        <v>0</v>
      </c>
      <c r="E206" s="1526">
        <f>SUMPRODUCT(SUMIF('Sch ParentTrial Balance Input'!$A:$A,'Sch Parent TB Converter'!$G206:$EC206,'Sch ParentTrial Balance Input'!E:E))</f>
        <v>0</v>
      </c>
      <c r="F206" s="1526">
        <f>SUMPRODUCT(SUMIF('Sch ParentTrial Balance Input'!$A:$A,'Sch Parent TB Converter'!$G206:$EC206,'Sch ParentTrial Balance Input'!F:F))</f>
        <v>0</v>
      </c>
      <c r="G206" s="1000"/>
      <c r="H206" s="1000"/>
      <c r="I206" s="1000"/>
      <c r="J206" s="1000"/>
      <c r="K206" s="1000"/>
      <c r="L206" s="1000"/>
      <c r="M206" s="1000"/>
      <c r="N206" s="1000"/>
      <c r="O206" s="1000"/>
      <c r="P206" s="1000"/>
      <c r="Q206" s="1000"/>
      <c r="R206" s="1000"/>
      <c r="S206" s="1000"/>
      <c r="T206" s="1000"/>
      <c r="U206" s="1000"/>
      <c r="V206" s="1000"/>
      <c r="W206" s="1000"/>
      <c r="X206" s="1000"/>
      <c r="Y206" s="1000"/>
      <c r="Z206" s="1000"/>
      <c r="AA206" s="1000"/>
      <c r="AB206" s="1000"/>
      <c r="AC206" s="1000"/>
      <c r="AD206" s="1000"/>
      <c r="AE206" s="1000"/>
      <c r="AF206" s="1000"/>
      <c r="AG206" s="1000"/>
      <c r="AH206" s="1000"/>
      <c r="AI206" s="1000"/>
      <c r="AJ206" s="1000"/>
      <c r="AK206" s="1000"/>
      <c r="AL206" s="1000"/>
      <c r="AM206" s="1000"/>
      <c r="AN206" s="1000"/>
      <c r="AO206" s="1000"/>
      <c r="AP206" s="1000"/>
      <c r="AQ206" s="1000"/>
      <c r="AR206" s="1000"/>
      <c r="AS206" s="1000"/>
      <c r="AT206" s="1000"/>
      <c r="AU206" s="1000"/>
      <c r="AV206" s="1000"/>
      <c r="AW206" s="1000"/>
      <c r="AX206" s="1000"/>
      <c r="AY206" s="1000"/>
      <c r="AZ206" s="1000"/>
      <c r="BA206" s="1000"/>
      <c r="BB206" s="1000"/>
      <c r="BC206" s="1000"/>
      <c r="BD206" s="1000"/>
      <c r="BE206" s="1000"/>
      <c r="BF206" s="1000"/>
      <c r="BG206" s="1000"/>
      <c r="BH206" s="1000"/>
      <c r="BI206" s="1000"/>
      <c r="BJ206" s="1000"/>
      <c r="BK206" s="1000"/>
      <c r="BL206" s="1000"/>
      <c r="BM206" s="1000"/>
      <c r="BN206" s="1000"/>
      <c r="BO206" s="1000"/>
      <c r="BP206" s="1000"/>
      <c r="BQ206" s="1000"/>
      <c r="BR206" s="1000"/>
      <c r="BS206" s="1000"/>
      <c r="BT206" s="1000"/>
      <c r="BU206" s="1000"/>
      <c r="BV206" s="1000"/>
      <c r="BW206" s="1000"/>
      <c r="BX206" s="1000"/>
      <c r="BY206" s="1000"/>
      <c r="BZ206" s="1000"/>
      <c r="CA206" s="1000"/>
      <c r="CB206" s="1000"/>
      <c r="CC206" s="1000"/>
      <c r="CD206" s="1000"/>
      <c r="CE206" s="1000"/>
      <c r="CF206" s="1000"/>
      <c r="CG206" s="1000"/>
      <c r="CH206" s="1000"/>
      <c r="CI206" s="1000"/>
      <c r="CJ206" s="1000"/>
      <c r="CK206" s="1000"/>
      <c r="CL206" s="1000"/>
      <c r="CM206" s="1000"/>
      <c r="CN206" s="1000"/>
      <c r="CO206" s="1000"/>
      <c r="CP206" s="1000"/>
      <c r="CQ206" s="1000"/>
      <c r="CR206" s="1000"/>
      <c r="CS206" s="1000"/>
      <c r="CT206" s="1000"/>
      <c r="CU206" s="1000"/>
      <c r="CV206" s="1000"/>
      <c r="CW206" s="1000"/>
      <c r="CX206" s="1000"/>
      <c r="CY206" s="1000"/>
      <c r="CZ206" s="1000"/>
      <c r="DA206" s="1000"/>
      <c r="DB206" s="1000"/>
      <c r="DC206" s="1000"/>
      <c r="DD206" s="1000"/>
      <c r="DE206" s="1000"/>
      <c r="DF206" s="1000"/>
      <c r="DG206" s="1000"/>
      <c r="DH206" s="1000"/>
      <c r="DI206" s="1000"/>
      <c r="DJ206" s="1000"/>
      <c r="DK206" s="1000"/>
      <c r="DL206" s="1000"/>
      <c r="DM206" s="1000"/>
      <c r="DN206" s="1000"/>
      <c r="DO206" s="1000"/>
      <c r="DP206" s="1000"/>
      <c r="DQ206" s="1000"/>
      <c r="DR206" s="1000"/>
      <c r="DS206" s="1000"/>
      <c r="DT206" s="1000"/>
      <c r="DU206" s="1000"/>
      <c r="DV206" s="1000"/>
      <c r="DW206" s="1000"/>
      <c r="DX206" s="1000"/>
      <c r="DY206" s="1000"/>
      <c r="DZ206" s="1000"/>
      <c r="EA206" s="1000"/>
      <c r="EB206" s="1000"/>
      <c r="EC206" s="1001"/>
      <c r="ED206" s="273" t="str">
        <f t="shared" si="2"/>
        <v>xxxxxxxxxxxxxxxxxxxxxxxxxxxxxxxxxxxxxxxxxxxxxxxxxxxxxxxxxxxxxxxxxxxxxxxxxxxxxxxxxxxxxxxxxxxxxxxxxxxxxxxxxxxxxxxxxxxxxxxxxxxxxxxx</v>
      </c>
    </row>
    <row r="207" spans="1:134" x14ac:dyDescent="0.2">
      <c r="A207" s="280"/>
      <c r="B207" s="922"/>
      <c r="C207" s="1526"/>
      <c r="D207" s="1528"/>
      <c r="E207" s="1528"/>
      <c r="F207" s="1528"/>
      <c r="G207" s="1020"/>
      <c r="H207" s="1020"/>
      <c r="I207" s="1020"/>
      <c r="J207" s="1020"/>
      <c r="K207" s="1020"/>
      <c r="L207" s="1020"/>
      <c r="M207" s="1020"/>
      <c r="N207" s="1020"/>
      <c r="O207" s="1020"/>
      <c r="P207" s="1020"/>
      <c r="Q207" s="1020"/>
      <c r="R207" s="1020"/>
      <c r="S207" s="1020"/>
      <c r="T207" s="1020"/>
      <c r="U207" s="1020"/>
      <c r="V207" s="1020"/>
      <c r="W207" s="1020"/>
      <c r="X207" s="1020"/>
      <c r="Y207" s="1020"/>
      <c r="Z207" s="1020"/>
      <c r="AA207" s="1020"/>
      <c r="AB207" s="1020"/>
      <c r="AC207" s="1020"/>
      <c r="AD207" s="1020"/>
      <c r="AE207" s="1020"/>
      <c r="AF207" s="1020"/>
      <c r="AG207" s="1020"/>
      <c r="AH207" s="1020"/>
      <c r="AI207" s="1020"/>
      <c r="AJ207" s="1020"/>
      <c r="AK207" s="1020"/>
      <c r="AL207" s="1020"/>
      <c r="AM207" s="1020"/>
      <c r="AN207" s="1020"/>
      <c r="AO207" s="1020"/>
      <c r="AP207" s="1020"/>
      <c r="AQ207" s="1020"/>
      <c r="AR207" s="1020"/>
      <c r="AS207" s="1020"/>
      <c r="AT207" s="1020"/>
      <c r="AU207" s="1020"/>
      <c r="AV207" s="1020"/>
      <c r="AW207" s="1020"/>
      <c r="AX207" s="1020"/>
      <c r="AY207" s="1020"/>
      <c r="AZ207" s="1020"/>
      <c r="BA207" s="1020"/>
      <c r="BB207" s="1020"/>
      <c r="BC207" s="1020"/>
      <c r="BD207" s="1020"/>
      <c r="BE207" s="1020"/>
      <c r="BF207" s="1020"/>
      <c r="BG207" s="1020"/>
      <c r="BH207" s="1020"/>
      <c r="BI207" s="1020"/>
      <c r="BJ207" s="1020"/>
      <c r="BK207" s="1020"/>
      <c r="BL207" s="1020"/>
      <c r="BM207" s="1020"/>
      <c r="BN207" s="1020"/>
      <c r="BO207" s="1020"/>
      <c r="BP207" s="1020"/>
      <c r="BQ207" s="1020"/>
      <c r="BR207" s="1020"/>
      <c r="BS207" s="1020"/>
      <c r="BT207" s="1020"/>
      <c r="BU207" s="1020"/>
      <c r="BV207" s="1020"/>
      <c r="BW207" s="1020"/>
      <c r="BX207" s="1020"/>
      <c r="BY207" s="1020"/>
      <c r="BZ207" s="1020"/>
      <c r="CA207" s="1020"/>
      <c r="CB207" s="1020"/>
      <c r="CC207" s="1020"/>
      <c r="CD207" s="1020"/>
      <c r="CE207" s="1020"/>
      <c r="CF207" s="1020"/>
      <c r="CG207" s="1020"/>
      <c r="CH207" s="1020"/>
      <c r="CI207" s="1020"/>
      <c r="CJ207" s="1020"/>
      <c r="CK207" s="1020"/>
      <c r="CL207" s="1020"/>
      <c r="CM207" s="1020"/>
      <c r="CN207" s="1020"/>
      <c r="CO207" s="1020"/>
      <c r="CP207" s="1020"/>
      <c r="CQ207" s="1020"/>
      <c r="CR207" s="1020"/>
      <c r="CS207" s="1020"/>
      <c r="CT207" s="1020"/>
      <c r="CU207" s="1020"/>
      <c r="CV207" s="1020"/>
      <c r="CW207" s="1020"/>
      <c r="CX207" s="1020"/>
      <c r="CY207" s="1020"/>
      <c r="CZ207" s="1020"/>
      <c r="DA207" s="1020"/>
      <c r="DB207" s="1020"/>
      <c r="DC207" s="1020"/>
      <c r="DD207" s="1020"/>
      <c r="DE207" s="1020"/>
      <c r="DF207" s="1020"/>
      <c r="DG207" s="1020"/>
      <c r="DH207" s="1020"/>
      <c r="DI207" s="1020"/>
      <c r="DJ207" s="1020"/>
      <c r="DK207" s="1020"/>
      <c r="DL207" s="1020"/>
      <c r="DM207" s="1020"/>
      <c r="DN207" s="1020"/>
      <c r="DO207" s="1020"/>
      <c r="DP207" s="1020"/>
      <c r="DQ207" s="1020"/>
      <c r="DR207" s="1020"/>
      <c r="DS207" s="1020"/>
      <c r="DT207" s="1020"/>
      <c r="DU207" s="1020"/>
      <c r="DV207" s="1020"/>
      <c r="DW207" s="1020"/>
      <c r="DX207" s="1020"/>
      <c r="DY207" s="1020"/>
      <c r="DZ207" s="1020"/>
      <c r="EA207" s="1020"/>
      <c r="EB207" s="1020"/>
      <c r="EC207" s="1021"/>
      <c r="ED207" s="273" t="str">
        <f t="shared" si="2"/>
        <v>xxxxxxxxxxxxxxxxxxxxxxxxxxxxxxxxxxxxxxxxxxxxxxxxxxxxxxxxxxxxxxxxxxxxxxxxxxxxxxxxxxxxxxxxxxxxxxxxxxxxxxxxxxxxxxxxxxxxxxxxxxxxxxxx</v>
      </c>
    </row>
    <row r="208" spans="1:134" x14ac:dyDescent="0.2">
      <c r="A208" s="342"/>
      <c r="B208" s="344" t="s">
        <v>239</v>
      </c>
      <c r="C208" s="1529"/>
      <c r="D208" s="1530"/>
      <c r="E208" s="1530"/>
      <c r="F208" s="1530"/>
      <c r="G208" s="1002"/>
      <c r="H208" s="1002"/>
      <c r="I208" s="1002"/>
      <c r="J208" s="1002"/>
      <c r="K208" s="1002"/>
      <c r="L208" s="1002"/>
      <c r="M208" s="1002"/>
      <c r="N208" s="1002"/>
      <c r="O208" s="1002"/>
      <c r="P208" s="1002"/>
      <c r="Q208" s="1002"/>
      <c r="R208" s="1002"/>
      <c r="S208" s="1002"/>
      <c r="T208" s="1002"/>
      <c r="U208" s="1002"/>
      <c r="V208" s="1002"/>
      <c r="W208" s="1002"/>
      <c r="X208" s="1002"/>
      <c r="Y208" s="1002"/>
      <c r="Z208" s="1002"/>
      <c r="AA208" s="1002"/>
      <c r="AB208" s="1002"/>
      <c r="AC208" s="1002"/>
      <c r="AD208" s="1002"/>
      <c r="AE208" s="1002"/>
      <c r="AF208" s="1002"/>
      <c r="AG208" s="1002"/>
      <c r="AH208" s="1002"/>
      <c r="AI208" s="1002"/>
      <c r="AJ208" s="1002"/>
      <c r="AK208" s="1002"/>
      <c r="AL208" s="1002"/>
      <c r="AM208" s="1002"/>
      <c r="AN208" s="1002"/>
      <c r="AO208" s="1002"/>
      <c r="AP208" s="1002"/>
      <c r="AQ208" s="1002"/>
      <c r="AR208" s="1002"/>
      <c r="AS208" s="1002"/>
      <c r="AT208" s="1002"/>
      <c r="AU208" s="1002"/>
      <c r="AV208" s="1002"/>
      <c r="AW208" s="1002"/>
      <c r="AX208" s="1002"/>
      <c r="AY208" s="1002"/>
      <c r="AZ208" s="1002"/>
      <c r="BA208" s="1002"/>
      <c r="BB208" s="1002"/>
      <c r="BC208" s="1002"/>
      <c r="BD208" s="1002"/>
      <c r="BE208" s="1002"/>
      <c r="BF208" s="1002"/>
      <c r="BG208" s="1002"/>
      <c r="BH208" s="1002"/>
      <c r="BI208" s="1002"/>
      <c r="BJ208" s="1002"/>
      <c r="BK208" s="1002"/>
      <c r="BL208" s="1002"/>
      <c r="BM208" s="1002"/>
      <c r="BN208" s="1002"/>
      <c r="BO208" s="1002"/>
      <c r="BP208" s="1002"/>
      <c r="BQ208" s="1002"/>
      <c r="BR208" s="1002"/>
      <c r="BS208" s="1002"/>
      <c r="BT208" s="1002"/>
      <c r="BU208" s="1002"/>
      <c r="BV208" s="1002"/>
      <c r="BW208" s="1002"/>
      <c r="BX208" s="1002"/>
      <c r="BY208" s="1002"/>
      <c r="BZ208" s="1002"/>
      <c r="CA208" s="1002"/>
      <c r="CB208" s="1002"/>
      <c r="CC208" s="1002"/>
      <c r="CD208" s="1002"/>
      <c r="CE208" s="1002"/>
      <c r="CF208" s="1002"/>
      <c r="CG208" s="1002"/>
      <c r="CH208" s="1002"/>
      <c r="CI208" s="1002"/>
      <c r="CJ208" s="1002"/>
      <c r="CK208" s="1002"/>
      <c r="CL208" s="1002"/>
      <c r="CM208" s="1002"/>
      <c r="CN208" s="1002"/>
      <c r="CO208" s="1002"/>
      <c r="CP208" s="1002"/>
      <c r="CQ208" s="1002"/>
      <c r="CR208" s="1002"/>
      <c r="CS208" s="1002"/>
      <c r="CT208" s="1002"/>
      <c r="CU208" s="1002"/>
      <c r="CV208" s="1002"/>
      <c r="CW208" s="1002"/>
      <c r="CX208" s="1002"/>
      <c r="CY208" s="1002"/>
      <c r="CZ208" s="1002"/>
      <c r="DA208" s="1002"/>
      <c r="DB208" s="1002"/>
      <c r="DC208" s="1002"/>
      <c r="DD208" s="1002"/>
      <c r="DE208" s="1002"/>
      <c r="DF208" s="1002"/>
      <c r="DG208" s="1002"/>
      <c r="DH208" s="1002"/>
      <c r="DI208" s="1002"/>
      <c r="DJ208" s="1002"/>
      <c r="DK208" s="1002"/>
      <c r="DL208" s="1002"/>
      <c r="DM208" s="1002"/>
      <c r="DN208" s="1002"/>
      <c r="DO208" s="1002"/>
      <c r="DP208" s="1002"/>
      <c r="DQ208" s="1002"/>
      <c r="DR208" s="1002"/>
      <c r="DS208" s="1002"/>
      <c r="DT208" s="1002"/>
      <c r="DU208" s="1002"/>
      <c r="DV208" s="1002"/>
      <c r="DW208" s="1002"/>
      <c r="DX208" s="1002"/>
      <c r="DY208" s="1002"/>
      <c r="DZ208" s="1002"/>
      <c r="EA208" s="1002"/>
      <c r="EB208" s="1002"/>
      <c r="EC208" s="1003"/>
      <c r="ED208" s="273" t="str">
        <f t="shared" si="2"/>
        <v>xxxxxxxxxxxxxxxxxxxxxxxxxxxxxxxxxxxxxxxxxxxxxxxxxxxxxxxxxxxxxxxxxxxxxxxxxxxxxxxxxxxxxxxxxxxxxxxxxxxxxxxxxxxxxxxxxxxxxxxxxxxxxxxx</v>
      </c>
    </row>
    <row r="209" spans="1:134" x14ac:dyDescent="0.2">
      <c r="A209" s="280"/>
      <c r="B209" s="909" t="s">
        <v>233</v>
      </c>
      <c r="C209" s="1526"/>
      <c r="D209" s="1528"/>
      <c r="E209" s="1528"/>
      <c r="F209" s="1528"/>
      <c r="G209" s="998"/>
      <c r="H209" s="998"/>
      <c r="I209" s="998"/>
      <c r="J209" s="998"/>
      <c r="K209" s="998"/>
      <c r="L209" s="998"/>
      <c r="M209" s="998"/>
      <c r="N209" s="998"/>
      <c r="O209" s="998"/>
      <c r="P209" s="998"/>
      <c r="Q209" s="998"/>
      <c r="R209" s="998"/>
      <c r="S209" s="998"/>
      <c r="T209" s="998"/>
      <c r="U209" s="998"/>
      <c r="V209" s="998"/>
      <c r="W209" s="998"/>
      <c r="X209" s="998"/>
      <c r="Y209" s="998"/>
      <c r="Z209" s="998"/>
      <c r="AA209" s="998"/>
      <c r="AB209" s="998"/>
      <c r="AC209" s="998"/>
      <c r="AD209" s="998"/>
      <c r="AE209" s="998"/>
      <c r="AF209" s="998"/>
      <c r="AG209" s="998"/>
      <c r="AH209" s="998"/>
      <c r="AI209" s="998"/>
      <c r="AJ209" s="998"/>
      <c r="AK209" s="998"/>
      <c r="AL209" s="998"/>
      <c r="AM209" s="998"/>
      <c r="AN209" s="998"/>
      <c r="AO209" s="998"/>
      <c r="AP209" s="998"/>
      <c r="AQ209" s="998"/>
      <c r="AR209" s="998"/>
      <c r="AS209" s="998"/>
      <c r="AT209" s="998"/>
      <c r="AU209" s="998"/>
      <c r="AV209" s="998"/>
      <c r="AW209" s="998"/>
      <c r="AX209" s="998"/>
      <c r="AY209" s="998"/>
      <c r="AZ209" s="998"/>
      <c r="BA209" s="998"/>
      <c r="BB209" s="998"/>
      <c r="BC209" s="998"/>
      <c r="BD209" s="998"/>
      <c r="BE209" s="998"/>
      <c r="BF209" s="998"/>
      <c r="BG209" s="998"/>
      <c r="BH209" s="998"/>
      <c r="BI209" s="998"/>
      <c r="BJ209" s="998"/>
      <c r="BK209" s="998"/>
      <c r="BL209" s="998"/>
      <c r="BM209" s="998"/>
      <c r="BN209" s="998"/>
      <c r="BO209" s="998"/>
      <c r="BP209" s="998"/>
      <c r="BQ209" s="998"/>
      <c r="BR209" s="998"/>
      <c r="BS209" s="998"/>
      <c r="BT209" s="998"/>
      <c r="BU209" s="998"/>
      <c r="BV209" s="998"/>
      <c r="BW209" s="998"/>
      <c r="BX209" s="998"/>
      <c r="BY209" s="998"/>
      <c r="BZ209" s="998"/>
      <c r="CA209" s="998"/>
      <c r="CB209" s="998"/>
      <c r="CC209" s="998"/>
      <c r="CD209" s="998"/>
      <c r="CE209" s="998"/>
      <c r="CF209" s="998"/>
      <c r="CG209" s="998"/>
      <c r="CH209" s="998"/>
      <c r="CI209" s="998"/>
      <c r="CJ209" s="998"/>
      <c r="CK209" s="998"/>
      <c r="CL209" s="998"/>
      <c r="CM209" s="998"/>
      <c r="CN209" s="998"/>
      <c r="CO209" s="998"/>
      <c r="CP209" s="998"/>
      <c r="CQ209" s="998"/>
      <c r="CR209" s="998"/>
      <c r="CS209" s="998"/>
      <c r="CT209" s="998"/>
      <c r="CU209" s="998"/>
      <c r="CV209" s="998"/>
      <c r="CW209" s="998"/>
      <c r="CX209" s="998"/>
      <c r="CY209" s="998"/>
      <c r="CZ209" s="998"/>
      <c r="DA209" s="998"/>
      <c r="DB209" s="998"/>
      <c r="DC209" s="998"/>
      <c r="DD209" s="998"/>
      <c r="DE209" s="998"/>
      <c r="DF209" s="998"/>
      <c r="DG209" s="998"/>
      <c r="DH209" s="998"/>
      <c r="DI209" s="998"/>
      <c r="DJ209" s="998"/>
      <c r="DK209" s="998"/>
      <c r="DL209" s="998"/>
      <c r="DM209" s="998"/>
      <c r="DN209" s="998"/>
      <c r="DO209" s="998"/>
      <c r="DP209" s="998"/>
      <c r="DQ209" s="998"/>
      <c r="DR209" s="998"/>
      <c r="DS209" s="998"/>
      <c r="DT209" s="998"/>
      <c r="DU209" s="998"/>
      <c r="DV209" s="998"/>
      <c r="DW209" s="998"/>
      <c r="DX209" s="998"/>
      <c r="DY209" s="998"/>
      <c r="DZ209" s="998"/>
      <c r="EA209" s="998"/>
      <c r="EB209" s="998"/>
      <c r="EC209" s="999"/>
      <c r="ED209" s="273" t="str">
        <f t="shared" si="2"/>
        <v>xxxxxxxxxxxxxxxxxxxxxxxxxxxxxxxxxxxxxxxxxxxxxxxxxxxxxxxxxxxxxxxxxxxxxxxxxxxxxxxxxxxxxxxxxxxxxxxxxxxxxxxxxxxxxxxxxxxxxxxxxxxxxxxx</v>
      </c>
    </row>
    <row r="210" spans="1:134" x14ac:dyDescent="0.2">
      <c r="A210" s="280">
        <v>5247</v>
      </c>
      <c r="B210" s="338" t="s">
        <v>240</v>
      </c>
      <c r="C210" s="1526">
        <f>SUMPRODUCT(SUMIF('Sch ParentTrial Balance Input'!$A:$A,'Sch Parent TB Converter'!$G210:$EC210,'Sch ParentTrial Balance Input'!C:C))</f>
        <v>0</v>
      </c>
      <c r="D210" s="1526">
        <f>SUMPRODUCT(SUMIF('Sch ParentTrial Balance Input'!$A:$A,'Sch Parent TB Converter'!$G210:$EC210,'Sch ParentTrial Balance Input'!D:D))</f>
        <v>0</v>
      </c>
      <c r="E210" s="1526">
        <f>SUMPRODUCT(SUMIF('Sch ParentTrial Balance Input'!$A:$A,'Sch Parent TB Converter'!$G210:$EC210,'Sch ParentTrial Balance Input'!E:E))</f>
        <v>0</v>
      </c>
      <c r="F210" s="1526">
        <f>SUMPRODUCT(SUMIF('Sch ParentTrial Balance Input'!$A:$A,'Sch Parent TB Converter'!$G210:$EC210,'Sch ParentTrial Balance Input'!F:F))</f>
        <v>0</v>
      </c>
      <c r="G210" s="1000"/>
      <c r="H210" s="1000"/>
      <c r="I210" s="1000"/>
      <c r="J210" s="1000"/>
      <c r="K210" s="1000"/>
      <c r="L210" s="1000"/>
      <c r="M210" s="1000"/>
      <c r="N210" s="1000"/>
      <c r="O210" s="1000"/>
      <c r="P210" s="1000"/>
      <c r="Q210" s="1000"/>
      <c r="R210" s="1000"/>
      <c r="S210" s="1000"/>
      <c r="T210" s="1000"/>
      <c r="U210" s="1000"/>
      <c r="V210" s="1000"/>
      <c r="W210" s="1000"/>
      <c r="X210" s="1000"/>
      <c r="Y210" s="1000"/>
      <c r="Z210" s="1000"/>
      <c r="AA210" s="1000"/>
      <c r="AB210" s="1000"/>
      <c r="AC210" s="1000"/>
      <c r="AD210" s="1000"/>
      <c r="AE210" s="1000"/>
      <c r="AF210" s="1000"/>
      <c r="AG210" s="1000"/>
      <c r="AH210" s="1000"/>
      <c r="AI210" s="1000"/>
      <c r="AJ210" s="1000"/>
      <c r="AK210" s="1000"/>
      <c r="AL210" s="1000"/>
      <c r="AM210" s="1000"/>
      <c r="AN210" s="1000"/>
      <c r="AO210" s="1000"/>
      <c r="AP210" s="1000"/>
      <c r="AQ210" s="1000"/>
      <c r="AR210" s="1000"/>
      <c r="AS210" s="1000"/>
      <c r="AT210" s="1000"/>
      <c r="AU210" s="1000"/>
      <c r="AV210" s="1000"/>
      <c r="AW210" s="1000"/>
      <c r="AX210" s="1000"/>
      <c r="AY210" s="1000"/>
      <c r="AZ210" s="1000"/>
      <c r="BA210" s="1000"/>
      <c r="BB210" s="1000"/>
      <c r="BC210" s="1000"/>
      <c r="BD210" s="1000"/>
      <c r="BE210" s="1000"/>
      <c r="BF210" s="1000"/>
      <c r="BG210" s="1000"/>
      <c r="BH210" s="1000"/>
      <c r="BI210" s="1000"/>
      <c r="BJ210" s="1000"/>
      <c r="BK210" s="1000"/>
      <c r="BL210" s="1000"/>
      <c r="BM210" s="1000"/>
      <c r="BN210" s="1000"/>
      <c r="BO210" s="1000"/>
      <c r="BP210" s="1000"/>
      <c r="BQ210" s="1000"/>
      <c r="BR210" s="1000"/>
      <c r="BS210" s="1000"/>
      <c r="BT210" s="1000"/>
      <c r="BU210" s="1000"/>
      <c r="BV210" s="1000"/>
      <c r="BW210" s="1000"/>
      <c r="BX210" s="1000"/>
      <c r="BY210" s="1000"/>
      <c r="BZ210" s="1000"/>
      <c r="CA210" s="1000"/>
      <c r="CB210" s="1000"/>
      <c r="CC210" s="1000"/>
      <c r="CD210" s="1000"/>
      <c r="CE210" s="1000"/>
      <c r="CF210" s="1000"/>
      <c r="CG210" s="1000"/>
      <c r="CH210" s="1000"/>
      <c r="CI210" s="1000"/>
      <c r="CJ210" s="1000"/>
      <c r="CK210" s="1000"/>
      <c r="CL210" s="1000"/>
      <c r="CM210" s="1000"/>
      <c r="CN210" s="1000"/>
      <c r="CO210" s="1000"/>
      <c r="CP210" s="1000"/>
      <c r="CQ210" s="1000"/>
      <c r="CR210" s="1000"/>
      <c r="CS210" s="1000"/>
      <c r="CT210" s="1000"/>
      <c r="CU210" s="1000"/>
      <c r="CV210" s="1000"/>
      <c r="CW210" s="1000"/>
      <c r="CX210" s="1000"/>
      <c r="CY210" s="1000"/>
      <c r="CZ210" s="1000"/>
      <c r="DA210" s="1000"/>
      <c r="DB210" s="1000"/>
      <c r="DC210" s="1000"/>
      <c r="DD210" s="1000"/>
      <c r="DE210" s="1000"/>
      <c r="DF210" s="1000"/>
      <c r="DG210" s="1000"/>
      <c r="DH210" s="1000"/>
      <c r="DI210" s="1000"/>
      <c r="DJ210" s="1000"/>
      <c r="DK210" s="1000"/>
      <c r="DL210" s="1000"/>
      <c r="DM210" s="1000"/>
      <c r="DN210" s="1000"/>
      <c r="DO210" s="1000"/>
      <c r="DP210" s="1000"/>
      <c r="DQ210" s="1000"/>
      <c r="DR210" s="1000"/>
      <c r="DS210" s="1000"/>
      <c r="DT210" s="1000"/>
      <c r="DU210" s="1000"/>
      <c r="DV210" s="1000"/>
      <c r="DW210" s="1000"/>
      <c r="DX210" s="1000"/>
      <c r="DY210" s="1000"/>
      <c r="DZ210" s="1000"/>
      <c r="EA210" s="1000"/>
      <c r="EB210" s="1000"/>
      <c r="EC210" s="1001"/>
      <c r="ED210" s="273" t="str">
        <f t="shared" si="2"/>
        <v>xxxxxxxxxxxxxxxxxxxxxxxxxxxxxxxxxxxxxxxxxxxxxxxxxxxxxxxxxxxxxxxxxxxxxxxxxxxxxxxxxxxxxxxxxxxxxxxxxxxxxxxxxxxxxxxxxxxxxxxxxxxxxxxx</v>
      </c>
    </row>
    <row r="211" spans="1:134" x14ac:dyDescent="0.2">
      <c r="A211" s="280">
        <v>5930</v>
      </c>
      <c r="B211" s="338" t="s">
        <v>241</v>
      </c>
      <c r="C211" s="1526">
        <f>SUMPRODUCT(SUMIF('Sch ParentTrial Balance Input'!$A:$A,'Sch Parent TB Converter'!$G211:$EC211,'Sch ParentTrial Balance Input'!C:C))</f>
        <v>0</v>
      </c>
      <c r="D211" s="1526">
        <f>SUMPRODUCT(SUMIF('Sch ParentTrial Balance Input'!$A:$A,'Sch Parent TB Converter'!$G211:$EC211,'Sch ParentTrial Balance Input'!D:D))</f>
        <v>0</v>
      </c>
      <c r="E211" s="1526">
        <f>SUMPRODUCT(SUMIF('Sch ParentTrial Balance Input'!$A:$A,'Sch Parent TB Converter'!$G211:$EC211,'Sch ParentTrial Balance Input'!E:E))</f>
        <v>0</v>
      </c>
      <c r="F211" s="1526">
        <f>SUMPRODUCT(SUMIF('Sch ParentTrial Balance Input'!$A:$A,'Sch Parent TB Converter'!$G211:$EC211,'Sch ParentTrial Balance Input'!F:F))</f>
        <v>0</v>
      </c>
      <c r="G211" s="1000"/>
      <c r="H211" s="1000"/>
      <c r="I211" s="1000"/>
      <c r="J211" s="1000"/>
      <c r="K211" s="1000"/>
      <c r="L211" s="1000"/>
      <c r="M211" s="1000"/>
      <c r="N211" s="1000"/>
      <c r="O211" s="1000"/>
      <c r="P211" s="1000"/>
      <c r="Q211" s="1000"/>
      <c r="R211" s="1000"/>
      <c r="S211" s="1000"/>
      <c r="T211" s="1000"/>
      <c r="U211" s="1000"/>
      <c r="V211" s="1000"/>
      <c r="W211" s="1000"/>
      <c r="X211" s="1000"/>
      <c r="Y211" s="1000"/>
      <c r="Z211" s="1000"/>
      <c r="AA211" s="1000"/>
      <c r="AB211" s="1000"/>
      <c r="AC211" s="1000"/>
      <c r="AD211" s="1000"/>
      <c r="AE211" s="1000"/>
      <c r="AF211" s="1000"/>
      <c r="AG211" s="1000"/>
      <c r="AH211" s="1000"/>
      <c r="AI211" s="1000"/>
      <c r="AJ211" s="1000"/>
      <c r="AK211" s="1000"/>
      <c r="AL211" s="1000"/>
      <c r="AM211" s="1000"/>
      <c r="AN211" s="1000"/>
      <c r="AO211" s="1000"/>
      <c r="AP211" s="1000"/>
      <c r="AQ211" s="1000"/>
      <c r="AR211" s="1000"/>
      <c r="AS211" s="1000"/>
      <c r="AT211" s="1000"/>
      <c r="AU211" s="1000"/>
      <c r="AV211" s="1000"/>
      <c r="AW211" s="1000"/>
      <c r="AX211" s="1000"/>
      <c r="AY211" s="1000"/>
      <c r="AZ211" s="1000"/>
      <c r="BA211" s="1000"/>
      <c r="BB211" s="1000"/>
      <c r="BC211" s="1000"/>
      <c r="BD211" s="1000"/>
      <c r="BE211" s="1000"/>
      <c r="BF211" s="1000"/>
      <c r="BG211" s="1000"/>
      <c r="BH211" s="1000"/>
      <c r="BI211" s="1000"/>
      <c r="BJ211" s="1000"/>
      <c r="BK211" s="1000"/>
      <c r="BL211" s="1000"/>
      <c r="BM211" s="1000"/>
      <c r="BN211" s="1000"/>
      <c r="BO211" s="1000"/>
      <c r="BP211" s="1000"/>
      <c r="BQ211" s="1000"/>
      <c r="BR211" s="1000"/>
      <c r="BS211" s="1000"/>
      <c r="BT211" s="1000"/>
      <c r="BU211" s="1000"/>
      <c r="BV211" s="1000"/>
      <c r="BW211" s="1000"/>
      <c r="BX211" s="1000"/>
      <c r="BY211" s="1000"/>
      <c r="BZ211" s="1000"/>
      <c r="CA211" s="1000"/>
      <c r="CB211" s="1000"/>
      <c r="CC211" s="1000"/>
      <c r="CD211" s="1000"/>
      <c r="CE211" s="1000"/>
      <c r="CF211" s="1000"/>
      <c r="CG211" s="1000"/>
      <c r="CH211" s="1000"/>
      <c r="CI211" s="1000"/>
      <c r="CJ211" s="1000"/>
      <c r="CK211" s="1000"/>
      <c r="CL211" s="1000"/>
      <c r="CM211" s="1000"/>
      <c r="CN211" s="1000"/>
      <c r="CO211" s="1000"/>
      <c r="CP211" s="1000"/>
      <c r="CQ211" s="1000"/>
      <c r="CR211" s="1000"/>
      <c r="CS211" s="1000"/>
      <c r="CT211" s="1000"/>
      <c r="CU211" s="1000"/>
      <c r="CV211" s="1000"/>
      <c r="CW211" s="1000"/>
      <c r="CX211" s="1000"/>
      <c r="CY211" s="1000"/>
      <c r="CZ211" s="1000"/>
      <c r="DA211" s="1000"/>
      <c r="DB211" s="1000"/>
      <c r="DC211" s="1000"/>
      <c r="DD211" s="1000"/>
      <c r="DE211" s="1000"/>
      <c r="DF211" s="1000"/>
      <c r="DG211" s="1000"/>
      <c r="DH211" s="1000"/>
      <c r="DI211" s="1000"/>
      <c r="DJ211" s="1000"/>
      <c r="DK211" s="1000"/>
      <c r="DL211" s="1000"/>
      <c r="DM211" s="1000"/>
      <c r="DN211" s="1000"/>
      <c r="DO211" s="1000"/>
      <c r="DP211" s="1000"/>
      <c r="DQ211" s="1000"/>
      <c r="DR211" s="1000"/>
      <c r="DS211" s="1000"/>
      <c r="DT211" s="1000"/>
      <c r="DU211" s="1000"/>
      <c r="DV211" s="1000"/>
      <c r="DW211" s="1000"/>
      <c r="DX211" s="1000"/>
      <c r="DY211" s="1000"/>
      <c r="DZ211" s="1000"/>
      <c r="EA211" s="1000"/>
      <c r="EB211" s="1000"/>
      <c r="EC211" s="1001"/>
      <c r="ED211" s="273" t="str">
        <f t="shared" si="2"/>
        <v>xxxxxxxxxxxxxxxxxxxxxxxxxxxxxxxxxxxxxxxxxxxxxxxxxxxxxxxxxxxxxxxxxxxxxxxxxxxxxxxxxxxxxxxxxxxxxxxxxxxxxxxxxxxxxxxxxxxxxxxxxxxxxxxx</v>
      </c>
    </row>
    <row r="212" spans="1:134" x14ac:dyDescent="0.2">
      <c r="A212" s="280"/>
      <c r="B212" s="922"/>
      <c r="C212" s="1526"/>
      <c r="D212" s="1528"/>
      <c r="E212" s="1528"/>
      <c r="F212" s="1528"/>
      <c r="G212" s="1020"/>
      <c r="H212" s="1020"/>
      <c r="I212" s="1020"/>
      <c r="J212" s="1020"/>
      <c r="K212" s="1020"/>
      <c r="L212" s="1020"/>
      <c r="M212" s="1020"/>
      <c r="N212" s="1020"/>
      <c r="O212" s="1020"/>
      <c r="P212" s="1020"/>
      <c r="Q212" s="1020"/>
      <c r="R212" s="1020"/>
      <c r="S212" s="1020"/>
      <c r="T212" s="1020"/>
      <c r="U212" s="1020"/>
      <c r="V212" s="1020"/>
      <c r="W212" s="1020"/>
      <c r="X212" s="1020"/>
      <c r="Y212" s="1020"/>
      <c r="Z212" s="1020"/>
      <c r="AA212" s="1020"/>
      <c r="AB212" s="1020"/>
      <c r="AC212" s="1020"/>
      <c r="AD212" s="1020"/>
      <c r="AE212" s="1020"/>
      <c r="AF212" s="1020"/>
      <c r="AG212" s="1020"/>
      <c r="AH212" s="1020"/>
      <c r="AI212" s="1020"/>
      <c r="AJ212" s="1020"/>
      <c r="AK212" s="1020"/>
      <c r="AL212" s="1020"/>
      <c r="AM212" s="1020"/>
      <c r="AN212" s="1020"/>
      <c r="AO212" s="1020"/>
      <c r="AP212" s="1020"/>
      <c r="AQ212" s="1020"/>
      <c r="AR212" s="1020"/>
      <c r="AS212" s="1020"/>
      <c r="AT212" s="1020"/>
      <c r="AU212" s="1020"/>
      <c r="AV212" s="1020"/>
      <c r="AW212" s="1020"/>
      <c r="AX212" s="1020"/>
      <c r="AY212" s="1020"/>
      <c r="AZ212" s="1020"/>
      <c r="BA212" s="1020"/>
      <c r="BB212" s="1020"/>
      <c r="BC212" s="1020"/>
      <c r="BD212" s="1020"/>
      <c r="BE212" s="1020"/>
      <c r="BF212" s="1020"/>
      <c r="BG212" s="1020"/>
      <c r="BH212" s="1020"/>
      <c r="BI212" s="1020"/>
      <c r="BJ212" s="1020"/>
      <c r="BK212" s="1020"/>
      <c r="BL212" s="1020"/>
      <c r="BM212" s="1020"/>
      <c r="BN212" s="1020"/>
      <c r="BO212" s="1020"/>
      <c r="BP212" s="1020"/>
      <c r="BQ212" s="1020"/>
      <c r="BR212" s="1020"/>
      <c r="BS212" s="1020"/>
      <c r="BT212" s="1020"/>
      <c r="BU212" s="1020"/>
      <c r="BV212" s="1020"/>
      <c r="BW212" s="1020"/>
      <c r="BX212" s="1020"/>
      <c r="BY212" s="1020"/>
      <c r="BZ212" s="1020"/>
      <c r="CA212" s="1020"/>
      <c r="CB212" s="1020"/>
      <c r="CC212" s="1020"/>
      <c r="CD212" s="1020"/>
      <c r="CE212" s="1020"/>
      <c r="CF212" s="1020"/>
      <c r="CG212" s="1020"/>
      <c r="CH212" s="1020"/>
      <c r="CI212" s="1020"/>
      <c r="CJ212" s="1020"/>
      <c r="CK212" s="1020"/>
      <c r="CL212" s="1020"/>
      <c r="CM212" s="1020"/>
      <c r="CN212" s="1020"/>
      <c r="CO212" s="1020"/>
      <c r="CP212" s="1020"/>
      <c r="CQ212" s="1020"/>
      <c r="CR212" s="1020"/>
      <c r="CS212" s="1020"/>
      <c r="CT212" s="1020"/>
      <c r="CU212" s="1020"/>
      <c r="CV212" s="1020"/>
      <c r="CW212" s="1020"/>
      <c r="CX212" s="1020"/>
      <c r="CY212" s="1020"/>
      <c r="CZ212" s="1020"/>
      <c r="DA212" s="1020"/>
      <c r="DB212" s="1020"/>
      <c r="DC212" s="1020"/>
      <c r="DD212" s="1020"/>
      <c r="DE212" s="1020"/>
      <c r="DF212" s="1020"/>
      <c r="DG212" s="1020"/>
      <c r="DH212" s="1020"/>
      <c r="DI212" s="1020"/>
      <c r="DJ212" s="1020"/>
      <c r="DK212" s="1020"/>
      <c r="DL212" s="1020"/>
      <c r="DM212" s="1020"/>
      <c r="DN212" s="1020"/>
      <c r="DO212" s="1020"/>
      <c r="DP212" s="1020"/>
      <c r="DQ212" s="1020"/>
      <c r="DR212" s="1020"/>
      <c r="DS212" s="1020"/>
      <c r="DT212" s="1020"/>
      <c r="DU212" s="1020"/>
      <c r="DV212" s="1020"/>
      <c r="DW212" s="1020"/>
      <c r="DX212" s="1020"/>
      <c r="DY212" s="1020"/>
      <c r="DZ212" s="1020"/>
      <c r="EA212" s="1020"/>
      <c r="EB212" s="1020"/>
      <c r="EC212" s="1021"/>
      <c r="ED212" s="273" t="str">
        <f t="shared" si="2"/>
        <v>xxxxxxxxxxxxxxxxxxxxxxxxxxxxxxxxxxxxxxxxxxxxxxxxxxxxxxxxxxxxxxxxxxxxxxxxxxxxxxxxxxxxxxxxxxxxxxxxxxxxxxxxxxxxxxxxxxxxxxxxxxxxxxxx</v>
      </c>
    </row>
    <row r="213" spans="1:134" x14ac:dyDescent="0.2">
      <c r="A213" s="342"/>
      <c r="B213" s="344" t="s">
        <v>242</v>
      </c>
      <c r="C213" s="1529"/>
      <c r="D213" s="1530"/>
      <c r="E213" s="1530"/>
      <c r="F213" s="1530"/>
      <c r="G213" s="1002"/>
      <c r="H213" s="1002"/>
      <c r="I213" s="1002"/>
      <c r="J213" s="1002"/>
      <c r="K213" s="1002"/>
      <c r="L213" s="1002"/>
      <c r="M213" s="1002"/>
      <c r="N213" s="1002"/>
      <c r="O213" s="1002"/>
      <c r="P213" s="1002"/>
      <c r="Q213" s="1002"/>
      <c r="R213" s="1002"/>
      <c r="S213" s="1002"/>
      <c r="T213" s="1002"/>
      <c r="U213" s="1002"/>
      <c r="V213" s="1002"/>
      <c r="W213" s="1002"/>
      <c r="X213" s="1002"/>
      <c r="Y213" s="1002"/>
      <c r="Z213" s="1002"/>
      <c r="AA213" s="1002"/>
      <c r="AB213" s="1002"/>
      <c r="AC213" s="1002"/>
      <c r="AD213" s="1002"/>
      <c r="AE213" s="1002"/>
      <c r="AF213" s="1002"/>
      <c r="AG213" s="1002"/>
      <c r="AH213" s="1002"/>
      <c r="AI213" s="1002"/>
      <c r="AJ213" s="1002"/>
      <c r="AK213" s="1002"/>
      <c r="AL213" s="1002"/>
      <c r="AM213" s="1002"/>
      <c r="AN213" s="1002"/>
      <c r="AO213" s="1002"/>
      <c r="AP213" s="1002"/>
      <c r="AQ213" s="1002"/>
      <c r="AR213" s="1002"/>
      <c r="AS213" s="1002"/>
      <c r="AT213" s="1002"/>
      <c r="AU213" s="1002"/>
      <c r="AV213" s="1002"/>
      <c r="AW213" s="1002"/>
      <c r="AX213" s="1002"/>
      <c r="AY213" s="1002"/>
      <c r="AZ213" s="1002"/>
      <c r="BA213" s="1002"/>
      <c r="BB213" s="1002"/>
      <c r="BC213" s="1002"/>
      <c r="BD213" s="1002"/>
      <c r="BE213" s="1002"/>
      <c r="BF213" s="1002"/>
      <c r="BG213" s="1002"/>
      <c r="BH213" s="1002"/>
      <c r="BI213" s="1002"/>
      <c r="BJ213" s="1002"/>
      <c r="BK213" s="1002"/>
      <c r="BL213" s="1002"/>
      <c r="BM213" s="1002"/>
      <c r="BN213" s="1002"/>
      <c r="BO213" s="1002"/>
      <c r="BP213" s="1002"/>
      <c r="BQ213" s="1002"/>
      <c r="BR213" s="1002"/>
      <c r="BS213" s="1002"/>
      <c r="BT213" s="1002"/>
      <c r="BU213" s="1002"/>
      <c r="BV213" s="1002"/>
      <c r="BW213" s="1002"/>
      <c r="BX213" s="1002"/>
      <c r="BY213" s="1002"/>
      <c r="BZ213" s="1002"/>
      <c r="CA213" s="1002"/>
      <c r="CB213" s="1002"/>
      <c r="CC213" s="1002"/>
      <c r="CD213" s="1002"/>
      <c r="CE213" s="1002"/>
      <c r="CF213" s="1002"/>
      <c r="CG213" s="1002"/>
      <c r="CH213" s="1002"/>
      <c r="CI213" s="1002"/>
      <c r="CJ213" s="1002"/>
      <c r="CK213" s="1002"/>
      <c r="CL213" s="1002"/>
      <c r="CM213" s="1002"/>
      <c r="CN213" s="1002"/>
      <c r="CO213" s="1002"/>
      <c r="CP213" s="1002"/>
      <c r="CQ213" s="1002"/>
      <c r="CR213" s="1002"/>
      <c r="CS213" s="1002"/>
      <c r="CT213" s="1002"/>
      <c r="CU213" s="1002"/>
      <c r="CV213" s="1002"/>
      <c r="CW213" s="1002"/>
      <c r="CX213" s="1002"/>
      <c r="CY213" s="1002"/>
      <c r="CZ213" s="1002"/>
      <c r="DA213" s="1002"/>
      <c r="DB213" s="1002"/>
      <c r="DC213" s="1002"/>
      <c r="DD213" s="1002"/>
      <c r="DE213" s="1002"/>
      <c r="DF213" s="1002"/>
      <c r="DG213" s="1002"/>
      <c r="DH213" s="1002"/>
      <c r="DI213" s="1002"/>
      <c r="DJ213" s="1002"/>
      <c r="DK213" s="1002"/>
      <c r="DL213" s="1002"/>
      <c r="DM213" s="1002"/>
      <c r="DN213" s="1002"/>
      <c r="DO213" s="1002"/>
      <c r="DP213" s="1002"/>
      <c r="DQ213" s="1002"/>
      <c r="DR213" s="1002"/>
      <c r="DS213" s="1002"/>
      <c r="DT213" s="1002"/>
      <c r="DU213" s="1002"/>
      <c r="DV213" s="1002"/>
      <c r="DW213" s="1002"/>
      <c r="DX213" s="1002"/>
      <c r="DY213" s="1002"/>
      <c r="DZ213" s="1002"/>
      <c r="EA213" s="1002"/>
      <c r="EB213" s="1002"/>
      <c r="EC213" s="1003"/>
      <c r="ED213" s="273" t="str">
        <f t="shared" ref="ED213:ED265" si="3">CONCATENATE("x",G213,"x",H213,"x",I213,"x",J213,"x",K213,"x",L213,"x",M213,"x",N213,"x",O213,"x",P213,"x",Q213,"x",R213,"x",S213,"x",T213,"x",U213,"x",V213,"x",W213,"x",X213,"x",Y213,"x",Z213,"x",AA213,"x",AB213,"x",AC213,"x",AD213,"x",AE213,"x",AF213,"x",AG213,"x",AH213,"x",AI213,"x",AJ213,"x",AK213,"x",AL213,"x",AM213,"x",AN213,"x",AO213,"x",AP213,"x",AQ213,"x",AR213,"x",AS213,"x",AT213,"x",AU213,"x",AV213,"x",AW213,"x",AX213,"x",AY213,"x",AZ213,"x",BA213,"x",BB213,"x",BC213,"x",BD213,"x",BE213,"x",BF213,"x",BG213,"x",BH213,"x",BI213,"x",BJ213,"x",BK213,"x",BL213,"x",BM213,"x",BN213,"x",BO213,"x",BP213,"x",BQ213,"x",BR213,"x",BS213,"x",BT213,"x",BU213,"x",BV213,"x",BW213,"x",BX213,"x",BY213,"x",BZ213,"x",CA213,"x",CB213,"x",CC213,"x",CD213,"x",CE213,"x",CF213,"x",CG213,"x",CH213,"x",CI213,"x",CJ213,"x",CK213,"x",CL213,"x",CM213,"x",CN213,"x",CO213,"x",CP213,"x",CQ213,"x",CR213,"x",CS213,"x",CT213,"x",CU213,"x",CV213,"x",CW213,"x",CX213,"x",CY213,"x",CZ213,"x",DA213,"x",DB213,"x",DC213,"x",DD213,"x",DE213,"x",DF213,"x",DG213,"x",DH213,"x",DI213,"x",DJ213,"x",DK213,"x",DL213,"x",DM213,"x",DN213,"x",DO213,"x",DP213,"x",DQ213,"x",DR213,"x",DS213,"x",DT213,"x",DU213,"x",DV213,"x",DW213,"x",DX213,"x",DY213,"x",DZ213,"x",EA213,"x",EB213,"x",EC213,"x")</f>
        <v>xxxxxxxxxxxxxxxxxxxxxxxxxxxxxxxxxxxxxxxxxxxxxxxxxxxxxxxxxxxxxxxxxxxxxxxxxxxxxxxxxxxxxxxxxxxxxxxxxxxxxxxxxxxxxxxxxxxxxxxxxxxxxxxx</v>
      </c>
    </row>
    <row r="214" spans="1:134" x14ac:dyDescent="0.2">
      <c r="A214" s="280"/>
      <c r="B214" s="909" t="s">
        <v>233</v>
      </c>
      <c r="C214" s="1526"/>
      <c r="D214" s="1528"/>
      <c r="E214" s="1528"/>
      <c r="F214" s="1528"/>
      <c r="G214" s="998"/>
      <c r="H214" s="998"/>
      <c r="I214" s="998"/>
      <c r="J214" s="998"/>
      <c r="K214" s="998"/>
      <c r="L214" s="998"/>
      <c r="M214" s="998"/>
      <c r="N214" s="998"/>
      <c r="O214" s="998"/>
      <c r="P214" s="998"/>
      <c r="Q214" s="998"/>
      <c r="R214" s="998"/>
      <c r="S214" s="998"/>
      <c r="T214" s="998"/>
      <c r="U214" s="998"/>
      <c r="V214" s="998"/>
      <c r="W214" s="998"/>
      <c r="X214" s="998"/>
      <c r="Y214" s="998"/>
      <c r="Z214" s="998"/>
      <c r="AA214" s="998"/>
      <c r="AB214" s="998"/>
      <c r="AC214" s="998"/>
      <c r="AD214" s="998"/>
      <c r="AE214" s="998"/>
      <c r="AF214" s="998"/>
      <c r="AG214" s="998"/>
      <c r="AH214" s="998"/>
      <c r="AI214" s="998"/>
      <c r="AJ214" s="998"/>
      <c r="AK214" s="998"/>
      <c r="AL214" s="998"/>
      <c r="AM214" s="998"/>
      <c r="AN214" s="998"/>
      <c r="AO214" s="998"/>
      <c r="AP214" s="998"/>
      <c r="AQ214" s="998"/>
      <c r="AR214" s="998"/>
      <c r="AS214" s="998"/>
      <c r="AT214" s="998"/>
      <c r="AU214" s="998"/>
      <c r="AV214" s="998"/>
      <c r="AW214" s="998"/>
      <c r="AX214" s="998"/>
      <c r="AY214" s="998"/>
      <c r="AZ214" s="998"/>
      <c r="BA214" s="998"/>
      <c r="BB214" s="998"/>
      <c r="BC214" s="998"/>
      <c r="BD214" s="998"/>
      <c r="BE214" s="998"/>
      <c r="BF214" s="998"/>
      <c r="BG214" s="998"/>
      <c r="BH214" s="998"/>
      <c r="BI214" s="998"/>
      <c r="BJ214" s="998"/>
      <c r="BK214" s="998"/>
      <c r="BL214" s="998"/>
      <c r="BM214" s="998"/>
      <c r="BN214" s="998"/>
      <c r="BO214" s="998"/>
      <c r="BP214" s="998"/>
      <c r="BQ214" s="998"/>
      <c r="BR214" s="998"/>
      <c r="BS214" s="998"/>
      <c r="BT214" s="998"/>
      <c r="BU214" s="998"/>
      <c r="BV214" s="998"/>
      <c r="BW214" s="998"/>
      <c r="BX214" s="998"/>
      <c r="BY214" s="998"/>
      <c r="BZ214" s="998"/>
      <c r="CA214" s="998"/>
      <c r="CB214" s="998"/>
      <c r="CC214" s="998"/>
      <c r="CD214" s="998"/>
      <c r="CE214" s="998"/>
      <c r="CF214" s="998"/>
      <c r="CG214" s="998"/>
      <c r="CH214" s="998"/>
      <c r="CI214" s="998"/>
      <c r="CJ214" s="998"/>
      <c r="CK214" s="998"/>
      <c r="CL214" s="998"/>
      <c r="CM214" s="998"/>
      <c r="CN214" s="998"/>
      <c r="CO214" s="998"/>
      <c r="CP214" s="998"/>
      <c r="CQ214" s="998"/>
      <c r="CR214" s="998"/>
      <c r="CS214" s="998"/>
      <c r="CT214" s="998"/>
      <c r="CU214" s="998"/>
      <c r="CV214" s="998"/>
      <c r="CW214" s="998"/>
      <c r="CX214" s="998"/>
      <c r="CY214" s="998"/>
      <c r="CZ214" s="998"/>
      <c r="DA214" s="998"/>
      <c r="DB214" s="998"/>
      <c r="DC214" s="998"/>
      <c r="DD214" s="998"/>
      <c r="DE214" s="998"/>
      <c r="DF214" s="998"/>
      <c r="DG214" s="998"/>
      <c r="DH214" s="998"/>
      <c r="DI214" s="998"/>
      <c r="DJ214" s="998"/>
      <c r="DK214" s="998"/>
      <c r="DL214" s="998"/>
      <c r="DM214" s="998"/>
      <c r="DN214" s="998"/>
      <c r="DO214" s="998"/>
      <c r="DP214" s="998"/>
      <c r="DQ214" s="998"/>
      <c r="DR214" s="998"/>
      <c r="DS214" s="998"/>
      <c r="DT214" s="998"/>
      <c r="DU214" s="998"/>
      <c r="DV214" s="998"/>
      <c r="DW214" s="998"/>
      <c r="DX214" s="998"/>
      <c r="DY214" s="998"/>
      <c r="DZ214" s="998"/>
      <c r="EA214" s="998"/>
      <c r="EB214" s="998"/>
      <c r="EC214" s="999"/>
      <c r="ED214" s="273" t="str">
        <f t="shared" si="3"/>
        <v>xxxxxxxxxxxxxxxxxxxxxxxxxxxxxxxxxxxxxxxxxxxxxxxxxxxxxxxxxxxxxxxxxxxxxxxxxxxxxxxxxxxxxxxxxxxxxxxxxxxxxxxxxxxxxxxxxxxxxxxxxxxxxxxx</v>
      </c>
    </row>
    <row r="215" spans="1:134" x14ac:dyDescent="0.2">
      <c r="A215" s="280">
        <v>5240</v>
      </c>
      <c r="B215" s="338" t="s">
        <v>243</v>
      </c>
      <c r="C215" s="1526">
        <f>SUMPRODUCT(SUMIF('Sch ParentTrial Balance Input'!$A:$A,'Sch Parent TB Converter'!$G215:$EC215,'Sch ParentTrial Balance Input'!C:C))</f>
        <v>0</v>
      </c>
      <c r="D215" s="1526">
        <f>SUMPRODUCT(SUMIF('Sch ParentTrial Balance Input'!$A:$A,'Sch Parent TB Converter'!$G215:$EC215,'Sch ParentTrial Balance Input'!D:D))</f>
        <v>0</v>
      </c>
      <c r="E215" s="1526">
        <f>SUMPRODUCT(SUMIF('Sch ParentTrial Balance Input'!$A:$A,'Sch Parent TB Converter'!$G215:$EC215,'Sch ParentTrial Balance Input'!E:E))</f>
        <v>0</v>
      </c>
      <c r="F215" s="1526">
        <f>SUMPRODUCT(SUMIF('Sch ParentTrial Balance Input'!$A:$A,'Sch Parent TB Converter'!$G215:$EC215,'Sch ParentTrial Balance Input'!F:F))</f>
        <v>0</v>
      </c>
      <c r="G215" s="1000"/>
      <c r="H215" s="1000"/>
      <c r="I215" s="1000"/>
      <c r="J215" s="1000"/>
      <c r="K215" s="1000"/>
      <c r="L215" s="1000"/>
      <c r="M215" s="1000"/>
      <c r="N215" s="1000"/>
      <c r="O215" s="1000"/>
      <c r="P215" s="1000"/>
      <c r="Q215" s="1000"/>
      <c r="R215" s="1000"/>
      <c r="S215" s="1000"/>
      <c r="T215" s="1000"/>
      <c r="U215" s="1000"/>
      <c r="V215" s="1000"/>
      <c r="W215" s="1000"/>
      <c r="X215" s="1000"/>
      <c r="Y215" s="1000"/>
      <c r="Z215" s="1000"/>
      <c r="AA215" s="1000"/>
      <c r="AB215" s="1000"/>
      <c r="AC215" s="1000"/>
      <c r="AD215" s="1000"/>
      <c r="AE215" s="1000"/>
      <c r="AF215" s="1000"/>
      <c r="AG215" s="1000"/>
      <c r="AH215" s="1000"/>
      <c r="AI215" s="1000"/>
      <c r="AJ215" s="1000"/>
      <c r="AK215" s="1000"/>
      <c r="AL215" s="1000"/>
      <c r="AM215" s="1000"/>
      <c r="AN215" s="1000"/>
      <c r="AO215" s="1000"/>
      <c r="AP215" s="1000"/>
      <c r="AQ215" s="1000"/>
      <c r="AR215" s="1000"/>
      <c r="AS215" s="1000"/>
      <c r="AT215" s="1000"/>
      <c r="AU215" s="1000"/>
      <c r="AV215" s="1000"/>
      <c r="AW215" s="1000"/>
      <c r="AX215" s="1000"/>
      <c r="AY215" s="1000"/>
      <c r="AZ215" s="1000"/>
      <c r="BA215" s="1000"/>
      <c r="BB215" s="1000"/>
      <c r="BC215" s="1000"/>
      <c r="BD215" s="1000"/>
      <c r="BE215" s="1000"/>
      <c r="BF215" s="1000"/>
      <c r="BG215" s="1000"/>
      <c r="BH215" s="1000"/>
      <c r="BI215" s="1000"/>
      <c r="BJ215" s="1000"/>
      <c r="BK215" s="1000"/>
      <c r="BL215" s="1000"/>
      <c r="BM215" s="1000"/>
      <c r="BN215" s="1000"/>
      <c r="BO215" s="1000"/>
      <c r="BP215" s="1000"/>
      <c r="BQ215" s="1000"/>
      <c r="BR215" s="1000"/>
      <c r="BS215" s="1000"/>
      <c r="BT215" s="1000"/>
      <c r="BU215" s="1000"/>
      <c r="BV215" s="1000"/>
      <c r="BW215" s="1000"/>
      <c r="BX215" s="1000"/>
      <c r="BY215" s="1000"/>
      <c r="BZ215" s="1000"/>
      <c r="CA215" s="1000"/>
      <c r="CB215" s="1000"/>
      <c r="CC215" s="1000"/>
      <c r="CD215" s="1000"/>
      <c r="CE215" s="1000"/>
      <c r="CF215" s="1000"/>
      <c r="CG215" s="1000"/>
      <c r="CH215" s="1000"/>
      <c r="CI215" s="1000"/>
      <c r="CJ215" s="1000"/>
      <c r="CK215" s="1000"/>
      <c r="CL215" s="1000"/>
      <c r="CM215" s="1000"/>
      <c r="CN215" s="1000"/>
      <c r="CO215" s="1000"/>
      <c r="CP215" s="1000"/>
      <c r="CQ215" s="1000"/>
      <c r="CR215" s="1000"/>
      <c r="CS215" s="1000"/>
      <c r="CT215" s="1000"/>
      <c r="CU215" s="1000"/>
      <c r="CV215" s="1000"/>
      <c r="CW215" s="1000"/>
      <c r="CX215" s="1000"/>
      <c r="CY215" s="1000"/>
      <c r="CZ215" s="1000"/>
      <c r="DA215" s="1000"/>
      <c r="DB215" s="1000"/>
      <c r="DC215" s="1000"/>
      <c r="DD215" s="1000"/>
      <c r="DE215" s="1000"/>
      <c r="DF215" s="1000"/>
      <c r="DG215" s="1000"/>
      <c r="DH215" s="1000"/>
      <c r="DI215" s="1000"/>
      <c r="DJ215" s="1000"/>
      <c r="DK215" s="1000"/>
      <c r="DL215" s="1000"/>
      <c r="DM215" s="1000"/>
      <c r="DN215" s="1000"/>
      <c r="DO215" s="1000"/>
      <c r="DP215" s="1000"/>
      <c r="DQ215" s="1000"/>
      <c r="DR215" s="1000"/>
      <c r="DS215" s="1000"/>
      <c r="DT215" s="1000"/>
      <c r="DU215" s="1000"/>
      <c r="DV215" s="1000"/>
      <c r="DW215" s="1000"/>
      <c r="DX215" s="1000"/>
      <c r="DY215" s="1000"/>
      <c r="DZ215" s="1000"/>
      <c r="EA215" s="1000"/>
      <c r="EB215" s="1000"/>
      <c r="EC215" s="1001"/>
      <c r="ED215" s="273" t="str">
        <f t="shared" si="3"/>
        <v>xxxxxxxxxxxxxxxxxxxxxxxxxxxxxxxxxxxxxxxxxxxxxxxxxxxxxxxxxxxxxxxxxxxxxxxxxxxxxxxxxxxxxxxxxxxxxxxxxxxxxxxxxxxxxxxxxxxxxxxxxxxxxxxx</v>
      </c>
    </row>
    <row r="216" spans="1:134" x14ac:dyDescent="0.2">
      <c r="A216" s="280">
        <v>5227</v>
      </c>
      <c r="B216" s="338" t="s">
        <v>244</v>
      </c>
      <c r="C216" s="1526">
        <f>SUMPRODUCT(SUMIF('Sch ParentTrial Balance Input'!$A:$A,'Sch Parent TB Converter'!$G216:$EC216,'Sch ParentTrial Balance Input'!C:C))</f>
        <v>0</v>
      </c>
      <c r="D216" s="1526">
        <f>SUMPRODUCT(SUMIF('Sch ParentTrial Balance Input'!$A:$A,'Sch Parent TB Converter'!$G216:$EC216,'Sch ParentTrial Balance Input'!D:D))</f>
        <v>0</v>
      </c>
      <c r="E216" s="1526">
        <f>SUMPRODUCT(SUMIF('Sch ParentTrial Balance Input'!$A:$A,'Sch Parent TB Converter'!$G216:$EC216,'Sch ParentTrial Balance Input'!E:E))</f>
        <v>0</v>
      </c>
      <c r="F216" s="1526">
        <f>SUMPRODUCT(SUMIF('Sch ParentTrial Balance Input'!$A:$A,'Sch Parent TB Converter'!$G216:$EC216,'Sch ParentTrial Balance Input'!F:F))</f>
        <v>0</v>
      </c>
      <c r="G216" s="1000"/>
      <c r="H216" s="1000"/>
      <c r="I216" s="1000"/>
      <c r="J216" s="1000"/>
      <c r="K216" s="1000"/>
      <c r="L216" s="1000"/>
      <c r="M216" s="1000"/>
      <c r="N216" s="1000"/>
      <c r="O216" s="1000"/>
      <c r="P216" s="1000"/>
      <c r="Q216" s="1000"/>
      <c r="R216" s="1000"/>
      <c r="S216" s="1000"/>
      <c r="T216" s="1000"/>
      <c r="U216" s="1000"/>
      <c r="V216" s="1000"/>
      <c r="W216" s="1000"/>
      <c r="X216" s="1000"/>
      <c r="Y216" s="1000"/>
      <c r="Z216" s="1000"/>
      <c r="AA216" s="1000"/>
      <c r="AB216" s="1000"/>
      <c r="AC216" s="1000"/>
      <c r="AD216" s="1000"/>
      <c r="AE216" s="1000"/>
      <c r="AF216" s="1000"/>
      <c r="AG216" s="1000"/>
      <c r="AH216" s="1000"/>
      <c r="AI216" s="1000"/>
      <c r="AJ216" s="1000"/>
      <c r="AK216" s="1000"/>
      <c r="AL216" s="1000"/>
      <c r="AM216" s="1000"/>
      <c r="AN216" s="1000"/>
      <c r="AO216" s="1000"/>
      <c r="AP216" s="1000"/>
      <c r="AQ216" s="1000"/>
      <c r="AR216" s="1000"/>
      <c r="AS216" s="1000"/>
      <c r="AT216" s="1000"/>
      <c r="AU216" s="1000"/>
      <c r="AV216" s="1000"/>
      <c r="AW216" s="1000"/>
      <c r="AX216" s="1000"/>
      <c r="AY216" s="1000"/>
      <c r="AZ216" s="1000"/>
      <c r="BA216" s="1000"/>
      <c r="BB216" s="1000"/>
      <c r="BC216" s="1000"/>
      <c r="BD216" s="1000"/>
      <c r="BE216" s="1000"/>
      <c r="BF216" s="1000"/>
      <c r="BG216" s="1000"/>
      <c r="BH216" s="1000"/>
      <c r="BI216" s="1000"/>
      <c r="BJ216" s="1000"/>
      <c r="BK216" s="1000"/>
      <c r="BL216" s="1000"/>
      <c r="BM216" s="1000"/>
      <c r="BN216" s="1000"/>
      <c r="BO216" s="1000"/>
      <c r="BP216" s="1000"/>
      <c r="BQ216" s="1000"/>
      <c r="BR216" s="1000"/>
      <c r="BS216" s="1000"/>
      <c r="BT216" s="1000"/>
      <c r="BU216" s="1000"/>
      <c r="BV216" s="1000"/>
      <c r="BW216" s="1000"/>
      <c r="BX216" s="1000"/>
      <c r="BY216" s="1000"/>
      <c r="BZ216" s="1000"/>
      <c r="CA216" s="1000"/>
      <c r="CB216" s="1000"/>
      <c r="CC216" s="1000"/>
      <c r="CD216" s="1000"/>
      <c r="CE216" s="1000"/>
      <c r="CF216" s="1000"/>
      <c r="CG216" s="1000"/>
      <c r="CH216" s="1000"/>
      <c r="CI216" s="1000"/>
      <c r="CJ216" s="1000"/>
      <c r="CK216" s="1000"/>
      <c r="CL216" s="1000"/>
      <c r="CM216" s="1000"/>
      <c r="CN216" s="1000"/>
      <c r="CO216" s="1000"/>
      <c r="CP216" s="1000"/>
      <c r="CQ216" s="1000"/>
      <c r="CR216" s="1000"/>
      <c r="CS216" s="1000"/>
      <c r="CT216" s="1000"/>
      <c r="CU216" s="1000"/>
      <c r="CV216" s="1000"/>
      <c r="CW216" s="1000"/>
      <c r="CX216" s="1000"/>
      <c r="CY216" s="1000"/>
      <c r="CZ216" s="1000"/>
      <c r="DA216" s="1000"/>
      <c r="DB216" s="1000"/>
      <c r="DC216" s="1000"/>
      <c r="DD216" s="1000"/>
      <c r="DE216" s="1000"/>
      <c r="DF216" s="1000"/>
      <c r="DG216" s="1000"/>
      <c r="DH216" s="1000"/>
      <c r="DI216" s="1000"/>
      <c r="DJ216" s="1000"/>
      <c r="DK216" s="1000"/>
      <c r="DL216" s="1000"/>
      <c r="DM216" s="1000"/>
      <c r="DN216" s="1000"/>
      <c r="DO216" s="1000"/>
      <c r="DP216" s="1000"/>
      <c r="DQ216" s="1000"/>
      <c r="DR216" s="1000"/>
      <c r="DS216" s="1000"/>
      <c r="DT216" s="1000"/>
      <c r="DU216" s="1000"/>
      <c r="DV216" s="1000"/>
      <c r="DW216" s="1000"/>
      <c r="DX216" s="1000"/>
      <c r="DY216" s="1000"/>
      <c r="DZ216" s="1000"/>
      <c r="EA216" s="1000"/>
      <c r="EB216" s="1000"/>
      <c r="EC216" s="1001"/>
      <c r="ED216" s="273" t="str">
        <f t="shared" si="3"/>
        <v>xxxxxxxxxxxxxxxxxxxxxxxxxxxxxxxxxxxxxxxxxxxxxxxxxxxxxxxxxxxxxxxxxxxxxxxxxxxxxxxxxxxxxxxxxxxxxxxxxxxxxxxxxxxxxxxxxxxxxxxxxxxxxxxx</v>
      </c>
    </row>
    <row r="217" spans="1:134" x14ac:dyDescent="0.2">
      <c r="A217" s="280">
        <v>5228</v>
      </c>
      <c r="B217" s="338" t="s">
        <v>245</v>
      </c>
      <c r="C217" s="1526">
        <f>SUMPRODUCT(SUMIF('Sch ParentTrial Balance Input'!$A:$A,'Sch Parent TB Converter'!$G217:$EC217,'Sch ParentTrial Balance Input'!C:C))</f>
        <v>0</v>
      </c>
      <c r="D217" s="1526">
        <f>SUMPRODUCT(SUMIF('Sch ParentTrial Balance Input'!$A:$A,'Sch Parent TB Converter'!$G217:$EC217,'Sch ParentTrial Balance Input'!D:D))</f>
        <v>0</v>
      </c>
      <c r="E217" s="1526">
        <f>SUMPRODUCT(SUMIF('Sch ParentTrial Balance Input'!$A:$A,'Sch Parent TB Converter'!$G217:$EC217,'Sch ParentTrial Balance Input'!E:E))</f>
        <v>0</v>
      </c>
      <c r="F217" s="1526">
        <f>SUMPRODUCT(SUMIF('Sch ParentTrial Balance Input'!$A:$A,'Sch Parent TB Converter'!$G217:$EC217,'Sch ParentTrial Balance Input'!F:F))</f>
        <v>0</v>
      </c>
      <c r="G217" s="1000"/>
      <c r="H217" s="1000"/>
      <c r="I217" s="1000"/>
      <c r="J217" s="1000"/>
      <c r="K217" s="1000"/>
      <c r="L217" s="1000"/>
      <c r="M217" s="1000"/>
      <c r="N217" s="1000"/>
      <c r="O217" s="1000"/>
      <c r="P217" s="1000"/>
      <c r="Q217" s="1000"/>
      <c r="R217" s="1000"/>
      <c r="S217" s="1000"/>
      <c r="T217" s="1000"/>
      <c r="U217" s="1000"/>
      <c r="V217" s="1000"/>
      <c r="W217" s="1000"/>
      <c r="X217" s="1000"/>
      <c r="Y217" s="1000"/>
      <c r="Z217" s="1000"/>
      <c r="AA217" s="1000"/>
      <c r="AB217" s="1000"/>
      <c r="AC217" s="1000"/>
      <c r="AD217" s="1000"/>
      <c r="AE217" s="1000"/>
      <c r="AF217" s="1000"/>
      <c r="AG217" s="1000"/>
      <c r="AH217" s="1000"/>
      <c r="AI217" s="1000"/>
      <c r="AJ217" s="1000"/>
      <c r="AK217" s="1000"/>
      <c r="AL217" s="1000"/>
      <c r="AM217" s="1000"/>
      <c r="AN217" s="1000"/>
      <c r="AO217" s="1000"/>
      <c r="AP217" s="1000"/>
      <c r="AQ217" s="1000"/>
      <c r="AR217" s="1000"/>
      <c r="AS217" s="1000"/>
      <c r="AT217" s="1000"/>
      <c r="AU217" s="1000"/>
      <c r="AV217" s="1000"/>
      <c r="AW217" s="1000"/>
      <c r="AX217" s="1000"/>
      <c r="AY217" s="1000"/>
      <c r="AZ217" s="1000"/>
      <c r="BA217" s="1000"/>
      <c r="BB217" s="1000"/>
      <c r="BC217" s="1000"/>
      <c r="BD217" s="1000"/>
      <c r="BE217" s="1000"/>
      <c r="BF217" s="1000"/>
      <c r="BG217" s="1000"/>
      <c r="BH217" s="1000"/>
      <c r="BI217" s="1000"/>
      <c r="BJ217" s="1000"/>
      <c r="BK217" s="1000"/>
      <c r="BL217" s="1000"/>
      <c r="BM217" s="1000"/>
      <c r="BN217" s="1000"/>
      <c r="BO217" s="1000"/>
      <c r="BP217" s="1000"/>
      <c r="BQ217" s="1000"/>
      <c r="BR217" s="1000"/>
      <c r="BS217" s="1000"/>
      <c r="BT217" s="1000"/>
      <c r="BU217" s="1000"/>
      <c r="BV217" s="1000"/>
      <c r="BW217" s="1000"/>
      <c r="BX217" s="1000"/>
      <c r="BY217" s="1000"/>
      <c r="BZ217" s="1000"/>
      <c r="CA217" s="1000"/>
      <c r="CB217" s="1000"/>
      <c r="CC217" s="1000"/>
      <c r="CD217" s="1000"/>
      <c r="CE217" s="1000"/>
      <c r="CF217" s="1000"/>
      <c r="CG217" s="1000"/>
      <c r="CH217" s="1000"/>
      <c r="CI217" s="1000"/>
      <c r="CJ217" s="1000"/>
      <c r="CK217" s="1000"/>
      <c r="CL217" s="1000"/>
      <c r="CM217" s="1000"/>
      <c r="CN217" s="1000"/>
      <c r="CO217" s="1000"/>
      <c r="CP217" s="1000"/>
      <c r="CQ217" s="1000"/>
      <c r="CR217" s="1000"/>
      <c r="CS217" s="1000"/>
      <c r="CT217" s="1000"/>
      <c r="CU217" s="1000"/>
      <c r="CV217" s="1000"/>
      <c r="CW217" s="1000"/>
      <c r="CX217" s="1000"/>
      <c r="CY217" s="1000"/>
      <c r="CZ217" s="1000"/>
      <c r="DA217" s="1000"/>
      <c r="DB217" s="1000"/>
      <c r="DC217" s="1000"/>
      <c r="DD217" s="1000"/>
      <c r="DE217" s="1000"/>
      <c r="DF217" s="1000"/>
      <c r="DG217" s="1000"/>
      <c r="DH217" s="1000"/>
      <c r="DI217" s="1000"/>
      <c r="DJ217" s="1000"/>
      <c r="DK217" s="1000"/>
      <c r="DL217" s="1000"/>
      <c r="DM217" s="1000"/>
      <c r="DN217" s="1000"/>
      <c r="DO217" s="1000"/>
      <c r="DP217" s="1000"/>
      <c r="DQ217" s="1000"/>
      <c r="DR217" s="1000"/>
      <c r="DS217" s="1000"/>
      <c r="DT217" s="1000"/>
      <c r="DU217" s="1000"/>
      <c r="DV217" s="1000"/>
      <c r="DW217" s="1000"/>
      <c r="DX217" s="1000"/>
      <c r="DY217" s="1000"/>
      <c r="DZ217" s="1000"/>
      <c r="EA217" s="1000"/>
      <c r="EB217" s="1000"/>
      <c r="EC217" s="1001"/>
      <c r="ED217" s="273" t="str">
        <f t="shared" si="3"/>
        <v>xxxxxxxxxxxxxxxxxxxxxxxxxxxxxxxxxxxxxxxxxxxxxxxxxxxxxxxxxxxxxxxxxxxxxxxxxxxxxxxxxxxxxxxxxxxxxxxxxxxxxxxxxxxxxxxxxxxxxxxxxxxxxxxx</v>
      </c>
    </row>
    <row r="218" spans="1:134" x14ac:dyDescent="0.2">
      <c r="A218" s="280">
        <v>5230</v>
      </c>
      <c r="B218" s="338" t="s">
        <v>173</v>
      </c>
      <c r="C218" s="1526">
        <f>SUMPRODUCT(SUMIF('Sch ParentTrial Balance Input'!$A:$A,'Sch Parent TB Converter'!$G218:$EC218,'Sch ParentTrial Balance Input'!C:C))</f>
        <v>0</v>
      </c>
      <c r="D218" s="1526">
        <f>SUMPRODUCT(SUMIF('Sch ParentTrial Balance Input'!$A:$A,'Sch Parent TB Converter'!$G218:$EC218,'Sch ParentTrial Balance Input'!D:D))</f>
        <v>0</v>
      </c>
      <c r="E218" s="1526">
        <f>SUMPRODUCT(SUMIF('Sch ParentTrial Balance Input'!$A:$A,'Sch Parent TB Converter'!$G218:$EC218,'Sch ParentTrial Balance Input'!E:E))</f>
        <v>0</v>
      </c>
      <c r="F218" s="1526">
        <f>SUMPRODUCT(SUMIF('Sch ParentTrial Balance Input'!$A:$A,'Sch Parent TB Converter'!$G218:$EC218,'Sch ParentTrial Balance Input'!F:F))</f>
        <v>0</v>
      </c>
      <c r="G218" s="1000"/>
      <c r="H218" s="1000"/>
      <c r="I218" s="1000"/>
      <c r="J218" s="1000"/>
      <c r="K218" s="1000"/>
      <c r="L218" s="1000"/>
      <c r="M218" s="1000"/>
      <c r="N218" s="1000"/>
      <c r="O218" s="1000"/>
      <c r="P218" s="1000"/>
      <c r="Q218" s="1000"/>
      <c r="R218" s="1000"/>
      <c r="S218" s="1000"/>
      <c r="T218" s="1000"/>
      <c r="U218" s="1000"/>
      <c r="V218" s="1000"/>
      <c r="W218" s="1000"/>
      <c r="X218" s="1000"/>
      <c r="Y218" s="1000"/>
      <c r="Z218" s="1000"/>
      <c r="AA218" s="1000"/>
      <c r="AB218" s="1000"/>
      <c r="AC218" s="1000"/>
      <c r="AD218" s="1000"/>
      <c r="AE218" s="1000"/>
      <c r="AF218" s="1000"/>
      <c r="AG218" s="1000"/>
      <c r="AH218" s="1000"/>
      <c r="AI218" s="1000"/>
      <c r="AJ218" s="1000"/>
      <c r="AK218" s="1000"/>
      <c r="AL218" s="1000"/>
      <c r="AM218" s="1000"/>
      <c r="AN218" s="1000"/>
      <c r="AO218" s="1000"/>
      <c r="AP218" s="1000"/>
      <c r="AQ218" s="1000"/>
      <c r="AR218" s="1000"/>
      <c r="AS218" s="1000"/>
      <c r="AT218" s="1000"/>
      <c r="AU218" s="1000"/>
      <c r="AV218" s="1000"/>
      <c r="AW218" s="1000"/>
      <c r="AX218" s="1000"/>
      <c r="AY218" s="1000"/>
      <c r="AZ218" s="1000"/>
      <c r="BA218" s="1000"/>
      <c r="BB218" s="1000"/>
      <c r="BC218" s="1000"/>
      <c r="BD218" s="1000"/>
      <c r="BE218" s="1000"/>
      <c r="BF218" s="1000"/>
      <c r="BG218" s="1000"/>
      <c r="BH218" s="1000"/>
      <c r="BI218" s="1000"/>
      <c r="BJ218" s="1000"/>
      <c r="BK218" s="1000"/>
      <c r="BL218" s="1000"/>
      <c r="BM218" s="1000"/>
      <c r="BN218" s="1000"/>
      <c r="BO218" s="1000"/>
      <c r="BP218" s="1000"/>
      <c r="BQ218" s="1000"/>
      <c r="BR218" s="1000"/>
      <c r="BS218" s="1000"/>
      <c r="BT218" s="1000"/>
      <c r="BU218" s="1000"/>
      <c r="BV218" s="1000"/>
      <c r="BW218" s="1000"/>
      <c r="BX218" s="1000"/>
      <c r="BY218" s="1000"/>
      <c r="BZ218" s="1000"/>
      <c r="CA218" s="1000"/>
      <c r="CB218" s="1000"/>
      <c r="CC218" s="1000"/>
      <c r="CD218" s="1000"/>
      <c r="CE218" s="1000"/>
      <c r="CF218" s="1000"/>
      <c r="CG218" s="1000"/>
      <c r="CH218" s="1000"/>
      <c r="CI218" s="1000"/>
      <c r="CJ218" s="1000"/>
      <c r="CK218" s="1000"/>
      <c r="CL218" s="1000"/>
      <c r="CM218" s="1000"/>
      <c r="CN218" s="1000"/>
      <c r="CO218" s="1000"/>
      <c r="CP218" s="1000"/>
      <c r="CQ218" s="1000"/>
      <c r="CR218" s="1000"/>
      <c r="CS218" s="1000"/>
      <c r="CT218" s="1000"/>
      <c r="CU218" s="1000"/>
      <c r="CV218" s="1000"/>
      <c r="CW218" s="1000"/>
      <c r="CX218" s="1000"/>
      <c r="CY218" s="1000"/>
      <c r="CZ218" s="1000"/>
      <c r="DA218" s="1000"/>
      <c r="DB218" s="1000"/>
      <c r="DC218" s="1000"/>
      <c r="DD218" s="1000"/>
      <c r="DE218" s="1000"/>
      <c r="DF218" s="1000"/>
      <c r="DG218" s="1000"/>
      <c r="DH218" s="1000"/>
      <c r="DI218" s="1000"/>
      <c r="DJ218" s="1000"/>
      <c r="DK218" s="1000"/>
      <c r="DL218" s="1000"/>
      <c r="DM218" s="1000"/>
      <c r="DN218" s="1000"/>
      <c r="DO218" s="1000"/>
      <c r="DP218" s="1000"/>
      <c r="DQ218" s="1000"/>
      <c r="DR218" s="1000"/>
      <c r="DS218" s="1000"/>
      <c r="DT218" s="1000"/>
      <c r="DU218" s="1000"/>
      <c r="DV218" s="1000"/>
      <c r="DW218" s="1000"/>
      <c r="DX218" s="1000"/>
      <c r="DY218" s="1000"/>
      <c r="DZ218" s="1000"/>
      <c r="EA218" s="1000"/>
      <c r="EB218" s="1000"/>
      <c r="EC218" s="1001"/>
      <c r="ED218" s="273" t="str">
        <f t="shared" si="3"/>
        <v>xxxxxxxxxxxxxxxxxxxxxxxxxxxxxxxxxxxxxxxxxxxxxxxxxxxxxxxxxxxxxxxxxxxxxxxxxxxxxxxxxxxxxxxxxxxxxxxxxxxxxxxxxxxxxxxxxxxxxxxxxxxxxxxx</v>
      </c>
    </row>
    <row r="219" spans="1:134" x14ac:dyDescent="0.2">
      <c r="A219" s="280"/>
      <c r="B219" s="922"/>
      <c r="C219" s="1526"/>
      <c r="D219" s="1528"/>
      <c r="E219" s="1528"/>
      <c r="F219" s="1528"/>
      <c r="G219" s="1020"/>
      <c r="H219" s="1020"/>
      <c r="I219" s="1020"/>
      <c r="J219" s="1020"/>
      <c r="K219" s="1020"/>
      <c r="L219" s="1020"/>
      <c r="M219" s="1020"/>
      <c r="N219" s="1020"/>
      <c r="O219" s="1020"/>
      <c r="P219" s="1020"/>
      <c r="Q219" s="1020"/>
      <c r="R219" s="1020"/>
      <c r="S219" s="1020"/>
      <c r="T219" s="1020"/>
      <c r="U219" s="1020"/>
      <c r="V219" s="1020"/>
      <c r="W219" s="1020"/>
      <c r="X219" s="1020"/>
      <c r="Y219" s="1020"/>
      <c r="Z219" s="1020"/>
      <c r="AA219" s="1020"/>
      <c r="AB219" s="1020"/>
      <c r="AC219" s="1020"/>
      <c r="AD219" s="1020"/>
      <c r="AE219" s="1020"/>
      <c r="AF219" s="1020"/>
      <c r="AG219" s="1020"/>
      <c r="AH219" s="1020"/>
      <c r="AI219" s="1020"/>
      <c r="AJ219" s="1020"/>
      <c r="AK219" s="1020"/>
      <c r="AL219" s="1020"/>
      <c r="AM219" s="1020"/>
      <c r="AN219" s="1020"/>
      <c r="AO219" s="1020"/>
      <c r="AP219" s="1020"/>
      <c r="AQ219" s="1020"/>
      <c r="AR219" s="1020"/>
      <c r="AS219" s="1020"/>
      <c r="AT219" s="1020"/>
      <c r="AU219" s="1020"/>
      <c r="AV219" s="1020"/>
      <c r="AW219" s="1020"/>
      <c r="AX219" s="1020"/>
      <c r="AY219" s="1020"/>
      <c r="AZ219" s="1020"/>
      <c r="BA219" s="1020"/>
      <c r="BB219" s="1020"/>
      <c r="BC219" s="1020"/>
      <c r="BD219" s="1020"/>
      <c r="BE219" s="1020"/>
      <c r="BF219" s="1020"/>
      <c r="BG219" s="1020"/>
      <c r="BH219" s="1020"/>
      <c r="BI219" s="1020"/>
      <c r="BJ219" s="1020"/>
      <c r="BK219" s="1020"/>
      <c r="BL219" s="1020"/>
      <c r="BM219" s="1020"/>
      <c r="BN219" s="1020"/>
      <c r="BO219" s="1020"/>
      <c r="BP219" s="1020"/>
      <c r="BQ219" s="1020"/>
      <c r="BR219" s="1020"/>
      <c r="BS219" s="1020"/>
      <c r="BT219" s="1020"/>
      <c r="BU219" s="1020"/>
      <c r="BV219" s="1020"/>
      <c r="BW219" s="1020"/>
      <c r="BX219" s="1020"/>
      <c r="BY219" s="1020"/>
      <c r="BZ219" s="1020"/>
      <c r="CA219" s="1020"/>
      <c r="CB219" s="1020"/>
      <c r="CC219" s="1020"/>
      <c r="CD219" s="1020"/>
      <c r="CE219" s="1020"/>
      <c r="CF219" s="1020"/>
      <c r="CG219" s="1020"/>
      <c r="CH219" s="1020"/>
      <c r="CI219" s="1020"/>
      <c r="CJ219" s="1020"/>
      <c r="CK219" s="1020"/>
      <c r="CL219" s="1020"/>
      <c r="CM219" s="1020"/>
      <c r="CN219" s="1020"/>
      <c r="CO219" s="1020"/>
      <c r="CP219" s="1020"/>
      <c r="CQ219" s="1020"/>
      <c r="CR219" s="1020"/>
      <c r="CS219" s="1020"/>
      <c r="CT219" s="1020"/>
      <c r="CU219" s="1020"/>
      <c r="CV219" s="1020"/>
      <c r="CW219" s="1020"/>
      <c r="CX219" s="1020"/>
      <c r="CY219" s="1020"/>
      <c r="CZ219" s="1020"/>
      <c r="DA219" s="1020"/>
      <c r="DB219" s="1020"/>
      <c r="DC219" s="1020"/>
      <c r="DD219" s="1020"/>
      <c r="DE219" s="1020"/>
      <c r="DF219" s="1020"/>
      <c r="DG219" s="1020"/>
      <c r="DH219" s="1020"/>
      <c r="DI219" s="1020"/>
      <c r="DJ219" s="1020"/>
      <c r="DK219" s="1020"/>
      <c r="DL219" s="1020"/>
      <c r="DM219" s="1020"/>
      <c r="DN219" s="1020"/>
      <c r="DO219" s="1020"/>
      <c r="DP219" s="1020"/>
      <c r="DQ219" s="1020"/>
      <c r="DR219" s="1020"/>
      <c r="DS219" s="1020"/>
      <c r="DT219" s="1020"/>
      <c r="DU219" s="1020"/>
      <c r="DV219" s="1020"/>
      <c r="DW219" s="1020"/>
      <c r="DX219" s="1020"/>
      <c r="DY219" s="1020"/>
      <c r="DZ219" s="1020"/>
      <c r="EA219" s="1020"/>
      <c r="EB219" s="1020"/>
      <c r="EC219" s="1021"/>
      <c r="ED219" s="273" t="str">
        <f t="shared" si="3"/>
        <v>xxxxxxxxxxxxxxxxxxxxxxxxxxxxxxxxxxxxxxxxxxxxxxxxxxxxxxxxxxxxxxxxxxxxxxxxxxxxxxxxxxxxxxxxxxxxxxxxxxxxxxxxxxxxxxxxxxxxxxxxxxxxxxxx</v>
      </c>
    </row>
    <row r="220" spans="1:134" x14ac:dyDescent="0.2">
      <c r="A220" s="342"/>
      <c r="B220" s="344" t="s">
        <v>246</v>
      </c>
      <c r="C220" s="1529"/>
      <c r="D220" s="1530"/>
      <c r="E220" s="1530"/>
      <c r="F220" s="1530"/>
      <c r="G220" s="1002"/>
      <c r="H220" s="1002"/>
      <c r="I220" s="1002"/>
      <c r="J220" s="1002"/>
      <c r="K220" s="1002"/>
      <c r="L220" s="1002"/>
      <c r="M220" s="1002"/>
      <c r="N220" s="1002"/>
      <c r="O220" s="1002"/>
      <c r="P220" s="1002"/>
      <c r="Q220" s="1002"/>
      <c r="R220" s="1002"/>
      <c r="S220" s="1002"/>
      <c r="T220" s="1002"/>
      <c r="U220" s="1002"/>
      <c r="V220" s="1002"/>
      <c r="W220" s="1002"/>
      <c r="X220" s="1002"/>
      <c r="Y220" s="1002"/>
      <c r="Z220" s="1002"/>
      <c r="AA220" s="1002"/>
      <c r="AB220" s="1002"/>
      <c r="AC220" s="1002"/>
      <c r="AD220" s="1002"/>
      <c r="AE220" s="1002"/>
      <c r="AF220" s="1002"/>
      <c r="AG220" s="1002"/>
      <c r="AH220" s="1002"/>
      <c r="AI220" s="1002"/>
      <c r="AJ220" s="1002"/>
      <c r="AK220" s="1002"/>
      <c r="AL220" s="1002"/>
      <c r="AM220" s="1002"/>
      <c r="AN220" s="1002"/>
      <c r="AO220" s="1002"/>
      <c r="AP220" s="1002"/>
      <c r="AQ220" s="1002"/>
      <c r="AR220" s="1002"/>
      <c r="AS220" s="1002"/>
      <c r="AT220" s="1002"/>
      <c r="AU220" s="1002"/>
      <c r="AV220" s="1002"/>
      <c r="AW220" s="1002"/>
      <c r="AX220" s="1002"/>
      <c r="AY220" s="1002"/>
      <c r="AZ220" s="1002"/>
      <c r="BA220" s="1002"/>
      <c r="BB220" s="1002"/>
      <c r="BC220" s="1002"/>
      <c r="BD220" s="1002"/>
      <c r="BE220" s="1002"/>
      <c r="BF220" s="1002"/>
      <c r="BG220" s="1002"/>
      <c r="BH220" s="1002"/>
      <c r="BI220" s="1002"/>
      <c r="BJ220" s="1002"/>
      <c r="BK220" s="1002"/>
      <c r="BL220" s="1002"/>
      <c r="BM220" s="1002"/>
      <c r="BN220" s="1002"/>
      <c r="BO220" s="1002"/>
      <c r="BP220" s="1002"/>
      <c r="BQ220" s="1002"/>
      <c r="BR220" s="1002"/>
      <c r="BS220" s="1002"/>
      <c r="BT220" s="1002"/>
      <c r="BU220" s="1002"/>
      <c r="BV220" s="1002"/>
      <c r="BW220" s="1002"/>
      <c r="BX220" s="1002"/>
      <c r="BY220" s="1002"/>
      <c r="BZ220" s="1002"/>
      <c r="CA220" s="1002"/>
      <c r="CB220" s="1002"/>
      <c r="CC220" s="1002"/>
      <c r="CD220" s="1002"/>
      <c r="CE220" s="1002"/>
      <c r="CF220" s="1002"/>
      <c r="CG220" s="1002"/>
      <c r="CH220" s="1002"/>
      <c r="CI220" s="1002"/>
      <c r="CJ220" s="1002"/>
      <c r="CK220" s="1002"/>
      <c r="CL220" s="1002"/>
      <c r="CM220" s="1002"/>
      <c r="CN220" s="1002"/>
      <c r="CO220" s="1002"/>
      <c r="CP220" s="1002"/>
      <c r="CQ220" s="1002"/>
      <c r="CR220" s="1002"/>
      <c r="CS220" s="1002"/>
      <c r="CT220" s="1002"/>
      <c r="CU220" s="1002"/>
      <c r="CV220" s="1002"/>
      <c r="CW220" s="1002"/>
      <c r="CX220" s="1002"/>
      <c r="CY220" s="1002"/>
      <c r="CZ220" s="1002"/>
      <c r="DA220" s="1002"/>
      <c r="DB220" s="1002"/>
      <c r="DC220" s="1002"/>
      <c r="DD220" s="1002"/>
      <c r="DE220" s="1002"/>
      <c r="DF220" s="1002"/>
      <c r="DG220" s="1002"/>
      <c r="DH220" s="1002"/>
      <c r="DI220" s="1002"/>
      <c r="DJ220" s="1002"/>
      <c r="DK220" s="1002"/>
      <c r="DL220" s="1002"/>
      <c r="DM220" s="1002"/>
      <c r="DN220" s="1002"/>
      <c r="DO220" s="1002"/>
      <c r="DP220" s="1002"/>
      <c r="DQ220" s="1002"/>
      <c r="DR220" s="1002"/>
      <c r="DS220" s="1002"/>
      <c r="DT220" s="1002"/>
      <c r="DU220" s="1002"/>
      <c r="DV220" s="1002"/>
      <c r="DW220" s="1002"/>
      <c r="DX220" s="1002"/>
      <c r="DY220" s="1002"/>
      <c r="DZ220" s="1002"/>
      <c r="EA220" s="1002"/>
      <c r="EB220" s="1002"/>
      <c r="EC220" s="1003"/>
      <c r="ED220" s="273" t="str">
        <f t="shared" si="3"/>
        <v>xxxxxxxxxxxxxxxxxxxxxxxxxxxxxxxxxxxxxxxxxxxxxxxxxxxxxxxxxxxxxxxxxxxxxxxxxxxxxxxxxxxxxxxxxxxxxxxxxxxxxxxxxxxxxxxxxxxxxxxxxxxxxxxx</v>
      </c>
    </row>
    <row r="221" spans="1:134" x14ac:dyDescent="0.2">
      <c r="A221" s="280"/>
      <c r="B221" s="909" t="s">
        <v>233</v>
      </c>
      <c r="C221" s="1526"/>
      <c r="D221" s="1528"/>
      <c r="E221" s="1528"/>
      <c r="F221" s="1528"/>
      <c r="G221" s="998"/>
      <c r="H221" s="998"/>
      <c r="I221" s="998"/>
      <c r="J221" s="998"/>
      <c r="K221" s="998"/>
      <c r="L221" s="998"/>
      <c r="M221" s="998"/>
      <c r="N221" s="998"/>
      <c r="O221" s="998"/>
      <c r="P221" s="998"/>
      <c r="Q221" s="998"/>
      <c r="R221" s="998"/>
      <c r="S221" s="998"/>
      <c r="T221" s="998"/>
      <c r="U221" s="998"/>
      <c r="V221" s="998"/>
      <c r="W221" s="998"/>
      <c r="X221" s="998"/>
      <c r="Y221" s="998"/>
      <c r="Z221" s="998"/>
      <c r="AA221" s="998"/>
      <c r="AB221" s="998"/>
      <c r="AC221" s="998"/>
      <c r="AD221" s="998"/>
      <c r="AE221" s="998"/>
      <c r="AF221" s="998"/>
      <c r="AG221" s="998"/>
      <c r="AH221" s="998"/>
      <c r="AI221" s="998"/>
      <c r="AJ221" s="998"/>
      <c r="AK221" s="998"/>
      <c r="AL221" s="998"/>
      <c r="AM221" s="998"/>
      <c r="AN221" s="998"/>
      <c r="AO221" s="998"/>
      <c r="AP221" s="998"/>
      <c r="AQ221" s="998"/>
      <c r="AR221" s="998"/>
      <c r="AS221" s="998"/>
      <c r="AT221" s="998"/>
      <c r="AU221" s="998"/>
      <c r="AV221" s="998"/>
      <c r="AW221" s="998"/>
      <c r="AX221" s="998"/>
      <c r="AY221" s="998"/>
      <c r="AZ221" s="998"/>
      <c r="BA221" s="998"/>
      <c r="BB221" s="998"/>
      <c r="BC221" s="998"/>
      <c r="BD221" s="998"/>
      <c r="BE221" s="998"/>
      <c r="BF221" s="998"/>
      <c r="BG221" s="998"/>
      <c r="BH221" s="998"/>
      <c r="BI221" s="998"/>
      <c r="BJ221" s="998"/>
      <c r="BK221" s="998"/>
      <c r="BL221" s="998"/>
      <c r="BM221" s="998"/>
      <c r="BN221" s="998"/>
      <c r="BO221" s="998"/>
      <c r="BP221" s="998"/>
      <c r="BQ221" s="998"/>
      <c r="BR221" s="998"/>
      <c r="BS221" s="998"/>
      <c r="BT221" s="998"/>
      <c r="BU221" s="998"/>
      <c r="BV221" s="998"/>
      <c r="BW221" s="998"/>
      <c r="BX221" s="998"/>
      <c r="BY221" s="998"/>
      <c r="BZ221" s="998"/>
      <c r="CA221" s="998"/>
      <c r="CB221" s="998"/>
      <c r="CC221" s="998"/>
      <c r="CD221" s="998"/>
      <c r="CE221" s="998"/>
      <c r="CF221" s="998"/>
      <c r="CG221" s="998"/>
      <c r="CH221" s="998"/>
      <c r="CI221" s="998"/>
      <c r="CJ221" s="998"/>
      <c r="CK221" s="998"/>
      <c r="CL221" s="998"/>
      <c r="CM221" s="998"/>
      <c r="CN221" s="998"/>
      <c r="CO221" s="998"/>
      <c r="CP221" s="998"/>
      <c r="CQ221" s="998"/>
      <c r="CR221" s="998"/>
      <c r="CS221" s="998"/>
      <c r="CT221" s="998"/>
      <c r="CU221" s="998"/>
      <c r="CV221" s="998"/>
      <c r="CW221" s="998"/>
      <c r="CX221" s="998"/>
      <c r="CY221" s="998"/>
      <c r="CZ221" s="998"/>
      <c r="DA221" s="998"/>
      <c r="DB221" s="998"/>
      <c r="DC221" s="998"/>
      <c r="DD221" s="998"/>
      <c r="DE221" s="998"/>
      <c r="DF221" s="998"/>
      <c r="DG221" s="998"/>
      <c r="DH221" s="998"/>
      <c r="DI221" s="998"/>
      <c r="DJ221" s="998"/>
      <c r="DK221" s="998"/>
      <c r="DL221" s="998"/>
      <c r="DM221" s="998"/>
      <c r="DN221" s="998"/>
      <c r="DO221" s="998"/>
      <c r="DP221" s="998"/>
      <c r="DQ221" s="998"/>
      <c r="DR221" s="998"/>
      <c r="DS221" s="998"/>
      <c r="DT221" s="998"/>
      <c r="DU221" s="998"/>
      <c r="DV221" s="998"/>
      <c r="DW221" s="998"/>
      <c r="DX221" s="998"/>
      <c r="DY221" s="998"/>
      <c r="DZ221" s="998"/>
      <c r="EA221" s="998"/>
      <c r="EB221" s="998"/>
      <c r="EC221" s="999"/>
      <c r="ED221" s="273" t="str">
        <f t="shared" si="3"/>
        <v>xxxxxxxxxxxxxxxxxxxxxxxxxxxxxxxxxxxxxxxxxxxxxxxxxxxxxxxxxxxxxxxxxxxxxxxxxxxxxxxxxxxxxxxxxxxxxxxxxxxxxxxxxxxxxxxxxxxxxxxxxxxxxxxx</v>
      </c>
    </row>
    <row r="222" spans="1:134" x14ac:dyDescent="0.2">
      <c r="A222" s="280">
        <v>5223</v>
      </c>
      <c r="B222" s="338" t="s">
        <v>247</v>
      </c>
      <c r="C222" s="1526">
        <f>SUMPRODUCT(SUMIF('Sch ParentTrial Balance Input'!$A:$A,'Sch Parent TB Converter'!$G222:$CR222,'Sch ParentTrial Balance Input'!C:C))</f>
        <v>0</v>
      </c>
      <c r="D222" s="1526">
        <f>SUMPRODUCT(SUMIF('Sch ParentTrial Balance Input'!$A:$A,'Sch Parent TB Converter'!$G222:$CR222,'Sch ParentTrial Balance Input'!D:D))</f>
        <v>0</v>
      </c>
      <c r="E222" s="1526">
        <f>SUMPRODUCT(SUMIF('Sch ParentTrial Balance Input'!$A:$A,'Sch Parent TB Converter'!$G222:$CR222,'Sch ParentTrial Balance Input'!E:E))</f>
        <v>0</v>
      </c>
      <c r="F222" s="1526">
        <f>SUMPRODUCT(SUMIF('Sch ParentTrial Balance Input'!$A:$A,'Sch Parent TB Converter'!$G222:$CR222,'Sch ParentTrial Balance Input'!F:F))</f>
        <v>0</v>
      </c>
      <c r="G222" s="1000"/>
      <c r="H222" s="1000"/>
      <c r="I222" s="1000"/>
      <c r="J222" s="1000"/>
      <c r="K222" s="1000"/>
      <c r="L222" s="1000"/>
      <c r="M222" s="1000"/>
      <c r="N222" s="1000"/>
      <c r="O222" s="1000"/>
      <c r="P222" s="1000"/>
      <c r="Q222" s="1000"/>
      <c r="R222" s="1000"/>
      <c r="S222" s="1000"/>
      <c r="T222" s="1000"/>
      <c r="U222" s="1000"/>
      <c r="V222" s="1000"/>
      <c r="W222" s="1000"/>
      <c r="X222" s="1000"/>
      <c r="Y222" s="1000"/>
      <c r="Z222" s="1000"/>
      <c r="AA222" s="1000"/>
      <c r="AB222" s="1000"/>
      <c r="AC222" s="1000"/>
      <c r="AD222" s="1000"/>
      <c r="AE222" s="1000"/>
      <c r="AF222" s="1000"/>
      <c r="AG222" s="1000"/>
      <c r="AH222" s="1000"/>
      <c r="AI222" s="1000"/>
      <c r="AJ222" s="1000"/>
      <c r="AK222" s="1000"/>
      <c r="AL222" s="1000"/>
      <c r="AM222" s="1000"/>
      <c r="AN222" s="1000"/>
      <c r="AO222" s="1000"/>
      <c r="AP222" s="1000"/>
      <c r="AQ222" s="1000"/>
      <c r="AR222" s="1000"/>
      <c r="AS222" s="1000"/>
      <c r="AT222" s="1000"/>
      <c r="AU222" s="1000"/>
      <c r="AV222" s="1000"/>
      <c r="AW222" s="1000"/>
      <c r="AX222" s="1000"/>
      <c r="AY222" s="1000"/>
      <c r="AZ222" s="1000"/>
      <c r="BA222" s="1000"/>
      <c r="BB222" s="1000"/>
      <c r="BC222" s="1000"/>
      <c r="BD222" s="1000"/>
      <c r="BE222" s="1000"/>
      <c r="BF222" s="1000"/>
      <c r="BG222" s="1000"/>
      <c r="BH222" s="1000"/>
      <c r="BI222" s="1000"/>
      <c r="BJ222" s="1000"/>
      <c r="BK222" s="1000"/>
      <c r="BL222" s="1000"/>
      <c r="BM222" s="1000"/>
      <c r="BN222" s="1000"/>
      <c r="BO222" s="1000"/>
      <c r="BP222" s="1000"/>
      <c r="BQ222" s="1000"/>
      <c r="BR222" s="1000"/>
      <c r="BS222" s="1000"/>
      <c r="BT222" s="1000"/>
      <c r="BU222" s="1000"/>
      <c r="BV222" s="1000"/>
      <c r="BW222" s="1000"/>
      <c r="BX222" s="1000"/>
      <c r="BY222" s="1000"/>
      <c r="BZ222" s="1000"/>
      <c r="CA222" s="1000"/>
      <c r="CB222" s="1000"/>
      <c r="CC222" s="1000"/>
      <c r="CD222" s="1000"/>
      <c r="CE222" s="1000"/>
      <c r="CF222" s="1000"/>
      <c r="CG222" s="1000"/>
      <c r="CH222" s="1000"/>
      <c r="CI222" s="1000"/>
      <c r="CJ222" s="1000"/>
      <c r="CK222" s="1000"/>
      <c r="CL222" s="1000"/>
      <c r="CM222" s="1000"/>
      <c r="CN222" s="1000"/>
      <c r="CO222" s="1000"/>
      <c r="CP222" s="1000"/>
      <c r="CQ222" s="1000"/>
      <c r="CR222" s="1000"/>
      <c r="CS222" s="1000"/>
      <c r="CT222" s="1000"/>
      <c r="CU222" s="1000"/>
      <c r="CV222" s="1000"/>
      <c r="CW222" s="1000"/>
      <c r="CX222" s="1000"/>
      <c r="CY222" s="1000"/>
      <c r="CZ222" s="1000"/>
      <c r="DA222" s="1000"/>
      <c r="DB222" s="1000"/>
      <c r="DC222" s="1000"/>
      <c r="DD222" s="1000"/>
      <c r="DE222" s="1000"/>
      <c r="DF222" s="1000"/>
      <c r="DG222" s="1000"/>
      <c r="DH222" s="1000"/>
      <c r="DI222" s="1000"/>
      <c r="DJ222" s="1000"/>
      <c r="DK222" s="1000"/>
      <c r="DL222" s="1000"/>
      <c r="DM222" s="1000"/>
      <c r="DN222" s="1000"/>
      <c r="DO222" s="1000"/>
      <c r="DP222" s="1000"/>
      <c r="DQ222" s="1000"/>
      <c r="DR222" s="1000"/>
      <c r="DS222" s="1000"/>
      <c r="DT222" s="1000"/>
      <c r="DU222" s="1000"/>
      <c r="DV222" s="1000"/>
      <c r="DW222" s="1000"/>
      <c r="DX222" s="1000"/>
      <c r="DY222" s="1000"/>
      <c r="DZ222" s="1000"/>
      <c r="EA222" s="1000"/>
      <c r="EB222" s="1000"/>
      <c r="EC222" s="1001"/>
      <c r="ED222" s="273" t="str">
        <f t="shared" si="3"/>
        <v>xxxxxxxxxxxxxxxxxxxxxxxxxxxxxxxxxxxxxxxxxxxxxxxxxxxxxxxxxxxxxxxxxxxxxxxxxxxxxxxxxxxxxxxxxxxxxxxxxxxxxxxxxxxxxxxxxxxxxxxxxxxxxxxx</v>
      </c>
    </row>
    <row r="223" spans="1:134" x14ac:dyDescent="0.2">
      <c r="A223" s="280"/>
      <c r="B223" s="587"/>
      <c r="C223" s="1526"/>
      <c r="D223" s="1528"/>
      <c r="E223" s="1528"/>
      <c r="F223" s="1528"/>
      <c r="G223" s="1000"/>
      <c r="H223" s="1000"/>
      <c r="I223" s="1000"/>
      <c r="J223" s="1000"/>
      <c r="K223" s="1000"/>
      <c r="L223" s="1000"/>
      <c r="M223" s="1000"/>
      <c r="N223" s="1000"/>
      <c r="O223" s="1000"/>
      <c r="P223" s="1000"/>
      <c r="Q223" s="1000"/>
      <c r="R223" s="1000"/>
      <c r="S223" s="1000"/>
      <c r="T223" s="1000"/>
      <c r="U223" s="1000"/>
      <c r="V223" s="1000"/>
      <c r="W223" s="1000"/>
      <c r="X223" s="1000"/>
      <c r="Y223" s="1000"/>
      <c r="Z223" s="1000"/>
      <c r="AA223" s="1000"/>
      <c r="AB223" s="1000"/>
      <c r="AC223" s="1000"/>
      <c r="AD223" s="1000"/>
      <c r="AE223" s="1000"/>
      <c r="AF223" s="1000"/>
      <c r="AG223" s="1000"/>
      <c r="AH223" s="1000"/>
      <c r="AI223" s="1000"/>
      <c r="AJ223" s="1000"/>
      <c r="AK223" s="1000"/>
      <c r="AL223" s="1000"/>
      <c r="AM223" s="1000"/>
      <c r="AN223" s="1000"/>
      <c r="AO223" s="1000"/>
      <c r="AP223" s="1000"/>
      <c r="AQ223" s="1000"/>
      <c r="AR223" s="1000"/>
      <c r="AS223" s="1000"/>
      <c r="AT223" s="1000"/>
      <c r="AU223" s="1000"/>
      <c r="AV223" s="1000"/>
      <c r="AW223" s="1000"/>
      <c r="AX223" s="1000"/>
      <c r="AY223" s="1000"/>
      <c r="AZ223" s="1000"/>
      <c r="BA223" s="1000"/>
      <c r="BB223" s="1000"/>
      <c r="BC223" s="1000"/>
      <c r="BD223" s="1000"/>
      <c r="BE223" s="1000"/>
      <c r="BF223" s="1000"/>
      <c r="BG223" s="1000"/>
      <c r="BH223" s="1000"/>
      <c r="BI223" s="1000"/>
      <c r="BJ223" s="1000"/>
      <c r="BK223" s="1000"/>
      <c r="BL223" s="1000"/>
      <c r="BM223" s="1000"/>
      <c r="BN223" s="1000"/>
      <c r="BO223" s="1000"/>
      <c r="BP223" s="1000"/>
      <c r="BQ223" s="1000"/>
      <c r="BR223" s="1000"/>
      <c r="BS223" s="1000"/>
      <c r="BT223" s="1000"/>
      <c r="BU223" s="1000"/>
      <c r="BV223" s="1000"/>
      <c r="BW223" s="1000"/>
      <c r="BX223" s="1000"/>
      <c r="BY223" s="1000"/>
      <c r="BZ223" s="1000"/>
      <c r="CA223" s="1000"/>
      <c r="CB223" s="1000"/>
      <c r="CC223" s="1000"/>
      <c r="CD223" s="1000"/>
      <c r="CE223" s="1000"/>
      <c r="CF223" s="1000"/>
      <c r="CG223" s="1000"/>
      <c r="CH223" s="1000"/>
      <c r="CI223" s="1000"/>
      <c r="CJ223" s="1000"/>
      <c r="CK223" s="1000"/>
      <c r="CL223" s="1000"/>
      <c r="CM223" s="1000"/>
      <c r="CN223" s="1000"/>
      <c r="CO223" s="1000"/>
      <c r="CP223" s="1000"/>
      <c r="CQ223" s="1000"/>
      <c r="CR223" s="1000"/>
      <c r="CS223" s="1000"/>
      <c r="CT223" s="1000"/>
      <c r="CU223" s="1000"/>
      <c r="CV223" s="1000"/>
      <c r="CW223" s="1000"/>
      <c r="CX223" s="1000"/>
      <c r="CY223" s="1000"/>
      <c r="CZ223" s="1000"/>
      <c r="DA223" s="1000"/>
      <c r="DB223" s="1000"/>
      <c r="DC223" s="1000"/>
      <c r="DD223" s="1000"/>
      <c r="DE223" s="1000"/>
      <c r="DF223" s="1000"/>
      <c r="DG223" s="1000"/>
      <c r="DH223" s="1000"/>
      <c r="DI223" s="1000"/>
      <c r="DJ223" s="1000"/>
      <c r="DK223" s="1000"/>
      <c r="DL223" s="1000"/>
      <c r="DM223" s="1000"/>
      <c r="DN223" s="1000"/>
      <c r="DO223" s="1000"/>
      <c r="DP223" s="1000"/>
      <c r="DQ223" s="1000"/>
      <c r="DR223" s="1000"/>
      <c r="DS223" s="1000"/>
      <c r="DT223" s="1000"/>
      <c r="DU223" s="1000"/>
      <c r="DV223" s="1000"/>
      <c r="DW223" s="1000"/>
      <c r="DX223" s="1000"/>
      <c r="DY223" s="1000"/>
      <c r="DZ223" s="1000"/>
      <c r="EA223" s="1000"/>
      <c r="EB223" s="1000"/>
      <c r="EC223" s="1001"/>
      <c r="ED223" s="273" t="str">
        <f t="shared" si="3"/>
        <v>xxxxxxxxxxxxxxxxxxxxxxxxxxxxxxxxxxxxxxxxxxxxxxxxxxxxxxxxxxxxxxxxxxxxxxxxxxxxxxxxxxxxxxxxxxxxxxxxxxxxxxxxxxxxxxxxxxxxxxxxxxxxxxxx</v>
      </c>
    </row>
    <row r="224" spans="1:134" x14ac:dyDescent="0.2">
      <c r="A224" s="342"/>
      <c r="B224" s="344" t="s">
        <v>248</v>
      </c>
      <c r="C224" s="1529"/>
      <c r="D224" s="1530"/>
      <c r="E224" s="1530"/>
      <c r="F224" s="1530"/>
      <c r="G224" s="1002"/>
      <c r="H224" s="1002"/>
      <c r="I224" s="1002"/>
      <c r="J224" s="1002"/>
      <c r="K224" s="1002"/>
      <c r="L224" s="1002"/>
      <c r="M224" s="1002"/>
      <c r="N224" s="1002"/>
      <c r="O224" s="1002"/>
      <c r="P224" s="1002"/>
      <c r="Q224" s="1002"/>
      <c r="R224" s="1002"/>
      <c r="S224" s="1002"/>
      <c r="T224" s="1002"/>
      <c r="U224" s="1002"/>
      <c r="V224" s="1002"/>
      <c r="W224" s="1002"/>
      <c r="X224" s="1002"/>
      <c r="Y224" s="1002"/>
      <c r="Z224" s="1002"/>
      <c r="AA224" s="1002"/>
      <c r="AB224" s="1002"/>
      <c r="AC224" s="1002"/>
      <c r="AD224" s="1002"/>
      <c r="AE224" s="1002"/>
      <c r="AF224" s="1002"/>
      <c r="AG224" s="1002"/>
      <c r="AH224" s="1002"/>
      <c r="AI224" s="1002"/>
      <c r="AJ224" s="1002"/>
      <c r="AK224" s="1002"/>
      <c r="AL224" s="1002"/>
      <c r="AM224" s="1002"/>
      <c r="AN224" s="1002"/>
      <c r="AO224" s="1002"/>
      <c r="AP224" s="1002"/>
      <c r="AQ224" s="1002"/>
      <c r="AR224" s="1002"/>
      <c r="AS224" s="1002"/>
      <c r="AT224" s="1002"/>
      <c r="AU224" s="1002"/>
      <c r="AV224" s="1002"/>
      <c r="AW224" s="1002"/>
      <c r="AX224" s="1002"/>
      <c r="AY224" s="1002"/>
      <c r="AZ224" s="1002"/>
      <c r="BA224" s="1002"/>
      <c r="BB224" s="1002"/>
      <c r="BC224" s="1002"/>
      <c r="BD224" s="1002"/>
      <c r="BE224" s="1002"/>
      <c r="BF224" s="1002"/>
      <c r="BG224" s="1002"/>
      <c r="BH224" s="1002"/>
      <c r="BI224" s="1002"/>
      <c r="BJ224" s="1002"/>
      <c r="BK224" s="1002"/>
      <c r="BL224" s="1002"/>
      <c r="BM224" s="1002"/>
      <c r="BN224" s="1002"/>
      <c r="BO224" s="1002"/>
      <c r="BP224" s="1002"/>
      <c r="BQ224" s="1002"/>
      <c r="BR224" s="1002"/>
      <c r="BS224" s="1002"/>
      <c r="BT224" s="1002"/>
      <c r="BU224" s="1002"/>
      <c r="BV224" s="1002"/>
      <c r="BW224" s="1002"/>
      <c r="BX224" s="1002"/>
      <c r="BY224" s="1002"/>
      <c r="BZ224" s="1002"/>
      <c r="CA224" s="1002"/>
      <c r="CB224" s="1002"/>
      <c r="CC224" s="1002"/>
      <c r="CD224" s="1002"/>
      <c r="CE224" s="1002"/>
      <c r="CF224" s="1002"/>
      <c r="CG224" s="1002"/>
      <c r="CH224" s="1002"/>
      <c r="CI224" s="1002"/>
      <c r="CJ224" s="1002"/>
      <c r="CK224" s="1002"/>
      <c r="CL224" s="1002"/>
      <c r="CM224" s="1002"/>
      <c r="CN224" s="1002"/>
      <c r="CO224" s="1002"/>
      <c r="CP224" s="1002"/>
      <c r="CQ224" s="1002"/>
      <c r="CR224" s="1002"/>
      <c r="CS224" s="1002"/>
      <c r="CT224" s="1002"/>
      <c r="CU224" s="1002"/>
      <c r="CV224" s="1002"/>
      <c r="CW224" s="1002"/>
      <c r="CX224" s="1002"/>
      <c r="CY224" s="1002"/>
      <c r="CZ224" s="1002"/>
      <c r="DA224" s="1002"/>
      <c r="DB224" s="1002"/>
      <c r="DC224" s="1002"/>
      <c r="DD224" s="1002"/>
      <c r="DE224" s="1002"/>
      <c r="DF224" s="1002"/>
      <c r="DG224" s="1002"/>
      <c r="DH224" s="1002"/>
      <c r="DI224" s="1002"/>
      <c r="DJ224" s="1002"/>
      <c r="DK224" s="1002"/>
      <c r="DL224" s="1002"/>
      <c r="DM224" s="1002"/>
      <c r="DN224" s="1002"/>
      <c r="DO224" s="1002"/>
      <c r="DP224" s="1002"/>
      <c r="DQ224" s="1002"/>
      <c r="DR224" s="1002"/>
      <c r="DS224" s="1002"/>
      <c r="DT224" s="1002"/>
      <c r="DU224" s="1002"/>
      <c r="DV224" s="1002"/>
      <c r="DW224" s="1002"/>
      <c r="DX224" s="1002"/>
      <c r="DY224" s="1002"/>
      <c r="DZ224" s="1002"/>
      <c r="EA224" s="1002"/>
      <c r="EB224" s="1002"/>
      <c r="EC224" s="1003"/>
      <c r="ED224" s="273" t="str">
        <f t="shared" si="3"/>
        <v>xxxxxxxxxxxxxxxxxxxxxxxxxxxxxxxxxxxxxxxxxxxxxxxxxxxxxxxxxxxxxxxxxxxxxxxxxxxxxxxxxxxxxxxxxxxxxxxxxxxxxxxxxxxxxxxxxxxxxxxxxxxxxxxx</v>
      </c>
    </row>
    <row r="225" spans="1:134" x14ac:dyDescent="0.2">
      <c r="A225" s="280"/>
      <c r="B225" s="909" t="s">
        <v>233</v>
      </c>
      <c r="C225" s="1526"/>
      <c r="D225" s="1528"/>
      <c r="E225" s="1528"/>
      <c r="F225" s="1528"/>
      <c r="G225" s="998"/>
      <c r="H225" s="998"/>
      <c r="I225" s="998"/>
      <c r="J225" s="998"/>
      <c r="K225" s="998"/>
      <c r="L225" s="998"/>
      <c r="M225" s="998"/>
      <c r="N225" s="998"/>
      <c r="O225" s="998"/>
      <c r="P225" s="998"/>
      <c r="Q225" s="998"/>
      <c r="R225" s="998"/>
      <c r="S225" s="998"/>
      <c r="T225" s="998"/>
      <c r="U225" s="998"/>
      <c r="V225" s="998"/>
      <c r="W225" s="998"/>
      <c r="X225" s="998"/>
      <c r="Y225" s="998"/>
      <c r="Z225" s="998"/>
      <c r="AA225" s="998"/>
      <c r="AB225" s="998"/>
      <c r="AC225" s="998"/>
      <c r="AD225" s="998"/>
      <c r="AE225" s="998"/>
      <c r="AF225" s="998"/>
      <c r="AG225" s="998"/>
      <c r="AH225" s="998"/>
      <c r="AI225" s="998"/>
      <c r="AJ225" s="998"/>
      <c r="AK225" s="998"/>
      <c r="AL225" s="998"/>
      <c r="AM225" s="998"/>
      <c r="AN225" s="998"/>
      <c r="AO225" s="998"/>
      <c r="AP225" s="998"/>
      <c r="AQ225" s="998"/>
      <c r="AR225" s="998"/>
      <c r="AS225" s="998"/>
      <c r="AT225" s="998"/>
      <c r="AU225" s="998"/>
      <c r="AV225" s="998"/>
      <c r="AW225" s="998"/>
      <c r="AX225" s="998"/>
      <c r="AY225" s="998"/>
      <c r="AZ225" s="998"/>
      <c r="BA225" s="998"/>
      <c r="BB225" s="998"/>
      <c r="BC225" s="998"/>
      <c r="BD225" s="998"/>
      <c r="BE225" s="998"/>
      <c r="BF225" s="998"/>
      <c r="BG225" s="998"/>
      <c r="BH225" s="998"/>
      <c r="BI225" s="998"/>
      <c r="BJ225" s="998"/>
      <c r="BK225" s="998"/>
      <c r="BL225" s="998"/>
      <c r="BM225" s="998"/>
      <c r="BN225" s="998"/>
      <c r="BO225" s="998"/>
      <c r="BP225" s="998"/>
      <c r="BQ225" s="998"/>
      <c r="BR225" s="998"/>
      <c r="BS225" s="998"/>
      <c r="BT225" s="998"/>
      <c r="BU225" s="998"/>
      <c r="BV225" s="998"/>
      <c r="BW225" s="998"/>
      <c r="BX225" s="998"/>
      <c r="BY225" s="998"/>
      <c r="BZ225" s="998"/>
      <c r="CA225" s="998"/>
      <c r="CB225" s="998"/>
      <c r="CC225" s="998"/>
      <c r="CD225" s="998"/>
      <c r="CE225" s="998"/>
      <c r="CF225" s="998"/>
      <c r="CG225" s="998"/>
      <c r="CH225" s="998"/>
      <c r="CI225" s="998"/>
      <c r="CJ225" s="998"/>
      <c r="CK225" s="998"/>
      <c r="CL225" s="998"/>
      <c r="CM225" s="998"/>
      <c r="CN225" s="998"/>
      <c r="CO225" s="998"/>
      <c r="CP225" s="998"/>
      <c r="CQ225" s="998"/>
      <c r="CR225" s="998"/>
      <c r="CS225" s="998"/>
      <c r="CT225" s="998"/>
      <c r="CU225" s="998"/>
      <c r="CV225" s="998"/>
      <c r="CW225" s="998"/>
      <c r="CX225" s="998"/>
      <c r="CY225" s="998"/>
      <c r="CZ225" s="998"/>
      <c r="DA225" s="998"/>
      <c r="DB225" s="998"/>
      <c r="DC225" s="998"/>
      <c r="DD225" s="998"/>
      <c r="DE225" s="998"/>
      <c r="DF225" s="998"/>
      <c r="DG225" s="998"/>
      <c r="DH225" s="998"/>
      <c r="DI225" s="998"/>
      <c r="DJ225" s="998"/>
      <c r="DK225" s="998"/>
      <c r="DL225" s="998"/>
      <c r="DM225" s="998"/>
      <c r="DN225" s="998"/>
      <c r="DO225" s="998"/>
      <c r="DP225" s="998"/>
      <c r="DQ225" s="998"/>
      <c r="DR225" s="998"/>
      <c r="DS225" s="998"/>
      <c r="DT225" s="998"/>
      <c r="DU225" s="998"/>
      <c r="DV225" s="998"/>
      <c r="DW225" s="998"/>
      <c r="DX225" s="998"/>
      <c r="DY225" s="998"/>
      <c r="DZ225" s="998"/>
      <c r="EA225" s="998"/>
      <c r="EB225" s="998"/>
      <c r="EC225" s="999"/>
      <c r="ED225" s="273" t="str">
        <f t="shared" si="3"/>
        <v>xxxxxxxxxxxxxxxxxxxxxxxxxxxxxxxxxxxxxxxxxxxxxxxxxxxxxxxxxxxxxxxxxxxxxxxxxxxxxxxxxxxxxxxxxxxxxxxxxxxxxxxxxxxxxxxxxxxxxxxxxxxxxxxx</v>
      </c>
    </row>
    <row r="226" spans="1:134" x14ac:dyDescent="0.2">
      <c r="A226" s="280">
        <v>5270</v>
      </c>
      <c r="B226" s="338" t="s">
        <v>249</v>
      </c>
      <c r="C226" s="1526">
        <f>SUMPRODUCT(SUMIF('Sch ParentTrial Balance Input'!$A:$A,'Sch Parent TB Converter'!$G226:$EC226,'Sch ParentTrial Balance Input'!C:C))</f>
        <v>0</v>
      </c>
      <c r="D226" s="1526">
        <f>SUMPRODUCT(SUMIF('Sch ParentTrial Balance Input'!$A:$A,'Sch Parent TB Converter'!$G226:$EC226,'Sch ParentTrial Balance Input'!D:D))</f>
        <v>0</v>
      </c>
      <c r="E226" s="1526">
        <f>SUMPRODUCT(SUMIF('Sch ParentTrial Balance Input'!$A:$A,'Sch Parent TB Converter'!$G226:$EC226,'Sch ParentTrial Balance Input'!E:E))</f>
        <v>0</v>
      </c>
      <c r="F226" s="1526">
        <f>SUMPRODUCT(SUMIF('Sch ParentTrial Balance Input'!$A:$A,'Sch Parent TB Converter'!$G226:$EC226,'Sch ParentTrial Balance Input'!F:F))</f>
        <v>0</v>
      </c>
      <c r="G226" s="1000"/>
      <c r="H226" s="1000"/>
      <c r="I226" s="1000"/>
      <c r="J226" s="1000"/>
      <c r="K226" s="1000"/>
      <c r="L226" s="1000"/>
      <c r="M226" s="1000"/>
      <c r="N226" s="1000"/>
      <c r="O226" s="1000"/>
      <c r="P226" s="1000"/>
      <c r="Q226" s="1000"/>
      <c r="R226" s="1000"/>
      <c r="S226" s="1000"/>
      <c r="T226" s="1000"/>
      <c r="U226" s="1000"/>
      <c r="V226" s="1000"/>
      <c r="W226" s="1000"/>
      <c r="X226" s="1000"/>
      <c r="Y226" s="1000"/>
      <c r="Z226" s="1000"/>
      <c r="AA226" s="1000"/>
      <c r="AB226" s="1000"/>
      <c r="AC226" s="1000"/>
      <c r="AD226" s="1000"/>
      <c r="AE226" s="1000"/>
      <c r="AF226" s="1000"/>
      <c r="AG226" s="1000"/>
      <c r="AH226" s="1000"/>
      <c r="AI226" s="1000"/>
      <c r="AJ226" s="1000"/>
      <c r="AK226" s="1000"/>
      <c r="AL226" s="1000"/>
      <c r="AM226" s="1000"/>
      <c r="AN226" s="1000"/>
      <c r="AO226" s="1000"/>
      <c r="AP226" s="1000"/>
      <c r="AQ226" s="1000"/>
      <c r="AR226" s="1000"/>
      <c r="AS226" s="1000"/>
      <c r="AT226" s="1000"/>
      <c r="AU226" s="1000"/>
      <c r="AV226" s="1000"/>
      <c r="AW226" s="1000"/>
      <c r="AX226" s="1000"/>
      <c r="AY226" s="1000"/>
      <c r="AZ226" s="1000"/>
      <c r="BA226" s="1000"/>
      <c r="BB226" s="1000"/>
      <c r="BC226" s="1000"/>
      <c r="BD226" s="1000"/>
      <c r="BE226" s="1000"/>
      <c r="BF226" s="1000"/>
      <c r="BG226" s="1000"/>
      <c r="BH226" s="1000"/>
      <c r="BI226" s="1000"/>
      <c r="BJ226" s="1000"/>
      <c r="BK226" s="1000"/>
      <c r="BL226" s="1000"/>
      <c r="BM226" s="1000"/>
      <c r="BN226" s="1000"/>
      <c r="BO226" s="1000"/>
      <c r="BP226" s="1000"/>
      <c r="BQ226" s="1000"/>
      <c r="BR226" s="1000"/>
      <c r="BS226" s="1000"/>
      <c r="BT226" s="1000"/>
      <c r="BU226" s="1000"/>
      <c r="BV226" s="1000"/>
      <c r="BW226" s="1000"/>
      <c r="BX226" s="1000"/>
      <c r="BY226" s="1000"/>
      <c r="BZ226" s="1000"/>
      <c r="CA226" s="1000"/>
      <c r="CB226" s="1000"/>
      <c r="CC226" s="1000"/>
      <c r="CD226" s="1000"/>
      <c r="CE226" s="1000"/>
      <c r="CF226" s="1000"/>
      <c r="CG226" s="1000"/>
      <c r="CH226" s="1000"/>
      <c r="CI226" s="1000"/>
      <c r="CJ226" s="1000"/>
      <c r="CK226" s="1000"/>
      <c r="CL226" s="1000"/>
      <c r="CM226" s="1000"/>
      <c r="CN226" s="1000"/>
      <c r="CO226" s="1000"/>
      <c r="CP226" s="1000"/>
      <c r="CQ226" s="1000"/>
      <c r="CR226" s="1000"/>
      <c r="CS226" s="1000"/>
      <c r="CT226" s="1000"/>
      <c r="CU226" s="1000"/>
      <c r="CV226" s="1000"/>
      <c r="CW226" s="1000"/>
      <c r="CX226" s="1000"/>
      <c r="CY226" s="1000"/>
      <c r="CZ226" s="1000"/>
      <c r="DA226" s="1000"/>
      <c r="DB226" s="1000"/>
      <c r="DC226" s="1000"/>
      <c r="DD226" s="1000"/>
      <c r="DE226" s="1000"/>
      <c r="DF226" s="1000"/>
      <c r="DG226" s="1000"/>
      <c r="DH226" s="1000"/>
      <c r="DI226" s="1000"/>
      <c r="DJ226" s="1000"/>
      <c r="DK226" s="1000"/>
      <c r="DL226" s="1000"/>
      <c r="DM226" s="1000"/>
      <c r="DN226" s="1000"/>
      <c r="DO226" s="1000"/>
      <c r="DP226" s="1000"/>
      <c r="DQ226" s="1000"/>
      <c r="DR226" s="1000"/>
      <c r="DS226" s="1000"/>
      <c r="DT226" s="1000"/>
      <c r="DU226" s="1000"/>
      <c r="DV226" s="1000"/>
      <c r="DW226" s="1000"/>
      <c r="DX226" s="1000"/>
      <c r="DY226" s="1000"/>
      <c r="DZ226" s="1000"/>
      <c r="EA226" s="1000"/>
      <c r="EB226" s="1000"/>
      <c r="EC226" s="1001"/>
      <c r="ED226" s="273" t="str">
        <f t="shared" si="3"/>
        <v>xxxxxxxxxxxxxxxxxxxxxxxxxxxxxxxxxxxxxxxxxxxxxxxxxxxxxxxxxxxxxxxxxxxxxxxxxxxxxxxxxxxxxxxxxxxxxxxxxxxxxxxxxxxxxxxxxxxxxxxxxxxxxxxx</v>
      </c>
    </row>
    <row r="227" spans="1:134" x14ac:dyDescent="0.2">
      <c r="A227" s="280">
        <v>5920</v>
      </c>
      <c r="B227" s="338" t="s">
        <v>250</v>
      </c>
      <c r="C227" s="1526">
        <f>SUMPRODUCT(SUMIF('Sch ParentTrial Balance Input'!$A:$A,'Sch Parent TB Converter'!$G227:$EC227,'Sch ParentTrial Balance Input'!C:C))</f>
        <v>0</v>
      </c>
      <c r="D227" s="1526">
        <f>SUMPRODUCT(SUMIF('Sch ParentTrial Balance Input'!$A:$A,'Sch Parent TB Converter'!$G227:$EC227,'Sch ParentTrial Balance Input'!D:D))</f>
        <v>0</v>
      </c>
      <c r="E227" s="1526">
        <f>SUMPRODUCT(SUMIF('Sch ParentTrial Balance Input'!$A:$A,'Sch Parent TB Converter'!$G227:$EC227,'Sch ParentTrial Balance Input'!E:E))</f>
        <v>0</v>
      </c>
      <c r="F227" s="1526">
        <f>SUMPRODUCT(SUMIF('Sch ParentTrial Balance Input'!$A:$A,'Sch Parent TB Converter'!$G227:$EC227,'Sch ParentTrial Balance Input'!F:F))</f>
        <v>0</v>
      </c>
      <c r="G227" s="1000"/>
      <c r="H227" s="1000"/>
      <c r="I227" s="1000"/>
      <c r="J227" s="1000"/>
      <c r="K227" s="1000"/>
      <c r="L227" s="1000"/>
      <c r="M227" s="1000"/>
      <c r="N227" s="1000"/>
      <c r="O227" s="1000"/>
      <c r="P227" s="1000"/>
      <c r="Q227" s="1000"/>
      <c r="R227" s="1000"/>
      <c r="S227" s="1000"/>
      <c r="T227" s="1000"/>
      <c r="U227" s="1000"/>
      <c r="V227" s="1000"/>
      <c r="W227" s="1000"/>
      <c r="X227" s="1000"/>
      <c r="Y227" s="1000"/>
      <c r="Z227" s="1000"/>
      <c r="AA227" s="1000"/>
      <c r="AB227" s="1000"/>
      <c r="AC227" s="1000"/>
      <c r="AD227" s="1000"/>
      <c r="AE227" s="1000"/>
      <c r="AF227" s="1000"/>
      <c r="AG227" s="1000"/>
      <c r="AH227" s="1000"/>
      <c r="AI227" s="1000"/>
      <c r="AJ227" s="1000"/>
      <c r="AK227" s="1000"/>
      <c r="AL227" s="1000"/>
      <c r="AM227" s="1000"/>
      <c r="AN227" s="1000"/>
      <c r="AO227" s="1000"/>
      <c r="AP227" s="1000"/>
      <c r="AQ227" s="1000"/>
      <c r="AR227" s="1000"/>
      <c r="AS227" s="1000"/>
      <c r="AT227" s="1000"/>
      <c r="AU227" s="1000"/>
      <c r="AV227" s="1000"/>
      <c r="AW227" s="1000"/>
      <c r="AX227" s="1000"/>
      <c r="AY227" s="1000"/>
      <c r="AZ227" s="1000"/>
      <c r="BA227" s="1000"/>
      <c r="BB227" s="1000"/>
      <c r="BC227" s="1000"/>
      <c r="BD227" s="1000"/>
      <c r="BE227" s="1000"/>
      <c r="BF227" s="1000"/>
      <c r="BG227" s="1000"/>
      <c r="BH227" s="1000"/>
      <c r="BI227" s="1000"/>
      <c r="BJ227" s="1000"/>
      <c r="BK227" s="1000"/>
      <c r="BL227" s="1000"/>
      <c r="BM227" s="1000"/>
      <c r="BN227" s="1000"/>
      <c r="BO227" s="1000"/>
      <c r="BP227" s="1000"/>
      <c r="BQ227" s="1000"/>
      <c r="BR227" s="1000"/>
      <c r="BS227" s="1000"/>
      <c r="BT227" s="1000"/>
      <c r="BU227" s="1000"/>
      <c r="BV227" s="1000"/>
      <c r="BW227" s="1000"/>
      <c r="BX227" s="1000"/>
      <c r="BY227" s="1000"/>
      <c r="BZ227" s="1000"/>
      <c r="CA227" s="1000"/>
      <c r="CB227" s="1000"/>
      <c r="CC227" s="1000"/>
      <c r="CD227" s="1000"/>
      <c r="CE227" s="1000"/>
      <c r="CF227" s="1000"/>
      <c r="CG227" s="1000"/>
      <c r="CH227" s="1000"/>
      <c r="CI227" s="1000"/>
      <c r="CJ227" s="1000"/>
      <c r="CK227" s="1000"/>
      <c r="CL227" s="1000"/>
      <c r="CM227" s="1000"/>
      <c r="CN227" s="1000"/>
      <c r="CO227" s="1000"/>
      <c r="CP227" s="1000"/>
      <c r="CQ227" s="1000"/>
      <c r="CR227" s="1000"/>
      <c r="CS227" s="1000"/>
      <c r="CT227" s="1000"/>
      <c r="CU227" s="1000"/>
      <c r="CV227" s="1000"/>
      <c r="CW227" s="1000"/>
      <c r="CX227" s="1000"/>
      <c r="CY227" s="1000"/>
      <c r="CZ227" s="1000"/>
      <c r="DA227" s="1000"/>
      <c r="DB227" s="1000"/>
      <c r="DC227" s="1000"/>
      <c r="DD227" s="1000"/>
      <c r="DE227" s="1000"/>
      <c r="DF227" s="1000"/>
      <c r="DG227" s="1000"/>
      <c r="DH227" s="1000"/>
      <c r="DI227" s="1000"/>
      <c r="DJ227" s="1000"/>
      <c r="DK227" s="1000"/>
      <c r="DL227" s="1000"/>
      <c r="DM227" s="1000"/>
      <c r="DN227" s="1000"/>
      <c r="DO227" s="1000"/>
      <c r="DP227" s="1000"/>
      <c r="DQ227" s="1000"/>
      <c r="DR227" s="1000"/>
      <c r="DS227" s="1000"/>
      <c r="DT227" s="1000"/>
      <c r="DU227" s="1000"/>
      <c r="DV227" s="1000"/>
      <c r="DW227" s="1000"/>
      <c r="DX227" s="1000"/>
      <c r="DY227" s="1000"/>
      <c r="DZ227" s="1000"/>
      <c r="EA227" s="1000"/>
      <c r="EB227" s="1000"/>
      <c r="EC227" s="1001"/>
      <c r="ED227" s="273" t="str">
        <f t="shared" si="3"/>
        <v>xxxxxxxxxxxxxxxxxxxxxxxxxxxxxxxxxxxxxxxxxxxxxxxxxxxxxxxxxxxxxxxxxxxxxxxxxxxxxxxxxxxxxxxxxxxxxxxxxxxxxxxxxxxxxxxxxxxxxxxxxxxxxxxx</v>
      </c>
    </row>
    <row r="228" spans="1:134" x14ac:dyDescent="0.2">
      <c r="A228" s="280"/>
      <c r="B228" s="872"/>
      <c r="C228" s="1526"/>
      <c r="D228" s="1528"/>
      <c r="E228" s="1528"/>
      <c r="F228" s="1528"/>
      <c r="G228" s="1022"/>
      <c r="H228" s="1022"/>
      <c r="I228" s="1022"/>
      <c r="J228" s="1022"/>
      <c r="K228" s="1022"/>
      <c r="L228" s="1022"/>
      <c r="M228" s="1022"/>
      <c r="N228" s="1022"/>
      <c r="O228" s="1022"/>
      <c r="P228" s="1022"/>
      <c r="Q228" s="1022"/>
      <c r="R228" s="1022"/>
      <c r="S228" s="1022"/>
      <c r="T228" s="1022"/>
      <c r="U228" s="1022"/>
      <c r="V228" s="1022"/>
      <c r="W228" s="1022"/>
      <c r="X228" s="1022"/>
      <c r="Y228" s="1022"/>
      <c r="Z228" s="1022"/>
      <c r="AA228" s="1022"/>
      <c r="AB228" s="1022"/>
      <c r="AC228" s="1022"/>
      <c r="AD228" s="1022"/>
      <c r="AE228" s="1022"/>
      <c r="AF228" s="1022"/>
      <c r="AG228" s="1022"/>
      <c r="AH228" s="1022"/>
      <c r="AI228" s="1022"/>
      <c r="AJ228" s="1022"/>
      <c r="AK228" s="1022"/>
      <c r="AL228" s="1022"/>
      <c r="AM228" s="1022"/>
      <c r="AN228" s="1022"/>
      <c r="AO228" s="1022"/>
      <c r="AP228" s="1022"/>
      <c r="AQ228" s="1022"/>
      <c r="AR228" s="1022"/>
      <c r="AS228" s="1022"/>
      <c r="AT228" s="1022"/>
      <c r="AU228" s="1022"/>
      <c r="AV228" s="1022"/>
      <c r="AW228" s="1022"/>
      <c r="AX228" s="1022"/>
      <c r="AY228" s="1022"/>
      <c r="AZ228" s="1022"/>
      <c r="BA228" s="1022"/>
      <c r="BB228" s="1022"/>
      <c r="BC228" s="1022"/>
      <c r="BD228" s="1022"/>
      <c r="BE228" s="1022"/>
      <c r="BF228" s="1022"/>
      <c r="BG228" s="1022"/>
      <c r="BH228" s="1022"/>
      <c r="BI228" s="1022"/>
      <c r="BJ228" s="1022"/>
      <c r="BK228" s="1022"/>
      <c r="BL228" s="1022"/>
      <c r="BM228" s="1022"/>
      <c r="BN228" s="1022"/>
      <c r="BO228" s="1022"/>
      <c r="BP228" s="1022"/>
      <c r="BQ228" s="1022"/>
      <c r="BR228" s="1022"/>
      <c r="BS228" s="1022"/>
      <c r="BT228" s="1022"/>
      <c r="BU228" s="1022"/>
      <c r="BV228" s="1022"/>
      <c r="BW228" s="1022"/>
      <c r="BX228" s="1022"/>
      <c r="BY228" s="1022"/>
      <c r="BZ228" s="1022"/>
      <c r="CA228" s="1022"/>
      <c r="CB228" s="1022"/>
      <c r="CC228" s="1022"/>
      <c r="CD228" s="1022"/>
      <c r="CE228" s="1022"/>
      <c r="CF228" s="1022"/>
      <c r="CG228" s="1022"/>
      <c r="CH228" s="1022"/>
      <c r="CI228" s="1022"/>
      <c r="CJ228" s="1022"/>
      <c r="CK228" s="1022"/>
      <c r="CL228" s="1022"/>
      <c r="CM228" s="1022"/>
      <c r="CN228" s="1022"/>
      <c r="CO228" s="1022"/>
      <c r="CP228" s="1022"/>
      <c r="CQ228" s="1022"/>
      <c r="CR228" s="1022"/>
      <c r="CS228" s="1022"/>
      <c r="CT228" s="1022"/>
      <c r="CU228" s="1022"/>
      <c r="CV228" s="1022"/>
      <c r="CW228" s="1022"/>
      <c r="CX228" s="1022"/>
      <c r="CY228" s="1022"/>
      <c r="CZ228" s="1022"/>
      <c r="DA228" s="1022"/>
      <c r="DB228" s="1022"/>
      <c r="DC228" s="1022"/>
      <c r="DD228" s="1022"/>
      <c r="DE228" s="1022"/>
      <c r="DF228" s="1022"/>
      <c r="DG228" s="1022"/>
      <c r="DH228" s="1022"/>
      <c r="DI228" s="1022"/>
      <c r="DJ228" s="1022"/>
      <c r="DK228" s="1022"/>
      <c r="DL228" s="1022"/>
      <c r="DM228" s="1022"/>
      <c r="DN228" s="1022"/>
      <c r="DO228" s="1022"/>
      <c r="DP228" s="1022"/>
      <c r="DQ228" s="1022"/>
      <c r="DR228" s="1022"/>
      <c r="DS228" s="1022"/>
      <c r="DT228" s="1022"/>
      <c r="DU228" s="1022"/>
      <c r="DV228" s="1022"/>
      <c r="DW228" s="1022"/>
      <c r="DX228" s="1022"/>
      <c r="DY228" s="1022"/>
      <c r="DZ228" s="1022"/>
      <c r="EA228" s="1022"/>
      <c r="EB228" s="1022"/>
      <c r="EC228" s="1023"/>
      <c r="ED228" s="273" t="str">
        <f t="shared" si="3"/>
        <v>xxxxxxxxxxxxxxxxxxxxxxxxxxxxxxxxxxxxxxxxxxxxxxxxxxxxxxxxxxxxxxxxxxxxxxxxxxxxxxxxxxxxxxxxxxxxxxxxxxxxxxxxxxxxxxxxxxxxxxxxxxxxxxxx</v>
      </c>
    </row>
    <row r="229" spans="1:134" x14ac:dyDescent="0.2">
      <c r="A229" s="342"/>
      <c r="B229" s="344" t="s">
        <v>251</v>
      </c>
      <c r="C229" s="1529"/>
      <c r="D229" s="1530"/>
      <c r="E229" s="1530"/>
      <c r="F229" s="1530"/>
      <c r="G229" s="1002"/>
      <c r="H229" s="1002"/>
      <c r="I229" s="1002"/>
      <c r="J229" s="1002"/>
      <c r="K229" s="1002"/>
      <c r="L229" s="1002"/>
      <c r="M229" s="1002"/>
      <c r="N229" s="1002"/>
      <c r="O229" s="1002"/>
      <c r="P229" s="1002"/>
      <c r="Q229" s="1002"/>
      <c r="R229" s="1002"/>
      <c r="S229" s="1002"/>
      <c r="T229" s="1002"/>
      <c r="U229" s="1002"/>
      <c r="V229" s="1002"/>
      <c r="W229" s="1002"/>
      <c r="X229" s="1002"/>
      <c r="Y229" s="1002"/>
      <c r="Z229" s="1002"/>
      <c r="AA229" s="1002"/>
      <c r="AB229" s="1002"/>
      <c r="AC229" s="1002"/>
      <c r="AD229" s="1002"/>
      <c r="AE229" s="1002"/>
      <c r="AF229" s="1002"/>
      <c r="AG229" s="1002"/>
      <c r="AH229" s="1002"/>
      <c r="AI229" s="1002"/>
      <c r="AJ229" s="1002"/>
      <c r="AK229" s="1002"/>
      <c r="AL229" s="1002"/>
      <c r="AM229" s="1002"/>
      <c r="AN229" s="1002"/>
      <c r="AO229" s="1002"/>
      <c r="AP229" s="1002"/>
      <c r="AQ229" s="1002"/>
      <c r="AR229" s="1002"/>
      <c r="AS229" s="1002"/>
      <c r="AT229" s="1002"/>
      <c r="AU229" s="1002"/>
      <c r="AV229" s="1002"/>
      <c r="AW229" s="1002"/>
      <c r="AX229" s="1002"/>
      <c r="AY229" s="1002"/>
      <c r="AZ229" s="1002"/>
      <c r="BA229" s="1002"/>
      <c r="BB229" s="1002"/>
      <c r="BC229" s="1002"/>
      <c r="BD229" s="1002"/>
      <c r="BE229" s="1002"/>
      <c r="BF229" s="1002"/>
      <c r="BG229" s="1002"/>
      <c r="BH229" s="1002"/>
      <c r="BI229" s="1002"/>
      <c r="BJ229" s="1002"/>
      <c r="BK229" s="1002"/>
      <c r="BL229" s="1002"/>
      <c r="BM229" s="1002"/>
      <c r="BN229" s="1002"/>
      <c r="BO229" s="1002"/>
      <c r="BP229" s="1002"/>
      <c r="BQ229" s="1002"/>
      <c r="BR229" s="1002"/>
      <c r="BS229" s="1002"/>
      <c r="BT229" s="1002"/>
      <c r="BU229" s="1002"/>
      <c r="BV229" s="1002"/>
      <c r="BW229" s="1002"/>
      <c r="BX229" s="1002"/>
      <c r="BY229" s="1002"/>
      <c r="BZ229" s="1002"/>
      <c r="CA229" s="1002"/>
      <c r="CB229" s="1002"/>
      <c r="CC229" s="1002"/>
      <c r="CD229" s="1002"/>
      <c r="CE229" s="1002"/>
      <c r="CF229" s="1002"/>
      <c r="CG229" s="1002"/>
      <c r="CH229" s="1002"/>
      <c r="CI229" s="1002"/>
      <c r="CJ229" s="1002"/>
      <c r="CK229" s="1002"/>
      <c r="CL229" s="1002"/>
      <c r="CM229" s="1002"/>
      <c r="CN229" s="1002"/>
      <c r="CO229" s="1002"/>
      <c r="CP229" s="1002"/>
      <c r="CQ229" s="1002"/>
      <c r="CR229" s="1002"/>
      <c r="CS229" s="1002"/>
      <c r="CT229" s="1002"/>
      <c r="CU229" s="1002"/>
      <c r="CV229" s="1002"/>
      <c r="CW229" s="1002"/>
      <c r="CX229" s="1002"/>
      <c r="CY229" s="1002"/>
      <c r="CZ229" s="1002"/>
      <c r="DA229" s="1002"/>
      <c r="DB229" s="1002"/>
      <c r="DC229" s="1002"/>
      <c r="DD229" s="1002"/>
      <c r="DE229" s="1002"/>
      <c r="DF229" s="1002"/>
      <c r="DG229" s="1002"/>
      <c r="DH229" s="1002"/>
      <c r="DI229" s="1002"/>
      <c r="DJ229" s="1002"/>
      <c r="DK229" s="1002"/>
      <c r="DL229" s="1002"/>
      <c r="DM229" s="1002"/>
      <c r="DN229" s="1002"/>
      <c r="DO229" s="1002"/>
      <c r="DP229" s="1002"/>
      <c r="DQ229" s="1002"/>
      <c r="DR229" s="1002"/>
      <c r="DS229" s="1002"/>
      <c r="DT229" s="1002"/>
      <c r="DU229" s="1002"/>
      <c r="DV229" s="1002"/>
      <c r="DW229" s="1002"/>
      <c r="DX229" s="1002"/>
      <c r="DY229" s="1002"/>
      <c r="DZ229" s="1002"/>
      <c r="EA229" s="1002"/>
      <c r="EB229" s="1002"/>
      <c r="EC229" s="1003"/>
      <c r="ED229" s="273" t="str">
        <f t="shared" si="3"/>
        <v>xxxxxxxxxxxxxxxxxxxxxxxxxxxxxxxxxxxxxxxxxxxxxxxxxxxxxxxxxxxxxxxxxxxxxxxxxxxxxxxxxxxxxxxxxxxxxxxxxxxxxxxxxxxxxxxxxxxxxxxxxxxxxxxx</v>
      </c>
    </row>
    <row r="230" spans="1:134" x14ac:dyDescent="0.2">
      <c r="A230" s="280"/>
      <c r="B230" s="909" t="s">
        <v>233</v>
      </c>
      <c r="C230" s="1526"/>
      <c r="D230" s="1528"/>
      <c r="E230" s="1528"/>
      <c r="F230" s="1528"/>
      <c r="G230" s="998"/>
      <c r="H230" s="998"/>
      <c r="I230" s="998"/>
      <c r="J230" s="998"/>
      <c r="K230" s="998"/>
      <c r="L230" s="998"/>
      <c r="M230" s="998"/>
      <c r="N230" s="998"/>
      <c r="O230" s="998"/>
      <c r="P230" s="998"/>
      <c r="Q230" s="998"/>
      <c r="R230" s="998"/>
      <c r="S230" s="998"/>
      <c r="T230" s="998"/>
      <c r="U230" s="998"/>
      <c r="V230" s="998"/>
      <c r="W230" s="998"/>
      <c r="X230" s="998"/>
      <c r="Y230" s="998"/>
      <c r="Z230" s="998"/>
      <c r="AA230" s="998"/>
      <c r="AB230" s="998"/>
      <c r="AC230" s="998"/>
      <c r="AD230" s="998"/>
      <c r="AE230" s="998"/>
      <c r="AF230" s="998"/>
      <c r="AG230" s="998"/>
      <c r="AH230" s="998"/>
      <c r="AI230" s="998"/>
      <c r="AJ230" s="998"/>
      <c r="AK230" s="998"/>
      <c r="AL230" s="998"/>
      <c r="AM230" s="998"/>
      <c r="AN230" s="998"/>
      <c r="AO230" s="998"/>
      <c r="AP230" s="998"/>
      <c r="AQ230" s="998"/>
      <c r="AR230" s="998"/>
      <c r="AS230" s="998"/>
      <c r="AT230" s="998"/>
      <c r="AU230" s="998"/>
      <c r="AV230" s="998"/>
      <c r="AW230" s="998"/>
      <c r="AX230" s="998"/>
      <c r="AY230" s="998"/>
      <c r="AZ230" s="998"/>
      <c r="BA230" s="998"/>
      <c r="BB230" s="998"/>
      <c r="BC230" s="998"/>
      <c r="BD230" s="998"/>
      <c r="BE230" s="998"/>
      <c r="BF230" s="998"/>
      <c r="BG230" s="998"/>
      <c r="BH230" s="998"/>
      <c r="BI230" s="998"/>
      <c r="BJ230" s="998"/>
      <c r="BK230" s="998"/>
      <c r="BL230" s="998"/>
      <c r="BM230" s="998"/>
      <c r="BN230" s="998"/>
      <c r="BO230" s="998"/>
      <c r="BP230" s="998"/>
      <c r="BQ230" s="998"/>
      <c r="BR230" s="998"/>
      <c r="BS230" s="998"/>
      <c r="BT230" s="998"/>
      <c r="BU230" s="998"/>
      <c r="BV230" s="998"/>
      <c r="BW230" s="998"/>
      <c r="BX230" s="998"/>
      <c r="BY230" s="998"/>
      <c r="BZ230" s="998"/>
      <c r="CA230" s="998"/>
      <c r="CB230" s="998"/>
      <c r="CC230" s="998"/>
      <c r="CD230" s="998"/>
      <c r="CE230" s="998"/>
      <c r="CF230" s="998"/>
      <c r="CG230" s="998"/>
      <c r="CH230" s="998"/>
      <c r="CI230" s="998"/>
      <c r="CJ230" s="998"/>
      <c r="CK230" s="998"/>
      <c r="CL230" s="998"/>
      <c r="CM230" s="998"/>
      <c r="CN230" s="998"/>
      <c r="CO230" s="998"/>
      <c r="CP230" s="998"/>
      <c r="CQ230" s="998"/>
      <c r="CR230" s="998"/>
      <c r="CS230" s="998"/>
      <c r="CT230" s="998"/>
      <c r="CU230" s="998"/>
      <c r="CV230" s="998"/>
      <c r="CW230" s="998"/>
      <c r="CX230" s="998"/>
      <c r="CY230" s="998"/>
      <c r="CZ230" s="998"/>
      <c r="DA230" s="998"/>
      <c r="DB230" s="998"/>
      <c r="DC230" s="998"/>
      <c r="DD230" s="998"/>
      <c r="DE230" s="998"/>
      <c r="DF230" s="998"/>
      <c r="DG230" s="998"/>
      <c r="DH230" s="998"/>
      <c r="DI230" s="998"/>
      <c r="DJ230" s="998"/>
      <c r="DK230" s="998"/>
      <c r="DL230" s="998"/>
      <c r="DM230" s="998"/>
      <c r="DN230" s="998"/>
      <c r="DO230" s="998"/>
      <c r="DP230" s="998"/>
      <c r="DQ230" s="998"/>
      <c r="DR230" s="998"/>
      <c r="DS230" s="998"/>
      <c r="DT230" s="998"/>
      <c r="DU230" s="998"/>
      <c r="DV230" s="998"/>
      <c r="DW230" s="998"/>
      <c r="DX230" s="998"/>
      <c r="DY230" s="998"/>
      <c r="DZ230" s="998"/>
      <c r="EA230" s="998"/>
      <c r="EB230" s="998"/>
      <c r="EC230" s="999"/>
      <c r="ED230" s="273" t="str">
        <f t="shared" si="3"/>
        <v>xxxxxxxxxxxxxxxxxxxxxxxxxxxxxxxxxxxxxxxxxxxxxxxxxxxxxxxxxxxxxxxxxxxxxxxxxxxxxxxxxxxxxxxxxxxxxxxxxxxxxxxxxxxxxxxxxxxxxxxxxxxxxxxx</v>
      </c>
    </row>
    <row r="231" spans="1:134" x14ac:dyDescent="0.2">
      <c r="A231" s="280">
        <v>5245</v>
      </c>
      <c r="B231" s="338" t="s">
        <v>252</v>
      </c>
      <c r="C231" s="1526">
        <f>SUMPRODUCT(SUMIF('Sch ParentTrial Balance Input'!$A:$A,'Sch Parent TB Converter'!$G231:$EC231,'Sch ParentTrial Balance Input'!C:C))</f>
        <v>0</v>
      </c>
      <c r="D231" s="1526">
        <f>SUMPRODUCT(SUMIF('Sch ParentTrial Balance Input'!$A:$A,'Sch Parent TB Converter'!$G231:$EC231,'Sch ParentTrial Balance Input'!D:D))</f>
        <v>0</v>
      </c>
      <c r="E231" s="1526">
        <f>SUMPRODUCT(SUMIF('Sch ParentTrial Balance Input'!$A:$A,'Sch Parent TB Converter'!$G231:$EC231,'Sch ParentTrial Balance Input'!E:E))</f>
        <v>0</v>
      </c>
      <c r="F231" s="1526">
        <f>SUMPRODUCT(SUMIF('Sch ParentTrial Balance Input'!$A:$A,'Sch Parent TB Converter'!$G231:$EC231,'Sch ParentTrial Balance Input'!F:F))</f>
        <v>0</v>
      </c>
      <c r="G231" s="1000"/>
      <c r="H231" s="1000"/>
      <c r="I231" s="1000"/>
      <c r="J231" s="1000"/>
      <c r="K231" s="1000"/>
      <c r="L231" s="1000"/>
      <c r="M231" s="1000"/>
      <c r="N231" s="1000"/>
      <c r="O231" s="1000"/>
      <c r="P231" s="1000"/>
      <c r="Q231" s="1000"/>
      <c r="R231" s="1000"/>
      <c r="S231" s="1000"/>
      <c r="T231" s="1000"/>
      <c r="U231" s="1000"/>
      <c r="V231" s="1000"/>
      <c r="W231" s="1000"/>
      <c r="X231" s="1000"/>
      <c r="Y231" s="1000"/>
      <c r="Z231" s="1000"/>
      <c r="AA231" s="1000"/>
      <c r="AB231" s="1000"/>
      <c r="AC231" s="1000"/>
      <c r="AD231" s="1000"/>
      <c r="AE231" s="1000"/>
      <c r="AF231" s="1000"/>
      <c r="AG231" s="1000"/>
      <c r="AH231" s="1000"/>
      <c r="AI231" s="1000"/>
      <c r="AJ231" s="1000"/>
      <c r="AK231" s="1000"/>
      <c r="AL231" s="1000"/>
      <c r="AM231" s="1000"/>
      <c r="AN231" s="1000"/>
      <c r="AO231" s="1000"/>
      <c r="AP231" s="1000"/>
      <c r="AQ231" s="1000"/>
      <c r="AR231" s="1000"/>
      <c r="AS231" s="1000"/>
      <c r="AT231" s="1000"/>
      <c r="AU231" s="1000"/>
      <c r="AV231" s="1000"/>
      <c r="AW231" s="1000"/>
      <c r="AX231" s="1000"/>
      <c r="AY231" s="1000"/>
      <c r="AZ231" s="1000"/>
      <c r="BA231" s="1000"/>
      <c r="BB231" s="1000"/>
      <c r="BC231" s="1000"/>
      <c r="BD231" s="1000"/>
      <c r="BE231" s="1000"/>
      <c r="BF231" s="1000"/>
      <c r="BG231" s="1000"/>
      <c r="BH231" s="1000"/>
      <c r="BI231" s="1000"/>
      <c r="BJ231" s="1000"/>
      <c r="BK231" s="1000"/>
      <c r="BL231" s="1000"/>
      <c r="BM231" s="1000"/>
      <c r="BN231" s="1000"/>
      <c r="BO231" s="1000"/>
      <c r="BP231" s="1000"/>
      <c r="BQ231" s="1000"/>
      <c r="BR231" s="1000"/>
      <c r="BS231" s="1000"/>
      <c r="BT231" s="1000"/>
      <c r="BU231" s="1000"/>
      <c r="BV231" s="1000"/>
      <c r="BW231" s="1000"/>
      <c r="BX231" s="1000"/>
      <c r="BY231" s="1000"/>
      <c r="BZ231" s="1000"/>
      <c r="CA231" s="1000"/>
      <c r="CB231" s="1000"/>
      <c r="CC231" s="1000"/>
      <c r="CD231" s="1000"/>
      <c r="CE231" s="1000"/>
      <c r="CF231" s="1000"/>
      <c r="CG231" s="1000"/>
      <c r="CH231" s="1000"/>
      <c r="CI231" s="1000"/>
      <c r="CJ231" s="1000"/>
      <c r="CK231" s="1000"/>
      <c r="CL231" s="1000"/>
      <c r="CM231" s="1000"/>
      <c r="CN231" s="1000"/>
      <c r="CO231" s="1000"/>
      <c r="CP231" s="1000"/>
      <c r="CQ231" s="1000"/>
      <c r="CR231" s="1000"/>
      <c r="CS231" s="1000"/>
      <c r="CT231" s="1000"/>
      <c r="CU231" s="1000"/>
      <c r="CV231" s="1000"/>
      <c r="CW231" s="1000"/>
      <c r="CX231" s="1000"/>
      <c r="CY231" s="1000"/>
      <c r="CZ231" s="1000"/>
      <c r="DA231" s="1000"/>
      <c r="DB231" s="1000"/>
      <c r="DC231" s="1000"/>
      <c r="DD231" s="1000"/>
      <c r="DE231" s="1000"/>
      <c r="DF231" s="1000"/>
      <c r="DG231" s="1000"/>
      <c r="DH231" s="1000"/>
      <c r="DI231" s="1000"/>
      <c r="DJ231" s="1000"/>
      <c r="DK231" s="1000"/>
      <c r="DL231" s="1000"/>
      <c r="DM231" s="1000"/>
      <c r="DN231" s="1000"/>
      <c r="DO231" s="1000"/>
      <c r="DP231" s="1000"/>
      <c r="DQ231" s="1000"/>
      <c r="DR231" s="1000"/>
      <c r="DS231" s="1000"/>
      <c r="DT231" s="1000"/>
      <c r="DU231" s="1000"/>
      <c r="DV231" s="1000"/>
      <c r="DW231" s="1000"/>
      <c r="DX231" s="1000"/>
      <c r="DY231" s="1000"/>
      <c r="DZ231" s="1000"/>
      <c r="EA231" s="1000"/>
      <c r="EB231" s="1000"/>
      <c r="EC231" s="1001"/>
      <c r="ED231" s="273" t="str">
        <f t="shared" si="3"/>
        <v>xxxxxxxxxxxxxxxxxxxxxxxxxxxxxxxxxxxxxxxxxxxxxxxxxxxxxxxxxxxxxxxxxxxxxxxxxxxxxxxxxxxxxxxxxxxxxxxxxxxxxxxxxxxxxxxxxxxxxxxxxxxxxxxx</v>
      </c>
    </row>
    <row r="232" spans="1:134" x14ac:dyDescent="0.2">
      <c r="A232" s="280">
        <v>5925</v>
      </c>
      <c r="B232" s="338" t="s">
        <v>253</v>
      </c>
      <c r="C232" s="1526">
        <f>SUMPRODUCT(SUMIF('Sch ParentTrial Balance Input'!$A:$A,'Sch Parent TB Converter'!$G232:$EC232,'Sch ParentTrial Balance Input'!C:C))</f>
        <v>0</v>
      </c>
      <c r="D232" s="1526">
        <f>SUMPRODUCT(SUMIF('Sch ParentTrial Balance Input'!$A:$A,'Sch Parent TB Converter'!$G232:$EC232,'Sch ParentTrial Balance Input'!D:D))</f>
        <v>0</v>
      </c>
      <c r="E232" s="1526">
        <f>SUMPRODUCT(SUMIF('Sch ParentTrial Balance Input'!$A:$A,'Sch Parent TB Converter'!$G232:$EC232,'Sch ParentTrial Balance Input'!E:E))</f>
        <v>0</v>
      </c>
      <c r="F232" s="1526">
        <f>SUMPRODUCT(SUMIF('Sch ParentTrial Balance Input'!$A:$A,'Sch Parent TB Converter'!$G232:$EC232,'Sch ParentTrial Balance Input'!F:F))</f>
        <v>0</v>
      </c>
      <c r="G232" s="1000"/>
      <c r="H232" s="1000"/>
      <c r="I232" s="1000"/>
      <c r="J232" s="1000"/>
      <c r="K232" s="1000"/>
      <c r="L232" s="1000"/>
      <c r="M232" s="1000"/>
      <c r="N232" s="1000"/>
      <c r="O232" s="1000"/>
      <c r="P232" s="1000"/>
      <c r="Q232" s="1000"/>
      <c r="R232" s="1000"/>
      <c r="S232" s="1000"/>
      <c r="T232" s="1000"/>
      <c r="U232" s="1000"/>
      <c r="V232" s="1000"/>
      <c r="W232" s="1000"/>
      <c r="X232" s="1000"/>
      <c r="Y232" s="1000"/>
      <c r="Z232" s="1000"/>
      <c r="AA232" s="1000"/>
      <c r="AB232" s="1000"/>
      <c r="AC232" s="1000"/>
      <c r="AD232" s="1000"/>
      <c r="AE232" s="1000"/>
      <c r="AF232" s="1000"/>
      <c r="AG232" s="1000"/>
      <c r="AH232" s="1000"/>
      <c r="AI232" s="1000"/>
      <c r="AJ232" s="1000"/>
      <c r="AK232" s="1000"/>
      <c r="AL232" s="1000"/>
      <c r="AM232" s="1000"/>
      <c r="AN232" s="1000"/>
      <c r="AO232" s="1000"/>
      <c r="AP232" s="1000"/>
      <c r="AQ232" s="1000"/>
      <c r="AR232" s="1000"/>
      <c r="AS232" s="1000"/>
      <c r="AT232" s="1000"/>
      <c r="AU232" s="1000"/>
      <c r="AV232" s="1000"/>
      <c r="AW232" s="1000"/>
      <c r="AX232" s="1000"/>
      <c r="AY232" s="1000"/>
      <c r="AZ232" s="1000"/>
      <c r="BA232" s="1000"/>
      <c r="BB232" s="1000"/>
      <c r="BC232" s="1000"/>
      <c r="BD232" s="1000"/>
      <c r="BE232" s="1000"/>
      <c r="BF232" s="1000"/>
      <c r="BG232" s="1000"/>
      <c r="BH232" s="1000"/>
      <c r="BI232" s="1000"/>
      <c r="BJ232" s="1000"/>
      <c r="BK232" s="1000"/>
      <c r="BL232" s="1000"/>
      <c r="BM232" s="1000"/>
      <c r="BN232" s="1000"/>
      <c r="BO232" s="1000"/>
      <c r="BP232" s="1000"/>
      <c r="BQ232" s="1000"/>
      <c r="BR232" s="1000"/>
      <c r="BS232" s="1000"/>
      <c r="BT232" s="1000"/>
      <c r="BU232" s="1000"/>
      <c r="BV232" s="1000"/>
      <c r="BW232" s="1000"/>
      <c r="BX232" s="1000"/>
      <c r="BY232" s="1000"/>
      <c r="BZ232" s="1000"/>
      <c r="CA232" s="1000"/>
      <c r="CB232" s="1000"/>
      <c r="CC232" s="1000"/>
      <c r="CD232" s="1000"/>
      <c r="CE232" s="1000"/>
      <c r="CF232" s="1000"/>
      <c r="CG232" s="1000"/>
      <c r="CH232" s="1000"/>
      <c r="CI232" s="1000"/>
      <c r="CJ232" s="1000"/>
      <c r="CK232" s="1000"/>
      <c r="CL232" s="1000"/>
      <c r="CM232" s="1000"/>
      <c r="CN232" s="1000"/>
      <c r="CO232" s="1000"/>
      <c r="CP232" s="1000"/>
      <c r="CQ232" s="1000"/>
      <c r="CR232" s="1000"/>
      <c r="CS232" s="1000"/>
      <c r="CT232" s="1000"/>
      <c r="CU232" s="1000"/>
      <c r="CV232" s="1000"/>
      <c r="CW232" s="1000"/>
      <c r="CX232" s="1000"/>
      <c r="CY232" s="1000"/>
      <c r="CZ232" s="1000"/>
      <c r="DA232" s="1000"/>
      <c r="DB232" s="1000"/>
      <c r="DC232" s="1000"/>
      <c r="DD232" s="1000"/>
      <c r="DE232" s="1000"/>
      <c r="DF232" s="1000"/>
      <c r="DG232" s="1000"/>
      <c r="DH232" s="1000"/>
      <c r="DI232" s="1000"/>
      <c r="DJ232" s="1000"/>
      <c r="DK232" s="1000"/>
      <c r="DL232" s="1000"/>
      <c r="DM232" s="1000"/>
      <c r="DN232" s="1000"/>
      <c r="DO232" s="1000"/>
      <c r="DP232" s="1000"/>
      <c r="DQ232" s="1000"/>
      <c r="DR232" s="1000"/>
      <c r="DS232" s="1000"/>
      <c r="DT232" s="1000"/>
      <c r="DU232" s="1000"/>
      <c r="DV232" s="1000"/>
      <c r="DW232" s="1000"/>
      <c r="DX232" s="1000"/>
      <c r="DY232" s="1000"/>
      <c r="DZ232" s="1000"/>
      <c r="EA232" s="1000"/>
      <c r="EB232" s="1000"/>
      <c r="EC232" s="1001"/>
      <c r="ED232" s="273" t="str">
        <f t="shared" si="3"/>
        <v>xxxxxxxxxxxxxxxxxxxxxxxxxxxxxxxxxxxxxxxxxxxxxxxxxxxxxxxxxxxxxxxxxxxxxxxxxxxxxxxxxxxxxxxxxxxxxxxxxxxxxxxxxxxxxxxxxxxxxxxxxxxxxxxx</v>
      </c>
    </row>
    <row r="233" spans="1:134" x14ac:dyDescent="0.2">
      <c r="A233" s="280"/>
      <c r="B233" s="872"/>
      <c r="C233" s="1526"/>
      <c r="D233" s="1528"/>
      <c r="E233" s="1528"/>
      <c r="F233" s="1528"/>
      <c r="G233" s="1022"/>
      <c r="H233" s="1022"/>
      <c r="I233" s="1022"/>
      <c r="J233" s="1022"/>
      <c r="K233" s="1022"/>
      <c r="L233" s="1022"/>
      <c r="M233" s="1022"/>
      <c r="N233" s="1022"/>
      <c r="O233" s="1022"/>
      <c r="P233" s="1022"/>
      <c r="Q233" s="1022"/>
      <c r="R233" s="1022"/>
      <c r="S233" s="1022"/>
      <c r="T233" s="1022"/>
      <c r="U233" s="1022"/>
      <c r="V233" s="1022"/>
      <c r="W233" s="1022"/>
      <c r="X233" s="1022"/>
      <c r="Y233" s="1022"/>
      <c r="Z233" s="1022"/>
      <c r="AA233" s="1022"/>
      <c r="AB233" s="1022"/>
      <c r="AC233" s="1022"/>
      <c r="AD233" s="1022"/>
      <c r="AE233" s="1022"/>
      <c r="AF233" s="1022"/>
      <c r="AG233" s="1022"/>
      <c r="AH233" s="1022"/>
      <c r="AI233" s="1022"/>
      <c r="AJ233" s="1022"/>
      <c r="AK233" s="1022"/>
      <c r="AL233" s="1022"/>
      <c r="AM233" s="1022"/>
      <c r="AN233" s="1022"/>
      <c r="AO233" s="1022"/>
      <c r="AP233" s="1022"/>
      <c r="AQ233" s="1022"/>
      <c r="AR233" s="1022"/>
      <c r="AS233" s="1022"/>
      <c r="AT233" s="1022"/>
      <c r="AU233" s="1022"/>
      <c r="AV233" s="1022"/>
      <c r="AW233" s="1022"/>
      <c r="AX233" s="1022"/>
      <c r="AY233" s="1022"/>
      <c r="AZ233" s="1022"/>
      <c r="BA233" s="1022"/>
      <c r="BB233" s="1022"/>
      <c r="BC233" s="1022"/>
      <c r="BD233" s="1022"/>
      <c r="BE233" s="1022"/>
      <c r="BF233" s="1022"/>
      <c r="BG233" s="1022"/>
      <c r="BH233" s="1022"/>
      <c r="BI233" s="1022"/>
      <c r="BJ233" s="1022"/>
      <c r="BK233" s="1022"/>
      <c r="BL233" s="1022"/>
      <c r="BM233" s="1022"/>
      <c r="BN233" s="1022"/>
      <c r="BO233" s="1022"/>
      <c r="BP233" s="1022"/>
      <c r="BQ233" s="1022"/>
      <c r="BR233" s="1022"/>
      <c r="BS233" s="1022"/>
      <c r="BT233" s="1022"/>
      <c r="BU233" s="1022"/>
      <c r="BV233" s="1022"/>
      <c r="BW233" s="1022"/>
      <c r="BX233" s="1022"/>
      <c r="BY233" s="1022"/>
      <c r="BZ233" s="1022"/>
      <c r="CA233" s="1022"/>
      <c r="CB233" s="1022"/>
      <c r="CC233" s="1022"/>
      <c r="CD233" s="1022"/>
      <c r="CE233" s="1022"/>
      <c r="CF233" s="1022"/>
      <c r="CG233" s="1022"/>
      <c r="CH233" s="1022"/>
      <c r="CI233" s="1022"/>
      <c r="CJ233" s="1022"/>
      <c r="CK233" s="1022"/>
      <c r="CL233" s="1022"/>
      <c r="CM233" s="1022"/>
      <c r="CN233" s="1022"/>
      <c r="CO233" s="1022"/>
      <c r="CP233" s="1022"/>
      <c r="CQ233" s="1022"/>
      <c r="CR233" s="1022"/>
      <c r="CS233" s="1022"/>
      <c r="CT233" s="1022"/>
      <c r="CU233" s="1022"/>
      <c r="CV233" s="1022"/>
      <c r="CW233" s="1022"/>
      <c r="CX233" s="1022"/>
      <c r="CY233" s="1022"/>
      <c r="CZ233" s="1022"/>
      <c r="DA233" s="1022"/>
      <c r="DB233" s="1022"/>
      <c r="DC233" s="1022"/>
      <c r="DD233" s="1022"/>
      <c r="DE233" s="1022"/>
      <c r="DF233" s="1022"/>
      <c r="DG233" s="1022"/>
      <c r="DH233" s="1022"/>
      <c r="DI233" s="1022"/>
      <c r="DJ233" s="1022"/>
      <c r="DK233" s="1022"/>
      <c r="DL233" s="1022"/>
      <c r="DM233" s="1022"/>
      <c r="DN233" s="1022"/>
      <c r="DO233" s="1022"/>
      <c r="DP233" s="1022"/>
      <c r="DQ233" s="1022"/>
      <c r="DR233" s="1022"/>
      <c r="DS233" s="1022"/>
      <c r="DT233" s="1022"/>
      <c r="DU233" s="1022"/>
      <c r="DV233" s="1022"/>
      <c r="DW233" s="1022"/>
      <c r="DX233" s="1022"/>
      <c r="DY233" s="1022"/>
      <c r="DZ233" s="1022"/>
      <c r="EA233" s="1022"/>
      <c r="EB233" s="1022"/>
      <c r="EC233" s="1023"/>
      <c r="ED233" s="273" t="str">
        <f t="shared" si="3"/>
        <v>xxxxxxxxxxxxxxxxxxxxxxxxxxxxxxxxxxxxxxxxxxxxxxxxxxxxxxxxxxxxxxxxxxxxxxxxxxxxxxxxxxxxxxxxxxxxxxxxxxxxxxxxxxxxxxxxxxxxxxxxxxxxxxxx</v>
      </c>
    </row>
    <row r="234" spans="1:134" x14ac:dyDescent="0.2">
      <c r="A234" s="342"/>
      <c r="B234" s="344" t="s">
        <v>254</v>
      </c>
      <c r="C234" s="1529"/>
      <c r="D234" s="1530"/>
      <c r="E234" s="1530"/>
      <c r="F234" s="1530"/>
      <c r="G234" s="1002"/>
      <c r="H234" s="1002"/>
      <c r="I234" s="1002"/>
      <c r="J234" s="1002"/>
      <c r="K234" s="1002"/>
      <c r="L234" s="1002"/>
      <c r="M234" s="1002"/>
      <c r="N234" s="1002"/>
      <c r="O234" s="1002"/>
      <c r="P234" s="1002"/>
      <c r="Q234" s="1002"/>
      <c r="R234" s="1002"/>
      <c r="S234" s="1002"/>
      <c r="T234" s="1002"/>
      <c r="U234" s="1002"/>
      <c r="V234" s="1002"/>
      <c r="W234" s="1002"/>
      <c r="X234" s="1002"/>
      <c r="Y234" s="1002"/>
      <c r="Z234" s="1002"/>
      <c r="AA234" s="1002"/>
      <c r="AB234" s="1002"/>
      <c r="AC234" s="1002"/>
      <c r="AD234" s="1002"/>
      <c r="AE234" s="1002"/>
      <c r="AF234" s="1002"/>
      <c r="AG234" s="1002"/>
      <c r="AH234" s="1002"/>
      <c r="AI234" s="1002"/>
      <c r="AJ234" s="1002"/>
      <c r="AK234" s="1002"/>
      <c r="AL234" s="1002"/>
      <c r="AM234" s="1002"/>
      <c r="AN234" s="1002"/>
      <c r="AO234" s="1002"/>
      <c r="AP234" s="1002"/>
      <c r="AQ234" s="1002"/>
      <c r="AR234" s="1002"/>
      <c r="AS234" s="1002"/>
      <c r="AT234" s="1002"/>
      <c r="AU234" s="1002"/>
      <c r="AV234" s="1002"/>
      <c r="AW234" s="1002"/>
      <c r="AX234" s="1002"/>
      <c r="AY234" s="1002"/>
      <c r="AZ234" s="1002"/>
      <c r="BA234" s="1002"/>
      <c r="BB234" s="1002"/>
      <c r="BC234" s="1002"/>
      <c r="BD234" s="1002"/>
      <c r="BE234" s="1002"/>
      <c r="BF234" s="1002"/>
      <c r="BG234" s="1002"/>
      <c r="BH234" s="1002"/>
      <c r="BI234" s="1002"/>
      <c r="BJ234" s="1002"/>
      <c r="BK234" s="1002"/>
      <c r="BL234" s="1002"/>
      <c r="BM234" s="1002"/>
      <c r="BN234" s="1002"/>
      <c r="BO234" s="1002"/>
      <c r="BP234" s="1002"/>
      <c r="BQ234" s="1002"/>
      <c r="BR234" s="1002"/>
      <c r="BS234" s="1002"/>
      <c r="BT234" s="1002"/>
      <c r="BU234" s="1002"/>
      <c r="BV234" s="1002"/>
      <c r="BW234" s="1002"/>
      <c r="BX234" s="1002"/>
      <c r="BY234" s="1002"/>
      <c r="BZ234" s="1002"/>
      <c r="CA234" s="1002"/>
      <c r="CB234" s="1002"/>
      <c r="CC234" s="1002"/>
      <c r="CD234" s="1002"/>
      <c r="CE234" s="1002"/>
      <c r="CF234" s="1002"/>
      <c r="CG234" s="1002"/>
      <c r="CH234" s="1002"/>
      <c r="CI234" s="1002"/>
      <c r="CJ234" s="1002"/>
      <c r="CK234" s="1002"/>
      <c r="CL234" s="1002"/>
      <c r="CM234" s="1002"/>
      <c r="CN234" s="1002"/>
      <c r="CO234" s="1002"/>
      <c r="CP234" s="1002"/>
      <c r="CQ234" s="1002"/>
      <c r="CR234" s="1002"/>
      <c r="CS234" s="1002"/>
      <c r="CT234" s="1002"/>
      <c r="CU234" s="1002"/>
      <c r="CV234" s="1002"/>
      <c r="CW234" s="1002"/>
      <c r="CX234" s="1002"/>
      <c r="CY234" s="1002"/>
      <c r="CZ234" s="1002"/>
      <c r="DA234" s="1002"/>
      <c r="DB234" s="1002"/>
      <c r="DC234" s="1002"/>
      <c r="DD234" s="1002"/>
      <c r="DE234" s="1002"/>
      <c r="DF234" s="1002"/>
      <c r="DG234" s="1002"/>
      <c r="DH234" s="1002"/>
      <c r="DI234" s="1002"/>
      <c r="DJ234" s="1002"/>
      <c r="DK234" s="1002"/>
      <c r="DL234" s="1002"/>
      <c r="DM234" s="1002"/>
      <c r="DN234" s="1002"/>
      <c r="DO234" s="1002"/>
      <c r="DP234" s="1002"/>
      <c r="DQ234" s="1002"/>
      <c r="DR234" s="1002"/>
      <c r="DS234" s="1002"/>
      <c r="DT234" s="1002"/>
      <c r="DU234" s="1002"/>
      <c r="DV234" s="1002"/>
      <c r="DW234" s="1002"/>
      <c r="DX234" s="1002"/>
      <c r="DY234" s="1002"/>
      <c r="DZ234" s="1002"/>
      <c r="EA234" s="1002"/>
      <c r="EB234" s="1002"/>
      <c r="EC234" s="1003"/>
      <c r="ED234" s="273" t="str">
        <f t="shared" si="3"/>
        <v>xxxxxxxxxxxxxxxxxxxxxxxxxxxxxxxxxxxxxxxxxxxxxxxxxxxxxxxxxxxxxxxxxxxxxxxxxxxxxxxxxxxxxxxxxxxxxxxxxxxxxxxxxxxxxxxxxxxxxxxxxxxxxxxx</v>
      </c>
    </row>
    <row r="235" spans="1:134" x14ac:dyDescent="0.2">
      <c r="A235" s="280"/>
      <c r="B235" s="909" t="s">
        <v>233</v>
      </c>
      <c r="C235" s="1526"/>
      <c r="D235" s="1528"/>
      <c r="E235" s="1528"/>
      <c r="F235" s="1528"/>
      <c r="G235" s="998"/>
      <c r="H235" s="998"/>
      <c r="I235" s="998"/>
      <c r="J235" s="998"/>
      <c r="K235" s="998"/>
      <c r="L235" s="998"/>
      <c r="M235" s="998"/>
      <c r="N235" s="998"/>
      <c r="O235" s="998"/>
      <c r="P235" s="998"/>
      <c r="Q235" s="998"/>
      <c r="R235" s="998"/>
      <c r="S235" s="998"/>
      <c r="T235" s="998"/>
      <c r="U235" s="998"/>
      <c r="V235" s="998"/>
      <c r="W235" s="998"/>
      <c r="X235" s="998"/>
      <c r="Y235" s="998"/>
      <c r="Z235" s="998"/>
      <c r="AA235" s="998"/>
      <c r="AB235" s="998"/>
      <c r="AC235" s="998"/>
      <c r="AD235" s="998"/>
      <c r="AE235" s="998"/>
      <c r="AF235" s="998"/>
      <c r="AG235" s="998"/>
      <c r="AH235" s="998"/>
      <c r="AI235" s="998"/>
      <c r="AJ235" s="998"/>
      <c r="AK235" s="998"/>
      <c r="AL235" s="998"/>
      <c r="AM235" s="998"/>
      <c r="AN235" s="998"/>
      <c r="AO235" s="998"/>
      <c r="AP235" s="998"/>
      <c r="AQ235" s="998"/>
      <c r="AR235" s="998"/>
      <c r="AS235" s="998"/>
      <c r="AT235" s="998"/>
      <c r="AU235" s="998"/>
      <c r="AV235" s="998"/>
      <c r="AW235" s="998"/>
      <c r="AX235" s="998"/>
      <c r="AY235" s="998"/>
      <c r="AZ235" s="998"/>
      <c r="BA235" s="998"/>
      <c r="BB235" s="998"/>
      <c r="BC235" s="998"/>
      <c r="BD235" s="998"/>
      <c r="BE235" s="998"/>
      <c r="BF235" s="998"/>
      <c r="BG235" s="998"/>
      <c r="BH235" s="998"/>
      <c r="BI235" s="998"/>
      <c r="BJ235" s="998"/>
      <c r="BK235" s="998"/>
      <c r="BL235" s="998"/>
      <c r="BM235" s="998"/>
      <c r="BN235" s="998"/>
      <c r="BO235" s="998"/>
      <c r="BP235" s="998"/>
      <c r="BQ235" s="998"/>
      <c r="BR235" s="998"/>
      <c r="BS235" s="998"/>
      <c r="BT235" s="998"/>
      <c r="BU235" s="998"/>
      <c r="BV235" s="998"/>
      <c r="BW235" s="998"/>
      <c r="BX235" s="998"/>
      <c r="BY235" s="998"/>
      <c r="BZ235" s="998"/>
      <c r="CA235" s="998"/>
      <c r="CB235" s="998"/>
      <c r="CC235" s="998"/>
      <c r="CD235" s="998"/>
      <c r="CE235" s="998"/>
      <c r="CF235" s="998"/>
      <c r="CG235" s="998"/>
      <c r="CH235" s="998"/>
      <c r="CI235" s="998"/>
      <c r="CJ235" s="998"/>
      <c r="CK235" s="998"/>
      <c r="CL235" s="998"/>
      <c r="CM235" s="998"/>
      <c r="CN235" s="998"/>
      <c r="CO235" s="998"/>
      <c r="CP235" s="998"/>
      <c r="CQ235" s="998"/>
      <c r="CR235" s="998"/>
      <c r="CS235" s="998"/>
      <c r="CT235" s="998"/>
      <c r="CU235" s="998"/>
      <c r="CV235" s="998"/>
      <c r="CW235" s="998"/>
      <c r="CX235" s="998"/>
      <c r="CY235" s="998"/>
      <c r="CZ235" s="998"/>
      <c r="DA235" s="998"/>
      <c r="DB235" s="998"/>
      <c r="DC235" s="998"/>
      <c r="DD235" s="998"/>
      <c r="DE235" s="998"/>
      <c r="DF235" s="998"/>
      <c r="DG235" s="998"/>
      <c r="DH235" s="998"/>
      <c r="DI235" s="998"/>
      <c r="DJ235" s="998"/>
      <c r="DK235" s="998"/>
      <c r="DL235" s="998"/>
      <c r="DM235" s="998"/>
      <c r="DN235" s="998"/>
      <c r="DO235" s="998"/>
      <c r="DP235" s="998"/>
      <c r="DQ235" s="998"/>
      <c r="DR235" s="998"/>
      <c r="DS235" s="998"/>
      <c r="DT235" s="998"/>
      <c r="DU235" s="998"/>
      <c r="DV235" s="998"/>
      <c r="DW235" s="998"/>
      <c r="DX235" s="998"/>
      <c r="DY235" s="998"/>
      <c r="DZ235" s="998"/>
      <c r="EA235" s="998"/>
      <c r="EB235" s="998"/>
      <c r="EC235" s="999"/>
      <c r="ED235" s="273" t="str">
        <f t="shared" si="3"/>
        <v>xxxxxxxxxxxxxxxxxxxxxxxxxxxxxxxxxxxxxxxxxxxxxxxxxxxxxxxxxxxxxxxxxxxxxxxxxxxxxxxxxxxxxxxxxxxxxxxxxxxxxxxxxxxxxxxxxxxxxxxxxxxxxxxx</v>
      </c>
    </row>
    <row r="236" spans="1:134" x14ac:dyDescent="0.2">
      <c r="A236" s="280">
        <v>8310</v>
      </c>
      <c r="B236" s="338" t="s">
        <v>255</v>
      </c>
      <c r="C236" s="1526">
        <f>SUMPRODUCT(SUMIF('Sch ParentTrial Balance Input'!$A:$A,'Sch Parent TB Converter'!$G236:$EC236,'Sch ParentTrial Balance Input'!C:C))</f>
        <v>0</v>
      </c>
      <c r="D236" s="1526">
        <f>SUMPRODUCT(SUMIF('Sch ParentTrial Balance Input'!$A:$A,'Sch Parent TB Converter'!$G236:$EC236,'Sch ParentTrial Balance Input'!D:D))</f>
        <v>0</v>
      </c>
      <c r="E236" s="1526">
        <f>SUMPRODUCT(SUMIF('Sch ParentTrial Balance Input'!$A:$A,'Sch Parent TB Converter'!$G236:$EC236,'Sch ParentTrial Balance Input'!E:E))</f>
        <v>0</v>
      </c>
      <c r="F236" s="1526">
        <f>SUMPRODUCT(SUMIF('Sch ParentTrial Balance Input'!$A:$A,'Sch Parent TB Converter'!$G236:$EC236,'Sch ParentTrial Balance Input'!F:F))</f>
        <v>0</v>
      </c>
      <c r="G236" s="1000"/>
      <c r="H236" s="1000"/>
      <c r="I236" s="1000"/>
      <c r="J236" s="1000"/>
      <c r="K236" s="1000"/>
      <c r="L236" s="1000"/>
      <c r="M236" s="1000"/>
      <c r="N236" s="1000"/>
      <c r="O236" s="1000"/>
      <c r="P236" s="1000"/>
      <c r="Q236" s="1000"/>
      <c r="R236" s="1000"/>
      <c r="S236" s="1000"/>
      <c r="T236" s="1000"/>
      <c r="U236" s="1000"/>
      <c r="V236" s="1000"/>
      <c r="W236" s="1000"/>
      <c r="X236" s="1000"/>
      <c r="Y236" s="1000"/>
      <c r="Z236" s="1000"/>
      <c r="AA236" s="1000"/>
      <c r="AB236" s="1000"/>
      <c r="AC236" s="1000"/>
      <c r="AD236" s="1000"/>
      <c r="AE236" s="1000"/>
      <c r="AF236" s="1000"/>
      <c r="AG236" s="1000"/>
      <c r="AH236" s="1000"/>
      <c r="AI236" s="1000"/>
      <c r="AJ236" s="1000"/>
      <c r="AK236" s="1000"/>
      <c r="AL236" s="1000"/>
      <c r="AM236" s="1000"/>
      <c r="AN236" s="1000"/>
      <c r="AO236" s="1000"/>
      <c r="AP236" s="1000"/>
      <c r="AQ236" s="1000"/>
      <c r="AR236" s="1000"/>
      <c r="AS236" s="1000"/>
      <c r="AT236" s="1000"/>
      <c r="AU236" s="1000"/>
      <c r="AV236" s="1000"/>
      <c r="AW236" s="1000"/>
      <c r="AX236" s="1000"/>
      <c r="AY236" s="1000"/>
      <c r="AZ236" s="1000"/>
      <c r="BA236" s="1000"/>
      <c r="BB236" s="1000"/>
      <c r="BC236" s="1000"/>
      <c r="BD236" s="1000"/>
      <c r="BE236" s="1000"/>
      <c r="BF236" s="1000"/>
      <c r="BG236" s="1000"/>
      <c r="BH236" s="1000"/>
      <c r="BI236" s="1000"/>
      <c r="BJ236" s="1000"/>
      <c r="BK236" s="1000"/>
      <c r="BL236" s="1000"/>
      <c r="BM236" s="1000"/>
      <c r="BN236" s="1000"/>
      <c r="BO236" s="1000"/>
      <c r="BP236" s="1000"/>
      <c r="BQ236" s="1000"/>
      <c r="BR236" s="1000"/>
      <c r="BS236" s="1000"/>
      <c r="BT236" s="1000"/>
      <c r="BU236" s="1000"/>
      <c r="BV236" s="1000"/>
      <c r="BW236" s="1000"/>
      <c r="BX236" s="1000"/>
      <c r="BY236" s="1000"/>
      <c r="BZ236" s="1000"/>
      <c r="CA236" s="1000"/>
      <c r="CB236" s="1000"/>
      <c r="CC236" s="1000"/>
      <c r="CD236" s="1000"/>
      <c r="CE236" s="1000"/>
      <c r="CF236" s="1000"/>
      <c r="CG236" s="1000"/>
      <c r="CH236" s="1000"/>
      <c r="CI236" s="1000"/>
      <c r="CJ236" s="1000"/>
      <c r="CK236" s="1000"/>
      <c r="CL236" s="1000"/>
      <c r="CM236" s="1000"/>
      <c r="CN236" s="1000"/>
      <c r="CO236" s="1000"/>
      <c r="CP236" s="1000"/>
      <c r="CQ236" s="1000"/>
      <c r="CR236" s="1000"/>
      <c r="CS236" s="1000"/>
      <c r="CT236" s="1000"/>
      <c r="CU236" s="1000"/>
      <c r="CV236" s="1000"/>
      <c r="CW236" s="1000"/>
      <c r="CX236" s="1000"/>
      <c r="CY236" s="1000"/>
      <c r="CZ236" s="1000"/>
      <c r="DA236" s="1000"/>
      <c r="DB236" s="1000"/>
      <c r="DC236" s="1000"/>
      <c r="DD236" s="1000"/>
      <c r="DE236" s="1000"/>
      <c r="DF236" s="1000"/>
      <c r="DG236" s="1000"/>
      <c r="DH236" s="1000"/>
      <c r="DI236" s="1000"/>
      <c r="DJ236" s="1000"/>
      <c r="DK236" s="1000"/>
      <c r="DL236" s="1000"/>
      <c r="DM236" s="1000"/>
      <c r="DN236" s="1000"/>
      <c r="DO236" s="1000"/>
      <c r="DP236" s="1000"/>
      <c r="DQ236" s="1000"/>
      <c r="DR236" s="1000"/>
      <c r="DS236" s="1000"/>
      <c r="DT236" s="1000"/>
      <c r="DU236" s="1000"/>
      <c r="DV236" s="1000"/>
      <c r="DW236" s="1000"/>
      <c r="DX236" s="1000"/>
      <c r="DY236" s="1000"/>
      <c r="DZ236" s="1000"/>
      <c r="EA236" s="1000"/>
      <c r="EB236" s="1000"/>
      <c r="EC236" s="1001"/>
      <c r="ED236" s="273" t="str">
        <f t="shared" si="3"/>
        <v>xxxxxxxxxxxxxxxxxxxxxxxxxxxxxxxxxxxxxxxxxxxxxxxxxxxxxxxxxxxxxxxxxxxxxxxxxxxxxxxxxxxxxxxxxxxxxxxxxxxxxxxxxxxxxxxxxxxxxxxxxxxxxxxx</v>
      </c>
    </row>
    <row r="237" spans="1:134" x14ac:dyDescent="0.2">
      <c r="A237" s="280">
        <v>8320</v>
      </c>
      <c r="B237" s="338" t="s">
        <v>256</v>
      </c>
      <c r="C237" s="1526">
        <f>SUMPRODUCT(SUMIF('Sch ParentTrial Balance Input'!$A:$A,'Sch Parent TB Converter'!$G237:$EC237,'Sch ParentTrial Balance Input'!C:C))</f>
        <v>0</v>
      </c>
      <c r="D237" s="1526">
        <f>SUMPRODUCT(SUMIF('Sch ParentTrial Balance Input'!$A:$A,'Sch Parent TB Converter'!$G237:$EC237,'Sch ParentTrial Balance Input'!D:D))</f>
        <v>0</v>
      </c>
      <c r="E237" s="1526">
        <f>SUMPRODUCT(SUMIF('Sch ParentTrial Balance Input'!$A:$A,'Sch Parent TB Converter'!$G237:$EC237,'Sch ParentTrial Balance Input'!E:E))</f>
        <v>0</v>
      </c>
      <c r="F237" s="1526">
        <f>SUMPRODUCT(SUMIF('Sch ParentTrial Balance Input'!$A:$A,'Sch Parent TB Converter'!$G237:$EC237,'Sch ParentTrial Balance Input'!F:F))</f>
        <v>0</v>
      </c>
      <c r="G237" s="1000"/>
      <c r="H237" s="1000"/>
      <c r="I237" s="1000"/>
      <c r="J237" s="1000"/>
      <c r="K237" s="1000"/>
      <c r="L237" s="1000"/>
      <c r="M237" s="1000"/>
      <c r="N237" s="1000"/>
      <c r="O237" s="1000"/>
      <c r="P237" s="1000"/>
      <c r="Q237" s="1000"/>
      <c r="R237" s="1000"/>
      <c r="S237" s="1000"/>
      <c r="T237" s="1000"/>
      <c r="U237" s="1000"/>
      <c r="V237" s="1000"/>
      <c r="W237" s="1000"/>
      <c r="X237" s="1000"/>
      <c r="Y237" s="1000"/>
      <c r="Z237" s="1000"/>
      <c r="AA237" s="1000"/>
      <c r="AB237" s="1000"/>
      <c r="AC237" s="1000"/>
      <c r="AD237" s="1000"/>
      <c r="AE237" s="1000"/>
      <c r="AF237" s="1000"/>
      <c r="AG237" s="1000"/>
      <c r="AH237" s="1000"/>
      <c r="AI237" s="1000"/>
      <c r="AJ237" s="1000"/>
      <c r="AK237" s="1000"/>
      <c r="AL237" s="1000"/>
      <c r="AM237" s="1000"/>
      <c r="AN237" s="1000"/>
      <c r="AO237" s="1000"/>
      <c r="AP237" s="1000"/>
      <c r="AQ237" s="1000"/>
      <c r="AR237" s="1000"/>
      <c r="AS237" s="1000"/>
      <c r="AT237" s="1000"/>
      <c r="AU237" s="1000"/>
      <c r="AV237" s="1000"/>
      <c r="AW237" s="1000"/>
      <c r="AX237" s="1000"/>
      <c r="AY237" s="1000"/>
      <c r="AZ237" s="1000"/>
      <c r="BA237" s="1000"/>
      <c r="BB237" s="1000"/>
      <c r="BC237" s="1000"/>
      <c r="BD237" s="1000"/>
      <c r="BE237" s="1000"/>
      <c r="BF237" s="1000"/>
      <c r="BG237" s="1000"/>
      <c r="BH237" s="1000"/>
      <c r="BI237" s="1000"/>
      <c r="BJ237" s="1000"/>
      <c r="BK237" s="1000"/>
      <c r="BL237" s="1000"/>
      <c r="BM237" s="1000"/>
      <c r="BN237" s="1000"/>
      <c r="BO237" s="1000"/>
      <c r="BP237" s="1000"/>
      <c r="BQ237" s="1000"/>
      <c r="BR237" s="1000"/>
      <c r="BS237" s="1000"/>
      <c r="BT237" s="1000"/>
      <c r="BU237" s="1000"/>
      <c r="BV237" s="1000"/>
      <c r="BW237" s="1000"/>
      <c r="BX237" s="1000"/>
      <c r="BY237" s="1000"/>
      <c r="BZ237" s="1000"/>
      <c r="CA237" s="1000"/>
      <c r="CB237" s="1000"/>
      <c r="CC237" s="1000"/>
      <c r="CD237" s="1000"/>
      <c r="CE237" s="1000"/>
      <c r="CF237" s="1000"/>
      <c r="CG237" s="1000"/>
      <c r="CH237" s="1000"/>
      <c r="CI237" s="1000"/>
      <c r="CJ237" s="1000"/>
      <c r="CK237" s="1000"/>
      <c r="CL237" s="1000"/>
      <c r="CM237" s="1000"/>
      <c r="CN237" s="1000"/>
      <c r="CO237" s="1000"/>
      <c r="CP237" s="1000"/>
      <c r="CQ237" s="1000"/>
      <c r="CR237" s="1000"/>
      <c r="CS237" s="1000"/>
      <c r="CT237" s="1000"/>
      <c r="CU237" s="1000"/>
      <c r="CV237" s="1000"/>
      <c r="CW237" s="1000"/>
      <c r="CX237" s="1000"/>
      <c r="CY237" s="1000"/>
      <c r="CZ237" s="1000"/>
      <c r="DA237" s="1000"/>
      <c r="DB237" s="1000"/>
      <c r="DC237" s="1000"/>
      <c r="DD237" s="1000"/>
      <c r="DE237" s="1000"/>
      <c r="DF237" s="1000"/>
      <c r="DG237" s="1000"/>
      <c r="DH237" s="1000"/>
      <c r="DI237" s="1000"/>
      <c r="DJ237" s="1000"/>
      <c r="DK237" s="1000"/>
      <c r="DL237" s="1000"/>
      <c r="DM237" s="1000"/>
      <c r="DN237" s="1000"/>
      <c r="DO237" s="1000"/>
      <c r="DP237" s="1000"/>
      <c r="DQ237" s="1000"/>
      <c r="DR237" s="1000"/>
      <c r="DS237" s="1000"/>
      <c r="DT237" s="1000"/>
      <c r="DU237" s="1000"/>
      <c r="DV237" s="1000"/>
      <c r="DW237" s="1000"/>
      <c r="DX237" s="1000"/>
      <c r="DY237" s="1000"/>
      <c r="DZ237" s="1000"/>
      <c r="EA237" s="1000"/>
      <c r="EB237" s="1000"/>
      <c r="EC237" s="1001"/>
      <c r="ED237" s="273" t="str">
        <f t="shared" si="3"/>
        <v>xxxxxxxxxxxxxxxxxxxxxxxxxxxxxxxxxxxxxxxxxxxxxxxxxxxxxxxxxxxxxxxxxxxxxxxxxxxxxxxxxxxxxxxxxxxxxxxxxxxxxxxxxxxxxxxxxxxxxxxxxxxxxxxx</v>
      </c>
    </row>
    <row r="238" spans="1:134" x14ac:dyDescent="0.2">
      <c r="A238" s="280">
        <v>8330</v>
      </c>
      <c r="B238" s="338" t="s">
        <v>257</v>
      </c>
      <c r="C238" s="1526">
        <f>SUMPRODUCT(SUMIF('Sch ParentTrial Balance Input'!$A:$A,'Sch Parent TB Converter'!$G238:$EC238,'Sch ParentTrial Balance Input'!C:C))</f>
        <v>0</v>
      </c>
      <c r="D238" s="1526">
        <f>SUMPRODUCT(SUMIF('Sch ParentTrial Balance Input'!$A:$A,'Sch Parent TB Converter'!$G238:$EC238,'Sch ParentTrial Balance Input'!D:D))</f>
        <v>0</v>
      </c>
      <c r="E238" s="1526">
        <f>SUMPRODUCT(SUMIF('Sch ParentTrial Balance Input'!$A:$A,'Sch Parent TB Converter'!$G238:$EC238,'Sch ParentTrial Balance Input'!E:E))</f>
        <v>0</v>
      </c>
      <c r="F238" s="1526">
        <f>SUMPRODUCT(SUMIF('Sch ParentTrial Balance Input'!$A:$A,'Sch Parent TB Converter'!$G238:$EC238,'Sch ParentTrial Balance Input'!F:F))</f>
        <v>0</v>
      </c>
      <c r="G238" s="1000"/>
      <c r="H238" s="1000"/>
      <c r="I238" s="1000"/>
      <c r="J238" s="1000"/>
      <c r="K238" s="1000"/>
      <c r="L238" s="1000"/>
      <c r="M238" s="1000"/>
      <c r="N238" s="1000"/>
      <c r="O238" s="1000"/>
      <c r="P238" s="1000"/>
      <c r="Q238" s="1000"/>
      <c r="R238" s="1000"/>
      <c r="S238" s="1000"/>
      <c r="T238" s="1000"/>
      <c r="U238" s="1000"/>
      <c r="V238" s="1000"/>
      <c r="W238" s="1000"/>
      <c r="X238" s="1000"/>
      <c r="Y238" s="1000"/>
      <c r="Z238" s="1000"/>
      <c r="AA238" s="1000"/>
      <c r="AB238" s="1000"/>
      <c r="AC238" s="1000"/>
      <c r="AD238" s="1000"/>
      <c r="AE238" s="1000"/>
      <c r="AF238" s="1000"/>
      <c r="AG238" s="1000"/>
      <c r="AH238" s="1000"/>
      <c r="AI238" s="1000"/>
      <c r="AJ238" s="1000"/>
      <c r="AK238" s="1000"/>
      <c r="AL238" s="1000"/>
      <c r="AM238" s="1000"/>
      <c r="AN238" s="1000"/>
      <c r="AO238" s="1000"/>
      <c r="AP238" s="1000"/>
      <c r="AQ238" s="1000"/>
      <c r="AR238" s="1000"/>
      <c r="AS238" s="1000"/>
      <c r="AT238" s="1000"/>
      <c r="AU238" s="1000"/>
      <c r="AV238" s="1000"/>
      <c r="AW238" s="1000"/>
      <c r="AX238" s="1000"/>
      <c r="AY238" s="1000"/>
      <c r="AZ238" s="1000"/>
      <c r="BA238" s="1000"/>
      <c r="BB238" s="1000"/>
      <c r="BC238" s="1000"/>
      <c r="BD238" s="1000"/>
      <c r="BE238" s="1000"/>
      <c r="BF238" s="1000"/>
      <c r="BG238" s="1000"/>
      <c r="BH238" s="1000"/>
      <c r="BI238" s="1000"/>
      <c r="BJ238" s="1000"/>
      <c r="BK238" s="1000"/>
      <c r="BL238" s="1000"/>
      <c r="BM238" s="1000"/>
      <c r="BN238" s="1000"/>
      <c r="BO238" s="1000"/>
      <c r="BP238" s="1000"/>
      <c r="BQ238" s="1000"/>
      <c r="BR238" s="1000"/>
      <c r="BS238" s="1000"/>
      <c r="BT238" s="1000"/>
      <c r="BU238" s="1000"/>
      <c r="BV238" s="1000"/>
      <c r="BW238" s="1000"/>
      <c r="BX238" s="1000"/>
      <c r="BY238" s="1000"/>
      <c r="BZ238" s="1000"/>
      <c r="CA238" s="1000"/>
      <c r="CB238" s="1000"/>
      <c r="CC238" s="1000"/>
      <c r="CD238" s="1000"/>
      <c r="CE238" s="1000"/>
      <c r="CF238" s="1000"/>
      <c r="CG238" s="1000"/>
      <c r="CH238" s="1000"/>
      <c r="CI238" s="1000"/>
      <c r="CJ238" s="1000"/>
      <c r="CK238" s="1000"/>
      <c r="CL238" s="1000"/>
      <c r="CM238" s="1000"/>
      <c r="CN238" s="1000"/>
      <c r="CO238" s="1000"/>
      <c r="CP238" s="1000"/>
      <c r="CQ238" s="1000"/>
      <c r="CR238" s="1000"/>
      <c r="CS238" s="1000"/>
      <c r="CT238" s="1000"/>
      <c r="CU238" s="1000"/>
      <c r="CV238" s="1000"/>
      <c r="CW238" s="1000"/>
      <c r="CX238" s="1000"/>
      <c r="CY238" s="1000"/>
      <c r="CZ238" s="1000"/>
      <c r="DA238" s="1000"/>
      <c r="DB238" s="1000"/>
      <c r="DC238" s="1000"/>
      <c r="DD238" s="1000"/>
      <c r="DE238" s="1000"/>
      <c r="DF238" s="1000"/>
      <c r="DG238" s="1000"/>
      <c r="DH238" s="1000"/>
      <c r="DI238" s="1000"/>
      <c r="DJ238" s="1000"/>
      <c r="DK238" s="1000"/>
      <c r="DL238" s="1000"/>
      <c r="DM238" s="1000"/>
      <c r="DN238" s="1000"/>
      <c r="DO238" s="1000"/>
      <c r="DP238" s="1000"/>
      <c r="DQ238" s="1000"/>
      <c r="DR238" s="1000"/>
      <c r="DS238" s="1000"/>
      <c r="DT238" s="1000"/>
      <c r="DU238" s="1000"/>
      <c r="DV238" s="1000"/>
      <c r="DW238" s="1000"/>
      <c r="DX238" s="1000"/>
      <c r="DY238" s="1000"/>
      <c r="DZ238" s="1000"/>
      <c r="EA238" s="1000"/>
      <c r="EB238" s="1000"/>
      <c r="EC238" s="1001"/>
      <c r="ED238" s="273" t="str">
        <f t="shared" si="3"/>
        <v>xxxxxxxxxxxxxxxxxxxxxxxxxxxxxxxxxxxxxxxxxxxxxxxxxxxxxxxxxxxxxxxxxxxxxxxxxxxxxxxxxxxxxxxxxxxxxxxxxxxxxxxxxxxxxxxxxxxxxxxxxxxxxxxx</v>
      </c>
    </row>
    <row r="239" spans="1:134" x14ac:dyDescent="0.2">
      <c r="A239" s="280"/>
      <c r="B239" s="338"/>
      <c r="C239" s="1526"/>
      <c r="D239" s="1528"/>
      <c r="E239" s="1528"/>
      <c r="F239" s="1528"/>
      <c r="G239" s="1000"/>
      <c r="H239" s="1000"/>
      <c r="I239" s="1000"/>
      <c r="J239" s="1000"/>
      <c r="K239" s="1000"/>
      <c r="L239" s="1000"/>
      <c r="M239" s="1000"/>
      <c r="N239" s="1000"/>
      <c r="O239" s="1000"/>
      <c r="P239" s="1000"/>
      <c r="Q239" s="1000"/>
      <c r="R239" s="1000"/>
      <c r="S239" s="1000"/>
      <c r="T239" s="1000"/>
      <c r="U239" s="1000"/>
      <c r="V239" s="1000"/>
      <c r="W239" s="1000"/>
      <c r="X239" s="1000"/>
      <c r="Y239" s="1000"/>
      <c r="Z239" s="1000"/>
      <c r="AA239" s="1000"/>
      <c r="AB239" s="1000"/>
      <c r="AC239" s="1000"/>
      <c r="AD239" s="1000"/>
      <c r="AE239" s="1000"/>
      <c r="AF239" s="1000"/>
      <c r="AG239" s="1000"/>
      <c r="AH239" s="1000"/>
      <c r="AI239" s="1000"/>
      <c r="AJ239" s="1000"/>
      <c r="AK239" s="1000"/>
      <c r="AL239" s="1000"/>
      <c r="AM239" s="1000"/>
      <c r="AN239" s="1000"/>
      <c r="AO239" s="1000"/>
      <c r="AP239" s="1000"/>
      <c r="AQ239" s="1000"/>
      <c r="AR239" s="1000"/>
      <c r="AS239" s="1000"/>
      <c r="AT239" s="1000"/>
      <c r="AU239" s="1000"/>
      <c r="AV239" s="1000"/>
      <c r="AW239" s="1000"/>
      <c r="AX239" s="1000"/>
      <c r="AY239" s="1000"/>
      <c r="AZ239" s="1000"/>
      <c r="BA239" s="1000"/>
      <c r="BB239" s="1000"/>
      <c r="BC239" s="1000"/>
      <c r="BD239" s="1000"/>
      <c r="BE239" s="1000"/>
      <c r="BF239" s="1000"/>
      <c r="BG239" s="1000"/>
      <c r="BH239" s="1000"/>
      <c r="BI239" s="1000"/>
      <c r="BJ239" s="1000"/>
      <c r="BK239" s="1000"/>
      <c r="BL239" s="1000"/>
      <c r="BM239" s="1000"/>
      <c r="BN239" s="1000"/>
      <c r="BO239" s="1000"/>
      <c r="BP239" s="1000"/>
      <c r="BQ239" s="1000"/>
      <c r="BR239" s="1000"/>
      <c r="BS239" s="1000"/>
      <c r="BT239" s="1000"/>
      <c r="BU239" s="1000"/>
      <c r="BV239" s="1000"/>
      <c r="BW239" s="1000"/>
      <c r="BX239" s="1000"/>
      <c r="BY239" s="1000"/>
      <c r="BZ239" s="1000"/>
      <c r="CA239" s="1000"/>
      <c r="CB239" s="1000"/>
      <c r="CC239" s="1000"/>
      <c r="CD239" s="1000"/>
      <c r="CE239" s="1000"/>
      <c r="CF239" s="1000"/>
      <c r="CG239" s="1000"/>
      <c r="CH239" s="1000"/>
      <c r="CI239" s="1000"/>
      <c r="CJ239" s="1000"/>
      <c r="CK239" s="1000"/>
      <c r="CL239" s="1000"/>
      <c r="CM239" s="1000"/>
      <c r="CN239" s="1000"/>
      <c r="CO239" s="1000"/>
      <c r="CP239" s="1000"/>
      <c r="CQ239" s="1000"/>
      <c r="CR239" s="1000"/>
      <c r="CS239" s="1000"/>
      <c r="CT239" s="1000"/>
      <c r="CU239" s="1000"/>
      <c r="CV239" s="1000"/>
      <c r="CW239" s="1000"/>
      <c r="CX239" s="1000"/>
      <c r="CY239" s="1000"/>
      <c r="CZ239" s="1000"/>
      <c r="DA239" s="1000"/>
      <c r="DB239" s="1000"/>
      <c r="DC239" s="1000"/>
      <c r="DD239" s="1000"/>
      <c r="DE239" s="1000"/>
      <c r="DF239" s="1000"/>
      <c r="DG239" s="1000"/>
      <c r="DH239" s="1000"/>
      <c r="DI239" s="1000"/>
      <c r="DJ239" s="1000"/>
      <c r="DK239" s="1000"/>
      <c r="DL239" s="1000"/>
      <c r="DM239" s="1000"/>
      <c r="DN239" s="1000"/>
      <c r="DO239" s="1000"/>
      <c r="DP239" s="1000"/>
      <c r="DQ239" s="1000"/>
      <c r="DR239" s="1000"/>
      <c r="DS239" s="1000"/>
      <c r="DT239" s="1000"/>
      <c r="DU239" s="1000"/>
      <c r="DV239" s="1000"/>
      <c r="DW239" s="1000"/>
      <c r="DX239" s="1000"/>
      <c r="DY239" s="1000"/>
      <c r="DZ239" s="1000"/>
      <c r="EA239" s="1000"/>
      <c r="EB239" s="1000"/>
      <c r="EC239" s="1001"/>
      <c r="ED239" s="273" t="str">
        <f t="shared" si="3"/>
        <v>xxxxxxxxxxxxxxxxxxxxxxxxxxxxxxxxxxxxxxxxxxxxxxxxxxxxxxxxxxxxxxxxxxxxxxxxxxxxxxxxxxxxxxxxxxxxxxxxxxxxxxxxxxxxxxxxxxxxxxxxxxxxxxxx</v>
      </c>
    </row>
    <row r="240" spans="1:134" x14ac:dyDescent="0.2">
      <c r="A240" s="342"/>
      <c r="B240" s="344" t="s">
        <v>258</v>
      </c>
      <c r="C240" s="1529"/>
      <c r="D240" s="1530"/>
      <c r="E240" s="1530"/>
      <c r="F240" s="1530"/>
      <c r="G240" s="1002"/>
      <c r="H240" s="1002"/>
      <c r="I240" s="1002"/>
      <c r="J240" s="1002"/>
      <c r="K240" s="1002"/>
      <c r="L240" s="1002"/>
      <c r="M240" s="1002"/>
      <c r="N240" s="1002"/>
      <c r="O240" s="1002"/>
      <c r="P240" s="1002"/>
      <c r="Q240" s="1002"/>
      <c r="R240" s="1002"/>
      <c r="S240" s="1002"/>
      <c r="T240" s="1002"/>
      <c r="U240" s="1002"/>
      <c r="V240" s="1002"/>
      <c r="W240" s="1002"/>
      <c r="X240" s="1002"/>
      <c r="Y240" s="1002"/>
      <c r="Z240" s="1002"/>
      <c r="AA240" s="1002"/>
      <c r="AB240" s="1002"/>
      <c r="AC240" s="1002"/>
      <c r="AD240" s="1002"/>
      <c r="AE240" s="1002"/>
      <c r="AF240" s="1002"/>
      <c r="AG240" s="1002"/>
      <c r="AH240" s="1002"/>
      <c r="AI240" s="1002"/>
      <c r="AJ240" s="1002"/>
      <c r="AK240" s="1002"/>
      <c r="AL240" s="1002"/>
      <c r="AM240" s="1002"/>
      <c r="AN240" s="1002"/>
      <c r="AO240" s="1002"/>
      <c r="AP240" s="1002"/>
      <c r="AQ240" s="1002"/>
      <c r="AR240" s="1002"/>
      <c r="AS240" s="1002"/>
      <c r="AT240" s="1002"/>
      <c r="AU240" s="1002"/>
      <c r="AV240" s="1002"/>
      <c r="AW240" s="1002"/>
      <c r="AX240" s="1002"/>
      <c r="AY240" s="1002"/>
      <c r="AZ240" s="1002"/>
      <c r="BA240" s="1002"/>
      <c r="BB240" s="1002"/>
      <c r="BC240" s="1002"/>
      <c r="BD240" s="1002"/>
      <c r="BE240" s="1002"/>
      <c r="BF240" s="1002"/>
      <c r="BG240" s="1002"/>
      <c r="BH240" s="1002"/>
      <c r="BI240" s="1002"/>
      <c r="BJ240" s="1002"/>
      <c r="BK240" s="1002"/>
      <c r="BL240" s="1002"/>
      <c r="BM240" s="1002"/>
      <c r="BN240" s="1002"/>
      <c r="BO240" s="1002"/>
      <c r="BP240" s="1002"/>
      <c r="BQ240" s="1002"/>
      <c r="BR240" s="1002"/>
      <c r="BS240" s="1002"/>
      <c r="BT240" s="1002"/>
      <c r="BU240" s="1002"/>
      <c r="BV240" s="1002"/>
      <c r="BW240" s="1002"/>
      <c r="BX240" s="1002"/>
      <c r="BY240" s="1002"/>
      <c r="BZ240" s="1002"/>
      <c r="CA240" s="1002"/>
      <c r="CB240" s="1002"/>
      <c r="CC240" s="1002"/>
      <c r="CD240" s="1002"/>
      <c r="CE240" s="1002"/>
      <c r="CF240" s="1002"/>
      <c r="CG240" s="1002"/>
      <c r="CH240" s="1002"/>
      <c r="CI240" s="1002"/>
      <c r="CJ240" s="1002"/>
      <c r="CK240" s="1002"/>
      <c r="CL240" s="1002"/>
      <c r="CM240" s="1002"/>
      <c r="CN240" s="1002"/>
      <c r="CO240" s="1002"/>
      <c r="CP240" s="1002"/>
      <c r="CQ240" s="1002"/>
      <c r="CR240" s="1002"/>
      <c r="CS240" s="1002"/>
      <c r="CT240" s="1002"/>
      <c r="CU240" s="1002"/>
      <c r="CV240" s="1002"/>
      <c r="CW240" s="1002"/>
      <c r="CX240" s="1002"/>
      <c r="CY240" s="1002"/>
      <c r="CZ240" s="1002"/>
      <c r="DA240" s="1002"/>
      <c r="DB240" s="1002"/>
      <c r="DC240" s="1002"/>
      <c r="DD240" s="1002"/>
      <c r="DE240" s="1002"/>
      <c r="DF240" s="1002"/>
      <c r="DG240" s="1002"/>
      <c r="DH240" s="1002"/>
      <c r="DI240" s="1002"/>
      <c r="DJ240" s="1002"/>
      <c r="DK240" s="1002"/>
      <c r="DL240" s="1002"/>
      <c r="DM240" s="1002"/>
      <c r="DN240" s="1002"/>
      <c r="DO240" s="1002"/>
      <c r="DP240" s="1002"/>
      <c r="DQ240" s="1002"/>
      <c r="DR240" s="1002"/>
      <c r="DS240" s="1002"/>
      <c r="DT240" s="1002"/>
      <c r="DU240" s="1002"/>
      <c r="DV240" s="1002"/>
      <c r="DW240" s="1002"/>
      <c r="DX240" s="1002"/>
      <c r="DY240" s="1002"/>
      <c r="DZ240" s="1002"/>
      <c r="EA240" s="1002"/>
      <c r="EB240" s="1002"/>
      <c r="EC240" s="1003"/>
      <c r="ED240" s="273" t="str">
        <f t="shared" si="3"/>
        <v>xxxxxxxxxxxxxxxxxxxxxxxxxxxxxxxxxxxxxxxxxxxxxxxxxxxxxxxxxxxxxxxxxxxxxxxxxxxxxxxxxxxxxxxxxxxxxxxxxxxxxxxxxxxxxxxxxxxxxxxxxxxxxxxx</v>
      </c>
    </row>
    <row r="241" spans="1:134" x14ac:dyDescent="0.2">
      <c r="A241" s="280"/>
      <c r="B241" s="909" t="s">
        <v>233</v>
      </c>
      <c r="C241" s="1526"/>
      <c r="D241" s="1528"/>
      <c r="E241" s="1528"/>
      <c r="F241" s="1528"/>
      <c r="G241" s="998"/>
      <c r="H241" s="998"/>
      <c r="I241" s="998"/>
      <c r="J241" s="998"/>
      <c r="K241" s="998"/>
      <c r="L241" s="998"/>
      <c r="M241" s="998"/>
      <c r="N241" s="998"/>
      <c r="O241" s="998"/>
      <c r="P241" s="998"/>
      <c r="Q241" s="998"/>
      <c r="R241" s="998"/>
      <c r="S241" s="998"/>
      <c r="T241" s="998"/>
      <c r="U241" s="998"/>
      <c r="V241" s="998"/>
      <c r="W241" s="998"/>
      <c r="X241" s="998"/>
      <c r="Y241" s="998"/>
      <c r="Z241" s="998"/>
      <c r="AA241" s="998"/>
      <c r="AB241" s="998"/>
      <c r="AC241" s="998"/>
      <c r="AD241" s="998"/>
      <c r="AE241" s="998"/>
      <c r="AF241" s="998"/>
      <c r="AG241" s="998"/>
      <c r="AH241" s="998"/>
      <c r="AI241" s="998"/>
      <c r="AJ241" s="998"/>
      <c r="AK241" s="998"/>
      <c r="AL241" s="998"/>
      <c r="AM241" s="998"/>
      <c r="AN241" s="998"/>
      <c r="AO241" s="998"/>
      <c r="AP241" s="998"/>
      <c r="AQ241" s="998"/>
      <c r="AR241" s="998"/>
      <c r="AS241" s="998"/>
      <c r="AT241" s="998"/>
      <c r="AU241" s="998"/>
      <c r="AV241" s="998"/>
      <c r="AW241" s="998"/>
      <c r="AX241" s="998"/>
      <c r="AY241" s="998"/>
      <c r="AZ241" s="998"/>
      <c r="BA241" s="998"/>
      <c r="BB241" s="998"/>
      <c r="BC241" s="998"/>
      <c r="BD241" s="998"/>
      <c r="BE241" s="998"/>
      <c r="BF241" s="998"/>
      <c r="BG241" s="998"/>
      <c r="BH241" s="998"/>
      <c r="BI241" s="998"/>
      <c r="BJ241" s="998"/>
      <c r="BK241" s="998"/>
      <c r="BL241" s="998"/>
      <c r="BM241" s="998"/>
      <c r="BN241" s="998"/>
      <c r="BO241" s="998"/>
      <c r="BP241" s="998"/>
      <c r="BQ241" s="998"/>
      <c r="BR241" s="998"/>
      <c r="BS241" s="998"/>
      <c r="BT241" s="998"/>
      <c r="BU241" s="998"/>
      <c r="BV241" s="998"/>
      <c r="BW241" s="998"/>
      <c r="BX241" s="998"/>
      <c r="BY241" s="998"/>
      <c r="BZ241" s="998"/>
      <c r="CA241" s="998"/>
      <c r="CB241" s="998"/>
      <c r="CC241" s="998"/>
      <c r="CD241" s="998"/>
      <c r="CE241" s="998"/>
      <c r="CF241" s="998"/>
      <c r="CG241" s="998"/>
      <c r="CH241" s="998"/>
      <c r="CI241" s="998"/>
      <c r="CJ241" s="998"/>
      <c r="CK241" s="998"/>
      <c r="CL241" s="998"/>
      <c r="CM241" s="998"/>
      <c r="CN241" s="998"/>
      <c r="CO241" s="998"/>
      <c r="CP241" s="998"/>
      <c r="CQ241" s="998"/>
      <c r="CR241" s="998"/>
      <c r="CS241" s="998"/>
      <c r="CT241" s="998"/>
      <c r="CU241" s="998"/>
      <c r="CV241" s="998"/>
      <c r="CW241" s="998"/>
      <c r="CX241" s="998"/>
      <c r="CY241" s="998"/>
      <c r="CZ241" s="998"/>
      <c r="DA241" s="998"/>
      <c r="DB241" s="998"/>
      <c r="DC241" s="998"/>
      <c r="DD241" s="998"/>
      <c r="DE241" s="998"/>
      <c r="DF241" s="998"/>
      <c r="DG241" s="998"/>
      <c r="DH241" s="998"/>
      <c r="DI241" s="998"/>
      <c r="DJ241" s="998"/>
      <c r="DK241" s="998"/>
      <c r="DL241" s="998"/>
      <c r="DM241" s="998"/>
      <c r="DN241" s="998"/>
      <c r="DO241" s="998"/>
      <c r="DP241" s="998"/>
      <c r="DQ241" s="998"/>
      <c r="DR241" s="998"/>
      <c r="DS241" s="998"/>
      <c r="DT241" s="998"/>
      <c r="DU241" s="998"/>
      <c r="DV241" s="998"/>
      <c r="DW241" s="998"/>
      <c r="DX241" s="998"/>
      <c r="DY241" s="998"/>
      <c r="DZ241" s="998"/>
      <c r="EA241" s="998"/>
      <c r="EB241" s="998"/>
      <c r="EC241" s="999"/>
      <c r="ED241" s="273" t="str">
        <f t="shared" si="3"/>
        <v>xxxxxxxxxxxxxxxxxxxxxxxxxxxxxxxxxxxxxxxxxxxxxxxxxxxxxxxxxxxxxxxxxxxxxxxxxxxxxxxxxxxxxxxxxxxxxxxxxxxxxxxxxxxxxxxxxxxxxxxxxxxxxxxx</v>
      </c>
    </row>
    <row r="242" spans="1:134" x14ac:dyDescent="0.2">
      <c r="A242" s="280">
        <v>5241</v>
      </c>
      <c r="B242" s="338" t="s">
        <v>259</v>
      </c>
      <c r="C242" s="1526">
        <f>SUMPRODUCT(SUMIF('Sch ParentTrial Balance Input'!$A:$A,'Sch Parent TB Converter'!$G242:$EC242,'Sch ParentTrial Balance Input'!C:C))</f>
        <v>0</v>
      </c>
      <c r="D242" s="1526">
        <f>SUMPRODUCT(SUMIF('Sch ParentTrial Balance Input'!$A:$A,'Sch Parent TB Converter'!$G242:$EC242,'Sch ParentTrial Balance Input'!D:D))</f>
        <v>0</v>
      </c>
      <c r="E242" s="1526">
        <f>SUMPRODUCT(SUMIF('Sch ParentTrial Balance Input'!$A:$A,'Sch Parent TB Converter'!$G242:$EC242,'Sch ParentTrial Balance Input'!E:E))</f>
        <v>0</v>
      </c>
      <c r="F242" s="1526">
        <f>SUMPRODUCT(SUMIF('Sch ParentTrial Balance Input'!$A:$A,'Sch Parent TB Converter'!$G242:$EC242,'Sch ParentTrial Balance Input'!F:F))</f>
        <v>0</v>
      </c>
      <c r="G242" s="1000"/>
      <c r="H242" s="1000"/>
      <c r="I242" s="1000"/>
      <c r="J242" s="1000"/>
      <c r="K242" s="1000"/>
      <c r="L242" s="1000"/>
      <c r="M242" s="1000"/>
      <c r="N242" s="1000"/>
      <c r="O242" s="1000"/>
      <c r="P242" s="1000"/>
      <c r="Q242" s="1000"/>
      <c r="R242" s="1000"/>
      <c r="S242" s="1000"/>
      <c r="T242" s="1000"/>
      <c r="U242" s="1000"/>
      <c r="V242" s="1000"/>
      <c r="W242" s="1000"/>
      <c r="X242" s="1000"/>
      <c r="Y242" s="1000"/>
      <c r="Z242" s="1000"/>
      <c r="AA242" s="1000"/>
      <c r="AB242" s="1000"/>
      <c r="AC242" s="1000"/>
      <c r="AD242" s="1000"/>
      <c r="AE242" s="1000"/>
      <c r="AF242" s="1000"/>
      <c r="AG242" s="1000"/>
      <c r="AH242" s="1000"/>
      <c r="AI242" s="1000"/>
      <c r="AJ242" s="1000"/>
      <c r="AK242" s="1000"/>
      <c r="AL242" s="1000"/>
      <c r="AM242" s="1000"/>
      <c r="AN242" s="1000"/>
      <c r="AO242" s="1000"/>
      <c r="AP242" s="1000"/>
      <c r="AQ242" s="1000"/>
      <c r="AR242" s="1000"/>
      <c r="AS242" s="1000"/>
      <c r="AT242" s="1000"/>
      <c r="AU242" s="1000"/>
      <c r="AV242" s="1000"/>
      <c r="AW242" s="1000"/>
      <c r="AX242" s="1000"/>
      <c r="AY242" s="1000"/>
      <c r="AZ242" s="1000"/>
      <c r="BA242" s="1000"/>
      <c r="BB242" s="1000"/>
      <c r="BC242" s="1000"/>
      <c r="BD242" s="1000"/>
      <c r="BE242" s="1000"/>
      <c r="BF242" s="1000"/>
      <c r="BG242" s="1000"/>
      <c r="BH242" s="1000"/>
      <c r="BI242" s="1000"/>
      <c r="BJ242" s="1000"/>
      <c r="BK242" s="1000"/>
      <c r="BL242" s="1000"/>
      <c r="BM242" s="1000"/>
      <c r="BN242" s="1000"/>
      <c r="BO242" s="1000"/>
      <c r="BP242" s="1000"/>
      <c r="BQ242" s="1000"/>
      <c r="BR242" s="1000"/>
      <c r="BS242" s="1000"/>
      <c r="BT242" s="1000"/>
      <c r="BU242" s="1000"/>
      <c r="BV242" s="1000"/>
      <c r="BW242" s="1000"/>
      <c r="BX242" s="1000"/>
      <c r="BY242" s="1000"/>
      <c r="BZ242" s="1000"/>
      <c r="CA242" s="1000"/>
      <c r="CB242" s="1000"/>
      <c r="CC242" s="1000"/>
      <c r="CD242" s="1000"/>
      <c r="CE242" s="1000"/>
      <c r="CF242" s="1000"/>
      <c r="CG242" s="1000"/>
      <c r="CH242" s="1000"/>
      <c r="CI242" s="1000"/>
      <c r="CJ242" s="1000"/>
      <c r="CK242" s="1000"/>
      <c r="CL242" s="1000"/>
      <c r="CM242" s="1000"/>
      <c r="CN242" s="1000"/>
      <c r="CO242" s="1000"/>
      <c r="CP242" s="1000"/>
      <c r="CQ242" s="1000"/>
      <c r="CR242" s="1000"/>
      <c r="CS242" s="1000"/>
      <c r="CT242" s="1000"/>
      <c r="CU242" s="1000"/>
      <c r="CV242" s="1000"/>
      <c r="CW242" s="1000"/>
      <c r="CX242" s="1000"/>
      <c r="CY242" s="1000"/>
      <c r="CZ242" s="1000"/>
      <c r="DA242" s="1000"/>
      <c r="DB242" s="1000"/>
      <c r="DC242" s="1000"/>
      <c r="DD242" s="1000"/>
      <c r="DE242" s="1000"/>
      <c r="DF242" s="1000"/>
      <c r="DG242" s="1000"/>
      <c r="DH242" s="1000"/>
      <c r="DI242" s="1000"/>
      <c r="DJ242" s="1000"/>
      <c r="DK242" s="1000"/>
      <c r="DL242" s="1000"/>
      <c r="DM242" s="1000"/>
      <c r="DN242" s="1000"/>
      <c r="DO242" s="1000"/>
      <c r="DP242" s="1000"/>
      <c r="DQ242" s="1000"/>
      <c r="DR242" s="1000"/>
      <c r="DS242" s="1000"/>
      <c r="DT242" s="1000"/>
      <c r="DU242" s="1000"/>
      <c r="DV242" s="1000"/>
      <c r="DW242" s="1000"/>
      <c r="DX242" s="1000"/>
      <c r="DY242" s="1000"/>
      <c r="DZ242" s="1000"/>
      <c r="EA242" s="1000"/>
      <c r="EB242" s="1000"/>
      <c r="EC242" s="1001"/>
      <c r="ED242" s="273" t="str">
        <f t="shared" si="3"/>
        <v>xxxxxxxxxxxxxxxxxxxxxxxxxxxxxxxxxxxxxxxxxxxxxxxxxxxxxxxxxxxxxxxxxxxxxxxxxxxxxxxxxxxxxxxxxxxxxxxxxxxxxxxxxxxxxxxxxxxxxxxxxxxxxxxx</v>
      </c>
    </row>
    <row r="243" spans="1:134" x14ac:dyDescent="0.2">
      <c r="A243" s="280">
        <v>5890</v>
      </c>
      <c r="B243" s="338" t="s">
        <v>260</v>
      </c>
      <c r="C243" s="1526">
        <f>SUMPRODUCT(SUMIF('Sch ParentTrial Balance Input'!$A:$A,'Sch Parent TB Converter'!$G243:$EC243,'Sch ParentTrial Balance Input'!C:C))</f>
        <v>0</v>
      </c>
      <c r="D243" s="1526">
        <f>SUMPRODUCT(SUMIF('Sch ParentTrial Balance Input'!$A:$A,'Sch Parent TB Converter'!$G243:$EC243,'Sch ParentTrial Balance Input'!D:D))</f>
        <v>0</v>
      </c>
      <c r="E243" s="1526">
        <f>SUMPRODUCT(SUMIF('Sch ParentTrial Balance Input'!$A:$A,'Sch Parent TB Converter'!$G243:$EC243,'Sch ParentTrial Balance Input'!E:E))</f>
        <v>0</v>
      </c>
      <c r="F243" s="1526">
        <f>SUMPRODUCT(SUMIF('Sch ParentTrial Balance Input'!$A:$A,'Sch Parent TB Converter'!$G243:$EC243,'Sch ParentTrial Balance Input'!F:F))</f>
        <v>0</v>
      </c>
      <c r="G243" s="1000"/>
      <c r="H243" s="1000"/>
      <c r="I243" s="1000"/>
      <c r="J243" s="1000"/>
      <c r="K243" s="1000"/>
      <c r="L243" s="1000"/>
      <c r="M243" s="1000"/>
      <c r="N243" s="1000"/>
      <c r="O243" s="1000"/>
      <c r="P243" s="1000"/>
      <c r="Q243" s="1000"/>
      <c r="R243" s="1000"/>
      <c r="S243" s="1000"/>
      <c r="T243" s="1000"/>
      <c r="U243" s="1000"/>
      <c r="V243" s="1000"/>
      <c r="W243" s="1000"/>
      <c r="X243" s="1000"/>
      <c r="Y243" s="1000"/>
      <c r="Z243" s="1000"/>
      <c r="AA243" s="1000"/>
      <c r="AB243" s="1000"/>
      <c r="AC243" s="1000"/>
      <c r="AD243" s="1000"/>
      <c r="AE243" s="1000"/>
      <c r="AF243" s="1000"/>
      <c r="AG243" s="1000"/>
      <c r="AH243" s="1000"/>
      <c r="AI243" s="1000"/>
      <c r="AJ243" s="1000"/>
      <c r="AK243" s="1000"/>
      <c r="AL243" s="1000"/>
      <c r="AM243" s="1000"/>
      <c r="AN243" s="1000"/>
      <c r="AO243" s="1000"/>
      <c r="AP243" s="1000"/>
      <c r="AQ243" s="1000"/>
      <c r="AR243" s="1000"/>
      <c r="AS243" s="1000"/>
      <c r="AT243" s="1000"/>
      <c r="AU243" s="1000"/>
      <c r="AV243" s="1000"/>
      <c r="AW243" s="1000"/>
      <c r="AX243" s="1000"/>
      <c r="AY243" s="1000"/>
      <c r="AZ243" s="1000"/>
      <c r="BA243" s="1000"/>
      <c r="BB243" s="1000"/>
      <c r="BC243" s="1000"/>
      <c r="BD243" s="1000"/>
      <c r="BE243" s="1000"/>
      <c r="BF243" s="1000"/>
      <c r="BG243" s="1000"/>
      <c r="BH243" s="1000"/>
      <c r="BI243" s="1000"/>
      <c r="BJ243" s="1000"/>
      <c r="BK243" s="1000"/>
      <c r="BL243" s="1000"/>
      <c r="BM243" s="1000"/>
      <c r="BN243" s="1000"/>
      <c r="BO243" s="1000"/>
      <c r="BP243" s="1000"/>
      <c r="BQ243" s="1000"/>
      <c r="BR243" s="1000"/>
      <c r="BS243" s="1000"/>
      <c r="BT243" s="1000"/>
      <c r="BU243" s="1000"/>
      <c r="BV243" s="1000"/>
      <c r="BW243" s="1000"/>
      <c r="BX243" s="1000"/>
      <c r="BY243" s="1000"/>
      <c r="BZ243" s="1000"/>
      <c r="CA243" s="1000"/>
      <c r="CB243" s="1000"/>
      <c r="CC243" s="1000"/>
      <c r="CD243" s="1000"/>
      <c r="CE243" s="1000"/>
      <c r="CF243" s="1000"/>
      <c r="CG243" s="1000"/>
      <c r="CH243" s="1000"/>
      <c r="CI243" s="1000"/>
      <c r="CJ243" s="1000"/>
      <c r="CK243" s="1000"/>
      <c r="CL243" s="1000"/>
      <c r="CM243" s="1000"/>
      <c r="CN243" s="1000"/>
      <c r="CO243" s="1000"/>
      <c r="CP243" s="1000"/>
      <c r="CQ243" s="1000"/>
      <c r="CR243" s="1000"/>
      <c r="CS243" s="1000"/>
      <c r="CT243" s="1000"/>
      <c r="CU243" s="1000"/>
      <c r="CV243" s="1000"/>
      <c r="CW243" s="1000"/>
      <c r="CX243" s="1000"/>
      <c r="CY243" s="1000"/>
      <c r="CZ243" s="1000"/>
      <c r="DA243" s="1000"/>
      <c r="DB243" s="1000"/>
      <c r="DC243" s="1000"/>
      <c r="DD243" s="1000"/>
      <c r="DE243" s="1000"/>
      <c r="DF243" s="1000"/>
      <c r="DG243" s="1000"/>
      <c r="DH243" s="1000"/>
      <c r="DI243" s="1000"/>
      <c r="DJ243" s="1000"/>
      <c r="DK243" s="1000"/>
      <c r="DL243" s="1000"/>
      <c r="DM243" s="1000"/>
      <c r="DN243" s="1000"/>
      <c r="DO243" s="1000"/>
      <c r="DP243" s="1000"/>
      <c r="DQ243" s="1000"/>
      <c r="DR243" s="1000"/>
      <c r="DS243" s="1000"/>
      <c r="DT243" s="1000"/>
      <c r="DU243" s="1000"/>
      <c r="DV243" s="1000"/>
      <c r="DW243" s="1000"/>
      <c r="DX243" s="1000"/>
      <c r="DY243" s="1000"/>
      <c r="DZ243" s="1000"/>
      <c r="EA243" s="1000"/>
      <c r="EB243" s="1000"/>
      <c r="EC243" s="1001"/>
      <c r="ED243" s="273" t="str">
        <f t="shared" si="3"/>
        <v>xxxxxxxxxxxxxxxxxxxxxxxxxxxxxxxxxxxxxxxxxxxxxxxxxxxxxxxxxxxxxxxxxxxxxxxxxxxxxxxxxxxxxxxxxxxxxxxxxxxxxxxxxxxxxxxxxxxxxxxxxxxxxxxx</v>
      </c>
    </row>
    <row r="244" spans="1:134" x14ac:dyDescent="0.2">
      <c r="A244" s="280"/>
      <c r="B244" s="587"/>
      <c r="C244" s="1526"/>
      <c r="D244" s="1528"/>
      <c r="E244" s="1528"/>
      <c r="F244" s="1528"/>
      <c r="G244" s="1000"/>
      <c r="H244" s="1000"/>
      <c r="I244" s="1000"/>
      <c r="J244" s="1000"/>
      <c r="K244" s="1000"/>
      <c r="L244" s="1000"/>
      <c r="M244" s="1000"/>
      <c r="N244" s="1000"/>
      <c r="O244" s="1000"/>
      <c r="P244" s="1000"/>
      <c r="Q244" s="1000"/>
      <c r="R244" s="1000"/>
      <c r="S244" s="1000"/>
      <c r="T244" s="1000"/>
      <c r="U244" s="1000"/>
      <c r="V244" s="1000"/>
      <c r="W244" s="1000"/>
      <c r="X244" s="1000"/>
      <c r="Y244" s="1000"/>
      <c r="Z244" s="1000"/>
      <c r="AA244" s="1000"/>
      <c r="AB244" s="1000"/>
      <c r="AC244" s="1000"/>
      <c r="AD244" s="1000"/>
      <c r="AE244" s="1000"/>
      <c r="AF244" s="1000"/>
      <c r="AG244" s="1000"/>
      <c r="AH244" s="1000"/>
      <c r="AI244" s="1000"/>
      <c r="AJ244" s="1000"/>
      <c r="AK244" s="1000"/>
      <c r="AL244" s="1000"/>
      <c r="AM244" s="1000"/>
      <c r="AN244" s="1000"/>
      <c r="AO244" s="1000"/>
      <c r="AP244" s="1000"/>
      <c r="AQ244" s="1000"/>
      <c r="AR244" s="1000"/>
      <c r="AS244" s="1000"/>
      <c r="AT244" s="1000"/>
      <c r="AU244" s="1000"/>
      <c r="AV244" s="1000"/>
      <c r="AW244" s="1000"/>
      <c r="AX244" s="1000"/>
      <c r="AY244" s="1000"/>
      <c r="AZ244" s="1000"/>
      <c r="BA244" s="1000"/>
      <c r="BB244" s="1000"/>
      <c r="BC244" s="1000"/>
      <c r="BD244" s="1000"/>
      <c r="BE244" s="1000"/>
      <c r="BF244" s="1000"/>
      <c r="BG244" s="1000"/>
      <c r="BH244" s="1000"/>
      <c r="BI244" s="1000"/>
      <c r="BJ244" s="1000"/>
      <c r="BK244" s="1000"/>
      <c r="BL244" s="1000"/>
      <c r="BM244" s="1000"/>
      <c r="BN244" s="1000"/>
      <c r="BO244" s="1000"/>
      <c r="BP244" s="1000"/>
      <c r="BQ244" s="1000"/>
      <c r="BR244" s="1000"/>
      <c r="BS244" s="1000"/>
      <c r="BT244" s="1000"/>
      <c r="BU244" s="1000"/>
      <c r="BV244" s="1000"/>
      <c r="BW244" s="1000"/>
      <c r="BX244" s="1000"/>
      <c r="BY244" s="1000"/>
      <c r="BZ244" s="1000"/>
      <c r="CA244" s="1000"/>
      <c r="CB244" s="1000"/>
      <c r="CC244" s="1000"/>
      <c r="CD244" s="1000"/>
      <c r="CE244" s="1000"/>
      <c r="CF244" s="1000"/>
      <c r="CG244" s="1000"/>
      <c r="CH244" s="1000"/>
      <c r="CI244" s="1000"/>
      <c r="CJ244" s="1000"/>
      <c r="CK244" s="1000"/>
      <c r="CL244" s="1000"/>
      <c r="CM244" s="1000"/>
      <c r="CN244" s="1000"/>
      <c r="CO244" s="1000"/>
      <c r="CP244" s="1000"/>
      <c r="CQ244" s="1000"/>
      <c r="CR244" s="1000"/>
      <c r="CS244" s="1000"/>
      <c r="CT244" s="1000"/>
      <c r="CU244" s="1000"/>
      <c r="CV244" s="1000"/>
      <c r="CW244" s="1000"/>
      <c r="CX244" s="1000"/>
      <c r="CY244" s="1000"/>
      <c r="CZ244" s="1000"/>
      <c r="DA244" s="1000"/>
      <c r="DB244" s="1000"/>
      <c r="DC244" s="1000"/>
      <c r="DD244" s="1000"/>
      <c r="DE244" s="1000"/>
      <c r="DF244" s="1000"/>
      <c r="DG244" s="1000"/>
      <c r="DH244" s="1000"/>
      <c r="DI244" s="1000"/>
      <c r="DJ244" s="1000"/>
      <c r="DK244" s="1000"/>
      <c r="DL244" s="1000"/>
      <c r="DM244" s="1000"/>
      <c r="DN244" s="1000"/>
      <c r="DO244" s="1000"/>
      <c r="DP244" s="1000"/>
      <c r="DQ244" s="1000"/>
      <c r="DR244" s="1000"/>
      <c r="DS244" s="1000"/>
      <c r="DT244" s="1000"/>
      <c r="DU244" s="1000"/>
      <c r="DV244" s="1000"/>
      <c r="DW244" s="1000"/>
      <c r="DX244" s="1000"/>
      <c r="DY244" s="1000"/>
      <c r="DZ244" s="1000"/>
      <c r="EA244" s="1000"/>
      <c r="EB244" s="1000"/>
      <c r="EC244" s="1001"/>
      <c r="ED244" s="273" t="str">
        <f t="shared" si="3"/>
        <v>xxxxxxxxxxxxxxxxxxxxxxxxxxxxxxxxxxxxxxxxxxxxxxxxxxxxxxxxxxxxxxxxxxxxxxxxxxxxxxxxxxxxxxxxxxxxxxxxxxxxxxxxxxxxxxxxxxxxxxxxxxxxxxxx</v>
      </c>
    </row>
    <row r="245" spans="1:134" x14ac:dyDescent="0.2">
      <c r="A245" s="342"/>
      <c r="B245" s="344" t="s">
        <v>261</v>
      </c>
      <c r="C245" s="1529"/>
      <c r="D245" s="1530"/>
      <c r="E245" s="1530"/>
      <c r="F245" s="1530"/>
      <c r="G245" s="1002"/>
      <c r="H245" s="1002"/>
      <c r="I245" s="1002"/>
      <c r="J245" s="1002"/>
      <c r="K245" s="1002"/>
      <c r="L245" s="1002"/>
      <c r="M245" s="1002"/>
      <c r="N245" s="1002"/>
      <c r="O245" s="1002"/>
      <c r="P245" s="1002"/>
      <c r="Q245" s="1002"/>
      <c r="R245" s="1002"/>
      <c r="S245" s="1002"/>
      <c r="T245" s="1002"/>
      <c r="U245" s="1002"/>
      <c r="V245" s="1002"/>
      <c r="W245" s="1002"/>
      <c r="X245" s="1002"/>
      <c r="Y245" s="1002"/>
      <c r="Z245" s="1002"/>
      <c r="AA245" s="1002"/>
      <c r="AB245" s="1002"/>
      <c r="AC245" s="1002"/>
      <c r="AD245" s="1002"/>
      <c r="AE245" s="1002"/>
      <c r="AF245" s="1002"/>
      <c r="AG245" s="1002"/>
      <c r="AH245" s="1002"/>
      <c r="AI245" s="1002"/>
      <c r="AJ245" s="1002"/>
      <c r="AK245" s="1002"/>
      <c r="AL245" s="1002"/>
      <c r="AM245" s="1002"/>
      <c r="AN245" s="1002"/>
      <c r="AO245" s="1002"/>
      <c r="AP245" s="1002"/>
      <c r="AQ245" s="1002"/>
      <c r="AR245" s="1002"/>
      <c r="AS245" s="1002"/>
      <c r="AT245" s="1002"/>
      <c r="AU245" s="1002"/>
      <c r="AV245" s="1002"/>
      <c r="AW245" s="1002"/>
      <c r="AX245" s="1002"/>
      <c r="AY245" s="1002"/>
      <c r="AZ245" s="1002"/>
      <c r="BA245" s="1002"/>
      <c r="BB245" s="1002"/>
      <c r="BC245" s="1002"/>
      <c r="BD245" s="1002"/>
      <c r="BE245" s="1002"/>
      <c r="BF245" s="1002"/>
      <c r="BG245" s="1002"/>
      <c r="BH245" s="1002"/>
      <c r="BI245" s="1002"/>
      <c r="BJ245" s="1002"/>
      <c r="BK245" s="1002"/>
      <c r="BL245" s="1002"/>
      <c r="BM245" s="1002"/>
      <c r="BN245" s="1002"/>
      <c r="BO245" s="1002"/>
      <c r="BP245" s="1002"/>
      <c r="BQ245" s="1002"/>
      <c r="BR245" s="1002"/>
      <c r="BS245" s="1002"/>
      <c r="BT245" s="1002"/>
      <c r="BU245" s="1002"/>
      <c r="BV245" s="1002"/>
      <c r="BW245" s="1002"/>
      <c r="BX245" s="1002"/>
      <c r="BY245" s="1002"/>
      <c r="BZ245" s="1002"/>
      <c r="CA245" s="1002"/>
      <c r="CB245" s="1002"/>
      <c r="CC245" s="1002"/>
      <c r="CD245" s="1002"/>
      <c r="CE245" s="1002"/>
      <c r="CF245" s="1002"/>
      <c r="CG245" s="1002"/>
      <c r="CH245" s="1002"/>
      <c r="CI245" s="1002"/>
      <c r="CJ245" s="1002"/>
      <c r="CK245" s="1002"/>
      <c r="CL245" s="1002"/>
      <c r="CM245" s="1002"/>
      <c r="CN245" s="1002"/>
      <c r="CO245" s="1002"/>
      <c r="CP245" s="1002"/>
      <c r="CQ245" s="1002"/>
      <c r="CR245" s="1002"/>
      <c r="CS245" s="1002"/>
      <c r="CT245" s="1002"/>
      <c r="CU245" s="1002"/>
      <c r="CV245" s="1002"/>
      <c r="CW245" s="1002"/>
      <c r="CX245" s="1002"/>
      <c r="CY245" s="1002"/>
      <c r="CZ245" s="1002"/>
      <c r="DA245" s="1002"/>
      <c r="DB245" s="1002"/>
      <c r="DC245" s="1002"/>
      <c r="DD245" s="1002"/>
      <c r="DE245" s="1002"/>
      <c r="DF245" s="1002"/>
      <c r="DG245" s="1002"/>
      <c r="DH245" s="1002"/>
      <c r="DI245" s="1002"/>
      <c r="DJ245" s="1002"/>
      <c r="DK245" s="1002"/>
      <c r="DL245" s="1002"/>
      <c r="DM245" s="1002"/>
      <c r="DN245" s="1002"/>
      <c r="DO245" s="1002"/>
      <c r="DP245" s="1002"/>
      <c r="DQ245" s="1002"/>
      <c r="DR245" s="1002"/>
      <c r="DS245" s="1002"/>
      <c r="DT245" s="1002"/>
      <c r="DU245" s="1002"/>
      <c r="DV245" s="1002"/>
      <c r="DW245" s="1002"/>
      <c r="DX245" s="1002"/>
      <c r="DY245" s="1002"/>
      <c r="DZ245" s="1002"/>
      <c r="EA245" s="1002"/>
      <c r="EB245" s="1002"/>
      <c r="EC245" s="1003"/>
      <c r="ED245" s="273" t="str">
        <f t="shared" si="3"/>
        <v>xxxxxxxxxxxxxxxxxxxxxxxxxxxxxxxxxxxxxxxxxxxxxxxxxxxxxxxxxxxxxxxxxxxxxxxxxxxxxxxxxxxxxxxxxxxxxxxxxxxxxxxxxxxxxxxxxxxxxxxxxxxxxxxx</v>
      </c>
    </row>
    <row r="246" spans="1:134" x14ac:dyDescent="0.2">
      <c r="A246" s="280"/>
      <c r="B246" s="909" t="s">
        <v>233</v>
      </c>
      <c r="C246" s="1526"/>
      <c r="D246" s="1528"/>
      <c r="E246" s="1528"/>
      <c r="F246" s="1528"/>
      <c r="G246" s="998"/>
      <c r="H246" s="998"/>
      <c r="I246" s="998"/>
      <c r="J246" s="998"/>
      <c r="K246" s="998"/>
      <c r="L246" s="998"/>
      <c r="M246" s="998"/>
      <c r="N246" s="998"/>
      <c r="O246" s="998"/>
      <c r="P246" s="998"/>
      <c r="Q246" s="998"/>
      <c r="R246" s="998"/>
      <c r="S246" s="998"/>
      <c r="T246" s="998"/>
      <c r="U246" s="998"/>
      <c r="V246" s="998"/>
      <c r="W246" s="998"/>
      <c r="X246" s="998"/>
      <c r="Y246" s="998"/>
      <c r="Z246" s="998"/>
      <c r="AA246" s="998"/>
      <c r="AB246" s="998"/>
      <c r="AC246" s="998"/>
      <c r="AD246" s="998"/>
      <c r="AE246" s="998"/>
      <c r="AF246" s="998"/>
      <c r="AG246" s="998"/>
      <c r="AH246" s="998"/>
      <c r="AI246" s="998"/>
      <c r="AJ246" s="998"/>
      <c r="AK246" s="998"/>
      <c r="AL246" s="998"/>
      <c r="AM246" s="998"/>
      <c r="AN246" s="998"/>
      <c r="AO246" s="998"/>
      <c r="AP246" s="998"/>
      <c r="AQ246" s="998"/>
      <c r="AR246" s="998"/>
      <c r="AS246" s="998"/>
      <c r="AT246" s="998"/>
      <c r="AU246" s="998"/>
      <c r="AV246" s="998"/>
      <c r="AW246" s="998"/>
      <c r="AX246" s="998"/>
      <c r="AY246" s="998"/>
      <c r="AZ246" s="998"/>
      <c r="BA246" s="998"/>
      <c r="BB246" s="998"/>
      <c r="BC246" s="998"/>
      <c r="BD246" s="998"/>
      <c r="BE246" s="998"/>
      <c r="BF246" s="998"/>
      <c r="BG246" s="998"/>
      <c r="BH246" s="998"/>
      <c r="BI246" s="998"/>
      <c r="BJ246" s="998"/>
      <c r="BK246" s="998"/>
      <c r="BL246" s="998"/>
      <c r="BM246" s="998"/>
      <c r="BN246" s="998"/>
      <c r="BO246" s="998"/>
      <c r="BP246" s="998"/>
      <c r="BQ246" s="998"/>
      <c r="BR246" s="998"/>
      <c r="BS246" s="998"/>
      <c r="BT246" s="998"/>
      <c r="BU246" s="998"/>
      <c r="BV246" s="998"/>
      <c r="BW246" s="998"/>
      <c r="BX246" s="998"/>
      <c r="BY246" s="998"/>
      <c r="BZ246" s="998"/>
      <c r="CA246" s="998"/>
      <c r="CB246" s="998"/>
      <c r="CC246" s="998"/>
      <c r="CD246" s="998"/>
      <c r="CE246" s="998"/>
      <c r="CF246" s="998"/>
      <c r="CG246" s="998"/>
      <c r="CH246" s="998"/>
      <c r="CI246" s="998"/>
      <c r="CJ246" s="998"/>
      <c r="CK246" s="998"/>
      <c r="CL246" s="998"/>
      <c r="CM246" s="998"/>
      <c r="CN246" s="998"/>
      <c r="CO246" s="998"/>
      <c r="CP246" s="998"/>
      <c r="CQ246" s="998"/>
      <c r="CR246" s="998"/>
      <c r="CS246" s="998"/>
      <c r="CT246" s="998"/>
      <c r="CU246" s="998"/>
      <c r="CV246" s="998"/>
      <c r="CW246" s="998"/>
      <c r="CX246" s="998"/>
      <c r="CY246" s="998"/>
      <c r="CZ246" s="998"/>
      <c r="DA246" s="998"/>
      <c r="DB246" s="998"/>
      <c r="DC246" s="998"/>
      <c r="DD246" s="998"/>
      <c r="DE246" s="998"/>
      <c r="DF246" s="998"/>
      <c r="DG246" s="998"/>
      <c r="DH246" s="998"/>
      <c r="DI246" s="998"/>
      <c r="DJ246" s="998"/>
      <c r="DK246" s="998"/>
      <c r="DL246" s="998"/>
      <c r="DM246" s="998"/>
      <c r="DN246" s="998"/>
      <c r="DO246" s="998"/>
      <c r="DP246" s="998"/>
      <c r="DQ246" s="998"/>
      <c r="DR246" s="998"/>
      <c r="DS246" s="998"/>
      <c r="DT246" s="998"/>
      <c r="DU246" s="998"/>
      <c r="DV246" s="998"/>
      <c r="DW246" s="998"/>
      <c r="DX246" s="998"/>
      <c r="DY246" s="998"/>
      <c r="DZ246" s="998"/>
      <c r="EA246" s="998"/>
      <c r="EB246" s="998"/>
      <c r="EC246" s="999"/>
      <c r="ED246" s="273" t="str">
        <f t="shared" si="3"/>
        <v>xxxxxxxxxxxxxxxxxxxxxxxxxxxxxxxxxxxxxxxxxxxxxxxxxxxxxxxxxxxxxxxxxxxxxxxxxxxxxxxxxxxxxxxxxxxxxxxxxxxxxxxxxxxxxxxxxxxxxxxxxxxxxxxx</v>
      </c>
    </row>
    <row r="247" spans="1:134" x14ac:dyDescent="0.2">
      <c r="A247" s="280">
        <v>5260</v>
      </c>
      <c r="B247" s="1222" t="s">
        <v>262</v>
      </c>
      <c r="C247" s="1526">
        <f>SUMPRODUCT(SUMIF('Sch ParentTrial Balance Input'!$A:$A,'Sch Parent TB Converter'!$G247:$EC247,'Sch ParentTrial Balance Input'!C:C))</f>
        <v>0</v>
      </c>
      <c r="D247" s="1526">
        <f>SUMPRODUCT(SUMIF('Sch ParentTrial Balance Input'!$A:$A,'Sch Parent TB Converter'!$G247:$EC247,'Sch ParentTrial Balance Input'!D:D))</f>
        <v>0</v>
      </c>
      <c r="E247" s="1526">
        <f>SUMPRODUCT(SUMIF('Sch ParentTrial Balance Input'!$A:$A,'Sch Parent TB Converter'!$G247:$EC247,'Sch ParentTrial Balance Input'!E:E))</f>
        <v>0</v>
      </c>
      <c r="F247" s="1526">
        <f>SUMPRODUCT(SUMIF('Sch ParentTrial Balance Input'!$A:$A,'Sch Parent TB Converter'!$G247:$EC247,'Sch ParentTrial Balance Input'!F:F))</f>
        <v>0</v>
      </c>
      <c r="G247" s="1004"/>
      <c r="H247" s="1004"/>
      <c r="I247" s="1004"/>
      <c r="J247" s="1004"/>
      <c r="K247" s="1004"/>
      <c r="L247" s="1004"/>
      <c r="M247" s="1004"/>
      <c r="N247" s="1004"/>
      <c r="O247" s="1004"/>
      <c r="P247" s="1004"/>
      <c r="Q247" s="1004"/>
      <c r="R247" s="1004"/>
      <c r="S247" s="1004"/>
      <c r="T247" s="1004"/>
      <c r="U247" s="1004"/>
      <c r="V247" s="1004"/>
      <c r="W247" s="1004"/>
      <c r="X247" s="1004"/>
      <c r="Y247" s="1004"/>
      <c r="Z247" s="1004"/>
      <c r="AA247" s="1004"/>
      <c r="AB247" s="1004"/>
      <c r="AC247" s="1004"/>
      <c r="AD247" s="1004"/>
      <c r="AE247" s="1004"/>
      <c r="AF247" s="1004"/>
      <c r="AG247" s="1004"/>
      <c r="AH247" s="1004"/>
      <c r="AI247" s="1004"/>
      <c r="AJ247" s="1004"/>
      <c r="AK247" s="1004"/>
      <c r="AL247" s="1004"/>
      <c r="AM247" s="1004"/>
      <c r="AN247" s="1004"/>
      <c r="AO247" s="1004"/>
      <c r="AP247" s="1004"/>
      <c r="AQ247" s="1004"/>
      <c r="AR247" s="1004"/>
      <c r="AS247" s="1004"/>
      <c r="AT247" s="1004"/>
      <c r="AU247" s="1004"/>
      <c r="AV247" s="1004"/>
      <c r="AW247" s="1004"/>
      <c r="AX247" s="1004"/>
      <c r="AY247" s="1004"/>
      <c r="AZ247" s="1004"/>
      <c r="BA247" s="1004"/>
      <c r="BB247" s="1004"/>
      <c r="BC247" s="1004"/>
      <c r="BD247" s="1004"/>
      <c r="BE247" s="1004"/>
      <c r="BF247" s="1004"/>
      <c r="BG247" s="1004"/>
      <c r="BH247" s="1004"/>
      <c r="BI247" s="1004"/>
      <c r="BJ247" s="1004"/>
      <c r="BK247" s="1004"/>
      <c r="BL247" s="1004"/>
      <c r="BM247" s="1004"/>
      <c r="BN247" s="1004"/>
      <c r="BO247" s="1004"/>
      <c r="BP247" s="1004"/>
      <c r="BQ247" s="1004"/>
      <c r="BR247" s="1004"/>
      <c r="BS247" s="1004"/>
      <c r="BT247" s="1004"/>
      <c r="BU247" s="1004"/>
      <c r="BV247" s="1004"/>
      <c r="BW247" s="1004"/>
      <c r="BX247" s="1004"/>
      <c r="BY247" s="1004"/>
      <c r="BZ247" s="1004"/>
      <c r="CA247" s="1004"/>
      <c r="CB247" s="1004"/>
      <c r="CC247" s="1004"/>
      <c r="CD247" s="1004"/>
      <c r="CE247" s="1004"/>
      <c r="CF247" s="1004"/>
      <c r="CG247" s="1004"/>
      <c r="CH247" s="1004"/>
      <c r="CI247" s="1004"/>
      <c r="CJ247" s="1004"/>
      <c r="CK247" s="1004"/>
      <c r="CL247" s="1004"/>
      <c r="CM247" s="1004"/>
      <c r="CN247" s="1004"/>
      <c r="CO247" s="1004"/>
      <c r="CP247" s="1004"/>
      <c r="CQ247" s="1004"/>
      <c r="CR247" s="1004"/>
      <c r="CS247" s="1004"/>
      <c r="CT247" s="1004"/>
      <c r="CU247" s="1004"/>
      <c r="CV247" s="1004"/>
      <c r="CW247" s="1004"/>
      <c r="CX247" s="1004"/>
      <c r="CY247" s="1004"/>
      <c r="CZ247" s="1004"/>
      <c r="DA247" s="1004"/>
      <c r="DB247" s="1004"/>
      <c r="DC247" s="1004"/>
      <c r="DD247" s="1004"/>
      <c r="DE247" s="1004"/>
      <c r="DF247" s="1004"/>
      <c r="DG247" s="1004"/>
      <c r="DH247" s="1004"/>
      <c r="DI247" s="1004"/>
      <c r="DJ247" s="1004"/>
      <c r="DK247" s="1004"/>
      <c r="DL247" s="1004"/>
      <c r="DM247" s="1004"/>
      <c r="DN247" s="1004"/>
      <c r="DO247" s="1004"/>
      <c r="DP247" s="1004"/>
      <c r="DQ247" s="1004"/>
      <c r="DR247" s="1004"/>
      <c r="DS247" s="1004"/>
      <c r="DT247" s="1004"/>
      <c r="DU247" s="1004"/>
      <c r="DV247" s="1004"/>
      <c r="DW247" s="1004"/>
      <c r="DX247" s="1004"/>
      <c r="DY247" s="1004"/>
      <c r="DZ247" s="1004"/>
      <c r="EA247" s="1004"/>
      <c r="EB247" s="1004"/>
      <c r="EC247" s="1005"/>
      <c r="ED247" s="273" t="str">
        <f t="shared" si="3"/>
        <v>xxxxxxxxxxxxxxxxxxxxxxxxxxxxxxxxxxxxxxxxxxxxxxxxxxxxxxxxxxxxxxxxxxxxxxxxxxxxxxxxxxxxxxxxxxxxxxxxxxxxxxxxxxxxxxxxxxxxxxxxxxxxxxxx</v>
      </c>
    </row>
    <row r="248" spans="1:134" x14ac:dyDescent="0.2">
      <c r="A248" s="280">
        <v>5260</v>
      </c>
      <c r="B248" s="945" t="s">
        <v>263</v>
      </c>
      <c r="C248" s="1526">
        <f>SUMPRODUCT(SUMIF('Sch ParentTrial Balance Input'!$A:$A,'Sch Parent TB Converter'!$G248:$EC248,'Sch ParentTrial Balance Input'!C:C))</f>
        <v>0</v>
      </c>
      <c r="D248" s="1526">
        <f>SUMPRODUCT(SUMIF('Sch ParentTrial Balance Input'!$A:$A,'Sch Parent TB Converter'!$G248:$EC248,'Sch ParentTrial Balance Input'!D:D))</f>
        <v>0</v>
      </c>
      <c r="E248" s="1526">
        <f>SUMPRODUCT(SUMIF('Sch ParentTrial Balance Input'!$A:$A,'Sch Parent TB Converter'!$G248:$EC248,'Sch ParentTrial Balance Input'!E:E))</f>
        <v>0</v>
      </c>
      <c r="F248" s="1526">
        <f>SUMPRODUCT(SUMIF('Sch ParentTrial Balance Input'!$A:$A,'Sch Parent TB Converter'!$G248:$EC248,'Sch ParentTrial Balance Input'!F:F))</f>
        <v>0</v>
      </c>
      <c r="G248" s="1004"/>
      <c r="H248" s="1004"/>
      <c r="I248" s="1004"/>
      <c r="J248" s="1004"/>
      <c r="K248" s="1004"/>
      <c r="L248" s="1004"/>
      <c r="M248" s="1004"/>
      <c r="N248" s="1004"/>
      <c r="O248" s="1004"/>
      <c r="P248" s="1004"/>
      <c r="Q248" s="1004"/>
      <c r="R248" s="1004"/>
      <c r="S248" s="1004"/>
      <c r="T248" s="1004"/>
      <c r="U248" s="1004"/>
      <c r="V248" s="1004"/>
      <c r="W248" s="1004"/>
      <c r="X248" s="1004"/>
      <c r="Y248" s="1004"/>
      <c r="Z248" s="1004"/>
      <c r="AA248" s="1004"/>
      <c r="AB248" s="1004"/>
      <c r="AC248" s="1004"/>
      <c r="AD248" s="1004"/>
      <c r="AE248" s="1004"/>
      <c r="AF248" s="1004"/>
      <c r="AG248" s="1004"/>
      <c r="AH248" s="1004"/>
      <c r="AI248" s="1004"/>
      <c r="AJ248" s="1004"/>
      <c r="AK248" s="1004"/>
      <c r="AL248" s="1004"/>
      <c r="AM248" s="1004"/>
      <c r="AN248" s="1004"/>
      <c r="AO248" s="1004"/>
      <c r="AP248" s="1004"/>
      <c r="AQ248" s="1004"/>
      <c r="AR248" s="1004"/>
      <c r="AS248" s="1004"/>
      <c r="AT248" s="1004"/>
      <c r="AU248" s="1004"/>
      <c r="AV248" s="1004"/>
      <c r="AW248" s="1004"/>
      <c r="AX248" s="1004"/>
      <c r="AY248" s="1004"/>
      <c r="AZ248" s="1004"/>
      <c r="BA248" s="1004"/>
      <c r="BB248" s="1004"/>
      <c r="BC248" s="1004"/>
      <c r="BD248" s="1004"/>
      <c r="BE248" s="1004"/>
      <c r="BF248" s="1004"/>
      <c r="BG248" s="1004"/>
      <c r="BH248" s="1004"/>
      <c r="BI248" s="1004"/>
      <c r="BJ248" s="1004"/>
      <c r="BK248" s="1004"/>
      <c r="BL248" s="1004"/>
      <c r="BM248" s="1004"/>
      <c r="BN248" s="1004"/>
      <c r="BO248" s="1004"/>
      <c r="BP248" s="1004"/>
      <c r="BQ248" s="1004"/>
      <c r="BR248" s="1004"/>
      <c r="BS248" s="1004"/>
      <c r="BT248" s="1004"/>
      <c r="BU248" s="1004"/>
      <c r="BV248" s="1004"/>
      <c r="BW248" s="1004"/>
      <c r="BX248" s="1004"/>
      <c r="BY248" s="1004"/>
      <c r="BZ248" s="1004"/>
      <c r="CA248" s="1004"/>
      <c r="CB248" s="1004"/>
      <c r="CC248" s="1004"/>
      <c r="CD248" s="1004"/>
      <c r="CE248" s="1004"/>
      <c r="CF248" s="1004"/>
      <c r="CG248" s="1004"/>
      <c r="CH248" s="1004"/>
      <c r="CI248" s="1004"/>
      <c r="CJ248" s="1004"/>
      <c r="CK248" s="1004"/>
      <c r="CL248" s="1004"/>
      <c r="CM248" s="1004"/>
      <c r="CN248" s="1004"/>
      <c r="CO248" s="1004"/>
      <c r="CP248" s="1004"/>
      <c r="CQ248" s="1004"/>
      <c r="CR248" s="1004"/>
      <c r="CS248" s="1004"/>
      <c r="CT248" s="1004"/>
      <c r="CU248" s="1004"/>
      <c r="CV248" s="1004"/>
      <c r="CW248" s="1004"/>
      <c r="CX248" s="1004"/>
      <c r="CY248" s="1004"/>
      <c r="CZ248" s="1004"/>
      <c r="DA248" s="1004"/>
      <c r="DB248" s="1004"/>
      <c r="DC248" s="1004"/>
      <c r="DD248" s="1004"/>
      <c r="DE248" s="1004"/>
      <c r="DF248" s="1004"/>
      <c r="DG248" s="1004"/>
      <c r="DH248" s="1004"/>
      <c r="DI248" s="1004"/>
      <c r="DJ248" s="1004"/>
      <c r="DK248" s="1004"/>
      <c r="DL248" s="1004"/>
      <c r="DM248" s="1004"/>
      <c r="DN248" s="1004"/>
      <c r="DO248" s="1004"/>
      <c r="DP248" s="1004"/>
      <c r="DQ248" s="1004"/>
      <c r="DR248" s="1004"/>
      <c r="DS248" s="1004"/>
      <c r="DT248" s="1004"/>
      <c r="DU248" s="1004"/>
      <c r="DV248" s="1004"/>
      <c r="DW248" s="1004"/>
      <c r="DX248" s="1004"/>
      <c r="DY248" s="1004"/>
      <c r="DZ248" s="1004"/>
      <c r="EA248" s="1004"/>
      <c r="EB248" s="1004"/>
      <c r="EC248" s="1005"/>
      <c r="ED248" s="273" t="str">
        <f t="shared" si="3"/>
        <v>xxxxxxxxxxxxxxxxxxxxxxxxxxxxxxxxxxxxxxxxxxxxxxxxxxxxxxxxxxxxxxxxxxxxxxxxxxxxxxxxxxxxxxxxxxxxxxxxxxxxxxxxxxxxxxxxxxxxxxxxxxxxxxxx</v>
      </c>
    </row>
    <row r="249" spans="1:134" x14ac:dyDescent="0.2">
      <c r="A249" s="280">
        <v>5260</v>
      </c>
      <c r="B249" s="945" t="s">
        <v>264</v>
      </c>
      <c r="C249" s="1526">
        <f>SUMPRODUCT(SUMIF('Sch ParentTrial Balance Input'!$A:$A,'Sch Parent TB Converter'!$G249:$EC249,'Sch ParentTrial Balance Input'!C:C))</f>
        <v>0</v>
      </c>
      <c r="D249" s="1526">
        <f>SUMPRODUCT(SUMIF('Sch ParentTrial Balance Input'!$A:$A,'Sch Parent TB Converter'!$G249:$EC249,'Sch ParentTrial Balance Input'!D:D))</f>
        <v>0</v>
      </c>
      <c r="E249" s="1526">
        <f>SUMPRODUCT(SUMIF('Sch ParentTrial Balance Input'!$A:$A,'Sch Parent TB Converter'!$G249:$EC249,'Sch ParentTrial Balance Input'!E:E))</f>
        <v>0</v>
      </c>
      <c r="F249" s="1526">
        <f>SUMPRODUCT(SUMIF('Sch ParentTrial Balance Input'!$A:$A,'Sch Parent TB Converter'!$G249:$EC249,'Sch ParentTrial Balance Input'!F:F))</f>
        <v>0</v>
      </c>
      <c r="G249" s="1004"/>
      <c r="H249" s="1004"/>
      <c r="I249" s="1004"/>
      <c r="J249" s="1004"/>
      <c r="K249" s="1004"/>
      <c r="L249" s="1004"/>
      <c r="M249" s="1004"/>
      <c r="N249" s="1004"/>
      <c r="O249" s="1004"/>
      <c r="P249" s="1004"/>
      <c r="Q249" s="1004"/>
      <c r="R249" s="1004"/>
      <c r="S249" s="1004"/>
      <c r="T249" s="1004"/>
      <c r="U249" s="1004"/>
      <c r="V249" s="1004"/>
      <c r="W249" s="1004"/>
      <c r="X249" s="1004"/>
      <c r="Y249" s="1004"/>
      <c r="Z249" s="1004"/>
      <c r="AA249" s="1004"/>
      <c r="AB249" s="1004"/>
      <c r="AC249" s="1004"/>
      <c r="AD249" s="1004"/>
      <c r="AE249" s="1004"/>
      <c r="AF249" s="1004"/>
      <c r="AG249" s="1004"/>
      <c r="AH249" s="1004"/>
      <c r="AI249" s="1004"/>
      <c r="AJ249" s="1004"/>
      <c r="AK249" s="1004"/>
      <c r="AL249" s="1004"/>
      <c r="AM249" s="1004"/>
      <c r="AN249" s="1004"/>
      <c r="AO249" s="1004"/>
      <c r="AP249" s="1004"/>
      <c r="AQ249" s="1004"/>
      <c r="AR249" s="1004"/>
      <c r="AS249" s="1004"/>
      <c r="AT249" s="1004"/>
      <c r="AU249" s="1004"/>
      <c r="AV249" s="1004"/>
      <c r="AW249" s="1004"/>
      <c r="AX249" s="1004"/>
      <c r="AY249" s="1004"/>
      <c r="AZ249" s="1004"/>
      <c r="BA249" s="1004"/>
      <c r="BB249" s="1004"/>
      <c r="BC249" s="1004"/>
      <c r="BD249" s="1004"/>
      <c r="BE249" s="1004"/>
      <c r="BF249" s="1004"/>
      <c r="BG249" s="1004"/>
      <c r="BH249" s="1004"/>
      <c r="BI249" s="1004"/>
      <c r="BJ249" s="1004"/>
      <c r="BK249" s="1004"/>
      <c r="BL249" s="1004"/>
      <c r="BM249" s="1004"/>
      <c r="BN249" s="1004"/>
      <c r="BO249" s="1004"/>
      <c r="BP249" s="1004"/>
      <c r="BQ249" s="1004"/>
      <c r="BR249" s="1004"/>
      <c r="BS249" s="1004"/>
      <c r="BT249" s="1004"/>
      <c r="BU249" s="1004"/>
      <c r="BV249" s="1004"/>
      <c r="BW249" s="1004"/>
      <c r="BX249" s="1004"/>
      <c r="BY249" s="1004"/>
      <c r="BZ249" s="1004"/>
      <c r="CA249" s="1004"/>
      <c r="CB249" s="1004"/>
      <c r="CC249" s="1004"/>
      <c r="CD249" s="1004"/>
      <c r="CE249" s="1004"/>
      <c r="CF249" s="1004"/>
      <c r="CG249" s="1004"/>
      <c r="CH249" s="1004"/>
      <c r="CI249" s="1004"/>
      <c r="CJ249" s="1004"/>
      <c r="CK249" s="1004"/>
      <c r="CL249" s="1004"/>
      <c r="CM249" s="1004"/>
      <c r="CN249" s="1004"/>
      <c r="CO249" s="1004"/>
      <c r="CP249" s="1004"/>
      <c r="CQ249" s="1004"/>
      <c r="CR249" s="1004"/>
      <c r="CS249" s="1004"/>
      <c r="CT249" s="1004"/>
      <c r="CU249" s="1004"/>
      <c r="CV249" s="1004"/>
      <c r="CW249" s="1004"/>
      <c r="CX249" s="1004"/>
      <c r="CY249" s="1004"/>
      <c r="CZ249" s="1004"/>
      <c r="DA249" s="1004"/>
      <c r="DB249" s="1004"/>
      <c r="DC249" s="1004"/>
      <c r="DD249" s="1004"/>
      <c r="DE249" s="1004"/>
      <c r="DF249" s="1004"/>
      <c r="DG249" s="1004"/>
      <c r="DH249" s="1004"/>
      <c r="DI249" s="1004"/>
      <c r="DJ249" s="1004"/>
      <c r="DK249" s="1004"/>
      <c r="DL249" s="1004"/>
      <c r="DM249" s="1004"/>
      <c r="DN249" s="1004"/>
      <c r="DO249" s="1004"/>
      <c r="DP249" s="1004"/>
      <c r="DQ249" s="1004"/>
      <c r="DR249" s="1004"/>
      <c r="DS249" s="1004"/>
      <c r="DT249" s="1004"/>
      <c r="DU249" s="1004"/>
      <c r="DV249" s="1004"/>
      <c r="DW249" s="1004"/>
      <c r="DX249" s="1004"/>
      <c r="DY249" s="1004"/>
      <c r="DZ249" s="1004"/>
      <c r="EA249" s="1004"/>
      <c r="EB249" s="1004"/>
      <c r="EC249" s="1005"/>
      <c r="ED249" s="273" t="str">
        <f t="shared" si="3"/>
        <v>xxxxxxxxxxxxxxxxxxxxxxxxxxxxxxxxxxxxxxxxxxxxxxxxxxxxxxxxxxxxxxxxxxxxxxxxxxxxxxxxxxxxxxxxxxxxxxxxxxxxxxxxxxxxxxxxxxxxxxxxxxxxxxxx</v>
      </c>
    </row>
    <row r="250" spans="1:134" x14ac:dyDescent="0.2">
      <c r="A250" s="280">
        <v>5260</v>
      </c>
      <c r="B250" s="1222" t="s">
        <v>265</v>
      </c>
      <c r="C250" s="1526">
        <f>SUMPRODUCT(SUMIF('Sch ParentTrial Balance Input'!$A:$A,'Sch Parent TB Converter'!$G250:$EC250,'Sch ParentTrial Balance Input'!C:C))</f>
        <v>0</v>
      </c>
      <c r="D250" s="1526">
        <f>SUMPRODUCT(SUMIF('Sch ParentTrial Balance Input'!$A:$A,'Sch Parent TB Converter'!$G250:$EC250,'Sch ParentTrial Balance Input'!D:D))</f>
        <v>0</v>
      </c>
      <c r="E250" s="1526">
        <f>SUMPRODUCT(SUMIF('Sch ParentTrial Balance Input'!$A:$A,'Sch Parent TB Converter'!$G250:$EC250,'Sch ParentTrial Balance Input'!E:E))</f>
        <v>0</v>
      </c>
      <c r="F250" s="1526">
        <f>SUMPRODUCT(SUMIF('Sch ParentTrial Balance Input'!$A:$A,'Sch Parent TB Converter'!$G250:$EC250,'Sch ParentTrial Balance Input'!F:F))</f>
        <v>0</v>
      </c>
      <c r="G250" s="1004"/>
      <c r="H250" s="1004"/>
      <c r="I250" s="1004"/>
      <c r="J250" s="1004"/>
      <c r="K250" s="1004"/>
      <c r="L250" s="1004"/>
      <c r="M250" s="1004"/>
      <c r="N250" s="1004"/>
      <c r="O250" s="1004"/>
      <c r="P250" s="1004"/>
      <c r="Q250" s="1004"/>
      <c r="R250" s="1004"/>
      <c r="S250" s="1004"/>
      <c r="T250" s="1004"/>
      <c r="U250" s="1004"/>
      <c r="V250" s="1004"/>
      <c r="W250" s="1004"/>
      <c r="X250" s="1004"/>
      <c r="Y250" s="1004"/>
      <c r="Z250" s="1004"/>
      <c r="AA250" s="1004"/>
      <c r="AB250" s="1004"/>
      <c r="AC250" s="1004"/>
      <c r="AD250" s="1004"/>
      <c r="AE250" s="1004"/>
      <c r="AF250" s="1004"/>
      <c r="AG250" s="1004"/>
      <c r="AH250" s="1004"/>
      <c r="AI250" s="1004"/>
      <c r="AJ250" s="1004"/>
      <c r="AK250" s="1004"/>
      <c r="AL250" s="1004"/>
      <c r="AM250" s="1004"/>
      <c r="AN250" s="1004"/>
      <c r="AO250" s="1004"/>
      <c r="AP250" s="1004"/>
      <c r="AQ250" s="1004"/>
      <c r="AR250" s="1004"/>
      <c r="AS250" s="1004"/>
      <c r="AT250" s="1004"/>
      <c r="AU250" s="1004"/>
      <c r="AV250" s="1004"/>
      <c r="AW250" s="1004"/>
      <c r="AX250" s="1004"/>
      <c r="AY250" s="1004"/>
      <c r="AZ250" s="1004"/>
      <c r="BA250" s="1004"/>
      <c r="BB250" s="1004"/>
      <c r="BC250" s="1004"/>
      <c r="BD250" s="1004"/>
      <c r="BE250" s="1004"/>
      <c r="BF250" s="1004"/>
      <c r="BG250" s="1004"/>
      <c r="BH250" s="1004"/>
      <c r="BI250" s="1004"/>
      <c r="BJ250" s="1004"/>
      <c r="BK250" s="1004"/>
      <c r="BL250" s="1004"/>
      <c r="BM250" s="1004"/>
      <c r="BN250" s="1004"/>
      <c r="BO250" s="1004"/>
      <c r="BP250" s="1004"/>
      <c r="BQ250" s="1004"/>
      <c r="BR250" s="1004"/>
      <c r="BS250" s="1004"/>
      <c r="BT250" s="1004"/>
      <c r="BU250" s="1004"/>
      <c r="BV250" s="1004"/>
      <c r="BW250" s="1004"/>
      <c r="BX250" s="1004"/>
      <c r="BY250" s="1004"/>
      <c r="BZ250" s="1004"/>
      <c r="CA250" s="1004"/>
      <c r="CB250" s="1004"/>
      <c r="CC250" s="1004"/>
      <c r="CD250" s="1004"/>
      <c r="CE250" s="1004"/>
      <c r="CF250" s="1004"/>
      <c r="CG250" s="1004"/>
      <c r="CH250" s="1004"/>
      <c r="CI250" s="1004"/>
      <c r="CJ250" s="1004"/>
      <c r="CK250" s="1004"/>
      <c r="CL250" s="1004"/>
      <c r="CM250" s="1004"/>
      <c r="CN250" s="1004"/>
      <c r="CO250" s="1004"/>
      <c r="CP250" s="1004"/>
      <c r="CQ250" s="1004"/>
      <c r="CR250" s="1004"/>
      <c r="CS250" s="1004"/>
      <c r="CT250" s="1004"/>
      <c r="CU250" s="1004"/>
      <c r="CV250" s="1004"/>
      <c r="CW250" s="1004"/>
      <c r="CX250" s="1004"/>
      <c r="CY250" s="1004"/>
      <c r="CZ250" s="1004"/>
      <c r="DA250" s="1004"/>
      <c r="DB250" s="1004"/>
      <c r="DC250" s="1004"/>
      <c r="DD250" s="1004"/>
      <c r="DE250" s="1004"/>
      <c r="DF250" s="1004"/>
      <c r="DG250" s="1004"/>
      <c r="DH250" s="1004"/>
      <c r="DI250" s="1004"/>
      <c r="DJ250" s="1004"/>
      <c r="DK250" s="1004"/>
      <c r="DL250" s="1004"/>
      <c r="DM250" s="1004"/>
      <c r="DN250" s="1004"/>
      <c r="DO250" s="1004"/>
      <c r="DP250" s="1004"/>
      <c r="DQ250" s="1004"/>
      <c r="DR250" s="1004"/>
      <c r="DS250" s="1004"/>
      <c r="DT250" s="1004"/>
      <c r="DU250" s="1004"/>
      <c r="DV250" s="1004"/>
      <c r="DW250" s="1004"/>
      <c r="DX250" s="1004"/>
      <c r="DY250" s="1004"/>
      <c r="DZ250" s="1004"/>
      <c r="EA250" s="1004"/>
      <c r="EB250" s="1004"/>
      <c r="EC250" s="1005"/>
      <c r="ED250" s="273" t="str">
        <f t="shared" si="3"/>
        <v>xxxxxxxxxxxxxxxxxxxxxxxxxxxxxxxxxxxxxxxxxxxxxxxxxxxxxxxxxxxxxxxxxxxxxxxxxxxxxxxxxxxxxxxxxxxxxxxxxxxxxxxxxxxxxxxxxxxxxxxxxxxxxxxx</v>
      </c>
    </row>
    <row r="251" spans="1:134" x14ac:dyDescent="0.2">
      <c r="A251" s="280"/>
      <c r="B251" s="587"/>
      <c r="C251" s="1526"/>
      <c r="D251" s="1528"/>
      <c r="E251" s="1528"/>
      <c r="F251" s="1528"/>
      <c r="G251" s="1000"/>
      <c r="H251" s="1000"/>
      <c r="I251" s="1000"/>
      <c r="J251" s="1000"/>
      <c r="K251" s="1000"/>
      <c r="L251" s="1000"/>
      <c r="M251" s="1000"/>
      <c r="N251" s="1000"/>
      <c r="O251" s="1000"/>
      <c r="P251" s="1000"/>
      <c r="Q251" s="1000"/>
      <c r="R251" s="1000"/>
      <c r="S251" s="1000"/>
      <c r="T251" s="1000"/>
      <c r="U251" s="1000"/>
      <c r="V251" s="1000"/>
      <c r="W251" s="1000"/>
      <c r="X251" s="1000"/>
      <c r="Y251" s="1000"/>
      <c r="Z251" s="1000"/>
      <c r="AA251" s="1000"/>
      <c r="AB251" s="1000"/>
      <c r="AC251" s="1000"/>
      <c r="AD251" s="1000"/>
      <c r="AE251" s="1000"/>
      <c r="AF251" s="1000"/>
      <c r="AG251" s="1000"/>
      <c r="AH251" s="1000"/>
      <c r="AI251" s="1000"/>
      <c r="AJ251" s="1000"/>
      <c r="AK251" s="1000"/>
      <c r="AL251" s="1000"/>
      <c r="AM251" s="1000"/>
      <c r="AN251" s="1000"/>
      <c r="AO251" s="1000"/>
      <c r="AP251" s="1000"/>
      <c r="AQ251" s="1000"/>
      <c r="AR251" s="1000"/>
      <c r="AS251" s="1000"/>
      <c r="AT251" s="1000"/>
      <c r="AU251" s="1000"/>
      <c r="AV251" s="1000"/>
      <c r="AW251" s="1000"/>
      <c r="AX251" s="1000"/>
      <c r="AY251" s="1000"/>
      <c r="AZ251" s="1000"/>
      <c r="BA251" s="1000"/>
      <c r="BB251" s="1000"/>
      <c r="BC251" s="1000"/>
      <c r="BD251" s="1000"/>
      <c r="BE251" s="1000"/>
      <c r="BF251" s="1000"/>
      <c r="BG251" s="1000"/>
      <c r="BH251" s="1000"/>
      <c r="BI251" s="1000"/>
      <c r="BJ251" s="1000"/>
      <c r="BK251" s="1000"/>
      <c r="BL251" s="1000"/>
      <c r="BM251" s="1000"/>
      <c r="BN251" s="1000"/>
      <c r="BO251" s="1000"/>
      <c r="BP251" s="1000"/>
      <c r="BQ251" s="1000"/>
      <c r="BR251" s="1000"/>
      <c r="BS251" s="1000"/>
      <c r="BT251" s="1000"/>
      <c r="BU251" s="1000"/>
      <c r="BV251" s="1000"/>
      <c r="BW251" s="1000"/>
      <c r="BX251" s="1000"/>
      <c r="BY251" s="1000"/>
      <c r="BZ251" s="1000"/>
      <c r="CA251" s="1000"/>
      <c r="CB251" s="1000"/>
      <c r="CC251" s="1000"/>
      <c r="CD251" s="1000"/>
      <c r="CE251" s="1000"/>
      <c r="CF251" s="1000"/>
      <c r="CG251" s="1000"/>
      <c r="CH251" s="1000"/>
      <c r="CI251" s="1000"/>
      <c r="CJ251" s="1000"/>
      <c r="CK251" s="1000"/>
      <c r="CL251" s="1000"/>
      <c r="CM251" s="1000"/>
      <c r="CN251" s="1000"/>
      <c r="CO251" s="1000"/>
      <c r="CP251" s="1000"/>
      <c r="CQ251" s="1000"/>
      <c r="CR251" s="1000"/>
      <c r="CS251" s="1000"/>
      <c r="CT251" s="1000"/>
      <c r="CU251" s="1000"/>
      <c r="CV251" s="1000"/>
      <c r="CW251" s="1000"/>
      <c r="CX251" s="1000"/>
      <c r="CY251" s="1000"/>
      <c r="CZ251" s="1000"/>
      <c r="DA251" s="1000"/>
      <c r="DB251" s="1000"/>
      <c r="DC251" s="1000"/>
      <c r="DD251" s="1000"/>
      <c r="DE251" s="1000"/>
      <c r="DF251" s="1000"/>
      <c r="DG251" s="1000"/>
      <c r="DH251" s="1000"/>
      <c r="DI251" s="1000"/>
      <c r="DJ251" s="1000"/>
      <c r="DK251" s="1000"/>
      <c r="DL251" s="1000"/>
      <c r="DM251" s="1000"/>
      <c r="DN251" s="1000"/>
      <c r="DO251" s="1000"/>
      <c r="DP251" s="1000"/>
      <c r="DQ251" s="1000"/>
      <c r="DR251" s="1000"/>
      <c r="DS251" s="1000"/>
      <c r="DT251" s="1000"/>
      <c r="DU251" s="1000"/>
      <c r="DV251" s="1000"/>
      <c r="DW251" s="1000"/>
      <c r="DX251" s="1000"/>
      <c r="DY251" s="1000"/>
      <c r="DZ251" s="1000"/>
      <c r="EA251" s="1000"/>
      <c r="EB251" s="1000"/>
      <c r="EC251" s="1001"/>
      <c r="ED251" s="273" t="str">
        <f t="shared" si="3"/>
        <v>xxxxxxxxxxxxxxxxxxxxxxxxxxxxxxxxxxxxxxxxxxxxxxxxxxxxxxxxxxxxxxxxxxxxxxxxxxxxxxxxxxxxxxxxxxxxxxxxxxxxxxxxxxxxxxxxxxxxxxxxxxxxxxxx</v>
      </c>
    </row>
    <row r="252" spans="1:134" x14ac:dyDescent="0.2">
      <c r="A252" s="342"/>
      <c r="B252" s="344" t="s">
        <v>266</v>
      </c>
      <c r="C252" s="1529"/>
      <c r="D252" s="1530"/>
      <c r="E252" s="1530"/>
      <c r="F252" s="1530"/>
      <c r="G252" s="1002"/>
      <c r="H252" s="1002"/>
      <c r="I252" s="1002"/>
      <c r="J252" s="1002"/>
      <c r="K252" s="1002"/>
      <c r="L252" s="1002"/>
      <c r="M252" s="1002"/>
      <c r="N252" s="1002"/>
      <c r="O252" s="1002"/>
      <c r="P252" s="1002"/>
      <c r="Q252" s="1002"/>
      <c r="R252" s="1002"/>
      <c r="S252" s="1002"/>
      <c r="T252" s="1002"/>
      <c r="U252" s="1002"/>
      <c r="V252" s="1002"/>
      <c r="W252" s="1002"/>
      <c r="X252" s="1002"/>
      <c r="Y252" s="1002"/>
      <c r="Z252" s="1002"/>
      <c r="AA252" s="1002"/>
      <c r="AB252" s="1002"/>
      <c r="AC252" s="1002"/>
      <c r="AD252" s="1002"/>
      <c r="AE252" s="1002"/>
      <c r="AF252" s="1002"/>
      <c r="AG252" s="1002"/>
      <c r="AH252" s="1002"/>
      <c r="AI252" s="1002"/>
      <c r="AJ252" s="1002"/>
      <c r="AK252" s="1002"/>
      <c r="AL252" s="1002"/>
      <c r="AM252" s="1002"/>
      <c r="AN252" s="1002"/>
      <c r="AO252" s="1002"/>
      <c r="AP252" s="1002"/>
      <c r="AQ252" s="1002"/>
      <c r="AR252" s="1002"/>
      <c r="AS252" s="1002"/>
      <c r="AT252" s="1002"/>
      <c r="AU252" s="1002"/>
      <c r="AV252" s="1002"/>
      <c r="AW252" s="1002"/>
      <c r="AX252" s="1002"/>
      <c r="AY252" s="1002"/>
      <c r="AZ252" s="1002"/>
      <c r="BA252" s="1002"/>
      <c r="BB252" s="1002"/>
      <c r="BC252" s="1002"/>
      <c r="BD252" s="1002"/>
      <c r="BE252" s="1002"/>
      <c r="BF252" s="1002"/>
      <c r="BG252" s="1002"/>
      <c r="BH252" s="1002"/>
      <c r="BI252" s="1002"/>
      <c r="BJ252" s="1002"/>
      <c r="BK252" s="1002"/>
      <c r="BL252" s="1002"/>
      <c r="BM252" s="1002"/>
      <c r="BN252" s="1002"/>
      <c r="BO252" s="1002"/>
      <c r="BP252" s="1002"/>
      <c r="BQ252" s="1002"/>
      <c r="BR252" s="1002"/>
      <c r="BS252" s="1002"/>
      <c r="BT252" s="1002"/>
      <c r="BU252" s="1002"/>
      <c r="BV252" s="1002"/>
      <c r="BW252" s="1002"/>
      <c r="BX252" s="1002"/>
      <c r="BY252" s="1002"/>
      <c r="BZ252" s="1002"/>
      <c r="CA252" s="1002"/>
      <c r="CB252" s="1002"/>
      <c r="CC252" s="1002"/>
      <c r="CD252" s="1002"/>
      <c r="CE252" s="1002"/>
      <c r="CF252" s="1002"/>
      <c r="CG252" s="1002"/>
      <c r="CH252" s="1002"/>
      <c r="CI252" s="1002"/>
      <c r="CJ252" s="1002"/>
      <c r="CK252" s="1002"/>
      <c r="CL252" s="1002"/>
      <c r="CM252" s="1002"/>
      <c r="CN252" s="1002"/>
      <c r="CO252" s="1002"/>
      <c r="CP252" s="1002"/>
      <c r="CQ252" s="1002"/>
      <c r="CR252" s="1002"/>
      <c r="CS252" s="1002"/>
      <c r="CT252" s="1002"/>
      <c r="CU252" s="1002"/>
      <c r="CV252" s="1002"/>
      <c r="CW252" s="1002"/>
      <c r="CX252" s="1002"/>
      <c r="CY252" s="1002"/>
      <c r="CZ252" s="1002"/>
      <c r="DA252" s="1002"/>
      <c r="DB252" s="1002"/>
      <c r="DC252" s="1002"/>
      <c r="DD252" s="1002"/>
      <c r="DE252" s="1002"/>
      <c r="DF252" s="1002"/>
      <c r="DG252" s="1002"/>
      <c r="DH252" s="1002"/>
      <c r="DI252" s="1002"/>
      <c r="DJ252" s="1002"/>
      <c r="DK252" s="1002"/>
      <c r="DL252" s="1002"/>
      <c r="DM252" s="1002"/>
      <c r="DN252" s="1002"/>
      <c r="DO252" s="1002"/>
      <c r="DP252" s="1002"/>
      <c r="DQ252" s="1002"/>
      <c r="DR252" s="1002"/>
      <c r="DS252" s="1002"/>
      <c r="DT252" s="1002"/>
      <c r="DU252" s="1002"/>
      <c r="DV252" s="1002"/>
      <c r="DW252" s="1002"/>
      <c r="DX252" s="1002"/>
      <c r="DY252" s="1002"/>
      <c r="DZ252" s="1002"/>
      <c r="EA252" s="1002"/>
      <c r="EB252" s="1002"/>
      <c r="EC252" s="1003"/>
      <c r="ED252" s="273" t="str">
        <f t="shared" si="3"/>
        <v>xxxxxxxxxxxxxxxxxxxxxxxxxxxxxxxxxxxxxxxxxxxxxxxxxxxxxxxxxxxxxxxxxxxxxxxxxxxxxxxxxxxxxxxxxxxxxxxxxxxxxxxxxxxxxxxxxxxxxxxxxxxxxxxx</v>
      </c>
    </row>
    <row r="253" spans="1:134" x14ac:dyDescent="0.2">
      <c r="A253" s="280"/>
      <c r="B253" s="909" t="s">
        <v>233</v>
      </c>
      <c r="C253" s="1526"/>
      <c r="D253" s="1528"/>
      <c r="E253" s="1528"/>
      <c r="F253" s="1528"/>
      <c r="G253" s="998"/>
      <c r="H253" s="998"/>
      <c r="I253" s="998"/>
      <c r="J253" s="998"/>
      <c r="K253" s="998"/>
      <c r="L253" s="998"/>
      <c r="M253" s="998"/>
      <c r="N253" s="998"/>
      <c r="O253" s="998"/>
      <c r="P253" s="998"/>
      <c r="Q253" s="998"/>
      <c r="R253" s="998"/>
      <c r="S253" s="998"/>
      <c r="T253" s="998"/>
      <c r="U253" s="998"/>
      <c r="V253" s="998"/>
      <c r="W253" s="998"/>
      <c r="X253" s="998"/>
      <c r="Y253" s="998"/>
      <c r="Z253" s="998"/>
      <c r="AA253" s="998"/>
      <c r="AB253" s="998"/>
      <c r="AC253" s="998"/>
      <c r="AD253" s="998"/>
      <c r="AE253" s="998"/>
      <c r="AF253" s="998"/>
      <c r="AG253" s="998"/>
      <c r="AH253" s="998"/>
      <c r="AI253" s="998"/>
      <c r="AJ253" s="998"/>
      <c r="AK253" s="998"/>
      <c r="AL253" s="998"/>
      <c r="AM253" s="998"/>
      <c r="AN253" s="998"/>
      <c r="AO253" s="998"/>
      <c r="AP253" s="998"/>
      <c r="AQ253" s="998"/>
      <c r="AR253" s="998"/>
      <c r="AS253" s="998"/>
      <c r="AT253" s="998"/>
      <c r="AU253" s="998"/>
      <c r="AV253" s="998"/>
      <c r="AW253" s="998"/>
      <c r="AX253" s="998"/>
      <c r="AY253" s="998"/>
      <c r="AZ253" s="998"/>
      <c r="BA253" s="998"/>
      <c r="BB253" s="998"/>
      <c r="BC253" s="998"/>
      <c r="BD253" s="998"/>
      <c r="BE253" s="998"/>
      <c r="BF253" s="998"/>
      <c r="BG253" s="998"/>
      <c r="BH253" s="998"/>
      <c r="BI253" s="998"/>
      <c r="BJ253" s="998"/>
      <c r="BK253" s="998"/>
      <c r="BL253" s="998"/>
      <c r="BM253" s="998"/>
      <c r="BN253" s="998"/>
      <c r="BO253" s="998"/>
      <c r="BP253" s="998"/>
      <c r="BQ253" s="998"/>
      <c r="BR253" s="998"/>
      <c r="BS253" s="998"/>
      <c r="BT253" s="998"/>
      <c r="BU253" s="998"/>
      <c r="BV253" s="998"/>
      <c r="BW253" s="998"/>
      <c r="BX253" s="998"/>
      <c r="BY253" s="998"/>
      <c r="BZ253" s="998"/>
      <c r="CA253" s="998"/>
      <c r="CB253" s="998"/>
      <c r="CC253" s="998"/>
      <c r="CD253" s="998"/>
      <c r="CE253" s="998"/>
      <c r="CF253" s="998"/>
      <c r="CG253" s="998"/>
      <c r="CH253" s="998"/>
      <c r="CI253" s="998"/>
      <c r="CJ253" s="998"/>
      <c r="CK253" s="998"/>
      <c r="CL253" s="998"/>
      <c r="CM253" s="998"/>
      <c r="CN253" s="998"/>
      <c r="CO253" s="998"/>
      <c r="CP253" s="998"/>
      <c r="CQ253" s="998"/>
      <c r="CR253" s="998"/>
      <c r="CS253" s="998"/>
      <c r="CT253" s="998"/>
      <c r="CU253" s="998"/>
      <c r="CV253" s="998"/>
      <c r="CW253" s="998"/>
      <c r="CX253" s="998"/>
      <c r="CY253" s="998"/>
      <c r="CZ253" s="998"/>
      <c r="DA253" s="998"/>
      <c r="DB253" s="998"/>
      <c r="DC253" s="998"/>
      <c r="DD253" s="998"/>
      <c r="DE253" s="998"/>
      <c r="DF253" s="998"/>
      <c r="DG253" s="998"/>
      <c r="DH253" s="998"/>
      <c r="DI253" s="998"/>
      <c r="DJ253" s="998"/>
      <c r="DK253" s="998"/>
      <c r="DL253" s="998"/>
      <c r="DM253" s="998"/>
      <c r="DN253" s="998"/>
      <c r="DO253" s="998"/>
      <c r="DP253" s="998"/>
      <c r="DQ253" s="998"/>
      <c r="DR253" s="998"/>
      <c r="DS253" s="998"/>
      <c r="DT253" s="998"/>
      <c r="DU253" s="998"/>
      <c r="DV253" s="998"/>
      <c r="DW253" s="998"/>
      <c r="DX253" s="998"/>
      <c r="DY253" s="998"/>
      <c r="DZ253" s="998"/>
      <c r="EA253" s="998"/>
      <c r="EB253" s="998"/>
      <c r="EC253" s="999"/>
      <c r="ED253" s="273" t="str">
        <f t="shared" si="3"/>
        <v>xxxxxxxxxxxxxxxxxxxxxxxxxxxxxxxxxxxxxxxxxxxxxxxxxxxxxxxxxxxxxxxxxxxxxxxxxxxxxxxxxxxxxxxxxxxxxxxxxxxxxxxxxxxxxxxxxxxxxxxxxxxxxxxx</v>
      </c>
    </row>
    <row r="254" spans="1:134" x14ac:dyDescent="0.2">
      <c r="A254" s="280">
        <v>5262</v>
      </c>
      <c r="B254" s="338" t="s">
        <v>267</v>
      </c>
      <c r="C254" s="1526">
        <f>SUMPRODUCT(SUMIF('Sch ParentTrial Balance Input'!$A:$A,'Sch Parent TB Converter'!$G254:$EC254,'Sch ParentTrial Balance Input'!C:C))</f>
        <v>0</v>
      </c>
      <c r="D254" s="1526">
        <f>SUMPRODUCT(SUMIF('Sch ParentTrial Balance Input'!$A:$A,'Sch Parent TB Converter'!$G254:$EC254,'Sch ParentTrial Balance Input'!D:D))</f>
        <v>0</v>
      </c>
      <c r="E254" s="1526">
        <f>SUMPRODUCT(SUMIF('Sch ParentTrial Balance Input'!$A:$A,'Sch Parent TB Converter'!$G254:$EC254,'Sch ParentTrial Balance Input'!E:E))</f>
        <v>0</v>
      </c>
      <c r="F254" s="1526">
        <f>SUMPRODUCT(SUMIF('Sch ParentTrial Balance Input'!$A:$A,'Sch Parent TB Converter'!$G254:$EC254,'Sch ParentTrial Balance Input'!F:F))</f>
        <v>0</v>
      </c>
      <c r="G254" s="1000"/>
      <c r="H254" s="1000"/>
      <c r="I254" s="1000"/>
      <c r="J254" s="1000"/>
      <c r="K254" s="1000"/>
      <c r="L254" s="1000"/>
      <c r="M254" s="1000"/>
      <c r="N254" s="1000"/>
      <c r="O254" s="1000"/>
      <c r="P254" s="1000"/>
      <c r="Q254" s="1000"/>
      <c r="R254" s="1000"/>
      <c r="S254" s="1000"/>
      <c r="T254" s="1000"/>
      <c r="U254" s="1000"/>
      <c r="V254" s="1000"/>
      <c r="W254" s="1000"/>
      <c r="X254" s="1000"/>
      <c r="Y254" s="1000"/>
      <c r="Z254" s="1000"/>
      <c r="AA254" s="1000"/>
      <c r="AB254" s="1000"/>
      <c r="AC254" s="1000"/>
      <c r="AD254" s="1000"/>
      <c r="AE254" s="1000"/>
      <c r="AF254" s="1000"/>
      <c r="AG254" s="1000"/>
      <c r="AH254" s="1000"/>
      <c r="AI254" s="1000"/>
      <c r="AJ254" s="1000"/>
      <c r="AK254" s="1000"/>
      <c r="AL254" s="1000"/>
      <c r="AM254" s="1000"/>
      <c r="AN254" s="1000"/>
      <c r="AO254" s="1000"/>
      <c r="AP254" s="1000"/>
      <c r="AQ254" s="1000"/>
      <c r="AR254" s="1000"/>
      <c r="AS254" s="1000"/>
      <c r="AT254" s="1000"/>
      <c r="AU254" s="1000"/>
      <c r="AV254" s="1000"/>
      <c r="AW254" s="1000"/>
      <c r="AX254" s="1000"/>
      <c r="AY254" s="1000"/>
      <c r="AZ254" s="1000"/>
      <c r="BA254" s="1000"/>
      <c r="BB254" s="1000"/>
      <c r="BC254" s="1000"/>
      <c r="BD254" s="1000"/>
      <c r="BE254" s="1000"/>
      <c r="BF254" s="1000"/>
      <c r="BG254" s="1000"/>
      <c r="BH254" s="1000"/>
      <c r="BI254" s="1000"/>
      <c r="BJ254" s="1000"/>
      <c r="BK254" s="1000"/>
      <c r="BL254" s="1000"/>
      <c r="BM254" s="1000"/>
      <c r="BN254" s="1000"/>
      <c r="BO254" s="1000"/>
      <c r="BP254" s="1000"/>
      <c r="BQ254" s="1000"/>
      <c r="BR254" s="1000"/>
      <c r="BS254" s="1000"/>
      <c r="BT254" s="1000"/>
      <c r="BU254" s="1000"/>
      <c r="BV254" s="1000"/>
      <c r="BW254" s="1000"/>
      <c r="BX254" s="1000"/>
      <c r="BY254" s="1000"/>
      <c r="BZ254" s="1000"/>
      <c r="CA254" s="1000"/>
      <c r="CB254" s="1000"/>
      <c r="CC254" s="1000"/>
      <c r="CD254" s="1000"/>
      <c r="CE254" s="1000"/>
      <c r="CF254" s="1000"/>
      <c r="CG254" s="1000"/>
      <c r="CH254" s="1000"/>
      <c r="CI254" s="1000"/>
      <c r="CJ254" s="1000"/>
      <c r="CK254" s="1000"/>
      <c r="CL254" s="1000"/>
      <c r="CM254" s="1000"/>
      <c r="CN254" s="1000"/>
      <c r="CO254" s="1000"/>
      <c r="CP254" s="1000"/>
      <c r="CQ254" s="1000"/>
      <c r="CR254" s="1000"/>
      <c r="CS254" s="1000"/>
      <c r="CT254" s="1000"/>
      <c r="CU254" s="1000"/>
      <c r="CV254" s="1000"/>
      <c r="CW254" s="1000"/>
      <c r="CX254" s="1000"/>
      <c r="CY254" s="1000"/>
      <c r="CZ254" s="1000"/>
      <c r="DA254" s="1000"/>
      <c r="DB254" s="1000"/>
      <c r="DC254" s="1000"/>
      <c r="DD254" s="1000"/>
      <c r="DE254" s="1000"/>
      <c r="DF254" s="1000"/>
      <c r="DG254" s="1000"/>
      <c r="DH254" s="1000"/>
      <c r="DI254" s="1000"/>
      <c r="DJ254" s="1000"/>
      <c r="DK254" s="1000"/>
      <c r="DL254" s="1000"/>
      <c r="DM254" s="1000"/>
      <c r="DN254" s="1000"/>
      <c r="DO254" s="1000"/>
      <c r="DP254" s="1000"/>
      <c r="DQ254" s="1000"/>
      <c r="DR254" s="1000"/>
      <c r="DS254" s="1000"/>
      <c r="DT254" s="1000"/>
      <c r="DU254" s="1000"/>
      <c r="DV254" s="1000"/>
      <c r="DW254" s="1000"/>
      <c r="DX254" s="1000"/>
      <c r="DY254" s="1000"/>
      <c r="DZ254" s="1000"/>
      <c r="EA254" s="1000"/>
      <c r="EB254" s="1000"/>
      <c r="EC254" s="1001"/>
      <c r="ED254" s="273" t="str">
        <f t="shared" si="3"/>
        <v>xxxxxxxxxxxxxxxxxxxxxxxxxxxxxxxxxxxxxxxxxxxxxxxxxxxxxxxxxxxxxxxxxxxxxxxxxxxxxxxxxxxxxxxxxxxxxxxxxxxxxxxxxxxxxxxxxxxxxxxxxxxxxxxx</v>
      </c>
    </row>
    <row r="255" spans="1:134" x14ac:dyDescent="0.2">
      <c r="A255" s="280"/>
      <c r="B255" s="940"/>
      <c r="C255" s="1526"/>
      <c r="D255" s="1528"/>
      <c r="E255" s="1528"/>
      <c r="F255" s="1528"/>
      <c r="G255" s="1012"/>
      <c r="H255" s="1012"/>
      <c r="I255" s="1012"/>
      <c r="J255" s="1012"/>
      <c r="K255" s="1012"/>
      <c r="L255" s="1012"/>
      <c r="M255" s="1012"/>
      <c r="N255" s="1012"/>
      <c r="O255" s="1012"/>
      <c r="P255" s="1012"/>
      <c r="Q255" s="1012"/>
      <c r="R255" s="1012"/>
      <c r="S255" s="1012"/>
      <c r="T255" s="1012"/>
      <c r="U255" s="1012"/>
      <c r="V255" s="1012"/>
      <c r="W255" s="1012"/>
      <c r="X255" s="1012"/>
      <c r="Y255" s="1012"/>
      <c r="Z255" s="1012"/>
      <c r="AA255" s="1012"/>
      <c r="AB255" s="1012"/>
      <c r="AC255" s="1012"/>
      <c r="AD255" s="1012"/>
      <c r="AE255" s="1012"/>
      <c r="AF255" s="1012"/>
      <c r="AG255" s="1012"/>
      <c r="AH255" s="1012"/>
      <c r="AI255" s="1012"/>
      <c r="AJ255" s="1012"/>
      <c r="AK255" s="1012"/>
      <c r="AL255" s="1012"/>
      <c r="AM255" s="1012"/>
      <c r="AN255" s="1012"/>
      <c r="AO255" s="1012"/>
      <c r="AP255" s="1012"/>
      <c r="AQ255" s="1012"/>
      <c r="AR255" s="1012"/>
      <c r="AS255" s="1012"/>
      <c r="AT255" s="1012"/>
      <c r="AU255" s="1012"/>
      <c r="AV255" s="1012"/>
      <c r="AW255" s="1012"/>
      <c r="AX255" s="1012"/>
      <c r="AY255" s="1012"/>
      <c r="AZ255" s="1012"/>
      <c r="BA255" s="1012"/>
      <c r="BB255" s="1012"/>
      <c r="BC255" s="1012"/>
      <c r="BD255" s="1012"/>
      <c r="BE255" s="1012"/>
      <c r="BF255" s="1012"/>
      <c r="BG255" s="1012"/>
      <c r="BH255" s="1012"/>
      <c r="BI255" s="1012"/>
      <c r="BJ255" s="1012"/>
      <c r="BK255" s="1012"/>
      <c r="BL255" s="1012"/>
      <c r="BM255" s="1012"/>
      <c r="BN255" s="1012"/>
      <c r="BO255" s="1012"/>
      <c r="BP255" s="1012"/>
      <c r="BQ255" s="1012"/>
      <c r="BR255" s="1012"/>
      <c r="BS255" s="1012"/>
      <c r="BT255" s="1012"/>
      <c r="BU255" s="1012"/>
      <c r="BV255" s="1012"/>
      <c r="BW255" s="1012"/>
      <c r="BX255" s="1012"/>
      <c r="BY255" s="1012"/>
      <c r="BZ255" s="1012"/>
      <c r="CA255" s="1012"/>
      <c r="CB255" s="1012"/>
      <c r="CC255" s="1012"/>
      <c r="CD255" s="1012"/>
      <c r="CE255" s="1012"/>
      <c r="CF255" s="1012"/>
      <c r="CG255" s="1012"/>
      <c r="CH255" s="1012"/>
      <c r="CI255" s="1012"/>
      <c r="CJ255" s="1012"/>
      <c r="CK255" s="1012"/>
      <c r="CL255" s="1012"/>
      <c r="CM255" s="1012"/>
      <c r="CN255" s="1012"/>
      <c r="CO255" s="1012"/>
      <c r="CP255" s="1012"/>
      <c r="CQ255" s="1012"/>
      <c r="CR255" s="1012"/>
      <c r="CS255" s="1012"/>
      <c r="CT255" s="1012"/>
      <c r="CU255" s="1012"/>
      <c r="CV255" s="1012"/>
      <c r="CW255" s="1012"/>
      <c r="CX255" s="1012"/>
      <c r="CY255" s="1012"/>
      <c r="CZ255" s="1012"/>
      <c r="DA255" s="1012"/>
      <c r="DB255" s="1012"/>
      <c r="DC255" s="1012"/>
      <c r="DD255" s="1012"/>
      <c r="DE255" s="1012"/>
      <c r="DF255" s="1012"/>
      <c r="DG255" s="1012"/>
      <c r="DH255" s="1012"/>
      <c r="DI255" s="1012"/>
      <c r="DJ255" s="1012"/>
      <c r="DK255" s="1012"/>
      <c r="DL255" s="1012"/>
      <c r="DM255" s="1012"/>
      <c r="DN255" s="1012"/>
      <c r="DO255" s="1012"/>
      <c r="DP255" s="1012"/>
      <c r="DQ255" s="1012"/>
      <c r="DR255" s="1012"/>
      <c r="DS255" s="1012"/>
      <c r="DT255" s="1012"/>
      <c r="DU255" s="1012"/>
      <c r="DV255" s="1012"/>
      <c r="DW255" s="1012"/>
      <c r="DX255" s="1012"/>
      <c r="DY255" s="1012"/>
      <c r="DZ255" s="1012"/>
      <c r="EA255" s="1012"/>
      <c r="EB255" s="1012"/>
      <c r="EC255" s="1013"/>
      <c r="ED255" s="273" t="str">
        <f t="shared" si="3"/>
        <v>xxxxxxxxxxxxxxxxxxxxxxxxxxxxxxxxxxxxxxxxxxxxxxxxxxxxxxxxxxxxxxxxxxxxxxxxxxxxxxxxxxxxxxxxxxxxxxxxxxxxxxxxxxxxxxxxxxxxxxxxxxxxxxxx</v>
      </c>
    </row>
    <row r="256" spans="1:134" x14ac:dyDescent="0.2">
      <c r="A256" s="342"/>
      <c r="B256" s="344" t="s">
        <v>268</v>
      </c>
      <c r="C256" s="1529"/>
      <c r="D256" s="1530"/>
      <c r="E256" s="1530"/>
      <c r="F256" s="1530"/>
      <c r="G256" s="1002"/>
      <c r="H256" s="1002"/>
      <c r="I256" s="1002"/>
      <c r="J256" s="1002"/>
      <c r="K256" s="1002"/>
      <c r="L256" s="1002"/>
      <c r="M256" s="1002"/>
      <c r="N256" s="1002"/>
      <c r="O256" s="1002"/>
      <c r="P256" s="1002"/>
      <c r="Q256" s="1002"/>
      <c r="R256" s="1002"/>
      <c r="S256" s="1002"/>
      <c r="T256" s="1002"/>
      <c r="U256" s="1002"/>
      <c r="V256" s="1002"/>
      <c r="W256" s="1002"/>
      <c r="X256" s="1002"/>
      <c r="Y256" s="1002"/>
      <c r="Z256" s="1002"/>
      <c r="AA256" s="1002"/>
      <c r="AB256" s="1002"/>
      <c r="AC256" s="1002"/>
      <c r="AD256" s="1002"/>
      <c r="AE256" s="1002"/>
      <c r="AF256" s="1002"/>
      <c r="AG256" s="1002"/>
      <c r="AH256" s="1002"/>
      <c r="AI256" s="1002"/>
      <c r="AJ256" s="1002"/>
      <c r="AK256" s="1002"/>
      <c r="AL256" s="1002"/>
      <c r="AM256" s="1002"/>
      <c r="AN256" s="1002"/>
      <c r="AO256" s="1002"/>
      <c r="AP256" s="1002"/>
      <c r="AQ256" s="1002"/>
      <c r="AR256" s="1002"/>
      <c r="AS256" s="1002"/>
      <c r="AT256" s="1002"/>
      <c r="AU256" s="1002"/>
      <c r="AV256" s="1002"/>
      <c r="AW256" s="1002"/>
      <c r="AX256" s="1002"/>
      <c r="AY256" s="1002"/>
      <c r="AZ256" s="1002"/>
      <c r="BA256" s="1002"/>
      <c r="BB256" s="1002"/>
      <c r="BC256" s="1002"/>
      <c r="BD256" s="1002"/>
      <c r="BE256" s="1002"/>
      <c r="BF256" s="1002"/>
      <c r="BG256" s="1002"/>
      <c r="BH256" s="1002"/>
      <c r="BI256" s="1002"/>
      <c r="BJ256" s="1002"/>
      <c r="BK256" s="1002"/>
      <c r="BL256" s="1002"/>
      <c r="BM256" s="1002"/>
      <c r="BN256" s="1002"/>
      <c r="BO256" s="1002"/>
      <c r="BP256" s="1002"/>
      <c r="BQ256" s="1002"/>
      <c r="BR256" s="1002"/>
      <c r="BS256" s="1002"/>
      <c r="BT256" s="1002"/>
      <c r="BU256" s="1002"/>
      <c r="BV256" s="1002"/>
      <c r="BW256" s="1002"/>
      <c r="BX256" s="1002"/>
      <c r="BY256" s="1002"/>
      <c r="BZ256" s="1002"/>
      <c r="CA256" s="1002"/>
      <c r="CB256" s="1002"/>
      <c r="CC256" s="1002"/>
      <c r="CD256" s="1002"/>
      <c r="CE256" s="1002"/>
      <c r="CF256" s="1002"/>
      <c r="CG256" s="1002"/>
      <c r="CH256" s="1002"/>
      <c r="CI256" s="1002"/>
      <c r="CJ256" s="1002"/>
      <c r="CK256" s="1002"/>
      <c r="CL256" s="1002"/>
      <c r="CM256" s="1002"/>
      <c r="CN256" s="1002"/>
      <c r="CO256" s="1002"/>
      <c r="CP256" s="1002"/>
      <c r="CQ256" s="1002"/>
      <c r="CR256" s="1002"/>
      <c r="CS256" s="1002"/>
      <c r="CT256" s="1002"/>
      <c r="CU256" s="1002"/>
      <c r="CV256" s="1002"/>
      <c r="CW256" s="1002"/>
      <c r="CX256" s="1002"/>
      <c r="CY256" s="1002"/>
      <c r="CZ256" s="1002"/>
      <c r="DA256" s="1002"/>
      <c r="DB256" s="1002"/>
      <c r="DC256" s="1002"/>
      <c r="DD256" s="1002"/>
      <c r="DE256" s="1002"/>
      <c r="DF256" s="1002"/>
      <c r="DG256" s="1002"/>
      <c r="DH256" s="1002"/>
      <c r="DI256" s="1002"/>
      <c r="DJ256" s="1002"/>
      <c r="DK256" s="1002"/>
      <c r="DL256" s="1002"/>
      <c r="DM256" s="1002"/>
      <c r="DN256" s="1002"/>
      <c r="DO256" s="1002"/>
      <c r="DP256" s="1002"/>
      <c r="DQ256" s="1002"/>
      <c r="DR256" s="1002"/>
      <c r="DS256" s="1002"/>
      <c r="DT256" s="1002"/>
      <c r="DU256" s="1002"/>
      <c r="DV256" s="1002"/>
      <c r="DW256" s="1002"/>
      <c r="DX256" s="1002"/>
      <c r="DY256" s="1002"/>
      <c r="DZ256" s="1002"/>
      <c r="EA256" s="1002"/>
      <c r="EB256" s="1002"/>
      <c r="EC256" s="1003"/>
      <c r="ED256" s="273" t="str">
        <f t="shared" si="3"/>
        <v>xxxxxxxxxxxxxxxxxxxxxxxxxxxxxxxxxxxxxxxxxxxxxxxxxxxxxxxxxxxxxxxxxxxxxxxxxxxxxxxxxxxxxxxxxxxxxxxxxxxxxxxxxxxxxxxxxxxxxxxxxxxxxxxx</v>
      </c>
    </row>
    <row r="257" spans="1:134" x14ac:dyDescent="0.2">
      <c r="A257" s="280"/>
      <c r="B257" s="909" t="s">
        <v>233</v>
      </c>
      <c r="C257" s="1526"/>
      <c r="D257" s="1528"/>
      <c r="E257" s="1528"/>
      <c r="F257" s="1528"/>
      <c r="G257" s="998"/>
      <c r="H257" s="998"/>
      <c r="I257" s="998"/>
      <c r="J257" s="998"/>
      <c r="K257" s="998"/>
      <c r="L257" s="998"/>
      <c r="M257" s="998"/>
      <c r="N257" s="998"/>
      <c r="O257" s="998"/>
      <c r="P257" s="998"/>
      <c r="Q257" s="998"/>
      <c r="R257" s="998"/>
      <c r="S257" s="998"/>
      <c r="T257" s="998"/>
      <c r="U257" s="998"/>
      <c r="V257" s="998"/>
      <c r="W257" s="998"/>
      <c r="X257" s="998"/>
      <c r="Y257" s="998"/>
      <c r="Z257" s="998"/>
      <c r="AA257" s="998"/>
      <c r="AB257" s="998"/>
      <c r="AC257" s="998"/>
      <c r="AD257" s="998"/>
      <c r="AE257" s="998"/>
      <c r="AF257" s="998"/>
      <c r="AG257" s="998"/>
      <c r="AH257" s="998"/>
      <c r="AI257" s="998"/>
      <c r="AJ257" s="998"/>
      <c r="AK257" s="998"/>
      <c r="AL257" s="998"/>
      <c r="AM257" s="998"/>
      <c r="AN257" s="998"/>
      <c r="AO257" s="998"/>
      <c r="AP257" s="998"/>
      <c r="AQ257" s="998"/>
      <c r="AR257" s="998"/>
      <c r="AS257" s="998"/>
      <c r="AT257" s="998"/>
      <c r="AU257" s="998"/>
      <c r="AV257" s="998"/>
      <c r="AW257" s="998"/>
      <c r="AX257" s="998"/>
      <c r="AY257" s="998"/>
      <c r="AZ257" s="998"/>
      <c r="BA257" s="998"/>
      <c r="BB257" s="998"/>
      <c r="BC257" s="998"/>
      <c r="BD257" s="998"/>
      <c r="BE257" s="998"/>
      <c r="BF257" s="998"/>
      <c r="BG257" s="998"/>
      <c r="BH257" s="998"/>
      <c r="BI257" s="998"/>
      <c r="BJ257" s="998"/>
      <c r="BK257" s="998"/>
      <c r="BL257" s="998"/>
      <c r="BM257" s="998"/>
      <c r="BN257" s="998"/>
      <c r="BO257" s="998"/>
      <c r="BP257" s="998"/>
      <c r="BQ257" s="998"/>
      <c r="BR257" s="998"/>
      <c r="BS257" s="998"/>
      <c r="BT257" s="998"/>
      <c r="BU257" s="998"/>
      <c r="BV257" s="998"/>
      <c r="BW257" s="998"/>
      <c r="BX257" s="998"/>
      <c r="BY257" s="998"/>
      <c r="BZ257" s="998"/>
      <c r="CA257" s="998"/>
      <c r="CB257" s="998"/>
      <c r="CC257" s="998"/>
      <c r="CD257" s="998"/>
      <c r="CE257" s="998"/>
      <c r="CF257" s="998"/>
      <c r="CG257" s="998"/>
      <c r="CH257" s="998"/>
      <c r="CI257" s="998"/>
      <c r="CJ257" s="998"/>
      <c r="CK257" s="998"/>
      <c r="CL257" s="998"/>
      <c r="CM257" s="998"/>
      <c r="CN257" s="998"/>
      <c r="CO257" s="998"/>
      <c r="CP257" s="998"/>
      <c r="CQ257" s="998"/>
      <c r="CR257" s="998"/>
      <c r="CS257" s="998"/>
      <c r="CT257" s="998"/>
      <c r="CU257" s="998"/>
      <c r="CV257" s="998"/>
      <c r="CW257" s="998"/>
      <c r="CX257" s="998"/>
      <c r="CY257" s="998"/>
      <c r="CZ257" s="998"/>
      <c r="DA257" s="998"/>
      <c r="DB257" s="998"/>
      <c r="DC257" s="998"/>
      <c r="DD257" s="998"/>
      <c r="DE257" s="998"/>
      <c r="DF257" s="998"/>
      <c r="DG257" s="998"/>
      <c r="DH257" s="998"/>
      <c r="DI257" s="998"/>
      <c r="DJ257" s="998"/>
      <c r="DK257" s="998"/>
      <c r="DL257" s="998"/>
      <c r="DM257" s="998"/>
      <c r="DN257" s="998"/>
      <c r="DO257" s="998"/>
      <c r="DP257" s="998"/>
      <c r="DQ257" s="998"/>
      <c r="DR257" s="998"/>
      <c r="DS257" s="998"/>
      <c r="DT257" s="998"/>
      <c r="DU257" s="998"/>
      <c r="DV257" s="998"/>
      <c r="DW257" s="998"/>
      <c r="DX257" s="998"/>
      <c r="DY257" s="998"/>
      <c r="DZ257" s="998"/>
      <c r="EA257" s="998"/>
      <c r="EB257" s="998"/>
      <c r="EC257" s="999"/>
      <c r="ED257" s="273" t="str">
        <f t="shared" si="3"/>
        <v>xxxxxxxxxxxxxxxxxxxxxxxxxxxxxxxxxxxxxxxxxxxxxxxxxxxxxxxxxxxxxxxxxxxxxxxxxxxxxxxxxxxxxxxxxxxxxxxxxxxxxxxxxxxxxxxxxxxxxxxxxxxxxxxx</v>
      </c>
    </row>
    <row r="258" spans="1:134" x14ac:dyDescent="0.2">
      <c r="A258" s="280">
        <v>5261</v>
      </c>
      <c r="B258" s="338" t="s">
        <v>269</v>
      </c>
      <c r="C258" s="1526">
        <f>SUMPRODUCT(SUMIF('Sch ParentTrial Balance Input'!$A:$A,'Sch Parent TB Converter'!$G258:$EC258,'Sch ParentTrial Balance Input'!C:C))</f>
        <v>0</v>
      </c>
      <c r="D258" s="1526">
        <f>SUMPRODUCT(SUMIF('Sch ParentTrial Balance Input'!$A:$A,'Sch Parent TB Converter'!$G258:$EC258,'Sch ParentTrial Balance Input'!D:D))</f>
        <v>0</v>
      </c>
      <c r="E258" s="1526">
        <f>SUMPRODUCT(SUMIF('Sch ParentTrial Balance Input'!$A:$A,'Sch Parent TB Converter'!$G258:$EC258,'Sch ParentTrial Balance Input'!E:E))</f>
        <v>0</v>
      </c>
      <c r="F258" s="1526">
        <f>SUMPRODUCT(SUMIF('Sch ParentTrial Balance Input'!$A:$A,'Sch Parent TB Converter'!$G258:$EC258,'Sch ParentTrial Balance Input'!F:F))</f>
        <v>0</v>
      </c>
      <c r="G258" s="1000"/>
      <c r="H258" s="1000"/>
      <c r="I258" s="1000"/>
      <c r="J258" s="1000"/>
      <c r="K258" s="1000"/>
      <c r="L258" s="1000"/>
      <c r="M258" s="1000"/>
      <c r="N258" s="1000"/>
      <c r="O258" s="1000"/>
      <c r="P258" s="1000"/>
      <c r="Q258" s="1000"/>
      <c r="R258" s="1000"/>
      <c r="S258" s="1000"/>
      <c r="T258" s="1000"/>
      <c r="U258" s="1000"/>
      <c r="V258" s="1000"/>
      <c r="W258" s="1000"/>
      <c r="X258" s="1000"/>
      <c r="Y258" s="1000"/>
      <c r="Z258" s="1000"/>
      <c r="AA258" s="1000"/>
      <c r="AB258" s="1000"/>
      <c r="AC258" s="1000"/>
      <c r="AD258" s="1000"/>
      <c r="AE258" s="1000"/>
      <c r="AF258" s="1000"/>
      <c r="AG258" s="1000"/>
      <c r="AH258" s="1000"/>
      <c r="AI258" s="1000"/>
      <c r="AJ258" s="1000"/>
      <c r="AK258" s="1000"/>
      <c r="AL258" s="1000"/>
      <c r="AM258" s="1000"/>
      <c r="AN258" s="1000"/>
      <c r="AO258" s="1000"/>
      <c r="AP258" s="1000"/>
      <c r="AQ258" s="1000"/>
      <c r="AR258" s="1000"/>
      <c r="AS258" s="1000"/>
      <c r="AT258" s="1000"/>
      <c r="AU258" s="1000"/>
      <c r="AV258" s="1000"/>
      <c r="AW258" s="1000"/>
      <c r="AX258" s="1000"/>
      <c r="AY258" s="1000"/>
      <c r="AZ258" s="1000"/>
      <c r="BA258" s="1000"/>
      <c r="BB258" s="1000"/>
      <c r="BC258" s="1000"/>
      <c r="BD258" s="1000"/>
      <c r="BE258" s="1000"/>
      <c r="BF258" s="1000"/>
      <c r="BG258" s="1000"/>
      <c r="BH258" s="1000"/>
      <c r="BI258" s="1000"/>
      <c r="BJ258" s="1000"/>
      <c r="BK258" s="1000"/>
      <c r="BL258" s="1000"/>
      <c r="BM258" s="1000"/>
      <c r="BN258" s="1000"/>
      <c r="BO258" s="1000"/>
      <c r="BP258" s="1000"/>
      <c r="BQ258" s="1000"/>
      <c r="BR258" s="1000"/>
      <c r="BS258" s="1000"/>
      <c r="BT258" s="1000"/>
      <c r="BU258" s="1000"/>
      <c r="BV258" s="1000"/>
      <c r="BW258" s="1000"/>
      <c r="BX258" s="1000"/>
      <c r="BY258" s="1000"/>
      <c r="BZ258" s="1000"/>
      <c r="CA258" s="1000"/>
      <c r="CB258" s="1000"/>
      <c r="CC258" s="1000"/>
      <c r="CD258" s="1000"/>
      <c r="CE258" s="1000"/>
      <c r="CF258" s="1000"/>
      <c r="CG258" s="1000"/>
      <c r="CH258" s="1000"/>
      <c r="CI258" s="1000"/>
      <c r="CJ258" s="1000"/>
      <c r="CK258" s="1000"/>
      <c r="CL258" s="1000"/>
      <c r="CM258" s="1000"/>
      <c r="CN258" s="1000"/>
      <c r="CO258" s="1000"/>
      <c r="CP258" s="1000"/>
      <c r="CQ258" s="1000"/>
      <c r="CR258" s="1000"/>
      <c r="CS258" s="1000"/>
      <c r="CT258" s="1000"/>
      <c r="CU258" s="1000"/>
      <c r="CV258" s="1000"/>
      <c r="CW258" s="1000"/>
      <c r="CX258" s="1000"/>
      <c r="CY258" s="1000"/>
      <c r="CZ258" s="1000"/>
      <c r="DA258" s="1000"/>
      <c r="DB258" s="1000"/>
      <c r="DC258" s="1000"/>
      <c r="DD258" s="1000"/>
      <c r="DE258" s="1000"/>
      <c r="DF258" s="1000"/>
      <c r="DG258" s="1000"/>
      <c r="DH258" s="1000"/>
      <c r="DI258" s="1000"/>
      <c r="DJ258" s="1000"/>
      <c r="DK258" s="1000"/>
      <c r="DL258" s="1000"/>
      <c r="DM258" s="1000"/>
      <c r="DN258" s="1000"/>
      <c r="DO258" s="1000"/>
      <c r="DP258" s="1000"/>
      <c r="DQ258" s="1000"/>
      <c r="DR258" s="1000"/>
      <c r="DS258" s="1000"/>
      <c r="DT258" s="1000"/>
      <c r="DU258" s="1000"/>
      <c r="DV258" s="1000"/>
      <c r="DW258" s="1000"/>
      <c r="DX258" s="1000"/>
      <c r="DY258" s="1000"/>
      <c r="DZ258" s="1000"/>
      <c r="EA258" s="1000"/>
      <c r="EB258" s="1000"/>
      <c r="EC258" s="1001"/>
      <c r="ED258" s="273" t="str">
        <f t="shared" si="3"/>
        <v>xxxxxxxxxxxxxxxxxxxxxxxxxxxxxxxxxxxxxxxxxxxxxxxxxxxxxxxxxxxxxxxxxxxxxxxxxxxxxxxxxxxxxxxxxxxxxxxxxxxxxxxxxxxxxxxxxxxxxxxxxxxxxxxx</v>
      </c>
    </row>
    <row r="259" spans="1:134" x14ac:dyDescent="0.2">
      <c r="A259" s="280"/>
      <c r="B259" s="338"/>
      <c r="C259" s="1526"/>
      <c r="D259" s="1528"/>
      <c r="E259" s="1528"/>
      <c r="F259" s="1528"/>
      <c r="G259" s="1000"/>
      <c r="H259" s="1000"/>
      <c r="I259" s="1000"/>
      <c r="J259" s="1000"/>
      <c r="K259" s="1000"/>
      <c r="L259" s="1000"/>
      <c r="M259" s="1000"/>
      <c r="N259" s="1000"/>
      <c r="O259" s="1000"/>
      <c r="P259" s="1000"/>
      <c r="Q259" s="1000"/>
      <c r="R259" s="1000"/>
      <c r="S259" s="1000"/>
      <c r="T259" s="1000"/>
      <c r="U259" s="1000"/>
      <c r="V259" s="1000"/>
      <c r="W259" s="1000"/>
      <c r="X259" s="1000"/>
      <c r="Y259" s="1000"/>
      <c r="Z259" s="1000"/>
      <c r="AA259" s="1000"/>
      <c r="AB259" s="1000"/>
      <c r="AC259" s="1000"/>
      <c r="AD259" s="1000"/>
      <c r="AE259" s="1000"/>
      <c r="AF259" s="1000"/>
      <c r="AG259" s="1000"/>
      <c r="AH259" s="1000"/>
      <c r="AI259" s="1000"/>
      <c r="AJ259" s="1000"/>
      <c r="AK259" s="1000"/>
      <c r="AL259" s="1000"/>
      <c r="AM259" s="1000"/>
      <c r="AN259" s="1000"/>
      <c r="AO259" s="1000"/>
      <c r="AP259" s="1000"/>
      <c r="AQ259" s="1000"/>
      <c r="AR259" s="1000"/>
      <c r="AS259" s="1000"/>
      <c r="AT259" s="1000"/>
      <c r="AU259" s="1000"/>
      <c r="AV259" s="1000"/>
      <c r="AW259" s="1000"/>
      <c r="AX259" s="1000"/>
      <c r="AY259" s="1000"/>
      <c r="AZ259" s="1000"/>
      <c r="BA259" s="1000"/>
      <c r="BB259" s="1000"/>
      <c r="BC259" s="1000"/>
      <c r="BD259" s="1000"/>
      <c r="BE259" s="1000"/>
      <c r="BF259" s="1000"/>
      <c r="BG259" s="1000"/>
      <c r="BH259" s="1000"/>
      <c r="BI259" s="1000"/>
      <c r="BJ259" s="1000"/>
      <c r="BK259" s="1000"/>
      <c r="BL259" s="1000"/>
      <c r="BM259" s="1000"/>
      <c r="BN259" s="1000"/>
      <c r="BO259" s="1000"/>
      <c r="BP259" s="1000"/>
      <c r="BQ259" s="1000"/>
      <c r="BR259" s="1000"/>
      <c r="BS259" s="1000"/>
      <c r="BT259" s="1000"/>
      <c r="BU259" s="1000"/>
      <c r="BV259" s="1000"/>
      <c r="BW259" s="1000"/>
      <c r="BX259" s="1000"/>
      <c r="BY259" s="1000"/>
      <c r="BZ259" s="1000"/>
      <c r="CA259" s="1000"/>
      <c r="CB259" s="1000"/>
      <c r="CC259" s="1000"/>
      <c r="CD259" s="1000"/>
      <c r="CE259" s="1000"/>
      <c r="CF259" s="1000"/>
      <c r="CG259" s="1000"/>
      <c r="CH259" s="1000"/>
      <c r="CI259" s="1000"/>
      <c r="CJ259" s="1000"/>
      <c r="CK259" s="1000"/>
      <c r="CL259" s="1000"/>
      <c r="CM259" s="1000"/>
      <c r="CN259" s="1000"/>
      <c r="CO259" s="1000"/>
      <c r="CP259" s="1000"/>
      <c r="CQ259" s="1000"/>
      <c r="CR259" s="1000"/>
      <c r="CS259" s="1000"/>
      <c r="CT259" s="1000"/>
      <c r="CU259" s="1000"/>
      <c r="CV259" s="1000"/>
      <c r="CW259" s="1000"/>
      <c r="CX259" s="1000"/>
      <c r="CY259" s="1000"/>
      <c r="CZ259" s="1000"/>
      <c r="DA259" s="1000"/>
      <c r="DB259" s="1000"/>
      <c r="DC259" s="1000"/>
      <c r="DD259" s="1000"/>
      <c r="DE259" s="1000"/>
      <c r="DF259" s="1000"/>
      <c r="DG259" s="1000"/>
      <c r="DH259" s="1000"/>
      <c r="DI259" s="1000"/>
      <c r="DJ259" s="1000"/>
      <c r="DK259" s="1000"/>
      <c r="DL259" s="1000"/>
      <c r="DM259" s="1000"/>
      <c r="DN259" s="1000"/>
      <c r="DO259" s="1000"/>
      <c r="DP259" s="1000"/>
      <c r="DQ259" s="1000"/>
      <c r="DR259" s="1000"/>
      <c r="DS259" s="1000"/>
      <c r="DT259" s="1000"/>
      <c r="DU259" s="1000"/>
      <c r="DV259" s="1000"/>
      <c r="DW259" s="1000"/>
      <c r="DX259" s="1000"/>
      <c r="DY259" s="1000"/>
      <c r="DZ259" s="1000"/>
      <c r="EA259" s="1000"/>
      <c r="EB259" s="1000"/>
      <c r="EC259" s="1001"/>
      <c r="ED259" s="273" t="str">
        <f t="shared" si="3"/>
        <v>xxxxxxxxxxxxxxxxxxxxxxxxxxxxxxxxxxxxxxxxxxxxxxxxxxxxxxxxxxxxxxxxxxxxxxxxxxxxxxxxxxxxxxxxxxxxxxxxxxxxxxxxxxxxxxxxxxxxxxxxxxxxxxxx</v>
      </c>
    </row>
    <row r="260" spans="1:134" x14ac:dyDescent="0.2">
      <c r="A260" s="342"/>
      <c r="B260" s="344" t="s">
        <v>270</v>
      </c>
      <c r="C260" s="1529"/>
      <c r="D260" s="1530"/>
      <c r="E260" s="1530"/>
      <c r="F260" s="1530"/>
      <c r="G260" s="1002"/>
      <c r="H260" s="1002"/>
      <c r="I260" s="1002"/>
      <c r="J260" s="1002"/>
      <c r="K260" s="1002"/>
      <c r="L260" s="1002"/>
      <c r="M260" s="1002"/>
      <c r="N260" s="1002"/>
      <c r="O260" s="1002"/>
      <c r="P260" s="1002"/>
      <c r="Q260" s="1002"/>
      <c r="R260" s="1002"/>
      <c r="S260" s="1002"/>
      <c r="T260" s="1002"/>
      <c r="U260" s="1002"/>
      <c r="V260" s="1002"/>
      <c r="W260" s="1002"/>
      <c r="X260" s="1002"/>
      <c r="Y260" s="1002"/>
      <c r="Z260" s="1002"/>
      <c r="AA260" s="1002"/>
      <c r="AB260" s="1002"/>
      <c r="AC260" s="1002"/>
      <c r="AD260" s="1002"/>
      <c r="AE260" s="1002"/>
      <c r="AF260" s="1002"/>
      <c r="AG260" s="1002"/>
      <c r="AH260" s="1002"/>
      <c r="AI260" s="1002"/>
      <c r="AJ260" s="1002"/>
      <c r="AK260" s="1002"/>
      <c r="AL260" s="1002"/>
      <c r="AM260" s="1002"/>
      <c r="AN260" s="1002"/>
      <c r="AO260" s="1002"/>
      <c r="AP260" s="1002"/>
      <c r="AQ260" s="1002"/>
      <c r="AR260" s="1002"/>
      <c r="AS260" s="1002"/>
      <c r="AT260" s="1002"/>
      <c r="AU260" s="1002"/>
      <c r="AV260" s="1002"/>
      <c r="AW260" s="1002"/>
      <c r="AX260" s="1002"/>
      <c r="AY260" s="1002"/>
      <c r="AZ260" s="1002"/>
      <c r="BA260" s="1002"/>
      <c r="BB260" s="1002"/>
      <c r="BC260" s="1002"/>
      <c r="BD260" s="1002"/>
      <c r="BE260" s="1002"/>
      <c r="BF260" s="1002"/>
      <c r="BG260" s="1002"/>
      <c r="BH260" s="1002"/>
      <c r="BI260" s="1002"/>
      <c r="BJ260" s="1002"/>
      <c r="BK260" s="1002"/>
      <c r="BL260" s="1002"/>
      <c r="BM260" s="1002"/>
      <c r="BN260" s="1002"/>
      <c r="BO260" s="1002"/>
      <c r="BP260" s="1002"/>
      <c r="BQ260" s="1002"/>
      <c r="BR260" s="1002"/>
      <c r="BS260" s="1002"/>
      <c r="BT260" s="1002"/>
      <c r="BU260" s="1002"/>
      <c r="BV260" s="1002"/>
      <c r="BW260" s="1002"/>
      <c r="BX260" s="1002"/>
      <c r="BY260" s="1002"/>
      <c r="BZ260" s="1002"/>
      <c r="CA260" s="1002"/>
      <c r="CB260" s="1002"/>
      <c r="CC260" s="1002"/>
      <c r="CD260" s="1002"/>
      <c r="CE260" s="1002"/>
      <c r="CF260" s="1002"/>
      <c r="CG260" s="1002"/>
      <c r="CH260" s="1002"/>
      <c r="CI260" s="1002"/>
      <c r="CJ260" s="1002"/>
      <c r="CK260" s="1002"/>
      <c r="CL260" s="1002"/>
      <c r="CM260" s="1002"/>
      <c r="CN260" s="1002"/>
      <c r="CO260" s="1002"/>
      <c r="CP260" s="1002"/>
      <c r="CQ260" s="1002"/>
      <c r="CR260" s="1002"/>
      <c r="CS260" s="1002"/>
      <c r="CT260" s="1002"/>
      <c r="CU260" s="1002"/>
      <c r="CV260" s="1002"/>
      <c r="CW260" s="1002"/>
      <c r="CX260" s="1002"/>
      <c r="CY260" s="1002"/>
      <c r="CZ260" s="1002"/>
      <c r="DA260" s="1002"/>
      <c r="DB260" s="1002"/>
      <c r="DC260" s="1002"/>
      <c r="DD260" s="1002"/>
      <c r="DE260" s="1002"/>
      <c r="DF260" s="1002"/>
      <c r="DG260" s="1002"/>
      <c r="DH260" s="1002"/>
      <c r="DI260" s="1002"/>
      <c r="DJ260" s="1002"/>
      <c r="DK260" s="1002"/>
      <c r="DL260" s="1002"/>
      <c r="DM260" s="1002"/>
      <c r="DN260" s="1002"/>
      <c r="DO260" s="1002"/>
      <c r="DP260" s="1002"/>
      <c r="DQ260" s="1002"/>
      <c r="DR260" s="1002"/>
      <c r="DS260" s="1002"/>
      <c r="DT260" s="1002"/>
      <c r="DU260" s="1002"/>
      <c r="DV260" s="1002"/>
      <c r="DW260" s="1002"/>
      <c r="DX260" s="1002"/>
      <c r="DY260" s="1002"/>
      <c r="DZ260" s="1002"/>
      <c r="EA260" s="1002"/>
      <c r="EB260" s="1002"/>
      <c r="EC260" s="1003"/>
      <c r="ED260" s="273" t="str">
        <f t="shared" si="3"/>
        <v>xxxxxxxxxxxxxxxxxxxxxxxxxxxxxxxxxxxxxxxxxxxxxxxxxxxxxxxxxxxxxxxxxxxxxxxxxxxxxxxxxxxxxxxxxxxxxxxxxxxxxxxxxxxxxxxxxxxxxxxxxxxxxxxx</v>
      </c>
    </row>
    <row r="261" spans="1:134" x14ac:dyDescent="0.2">
      <c r="A261" s="280"/>
      <c r="B261" s="909" t="s">
        <v>271</v>
      </c>
      <c r="C261" s="1526"/>
      <c r="D261" s="1528"/>
      <c r="E261" s="1528"/>
      <c r="F261" s="1528"/>
      <c r="G261" s="998"/>
      <c r="H261" s="998"/>
      <c r="I261" s="998"/>
      <c r="J261" s="998"/>
      <c r="K261" s="998"/>
      <c r="L261" s="998"/>
      <c r="M261" s="998"/>
      <c r="N261" s="998"/>
      <c r="O261" s="998"/>
      <c r="P261" s="998"/>
      <c r="Q261" s="998"/>
      <c r="R261" s="998"/>
      <c r="S261" s="998"/>
      <c r="T261" s="998"/>
      <c r="U261" s="998"/>
      <c r="V261" s="998"/>
      <c r="W261" s="998"/>
      <c r="X261" s="998"/>
      <c r="Y261" s="998"/>
      <c r="Z261" s="998"/>
      <c r="AA261" s="998"/>
      <c r="AB261" s="998"/>
      <c r="AC261" s="998"/>
      <c r="AD261" s="998"/>
      <c r="AE261" s="998"/>
      <c r="AF261" s="998"/>
      <c r="AG261" s="998"/>
      <c r="AH261" s="998"/>
      <c r="AI261" s="998"/>
      <c r="AJ261" s="998"/>
      <c r="AK261" s="998"/>
      <c r="AL261" s="998"/>
      <c r="AM261" s="998"/>
      <c r="AN261" s="998"/>
      <c r="AO261" s="998"/>
      <c r="AP261" s="998"/>
      <c r="AQ261" s="998"/>
      <c r="AR261" s="998"/>
      <c r="AS261" s="998"/>
      <c r="AT261" s="998"/>
      <c r="AU261" s="998"/>
      <c r="AV261" s="998"/>
      <c r="AW261" s="998"/>
      <c r="AX261" s="998"/>
      <c r="AY261" s="998"/>
      <c r="AZ261" s="998"/>
      <c r="BA261" s="998"/>
      <c r="BB261" s="998"/>
      <c r="BC261" s="998"/>
      <c r="BD261" s="998"/>
      <c r="BE261" s="998"/>
      <c r="BF261" s="998"/>
      <c r="BG261" s="998"/>
      <c r="BH261" s="998"/>
      <c r="BI261" s="998"/>
      <c r="BJ261" s="998"/>
      <c r="BK261" s="998"/>
      <c r="BL261" s="998"/>
      <c r="BM261" s="998"/>
      <c r="BN261" s="998"/>
      <c r="BO261" s="998"/>
      <c r="BP261" s="998"/>
      <c r="BQ261" s="998"/>
      <c r="BR261" s="998"/>
      <c r="BS261" s="998"/>
      <c r="BT261" s="998"/>
      <c r="BU261" s="998"/>
      <c r="BV261" s="998"/>
      <c r="BW261" s="998"/>
      <c r="BX261" s="998"/>
      <c r="BY261" s="998"/>
      <c r="BZ261" s="998"/>
      <c r="CA261" s="998"/>
      <c r="CB261" s="998"/>
      <c r="CC261" s="998"/>
      <c r="CD261" s="998"/>
      <c r="CE261" s="998"/>
      <c r="CF261" s="998"/>
      <c r="CG261" s="998"/>
      <c r="CH261" s="998"/>
      <c r="CI261" s="998"/>
      <c r="CJ261" s="998"/>
      <c r="CK261" s="998"/>
      <c r="CL261" s="998"/>
      <c r="CM261" s="998"/>
      <c r="CN261" s="998"/>
      <c r="CO261" s="998"/>
      <c r="CP261" s="998"/>
      <c r="CQ261" s="998"/>
      <c r="CR261" s="998"/>
      <c r="CS261" s="998"/>
      <c r="CT261" s="998"/>
      <c r="CU261" s="998"/>
      <c r="CV261" s="998"/>
      <c r="CW261" s="998"/>
      <c r="CX261" s="998"/>
      <c r="CY261" s="998"/>
      <c r="CZ261" s="998"/>
      <c r="DA261" s="998"/>
      <c r="DB261" s="998"/>
      <c r="DC261" s="998"/>
      <c r="DD261" s="998"/>
      <c r="DE261" s="998"/>
      <c r="DF261" s="998"/>
      <c r="DG261" s="998"/>
      <c r="DH261" s="998"/>
      <c r="DI261" s="998"/>
      <c r="DJ261" s="998"/>
      <c r="DK261" s="998"/>
      <c r="DL261" s="998"/>
      <c r="DM261" s="998"/>
      <c r="DN261" s="998"/>
      <c r="DO261" s="998"/>
      <c r="DP261" s="998"/>
      <c r="DQ261" s="998"/>
      <c r="DR261" s="998"/>
      <c r="DS261" s="998"/>
      <c r="DT261" s="998"/>
      <c r="DU261" s="998"/>
      <c r="DV261" s="998"/>
      <c r="DW261" s="998"/>
      <c r="DX261" s="998"/>
      <c r="DY261" s="998"/>
      <c r="DZ261" s="998"/>
      <c r="EA261" s="998"/>
      <c r="EB261" s="998"/>
      <c r="EC261" s="999"/>
      <c r="ED261" s="273" t="str">
        <f t="shared" si="3"/>
        <v>xxxxxxxxxxxxxxxxxxxxxxxxxxxxxxxxxxxxxxxxxxxxxxxxxxxxxxxxxxxxxxxxxxxxxxxxxxxxxxxxxxxxxxxxxxxxxxxxxxxxxxxxxxxxxxxxxxxxxxxxxxxxxxxx</v>
      </c>
    </row>
    <row r="262" spans="1:134" x14ac:dyDescent="0.2">
      <c r="A262" s="280">
        <v>3220</v>
      </c>
      <c r="B262" s="338" t="s">
        <v>272</v>
      </c>
      <c r="C262" s="1526">
        <f>SUMPRODUCT(SUMIF('Sch ParentTrial Balance Input'!$A:$A,'Sch Parent TB Converter'!$G262:$EC262,'Sch ParentTrial Balance Input'!C:C))</f>
        <v>0</v>
      </c>
      <c r="D262" s="1526">
        <f>SUMPRODUCT(SUMIF('Sch ParentTrial Balance Input'!$A:$A,'Sch Parent TB Converter'!$G262:$EC262,'Sch ParentTrial Balance Input'!D:D))</f>
        <v>0</v>
      </c>
      <c r="E262" s="1526">
        <f>SUMPRODUCT(SUMIF('Sch ParentTrial Balance Input'!$A:$A,'Sch Parent TB Converter'!$G262:$EC262,'Sch ParentTrial Balance Input'!E:E))</f>
        <v>0</v>
      </c>
      <c r="F262" s="1526">
        <f>SUMPRODUCT(SUMIF('Sch ParentTrial Balance Input'!$A:$A,'Sch Parent TB Converter'!$G262:$EC262,'Sch ParentTrial Balance Input'!F:F))</f>
        <v>0</v>
      </c>
      <c r="G262" s="1000"/>
      <c r="H262" s="998"/>
      <c r="I262" s="1000"/>
      <c r="J262" s="1000"/>
      <c r="K262" s="1000"/>
      <c r="L262" s="1000"/>
      <c r="M262" s="1000"/>
      <c r="N262" s="1000"/>
      <c r="O262" s="1000"/>
      <c r="P262" s="1000"/>
      <c r="Q262" s="1000"/>
      <c r="R262" s="1000"/>
      <c r="S262" s="1000"/>
      <c r="T262" s="1000"/>
      <c r="U262" s="1000"/>
      <c r="V262" s="1000"/>
      <c r="W262" s="1000"/>
      <c r="X262" s="1000"/>
      <c r="Y262" s="1000"/>
      <c r="Z262" s="1000"/>
      <c r="AA262" s="1000"/>
      <c r="AB262" s="1000"/>
      <c r="AC262" s="1000"/>
      <c r="AD262" s="1000"/>
      <c r="AE262" s="1000"/>
      <c r="AF262" s="1000"/>
      <c r="AG262" s="1000"/>
      <c r="AH262" s="1000"/>
      <c r="AI262" s="1000"/>
      <c r="AJ262" s="1000"/>
      <c r="AK262" s="1000"/>
      <c r="AL262" s="1000"/>
      <c r="AM262" s="1000"/>
      <c r="AN262" s="1000"/>
      <c r="AO262" s="1000"/>
      <c r="AP262" s="1000"/>
      <c r="AQ262" s="1000"/>
      <c r="AR262" s="1000"/>
      <c r="AS262" s="1000"/>
      <c r="AT262" s="1000"/>
      <c r="AU262" s="1000"/>
      <c r="AV262" s="1000"/>
      <c r="AW262" s="1000"/>
      <c r="AX262" s="1000"/>
      <c r="AY262" s="1000"/>
      <c r="AZ262" s="1000"/>
      <c r="BA262" s="1000"/>
      <c r="BB262" s="1000"/>
      <c r="BC262" s="1000"/>
      <c r="BD262" s="1000"/>
      <c r="BE262" s="1000"/>
      <c r="BF262" s="1000"/>
      <c r="BG262" s="1000"/>
      <c r="BH262" s="1000"/>
      <c r="BI262" s="1000"/>
      <c r="BJ262" s="1000"/>
      <c r="BK262" s="1000"/>
      <c r="BL262" s="1000"/>
      <c r="BM262" s="1000"/>
      <c r="BN262" s="1000"/>
      <c r="BO262" s="1000"/>
      <c r="BP262" s="1000"/>
      <c r="BQ262" s="1000"/>
      <c r="BR262" s="1000"/>
      <c r="BS262" s="1000"/>
      <c r="BT262" s="1000"/>
      <c r="BU262" s="1000"/>
      <c r="BV262" s="1000"/>
      <c r="BW262" s="1000"/>
      <c r="BX262" s="1000"/>
      <c r="BY262" s="1000"/>
      <c r="BZ262" s="1000"/>
      <c r="CA262" s="1000"/>
      <c r="CB262" s="1000"/>
      <c r="CC262" s="1000"/>
      <c r="CD262" s="1000"/>
      <c r="CE262" s="1000"/>
      <c r="CF262" s="1000"/>
      <c r="CG262" s="1000"/>
      <c r="CH262" s="1000"/>
      <c r="CI262" s="1000"/>
      <c r="CJ262" s="1000"/>
      <c r="CK262" s="1000"/>
      <c r="CL262" s="1000"/>
      <c r="CM262" s="1000"/>
      <c r="CN262" s="1000"/>
      <c r="CO262" s="1000"/>
      <c r="CP262" s="1000"/>
      <c r="CQ262" s="1000"/>
      <c r="CR262" s="1000"/>
      <c r="CS262" s="1000"/>
      <c r="CT262" s="1000"/>
      <c r="CU262" s="1000"/>
      <c r="CV262" s="1000"/>
      <c r="CW262" s="1000"/>
      <c r="CX262" s="1000"/>
      <c r="CY262" s="1000"/>
      <c r="CZ262" s="1000"/>
      <c r="DA262" s="1000"/>
      <c r="DB262" s="1000"/>
      <c r="DC262" s="1000"/>
      <c r="DD262" s="1000"/>
      <c r="DE262" s="1000"/>
      <c r="DF262" s="1000"/>
      <c r="DG262" s="1000"/>
      <c r="DH262" s="1000"/>
      <c r="DI262" s="1000"/>
      <c r="DJ262" s="1000"/>
      <c r="DK262" s="1000"/>
      <c r="DL262" s="1000"/>
      <c r="DM262" s="1000"/>
      <c r="DN262" s="1000"/>
      <c r="DO262" s="1000"/>
      <c r="DP262" s="1000"/>
      <c r="DQ262" s="1000"/>
      <c r="DR262" s="1000"/>
      <c r="DS262" s="1000"/>
      <c r="DT262" s="1000"/>
      <c r="DU262" s="1000"/>
      <c r="DV262" s="1000"/>
      <c r="DW262" s="1000"/>
      <c r="DX262" s="1000"/>
      <c r="DY262" s="1000"/>
      <c r="DZ262" s="1000"/>
      <c r="EA262" s="1000"/>
      <c r="EB262" s="1000"/>
      <c r="EC262" s="1001"/>
      <c r="ED262" s="273" t="str">
        <f t="shared" si="3"/>
        <v>xxxxxxxxxxxxxxxxxxxxxxxxxxxxxxxxxxxxxxxxxxxxxxxxxxxxxxxxxxxxxxxxxxxxxxxxxxxxxxxxxxxxxxxxxxxxxxxxxxxxxxxxxxxxxxxxxxxxxxxxxxxxxxxx</v>
      </c>
    </row>
    <row r="263" spans="1:134" x14ac:dyDescent="0.2">
      <c r="A263" s="280">
        <v>3200</v>
      </c>
      <c r="B263" s="338" t="s">
        <v>273</v>
      </c>
      <c r="C263" s="1526">
        <f>SUMPRODUCT(SUMIF('Sch ParentTrial Balance Input'!$A:$A,'Sch Parent TB Converter'!$G263:$EC263,'Sch ParentTrial Balance Input'!C:C))</f>
        <v>0</v>
      </c>
      <c r="D263" s="1526">
        <f>SUMPRODUCT(SUMIF('Sch ParentTrial Balance Input'!$A:$A,'Sch Parent TB Converter'!$G263:$EC263,'Sch ParentTrial Balance Input'!D:D))</f>
        <v>0</v>
      </c>
      <c r="E263" s="1526">
        <f>SUMPRODUCT(SUMIF('Sch ParentTrial Balance Input'!$A:$A,'Sch Parent TB Converter'!$G263:$EC263,'Sch ParentTrial Balance Input'!E:E))</f>
        <v>0</v>
      </c>
      <c r="F263" s="1526">
        <f>SUMPRODUCT(SUMIF('Sch ParentTrial Balance Input'!$A:$A,'Sch Parent TB Converter'!$G263:$EC263,'Sch ParentTrial Balance Input'!F:F))</f>
        <v>0</v>
      </c>
      <c r="G263" s="1000"/>
      <c r="H263" s="1000"/>
      <c r="I263" s="1000"/>
      <c r="J263" s="1000"/>
      <c r="K263" s="1000"/>
      <c r="L263" s="1000"/>
      <c r="M263" s="1000"/>
      <c r="N263" s="1000"/>
      <c r="O263" s="1000"/>
      <c r="P263" s="1000"/>
      <c r="Q263" s="1000"/>
      <c r="R263" s="1000"/>
      <c r="S263" s="1000"/>
      <c r="T263" s="1000"/>
      <c r="U263" s="1000"/>
      <c r="V263" s="1000"/>
      <c r="W263" s="1000"/>
      <c r="X263" s="1000"/>
      <c r="Y263" s="1000"/>
      <c r="Z263" s="1000"/>
      <c r="AA263" s="1000"/>
      <c r="AB263" s="1000"/>
      <c r="AC263" s="1000"/>
      <c r="AD263" s="1000"/>
      <c r="AE263" s="1000"/>
      <c r="AF263" s="1000"/>
      <c r="AG263" s="1000"/>
      <c r="AH263" s="1000"/>
      <c r="AI263" s="1000"/>
      <c r="AJ263" s="1000"/>
      <c r="AK263" s="1000"/>
      <c r="AL263" s="1000"/>
      <c r="AM263" s="1000"/>
      <c r="AN263" s="1000"/>
      <c r="AO263" s="1000"/>
      <c r="AP263" s="1000"/>
      <c r="AQ263" s="1000"/>
      <c r="AR263" s="1000"/>
      <c r="AS263" s="1000"/>
      <c r="AT263" s="1000"/>
      <c r="AU263" s="1000"/>
      <c r="AV263" s="1000"/>
      <c r="AW263" s="1000"/>
      <c r="AX263" s="1000"/>
      <c r="AY263" s="1000"/>
      <c r="AZ263" s="1000"/>
      <c r="BA263" s="1000"/>
      <c r="BB263" s="1000"/>
      <c r="BC263" s="1000"/>
      <c r="BD263" s="1000"/>
      <c r="BE263" s="1000"/>
      <c r="BF263" s="1000"/>
      <c r="BG263" s="1000"/>
      <c r="BH263" s="1000"/>
      <c r="BI263" s="1000"/>
      <c r="BJ263" s="1000"/>
      <c r="BK263" s="1000"/>
      <c r="BL263" s="1000"/>
      <c r="BM263" s="1000"/>
      <c r="BN263" s="1000"/>
      <c r="BO263" s="1000"/>
      <c r="BP263" s="1000"/>
      <c r="BQ263" s="1000"/>
      <c r="BR263" s="1000"/>
      <c r="BS263" s="1000"/>
      <c r="BT263" s="1000"/>
      <c r="BU263" s="1000"/>
      <c r="BV263" s="1000"/>
      <c r="BW263" s="1000"/>
      <c r="BX263" s="1000"/>
      <c r="BY263" s="1000"/>
      <c r="BZ263" s="1000"/>
      <c r="CA263" s="1000"/>
      <c r="CB263" s="1000"/>
      <c r="CC263" s="1000"/>
      <c r="CD263" s="1000"/>
      <c r="CE263" s="1000"/>
      <c r="CF263" s="1000"/>
      <c r="CG263" s="1000"/>
      <c r="CH263" s="1000"/>
      <c r="CI263" s="1000"/>
      <c r="CJ263" s="1000"/>
      <c r="CK263" s="1000"/>
      <c r="CL263" s="1000"/>
      <c r="CM263" s="1000"/>
      <c r="CN263" s="1000"/>
      <c r="CO263" s="1000"/>
      <c r="CP263" s="1000"/>
      <c r="CQ263" s="1000"/>
      <c r="CR263" s="1000"/>
      <c r="CS263" s="1000"/>
      <c r="CT263" s="1000"/>
      <c r="CU263" s="1000"/>
      <c r="CV263" s="1000"/>
      <c r="CW263" s="1000"/>
      <c r="CX263" s="1000"/>
      <c r="CY263" s="1000"/>
      <c r="CZ263" s="1000"/>
      <c r="DA263" s="1000"/>
      <c r="DB263" s="1000"/>
      <c r="DC263" s="1000"/>
      <c r="DD263" s="1000"/>
      <c r="DE263" s="1000"/>
      <c r="DF263" s="1000"/>
      <c r="DG263" s="1000"/>
      <c r="DH263" s="1000"/>
      <c r="DI263" s="1000"/>
      <c r="DJ263" s="1000"/>
      <c r="DK263" s="1000"/>
      <c r="DL263" s="1000"/>
      <c r="DM263" s="1000"/>
      <c r="DN263" s="1000"/>
      <c r="DO263" s="1000"/>
      <c r="DP263" s="1000"/>
      <c r="DQ263" s="1000"/>
      <c r="DR263" s="1000"/>
      <c r="DS263" s="1000"/>
      <c r="DT263" s="1000"/>
      <c r="DU263" s="1000"/>
      <c r="DV263" s="1000"/>
      <c r="DW263" s="1000"/>
      <c r="DX263" s="1000"/>
      <c r="DY263" s="1000"/>
      <c r="DZ263" s="1000"/>
      <c r="EA263" s="1000"/>
      <c r="EB263" s="1000"/>
      <c r="EC263" s="1001"/>
      <c r="ED263" s="273" t="str">
        <f t="shared" si="3"/>
        <v>xxxxxxxxxxxxxxxxxxxxxxxxxxxxxxxxxxxxxxxxxxxxxxxxxxxxxxxxxxxxxxxxxxxxxxxxxxxxxxxxxxxxxxxxxxxxxxxxxxxxxxxxxxxxxxxxxxxxxxxxxxxxxxxx</v>
      </c>
    </row>
    <row r="264" spans="1:134" x14ac:dyDescent="0.2">
      <c r="A264" s="280">
        <v>3230</v>
      </c>
      <c r="B264" s="338" t="s">
        <v>274</v>
      </c>
      <c r="C264" s="1526">
        <f>SUMPRODUCT(SUMIF('Sch ParentTrial Balance Input'!$A:$A,'Sch Parent TB Converter'!$G264:$EC264,'Sch ParentTrial Balance Input'!C:C))</f>
        <v>0</v>
      </c>
      <c r="D264" s="1526">
        <f>SUMPRODUCT(SUMIF('Sch ParentTrial Balance Input'!$A:$A,'Sch Parent TB Converter'!$G264:$EC264,'Sch ParentTrial Balance Input'!D:D))</f>
        <v>0</v>
      </c>
      <c r="E264" s="1526">
        <f>SUMPRODUCT(SUMIF('Sch ParentTrial Balance Input'!$A:$A,'Sch Parent TB Converter'!$G264:$EC264,'Sch ParentTrial Balance Input'!E:E))</f>
        <v>0</v>
      </c>
      <c r="F264" s="1526">
        <f>SUMPRODUCT(SUMIF('Sch ParentTrial Balance Input'!$A:$A,'Sch Parent TB Converter'!$G264:$EC264,'Sch ParentTrial Balance Input'!F:F))</f>
        <v>0</v>
      </c>
      <c r="G264" s="1000"/>
      <c r="H264" s="1000"/>
      <c r="I264" s="1000"/>
      <c r="J264" s="1000"/>
      <c r="K264" s="1000"/>
      <c r="L264" s="1000"/>
      <c r="M264" s="1000"/>
      <c r="N264" s="1000"/>
      <c r="O264" s="1000"/>
      <c r="P264" s="1000"/>
      <c r="Q264" s="1000"/>
      <c r="R264" s="1000"/>
      <c r="S264" s="1000"/>
      <c r="T264" s="1000"/>
      <c r="U264" s="1000"/>
      <c r="V264" s="1000"/>
      <c r="W264" s="1000"/>
      <c r="X264" s="1000"/>
      <c r="Y264" s="1000"/>
      <c r="Z264" s="1000"/>
      <c r="AA264" s="1000"/>
      <c r="AB264" s="1000"/>
      <c r="AC264" s="1000"/>
      <c r="AD264" s="1000"/>
      <c r="AE264" s="1000"/>
      <c r="AF264" s="1000"/>
      <c r="AG264" s="1000"/>
      <c r="AH264" s="1000"/>
      <c r="AI264" s="1000"/>
      <c r="AJ264" s="1000"/>
      <c r="AK264" s="1000"/>
      <c r="AL264" s="1000"/>
      <c r="AM264" s="1000"/>
      <c r="AN264" s="1000"/>
      <c r="AO264" s="1000"/>
      <c r="AP264" s="1000"/>
      <c r="AQ264" s="1000"/>
      <c r="AR264" s="1000"/>
      <c r="AS264" s="1000"/>
      <c r="AT264" s="1000"/>
      <c r="AU264" s="1000"/>
      <c r="AV264" s="1000"/>
      <c r="AW264" s="1000"/>
      <c r="AX264" s="1000"/>
      <c r="AY264" s="1000"/>
      <c r="AZ264" s="1000"/>
      <c r="BA264" s="1000"/>
      <c r="BB264" s="1000"/>
      <c r="BC264" s="1000"/>
      <c r="BD264" s="1000"/>
      <c r="BE264" s="1000"/>
      <c r="BF264" s="1000"/>
      <c r="BG264" s="1000"/>
      <c r="BH264" s="1000"/>
      <c r="BI264" s="1000"/>
      <c r="BJ264" s="1000"/>
      <c r="BK264" s="1000"/>
      <c r="BL264" s="1000"/>
      <c r="BM264" s="1000"/>
      <c r="BN264" s="1000"/>
      <c r="BO264" s="1000"/>
      <c r="BP264" s="1000"/>
      <c r="BQ264" s="1000"/>
      <c r="BR264" s="1000"/>
      <c r="BS264" s="1000"/>
      <c r="BT264" s="1000"/>
      <c r="BU264" s="1000"/>
      <c r="BV264" s="1000"/>
      <c r="BW264" s="1000"/>
      <c r="BX264" s="1000"/>
      <c r="BY264" s="1000"/>
      <c r="BZ264" s="1000"/>
      <c r="CA264" s="1000"/>
      <c r="CB264" s="1000"/>
      <c r="CC264" s="1000"/>
      <c r="CD264" s="1000"/>
      <c r="CE264" s="1000"/>
      <c r="CF264" s="1000"/>
      <c r="CG264" s="1000"/>
      <c r="CH264" s="1000"/>
      <c r="CI264" s="1000"/>
      <c r="CJ264" s="1000"/>
      <c r="CK264" s="1000"/>
      <c r="CL264" s="1000"/>
      <c r="CM264" s="1000"/>
      <c r="CN264" s="1000"/>
      <c r="CO264" s="1000"/>
      <c r="CP264" s="1000"/>
      <c r="CQ264" s="1000"/>
      <c r="CR264" s="1000"/>
      <c r="CS264" s="1000"/>
      <c r="CT264" s="1000"/>
      <c r="CU264" s="1000"/>
      <c r="CV264" s="1000"/>
      <c r="CW264" s="1000"/>
      <c r="CX264" s="1000"/>
      <c r="CY264" s="1000"/>
      <c r="CZ264" s="1000"/>
      <c r="DA264" s="1000"/>
      <c r="DB264" s="1000"/>
      <c r="DC264" s="1000"/>
      <c r="DD264" s="1000"/>
      <c r="DE264" s="1000"/>
      <c r="DF264" s="1000"/>
      <c r="DG264" s="1000"/>
      <c r="DH264" s="1000"/>
      <c r="DI264" s="1000"/>
      <c r="DJ264" s="1000"/>
      <c r="DK264" s="1000"/>
      <c r="DL264" s="1000"/>
      <c r="DM264" s="1000"/>
      <c r="DN264" s="1000"/>
      <c r="DO264" s="1000"/>
      <c r="DP264" s="1000"/>
      <c r="DQ264" s="1000"/>
      <c r="DR264" s="1000"/>
      <c r="DS264" s="1000"/>
      <c r="DT264" s="1000"/>
      <c r="DU264" s="1000"/>
      <c r="DV264" s="1000"/>
      <c r="DW264" s="1000"/>
      <c r="DX264" s="1000"/>
      <c r="DY264" s="1000"/>
      <c r="DZ264" s="1000"/>
      <c r="EA264" s="1000"/>
      <c r="EB264" s="1000"/>
      <c r="EC264" s="1001"/>
      <c r="ED264" s="273" t="str">
        <f t="shared" si="3"/>
        <v>xxxxxxxxxxxxxxxxxxxxxxxxxxxxxxxxxxxxxxxxxxxxxxxxxxxxxxxxxxxxxxxxxxxxxxxxxxxxxxxxxxxxxxxxxxxxxxxxxxxxxxxxxxxxxxxxxxxxxxxxxxxxxxxx</v>
      </c>
    </row>
    <row r="265" spans="1:134" x14ac:dyDescent="0.2">
      <c r="A265" s="689"/>
      <c r="B265" s="950"/>
      <c r="C265" s="1533"/>
      <c r="D265" s="1534"/>
      <c r="E265" s="1534"/>
      <c r="F265" s="1534"/>
      <c r="G265" s="1024"/>
      <c r="H265" s="1024"/>
      <c r="I265" s="1024"/>
      <c r="J265" s="1024"/>
      <c r="K265" s="1024"/>
      <c r="L265" s="1024"/>
      <c r="M265" s="1024"/>
      <c r="N265" s="1024"/>
      <c r="O265" s="1024"/>
      <c r="P265" s="1024"/>
      <c r="Q265" s="1024"/>
      <c r="R265" s="1024"/>
      <c r="S265" s="1024"/>
      <c r="T265" s="1024"/>
      <c r="U265" s="1024"/>
      <c r="V265" s="1024"/>
      <c r="W265" s="1024"/>
      <c r="X265" s="1024"/>
      <c r="Y265" s="1024"/>
      <c r="Z265" s="1024"/>
      <c r="AA265" s="1024"/>
      <c r="AB265" s="1024"/>
      <c r="AC265" s="1024"/>
      <c r="AD265" s="1024"/>
      <c r="AE265" s="1024"/>
      <c r="AF265" s="1024"/>
      <c r="AG265" s="1024"/>
      <c r="AH265" s="1024"/>
      <c r="AI265" s="1024"/>
      <c r="AJ265" s="1024"/>
      <c r="AK265" s="1024"/>
      <c r="AL265" s="1024"/>
      <c r="AM265" s="1024"/>
      <c r="AN265" s="1024"/>
      <c r="AO265" s="1024"/>
      <c r="AP265" s="1024"/>
      <c r="AQ265" s="1024"/>
      <c r="AR265" s="1024"/>
      <c r="AS265" s="1024"/>
      <c r="AT265" s="1024"/>
      <c r="AU265" s="1024"/>
      <c r="AV265" s="1024"/>
      <c r="AW265" s="1024"/>
      <c r="AX265" s="1024"/>
      <c r="AY265" s="1024"/>
      <c r="AZ265" s="1024"/>
      <c r="BA265" s="1024"/>
      <c r="BB265" s="1024"/>
      <c r="BC265" s="1024"/>
      <c r="BD265" s="1024"/>
      <c r="BE265" s="1024"/>
      <c r="BF265" s="1024"/>
      <c r="BG265" s="1024"/>
      <c r="BH265" s="1024"/>
      <c r="BI265" s="1024"/>
      <c r="BJ265" s="1024"/>
      <c r="BK265" s="1024"/>
      <c r="BL265" s="1024"/>
      <c r="BM265" s="1024"/>
      <c r="BN265" s="1024"/>
      <c r="BO265" s="1024"/>
      <c r="BP265" s="1024"/>
      <c r="BQ265" s="1024"/>
      <c r="BR265" s="1024"/>
      <c r="BS265" s="1024"/>
      <c r="BT265" s="1024"/>
      <c r="BU265" s="1024"/>
      <c r="BV265" s="1024"/>
      <c r="BW265" s="1024"/>
      <c r="BX265" s="1024"/>
      <c r="BY265" s="1024"/>
      <c r="BZ265" s="1024"/>
      <c r="CA265" s="1024"/>
      <c r="CB265" s="1024"/>
      <c r="CC265" s="1024"/>
      <c r="CD265" s="1024"/>
      <c r="CE265" s="1024"/>
      <c r="CF265" s="1024"/>
      <c r="CG265" s="1024"/>
      <c r="CH265" s="1024"/>
      <c r="CI265" s="1024"/>
      <c r="CJ265" s="1024"/>
      <c r="CK265" s="1024"/>
      <c r="CL265" s="1024"/>
      <c r="CM265" s="1024"/>
      <c r="CN265" s="1024"/>
      <c r="CO265" s="1024"/>
      <c r="CP265" s="1024"/>
      <c r="CQ265" s="1024"/>
      <c r="CR265" s="1024"/>
      <c r="CS265" s="1024"/>
      <c r="CT265" s="1024"/>
      <c r="CU265" s="1024"/>
      <c r="CV265" s="1024"/>
      <c r="CW265" s="1024"/>
      <c r="CX265" s="1024"/>
      <c r="CY265" s="1024"/>
      <c r="CZ265" s="1024"/>
      <c r="DA265" s="1024"/>
      <c r="DB265" s="1024"/>
      <c r="DC265" s="1024"/>
      <c r="DD265" s="1024"/>
      <c r="DE265" s="1024"/>
      <c r="DF265" s="1024"/>
      <c r="DG265" s="1024"/>
      <c r="DH265" s="1024"/>
      <c r="DI265" s="1024"/>
      <c r="DJ265" s="1024"/>
      <c r="DK265" s="1024"/>
      <c r="DL265" s="1024"/>
      <c r="DM265" s="1024"/>
      <c r="DN265" s="1024"/>
      <c r="DO265" s="1024"/>
      <c r="DP265" s="1024"/>
      <c r="DQ265" s="1024"/>
      <c r="DR265" s="1024"/>
      <c r="DS265" s="1024"/>
      <c r="DT265" s="1024"/>
      <c r="DU265" s="1024"/>
      <c r="DV265" s="1024"/>
      <c r="DW265" s="1024"/>
      <c r="DX265" s="1024"/>
      <c r="DY265" s="1024"/>
      <c r="DZ265" s="1024"/>
      <c r="EA265" s="1024"/>
      <c r="EB265" s="1024"/>
      <c r="EC265" s="1025"/>
      <c r="ED265" s="273" t="str">
        <f t="shared" si="3"/>
        <v>xxxxxxxxxxxxxxxxxxxxxxxxxxxxxxxxxxxxxxxxxxxxxxxxxxxxxxxxxxxxxxxxxxxxxxxxxxxxxxxxxxxxxxxxxxxxxxxxxxxxxxxxxxxxxxxxxxxxxxxxxxxxxxxx</v>
      </c>
    </row>
    <row r="266" spans="1:134" x14ac:dyDescent="0.2">
      <c r="B266" s="587"/>
      <c r="C266" s="587"/>
      <c r="D266" s="1086"/>
      <c r="E266" s="1086"/>
      <c r="F266" s="1090"/>
      <c r="G266" s="294"/>
    </row>
  </sheetData>
  <mergeCells count="5">
    <mergeCell ref="A2:F5"/>
    <mergeCell ref="A7:F8"/>
    <mergeCell ref="A10:F10"/>
    <mergeCell ref="A12:F13"/>
    <mergeCell ref="A14:F15"/>
  </mergeCells>
  <conditionalFormatting sqref="C16:F16">
    <cfRule type="containsText" dxfId="71" priority="8" operator="containsText" text="Does Not">
      <formula>NOT(ISERROR(SEARCH("Does Not",C16)))</formula>
    </cfRule>
    <cfRule type="containsText" dxfId="70" priority="9" operator="containsText" text="Balances">
      <formula>NOT(ISERROR(SEARCH("Balances",C16)))</formula>
    </cfRule>
  </conditionalFormatting>
  <conditionalFormatting sqref="G16">
    <cfRule type="containsText" dxfId="69" priority="2" operator="containsText" text="Does Not">
      <formula>NOT(ISERROR(SEARCH("Does Not",G16)))</formula>
    </cfRule>
    <cfRule type="containsText" dxfId="68" priority="3" operator="containsText" text="Balances">
      <formula>NOT(ISERROR(SEARCH("Balances",G16)))</formula>
    </cfRule>
  </conditionalFormatting>
  <conditionalFormatting sqref="G18:EC265">
    <cfRule type="duplicateValues" dxfId="67" priority="28"/>
  </conditionalFormatting>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tabColor rgb="FFFFFF00"/>
    <pageSetUpPr fitToPage="1"/>
  </sheetPr>
  <dimension ref="A1:N321"/>
  <sheetViews>
    <sheetView zoomScaleNormal="100" workbookViewId="0">
      <pane xSplit="2" ySplit="8" topLeftCell="C264" activePane="bottomRight" state="frozen"/>
      <selection pane="topRight" activeCell="E269" sqref="E269"/>
      <selection pane="bottomLeft" activeCell="E269" sqref="E269"/>
      <selection pane="bottomRight" activeCell="G277" sqref="G277"/>
    </sheetView>
  </sheetViews>
  <sheetFormatPr defaultColWidth="8.85546875" defaultRowHeight="12.75" x14ac:dyDescent="0.2"/>
  <cols>
    <col min="1" max="1" width="18.140625" style="204" customWidth="1"/>
    <col min="2" max="2" width="16.7109375" style="204" customWidth="1"/>
    <col min="3" max="3" width="53.7109375" style="52" customWidth="1"/>
    <col min="4" max="7" width="18.7109375" style="52" customWidth="1"/>
    <col min="8" max="8" width="15.5703125" style="52" bestFit="1" customWidth="1"/>
    <col min="9" max="10" width="10.28515625" style="52" bestFit="1" customWidth="1"/>
    <col min="11" max="16384" width="8.85546875" style="52"/>
  </cols>
  <sheetData>
    <row r="1" spans="1:14" x14ac:dyDescent="0.2">
      <c r="A1" s="287" t="s">
        <v>275</v>
      </c>
      <c r="B1" s="600"/>
    </row>
    <row r="2" spans="1:14" x14ac:dyDescent="0.2">
      <c r="A2" s="1502" t="s">
        <v>276</v>
      </c>
      <c r="B2" s="606" t="str">
        <f>'Subsidiary Inputs'!B2</f>
        <v>Kiwi Park School</v>
      </c>
    </row>
    <row r="3" spans="1:14" s="69" customFormat="1" x14ac:dyDescent="0.2">
      <c r="A3" s="285" t="s">
        <v>277</v>
      </c>
      <c r="B3" s="607">
        <v>2021</v>
      </c>
      <c r="C3" s="577"/>
    </row>
    <row r="4" spans="1:14" s="69" customFormat="1" x14ac:dyDescent="0.2">
      <c r="A4" s="285"/>
      <c r="B4" s="607"/>
      <c r="C4" s="608" t="s">
        <v>278</v>
      </c>
      <c r="D4" s="892" t="str">
        <f>IF(SUBTOTAL(9,D9:D279)=0,"Balances","Does Not Balance")</f>
        <v>Balances</v>
      </c>
      <c r="E4" s="892" t="str">
        <f>IF(SUBTOTAL(9,E9:E279)=0,"Balances","Does Not Balance")</f>
        <v>Balances</v>
      </c>
      <c r="F4" s="892" t="str">
        <f>IF(SUBTOTAL(9,F9:F279)=0,"Balances","Does Not Balance")</f>
        <v>Balances</v>
      </c>
      <c r="G4" s="892" t="str">
        <f>IF(SUBTOTAL(9,G9:G279)=0,"Balances","Does Not Balance")</f>
        <v>Balances</v>
      </c>
      <c r="H4" s="236"/>
      <c r="I4" s="1630" t="s">
        <v>279</v>
      </c>
      <c r="J4" s="1631"/>
      <c r="K4" s="1631"/>
      <c r="L4" s="1631"/>
      <c r="M4" s="1631"/>
      <c r="N4" s="1632"/>
    </row>
    <row r="5" spans="1:14" s="69" customFormat="1" x14ac:dyDescent="0.2">
      <c r="A5" s="285"/>
      <c r="B5" s="607"/>
      <c r="C5" s="609"/>
      <c r="D5" s="577"/>
      <c r="E5" s="577"/>
      <c r="F5" s="577"/>
      <c r="G5" s="577"/>
      <c r="I5" s="1633" t="s">
        <v>280</v>
      </c>
      <c r="J5" s="1634"/>
      <c r="K5" s="1634"/>
      <c r="L5" s="1634"/>
      <c r="M5" s="1634"/>
      <c r="N5" s="1635"/>
    </row>
    <row r="6" spans="1:14" ht="12.75" customHeight="1" x14ac:dyDescent="0.2">
      <c r="D6" s="177">
        <f>FY</f>
        <v>2021</v>
      </c>
      <c r="E6" s="177">
        <f>FY</f>
        <v>2021</v>
      </c>
      <c r="F6" s="177">
        <f>PY</f>
        <v>2020</v>
      </c>
      <c r="G6" s="177">
        <f>FY</f>
        <v>2021</v>
      </c>
      <c r="H6" s="177"/>
      <c r="I6" s="1636"/>
      <c r="J6" s="1637"/>
      <c r="K6" s="1637"/>
      <c r="L6" s="1637"/>
      <c r="M6" s="1637"/>
      <c r="N6" s="1638"/>
    </row>
    <row r="7" spans="1:14" x14ac:dyDescent="0.2">
      <c r="A7" s="177" t="s">
        <v>281</v>
      </c>
      <c r="B7" s="177"/>
      <c r="C7" s="177" t="s">
        <v>98</v>
      </c>
      <c r="D7" s="74" t="s">
        <v>282</v>
      </c>
      <c r="E7" s="74" t="s">
        <v>283</v>
      </c>
      <c r="F7" s="74" t="str">
        <f>D7</f>
        <v>Actual</v>
      </c>
      <c r="G7" s="74" t="s">
        <v>284</v>
      </c>
      <c r="H7" s="74"/>
      <c r="I7" s="1639"/>
      <c r="J7" s="1640"/>
      <c r="K7" s="1640"/>
      <c r="L7" s="1640"/>
      <c r="M7" s="1640"/>
      <c r="N7" s="1641"/>
    </row>
    <row r="8" spans="1:14" ht="12.75" customHeight="1" x14ac:dyDescent="0.2">
      <c r="D8" s="74" t="s">
        <v>285</v>
      </c>
      <c r="E8" s="74" t="s">
        <v>285</v>
      </c>
      <c r="F8" s="74" t="s">
        <v>285</v>
      </c>
      <c r="G8" s="74" t="s">
        <v>285</v>
      </c>
    </row>
    <row r="9" spans="1:14" ht="12.75" customHeight="1" x14ac:dyDescent="0.2">
      <c r="A9" s="277"/>
      <c r="B9" s="356"/>
      <c r="C9" s="357" t="s">
        <v>127</v>
      </c>
      <c r="D9" s="602"/>
      <c r="E9" s="783"/>
      <c r="F9" s="783"/>
      <c r="G9" s="783"/>
    </row>
    <row r="10" spans="1:14" ht="12.75" customHeight="1" x14ac:dyDescent="0.2">
      <c r="A10" s="342"/>
      <c r="B10" s="342"/>
      <c r="C10" s="344" t="s">
        <v>128</v>
      </c>
      <c r="D10" s="604"/>
      <c r="E10" s="784"/>
      <c r="F10" s="784"/>
      <c r="G10" s="784"/>
    </row>
    <row r="11" spans="1:14" ht="12.75" customHeight="1" x14ac:dyDescent="0.2">
      <c r="A11" s="280"/>
      <c r="B11" s="280"/>
      <c r="C11" s="239" t="s">
        <v>129</v>
      </c>
      <c r="D11" s="605"/>
      <c r="E11" s="605"/>
      <c r="F11" s="785"/>
      <c r="G11" s="785"/>
    </row>
    <row r="12" spans="1:14" ht="12.75" customHeight="1" x14ac:dyDescent="0.2">
      <c r="A12" s="280">
        <v>1120</v>
      </c>
      <c r="B12" s="280"/>
      <c r="C12" s="78" t="s">
        <v>130</v>
      </c>
      <c r="D12" s="1185">
        <f>'Sch Parent TB Converter'!C21</f>
        <v>0</v>
      </c>
      <c r="E12" s="1185">
        <f>'Sch Parent TB Converter'!D21</f>
        <v>0</v>
      </c>
      <c r="F12" s="1185">
        <f>'Sch Parent TB Converter'!E21</f>
        <v>0</v>
      </c>
      <c r="G12" s="787">
        <v>0</v>
      </c>
    </row>
    <row r="13" spans="1:14" x14ac:dyDescent="0.2">
      <c r="A13" s="280">
        <v>1160</v>
      </c>
      <c r="B13" s="280"/>
      <c r="C13" s="78" t="s">
        <v>131</v>
      </c>
      <c r="D13" s="1185">
        <f>'Sch Parent TB Converter'!C22</f>
        <v>0</v>
      </c>
      <c r="E13" s="1185">
        <f>'Sch Parent TB Converter'!D22</f>
        <v>0</v>
      </c>
      <c r="F13" s="1185">
        <f>'Sch Parent TB Converter'!E22</f>
        <v>0</v>
      </c>
      <c r="G13" s="787">
        <v>0</v>
      </c>
    </row>
    <row r="14" spans="1:14" x14ac:dyDescent="0.2">
      <c r="A14" s="280">
        <v>1170</v>
      </c>
      <c r="B14" s="280"/>
      <c r="C14" s="78" t="s">
        <v>132</v>
      </c>
      <c r="D14" s="1185">
        <f>'Sch Parent TB Converter'!C23</f>
        <v>0</v>
      </c>
      <c r="E14" s="1185">
        <f>'Sch Parent TB Converter'!D23</f>
        <v>0</v>
      </c>
      <c r="F14" s="1185">
        <f>'Sch Parent TB Converter'!E23</f>
        <v>0</v>
      </c>
      <c r="G14" s="787">
        <v>0</v>
      </c>
    </row>
    <row r="15" spans="1:14" x14ac:dyDescent="0.2">
      <c r="A15" s="280">
        <v>1190</v>
      </c>
      <c r="B15" s="280"/>
      <c r="C15" s="78" t="s">
        <v>133</v>
      </c>
      <c r="D15" s="1185">
        <f>'Sch Parent TB Converter'!C24</f>
        <v>0</v>
      </c>
      <c r="E15" s="1185">
        <f>'Sch Parent TB Converter'!D24</f>
        <v>0</v>
      </c>
      <c r="F15" s="1185">
        <f>'Sch Parent TB Converter'!E24</f>
        <v>0</v>
      </c>
      <c r="G15" s="786">
        <v>0</v>
      </c>
    </row>
    <row r="16" spans="1:14" x14ac:dyDescent="0.2">
      <c r="A16" s="280">
        <v>1190</v>
      </c>
      <c r="B16" s="280"/>
      <c r="C16" s="78" t="s">
        <v>134</v>
      </c>
      <c r="D16" s="1185">
        <f>'Sch Parent TB Converter'!C25</f>
        <v>0</v>
      </c>
      <c r="E16" s="1185">
        <f>'Sch Parent TB Converter'!D25</f>
        <v>0</v>
      </c>
      <c r="F16" s="1185">
        <f>'Sch Parent TB Converter'!E25</f>
        <v>0</v>
      </c>
      <c r="G16" s="786">
        <v>0</v>
      </c>
    </row>
    <row r="17" spans="1:9" x14ac:dyDescent="0.2">
      <c r="A17" s="280">
        <v>1190</v>
      </c>
      <c r="B17" s="280"/>
      <c r="C17" s="78" t="s">
        <v>101</v>
      </c>
      <c r="D17" s="1185">
        <f>'Sch Parent TB Converter'!C26</f>
        <v>0</v>
      </c>
      <c r="E17" s="1185">
        <f>'Sch Parent TB Converter'!D26</f>
        <v>0</v>
      </c>
      <c r="F17" s="1185">
        <f>'Sch Parent TB Converter'!E26</f>
        <v>0</v>
      </c>
      <c r="G17" s="787">
        <v>0</v>
      </c>
    </row>
    <row r="18" spans="1:9" x14ac:dyDescent="0.2">
      <c r="A18" s="280">
        <v>1130</v>
      </c>
      <c r="B18" s="280"/>
      <c r="C18" s="78" t="s">
        <v>135</v>
      </c>
      <c r="D18" s="1185">
        <f>'Sch Parent TB Converter'!C27</f>
        <v>0</v>
      </c>
      <c r="E18" s="1185">
        <f>'Sch Parent TB Converter'!D27</f>
        <v>0</v>
      </c>
      <c r="F18" s="1185">
        <f>'Sch Parent TB Converter'!E27</f>
        <v>0</v>
      </c>
      <c r="G18" s="787">
        <v>0</v>
      </c>
    </row>
    <row r="19" spans="1:9" ht="13.5" thickBot="1" x14ac:dyDescent="0.25">
      <c r="A19" s="280"/>
      <c r="B19" s="280"/>
      <c r="C19" s="1360" t="s">
        <v>286</v>
      </c>
      <c r="D19" s="1361">
        <f>SUBTOTAL(9,D12:D18)</f>
        <v>0</v>
      </c>
      <c r="E19" s="1361">
        <f>SUBTOTAL(9,E12:E18)</f>
        <v>0</v>
      </c>
      <c r="F19" s="1361">
        <f>SUBTOTAL(9,F12:F18)</f>
        <v>0</v>
      </c>
      <c r="G19" s="787"/>
    </row>
    <row r="20" spans="1:9" ht="13.5" thickTop="1" x14ac:dyDescent="0.2">
      <c r="A20" s="280"/>
      <c r="B20" s="280"/>
      <c r="D20" s="207"/>
      <c r="E20" s="786"/>
      <c r="F20" s="787"/>
      <c r="G20" s="787"/>
    </row>
    <row r="21" spans="1:9" x14ac:dyDescent="0.2">
      <c r="A21" s="342"/>
      <c r="B21" s="342"/>
      <c r="C21" s="344" t="s">
        <v>136</v>
      </c>
      <c r="D21" s="359"/>
      <c r="E21" s="878"/>
      <c r="F21" s="879"/>
      <c r="G21" s="879"/>
    </row>
    <row r="22" spans="1:9" x14ac:dyDescent="0.2">
      <c r="A22" s="280"/>
      <c r="B22" s="280"/>
      <c r="C22" s="239" t="s">
        <v>129</v>
      </c>
      <c r="D22" s="207"/>
      <c r="E22" s="786"/>
      <c r="F22" s="787"/>
      <c r="G22" s="787"/>
    </row>
    <row r="23" spans="1:9" x14ac:dyDescent="0.2">
      <c r="A23" s="280">
        <v>1520</v>
      </c>
      <c r="B23" s="280"/>
      <c r="C23" s="1031" t="s">
        <v>287</v>
      </c>
      <c r="D23" s="1185">
        <f>'Sch Parent TB Converter'!C31</f>
        <v>0</v>
      </c>
      <c r="E23" s="1185">
        <f>'Sch Parent TB Converter'!D31</f>
        <v>0</v>
      </c>
      <c r="F23" s="1185">
        <f>'Sch Parent TB Converter'!E31</f>
        <v>0</v>
      </c>
      <c r="G23" s="787">
        <v>0</v>
      </c>
    </row>
    <row r="24" spans="1:9" x14ac:dyDescent="0.2">
      <c r="A24" s="280">
        <v>1530</v>
      </c>
      <c r="B24" s="280"/>
      <c r="C24" s="1031" t="s">
        <v>138</v>
      </c>
      <c r="D24" s="1185">
        <f>'Sch Parent TB Converter'!C32</f>
        <v>0</v>
      </c>
      <c r="E24" s="1185">
        <f>'Sch Parent TB Converter'!D32</f>
        <v>0</v>
      </c>
      <c r="F24" s="1185">
        <f>'Sch Parent TB Converter'!E32</f>
        <v>0</v>
      </c>
      <c r="G24" s="787">
        <v>0</v>
      </c>
      <c r="I24" s="190"/>
    </row>
    <row r="25" spans="1:9" x14ac:dyDescent="0.2">
      <c r="A25" s="280">
        <v>1571</v>
      </c>
      <c r="B25" s="280"/>
      <c r="C25" s="1342" t="s">
        <v>139</v>
      </c>
      <c r="D25" s="1185">
        <f>'Sch Parent TB Converter'!C33</f>
        <v>0</v>
      </c>
      <c r="E25" s="1185">
        <f>'Sch Parent TB Converter'!D33</f>
        <v>0</v>
      </c>
      <c r="F25" s="1185">
        <f>'Sch Parent TB Converter'!E33</f>
        <v>0</v>
      </c>
      <c r="G25" s="787">
        <v>0</v>
      </c>
    </row>
    <row r="26" spans="1:9" x14ac:dyDescent="0.2">
      <c r="A26" s="280">
        <v>1570</v>
      </c>
      <c r="B26" s="280"/>
      <c r="C26" s="78" t="s">
        <v>140</v>
      </c>
      <c r="D26" s="1185">
        <f>'Sch Parent TB Converter'!C34</f>
        <v>0</v>
      </c>
      <c r="E26" s="1185">
        <f>'Sch Parent TB Converter'!D34</f>
        <v>0</v>
      </c>
      <c r="F26" s="1185">
        <f>'Sch Parent TB Converter'!E34</f>
        <v>0</v>
      </c>
      <c r="G26" s="786">
        <v>0</v>
      </c>
    </row>
    <row r="27" spans="1:9" x14ac:dyDescent="0.2">
      <c r="A27" s="280">
        <v>1560</v>
      </c>
      <c r="B27" s="280"/>
      <c r="C27" s="347" t="s">
        <v>141</v>
      </c>
      <c r="D27" s="1185">
        <f>'Sch Parent TB Converter'!C35</f>
        <v>0</v>
      </c>
      <c r="E27" s="1185">
        <f>'Sch Parent TB Converter'!D35</f>
        <v>0</v>
      </c>
      <c r="F27" s="1185">
        <f>'Sch Parent TB Converter'!E35</f>
        <v>0</v>
      </c>
      <c r="G27" s="880">
        <v>0</v>
      </c>
    </row>
    <row r="28" spans="1:9" x14ac:dyDescent="0.2">
      <c r="A28" s="280">
        <v>1510</v>
      </c>
      <c r="B28" s="280"/>
      <c r="C28" s="1343" t="s">
        <v>142</v>
      </c>
      <c r="D28" s="1185">
        <f>'Sch Parent TB Converter'!C36</f>
        <v>0</v>
      </c>
      <c r="E28" s="1185">
        <f>'Sch Parent TB Converter'!D36</f>
        <v>0</v>
      </c>
      <c r="F28" s="1185">
        <f>'Sch Parent TB Converter'!E36</f>
        <v>0</v>
      </c>
      <c r="G28" s="787">
        <v>0</v>
      </c>
    </row>
    <row r="29" spans="1:9" ht="13.5" thickBot="1" x14ac:dyDescent="0.25">
      <c r="A29" s="280"/>
      <c r="B29" s="280"/>
      <c r="C29" s="1362" t="s">
        <v>288</v>
      </c>
      <c r="D29" s="1361">
        <f>SUBTOTAL(9,D23:D28)</f>
        <v>0</v>
      </c>
      <c r="E29" s="1361">
        <f>SUBTOTAL(9,E23:E28)</f>
        <v>0</v>
      </c>
      <c r="F29" s="1361">
        <f>SUBTOTAL(9,F23:F28)</f>
        <v>0</v>
      </c>
      <c r="G29" s="787"/>
    </row>
    <row r="30" spans="1:9" ht="13.5" thickTop="1" x14ac:dyDescent="0.2">
      <c r="A30" s="280"/>
      <c r="B30" s="280"/>
      <c r="C30" s="348"/>
      <c r="D30" s="1185"/>
      <c r="E30" s="1185"/>
      <c r="F30" s="1185"/>
      <c r="G30" s="787"/>
    </row>
    <row r="31" spans="1:9" x14ac:dyDescent="0.2">
      <c r="A31" s="280"/>
      <c r="B31" s="280"/>
      <c r="C31" s="346" t="s">
        <v>143</v>
      </c>
      <c r="D31" s="1185"/>
      <c r="E31" s="1185"/>
      <c r="F31" s="1185"/>
      <c r="G31" s="787"/>
    </row>
    <row r="32" spans="1:9" x14ac:dyDescent="0.2">
      <c r="A32" s="280">
        <v>2410</v>
      </c>
      <c r="B32" s="280"/>
      <c r="C32" s="1441" t="s">
        <v>289</v>
      </c>
      <c r="D32" s="1185">
        <f>'Sch Parent TB Converter'!C39</f>
        <v>0</v>
      </c>
      <c r="E32" s="1185">
        <f>'Sch Parent TB Converter'!D39</f>
        <v>0</v>
      </c>
      <c r="F32" s="1185">
        <f>'Sch Parent TB Converter'!E39</f>
        <v>0</v>
      </c>
      <c r="G32" s="787">
        <v>0</v>
      </c>
    </row>
    <row r="33" spans="1:14" s="63" customFormat="1" x14ac:dyDescent="0.2">
      <c r="A33" s="280">
        <v>2440</v>
      </c>
      <c r="B33" s="280"/>
      <c r="C33" s="1406" t="s">
        <v>141</v>
      </c>
      <c r="D33" s="1185">
        <f>'Sch Parent TB Converter'!C40</f>
        <v>0</v>
      </c>
      <c r="E33" s="1185">
        <f>'Sch Parent TB Converter'!D40</f>
        <v>0</v>
      </c>
      <c r="F33" s="1185">
        <f>'Sch Parent TB Converter'!E40</f>
        <v>0</v>
      </c>
      <c r="G33" s="787">
        <v>0</v>
      </c>
      <c r="H33" s="52"/>
      <c r="I33" s="52"/>
      <c r="J33" s="52"/>
      <c r="K33" s="52"/>
      <c r="L33" s="52"/>
      <c r="M33" s="52"/>
      <c r="N33" s="52"/>
    </row>
    <row r="34" spans="1:14" s="63" customFormat="1" x14ac:dyDescent="0.2">
      <c r="A34" s="280">
        <v>2420</v>
      </c>
      <c r="B34" s="280"/>
      <c r="C34" s="1442" t="s">
        <v>145</v>
      </c>
      <c r="D34" s="1185">
        <f>'Sch Parent TB Converter'!C41</f>
        <v>0</v>
      </c>
      <c r="E34" s="1185">
        <f>'Sch Parent TB Converter'!D41</f>
        <v>0</v>
      </c>
      <c r="F34" s="1185">
        <f>'Sch Parent TB Converter'!E41</f>
        <v>0</v>
      </c>
      <c r="G34" s="787">
        <v>0</v>
      </c>
      <c r="H34" s="52"/>
      <c r="I34" s="52"/>
      <c r="J34" s="52"/>
      <c r="K34" s="52"/>
      <c r="L34" s="52"/>
      <c r="M34" s="52"/>
      <c r="N34" s="52"/>
    </row>
    <row r="35" spans="1:14" s="63" customFormat="1" x14ac:dyDescent="0.2">
      <c r="A35" s="280">
        <v>2430</v>
      </c>
      <c r="B35" s="280"/>
      <c r="C35" s="1406" t="s">
        <v>146</v>
      </c>
      <c r="D35" s="1185">
        <f>'Sch Parent TB Converter'!C42</f>
        <v>0</v>
      </c>
      <c r="E35" s="1185">
        <f>'Sch Parent TB Converter'!D42</f>
        <v>0</v>
      </c>
      <c r="F35" s="1185">
        <f>'Sch Parent TB Converter'!E42</f>
        <v>0</v>
      </c>
      <c r="G35" s="787">
        <v>0</v>
      </c>
      <c r="H35" s="52"/>
      <c r="I35" s="52"/>
      <c r="J35" s="52"/>
      <c r="K35" s="52"/>
      <c r="L35" s="52"/>
      <c r="M35" s="52"/>
      <c r="N35" s="52"/>
    </row>
    <row r="36" spans="1:14" s="63" customFormat="1" ht="13.5" thickBot="1" x14ac:dyDescent="0.25">
      <c r="A36" s="280"/>
      <c r="B36" s="280"/>
      <c r="C36" s="1360" t="s">
        <v>290</v>
      </c>
      <c r="D36" s="1361">
        <f>SUBTOTAL(9,D32:D35)</f>
        <v>0</v>
      </c>
      <c r="E36" s="1361">
        <f>SUBTOTAL(9,E32:E35)</f>
        <v>0</v>
      </c>
      <c r="F36" s="1361">
        <f>SUBTOTAL(9,F32:F35)</f>
        <v>0</v>
      </c>
      <c r="G36" s="786"/>
      <c r="H36" s="52"/>
      <c r="I36" s="52"/>
      <c r="J36" s="52"/>
      <c r="K36" s="52"/>
      <c r="L36" s="52"/>
      <c r="M36" s="52"/>
      <c r="N36" s="52"/>
    </row>
    <row r="37" spans="1:14" s="63" customFormat="1" ht="13.5" thickTop="1" x14ac:dyDescent="0.2">
      <c r="A37" s="280"/>
      <c r="B37" s="280"/>
      <c r="C37" s="77"/>
      <c r="D37" s="208"/>
      <c r="E37" s="786"/>
      <c r="F37" s="786"/>
      <c r="G37" s="786"/>
      <c r="H37" s="52"/>
      <c r="I37" s="52"/>
      <c r="J37" s="52"/>
      <c r="K37" s="52"/>
      <c r="L37" s="52"/>
      <c r="M37" s="52"/>
      <c r="N37" s="52"/>
    </row>
    <row r="38" spans="1:14" x14ac:dyDescent="0.2">
      <c r="A38" s="342"/>
      <c r="B38" s="342"/>
      <c r="C38" s="344" t="s">
        <v>147</v>
      </c>
      <c r="D38" s="361"/>
      <c r="E38" s="878"/>
      <c r="F38" s="878"/>
      <c r="G38" s="878"/>
    </row>
    <row r="39" spans="1:14" x14ac:dyDescent="0.2">
      <c r="A39" s="280"/>
      <c r="B39" s="280"/>
      <c r="C39" s="239" t="s">
        <v>129</v>
      </c>
      <c r="D39" s="208"/>
      <c r="E39" s="786"/>
      <c r="F39" s="786"/>
      <c r="G39" s="786"/>
    </row>
    <row r="40" spans="1:14" x14ac:dyDescent="0.2">
      <c r="A40" s="280">
        <v>1410</v>
      </c>
      <c r="B40" s="280"/>
      <c r="C40" s="347" t="s">
        <v>148</v>
      </c>
      <c r="D40" s="208">
        <f>'Sch Parent TB Converter'!C46</f>
        <v>0</v>
      </c>
      <c r="E40" s="208">
        <f>'Sch Parent TB Converter'!D46</f>
        <v>0</v>
      </c>
      <c r="F40" s="208">
        <f>'Sch Parent TB Converter'!E46</f>
        <v>0</v>
      </c>
      <c r="G40" s="786">
        <v>0</v>
      </c>
    </row>
    <row r="41" spans="1:14" x14ac:dyDescent="0.2">
      <c r="A41" s="280">
        <v>1450</v>
      </c>
      <c r="B41" s="280"/>
      <c r="C41" s="347" t="s">
        <v>140</v>
      </c>
      <c r="D41" s="208">
        <f>'Sch Parent TB Converter'!C47</f>
        <v>0</v>
      </c>
      <c r="E41" s="208">
        <f>'Sch Parent TB Converter'!D47</f>
        <v>0</v>
      </c>
      <c r="F41" s="208">
        <f>'Sch Parent TB Converter'!E47</f>
        <v>0</v>
      </c>
      <c r="G41" s="786">
        <v>0</v>
      </c>
    </row>
    <row r="42" spans="1:14" x14ac:dyDescent="0.2">
      <c r="A42" s="280">
        <v>1430</v>
      </c>
      <c r="B42" s="280"/>
      <c r="C42" s="347" t="s">
        <v>149</v>
      </c>
      <c r="D42" s="208">
        <f>'Sch Parent TB Converter'!C48</f>
        <v>0</v>
      </c>
      <c r="E42" s="208">
        <f>'Sch Parent TB Converter'!D48</f>
        <v>0</v>
      </c>
      <c r="F42" s="208">
        <f>'Sch Parent TB Converter'!E48</f>
        <v>0</v>
      </c>
      <c r="G42" s="880">
        <v>0</v>
      </c>
    </row>
    <row r="43" spans="1:14" ht="13.5" thickBot="1" x14ac:dyDescent="0.25">
      <c r="A43" s="280"/>
      <c r="B43" s="280"/>
      <c r="C43" s="1363" t="s">
        <v>291</v>
      </c>
      <c r="D43" s="1361">
        <f>SUBTOTAL(9,D40:D42)</f>
        <v>0</v>
      </c>
      <c r="E43" s="1361">
        <f>SUBTOTAL(9,E40:E42)</f>
        <v>0</v>
      </c>
      <c r="F43" s="1361">
        <f>SUBTOTAL(9,F40:F42)</f>
        <v>0</v>
      </c>
      <c r="G43" s="786"/>
    </row>
    <row r="44" spans="1:14" ht="13.5" thickTop="1" x14ac:dyDescent="0.2">
      <c r="A44" s="280"/>
      <c r="B44" s="280"/>
      <c r="C44" s="348"/>
      <c r="D44" s="208"/>
      <c r="E44" s="786"/>
      <c r="F44" s="786"/>
      <c r="G44" s="786"/>
    </row>
    <row r="45" spans="1:14" x14ac:dyDescent="0.2">
      <c r="A45" s="280"/>
      <c r="B45" s="280"/>
      <c r="C45" s="239" t="s">
        <v>150</v>
      </c>
      <c r="D45" s="360"/>
      <c r="E45" s="880"/>
      <c r="F45" s="880"/>
      <c r="G45" s="880"/>
    </row>
    <row r="46" spans="1:14" x14ac:dyDescent="0.2">
      <c r="A46" s="280">
        <v>2024</v>
      </c>
      <c r="B46" s="280"/>
      <c r="C46" s="1441" t="s">
        <v>151</v>
      </c>
      <c r="D46" s="360">
        <f>'Sch Parent TB Converter'!C51</f>
        <v>0</v>
      </c>
      <c r="E46" s="360">
        <f>'Sch Parent TB Converter'!D51</f>
        <v>0</v>
      </c>
      <c r="F46" s="360">
        <f>'Sch Parent TB Converter'!E51</f>
        <v>0</v>
      </c>
      <c r="G46" s="880">
        <v>0</v>
      </c>
    </row>
    <row r="47" spans="1:14" x14ac:dyDescent="0.2">
      <c r="A47" s="280">
        <v>2032</v>
      </c>
      <c r="B47" s="280"/>
      <c r="C47" s="347" t="s">
        <v>152</v>
      </c>
      <c r="D47" s="360">
        <f>'Sch Parent TB Converter'!C52</f>
        <v>0</v>
      </c>
      <c r="E47" s="360">
        <f>'Sch Parent TB Converter'!D52</f>
        <v>0</v>
      </c>
      <c r="F47" s="360">
        <f>'Sch Parent TB Converter'!E52</f>
        <v>0</v>
      </c>
      <c r="G47" s="786">
        <v>0</v>
      </c>
    </row>
    <row r="48" spans="1:14" x14ac:dyDescent="0.2">
      <c r="A48" s="280">
        <v>2034</v>
      </c>
      <c r="B48" s="280"/>
      <c r="C48" s="347" t="s">
        <v>153</v>
      </c>
      <c r="D48" s="360">
        <f>'Sch Parent TB Converter'!C53</f>
        <v>0</v>
      </c>
      <c r="E48" s="360">
        <f>'Sch Parent TB Converter'!D53</f>
        <v>0</v>
      </c>
      <c r="F48" s="360">
        <f>'Sch Parent TB Converter'!E53</f>
        <v>0</v>
      </c>
      <c r="G48" s="880">
        <v>0</v>
      </c>
    </row>
    <row r="49" spans="1:14" x14ac:dyDescent="0.2">
      <c r="A49" s="280">
        <v>2038</v>
      </c>
      <c r="B49" s="280"/>
      <c r="C49" s="347" t="s">
        <v>154</v>
      </c>
      <c r="D49" s="360">
        <f>'Sch Parent TB Converter'!C54</f>
        <v>0</v>
      </c>
      <c r="E49" s="360">
        <f>'Sch Parent TB Converter'!D54</f>
        <v>0</v>
      </c>
      <c r="F49" s="360">
        <f>'Sch Parent TB Converter'!E54</f>
        <v>0</v>
      </c>
      <c r="G49" s="880">
        <v>0</v>
      </c>
    </row>
    <row r="50" spans="1:14" s="69" customFormat="1" ht="12.75" customHeight="1" thickBot="1" x14ac:dyDescent="0.25">
      <c r="A50" s="280"/>
      <c r="B50" s="280"/>
      <c r="C50" s="1363" t="s">
        <v>292</v>
      </c>
      <c r="D50" s="1361">
        <f>SUBTOTAL(9,D46:D49)</f>
        <v>0</v>
      </c>
      <c r="E50" s="1361">
        <f>SUBTOTAL(9,E46:E49)</f>
        <v>0</v>
      </c>
      <c r="F50" s="1361">
        <f>SUBTOTAL(9,F46:F49)</f>
        <v>0</v>
      </c>
      <c r="G50" s="786"/>
      <c r="H50" s="52"/>
      <c r="I50" s="52"/>
      <c r="J50" s="52"/>
      <c r="K50" s="52"/>
      <c r="L50" s="52"/>
      <c r="M50" s="52"/>
      <c r="N50" s="52"/>
    </row>
    <row r="51" spans="1:14" s="69" customFormat="1" ht="12.75" customHeight="1" thickTop="1" x14ac:dyDescent="0.2">
      <c r="A51" s="280"/>
      <c r="B51" s="280"/>
      <c r="C51" s="348"/>
      <c r="D51" s="208"/>
      <c r="E51" s="786"/>
      <c r="F51" s="786"/>
      <c r="G51" s="786"/>
      <c r="H51" s="52"/>
      <c r="I51" s="52"/>
      <c r="J51" s="52"/>
      <c r="K51" s="52"/>
      <c r="L51" s="52"/>
      <c r="M51" s="52"/>
      <c r="N51" s="52"/>
    </row>
    <row r="52" spans="1:14" x14ac:dyDescent="0.2">
      <c r="A52" s="342"/>
      <c r="B52" s="342"/>
      <c r="C52" s="344" t="s">
        <v>155</v>
      </c>
      <c r="D52" s="361"/>
      <c r="E52" s="878"/>
      <c r="F52" s="878"/>
      <c r="G52" s="878"/>
    </row>
    <row r="53" spans="1:14" x14ac:dyDescent="0.2">
      <c r="A53" s="280"/>
      <c r="B53" s="280"/>
      <c r="C53" s="239" t="s">
        <v>129</v>
      </c>
      <c r="D53" s="208"/>
      <c r="E53" s="786"/>
      <c r="F53" s="786"/>
      <c r="G53" s="786"/>
    </row>
    <row r="54" spans="1:14" x14ac:dyDescent="0.2">
      <c r="A54" s="280">
        <v>1473</v>
      </c>
      <c r="B54" s="280"/>
      <c r="C54" s="78" t="s">
        <v>156</v>
      </c>
      <c r="D54" s="207">
        <f>'Sch Parent TB Converter'!C58</f>
        <v>0</v>
      </c>
      <c r="E54" s="207">
        <f>'Sch Parent TB Converter'!D58</f>
        <v>0</v>
      </c>
      <c r="F54" s="207">
        <f>'Sch Parent TB Converter'!E58</f>
        <v>0</v>
      </c>
      <c r="G54" s="787">
        <v>0</v>
      </c>
    </row>
    <row r="55" spans="1:14" ht="12.75" customHeight="1" thickBot="1" x14ac:dyDescent="0.25">
      <c r="A55" s="280"/>
      <c r="B55" s="280"/>
      <c r="C55" s="1363" t="s">
        <v>293</v>
      </c>
      <c r="D55" s="1361">
        <f>SUBTOTAL(9,D54)</f>
        <v>0</v>
      </c>
      <c r="E55" s="1361">
        <f>SUBTOTAL(9,E54)</f>
        <v>0</v>
      </c>
      <c r="F55" s="1361">
        <f>SUBTOTAL(9,F54)</f>
        <v>0</v>
      </c>
      <c r="G55" s="786"/>
    </row>
    <row r="56" spans="1:14" ht="12.75" customHeight="1" thickTop="1" x14ac:dyDescent="0.2">
      <c r="A56" s="280"/>
      <c r="B56" s="280"/>
      <c r="C56" s="348"/>
      <c r="D56" s="208"/>
      <c r="E56" s="786"/>
      <c r="F56" s="786"/>
      <c r="G56" s="786"/>
    </row>
    <row r="57" spans="1:14" x14ac:dyDescent="0.2">
      <c r="A57" s="280"/>
      <c r="B57" s="280"/>
      <c r="C57" s="346" t="s">
        <v>143</v>
      </c>
      <c r="D57" s="208"/>
      <c r="E57" s="786"/>
      <c r="F57" s="786"/>
      <c r="G57" s="786"/>
    </row>
    <row r="58" spans="1:14" x14ac:dyDescent="0.2">
      <c r="A58" s="280">
        <v>2052</v>
      </c>
      <c r="B58" s="280"/>
      <c r="C58" s="1442" t="s">
        <v>157</v>
      </c>
      <c r="D58" s="208">
        <f>'Sch Parent TB Converter'!C61</f>
        <v>0</v>
      </c>
      <c r="E58" s="208">
        <f>'Sch Parent TB Converter'!D61</f>
        <v>0</v>
      </c>
      <c r="F58" s="208">
        <f>'Sch Parent TB Converter'!E61</f>
        <v>0</v>
      </c>
      <c r="G58" s="786">
        <v>0</v>
      </c>
    </row>
    <row r="59" spans="1:14" x14ac:dyDescent="0.2">
      <c r="A59" s="280">
        <v>2060</v>
      </c>
      <c r="B59" s="280"/>
      <c r="C59" s="78" t="s">
        <v>154</v>
      </c>
      <c r="D59" s="208">
        <f>'Sch Parent TB Converter'!C62</f>
        <v>0</v>
      </c>
      <c r="E59" s="208">
        <f>'Sch Parent TB Converter'!D62</f>
        <v>0</v>
      </c>
      <c r="F59" s="208">
        <f>'Sch Parent TB Converter'!E62</f>
        <v>0</v>
      </c>
      <c r="G59" s="786">
        <v>0</v>
      </c>
    </row>
    <row r="60" spans="1:14" x14ac:dyDescent="0.2">
      <c r="A60" s="280">
        <v>2062</v>
      </c>
      <c r="B60" s="280"/>
      <c r="C60" s="78" t="s">
        <v>158</v>
      </c>
      <c r="D60" s="208">
        <f>'Sch Parent TB Converter'!C63</f>
        <v>0</v>
      </c>
      <c r="E60" s="208">
        <f>'Sch Parent TB Converter'!D63</f>
        <v>0</v>
      </c>
      <c r="F60" s="208">
        <f>'Sch Parent TB Converter'!E63</f>
        <v>0</v>
      </c>
      <c r="G60" s="786">
        <v>0</v>
      </c>
    </row>
    <row r="61" spans="1:14" ht="13.5" thickBot="1" x14ac:dyDescent="0.25">
      <c r="A61" s="280"/>
      <c r="B61" s="280"/>
      <c r="C61" s="1360" t="s">
        <v>294</v>
      </c>
      <c r="D61" s="1361">
        <f>SUBTOTAL(9,D58:D60)</f>
        <v>0</v>
      </c>
      <c r="E61" s="1361">
        <f>SUBTOTAL(9,E58:E60)</f>
        <v>0</v>
      </c>
      <c r="F61" s="1361">
        <f>SUBTOTAL(9,F58:F60)</f>
        <v>0</v>
      </c>
      <c r="G61" s="786"/>
    </row>
    <row r="62" spans="1:14" ht="13.5" thickTop="1" x14ac:dyDescent="0.2">
      <c r="A62" s="280"/>
      <c r="B62" s="280"/>
      <c r="C62" s="77"/>
      <c r="D62" s="208"/>
      <c r="E62" s="786"/>
      <c r="F62" s="786"/>
      <c r="G62" s="786"/>
    </row>
    <row r="63" spans="1:14" x14ac:dyDescent="0.2">
      <c r="A63" s="342"/>
      <c r="B63" s="342"/>
      <c r="C63" s="344" t="s">
        <v>159</v>
      </c>
      <c r="D63" s="361"/>
      <c r="E63" s="878"/>
      <c r="F63" s="878"/>
      <c r="G63" s="878"/>
    </row>
    <row r="64" spans="1:14" x14ac:dyDescent="0.2">
      <c r="A64" s="280"/>
      <c r="B64" s="280"/>
      <c r="C64" s="239" t="s">
        <v>143</v>
      </c>
      <c r="D64" s="208"/>
      <c r="E64" s="786"/>
      <c r="F64" s="786"/>
      <c r="G64" s="786"/>
    </row>
    <row r="65" spans="1:14" x14ac:dyDescent="0.2">
      <c r="A65" s="280">
        <v>2310</v>
      </c>
      <c r="B65" s="280"/>
      <c r="C65" s="78" t="s">
        <v>160</v>
      </c>
      <c r="D65" s="1185">
        <f>'Sch Parent TB Converter'!C67</f>
        <v>0</v>
      </c>
      <c r="E65" s="1185">
        <f>'Sch Parent TB Converter'!D67</f>
        <v>0</v>
      </c>
      <c r="F65" s="1185">
        <f>'Sch Parent TB Converter'!E67</f>
        <v>0</v>
      </c>
      <c r="G65" s="787">
        <v>0</v>
      </c>
    </row>
    <row r="66" spans="1:14" x14ac:dyDescent="0.2">
      <c r="A66" s="280">
        <v>2320</v>
      </c>
      <c r="B66" s="280"/>
      <c r="C66" s="78" t="s">
        <v>161</v>
      </c>
      <c r="D66" s="1185">
        <f>'Sch Parent TB Converter'!C68</f>
        <v>0</v>
      </c>
      <c r="E66" s="1185">
        <f>'Sch Parent TB Converter'!D68</f>
        <v>0</v>
      </c>
      <c r="F66" s="1185">
        <f>'Sch Parent TB Converter'!E68</f>
        <v>0</v>
      </c>
      <c r="G66" s="787">
        <v>0</v>
      </c>
    </row>
    <row r="67" spans="1:14" x14ac:dyDescent="0.2">
      <c r="A67" s="280">
        <v>2325</v>
      </c>
      <c r="B67" s="280"/>
      <c r="C67" s="78" t="s">
        <v>162</v>
      </c>
      <c r="D67" s="1185">
        <f>'Sch Parent TB Converter'!C69</f>
        <v>0</v>
      </c>
      <c r="E67" s="1185">
        <f>'Sch Parent TB Converter'!D69</f>
        <v>0</v>
      </c>
      <c r="F67" s="1185">
        <f>'Sch Parent TB Converter'!E69</f>
        <v>0</v>
      </c>
      <c r="G67" s="786">
        <v>0</v>
      </c>
    </row>
    <row r="68" spans="1:14" x14ac:dyDescent="0.2">
      <c r="A68" s="280">
        <v>2350</v>
      </c>
      <c r="B68" s="280"/>
      <c r="C68" s="78" t="s">
        <v>114</v>
      </c>
      <c r="D68" s="1185">
        <f>'Sch Parent TB Converter'!C70</f>
        <v>0</v>
      </c>
      <c r="E68" s="1185">
        <f>'Sch Parent TB Converter'!D70</f>
        <v>0</v>
      </c>
      <c r="F68" s="1185">
        <f>'Sch Parent TB Converter'!E70</f>
        <v>0</v>
      </c>
      <c r="G68" s="786">
        <v>0</v>
      </c>
    </row>
    <row r="69" spans="1:14" s="69" customFormat="1" x14ac:dyDescent="0.2">
      <c r="A69" s="280">
        <v>2370</v>
      </c>
      <c r="B69" s="280"/>
      <c r="C69" s="78" t="s">
        <v>163</v>
      </c>
      <c r="D69" s="1185">
        <f>'Sch Parent TB Converter'!C71</f>
        <v>0</v>
      </c>
      <c r="E69" s="1185">
        <f>'Sch Parent TB Converter'!D71</f>
        <v>0</v>
      </c>
      <c r="F69" s="1185">
        <f>'Sch Parent TB Converter'!E71</f>
        <v>0</v>
      </c>
      <c r="G69" s="786">
        <v>0</v>
      </c>
      <c r="H69" s="52"/>
      <c r="I69" s="52"/>
      <c r="J69" s="52"/>
      <c r="K69" s="52"/>
      <c r="L69" s="52"/>
      <c r="M69" s="52"/>
      <c r="N69" s="52"/>
    </row>
    <row r="70" spans="1:14" x14ac:dyDescent="0.2">
      <c r="A70" s="280">
        <v>2380</v>
      </c>
      <c r="B70" s="280"/>
      <c r="C70" s="78" t="s">
        <v>164</v>
      </c>
      <c r="D70" s="1185">
        <f>'Sch Parent TB Converter'!C72</f>
        <v>0</v>
      </c>
      <c r="E70" s="1185">
        <f>'Sch Parent TB Converter'!D72</f>
        <v>0</v>
      </c>
      <c r="F70" s="1185">
        <f>'Sch Parent TB Converter'!E72</f>
        <v>0</v>
      </c>
      <c r="G70" s="787">
        <v>0</v>
      </c>
      <c r="H70" s="190"/>
      <c r="I70" s="190"/>
      <c r="J70" s="190"/>
    </row>
    <row r="71" spans="1:14" ht="13.5" thickBot="1" x14ac:dyDescent="0.25">
      <c r="A71" s="280"/>
      <c r="B71" s="280"/>
      <c r="C71" s="1360" t="s">
        <v>295</v>
      </c>
      <c r="D71" s="1361">
        <f>SUBTOTAL(9,D65:D70)</f>
        <v>0</v>
      </c>
      <c r="E71" s="1361">
        <f>SUBTOTAL(9,E65:E70)</f>
        <v>0</v>
      </c>
      <c r="F71" s="1361">
        <f>SUBTOTAL(9,F65:F70)</f>
        <v>0</v>
      </c>
      <c r="G71" s="787"/>
    </row>
    <row r="72" spans="1:14" ht="13.5" thickTop="1" x14ac:dyDescent="0.2">
      <c r="A72" s="280"/>
      <c r="B72" s="280"/>
      <c r="D72" s="207"/>
      <c r="E72" s="787"/>
      <c r="F72" s="787"/>
      <c r="G72" s="787"/>
    </row>
    <row r="73" spans="1:14" x14ac:dyDescent="0.2">
      <c r="A73" s="342"/>
      <c r="B73" s="342"/>
      <c r="C73" s="344" t="s">
        <v>165</v>
      </c>
      <c r="D73" s="361"/>
      <c r="E73" s="878"/>
      <c r="F73" s="878"/>
      <c r="G73" s="878"/>
    </row>
    <row r="74" spans="1:14" x14ac:dyDescent="0.2">
      <c r="A74" s="280"/>
      <c r="B74" s="280"/>
      <c r="C74" s="239" t="s">
        <v>143</v>
      </c>
      <c r="D74" s="208"/>
      <c r="E74" s="786"/>
      <c r="F74" s="786"/>
      <c r="G74" s="786"/>
    </row>
    <row r="75" spans="1:14" x14ac:dyDescent="0.2">
      <c r="A75" s="280">
        <v>2120</v>
      </c>
      <c r="B75" s="280"/>
      <c r="C75" s="78" t="s">
        <v>166</v>
      </c>
      <c r="D75" s="1185">
        <f>'Sch Parent TB Converter'!C76</f>
        <v>0</v>
      </c>
      <c r="E75" s="1185">
        <f>'Sch Parent TB Converter'!D76</f>
        <v>0</v>
      </c>
      <c r="F75" s="1185">
        <f>'Sch Parent TB Converter'!E76</f>
        <v>0</v>
      </c>
      <c r="G75" s="787">
        <v>0</v>
      </c>
    </row>
    <row r="76" spans="1:14" x14ac:dyDescent="0.2">
      <c r="A76" s="280">
        <v>2130</v>
      </c>
      <c r="B76" s="280"/>
      <c r="C76" s="78" t="s">
        <v>167</v>
      </c>
      <c r="D76" s="1185">
        <f>'Sch Parent TB Converter'!C77</f>
        <v>0</v>
      </c>
      <c r="E76" s="1185">
        <f>'Sch Parent TB Converter'!D77</f>
        <v>0</v>
      </c>
      <c r="F76" s="1185">
        <f>'Sch Parent TB Converter'!E77</f>
        <v>0</v>
      </c>
      <c r="G76" s="787">
        <v>0</v>
      </c>
    </row>
    <row r="77" spans="1:14" x14ac:dyDescent="0.2">
      <c r="A77" s="280">
        <v>2135</v>
      </c>
      <c r="B77" s="280"/>
      <c r="C77" s="78" t="s">
        <v>168</v>
      </c>
      <c r="D77" s="1185">
        <f>'Sch Parent TB Converter'!C78</f>
        <v>0</v>
      </c>
      <c r="E77" s="1185">
        <f>'Sch Parent TB Converter'!D78</f>
        <v>0</v>
      </c>
      <c r="F77" s="1185">
        <f>'Sch Parent TB Converter'!E78</f>
        <v>0</v>
      </c>
      <c r="G77" s="787">
        <v>0</v>
      </c>
    </row>
    <row r="78" spans="1:14" ht="12.75" customHeight="1" x14ac:dyDescent="0.2">
      <c r="A78" s="280">
        <v>2136</v>
      </c>
      <c r="B78" s="280"/>
      <c r="C78" s="78" t="s">
        <v>108</v>
      </c>
      <c r="D78" s="1185">
        <f>'Sch Parent TB Converter'!C79</f>
        <v>0</v>
      </c>
      <c r="E78" s="1185">
        <f>'Sch Parent TB Converter'!D79</f>
        <v>0</v>
      </c>
      <c r="F78" s="1185">
        <f>'Sch Parent TB Converter'!E79</f>
        <v>0</v>
      </c>
      <c r="G78" s="787">
        <v>0</v>
      </c>
    </row>
    <row r="79" spans="1:14" x14ac:dyDescent="0.2">
      <c r="A79" s="280">
        <v>2140</v>
      </c>
      <c r="B79" s="280"/>
      <c r="C79" s="78" t="s">
        <v>169</v>
      </c>
      <c r="D79" s="1185">
        <f>'Sch Parent TB Converter'!C80</f>
        <v>0</v>
      </c>
      <c r="E79" s="1185">
        <f>'Sch Parent TB Converter'!D80</f>
        <v>0</v>
      </c>
      <c r="F79" s="1185">
        <f>'Sch Parent TB Converter'!E80</f>
        <v>0</v>
      </c>
      <c r="G79" s="787">
        <v>0</v>
      </c>
    </row>
    <row r="80" spans="1:14" x14ac:dyDescent="0.2">
      <c r="A80" s="280">
        <v>2150</v>
      </c>
      <c r="B80" s="280"/>
      <c r="C80" s="78" t="s">
        <v>170</v>
      </c>
      <c r="D80" s="1185">
        <f>'Sch Parent TB Converter'!C81</f>
        <v>0</v>
      </c>
      <c r="E80" s="1185">
        <f>'Sch Parent TB Converter'!D81</f>
        <v>0</v>
      </c>
      <c r="F80" s="1185">
        <f>'Sch Parent TB Converter'!E81</f>
        <v>0</v>
      </c>
      <c r="G80" s="787">
        <v>0</v>
      </c>
    </row>
    <row r="81" spans="1:14" x14ac:dyDescent="0.2">
      <c r="A81" s="280">
        <v>2170</v>
      </c>
      <c r="B81" s="280"/>
      <c r="C81" s="78" t="s">
        <v>171</v>
      </c>
      <c r="D81" s="1185">
        <f>'Sch Parent TB Converter'!C82</f>
        <v>0</v>
      </c>
      <c r="E81" s="1185">
        <f>'Sch Parent TB Converter'!D82</f>
        <v>0</v>
      </c>
      <c r="F81" s="1185">
        <f>'Sch Parent TB Converter'!E82</f>
        <v>0</v>
      </c>
      <c r="G81" s="787">
        <v>0</v>
      </c>
    </row>
    <row r="82" spans="1:14" x14ac:dyDescent="0.2">
      <c r="A82" s="280">
        <v>2155</v>
      </c>
      <c r="B82" s="280"/>
      <c r="C82" s="78" t="s">
        <v>172</v>
      </c>
      <c r="D82" s="1185">
        <f>'Sch Parent TB Converter'!C83</f>
        <v>0</v>
      </c>
      <c r="E82" s="1185">
        <f>'Sch Parent TB Converter'!D83</f>
        <v>0</v>
      </c>
      <c r="F82" s="1185">
        <f>'Sch Parent TB Converter'!E83</f>
        <v>0</v>
      </c>
      <c r="G82" s="787">
        <v>0</v>
      </c>
    </row>
    <row r="83" spans="1:14" x14ac:dyDescent="0.2">
      <c r="A83" s="280">
        <v>2160</v>
      </c>
      <c r="B83" s="280"/>
      <c r="C83" s="78" t="s">
        <v>173</v>
      </c>
      <c r="D83" s="1185">
        <f>'Sch Parent TB Converter'!C84</f>
        <v>0</v>
      </c>
      <c r="E83" s="1185">
        <f>'Sch Parent TB Converter'!D84</f>
        <v>0</v>
      </c>
      <c r="F83" s="1185">
        <f>'Sch Parent TB Converter'!E84</f>
        <v>0</v>
      </c>
      <c r="G83" s="787">
        <v>0</v>
      </c>
    </row>
    <row r="84" spans="1:14" s="69" customFormat="1" x14ac:dyDescent="0.2">
      <c r="A84" s="280">
        <v>2180</v>
      </c>
      <c r="B84" s="280"/>
      <c r="C84" s="78" t="s">
        <v>163</v>
      </c>
      <c r="D84" s="1185">
        <f>'Sch Parent TB Converter'!C85</f>
        <v>0</v>
      </c>
      <c r="E84" s="1185">
        <f>'Sch Parent TB Converter'!D85</f>
        <v>0</v>
      </c>
      <c r="F84" s="1185">
        <f>'Sch Parent TB Converter'!E85</f>
        <v>0</v>
      </c>
      <c r="G84" s="787">
        <v>0</v>
      </c>
      <c r="H84" s="52"/>
      <c r="I84" s="52"/>
      <c r="J84" s="52"/>
      <c r="K84" s="52"/>
      <c r="L84" s="52"/>
      <c r="M84" s="52"/>
      <c r="N84" s="52"/>
    </row>
    <row r="85" spans="1:14" s="69" customFormat="1" x14ac:dyDescent="0.2">
      <c r="A85" s="280">
        <v>2195</v>
      </c>
      <c r="B85" s="280"/>
      <c r="C85" s="78" t="s">
        <v>109</v>
      </c>
      <c r="D85" s="1185">
        <f>'Sch Parent TB Converter'!C86</f>
        <v>0</v>
      </c>
      <c r="E85" s="1185">
        <f>'Sch Parent TB Converter'!D86</f>
        <v>0</v>
      </c>
      <c r="F85" s="1185">
        <f>'Sch Parent TB Converter'!E86</f>
        <v>0</v>
      </c>
      <c r="G85" s="787">
        <v>0</v>
      </c>
      <c r="H85" s="52"/>
      <c r="I85" s="52"/>
      <c r="J85" s="52"/>
      <c r="K85" s="52"/>
      <c r="L85" s="52"/>
      <c r="M85" s="52"/>
      <c r="N85" s="52"/>
    </row>
    <row r="86" spans="1:14" s="69" customFormat="1" x14ac:dyDescent="0.2">
      <c r="A86" s="280">
        <v>2110</v>
      </c>
      <c r="B86" s="280"/>
      <c r="C86" s="78" t="s">
        <v>174</v>
      </c>
      <c r="D86" s="1185">
        <f>'Sch Parent TB Converter'!C87</f>
        <v>0</v>
      </c>
      <c r="E86" s="1185">
        <f>'Sch Parent TB Converter'!D87</f>
        <v>0</v>
      </c>
      <c r="F86" s="1185">
        <f>'Sch Parent TB Converter'!E87</f>
        <v>0</v>
      </c>
      <c r="G86" s="787">
        <v>0</v>
      </c>
      <c r="H86" s="52"/>
      <c r="I86" s="52"/>
      <c r="J86" s="52"/>
      <c r="K86" s="52"/>
      <c r="L86" s="52"/>
      <c r="M86" s="52"/>
      <c r="N86" s="52"/>
    </row>
    <row r="87" spans="1:14" ht="13.5" thickBot="1" x14ac:dyDescent="0.25">
      <c r="A87" s="280"/>
      <c r="B87" s="280"/>
      <c r="C87" s="1360" t="s">
        <v>296</v>
      </c>
      <c r="D87" s="1361">
        <f>SUBTOTAL(9,D75:D86)</f>
        <v>0</v>
      </c>
      <c r="E87" s="1361">
        <f>SUBTOTAL(9,E75:E86)</f>
        <v>0</v>
      </c>
      <c r="F87" s="1361">
        <f>SUBTOTAL(9,F75:F86)</f>
        <v>0</v>
      </c>
      <c r="G87" s="787"/>
    </row>
    <row r="88" spans="1:14" ht="13.5" thickTop="1" x14ac:dyDescent="0.2">
      <c r="A88" s="280"/>
      <c r="B88" s="280"/>
      <c r="D88" s="207"/>
      <c r="E88" s="787"/>
      <c r="F88" s="787"/>
      <c r="G88" s="787"/>
    </row>
    <row r="89" spans="1:14" x14ac:dyDescent="0.2">
      <c r="A89" s="342"/>
      <c r="B89" s="342"/>
      <c r="C89" s="344" t="s">
        <v>175</v>
      </c>
      <c r="D89" s="361"/>
      <c r="E89" s="878"/>
      <c r="F89" s="878"/>
      <c r="G89" s="878"/>
    </row>
    <row r="90" spans="1:14" x14ac:dyDescent="0.2">
      <c r="A90" s="280"/>
      <c r="B90" s="280"/>
      <c r="C90" s="239" t="s">
        <v>129</v>
      </c>
      <c r="D90" s="208"/>
      <c r="E90" s="786"/>
      <c r="F90" s="786"/>
    </row>
    <row r="91" spans="1:14" x14ac:dyDescent="0.2">
      <c r="A91" s="280">
        <v>1710</v>
      </c>
      <c r="B91" s="280"/>
      <c r="C91" s="78" t="s">
        <v>105</v>
      </c>
      <c r="D91" s="1185">
        <f>'Sch Parent TB Converter'!C91</f>
        <v>0</v>
      </c>
      <c r="E91" s="1185">
        <f>'Sch Parent TB Converter'!D91</f>
        <v>0</v>
      </c>
      <c r="F91" s="1185">
        <f>'Sch Parent TB Converter'!E91</f>
        <v>0</v>
      </c>
      <c r="G91" s="786">
        <v>0</v>
      </c>
    </row>
    <row r="92" spans="1:14" x14ac:dyDescent="0.2">
      <c r="A92" s="280">
        <v>1320</v>
      </c>
      <c r="B92" s="280"/>
      <c r="C92" s="78" t="s">
        <v>176</v>
      </c>
      <c r="D92" s="1185">
        <f>'Sch Parent TB Converter'!C92</f>
        <v>0</v>
      </c>
      <c r="E92" s="1185">
        <f>'Sch Parent TB Converter'!D92</f>
        <v>0</v>
      </c>
      <c r="F92" s="1185">
        <f>'Sch Parent TB Converter'!E92</f>
        <v>0</v>
      </c>
      <c r="G92" s="786">
        <v>0</v>
      </c>
    </row>
    <row r="93" spans="1:14" x14ac:dyDescent="0.2">
      <c r="A93" s="280">
        <v>1330</v>
      </c>
      <c r="B93" s="280"/>
      <c r="C93" s="78" t="s">
        <v>177</v>
      </c>
      <c r="D93" s="1185">
        <f>'Sch Parent TB Converter'!C93</f>
        <v>0</v>
      </c>
      <c r="E93" s="1185">
        <f>'Sch Parent TB Converter'!D93</f>
        <v>0</v>
      </c>
      <c r="F93" s="1185">
        <f>'Sch Parent TB Converter'!E93</f>
        <v>0</v>
      </c>
      <c r="G93" s="786">
        <v>0</v>
      </c>
    </row>
    <row r="94" spans="1:14" x14ac:dyDescent="0.2">
      <c r="A94" s="280">
        <v>1720</v>
      </c>
      <c r="B94" s="280"/>
      <c r="C94" s="78" t="s">
        <v>140</v>
      </c>
      <c r="D94" s="1185">
        <f>'Sch Parent TB Converter'!C94</f>
        <v>0</v>
      </c>
      <c r="E94" s="1185">
        <f>'Sch Parent TB Converter'!D94</f>
        <v>0</v>
      </c>
      <c r="F94" s="1185">
        <f>'Sch Parent TB Converter'!E94</f>
        <v>0</v>
      </c>
      <c r="G94" s="786">
        <v>0</v>
      </c>
    </row>
    <row r="95" spans="1:14" x14ac:dyDescent="0.2">
      <c r="A95" s="280">
        <v>1703</v>
      </c>
      <c r="B95" s="280"/>
      <c r="C95" s="78" t="s">
        <v>178</v>
      </c>
      <c r="D95" s="1185">
        <f>'Sch Parent TB Converter'!C95</f>
        <v>0</v>
      </c>
      <c r="E95" s="1185">
        <f>'Sch Parent TB Converter'!D95</f>
        <v>0</v>
      </c>
      <c r="F95" s="1185">
        <f>'Sch Parent TB Converter'!E95</f>
        <v>0</v>
      </c>
      <c r="G95" s="786">
        <v>0</v>
      </c>
    </row>
    <row r="96" spans="1:14" ht="13.5" thickBot="1" x14ac:dyDescent="0.25">
      <c r="A96" s="280"/>
      <c r="B96" s="280"/>
      <c r="C96" s="1360" t="s">
        <v>297</v>
      </c>
      <c r="D96" s="1361">
        <f>SUBTOTAL(9,D91:D95)</f>
        <v>0</v>
      </c>
      <c r="E96" s="1361">
        <f>SUBTOTAL(9,E91:E95)</f>
        <v>0</v>
      </c>
      <c r="F96" s="1361">
        <f>SUBTOTAL(9,F91:F95)</f>
        <v>0</v>
      </c>
      <c r="G96" s="786"/>
    </row>
    <row r="97" spans="1:14" ht="13.5" thickTop="1" x14ac:dyDescent="0.2">
      <c r="A97" s="280"/>
      <c r="B97" s="280"/>
      <c r="C97" s="78"/>
      <c r="D97" s="208"/>
      <c r="E97" s="786"/>
      <c r="F97" s="786"/>
      <c r="G97" s="786"/>
    </row>
    <row r="98" spans="1:14" s="69" customFormat="1" x14ac:dyDescent="0.2">
      <c r="A98" s="280"/>
      <c r="B98" s="280"/>
      <c r="C98" s="239" t="s">
        <v>143</v>
      </c>
      <c r="D98" s="208"/>
      <c r="E98" s="786"/>
      <c r="F98" s="786"/>
      <c r="G98" s="786"/>
      <c r="H98" s="52"/>
      <c r="I98" s="52"/>
      <c r="J98" s="52"/>
      <c r="K98" s="52"/>
      <c r="L98" s="52"/>
      <c r="M98" s="52"/>
      <c r="N98" s="52"/>
    </row>
    <row r="99" spans="1:14" x14ac:dyDescent="0.2">
      <c r="A99" s="280">
        <v>2090</v>
      </c>
      <c r="B99" s="280"/>
      <c r="C99" s="78" t="s">
        <v>179</v>
      </c>
      <c r="D99" s="207">
        <f>'Sch Parent TB Converter'!C98</f>
        <v>0</v>
      </c>
      <c r="E99" s="207">
        <f>'Sch Parent TB Converter'!D98</f>
        <v>0</v>
      </c>
      <c r="F99" s="207">
        <f>'Sch Parent TB Converter'!E98</f>
        <v>0</v>
      </c>
      <c r="G99" s="787">
        <v>0</v>
      </c>
    </row>
    <row r="100" spans="1:14" x14ac:dyDescent="0.2">
      <c r="A100" s="280">
        <v>2084</v>
      </c>
      <c r="B100" s="280"/>
      <c r="C100" s="78" t="s">
        <v>180</v>
      </c>
      <c r="D100" s="207">
        <f>'Sch Parent TB Converter'!C99</f>
        <v>0</v>
      </c>
      <c r="E100" s="207">
        <f>'Sch Parent TB Converter'!D99</f>
        <v>0</v>
      </c>
      <c r="F100" s="207">
        <f>'Sch Parent TB Converter'!E99</f>
        <v>0</v>
      </c>
      <c r="G100" s="787">
        <v>0</v>
      </c>
    </row>
    <row r="101" spans="1:14" s="63" customFormat="1" x14ac:dyDescent="0.2">
      <c r="A101" s="280">
        <v>2070</v>
      </c>
      <c r="B101" s="280"/>
      <c r="C101" s="78" t="s">
        <v>181</v>
      </c>
      <c r="D101" s="207">
        <f>'Sch Parent TB Converter'!C100</f>
        <v>0</v>
      </c>
      <c r="E101" s="207">
        <f>'Sch Parent TB Converter'!D100</f>
        <v>0</v>
      </c>
      <c r="F101" s="207">
        <f>'Sch Parent TB Converter'!E100</f>
        <v>0</v>
      </c>
      <c r="G101" s="787">
        <v>0</v>
      </c>
      <c r="H101" s="52"/>
      <c r="I101" s="52"/>
      <c r="J101" s="52"/>
      <c r="K101" s="52"/>
      <c r="L101" s="52"/>
      <c r="M101" s="52"/>
      <c r="N101" s="52"/>
    </row>
    <row r="102" spans="1:14" s="63" customFormat="1" x14ac:dyDescent="0.2">
      <c r="A102" s="280">
        <v>2076</v>
      </c>
      <c r="B102" s="280"/>
      <c r="C102" s="78" t="s">
        <v>182</v>
      </c>
      <c r="D102" s="207">
        <f>'Sch Parent TB Converter'!C101</f>
        <v>0</v>
      </c>
      <c r="E102" s="207">
        <f>'Sch Parent TB Converter'!D101</f>
        <v>0</v>
      </c>
      <c r="F102" s="207">
        <f>'Sch Parent TB Converter'!E101</f>
        <v>0</v>
      </c>
      <c r="G102" s="787">
        <v>0</v>
      </c>
      <c r="H102" s="52"/>
      <c r="I102" s="52"/>
      <c r="J102" s="52"/>
      <c r="K102" s="52"/>
      <c r="L102" s="52"/>
      <c r="M102" s="52"/>
      <c r="N102" s="52"/>
    </row>
    <row r="103" spans="1:14" s="63" customFormat="1" x14ac:dyDescent="0.2">
      <c r="A103" s="280">
        <v>2082</v>
      </c>
      <c r="B103" s="280"/>
      <c r="C103" s="78" t="s">
        <v>183</v>
      </c>
      <c r="D103" s="207">
        <f>'Sch Parent TB Converter'!C102</f>
        <v>0</v>
      </c>
      <c r="E103" s="207">
        <f>'Sch Parent TB Converter'!D102</f>
        <v>0</v>
      </c>
      <c r="F103" s="207">
        <f>'Sch Parent TB Converter'!E102</f>
        <v>0</v>
      </c>
      <c r="G103" s="786">
        <v>0</v>
      </c>
      <c r="H103" s="52"/>
      <c r="I103" s="52"/>
      <c r="J103" s="52"/>
      <c r="K103" s="52"/>
      <c r="L103" s="52"/>
      <c r="M103" s="52"/>
      <c r="N103" s="52"/>
    </row>
    <row r="104" spans="1:14" s="63" customFormat="1" x14ac:dyDescent="0.2">
      <c r="A104" s="280">
        <v>2086</v>
      </c>
      <c r="B104" s="280"/>
      <c r="C104" s="78" t="s">
        <v>184</v>
      </c>
      <c r="D104" s="207">
        <f>'Sch Parent TB Converter'!C103</f>
        <v>0</v>
      </c>
      <c r="E104" s="207">
        <f>'Sch Parent TB Converter'!D103</f>
        <v>0</v>
      </c>
      <c r="F104" s="207">
        <f>'Sch Parent TB Converter'!E103</f>
        <v>0</v>
      </c>
      <c r="G104" s="786">
        <v>0</v>
      </c>
      <c r="H104" s="52"/>
      <c r="I104" s="52"/>
      <c r="J104" s="52"/>
      <c r="K104" s="52"/>
      <c r="L104" s="52"/>
      <c r="M104" s="52"/>
      <c r="N104" s="52"/>
    </row>
    <row r="105" spans="1:14" s="69" customFormat="1" x14ac:dyDescent="0.2">
      <c r="A105" s="280">
        <v>2185</v>
      </c>
      <c r="B105" s="280"/>
      <c r="C105" s="78" t="s">
        <v>185</v>
      </c>
      <c r="D105" s="207">
        <f>'Sch Parent TB Converter'!C104</f>
        <v>0</v>
      </c>
      <c r="E105" s="207">
        <f>'Sch Parent TB Converter'!D104</f>
        <v>0</v>
      </c>
      <c r="F105" s="207">
        <f>'Sch Parent TB Converter'!E104</f>
        <v>0</v>
      </c>
      <c r="G105" s="786">
        <v>0</v>
      </c>
      <c r="H105" s="52"/>
      <c r="I105" s="52"/>
      <c r="J105" s="52"/>
      <c r="K105" s="52"/>
      <c r="L105" s="52"/>
      <c r="M105" s="52"/>
      <c r="N105" s="52"/>
    </row>
    <row r="106" spans="1:14" s="69" customFormat="1" x14ac:dyDescent="0.2">
      <c r="A106" s="280">
        <v>2840</v>
      </c>
      <c r="B106" s="280"/>
      <c r="C106" s="78" t="s">
        <v>298</v>
      </c>
      <c r="D106" s="207">
        <f>'Sch Parent TB Converter'!C106</f>
        <v>0</v>
      </c>
      <c r="E106" s="207">
        <f>'Sch Parent TB Converter'!D106</f>
        <v>0</v>
      </c>
      <c r="F106" s="207">
        <f>'Sch Parent TB Converter'!E106</f>
        <v>0</v>
      </c>
      <c r="G106" s="786">
        <v>0</v>
      </c>
      <c r="H106" s="52"/>
      <c r="I106" s="52"/>
      <c r="J106" s="52"/>
      <c r="K106" s="52"/>
      <c r="L106" s="52"/>
      <c r="M106" s="52"/>
      <c r="N106" s="52"/>
    </row>
    <row r="107" spans="1:14" ht="13.5" thickBot="1" x14ac:dyDescent="0.25">
      <c r="A107" s="280"/>
      <c r="B107" s="280"/>
      <c r="C107" s="1360" t="s">
        <v>299</v>
      </c>
      <c r="D107" s="1361">
        <f>SUBTOTAL(9,D99:D106)</f>
        <v>0</v>
      </c>
      <c r="E107" s="1361">
        <f t="shared" ref="E107:F107" si="0">SUBTOTAL(9,E99:E106)</f>
        <v>0</v>
      </c>
      <c r="F107" s="1361">
        <f t="shared" si="0"/>
        <v>0</v>
      </c>
      <c r="G107" s="787"/>
    </row>
    <row r="108" spans="1:14" ht="13.5" thickTop="1" x14ac:dyDescent="0.2">
      <c r="A108" s="280"/>
      <c r="B108" s="280"/>
      <c r="D108" s="207"/>
      <c r="E108" s="787"/>
      <c r="F108" s="787"/>
      <c r="G108" s="787"/>
    </row>
    <row r="109" spans="1:14" x14ac:dyDescent="0.2">
      <c r="A109" s="342"/>
      <c r="B109" s="342"/>
      <c r="C109" s="344" t="s">
        <v>187</v>
      </c>
      <c r="D109" s="361"/>
      <c r="E109" s="878"/>
      <c r="F109" s="878"/>
      <c r="G109" s="878"/>
    </row>
    <row r="110" spans="1:14" s="69" customFormat="1" x14ac:dyDescent="0.2">
      <c r="A110" s="280"/>
      <c r="B110" s="280"/>
      <c r="C110" s="239" t="s">
        <v>143</v>
      </c>
      <c r="D110" s="208"/>
      <c r="E110" s="786"/>
      <c r="F110" s="786"/>
      <c r="G110" s="786"/>
      <c r="H110" s="52"/>
      <c r="I110" s="52"/>
      <c r="J110" s="52"/>
      <c r="K110" s="52"/>
      <c r="L110" s="52"/>
      <c r="M110" s="52"/>
      <c r="N110" s="52"/>
    </row>
    <row r="111" spans="1:14" x14ac:dyDescent="0.2">
      <c r="A111" s="280">
        <v>2510</v>
      </c>
      <c r="B111" s="280"/>
      <c r="C111" s="78" t="s">
        <v>188</v>
      </c>
      <c r="D111" s="207">
        <f>'Sch Parent TB Converter'!C110</f>
        <v>0</v>
      </c>
      <c r="E111" s="207">
        <f>'Sch Parent TB Converter'!D110</f>
        <v>0</v>
      </c>
      <c r="F111" s="207">
        <f>'Sch Parent TB Converter'!E110</f>
        <v>0</v>
      </c>
      <c r="G111" s="787">
        <v>0</v>
      </c>
    </row>
    <row r="112" spans="1:14" ht="12.75" customHeight="1" x14ac:dyDescent="0.2">
      <c r="A112" s="280">
        <v>2520</v>
      </c>
      <c r="B112" s="280"/>
      <c r="C112" s="78" t="s">
        <v>189</v>
      </c>
      <c r="D112" s="207">
        <f>'Sch Parent TB Converter'!C111</f>
        <v>0</v>
      </c>
      <c r="E112" s="207">
        <f>'Sch Parent TB Converter'!D111</f>
        <v>0</v>
      </c>
      <c r="F112" s="207">
        <f>'Sch Parent TB Converter'!E111</f>
        <v>0</v>
      </c>
      <c r="G112" s="787">
        <v>0</v>
      </c>
    </row>
    <row r="113" spans="1:7" x14ac:dyDescent="0.2">
      <c r="A113" s="280">
        <v>2530</v>
      </c>
      <c r="B113" s="280"/>
      <c r="C113" s="78" t="s">
        <v>190</v>
      </c>
      <c r="D113" s="207">
        <f>'Sch Parent TB Converter'!C112</f>
        <v>0</v>
      </c>
      <c r="E113" s="207">
        <f>'Sch Parent TB Converter'!D112</f>
        <v>0</v>
      </c>
      <c r="F113" s="207">
        <f>'Sch Parent TB Converter'!E112</f>
        <v>0</v>
      </c>
      <c r="G113" s="787">
        <v>0</v>
      </c>
    </row>
    <row r="114" spans="1:7" x14ac:dyDescent="0.2">
      <c r="A114" s="280">
        <v>2540</v>
      </c>
      <c r="B114" s="280"/>
      <c r="C114" s="78" t="s">
        <v>191</v>
      </c>
      <c r="D114" s="207">
        <f>'Sch Parent TB Converter'!C113</f>
        <v>0</v>
      </c>
      <c r="E114" s="207">
        <f>'Sch Parent TB Converter'!D113</f>
        <v>0</v>
      </c>
      <c r="F114" s="207">
        <f>'Sch Parent TB Converter'!E113</f>
        <v>0</v>
      </c>
      <c r="G114" s="787">
        <v>0</v>
      </c>
    </row>
    <row r="115" spans="1:7" x14ac:dyDescent="0.2">
      <c r="A115" s="280">
        <v>2550</v>
      </c>
      <c r="B115" s="280"/>
      <c r="C115" s="78" t="s">
        <v>192</v>
      </c>
      <c r="D115" s="207">
        <f>'Sch Parent TB Converter'!C114</f>
        <v>0</v>
      </c>
      <c r="E115" s="207">
        <f>'Sch Parent TB Converter'!D114</f>
        <v>0</v>
      </c>
      <c r="F115" s="207">
        <f>'Sch Parent TB Converter'!E114</f>
        <v>0</v>
      </c>
      <c r="G115" s="787">
        <v>0</v>
      </c>
    </row>
    <row r="116" spans="1:7" x14ac:dyDescent="0.2">
      <c r="A116" s="280">
        <v>2560</v>
      </c>
      <c r="B116" s="280"/>
      <c r="C116" s="78" t="s">
        <v>193</v>
      </c>
      <c r="D116" s="207">
        <f>'Sch Parent TB Converter'!C115</f>
        <v>0</v>
      </c>
      <c r="E116" s="207">
        <f>'Sch Parent TB Converter'!D115</f>
        <v>0</v>
      </c>
      <c r="F116" s="207">
        <f>'Sch Parent TB Converter'!E115</f>
        <v>0</v>
      </c>
      <c r="G116" s="787">
        <v>0</v>
      </c>
    </row>
    <row r="117" spans="1:7" x14ac:dyDescent="0.2">
      <c r="A117" s="280">
        <v>2575</v>
      </c>
      <c r="B117" s="280"/>
      <c r="C117" s="78" t="s">
        <v>111</v>
      </c>
      <c r="D117" s="207">
        <f>'Sch Parent TB Converter'!C116</f>
        <v>0</v>
      </c>
      <c r="E117" s="207">
        <f>'Sch Parent TB Converter'!D116</f>
        <v>0</v>
      </c>
      <c r="F117" s="207">
        <f>'Sch Parent TB Converter'!E116</f>
        <v>0</v>
      </c>
      <c r="G117" s="787">
        <v>0</v>
      </c>
    </row>
    <row r="118" spans="1:7" x14ac:dyDescent="0.2">
      <c r="A118" s="280">
        <v>2580</v>
      </c>
      <c r="B118" s="280"/>
      <c r="C118" s="78" t="s">
        <v>194</v>
      </c>
      <c r="D118" s="207">
        <f>'Sch Parent TB Converter'!C117</f>
        <v>0</v>
      </c>
      <c r="E118" s="207">
        <f>'Sch Parent TB Converter'!D117</f>
        <v>0</v>
      </c>
      <c r="F118" s="207">
        <f>'Sch Parent TB Converter'!E117</f>
        <v>0</v>
      </c>
      <c r="G118" s="787">
        <v>0</v>
      </c>
    </row>
    <row r="119" spans="1:7" x14ac:dyDescent="0.2">
      <c r="A119" s="280">
        <v>2585</v>
      </c>
      <c r="B119" s="280"/>
      <c r="C119" s="78" t="s">
        <v>112</v>
      </c>
      <c r="D119" s="207">
        <f>'Sch Parent TB Converter'!C118</f>
        <v>0</v>
      </c>
      <c r="E119" s="207">
        <f>'Sch Parent TB Converter'!D118</f>
        <v>0</v>
      </c>
      <c r="F119" s="207">
        <f>'Sch Parent TB Converter'!E118</f>
        <v>0</v>
      </c>
      <c r="G119" s="787">
        <v>0</v>
      </c>
    </row>
    <row r="120" spans="1:7" x14ac:dyDescent="0.2">
      <c r="A120" s="280">
        <v>2590</v>
      </c>
      <c r="B120" s="280"/>
      <c r="C120" s="78" t="s">
        <v>110</v>
      </c>
      <c r="D120" s="207">
        <f>'Sch Parent TB Converter'!C119</f>
        <v>0</v>
      </c>
      <c r="E120" s="207">
        <f>'Sch Parent TB Converter'!D119</f>
        <v>0</v>
      </c>
      <c r="F120" s="207">
        <f>'Sch Parent TB Converter'!E119</f>
        <v>0</v>
      </c>
      <c r="G120" s="787">
        <v>0</v>
      </c>
    </row>
    <row r="121" spans="1:7" x14ac:dyDescent="0.2">
      <c r="A121" s="280">
        <v>2570</v>
      </c>
      <c r="B121" s="280"/>
      <c r="C121" s="78" t="s">
        <v>163</v>
      </c>
      <c r="D121" s="207">
        <f>'Sch Parent TB Converter'!C120</f>
        <v>0</v>
      </c>
      <c r="E121" s="207">
        <f>'Sch Parent TB Converter'!D120</f>
        <v>0</v>
      </c>
      <c r="F121" s="207">
        <f>'Sch Parent TB Converter'!E120</f>
        <v>0</v>
      </c>
      <c r="G121" s="787">
        <v>0</v>
      </c>
    </row>
    <row r="122" spans="1:7" ht="13.5" thickBot="1" x14ac:dyDescent="0.25">
      <c r="A122" s="280"/>
      <c r="B122" s="280"/>
      <c r="C122" s="1360" t="s">
        <v>300</v>
      </c>
      <c r="D122" s="1361">
        <f>SUBTOTAL(9,D111:D121)</f>
        <v>0</v>
      </c>
      <c r="E122" s="1361">
        <f t="shared" ref="E122:F122" si="1">SUBTOTAL(9,E111:E121)</f>
        <v>0</v>
      </c>
      <c r="F122" s="1361">
        <f t="shared" si="1"/>
        <v>0</v>
      </c>
      <c r="G122" s="787"/>
    </row>
    <row r="123" spans="1:7" ht="13.5" thickTop="1" x14ac:dyDescent="0.2">
      <c r="A123" s="280"/>
      <c r="B123" s="280"/>
      <c r="D123" s="207"/>
      <c r="E123" s="787"/>
      <c r="F123" s="787"/>
      <c r="G123" s="787"/>
    </row>
    <row r="124" spans="1:7" x14ac:dyDescent="0.2">
      <c r="A124" s="342"/>
      <c r="B124" s="342"/>
      <c r="C124" s="344" t="s">
        <v>195</v>
      </c>
      <c r="D124" s="361"/>
      <c r="E124" s="878"/>
      <c r="F124" s="878"/>
      <c r="G124" s="878"/>
    </row>
    <row r="125" spans="1:7" x14ac:dyDescent="0.2">
      <c r="A125" s="280"/>
      <c r="B125" s="280"/>
      <c r="C125" s="239" t="s">
        <v>143</v>
      </c>
      <c r="D125" s="207"/>
      <c r="E125" s="787"/>
      <c r="F125" s="787"/>
      <c r="G125" s="787"/>
    </row>
    <row r="126" spans="1:7" x14ac:dyDescent="0.2">
      <c r="A126" s="280">
        <v>2210</v>
      </c>
      <c r="B126" s="280"/>
      <c r="C126" s="78" t="s">
        <v>196</v>
      </c>
      <c r="D126" s="207">
        <f>'Sch Parent TB Converter'!C124</f>
        <v>0</v>
      </c>
      <c r="E126" s="207">
        <f>'Sch Parent TB Converter'!D124</f>
        <v>0</v>
      </c>
      <c r="F126" s="207">
        <f>'Sch Parent TB Converter'!E124</f>
        <v>0</v>
      </c>
      <c r="G126" s="787">
        <v>0</v>
      </c>
    </row>
    <row r="127" spans="1:7" x14ac:dyDescent="0.2">
      <c r="A127" s="280">
        <v>2215</v>
      </c>
      <c r="B127" s="280"/>
      <c r="C127" s="78" t="s">
        <v>197</v>
      </c>
      <c r="D127" s="207">
        <f>'Sch Parent TB Converter'!C125</f>
        <v>0</v>
      </c>
      <c r="E127" s="207">
        <f>'Sch Parent TB Converter'!D125</f>
        <v>0</v>
      </c>
      <c r="F127" s="207">
        <f>'Sch Parent TB Converter'!E125</f>
        <v>0</v>
      </c>
      <c r="G127" s="787">
        <v>0</v>
      </c>
    </row>
    <row r="128" spans="1:7" x14ac:dyDescent="0.2">
      <c r="A128" s="280">
        <v>2230</v>
      </c>
      <c r="B128" s="280"/>
      <c r="C128" s="78" t="s">
        <v>198</v>
      </c>
      <c r="D128" s="207">
        <f>'Sch Parent TB Converter'!C126</f>
        <v>0</v>
      </c>
      <c r="E128" s="207">
        <f>'Sch Parent TB Converter'!D126</f>
        <v>0</v>
      </c>
      <c r="F128" s="207">
        <f>'Sch Parent TB Converter'!E126</f>
        <v>0</v>
      </c>
      <c r="G128" s="787">
        <v>0</v>
      </c>
    </row>
    <row r="129" spans="1:14" x14ac:dyDescent="0.2">
      <c r="A129" s="280">
        <v>2220</v>
      </c>
      <c r="B129" s="280"/>
      <c r="C129" s="78" t="s">
        <v>162</v>
      </c>
      <c r="D129" s="207">
        <f>'Sch Parent TB Converter'!C127</f>
        <v>0</v>
      </c>
      <c r="E129" s="207">
        <f>'Sch Parent TB Converter'!D127</f>
        <v>0</v>
      </c>
      <c r="F129" s="207">
        <f>'Sch Parent TB Converter'!E127</f>
        <v>0</v>
      </c>
      <c r="G129" s="787">
        <v>0</v>
      </c>
    </row>
    <row r="130" spans="1:14" x14ac:dyDescent="0.2">
      <c r="A130" s="280">
        <v>2255</v>
      </c>
      <c r="B130" s="280"/>
      <c r="C130" s="78" t="s">
        <v>116</v>
      </c>
      <c r="D130" s="207">
        <f>'Sch Parent TB Converter'!C128</f>
        <v>0</v>
      </c>
      <c r="E130" s="207">
        <f>'Sch Parent TB Converter'!D128</f>
        <v>0</v>
      </c>
      <c r="F130" s="207">
        <f>'Sch Parent TB Converter'!E128</f>
        <v>0</v>
      </c>
      <c r="G130" s="787">
        <v>0</v>
      </c>
    </row>
    <row r="131" spans="1:14" x14ac:dyDescent="0.2">
      <c r="A131" s="280">
        <v>2253</v>
      </c>
      <c r="B131" s="280"/>
      <c r="C131" s="78" t="s">
        <v>117</v>
      </c>
      <c r="D131" s="207">
        <f>'Sch Parent TB Converter'!C129</f>
        <v>0</v>
      </c>
      <c r="E131" s="207">
        <f>'Sch Parent TB Converter'!D129</f>
        <v>0</v>
      </c>
      <c r="F131" s="207">
        <f>'Sch Parent TB Converter'!E129</f>
        <v>0</v>
      </c>
      <c r="G131" s="787">
        <v>0</v>
      </c>
    </row>
    <row r="132" spans="1:14" x14ac:dyDescent="0.2">
      <c r="A132" s="280">
        <v>2256</v>
      </c>
      <c r="B132" s="280"/>
      <c r="C132" s="78" t="s">
        <v>115</v>
      </c>
      <c r="D132" s="207">
        <f>'Sch Parent TB Converter'!C130</f>
        <v>0</v>
      </c>
      <c r="E132" s="207">
        <f>'Sch Parent TB Converter'!D130</f>
        <v>0</v>
      </c>
      <c r="F132" s="207">
        <f>'Sch Parent TB Converter'!E130</f>
        <v>0</v>
      </c>
      <c r="G132" s="787">
        <v>0</v>
      </c>
    </row>
    <row r="133" spans="1:14" s="69" customFormat="1" ht="12.75" customHeight="1" x14ac:dyDescent="0.2">
      <c r="A133" s="280">
        <v>2250</v>
      </c>
      <c r="B133" s="280"/>
      <c r="C133" s="78" t="s">
        <v>114</v>
      </c>
      <c r="D133" s="207">
        <f>'Sch Parent TB Converter'!C131</f>
        <v>0</v>
      </c>
      <c r="E133" s="207">
        <f>'Sch Parent TB Converter'!D131</f>
        <v>0</v>
      </c>
      <c r="F133" s="207">
        <f>'Sch Parent TB Converter'!E131</f>
        <v>0</v>
      </c>
      <c r="G133" s="787">
        <v>0</v>
      </c>
      <c r="H133" s="52"/>
      <c r="I133" s="52"/>
      <c r="J133" s="52"/>
      <c r="K133" s="52"/>
      <c r="L133" s="52"/>
      <c r="M133" s="52"/>
      <c r="N133" s="52"/>
    </row>
    <row r="134" spans="1:14" ht="13.5" thickBot="1" x14ac:dyDescent="0.25">
      <c r="A134" s="280"/>
      <c r="B134" s="280"/>
      <c r="C134" s="1364" t="s">
        <v>301</v>
      </c>
      <c r="D134" s="1361">
        <f>SUBTOTAL(9,D126:D133)</f>
        <v>0</v>
      </c>
      <c r="E134" s="1361">
        <f t="shared" ref="E134:F134" si="2">SUBTOTAL(9,E126:E133)</f>
        <v>0</v>
      </c>
      <c r="F134" s="1361">
        <f t="shared" si="2"/>
        <v>0</v>
      </c>
      <c r="G134" s="881"/>
    </row>
    <row r="135" spans="1:14" ht="13.5" thickTop="1" x14ac:dyDescent="0.2">
      <c r="A135" s="280"/>
      <c r="B135" s="280"/>
      <c r="C135" s="79"/>
      <c r="D135" s="362"/>
      <c r="E135" s="881"/>
      <c r="F135" s="881"/>
      <c r="G135" s="881"/>
    </row>
    <row r="136" spans="1:14" x14ac:dyDescent="0.2">
      <c r="A136" s="343"/>
      <c r="B136" s="343"/>
      <c r="C136" s="349" t="s">
        <v>13</v>
      </c>
      <c r="D136" s="363"/>
      <c r="E136" s="882"/>
      <c r="F136" s="882"/>
      <c r="G136" s="882"/>
    </row>
    <row r="137" spans="1:14" x14ac:dyDescent="0.2">
      <c r="A137" s="342"/>
      <c r="B137" s="342"/>
      <c r="C137" s="344" t="s">
        <v>199</v>
      </c>
      <c r="D137" s="361"/>
      <c r="E137" s="878"/>
      <c r="F137" s="878"/>
      <c r="G137" s="878"/>
    </row>
    <row r="138" spans="1:14" x14ac:dyDescent="0.2">
      <c r="A138" s="280"/>
      <c r="B138" s="280"/>
      <c r="C138" s="239" t="s">
        <v>200</v>
      </c>
      <c r="D138" s="208"/>
      <c r="E138" s="786"/>
      <c r="F138" s="786"/>
      <c r="G138" s="786"/>
    </row>
    <row r="139" spans="1:14" x14ac:dyDescent="0.2">
      <c r="A139" s="280">
        <v>5109</v>
      </c>
      <c r="B139" s="280"/>
      <c r="C139" s="1442" t="s">
        <v>201</v>
      </c>
      <c r="D139" s="209">
        <f>'Sch Parent TB Converter'!C137</f>
        <v>0</v>
      </c>
      <c r="E139" s="209">
        <f>'Sch Parent TB Converter'!D137</f>
        <v>0</v>
      </c>
      <c r="F139" s="209">
        <f>'Sch Parent TB Converter'!E137</f>
        <v>0</v>
      </c>
      <c r="G139" s="883">
        <f>F139</f>
        <v>0</v>
      </c>
    </row>
    <row r="140" spans="1:14" ht="12.75" customHeight="1" x14ac:dyDescent="0.2">
      <c r="A140" s="280">
        <v>5120</v>
      </c>
      <c r="B140" s="280"/>
      <c r="C140" s="78" t="s">
        <v>202</v>
      </c>
      <c r="D140" s="209">
        <f>'Sch Parent TB Converter'!C138</f>
        <v>0</v>
      </c>
      <c r="E140" s="209">
        <f>'Sch Parent TB Converter'!D138</f>
        <v>0</v>
      </c>
      <c r="F140" s="209">
        <f>'Sch Parent TB Converter'!E138</f>
        <v>0</v>
      </c>
      <c r="G140" s="883">
        <f>F140</f>
        <v>0</v>
      </c>
    </row>
    <row r="141" spans="1:14" ht="12.75" customHeight="1" x14ac:dyDescent="0.2">
      <c r="A141" s="280">
        <v>5210</v>
      </c>
      <c r="B141" s="280"/>
      <c r="C141" s="78" t="s">
        <v>203</v>
      </c>
      <c r="D141" s="209">
        <f>'Sch Parent TB Converter'!C139</f>
        <v>0</v>
      </c>
      <c r="E141" s="209">
        <f>'Sch Parent TB Converter'!D139</f>
        <v>0</v>
      </c>
      <c r="F141" s="209">
        <f>'Sch Parent TB Converter'!E139</f>
        <v>0</v>
      </c>
      <c r="G141" s="883">
        <f>F141</f>
        <v>0</v>
      </c>
    </row>
    <row r="142" spans="1:14" ht="13.5" thickBot="1" x14ac:dyDescent="0.25">
      <c r="A142" s="280"/>
      <c r="B142" s="280"/>
      <c r="C142" s="1360" t="s">
        <v>302</v>
      </c>
      <c r="D142" s="1361">
        <f>SUBTOTAL(9,D139:D141)</f>
        <v>0</v>
      </c>
      <c r="E142" s="1361">
        <f>SUBTOTAL(9,E139:E141)</f>
        <v>0</v>
      </c>
      <c r="F142" s="1361">
        <f>SUBTOTAL(9,F139:F141)</f>
        <v>0</v>
      </c>
      <c r="G142" s="1361">
        <f>SUBTOTAL(9,G139:G141)</f>
        <v>0</v>
      </c>
    </row>
    <row r="143" spans="1:14" ht="13.5" thickTop="1" x14ac:dyDescent="0.2">
      <c r="A143" s="280"/>
      <c r="B143" s="280"/>
      <c r="D143" s="208"/>
      <c r="E143" s="786"/>
      <c r="F143" s="786"/>
      <c r="G143" s="786"/>
    </row>
    <row r="144" spans="1:14" ht="12.75" customHeight="1" x14ac:dyDescent="0.2">
      <c r="A144" s="342"/>
      <c r="B144" s="342"/>
      <c r="C144" s="344" t="s">
        <v>204</v>
      </c>
      <c r="D144" s="361"/>
      <c r="E144" s="878"/>
      <c r="F144" s="878"/>
      <c r="G144" s="878"/>
    </row>
    <row r="145" spans="1:7" ht="14.25" customHeight="1" x14ac:dyDescent="0.2">
      <c r="A145" s="280"/>
      <c r="B145" s="280"/>
      <c r="C145" s="239" t="s">
        <v>200</v>
      </c>
      <c r="D145" s="208"/>
      <c r="E145" s="786"/>
      <c r="F145" s="786"/>
      <c r="G145" s="786"/>
    </row>
    <row r="146" spans="1:7" ht="14.25" customHeight="1" x14ac:dyDescent="0.2">
      <c r="A146" s="280">
        <v>5129</v>
      </c>
      <c r="B146" s="280"/>
      <c r="C146" s="78" t="s">
        <v>205</v>
      </c>
      <c r="D146" s="208">
        <f>'Sch Parent TB Converter'!C143</f>
        <v>0</v>
      </c>
      <c r="E146" s="208">
        <f>'Sch Parent TB Converter'!D143</f>
        <v>0</v>
      </c>
      <c r="F146" s="208">
        <f>'Sch Parent TB Converter'!E143</f>
        <v>0</v>
      </c>
      <c r="G146" s="883">
        <f t="shared" ref="G146:G151" si="3">F146</f>
        <v>0</v>
      </c>
    </row>
    <row r="147" spans="1:7" x14ac:dyDescent="0.2">
      <c r="A147" s="280">
        <v>5130</v>
      </c>
      <c r="B147" s="280"/>
      <c r="C147" s="78" t="s">
        <v>206</v>
      </c>
      <c r="D147" s="208">
        <f>'Sch Parent TB Converter'!C144</f>
        <v>0</v>
      </c>
      <c r="E147" s="208">
        <f>'Sch Parent TB Converter'!D144</f>
        <v>0</v>
      </c>
      <c r="F147" s="208">
        <f>'Sch Parent TB Converter'!E144</f>
        <v>0</v>
      </c>
      <c r="G147" s="883">
        <f t="shared" si="3"/>
        <v>0</v>
      </c>
    </row>
    <row r="148" spans="1:7" x14ac:dyDescent="0.2">
      <c r="A148" s="280">
        <v>5138</v>
      </c>
      <c r="B148" s="280"/>
      <c r="C148" s="78" t="s">
        <v>207</v>
      </c>
      <c r="D148" s="208">
        <f>'Sch Parent TB Converter'!C145</f>
        <v>0</v>
      </c>
      <c r="E148" s="208">
        <f>'Sch Parent TB Converter'!D145</f>
        <v>0</v>
      </c>
      <c r="F148" s="208">
        <f>'Sch Parent TB Converter'!E145</f>
        <v>0</v>
      </c>
      <c r="G148" s="883">
        <f t="shared" si="3"/>
        <v>0</v>
      </c>
    </row>
    <row r="149" spans="1:7" x14ac:dyDescent="0.2">
      <c r="A149" s="280">
        <v>5132</v>
      </c>
      <c r="B149" s="280"/>
      <c r="C149" s="78" t="s">
        <v>208</v>
      </c>
      <c r="D149" s="208">
        <f>'Sch Parent TB Converter'!C146</f>
        <v>0</v>
      </c>
      <c r="E149" s="208">
        <f>'Sch Parent TB Converter'!D146</f>
        <v>0</v>
      </c>
      <c r="F149" s="208">
        <f>'Sch Parent TB Converter'!E146</f>
        <v>0</v>
      </c>
      <c r="G149" s="883">
        <f t="shared" si="3"/>
        <v>0</v>
      </c>
    </row>
    <row r="150" spans="1:7" x14ac:dyDescent="0.2">
      <c r="A150" s="280">
        <v>5133</v>
      </c>
      <c r="B150" s="280"/>
      <c r="C150" s="78" t="s">
        <v>209</v>
      </c>
      <c r="D150" s="208">
        <f>'Sch Parent TB Converter'!C147</f>
        <v>0</v>
      </c>
      <c r="E150" s="208">
        <f>'Sch Parent TB Converter'!D147</f>
        <v>0</v>
      </c>
      <c r="F150" s="208">
        <f>'Sch Parent TB Converter'!E147</f>
        <v>0</v>
      </c>
      <c r="G150" s="883">
        <f t="shared" si="3"/>
        <v>0</v>
      </c>
    </row>
    <row r="151" spans="1:7" x14ac:dyDescent="0.2">
      <c r="A151" s="280">
        <v>5134</v>
      </c>
      <c r="B151" s="280"/>
      <c r="C151" s="78" t="s">
        <v>210</v>
      </c>
      <c r="D151" s="208">
        <f>'Sch Parent TB Converter'!C148</f>
        <v>0</v>
      </c>
      <c r="E151" s="208">
        <f>'Sch Parent TB Converter'!D148</f>
        <v>0</v>
      </c>
      <c r="F151" s="208">
        <f>'Sch Parent TB Converter'!E148</f>
        <v>0</v>
      </c>
      <c r="G151" s="883">
        <f t="shared" si="3"/>
        <v>0</v>
      </c>
    </row>
    <row r="152" spans="1:7" ht="13.5" thickBot="1" x14ac:dyDescent="0.25">
      <c r="A152" s="280"/>
      <c r="B152" s="280"/>
      <c r="C152" s="1360" t="s">
        <v>302</v>
      </c>
      <c r="D152" s="1361">
        <f>SUBTOTAL(9,D146:D151)</f>
        <v>0</v>
      </c>
      <c r="E152" s="1361">
        <f>SUBTOTAL(9,E146:E151)</f>
        <v>0</v>
      </c>
      <c r="F152" s="1361">
        <f>SUBTOTAL(9,F146:F151)</f>
        <v>0</v>
      </c>
      <c r="G152" s="1361">
        <f>SUBTOTAL(9,G146:G151)</f>
        <v>0</v>
      </c>
    </row>
    <row r="153" spans="1:7" ht="13.5" thickTop="1" x14ac:dyDescent="0.2">
      <c r="A153" s="280"/>
      <c r="B153" s="280"/>
      <c r="D153" s="208"/>
      <c r="E153" s="883"/>
      <c r="F153" s="786"/>
      <c r="G153" s="786"/>
    </row>
    <row r="154" spans="1:7" ht="12.75" customHeight="1" x14ac:dyDescent="0.2">
      <c r="A154" s="342"/>
      <c r="B154" s="342"/>
      <c r="C154" s="344" t="s">
        <v>211</v>
      </c>
      <c r="D154" s="361"/>
      <c r="E154" s="878"/>
      <c r="F154" s="878"/>
      <c r="G154" s="878"/>
    </row>
    <row r="155" spans="1:7" x14ac:dyDescent="0.2">
      <c r="A155" s="280"/>
      <c r="B155" s="280"/>
      <c r="C155" s="239" t="s">
        <v>200</v>
      </c>
      <c r="D155" s="208"/>
      <c r="E155" s="786"/>
      <c r="F155" s="786"/>
      <c r="G155" s="786"/>
    </row>
    <row r="156" spans="1:7" ht="12" customHeight="1" x14ac:dyDescent="0.2">
      <c r="A156" s="280">
        <v>5137</v>
      </c>
      <c r="B156" s="280"/>
      <c r="C156" s="78" t="s">
        <v>212</v>
      </c>
      <c r="D156" s="208">
        <f>'Sch Parent TB Converter'!C152</f>
        <v>0</v>
      </c>
      <c r="E156" s="208">
        <f>'Sch Parent TB Converter'!D152</f>
        <v>0</v>
      </c>
      <c r="F156" s="208">
        <f>'Sch Parent TB Converter'!E152</f>
        <v>0</v>
      </c>
      <c r="G156" s="883">
        <f>F156</f>
        <v>0</v>
      </c>
    </row>
    <row r="157" spans="1:7" ht="12" customHeight="1" x14ac:dyDescent="0.2">
      <c r="A157" s="280">
        <v>5135</v>
      </c>
      <c r="B157" s="280"/>
      <c r="C157" s="78" t="s">
        <v>213</v>
      </c>
      <c r="D157" s="208">
        <f>'Sch Parent TB Converter'!C153</f>
        <v>0</v>
      </c>
      <c r="E157" s="208">
        <f>'Sch Parent TB Converter'!D153</f>
        <v>0</v>
      </c>
      <c r="F157" s="208">
        <f>'Sch Parent TB Converter'!E153</f>
        <v>0</v>
      </c>
      <c r="G157" s="883">
        <f>F157</f>
        <v>0</v>
      </c>
    </row>
    <row r="158" spans="1:7" ht="13.5" thickBot="1" x14ac:dyDescent="0.25">
      <c r="A158" s="280"/>
      <c r="B158" s="280"/>
      <c r="C158" s="1360" t="s">
        <v>303</v>
      </c>
      <c r="D158" s="1365">
        <f>SUBTOTAL(9,D156:D157)</f>
        <v>0</v>
      </c>
      <c r="E158" s="1365">
        <f>SUBTOTAL(9,E156:E157)</f>
        <v>0</v>
      </c>
      <c r="F158" s="1365">
        <f>SUBTOTAL(9,F156:F157)</f>
        <v>0</v>
      </c>
      <c r="G158" s="1365">
        <f>SUBTOTAL(9,G156:G157)</f>
        <v>0</v>
      </c>
    </row>
    <row r="159" spans="1:7" ht="13.5" thickTop="1" x14ac:dyDescent="0.2">
      <c r="A159" s="280"/>
      <c r="B159" s="280"/>
      <c r="D159" s="208"/>
      <c r="E159" s="883"/>
      <c r="F159" s="786"/>
      <c r="G159" s="786"/>
    </row>
    <row r="160" spans="1:7" ht="12" customHeight="1" x14ac:dyDescent="0.2">
      <c r="A160" s="342"/>
      <c r="B160" s="342"/>
      <c r="C160" s="344" t="s">
        <v>214</v>
      </c>
      <c r="D160" s="361"/>
      <c r="E160" s="878"/>
      <c r="F160" s="878"/>
      <c r="G160" s="878"/>
    </row>
    <row r="161" spans="1:14" s="69" customFormat="1" ht="14.25" customHeight="1" x14ac:dyDescent="0.2">
      <c r="A161" s="280"/>
      <c r="B161" s="280"/>
      <c r="C161" s="239" t="s">
        <v>200</v>
      </c>
      <c r="D161" s="208"/>
      <c r="E161" s="883"/>
      <c r="F161" s="786"/>
      <c r="G161" s="786"/>
      <c r="H161" s="52"/>
      <c r="I161" s="52"/>
      <c r="J161" s="52"/>
      <c r="K161" s="52"/>
      <c r="L161" s="52"/>
      <c r="M161" s="52"/>
      <c r="N161" s="52"/>
    </row>
    <row r="162" spans="1:14" s="69" customFormat="1" ht="14.25" customHeight="1" x14ac:dyDescent="0.2">
      <c r="A162" s="280">
        <v>5142</v>
      </c>
      <c r="B162" s="280"/>
      <c r="C162" s="78" t="s">
        <v>215</v>
      </c>
      <c r="D162" s="208">
        <f>'Sch Parent TB Converter'!C157</f>
        <v>0</v>
      </c>
      <c r="E162" s="208">
        <f>'Sch Parent TB Converter'!D157</f>
        <v>0</v>
      </c>
      <c r="F162" s="208">
        <f>'Sch Parent TB Converter'!E157</f>
        <v>0</v>
      </c>
      <c r="G162" s="883">
        <f>F162</f>
        <v>0</v>
      </c>
      <c r="H162" s="52"/>
      <c r="I162" s="52"/>
      <c r="J162" s="52"/>
      <c r="K162" s="52"/>
      <c r="L162" s="52"/>
      <c r="M162" s="52"/>
      <c r="N162" s="52"/>
    </row>
    <row r="163" spans="1:14" ht="12.75" customHeight="1" x14ac:dyDescent="0.2">
      <c r="A163" s="280">
        <v>5144</v>
      </c>
      <c r="B163" s="280"/>
      <c r="C163" s="78" t="s">
        <v>216</v>
      </c>
      <c r="D163" s="208">
        <f>'Sch Parent TB Converter'!C158</f>
        <v>0</v>
      </c>
      <c r="E163" s="208">
        <f>'Sch Parent TB Converter'!D158</f>
        <v>0</v>
      </c>
      <c r="F163" s="208">
        <f>'Sch Parent TB Converter'!E158</f>
        <v>0</v>
      </c>
      <c r="G163" s="883">
        <f>F163</f>
        <v>0</v>
      </c>
    </row>
    <row r="164" spans="1:14" ht="12.75" customHeight="1" x14ac:dyDescent="0.2">
      <c r="A164" s="280">
        <v>5141</v>
      </c>
      <c r="B164" s="280"/>
      <c r="C164" s="78" t="s">
        <v>217</v>
      </c>
      <c r="D164" s="208">
        <f>'Sch Parent TB Converter'!C159</f>
        <v>0</v>
      </c>
      <c r="E164" s="208">
        <f>'Sch Parent TB Converter'!D159</f>
        <v>0</v>
      </c>
      <c r="F164" s="208">
        <f>'Sch Parent TB Converter'!E159</f>
        <v>0</v>
      </c>
      <c r="G164" s="883">
        <f>F164</f>
        <v>0</v>
      </c>
    </row>
    <row r="165" spans="1:14" ht="13.5" thickBot="1" x14ac:dyDescent="0.25">
      <c r="A165" s="280"/>
      <c r="B165" s="280"/>
      <c r="C165" s="1360" t="s">
        <v>304</v>
      </c>
      <c r="D165" s="1365">
        <f>SUBTOTAL(9,D162:D164)</f>
        <v>0</v>
      </c>
      <c r="E165" s="1365">
        <f>SUBTOTAL(9,E162:E164)</f>
        <v>0</v>
      </c>
      <c r="F165" s="1365">
        <f>SUBTOTAL(9,F162:F164)</f>
        <v>0</v>
      </c>
      <c r="G165" s="1366">
        <f>SUBTOTAL(9,G162:G164)</f>
        <v>0</v>
      </c>
    </row>
    <row r="166" spans="1:14" ht="13.5" thickTop="1" x14ac:dyDescent="0.2">
      <c r="A166" s="280"/>
      <c r="B166" s="280"/>
      <c r="D166" s="208"/>
      <c r="E166" s="786"/>
      <c r="F166" s="786"/>
      <c r="G166" s="786"/>
    </row>
    <row r="167" spans="1:14" ht="12" customHeight="1" x14ac:dyDescent="0.2">
      <c r="A167" s="342"/>
      <c r="B167" s="342"/>
      <c r="C167" s="344" t="s">
        <v>218</v>
      </c>
      <c r="D167" s="361"/>
      <c r="E167" s="878"/>
      <c r="F167" s="878"/>
      <c r="G167" s="878"/>
    </row>
    <row r="168" spans="1:14" ht="12.75" customHeight="1" x14ac:dyDescent="0.2">
      <c r="A168" s="280"/>
      <c r="B168" s="280"/>
      <c r="C168" s="239" t="s">
        <v>200</v>
      </c>
      <c r="D168" s="208"/>
      <c r="E168" s="883"/>
      <c r="F168" s="786"/>
      <c r="G168" s="786"/>
    </row>
    <row r="169" spans="1:14" ht="12.75" customHeight="1" x14ac:dyDescent="0.2">
      <c r="A169" s="280">
        <v>5150</v>
      </c>
      <c r="B169" s="280"/>
      <c r="C169" s="78" t="s">
        <v>219</v>
      </c>
      <c r="D169" s="208">
        <f>'Sch Parent TB Converter'!C163</f>
        <v>0</v>
      </c>
      <c r="E169" s="208">
        <f>'Sch Parent TB Converter'!D163</f>
        <v>0</v>
      </c>
      <c r="F169" s="208">
        <f>'Sch Parent TB Converter'!E163</f>
        <v>0</v>
      </c>
      <c r="G169" s="883">
        <f>F169</f>
        <v>0</v>
      </c>
    </row>
    <row r="170" spans="1:14" ht="13.5" thickBot="1" x14ac:dyDescent="0.25">
      <c r="A170" s="280"/>
      <c r="B170" s="280"/>
      <c r="C170" s="1360" t="s">
        <v>305</v>
      </c>
      <c r="D170" s="1365">
        <f>SUBTOTAL(9,D168:D169)</f>
        <v>0</v>
      </c>
      <c r="E170" s="1365">
        <f>SUBTOTAL(9,E168:E169)</f>
        <v>0</v>
      </c>
      <c r="F170" s="1365">
        <f>SUBTOTAL(9,F168:F169)</f>
        <v>0</v>
      </c>
      <c r="G170" s="1365">
        <f>SUBTOTAL(9,G168:G169)</f>
        <v>0</v>
      </c>
    </row>
    <row r="171" spans="1:14" ht="13.5" thickTop="1" x14ac:dyDescent="0.2">
      <c r="A171" s="280"/>
      <c r="B171" s="280"/>
      <c r="D171" s="208"/>
      <c r="E171" s="786"/>
      <c r="F171" s="786"/>
      <c r="G171" s="786"/>
    </row>
    <row r="172" spans="1:14" ht="12.75" customHeight="1" x14ac:dyDescent="0.2">
      <c r="A172" s="342"/>
      <c r="B172" s="342"/>
      <c r="C172" s="344" t="s">
        <v>220</v>
      </c>
      <c r="D172" s="361"/>
      <c r="E172" s="878"/>
      <c r="F172" s="878"/>
      <c r="G172" s="878"/>
    </row>
    <row r="173" spans="1:14" x14ac:dyDescent="0.2">
      <c r="A173" s="280"/>
      <c r="B173" s="280"/>
      <c r="C173" s="239" t="s">
        <v>200</v>
      </c>
      <c r="D173" s="208"/>
      <c r="E173" s="786"/>
      <c r="F173" s="786"/>
      <c r="G173" s="786"/>
    </row>
    <row r="174" spans="1:14" x14ac:dyDescent="0.2">
      <c r="A174" s="280">
        <v>5770</v>
      </c>
      <c r="B174" s="280"/>
      <c r="C174" s="78" t="s">
        <v>221</v>
      </c>
      <c r="D174" s="207">
        <f>'Sch Parent TB Converter'!C167</f>
        <v>0</v>
      </c>
      <c r="E174" s="207">
        <f>'Sch Parent TB Converter'!D167</f>
        <v>0</v>
      </c>
      <c r="F174" s="207">
        <f>'Sch Parent TB Converter'!E167</f>
        <v>0</v>
      </c>
      <c r="G174" s="883">
        <f>F174</f>
        <v>0</v>
      </c>
    </row>
    <row r="175" spans="1:14" ht="12.75" customHeight="1" x14ac:dyDescent="0.2">
      <c r="A175" s="280">
        <v>5762</v>
      </c>
      <c r="B175" s="280"/>
      <c r="C175" s="350" t="s">
        <v>196</v>
      </c>
      <c r="D175" s="207">
        <f>'Sch Parent TB Converter'!C168</f>
        <v>0</v>
      </c>
      <c r="E175" s="207">
        <f>'Sch Parent TB Converter'!D168</f>
        <v>0</v>
      </c>
      <c r="F175" s="207">
        <f>'Sch Parent TB Converter'!E168</f>
        <v>0</v>
      </c>
      <c r="G175" s="883">
        <f t="shared" ref="G175:G182" si="4">F175</f>
        <v>0</v>
      </c>
    </row>
    <row r="176" spans="1:14" ht="12.75" customHeight="1" x14ac:dyDescent="0.2">
      <c r="A176" s="280">
        <v>5602</v>
      </c>
      <c r="B176" s="280"/>
      <c r="C176" s="350" t="s">
        <v>222</v>
      </c>
      <c r="D176" s="207">
        <f>'Sch Parent TB Converter'!C169</f>
        <v>0</v>
      </c>
      <c r="E176" s="207">
        <f>'Sch Parent TB Converter'!D169</f>
        <v>0</v>
      </c>
      <c r="F176" s="207">
        <f>'Sch Parent TB Converter'!E169</f>
        <v>0</v>
      </c>
      <c r="G176" s="883">
        <f t="shared" si="4"/>
        <v>0</v>
      </c>
    </row>
    <row r="177" spans="1:7" ht="12.75" customHeight="1" x14ac:dyDescent="0.2">
      <c r="A177" s="280">
        <v>5722</v>
      </c>
      <c r="B177" s="280"/>
      <c r="C177" s="350" t="s">
        <v>198</v>
      </c>
      <c r="D177" s="207">
        <f>'Sch Parent TB Converter'!C170</f>
        <v>0</v>
      </c>
      <c r="E177" s="207">
        <f>'Sch Parent TB Converter'!D170</f>
        <v>0</v>
      </c>
      <c r="F177" s="207">
        <f>'Sch Parent TB Converter'!E170</f>
        <v>0</v>
      </c>
      <c r="G177" s="883">
        <f t="shared" si="4"/>
        <v>0</v>
      </c>
    </row>
    <row r="178" spans="1:7" ht="12.75" customHeight="1" x14ac:dyDescent="0.2">
      <c r="A178" s="280">
        <v>5712</v>
      </c>
      <c r="B178" s="280"/>
      <c r="C178" s="351" t="s">
        <v>162</v>
      </c>
      <c r="D178" s="207">
        <f>'Sch Parent TB Converter'!C171</f>
        <v>0</v>
      </c>
      <c r="E178" s="207">
        <f>'Sch Parent TB Converter'!D171</f>
        <v>0</v>
      </c>
      <c r="F178" s="207">
        <f>'Sch Parent TB Converter'!E171</f>
        <v>0</v>
      </c>
      <c r="G178" s="883">
        <f t="shared" si="4"/>
        <v>0</v>
      </c>
    </row>
    <row r="179" spans="1:7" ht="12.75" customHeight="1" x14ac:dyDescent="0.2">
      <c r="A179" s="280">
        <v>5752</v>
      </c>
      <c r="B179" s="280"/>
      <c r="C179" s="78" t="s">
        <v>116</v>
      </c>
      <c r="D179" s="207">
        <f>'Sch Parent TB Converter'!C172</f>
        <v>0</v>
      </c>
      <c r="E179" s="207">
        <f>'Sch Parent TB Converter'!D172</f>
        <v>0</v>
      </c>
      <c r="F179" s="207">
        <f>'Sch Parent TB Converter'!E172</f>
        <v>0</v>
      </c>
      <c r="G179" s="883">
        <f t="shared" si="4"/>
        <v>0</v>
      </c>
    </row>
    <row r="180" spans="1:7" ht="12.75" customHeight="1" x14ac:dyDescent="0.2">
      <c r="A180" s="280">
        <v>5612</v>
      </c>
      <c r="B180" s="280"/>
      <c r="C180" s="78" t="s">
        <v>117</v>
      </c>
      <c r="D180" s="207">
        <f>'Sch Parent TB Converter'!C173</f>
        <v>0</v>
      </c>
      <c r="E180" s="207">
        <f>'Sch Parent TB Converter'!D173</f>
        <v>0</v>
      </c>
      <c r="F180" s="207">
        <f>'Sch Parent TB Converter'!E173</f>
        <v>0</v>
      </c>
      <c r="G180" s="883">
        <f t="shared" si="4"/>
        <v>0</v>
      </c>
    </row>
    <row r="181" spans="1:7" ht="12.75" customHeight="1" x14ac:dyDescent="0.2">
      <c r="A181" s="280">
        <v>5622</v>
      </c>
      <c r="B181" s="280"/>
      <c r="C181" s="78" t="s">
        <v>115</v>
      </c>
      <c r="D181" s="207">
        <f>'Sch Parent TB Converter'!C174</f>
        <v>0</v>
      </c>
      <c r="E181" s="207">
        <f>'Sch Parent TB Converter'!D174</f>
        <v>0</v>
      </c>
      <c r="F181" s="207">
        <f>'Sch Parent TB Converter'!E174</f>
        <v>0</v>
      </c>
      <c r="G181" s="883">
        <f t="shared" si="4"/>
        <v>0</v>
      </c>
    </row>
    <row r="182" spans="1:7" ht="12.75" customHeight="1" x14ac:dyDescent="0.2">
      <c r="A182" s="280">
        <v>5732</v>
      </c>
      <c r="B182" s="280"/>
      <c r="C182" s="78" t="s">
        <v>114</v>
      </c>
      <c r="D182" s="207">
        <f>'Sch Parent TB Converter'!C175</f>
        <v>0</v>
      </c>
      <c r="E182" s="207">
        <f>'Sch Parent TB Converter'!D175</f>
        <v>0</v>
      </c>
      <c r="F182" s="207">
        <f>'Sch Parent TB Converter'!E175</f>
        <v>0</v>
      </c>
      <c r="G182" s="883">
        <f t="shared" si="4"/>
        <v>0</v>
      </c>
    </row>
    <row r="183" spans="1:7" ht="13.5" thickBot="1" x14ac:dyDescent="0.25">
      <c r="A183" s="280"/>
      <c r="B183" s="280"/>
      <c r="C183" s="1360" t="s">
        <v>306</v>
      </c>
      <c r="D183" s="1361">
        <f>SUBTOTAL(9,D174:D182)</f>
        <v>0</v>
      </c>
      <c r="E183" s="1361">
        <f t="shared" ref="E183:G183" si="5">SUBTOTAL(9,E174:E182)</f>
        <v>0</v>
      </c>
      <c r="F183" s="1361">
        <f t="shared" si="5"/>
        <v>0</v>
      </c>
      <c r="G183" s="1361">
        <f t="shared" si="5"/>
        <v>0</v>
      </c>
    </row>
    <row r="184" spans="1:7" ht="13.5" thickTop="1" x14ac:dyDescent="0.2">
      <c r="A184" s="280"/>
      <c r="B184" s="280"/>
      <c r="D184" s="207"/>
      <c r="E184" s="786"/>
      <c r="F184" s="786"/>
      <c r="G184" s="786"/>
    </row>
    <row r="185" spans="1:7" ht="12.75" customHeight="1" x14ac:dyDescent="0.2">
      <c r="A185" s="342"/>
      <c r="B185" s="342"/>
      <c r="C185" s="344" t="s">
        <v>223</v>
      </c>
      <c r="D185" s="361"/>
      <c r="E185" s="878"/>
      <c r="F185" s="878"/>
      <c r="G185" s="878"/>
    </row>
    <row r="186" spans="1:7" ht="12.75" customHeight="1" x14ac:dyDescent="0.2">
      <c r="A186" s="280"/>
      <c r="B186" s="280"/>
      <c r="C186" s="239" t="s">
        <v>200</v>
      </c>
      <c r="D186" s="208"/>
      <c r="E186" s="786"/>
      <c r="F186" s="786"/>
      <c r="G186" s="786"/>
    </row>
    <row r="187" spans="1:7" ht="12.75" customHeight="1" x14ac:dyDescent="0.2">
      <c r="A187" s="280">
        <v>5764</v>
      </c>
      <c r="B187" s="280"/>
      <c r="C187" s="350" t="s">
        <v>196</v>
      </c>
      <c r="D187" s="208">
        <f>'Sch Parent TB Converter'!C179</f>
        <v>0</v>
      </c>
      <c r="E187" s="208">
        <f>'Sch Parent TB Converter'!D179</f>
        <v>0</v>
      </c>
      <c r="F187" s="208">
        <f>'Sch Parent TB Converter'!E179</f>
        <v>0</v>
      </c>
      <c r="G187" s="883">
        <f>F187</f>
        <v>0</v>
      </c>
    </row>
    <row r="188" spans="1:7" ht="12.75" customHeight="1" x14ac:dyDescent="0.2">
      <c r="A188" s="280">
        <v>5603</v>
      </c>
      <c r="B188" s="280"/>
      <c r="C188" s="78" t="s">
        <v>197</v>
      </c>
      <c r="D188" s="208">
        <f>'Sch Parent TB Converter'!C180</f>
        <v>0</v>
      </c>
      <c r="E188" s="208">
        <f>'Sch Parent TB Converter'!D180</f>
        <v>0</v>
      </c>
      <c r="F188" s="208">
        <f>'Sch Parent TB Converter'!E180</f>
        <v>0</v>
      </c>
      <c r="G188" s="883">
        <f t="shared" ref="G188:G194" si="6">F188</f>
        <v>0</v>
      </c>
    </row>
    <row r="189" spans="1:7" ht="12.75" customHeight="1" x14ac:dyDescent="0.2">
      <c r="A189" s="280">
        <v>5724</v>
      </c>
      <c r="B189" s="280"/>
      <c r="C189" s="78" t="s">
        <v>198</v>
      </c>
      <c r="D189" s="208">
        <f>'Sch Parent TB Converter'!C181</f>
        <v>0</v>
      </c>
      <c r="E189" s="208">
        <f>'Sch Parent TB Converter'!D181</f>
        <v>0</v>
      </c>
      <c r="F189" s="208">
        <f>'Sch Parent TB Converter'!E181</f>
        <v>0</v>
      </c>
      <c r="G189" s="883">
        <f t="shared" si="6"/>
        <v>0</v>
      </c>
    </row>
    <row r="190" spans="1:7" ht="12.75" customHeight="1" x14ac:dyDescent="0.2">
      <c r="A190" s="280">
        <v>5714</v>
      </c>
      <c r="B190" s="280"/>
      <c r="C190" s="350" t="s">
        <v>162</v>
      </c>
      <c r="D190" s="208">
        <f>'Sch Parent TB Converter'!C182</f>
        <v>0</v>
      </c>
      <c r="E190" s="208">
        <f>'Sch Parent TB Converter'!D182</f>
        <v>0</v>
      </c>
      <c r="F190" s="208">
        <f>'Sch Parent TB Converter'!E182</f>
        <v>0</v>
      </c>
      <c r="G190" s="883">
        <f t="shared" si="6"/>
        <v>0</v>
      </c>
    </row>
    <row r="191" spans="1:7" ht="12.75" customHeight="1" x14ac:dyDescent="0.2">
      <c r="A191" s="280">
        <v>5754</v>
      </c>
      <c r="B191" s="280"/>
      <c r="C191" s="78" t="s">
        <v>116</v>
      </c>
      <c r="D191" s="208">
        <f>'Sch Parent TB Converter'!C183</f>
        <v>0</v>
      </c>
      <c r="E191" s="208">
        <f>'Sch Parent TB Converter'!D183</f>
        <v>0</v>
      </c>
      <c r="F191" s="208">
        <f>'Sch Parent TB Converter'!E183</f>
        <v>0</v>
      </c>
      <c r="G191" s="883">
        <f t="shared" si="6"/>
        <v>0</v>
      </c>
    </row>
    <row r="192" spans="1:7" ht="12.75" customHeight="1" x14ac:dyDescent="0.2">
      <c r="A192" s="280">
        <v>5614</v>
      </c>
      <c r="B192" s="280"/>
      <c r="C192" s="78" t="s">
        <v>117</v>
      </c>
      <c r="D192" s="208">
        <f>'Sch Parent TB Converter'!C184</f>
        <v>0</v>
      </c>
      <c r="E192" s="208">
        <f>'Sch Parent TB Converter'!D184</f>
        <v>0</v>
      </c>
      <c r="F192" s="208">
        <f>'Sch Parent TB Converter'!E184</f>
        <v>0</v>
      </c>
      <c r="G192" s="883">
        <f t="shared" si="6"/>
        <v>0</v>
      </c>
    </row>
    <row r="193" spans="1:7" ht="12.75" customHeight="1" x14ac:dyDescent="0.2">
      <c r="A193" s="280">
        <v>5624</v>
      </c>
      <c r="B193" s="280"/>
      <c r="C193" s="78" t="s">
        <v>115</v>
      </c>
      <c r="D193" s="208">
        <f>'Sch Parent TB Converter'!C185</f>
        <v>0</v>
      </c>
      <c r="E193" s="208">
        <f>'Sch Parent TB Converter'!D185</f>
        <v>0</v>
      </c>
      <c r="F193" s="208">
        <f>'Sch Parent TB Converter'!E185</f>
        <v>0</v>
      </c>
      <c r="G193" s="883">
        <f t="shared" si="6"/>
        <v>0</v>
      </c>
    </row>
    <row r="194" spans="1:7" x14ac:dyDescent="0.2">
      <c r="A194" s="280">
        <v>5734</v>
      </c>
      <c r="B194" s="280"/>
      <c r="C194" s="78" t="s">
        <v>114</v>
      </c>
      <c r="D194" s="208">
        <f>'Sch Parent TB Converter'!C186</f>
        <v>0</v>
      </c>
      <c r="E194" s="208">
        <f>'Sch Parent TB Converter'!D186</f>
        <v>0</v>
      </c>
      <c r="F194" s="208">
        <f>'Sch Parent TB Converter'!E186</f>
        <v>0</v>
      </c>
      <c r="G194" s="883">
        <f t="shared" si="6"/>
        <v>0</v>
      </c>
    </row>
    <row r="195" spans="1:7" ht="13.5" thickBot="1" x14ac:dyDescent="0.25">
      <c r="A195" s="280"/>
      <c r="B195" s="280"/>
      <c r="C195" s="1362" t="s">
        <v>307</v>
      </c>
      <c r="D195" s="1365">
        <f>SUBTOTAL(9,D187:D194)</f>
        <v>0</v>
      </c>
      <c r="E195" s="1365">
        <f>SUBTOTAL(9,E187:E194)</f>
        <v>0</v>
      </c>
      <c r="F195" s="1365">
        <f>SUBTOTAL(9,F187:F194)</f>
        <v>0</v>
      </c>
      <c r="G195" s="1365">
        <f>SUBTOTAL(9,G187:G194)</f>
        <v>0</v>
      </c>
    </row>
    <row r="196" spans="1:7" ht="13.5" thickTop="1" x14ac:dyDescent="0.2">
      <c r="A196" s="280"/>
      <c r="B196" s="280"/>
      <c r="C196" s="352"/>
      <c r="D196" s="208"/>
      <c r="E196" s="786"/>
      <c r="F196" s="786"/>
      <c r="G196" s="786"/>
    </row>
    <row r="197" spans="1:7" x14ac:dyDescent="0.2">
      <c r="A197" s="342"/>
      <c r="B197" s="342"/>
      <c r="C197" s="344" t="s">
        <v>224</v>
      </c>
      <c r="D197" s="361"/>
      <c r="E197" s="878"/>
      <c r="F197" s="878"/>
      <c r="G197" s="878"/>
    </row>
    <row r="198" spans="1:7" x14ac:dyDescent="0.2">
      <c r="A198" s="280"/>
      <c r="B198" s="280"/>
      <c r="C198" s="239" t="s">
        <v>200</v>
      </c>
      <c r="D198" s="208"/>
      <c r="E198" s="786"/>
      <c r="F198" s="786"/>
      <c r="G198" s="786"/>
    </row>
    <row r="199" spans="1:7" ht="12.75" customHeight="1" x14ac:dyDescent="0.2">
      <c r="A199" s="280">
        <v>5812</v>
      </c>
      <c r="B199" s="280"/>
      <c r="C199" s="353" t="s">
        <v>225</v>
      </c>
      <c r="D199" s="208">
        <f>'Sch Parent TB Converter'!C190</f>
        <v>0</v>
      </c>
      <c r="E199" s="208">
        <f>'Sch Parent TB Converter'!D190</f>
        <v>0</v>
      </c>
      <c r="F199" s="208">
        <f>'Sch Parent TB Converter'!E190</f>
        <v>0</v>
      </c>
      <c r="G199" s="883">
        <f>F199</f>
        <v>0</v>
      </c>
    </row>
    <row r="200" spans="1:7" x14ac:dyDescent="0.2">
      <c r="A200" s="280">
        <v>5814</v>
      </c>
      <c r="B200" s="280"/>
      <c r="C200" s="353" t="s">
        <v>226</v>
      </c>
      <c r="D200" s="208">
        <f>'Sch Parent TB Converter'!C191</f>
        <v>0</v>
      </c>
      <c r="E200" s="208">
        <f>'Sch Parent TB Converter'!D191</f>
        <v>0</v>
      </c>
      <c r="F200" s="208">
        <f>'Sch Parent TB Converter'!E191</f>
        <v>0</v>
      </c>
      <c r="G200" s="786">
        <v>0</v>
      </c>
    </row>
    <row r="201" spans="1:7" ht="13.5" thickBot="1" x14ac:dyDescent="0.25">
      <c r="A201" s="280"/>
      <c r="B201" s="280"/>
      <c r="C201" s="1367" t="s">
        <v>308</v>
      </c>
      <c r="D201" s="1365">
        <f>SUBTOTAL(9,D198:D200)</f>
        <v>0</v>
      </c>
      <c r="E201" s="1365">
        <f>SUBTOTAL(9,E198:E200)</f>
        <v>0</v>
      </c>
      <c r="F201" s="1365">
        <f>SUBTOTAL(9,F198:F200)</f>
        <v>0</v>
      </c>
      <c r="G201" s="1365">
        <f>SUBTOTAL(9,G198:G200)</f>
        <v>0</v>
      </c>
    </row>
    <row r="202" spans="1:7" ht="13.5" thickTop="1" x14ac:dyDescent="0.2">
      <c r="A202" s="280"/>
      <c r="B202" s="280"/>
      <c r="C202" s="354"/>
      <c r="D202" s="208"/>
      <c r="E202" s="786"/>
      <c r="F202" s="786"/>
      <c r="G202" s="786"/>
    </row>
    <row r="203" spans="1:7" x14ac:dyDescent="0.2">
      <c r="A203" s="342"/>
      <c r="B203" s="342"/>
      <c r="C203" s="344" t="s">
        <v>309</v>
      </c>
      <c r="D203" s="361"/>
      <c r="E203" s="878"/>
      <c r="F203" s="878"/>
      <c r="G203" s="878"/>
    </row>
    <row r="204" spans="1:7" x14ac:dyDescent="0.2">
      <c r="A204" s="280"/>
      <c r="B204" s="280"/>
      <c r="C204" s="239" t="s">
        <v>200</v>
      </c>
      <c r="D204" s="208"/>
      <c r="E204" s="786"/>
      <c r="F204" s="786"/>
      <c r="G204" s="786"/>
    </row>
    <row r="205" spans="1:7" x14ac:dyDescent="0.2">
      <c r="A205" s="280">
        <v>5562</v>
      </c>
      <c r="B205" s="280"/>
      <c r="C205" s="78" t="s">
        <v>228</v>
      </c>
      <c r="D205" s="267">
        <f>'Sch Parent TB Converter'!C195</f>
        <v>0</v>
      </c>
      <c r="E205" s="267">
        <f>'Sch Parent TB Converter'!D195</f>
        <v>0</v>
      </c>
      <c r="F205" s="267">
        <f>'Sch Parent TB Converter'!E195</f>
        <v>0</v>
      </c>
      <c r="G205" s="883">
        <f>F205</f>
        <v>0</v>
      </c>
    </row>
    <row r="206" spans="1:7" x14ac:dyDescent="0.2">
      <c r="A206" s="280">
        <v>5564</v>
      </c>
      <c r="B206" s="280"/>
      <c r="C206" s="78" t="s">
        <v>229</v>
      </c>
      <c r="D206" s="267">
        <f>'Sch Parent TB Converter'!C196</f>
        <v>0</v>
      </c>
      <c r="E206" s="267">
        <f>'Sch Parent TB Converter'!D196</f>
        <v>0</v>
      </c>
      <c r="F206" s="267">
        <f>'Sch Parent TB Converter'!E196</f>
        <v>0</v>
      </c>
      <c r="G206" s="883">
        <f>F206</f>
        <v>0</v>
      </c>
    </row>
    <row r="207" spans="1:7" x14ac:dyDescent="0.2">
      <c r="A207" s="280">
        <v>5566</v>
      </c>
      <c r="B207" s="280"/>
      <c r="C207" s="78" t="s">
        <v>230</v>
      </c>
      <c r="D207" s="267">
        <f>'Sch Parent TB Converter'!C197</f>
        <v>0</v>
      </c>
      <c r="E207" s="267">
        <f>'Sch Parent TB Converter'!D197</f>
        <v>0</v>
      </c>
      <c r="F207" s="267">
        <f>'Sch Parent TB Converter'!E197</f>
        <v>0</v>
      </c>
      <c r="G207" s="883">
        <f>F207</f>
        <v>0</v>
      </c>
    </row>
    <row r="208" spans="1:7" x14ac:dyDescent="0.2">
      <c r="A208" s="280">
        <v>5567</v>
      </c>
      <c r="B208" s="280"/>
      <c r="C208" s="78" t="s">
        <v>231</v>
      </c>
      <c r="D208" s="267">
        <f>'Sch Parent TB Converter'!C198</f>
        <v>0</v>
      </c>
      <c r="E208" s="267">
        <f>'Sch Parent TB Converter'!D198</f>
        <v>0</v>
      </c>
      <c r="F208" s="267">
        <f>'Sch Parent TB Converter'!E198</f>
        <v>0</v>
      </c>
      <c r="G208" s="883">
        <f>F208</f>
        <v>0</v>
      </c>
    </row>
    <row r="209" spans="1:8" ht="13.5" thickBot="1" x14ac:dyDescent="0.25">
      <c r="A209" s="280"/>
      <c r="B209" s="280"/>
      <c r="C209" s="1360" t="s">
        <v>310</v>
      </c>
      <c r="D209" s="1365">
        <f>SUBTOTAL(9,D205:D208)</f>
        <v>0</v>
      </c>
      <c r="E209" s="1365">
        <f t="shared" ref="E209:G209" si="7">SUBTOTAL(9,E205:E208)</f>
        <v>0</v>
      </c>
      <c r="F209" s="1365">
        <f t="shared" si="7"/>
        <v>0</v>
      </c>
      <c r="G209" s="1365">
        <f t="shared" si="7"/>
        <v>0</v>
      </c>
    </row>
    <row r="210" spans="1:8" ht="13.5" thickTop="1" x14ac:dyDescent="0.2">
      <c r="A210" s="280"/>
      <c r="B210" s="280"/>
      <c r="D210" s="267"/>
      <c r="E210" s="884"/>
      <c r="F210" s="884"/>
      <c r="G210" s="884"/>
    </row>
    <row r="211" spans="1:8" x14ac:dyDescent="0.2">
      <c r="A211" s="342"/>
      <c r="B211" s="342"/>
      <c r="C211" s="344" t="s">
        <v>232</v>
      </c>
      <c r="D211" s="361"/>
      <c r="E211" s="878"/>
      <c r="F211" s="878"/>
      <c r="G211" s="878"/>
    </row>
    <row r="212" spans="1:8" x14ac:dyDescent="0.2">
      <c r="A212" s="280"/>
      <c r="B212" s="280"/>
      <c r="C212" s="239" t="s">
        <v>233</v>
      </c>
      <c r="D212" s="208"/>
      <c r="E212" s="786"/>
      <c r="F212" s="786"/>
      <c r="G212" s="786"/>
    </row>
    <row r="213" spans="1:8" x14ac:dyDescent="0.2">
      <c r="A213" s="280">
        <v>5217</v>
      </c>
      <c r="B213" s="280"/>
      <c r="C213" s="1031" t="s">
        <v>234</v>
      </c>
      <c r="D213" s="208">
        <f>'Sch Parent TB Converter'!C202</f>
        <v>0</v>
      </c>
      <c r="E213" s="208">
        <f>'Sch Parent TB Converter'!D202</f>
        <v>0</v>
      </c>
      <c r="F213" s="208">
        <f>'Sch Parent TB Converter'!E202</f>
        <v>0</v>
      </c>
      <c r="G213" s="883">
        <f t="shared" ref="G213:G217" si="8">F213</f>
        <v>0</v>
      </c>
    </row>
    <row r="214" spans="1:8" x14ac:dyDescent="0.2">
      <c r="A214" s="280">
        <v>5218</v>
      </c>
      <c r="B214" s="280"/>
      <c r="C214" s="78" t="s">
        <v>235</v>
      </c>
      <c r="D214" s="208">
        <f>'Sch Parent TB Converter'!C203</f>
        <v>0</v>
      </c>
      <c r="E214" s="208">
        <f>'Sch Parent TB Converter'!D203</f>
        <v>0</v>
      </c>
      <c r="F214" s="208">
        <f>'Sch Parent TB Converter'!E203</f>
        <v>0</v>
      </c>
      <c r="G214" s="883">
        <f t="shared" si="8"/>
        <v>0</v>
      </c>
    </row>
    <row r="215" spans="1:8" x14ac:dyDescent="0.2">
      <c r="A215" s="280">
        <v>5224</v>
      </c>
      <c r="B215" s="280"/>
      <c r="C215" s="345" t="s">
        <v>236</v>
      </c>
      <c r="D215" s="208">
        <f>'Sch Parent TB Converter'!C204</f>
        <v>0</v>
      </c>
      <c r="E215" s="208">
        <f>'Sch Parent TB Converter'!D204</f>
        <v>0</v>
      </c>
      <c r="F215" s="208">
        <f>'Sch Parent TB Converter'!E204</f>
        <v>0</v>
      </c>
      <c r="G215" s="883">
        <f t="shared" si="8"/>
        <v>0</v>
      </c>
    </row>
    <row r="216" spans="1:8" x14ac:dyDescent="0.2">
      <c r="A216" s="280">
        <v>5222</v>
      </c>
      <c r="B216" s="280"/>
      <c r="C216" s="78" t="s">
        <v>237</v>
      </c>
      <c r="D216" s="208">
        <f>'Sch Parent TB Converter'!C205</f>
        <v>0</v>
      </c>
      <c r="E216" s="208">
        <f>'Sch Parent TB Converter'!D205</f>
        <v>0</v>
      </c>
      <c r="F216" s="208">
        <f>'Sch Parent TB Converter'!E205</f>
        <v>0</v>
      </c>
      <c r="G216" s="883">
        <f t="shared" si="8"/>
        <v>0</v>
      </c>
    </row>
    <row r="217" spans="1:8" x14ac:dyDescent="0.2">
      <c r="A217" s="280">
        <v>5277</v>
      </c>
      <c r="B217" s="280"/>
      <c r="C217" s="78" t="s">
        <v>238</v>
      </c>
      <c r="D217" s="208">
        <f>'Sch Parent TB Converter'!C206</f>
        <v>0</v>
      </c>
      <c r="E217" s="208">
        <f>'Sch Parent TB Converter'!D206</f>
        <v>0</v>
      </c>
      <c r="F217" s="208">
        <f>'Sch Parent TB Converter'!E206</f>
        <v>0</v>
      </c>
      <c r="G217" s="883">
        <f t="shared" si="8"/>
        <v>0</v>
      </c>
    </row>
    <row r="218" spans="1:8" ht="13.5" thickBot="1" x14ac:dyDescent="0.25">
      <c r="A218" s="280"/>
      <c r="B218" s="280"/>
      <c r="C218" s="1360" t="s">
        <v>311</v>
      </c>
      <c r="D218" s="1365">
        <f>SUBTOTAL(9,D213:D217)</f>
        <v>0</v>
      </c>
      <c r="E218" s="1365">
        <f>SUBTOTAL(9,E213:E217)</f>
        <v>0</v>
      </c>
      <c r="F218" s="1365">
        <f>SUBTOTAL(9,F213:F217)</f>
        <v>0</v>
      </c>
      <c r="G218" s="1365">
        <f>SUBTOTAL(9,G213:G217)</f>
        <v>0</v>
      </c>
    </row>
    <row r="219" spans="1:8" ht="13.5" thickTop="1" x14ac:dyDescent="0.2">
      <c r="A219" s="280"/>
      <c r="B219" s="280"/>
      <c r="C219" s="63"/>
      <c r="D219" s="208"/>
      <c r="E219" s="208"/>
      <c r="F219" s="208"/>
      <c r="G219" s="786"/>
    </row>
    <row r="220" spans="1:8" x14ac:dyDescent="0.2">
      <c r="A220" s="342"/>
      <c r="B220" s="342"/>
      <c r="C220" s="344" t="s">
        <v>239</v>
      </c>
      <c r="D220" s="361"/>
      <c r="E220" s="878"/>
      <c r="F220" s="878"/>
      <c r="G220" s="878"/>
    </row>
    <row r="221" spans="1:8" x14ac:dyDescent="0.2">
      <c r="A221" s="280"/>
      <c r="B221" s="280"/>
      <c r="C221" s="239" t="s">
        <v>233</v>
      </c>
      <c r="D221" s="208"/>
      <c r="E221" s="786"/>
      <c r="F221" s="786"/>
      <c r="G221" s="786"/>
      <c r="H221" s="190"/>
    </row>
    <row r="222" spans="1:8" ht="12.75" customHeight="1" x14ac:dyDescent="0.2">
      <c r="A222" s="280">
        <v>5247</v>
      </c>
      <c r="B222" s="280"/>
      <c r="C222" s="78" t="s">
        <v>240</v>
      </c>
      <c r="D222" s="208">
        <f>'Sch Parent TB Converter'!C210</f>
        <v>0</v>
      </c>
      <c r="E222" s="208">
        <f>'Sch Parent TB Converter'!D210</f>
        <v>0</v>
      </c>
      <c r="F222" s="208">
        <f>'Sch Parent TB Converter'!E210</f>
        <v>0</v>
      </c>
      <c r="G222" s="786">
        <v>0</v>
      </c>
    </row>
    <row r="223" spans="1:8" ht="14.25" customHeight="1" x14ac:dyDescent="0.2">
      <c r="A223" s="280">
        <v>5930</v>
      </c>
      <c r="B223" s="280"/>
      <c r="C223" s="78" t="s">
        <v>241</v>
      </c>
      <c r="D223" s="208">
        <f>'Sch Parent TB Converter'!C211</f>
        <v>0</v>
      </c>
      <c r="E223" s="208">
        <f>'Sch Parent TB Converter'!D211</f>
        <v>0</v>
      </c>
      <c r="F223" s="208">
        <f>'Sch Parent TB Converter'!E211</f>
        <v>0</v>
      </c>
      <c r="G223" s="786">
        <v>0</v>
      </c>
    </row>
    <row r="224" spans="1:8" x14ac:dyDescent="0.2">
      <c r="A224" s="280"/>
      <c r="B224" s="280"/>
      <c r="C224" s="63"/>
      <c r="D224" s="208"/>
      <c r="E224" s="786"/>
      <c r="F224" s="786"/>
      <c r="G224" s="786"/>
    </row>
    <row r="225" spans="1:14" x14ac:dyDescent="0.2">
      <c r="A225" s="280"/>
      <c r="B225" s="280"/>
      <c r="C225" s="63"/>
      <c r="D225" s="208"/>
      <c r="E225" s="786"/>
      <c r="F225" s="786"/>
      <c r="G225" s="786"/>
    </row>
    <row r="226" spans="1:14" x14ac:dyDescent="0.2">
      <c r="A226" s="342"/>
      <c r="B226" s="342"/>
      <c r="C226" s="344" t="s">
        <v>242</v>
      </c>
      <c r="D226" s="361"/>
      <c r="E226" s="878"/>
      <c r="F226" s="878"/>
      <c r="G226" s="878"/>
    </row>
    <row r="227" spans="1:14" x14ac:dyDescent="0.2">
      <c r="A227" s="280"/>
      <c r="B227" s="280"/>
      <c r="C227" s="239" t="s">
        <v>233</v>
      </c>
      <c r="D227" s="208"/>
      <c r="E227" s="786"/>
      <c r="F227" s="786"/>
      <c r="G227" s="786"/>
    </row>
    <row r="228" spans="1:14" x14ac:dyDescent="0.2">
      <c r="A228" s="280">
        <v>5240</v>
      </c>
      <c r="B228" s="280"/>
      <c r="C228" s="78" t="s">
        <v>243</v>
      </c>
      <c r="D228" s="208">
        <f>'Sch Parent TB Converter'!C215</f>
        <v>0</v>
      </c>
      <c r="E228" s="208">
        <f>'Sch Parent TB Converter'!D215</f>
        <v>0</v>
      </c>
      <c r="F228" s="208">
        <f>'Sch Parent TB Converter'!E215</f>
        <v>0</v>
      </c>
      <c r="G228" s="883">
        <f>F228</f>
        <v>0</v>
      </c>
    </row>
    <row r="229" spans="1:14" x14ac:dyDescent="0.2">
      <c r="A229" s="280">
        <v>5227</v>
      </c>
      <c r="B229" s="280"/>
      <c r="C229" s="78" t="s">
        <v>244</v>
      </c>
      <c r="D229" s="208">
        <f>'Sch Parent TB Converter'!C216</f>
        <v>0</v>
      </c>
      <c r="E229" s="208">
        <f>'Sch Parent TB Converter'!D216</f>
        <v>0</v>
      </c>
      <c r="F229" s="208">
        <f>'Sch Parent TB Converter'!E216</f>
        <v>0</v>
      </c>
      <c r="G229" s="883">
        <f>F229</f>
        <v>0</v>
      </c>
    </row>
    <row r="230" spans="1:14" x14ac:dyDescent="0.2">
      <c r="A230" s="280">
        <v>5228</v>
      </c>
      <c r="B230" s="280"/>
      <c r="C230" s="78" t="s">
        <v>245</v>
      </c>
      <c r="D230" s="208">
        <f>'Sch Parent TB Converter'!C217</f>
        <v>0</v>
      </c>
      <c r="E230" s="208">
        <f>'Sch Parent TB Converter'!D217</f>
        <v>0</v>
      </c>
      <c r="F230" s="208">
        <f>'Sch Parent TB Converter'!E217</f>
        <v>0</v>
      </c>
      <c r="G230" s="883">
        <f>F230</f>
        <v>0</v>
      </c>
    </row>
    <row r="231" spans="1:14" x14ac:dyDescent="0.2">
      <c r="A231" s="280">
        <v>5230</v>
      </c>
      <c r="B231" s="280"/>
      <c r="C231" s="78" t="s">
        <v>173</v>
      </c>
      <c r="D231" s="208">
        <f>'Sch Parent TB Converter'!C218</f>
        <v>0</v>
      </c>
      <c r="E231" s="208">
        <f>'Sch Parent TB Converter'!D218</f>
        <v>0</v>
      </c>
      <c r="F231" s="208">
        <f>'Sch Parent TB Converter'!E218</f>
        <v>0</v>
      </c>
      <c r="G231" s="883">
        <f>F231</f>
        <v>0</v>
      </c>
    </row>
    <row r="232" spans="1:14" x14ac:dyDescent="0.2">
      <c r="A232" s="280"/>
      <c r="B232" s="280"/>
      <c r="C232" s="63"/>
      <c r="D232" s="208"/>
      <c r="E232" s="786"/>
      <c r="F232" s="786"/>
      <c r="G232" s="786"/>
    </row>
    <row r="233" spans="1:14" x14ac:dyDescent="0.2">
      <c r="A233" s="342"/>
      <c r="B233" s="342"/>
      <c r="C233" s="344" t="s">
        <v>246</v>
      </c>
      <c r="D233" s="361"/>
      <c r="E233" s="878"/>
      <c r="F233" s="878"/>
      <c r="G233" s="878"/>
    </row>
    <row r="234" spans="1:14" x14ac:dyDescent="0.2">
      <c r="A234" s="280"/>
      <c r="B234" s="280"/>
      <c r="C234" s="239" t="s">
        <v>233</v>
      </c>
      <c r="D234" s="208"/>
      <c r="E234" s="786"/>
      <c r="F234" s="786"/>
      <c r="G234" s="786"/>
    </row>
    <row r="235" spans="1:14" ht="13.5" customHeight="1" x14ac:dyDescent="0.2">
      <c r="A235" s="280">
        <v>5223</v>
      </c>
      <c r="B235" s="280"/>
      <c r="C235" s="78" t="s">
        <v>247</v>
      </c>
      <c r="D235" s="208">
        <f>'Sch Parent TB Converter'!C222</f>
        <v>0</v>
      </c>
      <c r="E235" s="208">
        <f>'Sch Parent TB Converter'!D222</f>
        <v>0</v>
      </c>
      <c r="F235" s="208">
        <f>'Sch Parent TB Converter'!E222</f>
        <v>0</v>
      </c>
      <c r="G235" s="786">
        <v>0</v>
      </c>
    </row>
    <row r="236" spans="1:14" ht="12.75" customHeight="1" x14ac:dyDescent="0.2">
      <c r="A236" s="280"/>
      <c r="B236" s="280"/>
      <c r="D236" s="283"/>
      <c r="E236" s="885"/>
      <c r="F236" s="885"/>
      <c r="G236" s="885"/>
    </row>
    <row r="237" spans="1:14" x14ac:dyDescent="0.2">
      <c r="A237" s="342"/>
      <c r="B237" s="342"/>
      <c r="C237" s="344" t="s">
        <v>248</v>
      </c>
      <c r="D237" s="361"/>
      <c r="E237" s="878"/>
      <c r="F237" s="878"/>
      <c r="G237" s="878"/>
    </row>
    <row r="238" spans="1:14" x14ac:dyDescent="0.2">
      <c r="A238" s="280"/>
      <c r="B238" s="280"/>
      <c r="C238" s="239" t="s">
        <v>233</v>
      </c>
      <c r="D238" s="208"/>
      <c r="E238" s="786"/>
      <c r="F238" s="786"/>
      <c r="G238" s="786"/>
    </row>
    <row r="239" spans="1:14" s="69" customFormat="1" x14ac:dyDescent="0.2">
      <c r="A239" s="280">
        <v>5270</v>
      </c>
      <c r="B239" s="280"/>
      <c r="C239" s="78" t="s">
        <v>249</v>
      </c>
      <c r="D239" s="210">
        <f>'Sch Parent TB Converter'!C226</f>
        <v>0</v>
      </c>
      <c r="E239" s="210">
        <f>'Sch Parent TB Converter'!D226</f>
        <v>0</v>
      </c>
      <c r="F239" s="210">
        <f>'Sch Parent TB Converter'!E226</f>
        <v>0</v>
      </c>
      <c r="G239" s="883">
        <f>F239</f>
        <v>0</v>
      </c>
      <c r="H239" s="52"/>
      <c r="I239" s="52"/>
      <c r="J239" s="52"/>
      <c r="K239" s="52"/>
      <c r="L239" s="52"/>
      <c r="M239" s="52"/>
      <c r="N239" s="52"/>
    </row>
    <row r="240" spans="1:14" ht="12.75" customHeight="1" x14ac:dyDescent="0.2">
      <c r="A240" s="280">
        <v>5920</v>
      </c>
      <c r="B240" s="280"/>
      <c r="C240" s="78" t="s">
        <v>250</v>
      </c>
      <c r="D240" s="210">
        <f>'Sch Parent TB Converter'!C227</f>
        <v>0</v>
      </c>
      <c r="E240" s="210">
        <f>'Sch Parent TB Converter'!D227</f>
        <v>0</v>
      </c>
      <c r="F240" s="210">
        <f>'Sch Parent TB Converter'!E227</f>
        <v>0</v>
      </c>
      <c r="G240" s="883">
        <f>F240</f>
        <v>0</v>
      </c>
    </row>
    <row r="241" spans="1:14" s="69" customFormat="1" x14ac:dyDescent="0.2">
      <c r="A241" s="280"/>
      <c r="B241" s="280"/>
      <c r="C241" s="58"/>
      <c r="D241" s="282"/>
      <c r="E241" s="887"/>
      <c r="F241" s="887"/>
      <c r="G241" s="887"/>
      <c r="H241" s="52"/>
      <c r="I241" s="52"/>
      <c r="J241" s="52"/>
      <c r="K241" s="52"/>
      <c r="L241" s="52"/>
      <c r="M241" s="52"/>
      <c r="N241" s="52"/>
    </row>
    <row r="242" spans="1:14" x14ac:dyDescent="0.2">
      <c r="A242" s="342"/>
      <c r="B242" s="342"/>
      <c r="C242" s="344" t="s">
        <v>251</v>
      </c>
      <c r="D242" s="361"/>
      <c r="E242" s="878"/>
      <c r="F242" s="878"/>
      <c r="G242" s="878"/>
    </row>
    <row r="243" spans="1:14" x14ac:dyDescent="0.2">
      <c r="A243" s="280"/>
      <c r="B243" s="280"/>
      <c r="C243" s="239" t="s">
        <v>233</v>
      </c>
      <c r="D243" s="208"/>
      <c r="E243" s="786"/>
      <c r="F243" s="786"/>
      <c r="G243" s="786"/>
    </row>
    <row r="244" spans="1:14" s="69" customFormat="1" x14ac:dyDescent="0.2">
      <c r="A244" s="280">
        <v>5245</v>
      </c>
      <c r="B244" s="280"/>
      <c r="C244" s="78" t="s">
        <v>252</v>
      </c>
      <c r="D244" s="210">
        <f>'Sch Parent TB Converter'!C231</f>
        <v>0</v>
      </c>
      <c r="E244" s="210">
        <f>'Sch Parent TB Converter'!D231</f>
        <v>0</v>
      </c>
      <c r="F244" s="210">
        <f>'Sch Parent TB Converter'!E231</f>
        <v>0</v>
      </c>
      <c r="G244" s="883">
        <f>F244</f>
        <v>0</v>
      </c>
      <c r="H244" s="52"/>
      <c r="I244" s="52"/>
      <c r="J244" s="52"/>
      <c r="K244" s="52"/>
      <c r="L244" s="52"/>
      <c r="M244" s="52"/>
      <c r="N244" s="52"/>
    </row>
    <row r="245" spans="1:14" ht="12.75" customHeight="1" x14ac:dyDescent="0.2">
      <c r="A245" s="280">
        <v>5925</v>
      </c>
      <c r="B245" s="280"/>
      <c r="C245" s="78" t="s">
        <v>253</v>
      </c>
      <c r="D245" s="210">
        <f>'Sch Parent TB Converter'!C232</f>
        <v>0</v>
      </c>
      <c r="E245" s="210">
        <f>'Sch Parent TB Converter'!D232</f>
        <v>0</v>
      </c>
      <c r="F245" s="210">
        <f>'Sch Parent TB Converter'!E232</f>
        <v>0</v>
      </c>
      <c r="G245" s="883">
        <f>F245</f>
        <v>0</v>
      </c>
    </row>
    <row r="246" spans="1:14" s="69" customFormat="1" x14ac:dyDescent="0.2">
      <c r="A246" s="280"/>
      <c r="B246" s="280"/>
      <c r="C246" s="58"/>
      <c r="D246" s="282"/>
      <c r="E246" s="887"/>
      <c r="F246" s="887"/>
      <c r="G246" s="887"/>
      <c r="H246" s="52"/>
      <c r="I246" s="52"/>
      <c r="J246" s="52"/>
      <c r="K246" s="52"/>
      <c r="L246" s="52"/>
      <c r="M246" s="52"/>
      <c r="N246" s="52"/>
    </row>
    <row r="247" spans="1:14" x14ac:dyDescent="0.2">
      <c r="A247" s="342"/>
      <c r="B247" s="342"/>
      <c r="C247" s="344" t="s">
        <v>254</v>
      </c>
      <c r="D247" s="361"/>
      <c r="E247" s="878"/>
      <c r="F247" s="878"/>
      <c r="G247" s="878"/>
    </row>
    <row r="248" spans="1:14" x14ac:dyDescent="0.2">
      <c r="A248" s="280"/>
      <c r="B248" s="280"/>
      <c r="C248" s="239" t="s">
        <v>233</v>
      </c>
      <c r="D248" s="208"/>
      <c r="E248" s="786"/>
      <c r="F248" s="786"/>
      <c r="G248" s="786"/>
    </row>
    <row r="249" spans="1:14" s="69" customFormat="1" x14ac:dyDescent="0.2">
      <c r="A249" s="280">
        <v>8310</v>
      </c>
      <c r="B249" s="280"/>
      <c r="C249" s="78" t="s">
        <v>255</v>
      </c>
      <c r="D249" s="210">
        <f>'Sch Parent TB Converter'!C236</f>
        <v>0</v>
      </c>
      <c r="E249" s="210">
        <f>'Sch Parent TB Converter'!D236</f>
        <v>0</v>
      </c>
      <c r="F249" s="210">
        <f>'Sch Parent TB Converter'!E236</f>
        <v>0</v>
      </c>
      <c r="G249" s="883">
        <f>F249</f>
        <v>0</v>
      </c>
      <c r="H249" s="52"/>
      <c r="I249" s="52"/>
      <c r="J249" s="52"/>
      <c r="K249" s="52"/>
      <c r="L249" s="52"/>
      <c r="M249" s="52"/>
      <c r="N249" s="52"/>
    </row>
    <row r="250" spans="1:14" s="69" customFormat="1" x14ac:dyDescent="0.2">
      <c r="A250" s="280">
        <v>8320</v>
      </c>
      <c r="B250" s="280"/>
      <c r="C250" s="78" t="s">
        <v>256</v>
      </c>
      <c r="D250" s="210">
        <f>'Sch Parent TB Converter'!C237</f>
        <v>0</v>
      </c>
      <c r="E250" s="210">
        <f>'Sch Parent TB Converter'!D237</f>
        <v>0</v>
      </c>
      <c r="F250" s="210">
        <f>'Sch Parent TB Converter'!E237</f>
        <v>0</v>
      </c>
      <c r="G250" s="883">
        <f>F250</f>
        <v>0</v>
      </c>
      <c r="H250" s="52"/>
      <c r="I250" s="52"/>
      <c r="J250" s="52"/>
      <c r="K250" s="52"/>
      <c r="L250" s="52"/>
      <c r="M250" s="52"/>
      <c r="N250" s="52"/>
    </row>
    <row r="251" spans="1:14" x14ac:dyDescent="0.2">
      <c r="A251" s="280">
        <v>8330</v>
      </c>
      <c r="B251" s="280"/>
      <c r="C251" s="78" t="s">
        <v>257</v>
      </c>
      <c r="D251" s="210">
        <f>'Sch Parent TB Converter'!C238</f>
        <v>0</v>
      </c>
      <c r="E251" s="210">
        <f>'Sch Parent TB Converter'!D238</f>
        <v>0</v>
      </c>
      <c r="F251" s="210">
        <f>'Sch Parent TB Converter'!E238</f>
        <v>0</v>
      </c>
      <c r="G251" s="883">
        <f>F251</f>
        <v>0</v>
      </c>
    </row>
    <row r="252" spans="1:14" x14ac:dyDescent="0.2">
      <c r="A252" s="280"/>
      <c r="B252" s="280"/>
      <c r="C252" s="78"/>
      <c r="D252" s="210"/>
      <c r="E252" s="886"/>
      <c r="F252" s="886"/>
      <c r="G252" s="886"/>
    </row>
    <row r="253" spans="1:14" x14ac:dyDescent="0.2">
      <c r="A253" s="342"/>
      <c r="B253" s="342"/>
      <c r="C253" s="344" t="s">
        <v>258</v>
      </c>
      <c r="D253" s="361"/>
      <c r="E253" s="878"/>
      <c r="F253" s="878"/>
      <c r="G253" s="878"/>
    </row>
    <row r="254" spans="1:14" x14ac:dyDescent="0.2">
      <c r="A254" s="280"/>
      <c r="B254" s="280"/>
      <c r="C254" s="239" t="s">
        <v>233</v>
      </c>
      <c r="D254" s="208"/>
      <c r="E254" s="786"/>
      <c r="F254" s="786"/>
      <c r="G254" s="786"/>
    </row>
    <row r="255" spans="1:14" x14ac:dyDescent="0.2">
      <c r="A255" s="280">
        <v>5241</v>
      </c>
      <c r="B255" s="280"/>
      <c r="C255" s="78" t="s">
        <v>259</v>
      </c>
      <c r="D255" s="208">
        <f>'Sch Parent TB Converter'!C242</f>
        <v>0</v>
      </c>
      <c r="E255" s="208">
        <f>'Sch Parent TB Converter'!D242</f>
        <v>0</v>
      </c>
      <c r="F255" s="208">
        <f>'Sch Parent TB Converter'!E242</f>
        <v>0</v>
      </c>
      <c r="G255" s="786">
        <v>0</v>
      </c>
    </row>
    <row r="256" spans="1:14" x14ac:dyDescent="0.2">
      <c r="A256" s="280">
        <v>5890</v>
      </c>
      <c r="B256" s="280"/>
      <c r="C256" s="78" t="s">
        <v>260</v>
      </c>
      <c r="D256" s="208">
        <f>'Sch Parent TB Converter'!C243</f>
        <v>0</v>
      </c>
      <c r="E256" s="208">
        <f>'Sch Parent TB Converter'!D243</f>
        <v>0</v>
      </c>
      <c r="F256" s="208">
        <f>'Sch Parent TB Converter'!E243</f>
        <v>0</v>
      </c>
      <c r="G256" s="786">
        <v>0</v>
      </c>
    </row>
    <row r="257" spans="1:14" ht="12.75" customHeight="1" x14ac:dyDescent="0.2">
      <c r="A257" s="280"/>
      <c r="B257" s="280"/>
      <c r="D257" s="207"/>
      <c r="E257" s="787"/>
      <c r="F257" s="787"/>
      <c r="G257" s="787"/>
    </row>
    <row r="258" spans="1:14" x14ac:dyDescent="0.2">
      <c r="A258" s="342"/>
      <c r="B258" s="342"/>
      <c r="C258" s="344" t="s">
        <v>261</v>
      </c>
      <c r="D258" s="361"/>
      <c r="E258" s="878"/>
      <c r="F258" s="878"/>
      <c r="G258" s="878"/>
    </row>
    <row r="259" spans="1:14" x14ac:dyDescent="0.2">
      <c r="A259" s="280"/>
      <c r="B259" s="280"/>
      <c r="C259" s="239" t="s">
        <v>233</v>
      </c>
      <c r="D259" s="208"/>
      <c r="E259" s="786"/>
      <c r="F259" s="786"/>
      <c r="G259" s="786"/>
    </row>
    <row r="260" spans="1:14" ht="12.75" customHeight="1" x14ac:dyDescent="0.2">
      <c r="A260" s="280">
        <v>5260</v>
      </c>
      <c r="B260" s="280"/>
      <c r="C260" s="355" t="s">
        <v>262</v>
      </c>
      <c r="D260" s="208">
        <f>'Sch Parent TB Converter'!C247</f>
        <v>0</v>
      </c>
      <c r="E260" s="208">
        <f>'Sch Parent TB Converter'!D247</f>
        <v>0</v>
      </c>
      <c r="F260" s="208">
        <f>'Sch Parent TB Converter'!E247</f>
        <v>0</v>
      </c>
      <c r="G260" s="883">
        <f>F260</f>
        <v>0</v>
      </c>
    </row>
    <row r="261" spans="1:14" ht="12.75" customHeight="1" x14ac:dyDescent="0.2">
      <c r="A261" s="280">
        <v>5260</v>
      </c>
      <c r="B261" s="280"/>
      <c r="C261" s="355" t="s">
        <v>263</v>
      </c>
      <c r="D261" s="208">
        <f>'Sch Parent TB Converter'!C248</f>
        <v>0</v>
      </c>
      <c r="E261" s="208">
        <f>'Sch Parent TB Converter'!D248</f>
        <v>0</v>
      </c>
      <c r="F261" s="208">
        <f>'Sch Parent TB Converter'!E248</f>
        <v>0</v>
      </c>
      <c r="G261" s="883">
        <f>F261</f>
        <v>0</v>
      </c>
    </row>
    <row r="262" spans="1:14" ht="12.75" customHeight="1" x14ac:dyDescent="0.2">
      <c r="A262" s="280">
        <v>5260</v>
      </c>
      <c r="B262" s="280"/>
      <c r="C262" s="355" t="s">
        <v>312</v>
      </c>
      <c r="D262" s="208">
        <f>'Sch Parent TB Converter'!C249</f>
        <v>0</v>
      </c>
      <c r="E262" s="208">
        <f>'Sch Parent TB Converter'!D249</f>
        <v>0</v>
      </c>
      <c r="F262" s="208">
        <f>'Sch Parent TB Converter'!E249</f>
        <v>0</v>
      </c>
      <c r="G262" s="883">
        <f>F262</f>
        <v>0</v>
      </c>
    </row>
    <row r="263" spans="1:14" x14ac:dyDescent="0.2">
      <c r="A263" s="280">
        <v>5260</v>
      </c>
      <c r="B263" s="280"/>
      <c r="C263" s="355" t="s">
        <v>265</v>
      </c>
      <c r="D263" s="208">
        <f>'Sch Parent TB Converter'!C250</f>
        <v>0</v>
      </c>
      <c r="E263" s="208">
        <f>'Sch Parent TB Converter'!D250</f>
        <v>0</v>
      </c>
      <c r="F263" s="208">
        <f>'Sch Parent TB Converter'!E250</f>
        <v>0</v>
      </c>
      <c r="G263" s="883">
        <f>F263</f>
        <v>0</v>
      </c>
    </row>
    <row r="264" spans="1:14" x14ac:dyDescent="0.2">
      <c r="A264" s="280"/>
      <c r="B264" s="280"/>
      <c r="D264" s="207"/>
      <c r="E264" s="787"/>
      <c r="F264" s="787"/>
      <c r="G264" s="787"/>
    </row>
    <row r="265" spans="1:14" x14ac:dyDescent="0.2">
      <c r="A265" s="342"/>
      <c r="B265" s="342"/>
      <c r="C265" s="344" t="s">
        <v>266</v>
      </c>
      <c r="D265" s="361"/>
      <c r="E265" s="878"/>
      <c r="F265" s="878"/>
      <c r="G265" s="878"/>
    </row>
    <row r="266" spans="1:14" x14ac:dyDescent="0.2">
      <c r="A266" s="280"/>
      <c r="B266" s="280"/>
      <c r="C266" s="239" t="s">
        <v>233</v>
      </c>
      <c r="D266" s="208"/>
      <c r="E266" s="786"/>
      <c r="F266" s="786"/>
      <c r="G266" s="786"/>
    </row>
    <row r="267" spans="1:14" ht="12.75" customHeight="1" x14ac:dyDescent="0.2">
      <c r="A267" s="280">
        <v>5262</v>
      </c>
      <c r="B267" s="280"/>
      <c r="C267" s="78" t="s">
        <v>267</v>
      </c>
      <c r="D267" s="207">
        <f>'Sch Parent TB Converter'!C254</f>
        <v>0</v>
      </c>
      <c r="E267" s="207">
        <f>'Sch Parent TB Converter'!D254</f>
        <v>0</v>
      </c>
      <c r="F267" s="207">
        <f>'Sch Parent TB Converter'!E254</f>
        <v>0</v>
      </c>
      <c r="G267" s="787">
        <v>0</v>
      </c>
    </row>
    <row r="268" spans="1:14" x14ac:dyDescent="0.2">
      <c r="A268" s="280"/>
      <c r="B268" s="280"/>
      <c r="C268" s="61"/>
      <c r="D268" s="207"/>
      <c r="E268" s="787"/>
      <c r="F268" s="787"/>
      <c r="G268" s="787"/>
    </row>
    <row r="269" spans="1:14" x14ac:dyDescent="0.2">
      <c r="A269" s="342"/>
      <c r="B269" s="342"/>
      <c r="C269" s="344" t="s">
        <v>268</v>
      </c>
      <c r="D269" s="361"/>
      <c r="E269" s="878"/>
      <c r="F269" s="878"/>
      <c r="G269" s="878"/>
    </row>
    <row r="270" spans="1:14" x14ac:dyDescent="0.2">
      <c r="A270" s="280"/>
      <c r="B270" s="280"/>
      <c r="C270" s="239" t="s">
        <v>233</v>
      </c>
      <c r="D270" s="208"/>
      <c r="E270" s="786"/>
      <c r="F270" s="786"/>
      <c r="G270" s="786"/>
    </row>
    <row r="271" spans="1:14" ht="12.75" customHeight="1" x14ac:dyDescent="0.2">
      <c r="A271" s="280">
        <v>5261</v>
      </c>
      <c r="B271" s="280"/>
      <c r="C271" s="78" t="s">
        <v>269</v>
      </c>
      <c r="D271" s="207">
        <f>'Sch Parent TB Converter'!C258</f>
        <v>0</v>
      </c>
      <c r="E271" s="207">
        <f>'Sch Parent TB Converter'!D258</f>
        <v>0</v>
      </c>
      <c r="F271" s="207">
        <f>'Sch Parent TB Converter'!E258</f>
        <v>0</v>
      </c>
      <c r="G271" s="787">
        <v>0</v>
      </c>
    </row>
    <row r="272" spans="1:14" s="63" customFormat="1" x14ac:dyDescent="0.2">
      <c r="A272" s="280"/>
      <c r="B272" s="280"/>
      <c r="C272" s="72"/>
      <c r="D272" s="207"/>
      <c r="E272" s="787"/>
      <c r="F272" s="787"/>
      <c r="G272" s="787"/>
      <c r="H272" s="52"/>
      <c r="I272" s="52"/>
      <c r="J272" s="52"/>
      <c r="K272" s="52"/>
      <c r="L272" s="52"/>
      <c r="M272" s="52"/>
      <c r="N272" s="52"/>
    </row>
    <row r="273" spans="1:7" ht="12.75" customHeight="1" x14ac:dyDescent="0.2">
      <c r="A273" s="342"/>
      <c r="B273" s="342"/>
      <c r="C273" s="344" t="s">
        <v>270</v>
      </c>
      <c r="D273" s="361"/>
      <c r="E273" s="878"/>
      <c r="F273" s="878"/>
      <c r="G273" s="878"/>
    </row>
    <row r="274" spans="1:7" ht="12.75" customHeight="1" x14ac:dyDescent="0.2">
      <c r="A274" s="280"/>
      <c r="B274" s="280"/>
      <c r="C274" s="239" t="s">
        <v>271</v>
      </c>
      <c r="D274" s="208"/>
      <c r="E274" s="786"/>
      <c r="F274" s="786"/>
      <c r="G274" s="786"/>
    </row>
    <row r="275" spans="1:7" x14ac:dyDescent="0.2">
      <c r="A275" s="280">
        <v>3220</v>
      </c>
      <c r="B275" s="280"/>
      <c r="C275" s="78" t="s">
        <v>272</v>
      </c>
      <c r="D275" s="208">
        <f>'Sch Parent TB Converter'!C262</f>
        <v>0</v>
      </c>
      <c r="E275" s="208">
        <f>'Sch Parent TB Converter'!D262</f>
        <v>0</v>
      </c>
      <c r="F275" s="208">
        <f>'Sch Parent TB Converter'!E262</f>
        <v>0</v>
      </c>
      <c r="G275" s="883">
        <f>F275</f>
        <v>0</v>
      </c>
    </row>
    <row r="276" spans="1:7" x14ac:dyDescent="0.2">
      <c r="A276" s="280">
        <v>3200</v>
      </c>
      <c r="B276" s="280"/>
      <c r="C276" s="78" t="s">
        <v>273</v>
      </c>
      <c r="D276" s="208">
        <f>'Sch Parent TB Converter'!C263</f>
        <v>0</v>
      </c>
      <c r="E276" s="208">
        <f>'Sch Parent TB Converter'!D263</f>
        <v>0</v>
      </c>
      <c r="F276" s="208">
        <f>'Sch Parent TB Converter'!E263</f>
        <v>0</v>
      </c>
      <c r="G276" s="883">
        <v>0</v>
      </c>
    </row>
    <row r="277" spans="1:7" x14ac:dyDescent="0.2">
      <c r="A277" s="280">
        <v>3230</v>
      </c>
      <c r="B277" s="280"/>
      <c r="C277" s="78" t="s">
        <v>274</v>
      </c>
      <c r="D277" s="208">
        <f>'Sch Parent TB Converter'!C264</f>
        <v>0</v>
      </c>
      <c r="E277" s="208">
        <f>'Sch Parent TB Converter'!D264</f>
        <v>0</v>
      </c>
      <c r="F277" s="208">
        <f>'Sch Parent TB Converter'!E264</f>
        <v>0</v>
      </c>
      <c r="G277" s="883">
        <v>0</v>
      </c>
    </row>
    <row r="278" spans="1:7" x14ac:dyDescent="0.2">
      <c r="A278" s="280"/>
      <c r="B278" s="280"/>
      <c r="C278" s="78"/>
      <c r="D278" s="207"/>
      <c r="E278" s="787"/>
      <c r="F278" s="787"/>
      <c r="G278" s="883"/>
    </row>
    <row r="279" spans="1:7" x14ac:dyDescent="0.2">
      <c r="A279" s="689"/>
      <c r="B279" s="280"/>
      <c r="C279" s="1044"/>
      <c r="D279" s="890"/>
      <c r="E279" s="891"/>
      <c r="F279" s="891"/>
      <c r="G279" s="891"/>
    </row>
    <row r="280" spans="1:7" x14ac:dyDescent="0.2">
      <c r="B280" s="888"/>
      <c r="D280" s="283"/>
      <c r="E280" s="885"/>
      <c r="F280" s="885"/>
      <c r="G280" s="885"/>
    </row>
    <row r="281" spans="1:7" x14ac:dyDescent="0.2">
      <c r="B281" s="889"/>
      <c r="C281" s="358" t="s">
        <v>313</v>
      </c>
      <c r="D281" s="284">
        <f>SUBTOTAL(9,D12:D280)</f>
        <v>0</v>
      </c>
      <c r="E281" s="284">
        <f t="shared" ref="E281:G281" si="9">SUBTOTAL(9,E12:E280)</f>
        <v>0</v>
      </c>
      <c r="F281" s="284">
        <f t="shared" si="9"/>
        <v>0</v>
      </c>
      <c r="G281" s="284">
        <f t="shared" si="9"/>
        <v>0</v>
      </c>
    </row>
    <row r="282" spans="1:7" x14ac:dyDescent="0.2">
      <c r="D282" s="190"/>
      <c r="E282" s="190"/>
      <c r="F282" s="190"/>
      <c r="G282" s="190"/>
    </row>
    <row r="283" spans="1:7" x14ac:dyDescent="0.2">
      <c r="A283" s="52"/>
      <c r="B283" s="52"/>
      <c r="D283" s="190"/>
      <c r="E283" s="190"/>
      <c r="F283" s="190"/>
      <c r="G283" s="190"/>
    </row>
    <row r="284" spans="1:7" x14ac:dyDescent="0.2">
      <c r="A284" s="52"/>
      <c r="B284" s="52"/>
      <c r="D284" s="190"/>
      <c r="E284" s="190"/>
      <c r="F284" s="190"/>
      <c r="G284" s="190"/>
    </row>
    <row r="285" spans="1:7" x14ac:dyDescent="0.2">
      <c r="A285" s="52"/>
      <c r="B285" s="52"/>
      <c r="D285" s="190"/>
      <c r="E285" s="190"/>
      <c r="F285" s="190"/>
      <c r="G285" s="190"/>
    </row>
    <row r="286" spans="1:7" x14ac:dyDescent="0.2">
      <c r="A286" s="52"/>
      <c r="B286" s="52"/>
      <c r="D286" s="190"/>
      <c r="E286" s="190"/>
      <c r="F286" s="190"/>
      <c r="G286" s="190"/>
    </row>
    <row r="287" spans="1:7" x14ac:dyDescent="0.2">
      <c r="A287" s="52"/>
      <c r="B287" s="52"/>
      <c r="D287" s="190"/>
      <c r="E287" s="190"/>
      <c r="F287" s="190"/>
      <c r="G287" s="190"/>
    </row>
    <row r="288" spans="1:7" x14ac:dyDescent="0.2">
      <c r="A288" s="52"/>
      <c r="B288" s="52"/>
      <c r="D288" s="190"/>
      <c r="E288" s="190"/>
      <c r="F288" s="190"/>
      <c r="G288" s="190"/>
    </row>
    <row r="289" spans="1:7" x14ac:dyDescent="0.2">
      <c r="A289" s="52"/>
      <c r="B289" s="52"/>
      <c r="D289" s="190"/>
      <c r="E289" s="190"/>
      <c r="F289" s="190"/>
      <c r="G289" s="190"/>
    </row>
    <row r="290" spans="1:7" x14ac:dyDescent="0.2">
      <c r="A290" s="52"/>
      <c r="B290" s="52"/>
      <c r="D290" s="190"/>
      <c r="E290" s="190"/>
      <c r="F290" s="190"/>
      <c r="G290" s="190"/>
    </row>
    <row r="291" spans="1:7" x14ac:dyDescent="0.2">
      <c r="A291" s="52"/>
      <c r="B291" s="52"/>
      <c r="D291" s="190"/>
      <c r="E291" s="190"/>
      <c r="F291" s="190"/>
      <c r="G291" s="190"/>
    </row>
    <row r="292" spans="1:7" x14ac:dyDescent="0.2">
      <c r="A292" s="52"/>
      <c r="B292" s="52"/>
      <c r="D292" s="190"/>
      <c r="E292" s="190"/>
      <c r="F292" s="190"/>
      <c r="G292" s="190"/>
    </row>
    <row r="293" spans="1:7" x14ac:dyDescent="0.2">
      <c r="A293" s="52"/>
      <c r="B293" s="52"/>
      <c r="D293" s="190"/>
      <c r="E293" s="190"/>
      <c r="F293" s="190"/>
      <c r="G293" s="190"/>
    </row>
    <row r="294" spans="1:7" x14ac:dyDescent="0.2">
      <c r="A294" s="52"/>
      <c r="B294" s="52"/>
      <c r="D294" s="190"/>
      <c r="E294" s="190"/>
      <c r="F294" s="190"/>
      <c r="G294" s="190"/>
    </row>
    <row r="295" spans="1:7" x14ac:dyDescent="0.2">
      <c r="A295" s="52"/>
      <c r="B295" s="52"/>
      <c r="D295" s="190"/>
      <c r="E295" s="190"/>
      <c r="F295" s="190"/>
      <c r="G295" s="190"/>
    </row>
    <row r="296" spans="1:7" x14ac:dyDescent="0.2">
      <c r="A296" s="52"/>
      <c r="B296" s="52"/>
      <c r="D296" s="190"/>
      <c r="E296" s="190"/>
      <c r="F296" s="190"/>
      <c r="G296" s="190"/>
    </row>
    <row r="297" spans="1:7" x14ac:dyDescent="0.2">
      <c r="A297" s="52"/>
      <c r="B297" s="52"/>
      <c r="D297" s="190"/>
      <c r="E297" s="190"/>
      <c r="F297" s="190"/>
      <c r="G297" s="190"/>
    </row>
    <row r="298" spans="1:7" x14ac:dyDescent="0.2">
      <c r="A298" s="52"/>
      <c r="B298" s="52"/>
      <c r="D298" s="190"/>
      <c r="E298" s="190"/>
      <c r="F298" s="190"/>
      <c r="G298" s="190"/>
    </row>
    <row r="299" spans="1:7" x14ac:dyDescent="0.2">
      <c r="A299" s="52"/>
      <c r="B299" s="52"/>
      <c r="D299" s="190"/>
      <c r="E299" s="190"/>
      <c r="F299" s="190"/>
      <c r="G299" s="190"/>
    </row>
    <row r="300" spans="1:7" x14ac:dyDescent="0.2">
      <c r="A300" s="52"/>
      <c r="B300" s="52"/>
      <c r="D300" s="190"/>
      <c r="E300" s="190"/>
      <c r="F300" s="190"/>
      <c r="G300" s="190"/>
    </row>
    <row r="301" spans="1:7" x14ac:dyDescent="0.2">
      <c r="A301" s="52"/>
      <c r="B301" s="52"/>
      <c r="D301" s="190"/>
      <c r="E301" s="190"/>
      <c r="F301" s="190"/>
      <c r="G301" s="190"/>
    </row>
    <row r="302" spans="1:7" x14ac:dyDescent="0.2">
      <c r="A302" s="52"/>
      <c r="B302" s="52"/>
      <c r="D302" s="190"/>
      <c r="E302" s="190"/>
      <c r="F302" s="190"/>
      <c r="G302" s="190"/>
    </row>
    <row r="303" spans="1:7" x14ac:dyDescent="0.2">
      <c r="A303" s="52"/>
      <c r="B303" s="52"/>
      <c r="D303" s="190"/>
      <c r="E303" s="190"/>
      <c r="F303" s="190"/>
      <c r="G303" s="190"/>
    </row>
    <row r="304" spans="1:7" x14ac:dyDescent="0.2">
      <c r="A304" s="52"/>
      <c r="B304" s="52"/>
      <c r="D304" s="190"/>
      <c r="E304" s="190"/>
      <c r="F304" s="190"/>
      <c r="G304" s="190"/>
    </row>
    <row r="305" spans="1:6" x14ac:dyDescent="0.2">
      <c r="A305" s="52"/>
      <c r="B305" s="52"/>
      <c r="D305" s="190"/>
      <c r="E305" s="190"/>
      <c r="F305" s="190"/>
    </row>
    <row r="306" spans="1:6" x14ac:dyDescent="0.2">
      <c r="A306" s="52"/>
      <c r="B306" s="52"/>
      <c r="D306" s="190"/>
      <c r="E306" s="190"/>
      <c r="F306" s="190"/>
    </row>
    <row r="321" s="52" customFormat="1" ht="12.75" customHeight="1" x14ac:dyDescent="0.2"/>
  </sheetData>
  <mergeCells count="2">
    <mergeCell ref="I4:N4"/>
    <mergeCell ref="I5:N7"/>
  </mergeCells>
  <conditionalFormatting sqref="H4">
    <cfRule type="containsText" dxfId="66" priority="3" operator="containsText" text="Does Not">
      <formula>NOT(ISERROR(SEARCH("Does Not",H4)))</formula>
    </cfRule>
    <cfRule type="containsText" dxfId="65" priority="4" operator="containsText" text="Balances">
      <formula>NOT(ISERROR(SEARCH("Balances",H4)))</formula>
    </cfRule>
  </conditionalFormatting>
  <conditionalFormatting sqref="D4:G4">
    <cfRule type="containsText" dxfId="64" priority="1" operator="containsText" text="Does Not">
      <formula>NOT(ISERROR(SEARCH("Does Not",D4)))</formula>
    </cfRule>
    <cfRule type="containsText" dxfId="63" priority="2" operator="containsText" text="Balances">
      <formula>NOT(ISERROR(SEARCH("Balances",D4)))</formula>
    </cfRule>
  </conditionalFormatting>
  <printOptions headings="1"/>
  <pageMargins left="0.70866141732283472" right="0.70866141732283472" top="0.74803149606299213" bottom="0.74803149606299213" header="0.31496062992125984" footer="0.31496062992125984"/>
  <pageSetup paperSize="8" scale="94" fitToHeight="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249977111117893"/>
  </sheetPr>
  <dimension ref="A1:J506"/>
  <sheetViews>
    <sheetView zoomScale="90" zoomScaleNormal="90" workbookViewId="0">
      <pane ySplit="2" topLeftCell="A3" activePane="bottomLeft" state="frozen"/>
      <selection activeCell="G46" sqref="G46"/>
      <selection pane="bottomLeft" activeCell="A3" sqref="A3:F18"/>
    </sheetView>
  </sheetViews>
  <sheetFormatPr defaultColWidth="9.140625" defaultRowHeight="12.75" x14ac:dyDescent="0.2"/>
  <cols>
    <col min="1" max="1" width="10" style="270" bestFit="1" customWidth="1"/>
    <col min="2" max="2" width="35.140625" style="270" customWidth="1"/>
    <col min="3" max="3" width="18.7109375" style="1121" customWidth="1"/>
    <col min="4" max="4" width="18.7109375" style="1122" customWidth="1"/>
    <col min="5" max="6" width="18.7109375" style="270" customWidth="1"/>
    <col min="7" max="7" width="4.85546875" style="270" hidden="1" customWidth="1"/>
    <col min="8" max="8" width="2.140625" style="270" customWidth="1"/>
    <col min="9" max="9" width="66.28515625" style="270" customWidth="1"/>
    <col min="10" max="10" width="24.7109375" style="270" customWidth="1"/>
    <col min="11" max="11" width="9.140625" style="270" customWidth="1"/>
    <col min="12" max="16384" width="9.140625" style="270"/>
  </cols>
  <sheetData>
    <row r="1" spans="1:10" s="269" customFormat="1" x14ac:dyDescent="0.2">
      <c r="A1" s="1284"/>
      <c r="B1" s="1284"/>
      <c r="C1" s="1285" t="str">
        <f>IF(ROUND(SUM(C3:C808),0)=0,"Balances","Does Not Balance")</f>
        <v>Balances</v>
      </c>
      <c r="D1" s="1285" t="str">
        <f>IF(ROUND(SUM(D3:D808),0)=0,"Balances","Does Not Balance")</f>
        <v>Balances</v>
      </c>
      <c r="E1" s="1285" t="str">
        <f>IF(ROUND(SUM(E3:E808),0)=0,"Balances","Does Not Balance")</f>
        <v>Balances</v>
      </c>
      <c r="F1" s="1285" t="str">
        <f>IF(ROUND(SUM(F3:F808),0)=0,"Balances","Does Not Balance")</f>
        <v>Balances</v>
      </c>
      <c r="G1" s="1284"/>
      <c r="H1" s="1284"/>
    </row>
    <row r="2" spans="1:10" ht="25.5" x14ac:dyDescent="0.2">
      <c r="A2" s="995" t="s">
        <v>97</v>
      </c>
      <c r="B2" s="995" t="s">
        <v>98</v>
      </c>
      <c r="C2" s="1101" t="str">
        <f>"Actual "&amp;FY&amp;" Amount"</f>
        <v>Actual 2021 Amount</v>
      </c>
      <c r="D2" s="1101" t="str">
        <f>"Budget "&amp;FY&amp;" Amount"</f>
        <v>Budget 2021 Amount</v>
      </c>
      <c r="E2" s="1101" t="str">
        <f>"Actual "&amp;PY&amp;" Amount"</f>
        <v>Actual 2020 Amount</v>
      </c>
      <c r="F2" s="1101" t="str">
        <f>"Opening B/S for Budget "&amp;FY</f>
        <v>Opening B/S for Budget 2021</v>
      </c>
      <c r="G2" s="1102"/>
      <c r="H2" s="1102"/>
      <c r="I2" s="997" t="s">
        <v>99</v>
      </c>
      <c r="J2" s="270" t="s">
        <v>100</v>
      </c>
    </row>
    <row r="3" spans="1:10" x14ac:dyDescent="0.2">
      <c r="A3" s="1386"/>
      <c r="B3" s="1387"/>
      <c r="C3" s="1388"/>
      <c r="D3" s="1388"/>
      <c r="E3" s="1388"/>
      <c r="F3" s="1388"/>
      <c r="G3" s="1106" t="str">
        <f>IF($A3="","",IFERROR(ROW(INDEX('Subsidiary TB Converter '!$ED$1:$ED$267,MATCH(TRUE,INDEX(ISNUMBER(SEARCH("x"&amp;A3&amp;"x",'Subsidiary TB Converter '!$ED$1:$ED$267)),0),0))),""))</f>
        <v/>
      </c>
      <c r="H3" s="332"/>
      <c r="I3" s="1087" t="str">
        <f ca="1">IF(AND($G3="",$A3=""),"",IF(AND($G3="",$A3&lt;&gt;""),"Missing from Converter Sheet",INDIRECT("'"&amp;$J$3&amp;"'!B"&amp;G3)))</f>
        <v/>
      </c>
      <c r="J3" s="270" t="str">
        <f ca="1">RIGHT(CELL("filename",'Subsidiary TB Converter '!$A$4),LEN(CELL("filename",'Subsidiary TB Converter '!$A$4))-FIND("]",CELL("filename",'Subsidiary TB Converter '!$A$4)))</f>
        <v xml:space="preserve">Subsidiary TB Converter </v>
      </c>
    </row>
    <row r="4" spans="1:10" x14ac:dyDescent="0.2">
      <c r="A4" s="1386"/>
      <c r="B4" s="1387"/>
      <c r="C4" s="1388"/>
      <c r="D4" s="1388"/>
      <c r="E4" s="1388"/>
      <c r="F4" s="1388"/>
      <c r="G4" s="1106" t="str">
        <f>IF($A4="","",IFERROR(ROW(INDEX('Subsidiary TB Converter '!$ED$1:$ED$267,MATCH(TRUE,INDEX(ISNUMBER(SEARCH("x"&amp;A4&amp;"x",'Subsidiary TB Converter '!$ED$1:$ED$267)),0),0))),""))</f>
        <v/>
      </c>
      <c r="H4" s="332"/>
      <c r="I4" s="1087" t="str">
        <f t="shared" ref="I4:I66" ca="1" si="0">IF(AND($G4="",$A4=""),"",IF(AND($G4="",$A4&lt;&gt;""),"Missing from Converter Sheet",INDIRECT("'"&amp;$J$3&amp;"'!B"&amp;G4)))</f>
        <v/>
      </c>
    </row>
    <row r="5" spans="1:10" x14ac:dyDescent="0.2">
      <c r="A5" s="1386"/>
      <c r="B5" s="1387"/>
      <c r="C5" s="1388"/>
      <c r="D5" s="1388"/>
      <c r="E5" s="1388"/>
      <c r="F5" s="1388"/>
      <c r="G5" s="1106" t="str">
        <f>IF($A5="","",IFERROR(ROW(INDEX('Subsidiary TB Converter '!$ED$1:$ED$267,MATCH(TRUE,INDEX(ISNUMBER(SEARCH("x"&amp;A5&amp;"x",'Subsidiary TB Converter '!$ED$1:$ED$267)),0),0))),""))</f>
        <v/>
      </c>
      <c r="H5" s="332"/>
      <c r="I5" s="1087" t="str">
        <f t="shared" ca="1" si="0"/>
        <v/>
      </c>
    </row>
    <row r="6" spans="1:10" x14ac:dyDescent="0.2">
      <c r="A6" s="1386"/>
      <c r="B6" s="1387"/>
      <c r="C6" s="1388"/>
      <c r="D6" s="1388"/>
      <c r="E6" s="1388"/>
      <c r="F6" s="1388"/>
      <c r="G6" s="1106" t="str">
        <f>IF($A6="","",IFERROR(ROW(INDEX('Subsidiary TB Converter '!$ED$1:$ED$267,MATCH(TRUE,INDEX(ISNUMBER(SEARCH("x"&amp;A6&amp;"x",'Subsidiary TB Converter '!$ED$1:$ED$267)),0),0))),""))</f>
        <v/>
      </c>
      <c r="H6" s="332"/>
      <c r="I6" s="1087" t="str">
        <f t="shared" ca="1" si="0"/>
        <v/>
      </c>
    </row>
    <row r="7" spans="1:10" x14ac:dyDescent="0.2">
      <c r="A7" s="1386"/>
      <c r="B7" s="1387"/>
      <c r="C7" s="1388"/>
      <c r="D7" s="1388"/>
      <c r="E7" s="1388"/>
      <c r="F7" s="1388"/>
      <c r="G7" s="1106" t="str">
        <f>IF($A7="","",IFERROR(ROW(INDEX('Subsidiary TB Converter '!$ED$1:$ED$267,MATCH(TRUE,INDEX(ISNUMBER(SEARCH("x"&amp;A7&amp;"x",'Subsidiary TB Converter '!$ED$1:$ED$267)),0),0))),""))</f>
        <v/>
      </c>
      <c r="H7" s="332"/>
      <c r="I7" s="1087" t="str">
        <f t="shared" ca="1" si="0"/>
        <v/>
      </c>
    </row>
    <row r="8" spans="1:10" x14ac:dyDescent="0.2">
      <c r="A8" s="1386"/>
      <c r="B8" s="1391"/>
      <c r="C8" s="1388"/>
      <c r="D8" s="1388"/>
      <c r="E8" s="1388"/>
      <c r="F8" s="1388"/>
      <c r="G8" s="1106" t="str">
        <f>IF($A8="","",IFERROR(ROW(INDEX('Subsidiary TB Converter '!$ED$1:$ED$267,MATCH(TRUE,INDEX(ISNUMBER(SEARCH("x"&amp;A8&amp;"x",'Subsidiary TB Converter '!$ED$1:$ED$267)),0),0))),""))</f>
        <v/>
      </c>
      <c r="H8" s="332"/>
      <c r="I8" s="1087" t="str">
        <f t="shared" ca="1" si="0"/>
        <v/>
      </c>
    </row>
    <row r="9" spans="1:10" x14ac:dyDescent="0.2">
      <c r="A9" s="1386"/>
      <c r="B9" s="1392"/>
      <c r="C9" s="1388"/>
      <c r="D9" s="1388"/>
      <c r="E9" s="1388"/>
      <c r="F9" s="1388"/>
      <c r="G9" s="1106" t="str">
        <f>IF($A9="","",IFERROR(ROW(INDEX('Subsidiary TB Converter '!$ED$1:$ED$267,MATCH(TRUE,INDEX(ISNUMBER(SEARCH("x"&amp;A9&amp;"x",'Subsidiary TB Converter '!$ED$1:$ED$267)),0),0))),""))</f>
        <v/>
      </c>
      <c r="H9" s="332"/>
      <c r="I9" s="1087" t="str">
        <f t="shared" ca="1" si="0"/>
        <v/>
      </c>
    </row>
    <row r="10" spans="1:10" x14ac:dyDescent="0.2">
      <c r="A10" s="1386"/>
      <c r="B10" s="1391"/>
      <c r="C10" s="1388"/>
      <c r="D10" s="1388"/>
      <c r="E10" s="1388"/>
      <c r="F10" s="1388"/>
      <c r="G10" s="1106" t="str">
        <f>IF($A10="","",IFERROR(ROW(INDEX('Subsidiary TB Converter '!$ED$1:$ED$267,MATCH(TRUE,INDEX(ISNUMBER(SEARCH("x"&amp;A10&amp;"x",'Subsidiary TB Converter '!$ED$1:$ED$267)),0),0))),""))</f>
        <v/>
      </c>
      <c r="H10" s="332"/>
      <c r="I10" s="1087" t="str">
        <f t="shared" ca="1" si="0"/>
        <v/>
      </c>
    </row>
    <row r="11" spans="1:10" x14ac:dyDescent="0.2">
      <c r="A11" s="1386"/>
      <c r="B11" s="1391"/>
      <c r="C11" s="1388"/>
      <c r="D11" s="1388"/>
      <c r="E11" s="1388"/>
      <c r="F11" s="1388"/>
      <c r="G11" s="1106" t="str">
        <f>IF($A11="","",IFERROR(ROW(INDEX('Subsidiary TB Converter '!$ED$1:$ED$267,MATCH(TRUE,INDEX(ISNUMBER(SEARCH("x"&amp;A11&amp;"x",'Subsidiary TB Converter '!$ED$1:$ED$267)),0),0))),""))</f>
        <v/>
      </c>
      <c r="H11" s="332"/>
      <c r="I11" s="1087" t="str">
        <f t="shared" ca="1" si="0"/>
        <v/>
      </c>
    </row>
    <row r="12" spans="1:10" x14ac:dyDescent="0.2">
      <c r="A12" s="1386"/>
      <c r="B12" s="1391"/>
      <c r="C12" s="1388"/>
      <c r="D12" s="1388"/>
      <c r="E12" s="1388"/>
      <c r="F12" s="1388"/>
      <c r="G12" s="1106" t="str">
        <f>IF($A12="","",IFERROR(ROW(INDEX('Subsidiary TB Converter '!$ED$1:$ED$267,MATCH(TRUE,INDEX(ISNUMBER(SEARCH("x"&amp;A12&amp;"x",'Subsidiary TB Converter '!$ED$1:$ED$267)),0),0))),""))</f>
        <v/>
      </c>
      <c r="H12" s="332"/>
      <c r="I12" s="1087" t="str">
        <f t="shared" ca="1" si="0"/>
        <v/>
      </c>
    </row>
    <row r="13" spans="1:10" x14ac:dyDescent="0.2">
      <c r="A13" s="1386"/>
      <c r="B13" s="1394"/>
      <c r="C13" s="1388"/>
      <c r="D13" s="1388"/>
      <c r="E13" s="1388"/>
      <c r="F13" s="1388"/>
      <c r="G13" s="1106" t="str">
        <f>IF($A13="","",IFERROR(ROW(INDEX('Subsidiary TB Converter '!$ED$1:$ED$267,MATCH(TRUE,INDEX(ISNUMBER(SEARCH("x"&amp;A13&amp;"x",'Subsidiary TB Converter '!$ED$1:$ED$267)),0),0))),""))</f>
        <v/>
      </c>
      <c r="H13" s="332"/>
      <c r="I13" s="1087" t="str">
        <f t="shared" ca="1" si="0"/>
        <v/>
      </c>
    </row>
    <row r="14" spans="1:10" x14ac:dyDescent="0.2">
      <c r="A14" s="1386"/>
      <c r="B14" s="1391"/>
      <c r="C14" s="1388"/>
      <c r="D14" s="1388"/>
      <c r="E14" s="1388"/>
      <c r="F14" s="1388"/>
      <c r="G14" s="1106" t="str">
        <f>IF($A14="","",IFERROR(ROW(INDEX('Subsidiary TB Converter '!$ED$1:$ED$267,MATCH(TRUE,INDEX(ISNUMBER(SEARCH("x"&amp;A14&amp;"x",'Subsidiary TB Converter '!$ED$1:$ED$267)),0),0))),""))</f>
        <v/>
      </c>
      <c r="H14" s="332"/>
      <c r="I14" s="1087" t="str">
        <f t="shared" ca="1" si="0"/>
        <v/>
      </c>
      <c r="J14" s="332"/>
    </row>
    <row r="15" spans="1:10" x14ac:dyDescent="0.2">
      <c r="A15" s="1386"/>
      <c r="B15" s="1393"/>
      <c r="C15" s="1390"/>
      <c r="D15" s="1390"/>
      <c r="E15" s="1390"/>
      <c r="F15" s="1390"/>
      <c r="G15" s="1106" t="str">
        <f>IF($A15="","",IFERROR(ROW(INDEX('Subsidiary TB Converter '!$ED$1:$ED$267,MATCH(TRUE,INDEX(ISNUMBER(SEARCH("x"&amp;A15&amp;"x",'Subsidiary TB Converter '!$ED$1:$ED$267)),0),0))),""))</f>
        <v/>
      </c>
      <c r="H15" s="332"/>
      <c r="I15" s="1087" t="str">
        <f t="shared" ca="1" si="0"/>
        <v/>
      </c>
    </row>
    <row r="16" spans="1:10" x14ac:dyDescent="0.2">
      <c r="A16" s="1389"/>
      <c r="B16" s="1393"/>
      <c r="C16" s="1390"/>
      <c r="D16" s="1390"/>
      <c r="E16" s="1390"/>
      <c r="F16" s="1390"/>
      <c r="G16" s="1106" t="str">
        <f>IF($A16="","",IFERROR(ROW(INDEX('Subsidiary TB Converter '!$ED$1:$ED$267,MATCH(TRUE,INDEX(ISNUMBER(SEARCH("x"&amp;A16&amp;"x",'Subsidiary TB Converter '!$ED$1:$ED$267)),0),0))),""))</f>
        <v/>
      </c>
      <c r="H16" s="332"/>
      <c r="I16" s="1087" t="str">
        <f t="shared" ca="1" si="0"/>
        <v/>
      </c>
    </row>
    <row r="17" spans="1:9" x14ac:dyDescent="0.2">
      <c r="A17" s="1103"/>
      <c r="B17" s="1107"/>
      <c r="C17" s="1105"/>
      <c r="D17" s="1105"/>
      <c r="E17" s="1105"/>
      <c r="F17" s="1105"/>
      <c r="G17" s="1106" t="str">
        <f>IF($A17="","",IFERROR(ROW(INDEX('Subsidiary TB Converter '!$ED$1:$ED$267,MATCH(TRUE,INDEX(ISNUMBER(SEARCH("x"&amp;A17&amp;"x",'Subsidiary TB Converter '!$ED$1:$ED$267)),0),0))),""))</f>
        <v/>
      </c>
      <c r="H17" s="332"/>
      <c r="I17" s="1087" t="str">
        <f t="shared" ca="1" si="0"/>
        <v/>
      </c>
    </row>
    <row r="18" spans="1:9" x14ac:dyDescent="0.2">
      <c r="A18" s="1103"/>
      <c r="B18" s="1107"/>
      <c r="C18" s="1105"/>
      <c r="D18" s="1105"/>
      <c r="E18" s="1105"/>
      <c r="F18" s="1105"/>
      <c r="G18" s="1106" t="str">
        <f>IF($A18="","",IFERROR(ROW(INDEX('Subsidiary TB Converter '!$ED$1:$ED$267,MATCH(TRUE,INDEX(ISNUMBER(SEARCH("x"&amp;A18&amp;"x",'Subsidiary TB Converter '!$ED$1:$ED$267)),0),0))),""))</f>
        <v/>
      </c>
      <c r="H18" s="332"/>
      <c r="I18" s="1087" t="str">
        <f t="shared" ca="1" si="0"/>
        <v/>
      </c>
    </row>
    <row r="19" spans="1:9" x14ac:dyDescent="0.2">
      <c r="A19" s="1103"/>
      <c r="B19" s="1107"/>
      <c r="C19" s="1105"/>
      <c r="D19" s="1105"/>
      <c r="E19" s="1105"/>
      <c r="F19" s="1105"/>
      <c r="G19" s="1106" t="str">
        <f>IF($A19="","",IFERROR(ROW(INDEX('Subsidiary TB Converter '!$ED$1:$ED$267,MATCH(TRUE,INDEX(ISNUMBER(SEARCH("x"&amp;A19&amp;"x",'Subsidiary TB Converter '!$ED$1:$ED$267)),0),0))),""))</f>
        <v/>
      </c>
      <c r="H19" s="332"/>
      <c r="I19" s="1087" t="str">
        <f t="shared" ca="1" si="0"/>
        <v/>
      </c>
    </row>
    <row r="20" spans="1:9" x14ac:dyDescent="0.2">
      <c r="A20" s="1103"/>
      <c r="B20" s="1107"/>
      <c r="C20" s="1105"/>
      <c r="D20" s="1105"/>
      <c r="E20" s="1105"/>
      <c r="F20" s="1105"/>
      <c r="G20" s="1106" t="str">
        <f>IF($A20="","",IFERROR(ROW(INDEX('Subsidiary TB Converter '!$ED$1:$ED$267,MATCH(TRUE,INDEX(ISNUMBER(SEARCH("x"&amp;A20&amp;"x",'Subsidiary TB Converter '!$ED$1:$ED$267)),0),0))),""))</f>
        <v/>
      </c>
      <c r="H20" s="332"/>
      <c r="I20" s="1087" t="str">
        <f t="shared" ca="1" si="0"/>
        <v/>
      </c>
    </row>
    <row r="21" spans="1:9" x14ac:dyDescent="0.2">
      <c r="A21" s="1103"/>
      <c r="B21" s="1107"/>
      <c r="C21" s="1105"/>
      <c r="D21" s="1105"/>
      <c r="E21" s="1105"/>
      <c r="F21" s="1105"/>
      <c r="G21" s="1106" t="str">
        <f>IF($A21="","",IFERROR(ROW(INDEX('Subsidiary TB Converter '!$ED$1:$ED$267,MATCH(TRUE,INDEX(ISNUMBER(SEARCH("x"&amp;A21&amp;"x",'Subsidiary TB Converter '!$ED$1:$ED$267)),0),0))),""))</f>
        <v/>
      </c>
      <c r="H21" s="332"/>
      <c r="I21" s="1087" t="str">
        <f t="shared" ca="1" si="0"/>
        <v/>
      </c>
    </row>
    <row r="22" spans="1:9" x14ac:dyDescent="0.2">
      <c r="A22" s="1103"/>
      <c r="B22" s="1107"/>
      <c r="C22" s="1105"/>
      <c r="D22" s="1105"/>
      <c r="E22" s="1105"/>
      <c r="F22" s="1105"/>
      <c r="G22" s="1106" t="str">
        <f>IF($A22="","",IFERROR(ROW(INDEX('Subsidiary TB Converter '!$ED$1:$ED$267,MATCH(TRUE,INDEX(ISNUMBER(SEARCH("x"&amp;A22&amp;"x",'Subsidiary TB Converter '!$ED$1:$ED$267)),0),0))),""))</f>
        <v/>
      </c>
      <c r="H22" s="332"/>
      <c r="I22" s="1087" t="str">
        <f t="shared" ca="1" si="0"/>
        <v/>
      </c>
    </row>
    <row r="23" spans="1:9" x14ac:dyDescent="0.2">
      <c r="A23" s="1103"/>
      <c r="B23" s="1107"/>
      <c r="C23" s="1105"/>
      <c r="D23" s="1105"/>
      <c r="E23" s="1105"/>
      <c r="F23" s="1105"/>
      <c r="G23" s="1106" t="str">
        <f>IF($A23="","",IFERROR(ROW(INDEX('Subsidiary TB Converter '!$ED$1:$ED$267,MATCH(TRUE,INDEX(ISNUMBER(SEARCH("x"&amp;A23&amp;"x",'Subsidiary TB Converter '!$ED$1:$ED$267)),0),0))),""))</f>
        <v/>
      </c>
      <c r="H23" s="332"/>
      <c r="I23" s="1087" t="str">
        <f t="shared" ca="1" si="0"/>
        <v/>
      </c>
    </row>
    <row r="24" spans="1:9" x14ac:dyDescent="0.2">
      <c r="A24" s="1103"/>
      <c r="B24" s="1107"/>
      <c r="C24" s="1105"/>
      <c r="D24" s="1105"/>
      <c r="E24" s="1105"/>
      <c r="F24" s="1105"/>
      <c r="G24" s="1106" t="str">
        <f>IF($A24="","",IFERROR(ROW(INDEX('Subsidiary TB Converter '!$ED$1:$ED$267,MATCH(TRUE,INDEX(ISNUMBER(SEARCH("x"&amp;A24&amp;"x",'Subsidiary TB Converter '!$ED$1:$ED$267)),0),0))),""))</f>
        <v/>
      </c>
      <c r="H24" s="332"/>
      <c r="I24" s="1087" t="str">
        <f t="shared" ca="1" si="0"/>
        <v/>
      </c>
    </row>
    <row r="25" spans="1:9" x14ac:dyDescent="0.2">
      <c r="A25" s="1103"/>
      <c r="B25" s="1107"/>
      <c r="C25" s="1105"/>
      <c r="D25" s="1105"/>
      <c r="E25" s="1105"/>
      <c r="F25" s="1105"/>
      <c r="G25" s="1106" t="str">
        <f>IF($A25="","",IFERROR(ROW(INDEX('Subsidiary TB Converter '!$ED$1:$ED$267,MATCH(TRUE,INDEX(ISNUMBER(SEARCH("x"&amp;A25&amp;"x",'Subsidiary TB Converter '!$ED$1:$ED$267)),0),0))),""))</f>
        <v/>
      </c>
      <c r="H25" s="332"/>
      <c r="I25" s="1087" t="str">
        <f t="shared" ca="1" si="0"/>
        <v/>
      </c>
    </row>
    <row r="26" spans="1:9" x14ac:dyDescent="0.2">
      <c r="A26" s="1103"/>
      <c r="B26" s="1107"/>
      <c r="C26" s="1105"/>
      <c r="D26" s="1105"/>
      <c r="E26" s="1105"/>
      <c r="F26" s="1105"/>
      <c r="G26" s="1106" t="str">
        <f>IF($A26="","",IFERROR(ROW(INDEX('Subsidiary TB Converter '!$ED$1:$ED$267,MATCH(TRUE,INDEX(ISNUMBER(SEARCH("x"&amp;A26&amp;"x",'Subsidiary TB Converter '!$ED$1:$ED$267)),0),0))),""))</f>
        <v/>
      </c>
      <c r="H26" s="332"/>
      <c r="I26" s="1087" t="str">
        <f t="shared" ca="1" si="0"/>
        <v/>
      </c>
    </row>
    <row r="27" spans="1:9" x14ac:dyDescent="0.2">
      <c r="A27" s="1103"/>
      <c r="B27" s="1107"/>
      <c r="C27" s="1105"/>
      <c r="D27" s="1105"/>
      <c r="E27" s="1105"/>
      <c r="F27" s="1105"/>
      <c r="G27" s="1106" t="str">
        <f>IF($A27="","",IFERROR(ROW(INDEX('Subsidiary TB Converter '!$ED$1:$ED$267,MATCH(TRUE,INDEX(ISNUMBER(SEARCH("x"&amp;A27&amp;"x",'Subsidiary TB Converter '!$ED$1:$ED$267)),0),0))),""))</f>
        <v/>
      </c>
      <c r="H27" s="332"/>
      <c r="I27" s="1087" t="str">
        <f t="shared" ca="1" si="0"/>
        <v/>
      </c>
    </row>
    <row r="28" spans="1:9" x14ac:dyDescent="0.2">
      <c r="A28" s="1103"/>
      <c r="B28" s="1107"/>
      <c r="C28" s="1105"/>
      <c r="D28" s="1105"/>
      <c r="E28" s="1105"/>
      <c r="F28" s="1105"/>
      <c r="G28" s="1106" t="str">
        <f>IF($A28="","",IFERROR(ROW(INDEX('Subsidiary TB Converter '!$ED$1:$ED$267,MATCH(TRUE,INDEX(ISNUMBER(SEARCH("x"&amp;A28&amp;"x",'Subsidiary TB Converter '!$ED$1:$ED$267)),0),0))),""))</f>
        <v/>
      </c>
      <c r="H28" s="332"/>
      <c r="I28" s="1087" t="str">
        <f t="shared" ca="1" si="0"/>
        <v/>
      </c>
    </row>
    <row r="29" spans="1:9" x14ac:dyDescent="0.2">
      <c r="A29" s="1103"/>
      <c r="B29" s="1107"/>
      <c r="C29" s="1105"/>
      <c r="D29" s="1105"/>
      <c r="E29" s="1105"/>
      <c r="F29" s="1105"/>
      <c r="G29" s="1106" t="str">
        <f>IF($A29="","",IFERROR(ROW(INDEX('Subsidiary TB Converter '!$ED$1:$ED$267,MATCH(TRUE,INDEX(ISNUMBER(SEARCH("x"&amp;A29&amp;"x",'Subsidiary TB Converter '!$ED$1:$ED$267)),0),0))),""))</f>
        <v/>
      </c>
      <c r="H29" s="332"/>
      <c r="I29" s="1087" t="str">
        <f t="shared" ca="1" si="0"/>
        <v/>
      </c>
    </row>
    <row r="30" spans="1:9" x14ac:dyDescent="0.2">
      <c r="A30" s="1103"/>
      <c r="B30" s="1107"/>
      <c r="C30" s="1105"/>
      <c r="D30" s="1105"/>
      <c r="E30" s="1105"/>
      <c r="F30" s="1105"/>
      <c r="G30" s="1106" t="str">
        <f>IF($A30="","",IFERROR(ROW(INDEX('Subsidiary TB Converter '!$ED$1:$ED$267,MATCH(TRUE,INDEX(ISNUMBER(SEARCH("x"&amp;A30&amp;"x",'Subsidiary TB Converter '!$ED$1:$ED$267)),0),0))),""))</f>
        <v/>
      </c>
      <c r="H30" s="332"/>
      <c r="I30" s="1087" t="str">
        <f t="shared" ca="1" si="0"/>
        <v/>
      </c>
    </row>
    <row r="31" spans="1:9" x14ac:dyDescent="0.2">
      <c r="A31" s="1103"/>
      <c r="B31" s="1107"/>
      <c r="C31" s="1105"/>
      <c r="D31" s="1105"/>
      <c r="E31" s="1105"/>
      <c r="F31" s="1105"/>
      <c r="G31" s="1106" t="str">
        <f>IF($A31="","",IFERROR(ROW(INDEX('Subsidiary TB Converter '!$ED$1:$ED$267,MATCH(TRUE,INDEX(ISNUMBER(SEARCH("x"&amp;A31&amp;"x",'Subsidiary TB Converter '!$ED$1:$ED$267)),0),0))),""))</f>
        <v/>
      </c>
      <c r="H31" s="332"/>
      <c r="I31" s="1087" t="str">
        <f t="shared" ca="1" si="0"/>
        <v/>
      </c>
    </row>
    <row r="32" spans="1:9" x14ac:dyDescent="0.2">
      <c r="A32" s="1103"/>
      <c r="B32" s="1107"/>
      <c r="C32" s="1105"/>
      <c r="D32" s="1105"/>
      <c r="E32" s="1105"/>
      <c r="F32" s="1105"/>
      <c r="G32" s="1106" t="str">
        <f>IF($A32="","",IFERROR(ROW(INDEX('Subsidiary TB Converter '!$ED$1:$ED$267,MATCH(TRUE,INDEX(ISNUMBER(SEARCH("x"&amp;A32&amp;"x",'Subsidiary TB Converter '!$ED$1:$ED$267)),0),0))),""))</f>
        <v/>
      </c>
      <c r="H32" s="332"/>
      <c r="I32" s="1087" t="str">
        <f t="shared" ca="1" si="0"/>
        <v/>
      </c>
    </row>
    <row r="33" spans="1:9" x14ac:dyDescent="0.2">
      <c r="A33" s="1103"/>
      <c r="B33" s="1107"/>
      <c r="C33" s="1105"/>
      <c r="D33" s="1105"/>
      <c r="E33" s="1105"/>
      <c r="F33" s="1105"/>
      <c r="G33" s="1106" t="str">
        <f>IF($A33="","",IFERROR(ROW(INDEX('Subsidiary TB Converter '!$ED$1:$ED$267,MATCH(TRUE,INDEX(ISNUMBER(SEARCH("x"&amp;A33&amp;"x",'Subsidiary TB Converter '!$ED$1:$ED$267)),0),0))),""))</f>
        <v/>
      </c>
      <c r="H33" s="332"/>
      <c r="I33" s="1087" t="str">
        <f t="shared" ca="1" si="0"/>
        <v/>
      </c>
    </row>
    <row r="34" spans="1:9" x14ac:dyDescent="0.2">
      <c r="A34" s="1103"/>
      <c r="B34" s="1107"/>
      <c r="C34" s="1105"/>
      <c r="D34" s="1105"/>
      <c r="E34" s="1105"/>
      <c r="F34" s="1105"/>
      <c r="G34" s="1106" t="str">
        <f>IF($A34="","",IFERROR(ROW(INDEX('Subsidiary TB Converter '!$ED$1:$ED$267,MATCH(TRUE,INDEX(ISNUMBER(SEARCH("x"&amp;A34&amp;"x",'Subsidiary TB Converter '!$ED$1:$ED$267)),0),0))),""))</f>
        <v/>
      </c>
      <c r="H34" s="332"/>
      <c r="I34" s="1087" t="str">
        <f t="shared" ca="1" si="0"/>
        <v/>
      </c>
    </row>
    <row r="35" spans="1:9" x14ac:dyDescent="0.2">
      <c r="A35" s="1103"/>
      <c r="B35" s="1107"/>
      <c r="C35" s="1105"/>
      <c r="D35" s="1105"/>
      <c r="E35" s="1105"/>
      <c r="F35" s="1105"/>
      <c r="G35" s="1106" t="str">
        <f>IF($A35="","",IFERROR(ROW(INDEX('Subsidiary TB Converter '!$ED$1:$ED$267,MATCH(TRUE,INDEX(ISNUMBER(SEARCH("x"&amp;A35&amp;"x",'Subsidiary TB Converter '!$ED$1:$ED$267)),0),0))),""))</f>
        <v/>
      </c>
      <c r="H35" s="332"/>
      <c r="I35" s="1087" t="str">
        <f t="shared" ca="1" si="0"/>
        <v/>
      </c>
    </row>
    <row r="36" spans="1:9" x14ac:dyDescent="0.2">
      <c r="A36" s="1103"/>
      <c r="B36" s="1107"/>
      <c r="C36" s="1105"/>
      <c r="D36" s="1105"/>
      <c r="E36" s="1105"/>
      <c r="F36" s="1105"/>
      <c r="G36" s="1106" t="str">
        <f>IF($A36="","",IFERROR(ROW(INDEX('Subsidiary TB Converter '!$ED$1:$ED$267,MATCH(TRUE,INDEX(ISNUMBER(SEARCH("x"&amp;A36&amp;"x",'Subsidiary TB Converter '!$ED$1:$ED$267)),0),0))),""))</f>
        <v/>
      </c>
      <c r="H36" s="332"/>
      <c r="I36" s="1087" t="str">
        <f t="shared" ca="1" si="0"/>
        <v/>
      </c>
    </row>
    <row r="37" spans="1:9" x14ac:dyDescent="0.2">
      <c r="A37" s="1103"/>
      <c r="B37" s="1107"/>
      <c r="C37" s="1105"/>
      <c r="D37" s="1105"/>
      <c r="E37" s="1105"/>
      <c r="F37" s="1105"/>
      <c r="G37" s="1106" t="str">
        <f>IF($A37="","",IFERROR(ROW(INDEX('Subsidiary TB Converter '!$ED$1:$ED$267,MATCH(TRUE,INDEX(ISNUMBER(SEARCH("x"&amp;A37&amp;"x",'Subsidiary TB Converter '!$ED$1:$ED$267)),0),0))),""))</f>
        <v/>
      </c>
      <c r="H37" s="332"/>
      <c r="I37" s="1087" t="str">
        <f t="shared" ca="1" si="0"/>
        <v/>
      </c>
    </row>
    <row r="38" spans="1:9" x14ac:dyDescent="0.2">
      <c r="A38" s="1103"/>
      <c r="B38" s="1107"/>
      <c r="C38" s="1105"/>
      <c r="D38" s="1105"/>
      <c r="E38" s="1105"/>
      <c r="F38" s="1105"/>
      <c r="G38" s="1106" t="str">
        <f>IF($A38="","",IFERROR(ROW(INDEX('Subsidiary TB Converter '!$ED$1:$ED$267,MATCH(TRUE,INDEX(ISNUMBER(SEARCH("x"&amp;A38&amp;"x",'Subsidiary TB Converter '!$ED$1:$ED$267)),0),0))),""))</f>
        <v/>
      </c>
      <c r="H38" s="332"/>
      <c r="I38" s="1087" t="str">
        <f t="shared" ca="1" si="0"/>
        <v/>
      </c>
    </row>
    <row r="39" spans="1:9" x14ac:dyDescent="0.2">
      <c r="A39" s="1103"/>
      <c r="B39" s="1107"/>
      <c r="C39" s="1105"/>
      <c r="D39" s="1105"/>
      <c r="E39" s="1105"/>
      <c r="F39" s="1105"/>
      <c r="G39" s="1106" t="str">
        <f>IF($A39="","",IFERROR(ROW(INDEX('Subsidiary TB Converter '!$ED$1:$ED$267,MATCH(TRUE,INDEX(ISNUMBER(SEARCH("x"&amp;A39&amp;"x",'Subsidiary TB Converter '!$ED$1:$ED$267)),0),0))),""))</f>
        <v/>
      </c>
      <c r="H39" s="332"/>
      <c r="I39" s="1087" t="str">
        <f t="shared" ca="1" si="0"/>
        <v/>
      </c>
    </row>
    <row r="40" spans="1:9" x14ac:dyDescent="0.2">
      <c r="A40" s="1103"/>
      <c r="B40" s="1107"/>
      <c r="C40" s="1105"/>
      <c r="D40" s="1105"/>
      <c r="E40" s="1105"/>
      <c r="F40" s="1105"/>
      <c r="G40" s="1106" t="str">
        <f>IF($A40="","",IFERROR(ROW(INDEX('Subsidiary TB Converter '!$ED$1:$ED$267,MATCH(TRUE,INDEX(ISNUMBER(SEARCH("x"&amp;A40&amp;"x",'Subsidiary TB Converter '!$ED$1:$ED$267)),0),0))),""))</f>
        <v/>
      </c>
      <c r="H40" s="332"/>
      <c r="I40" s="1087" t="str">
        <f t="shared" ca="1" si="0"/>
        <v/>
      </c>
    </row>
    <row r="41" spans="1:9" x14ac:dyDescent="0.2">
      <c r="A41" s="1103"/>
      <c r="B41" s="1107"/>
      <c r="C41" s="1105"/>
      <c r="D41" s="1105"/>
      <c r="E41" s="1105"/>
      <c r="F41" s="1105"/>
      <c r="G41" s="1106" t="str">
        <f>IF($A41="","",IFERROR(ROW(INDEX('Subsidiary TB Converter '!$ED$1:$ED$267,MATCH(TRUE,INDEX(ISNUMBER(SEARCH("x"&amp;A41&amp;"x",'Subsidiary TB Converter '!$ED$1:$ED$267)),0),0))),""))</f>
        <v/>
      </c>
      <c r="H41" s="332"/>
      <c r="I41" s="1087" t="str">
        <f t="shared" ca="1" si="0"/>
        <v/>
      </c>
    </row>
    <row r="42" spans="1:9" x14ac:dyDescent="0.2">
      <c r="A42" s="1103"/>
      <c r="B42" s="1107"/>
      <c r="C42" s="1105"/>
      <c r="D42" s="1105"/>
      <c r="E42" s="1105"/>
      <c r="F42" s="1105"/>
      <c r="G42" s="1106" t="str">
        <f>IF($A42="","",IFERROR(ROW(INDEX('Subsidiary TB Converter '!$ED$1:$ED$267,MATCH(TRUE,INDEX(ISNUMBER(SEARCH("x"&amp;A42&amp;"x",'Subsidiary TB Converter '!$ED$1:$ED$267)),0),0))),""))</f>
        <v/>
      </c>
      <c r="H42" s="332"/>
      <c r="I42" s="1087" t="str">
        <f t="shared" ca="1" si="0"/>
        <v/>
      </c>
    </row>
    <row r="43" spans="1:9" s="332" customFormat="1" x14ac:dyDescent="0.2">
      <c r="A43" s="1103"/>
      <c r="B43" s="1107"/>
      <c r="C43" s="1105"/>
      <c r="D43" s="1105"/>
      <c r="E43" s="1105"/>
      <c r="F43" s="1105"/>
      <c r="G43" s="1106" t="str">
        <f>IF($A43="","",IFERROR(ROW(INDEX('Subsidiary TB Converter '!$ED$1:$ED$267,MATCH(TRUE,INDEX(ISNUMBER(SEARCH("x"&amp;A43&amp;"x",'Subsidiary TB Converter '!$ED$1:$ED$267)),0),0))),""))</f>
        <v/>
      </c>
      <c r="I43" s="1087" t="str">
        <f t="shared" ca="1" si="0"/>
        <v/>
      </c>
    </row>
    <row r="44" spans="1:9" x14ac:dyDescent="0.2">
      <c r="A44" s="1103"/>
      <c r="B44" s="1107"/>
      <c r="C44" s="1105"/>
      <c r="D44" s="1105"/>
      <c r="E44" s="1105"/>
      <c r="F44" s="1105"/>
      <c r="G44" s="1106" t="str">
        <f>IF($A44="","",IFERROR(ROW(INDEX('Subsidiary TB Converter '!$ED$1:$ED$267,MATCH(TRUE,INDEX(ISNUMBER(SEARCH("x"&amp;A44&amp;"x",'Subsidiary TB Converter '!$ED$1:$ED$267)),0),0))),""))</f>
        <v/>
      </c>
      <c r="H44" s="332"/>
      <c r="I44" s="1087" t="str">
        <f t="shared" ca="1" si="0"/>
        <v/>
      </c>
    </row>
    <row r="45" spans="1:9" x14ac:dyDescent="0.2">
      <c r="A45" s="1103"/>
      <c r="B45" s="1107"/>
      <c r="C45" s="1105"/>
      <c r="D45" s="1105"/>
      <c r="E45" s="1105"/>
      <c r="F45" s="1105"/>
      <c r="G45" s="1106" t="str">
        <f>IF($A45="","",IFERROR(ROW(INDEX('Subsidiary TB Converter '!$ED$1:$ED$267,MATCH(TRUE,INDEX(ISNUMBER(SEARCH("x"&amp;A45&amp;"x",'Subsidiary TB Converter '!$ED$1:$ED$267)),0),0))),""))</f>
        <v/>
      </c>
      <c r="H45" s="332"/>
      <c r="I45" s="1087" t="str">
        <f t="shared" ca="1" si="0"/>
        <v/>
      </c>
    </row>
    <row r="46" spans="1:9" x14ac:dyDescent="0.2">
      <c r="A46" s="1103"/>
      <c r="B46" s="1107"/>
      <c r="C46" s="1105"/>
      <c r="D46" s="1105"/>
      <c r="E46" s="1105"/>
      <c r="F46" s="1105"/>
      <c r="G46" s="1106" t="str">
        <f>IF($A46="","",IFERROR(ROW(INDEX('Subsidiary TB Converter '!$ED$1:$ED$267,MATCH(TRUE,INDEX(ISNUMBER(SEARCH("x"&amp;A46&amp;"x",'Subsidiary TB Converter '!$ED$1:$ED$267)),0),0))),""))</f>
        <v/>
      </c>
      <c r="H46" s="332"/>
      <c r="I46" s="1087" t="str">
        <f t="shared" ca="1" si="0"/>
        <v/>
      </c>
    </row>
    <row r="47" spans="1:9" x14ac:dyDescent="0.2">
      <c r="A47" s="1103"/>
      <c r="B47" s="1107"/>
      <c r="C47" s="1105"/>
      <c r="D47" s="1105"/>
      <c r="E47" s="1105"/>
      <c r="F47" s="1105"/>
      <c r="G47" s="1106" t="str">
        <f>IF($A47="","",IFERROR(ROW(INDEX('Subsidiary TB Converter '!$ED$1:$ED$267,MATCH(TRUE,INDEX(ISNUMBER(SEARCH("x"&amp;A47&amp;"x",'Subsidiary TB Converter '!$ED$1:$ED$267)),0),0))),""))</f>
        <v/>
      </c>
      <c r="H47" s="332"/>
      <c r="I47" s="1087" t="str">
        <f t="shared" ca="1" si="0"/>
        <v/>
      </c>
    </row>
    <row r="48" spans="1:9" x14ac:dyDescent="0.2">
      <c r="A48" s="1103"/>
      <c r="B48" s="1107"/>
      <c r="C48" s="1105"/>
      <c r="D48" s="1105"/>
      <c r="E48" s="1105"/>
      <c r="F48" s="1105"/>
      <c r="G48" s="1106" t="str">
        <f>IF($A48="","",IFERROR(ROW(INDEX('Subsidiary TB Converter '!$ED$1:$ED$267,MATCH(TRUE,INDEX(ISNUMBER(SEARCH("x"&amp;A48&amp;"x",'Subsidiary TB Converter '!$ED$1:$ED$267)),0),0))),""))</f>
        <v/>
      </c>
      <c r="H48" s="332"/>
      <c r="I48" s="1087" t="str">
        <f t="shared" ca="1" si="0"/>
        <v/>
      </c>
    </row>
    <row r="49" spans="1:9" x14ac:dyDescent="0.2">
      <c r="A49" s="1103"/>
      <c r="B49" s="1107"/>
      <c r="C49" s="1105"/>
      <c r="D49" s="1105"/>
      <c r="E49" s="1105"/>
      <c r="F49" s="1105"/>
      <c r="G49" s="1106" t="str">
        <f>IF($A49="","",IFERROR(ROW(INDEX('Subsidiary TB Converter '!$ED$1:$ED$267,MATCH(TRUE,INDEX(ISNUMBER(SEARCH("x"&amp;A49&amp;"x",'Subsidiary TB Converter '!$ED$1:$ED$267)),0),0))),""))</f>
        <v/>
      </c>
      <c r="H49" s="332"/>
      <c r="I49" s="1087" t="str">
        <f t="shared" ca="1" si="0"/>
        <v/>
      </c>
    </row>
    <row r="50" spans="1:9" x14ac:dyDescent="0.2">
      <c r="A50" s="1103"/>
      <c r="B50" s="1107"/>
      <c r="C50" s="1105"/>
      <c r="D50" s="1105"/>
      <c r="E50" s="1105"/>
      <c r="F50" s="1105"/>
      <c r="G50" s="1106" t="str">
        <f>IF($A50="","",IFERROR(ROW(INDEX('Subsidiary TB Converter '!$ED$1:$ED$267,MATCH(TRUE,INDEX(ISNUMBER(SEARCH("x"&amp;A50&amp;"x",'Subsidiary TB Converter '!$ED$1:$ED$267)),0),0))),""))</f>
        <v/>
      </c>
      <c r="H50" s="332"/>
      <c r="I50" s="1087" t="str">
        <f t="shared" ca="1" si="0"/>
        <v/>
      </c>
    </row>
    <row r="51" spans="1:9" x14ac:dyDescent="0.2">
      <c r="A51" s="1103"/>
      <c r="B51" s="1107"/>
      <c r="C51" s="1105"/>
      <c r="D51" s="1105"/>
      <c r="E51" s="1105"/>
      <c r="F51" s="1105"/>
      <c r="G51" s="1106" t="str">
        <f>IF($A51="","",IFERROR(ROW(INDEX('Subsidiary TB Converter '!$ED$1:$ED$267,MATCH(TRUE,INDEX(ISNUMBER(SEARCH("x"&amp;A51&amp;"x",'Subsidiary TB Converter '!$ED$1:$ED$267)),0),0))),""))</f>
        <v/>
      </c>
      <c r="H51" s="332"/>
      <c r="I51" s="1087" t="str">
        <f t="shared" ca="1" si="0"/>
        <v/>
      </c>
    </row>
    <row r="52" spans="1:9" x14ac:dyDescent="0.2">
      <c r="A52" s="1103"/>
      <c r="B52" s="1107"/>
      <c r="C52" s="1105"/>
      <c r="D52" s="1105"/>
      <c r="E52" s="1105"/>
      <c r="F52" s="1105"/>
      <c r="G52" s="1106" t="str">
        <f>IF($A52="","",IFERROR(ROW(INDEX('Subsidiary TB Converter '!$ED$1:$ED$267,MATCH(TRUE,INDEX(ISNUMBER(SEARCH("x"&amp;A52&amp;"x",'Subsidiary TB Converter '!$ED$1:$ED$267)),0),0))),""))</f>
        <v/>
      </c>
      <c r="H52" s="332"/>
      <c r="I52" s="1087" t="str">
        <f t="shared" ca="1" si="0"/>
        <v/>
      </c>
    </row>
    <row r="53" spans="1:9" x14ac:dyDescent="0.2">
      <c r="A53" s="1103"/>
      <c r="B53" s="1107"/>
      <c r="C53" s="1105"/>
      <c r="D53" s="1105"/>
      <c r="E53" s="1105"/>
      <c r="F53" s="1105"/>
      <c r="G53" s="1106" t="str">
        <f>IF($A53="","",IFERROR(ROW(INDEX('Subsidiary TB Converter '!$ED$1:$ED$267,MATCH(TRUE,INDEX(ISNUMBER(SEARCH("x"&amp;A53&amp;"x",'Subsidiary TB Converter '!$ED$1:$ED$267)),0),0))),""))</f>
        <v/>
      </c>
      <c r="H53" s="332"/>
      <c r="I53" s="1087" t="str">
        <f t="shared" ca="1" si="0"/>
        <v/>
      </c>
    </row>
    <row r="54" spans="1:9" x14ac:dyDescent="0.2">
      <c r="A54" s="1103"/>
      <c r="B54" s="1107"/>
      <c r="C54" s="1105"/>
      <c r="D54" s="1105"/>
      <c r="E54" s="1105"/>
      <c r="F54" s="1105"/>
      <c r="G54" s="1106" t="str">
        <f>IF($A54="","",IFERROR(ROW(INDEX('Subsidiary TB Converter '!$ED$1:$ED$267,MATCH(TRUE,INDEX(ISNUMBER(SEARCH("x"&amp;A54&amp;"x",'Subsidiary TB Converter '!$ED$1:$ED$267)),0),0))),""))</f>
        <v/>
      </c>
      <c r="H54" s="332"/>
      <c r="I54" s="1087" t="str">
        <f t="shared" ca="1" si="0"/>
        <v/>
      </c>
    </row>
    <row r="55" spans="1:9" x14ac:dyDescent="0.2">
      <c r="A55" s="1103"/>
      <c r="B55" s="1107"/>
      <c r="C55" s="1105"/>
      <c r="D55" s="1105"/>
      <c r="E55" s="1105"/>
      <c r="F55" s="1105"/>
      <c r="G55" s="1106" t="str">
        <f>IF($A55="","",IFERROR(ROW(INDEX('Subsidiary TB Converter '!$ED$1:$ED$267,MATCH(TRUE,INDEX(ISNUMBER(SEARCH("x"&amp;A55&amp;"x",'Subsidiary TB Converter '!$ED$1:$ED$267)),0),0))),""))</f>
        <v/>
      </c>
      <c r="H55" s="332"/>
      <c r="I55" s="1087" t="str">
        <f t="shared" ca="1" si="0"/>
        <v/>
      </c>
    </row>
    <row r="56" spans="1:9" x14ac:dyDescent="0.2">
      <c r="A56" s="1103"/>
      <c r="B56" s="1107"/>
      <c r="C56" s="1105"/>
      <c r="D56" s="1105"/>
      <c r="E56" s="1105"/>
      <c r="F56" s="1105"/>
      <c r="G56" s="1106" t="str">
        <f>IF($A56="","",IFERROR(ROW(INDEX('Subsidiary TB Converter '!$ED$1:$ED$267,MATCH(TRUE,INDEX(ISNUMBER(SEARCH("x"&amp;A56&amp;"x",'Subsidiary TB Converter '!$ED$1:$ED$267)),0),0))),""))</f>
        <v/>
      </c>
      <c r="H56" s="332"/>
      <c r="I56" s="1087" t="str">
        <f t="shared" ca="1" si="0"/>
        <v/>
      </c>
    </row>
    <row r="57" spans="1:9" x14ac:dyDescent="0.2">
      <c r="A57" s="1103"/>
      <c r="B57" s="1107"/>
      <c r="C57" s="1105"/>
      <c r="D57" s="1105"/>
      <c r="E57" s="1105"/>
      <c r="F57" s="1105"/>
      <c r="G57" s="1106" t="str">
        <f>IF($A57="","",IFERROR(ROW(INDEX('Subsidiary TB Converter '!$ED$1:$ED$267,MATCH(TRUE,INDEX(ISNUMBER(SEARCH("x"&amp;A57&amp;"x",'Subsidiary TB Converter '!$ED$1:$ED$267)),0),0))),""))</f>
        <v/>
      </c>
      <c r="H57" s="332"/>
      <c r="I57" s="1087" t="str">
        <f t="shared" ca="1" si="0"/>
        <v/>
      </c>
    </row>
    <row r="58" spans="1:9" x14ac:dyDescent="0.2">
      <c r="A58" s="1103"/>
      <c r="B58" s="1107"/>
      <c r="C58" s="1105"/>
      <c r="D58" s="1105"/>
      <c r="E58" s="1105"/>
      <c r="F58" s="1105"/>
      <c r="G58" s="1106" t="str">
        <f>IF($A58="","",IFERROR(ROW(INDEX('Subsidiary TB Converter '!$ED$1:$ED$267,MATCH(TRUE,INDEX(ISNUMBER(SEARCH("x"&amp;A58&amp;"x",'Subsidiary TB Converter '!$ED$1:$ED$267)),0),0))),""))</f>
        <v/>
      </c>
      <c r="H58" s="332"/>
      <c r="I58" s="1087" t="str">
        <f t="shared" ca="1" si="0"/>
        <v/>
      </c>
    </row>
    <row r="59" spans="1:9" x14ac:dyDescent="0.2">
      <c r="A59" s="1103"/>
      <c r="B59" s="1107"/>
      <c r="C59" s="1105"/>
      <c r="D59" s="1105"/>
      <c r="E59" s="1105"/>
      <c r="F59" s="1105"/>
      <c r="G59" s="1106" t="str">
        <f>IF($A59="","",IFERROR(ROW(INDEX('Subsidiary TB Converter '!$ED$1:$ED$267,MATCH(TRUE,INDEX(ISNUMBER(SEARCH("x"&amp;A59&amp;"x",'Subsidiary TB Converter '!$ED$1:$ED$267)),0),0))),""))</f>
        <v/>
      </c>
      <c r="H59" s="332"/>
      <c r="I59" s="1087" t="str">
        <f t="shared" ca="1" si="0"/>
        <v/>
      </c>
    </row>
    <row r="60" spans="1:9" x14ac:dyDescent="0.2">
      <c r="A60" s="1103"/>
      <c r="B60" s="1107"/>
      <c r="C60" s="1105"/>
      <c r="D60" s="1105"/>
      <c r="E60" s="1105"/>
      <c r="F60" s="1105"/>
      <c r="G60" s="1106" t="str">
        <f>IF($A60="","",IFERROR(ROW(INDEX('Subsidiary TB Converter '!$ED$1:$ED$267,MATCH(TRUE,INDEX(ISNUMBER(SEARCH("x"&amp;A60&amp;"x",'Subsidiary TB Converter '!$ED$1:$ED$267)),0),0))),""))</f>
        <v/>
      </c>
      <c r="H60" s="332"/>
      <c r="I60" s="1087" t="str">
        <f t="shared" ca="1" si="0"/>
        <v/>
      </c>
    </row>
    <row r="61" spans="1:9" x14ac:dyDescent="0.2">
      <c r="A61" s="1103"/>
      <c r="B61" s="1107"/>
      <c r="C61" s="1105"/>
      <c r="D61" s="1105"/>
      <c r="E61" s="1105"/>
      <c r="F61" s="1105"/>
      <c r="G61" s="1106" t="str">
        <f>IF($A61="","",IFERROR(ROW(INDEX('Subsidiary TB Converter '!$ED$1:$ED$267,MATCH(TRUE,INDEX(ISNUMBER(SEARCH("x"&amp;A61&amp;"x",'Subsidiary TB Converter '!$ED$1:$ED$267)),0),0))),""))</f>
        <v/>
      </c>
      <c r="H61" s="332"/>
      <c r="I61" s="1087" t="str">
        <f t="shared" ca="1" si="0"/>
        <v/>
      </c>
    </row>
    <row r="62" spans="1:9" x14ac:dyDescent="0.2">
      <c r="A62" s="1103"/>
      <c r="B62" s="1107"/>
      <c r="C62" s="1105"/>
      <c r="D62" s="1105"/>
      <c r="E62" s="1105"/>
      <c r="F62" s="1105"/>
      <c r="G62" s="1106" t="str">
        <f>IF($A62="","",IFERROR(ROW(INDEX('Subsidiary TB Converter '!$ED$1:$ED$267,MATCH(TRUE,INDEX(ISNUMBER(SEARCH("x"&amp;A62&amp;"x",'Subsidiary TB Converter '!$ED$1:$ED$267)),0),0))),""))</f>
        <v/>
      </c>
      <c r="H62" s="332"/>
      <c r="I62" s="1087" t="str">
        <f t="shared" ca="1" si="0"/>
        <v/>
      </c>
    </row>
    <row r="63" spans="1:9" x14ac:dyDescent="0.2">
      <c r="A63" s="1103"/>
      <c r="B63" s="1107"/>
      <c r="C63" s="1105"/>
      <c r="D63" s="1105"/>
      <c r="E63" s="1105"/>
      <c r="F63" s="1105"/>
      <c r="G63" s="1106" t="str">
        <f>IF($A63="","",IFERROR(ROW(INDEX('Subsidiary TB Converter '!$ED$1:$ED$267,MATCH(TRUE,INDEX(ISNUMBER(SEARCH("x"&amp;A63&amp;"x",'Subsidiary TB Converter '!$ED$1:$ED$267)),0),0))),""))</f>
        <v/>
      </c>
      <c r="H63" s="332"/>
      <c r="I63" s="1087" t="str">
        <f t="shared" ca="1" si="0"/>
        <v/>
      </c>
    </row>
    <row r="64" spans="1:9" x14ac:dyDescent="0.2">
      <c r="A64" s="1103"/>
      <c r="B64" s="1107"/>
      <c r="C64" s="1105"/>
      <c r="D64" s="1105"/>
      <c r="E64" s="1105"/>
      <c r="F64" s="1105"/>
      <c r="G64" s="1106" t="str">
        <f>IF($A64="","",IFERROR(ROW(INDEX('Subsidiary TB Converter '!$ED$1:$ED$267,MATCH(TRUE,INDEX(ISNUMBER(SEARCH("x"&amp;A64&amp;"x",'Subsidiary TB Converter '!$ED$1:$ED$267)),0),0))),""))</f>
        <v/>
      </c>
      <c r="H64" s="332"/>
      <c r="I64" s="1087" t="str">
        <f t="shared" ca="1" si="0"/>
        <v/>
      </c>
    </row>
    <row r="65" spans="1:9" x14ac:dyDescent="0.2">
      <c r="A65" s="1103"/>
      <c r="B65" s="1107"/>
      <c r="C65" s="1105"/>
      <c r="D65" s="1105"/>
      <c r="E65" s="1105"/>
      <c r="F65" s="1105"/>
      <c r="G65" s="1106" t="str">
        <f>IF($A65="","",IFERROR(ROW(INDEX('Subsidiary TB Converter '!$ED$1:$ED$267,MATCH(TRUE,INDEX(ISNUMBER(SEARCH("x"&amp;A65&amp;"x",'Subsidiary TB Converter '!$ED$1:$ED$267)),0),0))),""))</f>
        <v/>
      </c>
      <c r="H65" s="332"/>
      <c r="I65" s="1087" t="str">
        <f t="shared" ca="1" si="0"/>
        <v/>
      </c>
    </row>
    <row r="66" spans="1:9" x14ac:dyDescent="0.2">
      <c r="A66" s="1103"/>
      <c r="B66" s="1107"/>
      <c r="C66" s="1105"/>
      <c r="D66" s="1105"/>
      <c r="E66" s="1105"/>
      <c r="F66" s="1105"/>
      <c r="G66" s="1106" t="str">
        <f>IF($A66="","",IFERROR(ROW(INDEX('Subsidiary TB Converter '!$ED$1:$ED$267,MATCH(TRUE,INDEX(ISNUMBER(SEARCH("x"&amp;A66&amp;"x",'Subsidiary TB Converter '!$ED$1:$ED$267)),0),0))),""))</f>
        <v/>
      </c>
      <c r="H66" s="332"/>
      <c r="I66" s="1087" t="str">
        <f t="shared" ca="1" si="0"/>
        <v/>
      </c>
    </row>
    <row r="67" spans="1:9" x14ac:dyDescent="0.2">
      <c r="A67" s="1103"/>
      <c r="B67" s="1107"/>
      <c r="C67" s="1105"/>
      <c r="D67" s="1105"/>
      <c r="E67" s="1105"/>
      <c r="F67" s="1105"/>
      <c r="G67" s="1106" t="str">
        <f>IF($A67="","",IFERROR(ROW(INDEX('Subsidiary TB Converter '!$ED$1:$ED$267,MATCH(TRUE,INDEX(ISNUMBER(SEARCH("x"&amp;A67&amp;"x",'Subsidiary TB Converter '!$ED$1:$ED$267)),0),0))),""))</f>
        <v/>
      </c>
      <c r="H67" s="332"/>
      <c r="I67" s="1087" t="str">
        <f t="shared" ref="I67:I130" ca="1" si="1">IF(AND($G67="",$A67=""),"",IF(AND($G67="",$A67&lt;&gt;""),"Missing from Converter Sheet",INDIRECT("'"&amp;$J$3&amp;"'!B"&amp;G67)))</f>
        <v/>
      </c>
    </row>
    <row r="68" spans="1:9" x14ac:dyDescent="0.2">
      <c r="A68" s="1103"/>
      <c r="B68" s="1107"/>
      <c r="C68" s="1105"/>
      <c r="D68" s="1105"/>
      <c r="E68" s="1105"/>
      <c r="F68" s="1105"/>
      <c r="G68" s="1106" t="str">
        <f>IF($A68="","",IFERROR(ROW(INDEX('Subsidiary TB Converter '!$ED$1:$ED$267,MATCH(TRUE,INDEX(ISNUMBER(SEARCH("x"&amp;A68&amp;"x",'Subsidiary TB Converter '!$ED$1:$ED$267)),0),0))),""))</f>
        <v/>
      </c>
      <c r="H68" s="332"/>
      <c r="I68" s="1087" t="str">
        <f t="shared" ca="1" si="1"/>
        <v/>
      </c>
    </row>
    <row r="69" spans="1:9" x14ac:dyDescent="0.2">
      <c r="A69" s="1103"/>
      <c r="B69" s="1107"/>
      <c r="C69" s="1105"/>
      <c r="D69" s="1105"/>
      <c r="E69" s="1105"/>
      <c r="F69" s="1105"/>
      <c r="G69" s="1106" t="str">
        <f>IF($A69="","",IFERROR(ROW(INDEX('Subsidiary TB Converter '!$ED$1:$ED$267,MATCH(TRUE,INDEX(ISNUMBER(SEARCH("x"&amp;A69&amp;"x",'Subsidiary TB Converter '!$ED$1:$ED$267)),0),0))),""))</f>
        <v/>
      </c>
      <c r="H69" s="332"/>
      <c r="I69" s="1087" t="str">
        <f t="shared" ca="1" si="1"/>
        <v/>
      </c>
    </row>
    <row r="70" spans="1:9" x14ac:dyDescent="0.2">
      <c r="A70" s="1103"/>
      <c r="B70" s="1107"/>
      <c r="C70" s="1105"/>
      <c r="D70" s="1105"/>
      <c r="E70" s="1105"/>
      <c r="F70" s="1105"/>
      <c r="G70" s="1106" t="str">
        <f>IF($A70="","",IFERROR(ROW(INDEX('Subsidiary TB Converter '!$ED$1:$ED$267,MATCH(TRUE,INDEX(ISNUMBER(SEARCH("x"&amp;A70&amp;"x",'Subsidiary TB Converter '!$ED$1:$ED$267)),0),0))),""))</f>
        <v/>
      </c>
      <c r="H70" s="332"/>
      <c r="I70" s="1087" t="str">
        <f t="shared" ca="1" si="1"/>
        <v/>
      </c>
    </row>
    <row r="71" spans="1:9" x14ac:dyDescent="0.2">
      <c r="A71" s="1103"/>
      <c r="B71" s="1107"/>
      <c r="C71" s="1105"/>
      <c r="D71" s="1105"/>
      <c r="E71" s="1105"/>
      <c r="F71" s="1105"/>
      <c r="G71" s="1106" t="str">
        <f>IF($A71="","",IFERROR(ROW(INDEX('Subsidiary TB Converter '!$ED$1:$ED$267,MATCH(TRUE,INDEX(ISNUMBER(SEARCH("x"&amp;A71&amp;"x",'Subsidiary TB Converter '!$ED$1:$ED$267)),0),0))),""))</f>
        <v/>
      </c>
      <c r="H71" s="332"/>
      <c r="I71" s="1087" t="str">
        <f t="shared" ca="1" si="1"/>
        <v/>
      </c>
    </row>
    <row r="72" spans="1:9" x14ac:dyDescent="0.2">
      <c r="A72" s="1103"/>
      <c r="B72" s="1107"/>
      <c r="C72" s="1105"/>
      <c r="D72" s="1105"/>
      <c r="E72" s="1105"/>
      <c r="F72" s="1105"/>
      <c r="G72" s="1106" t="str">
        <f>IF($A72="","",IFERROR(ROW(INDEX('Subsidiary TB Converter '!$ED$1:$ED$267,MATCH(TRUE,INDEX(ISNUMBER(SEARCH("x"&amp;A72&amp;"x",'Subsidiary TB Converter '!$ED$1:$ED$267)),0),0))),""))</f>
        <v/>
      </c>
      <c r="H72" s="332"/>
      <c r="I72" s="1087" t="str">
        <f t="shared" ca="1" si="1"/>
        <v/>
      </c>
    </row>
    <row r="73" spans="1:9" x14ac:dyDescent="0.2">
      <c r="A73" s="1103"/>
      <c r="B73" s="1107"/>
      <c r="C73" s="1105"/>
      <c r="D73" s="1105"/>
      <c r="E73" s="1105"/>
      <c r="F73" s="1105"/>
      <c r="G73" s="1106" t="str">
        <f>IF($A73="","",IFERROR(ROW(INDEX('Subsidiary TB Converter '!$ED$1:$ED$267,MATCH(TRUE,INDEX(ISNUMBER(SEARCH("x"&amp;A73&amp;"x",'Subsidiary TB Converter '!$ED$1:$ED$267)),0),0))),""))</f>
        <v/>
      </c>
      <c r="H73" s="332"/>
      <c r="I73" s="1087" t="str">
        <f t="shared" ca="1" si="1"/>
        <v/>
      </c>
    </row>
    <row r="74" spans="1:9" x14ac:dyDescent="0.2">
      <c r="A74" s="1103"/>
      <c r="B74" s="1107"/>
      <c r="C74" s="1105"/>
      <c r="D74" s="1105"/>
      <c r="E74" s="1105"/>
      <c r="F74" s="1105"/>
      <c r="G74" s="1106" t="str">
        <f>IF($A74="","",IFERROR(ROW(INDEX('Subsidiary TB Converter '!$ED$1:$ED$267,MATCH(TRUE,INDEX(ISNUMBER(SEARCH("x"&amp;A74&amp;"x",'Subsidiary TB Converter '!$ED$1:$ED$267)),0),0))),""))</f>
        <v/>
      </c>
      <c r="H74" s="332"/>
      <c r="I74" s="1087" t="str">
        <f t="shared" ca="1" si="1"/>
        <v/>
      </c>
    </row>
    <row r="75" spans="1:9" x14ac:dyDescent="0.2">
      <c r="A75" s="1103"/>
      <c r="B75" s="1107"/>
      <c r="C75" s="1105"/>
      <c r="D75" s="1105"/>
      <c r="E75" s="1105"/>
      <c r="F75" s="1105"/>
      <c r="G75" s="1106" t="str">
        <f>IF($A75="","",IFERROR(ROW(INDEX('Subsidiary TB Converter '!$ED$1:$ED$267,MATCH(TRUE,INDEX(ISNUMBER(SEARCH("x"&amp;A75&amp;"x",'Subsidiary TB Converter '!$ED$1:$ED$267)),0),0))),""))</f>
        <v/>
      </c>
      <c r="H75" s="332"/>
      <c r="I75" s="1087" t="str">
        <f t="shared" ca="1" si="1"/>
        <v/>
      </c>
    </row>
    <row r="76" spans="1:9" x14ac:dyDescent="0.2">
      <c r="A76" s="1103"/>
      <c r="B76" s="1107"/>
      <c r="C76" s="1105"/>
      <c r="D76" s="1105"/>
      <c r="E76" s="1105"/>
      <c r="F76" s="1105"/>
      <c r="G76" s="1106" t="str">
        <f>IF($A76="","",IFERROR(ROW(INDEX('Subsidiary TB Converter '!$ED$1:$ED$267,MATCH(TRUE,INDEX(ISNUMBER(SEARCH("x"&amp;A76&amp;"x",'Subsidiary TB Converter '!$ED$1:$ED$267)),0),0))),""))</f>
        <v/>
      </c>
      <c r="H76" s="332"/>
      <c r="I76" s="1087" t="str">
        <f t="shared" ca="1" si="1"/>
        <v/>
      </c>
    </row>
    <row r="77" spans="1:9" x14ac:dyDescent="0.2">
      <c r="A77" s="1103"/>
      <c r="B77" s="1107"/>
      <c r="C77" s="1105"/>
      <c r="D77" s="1105"/>
      <c r="E77" s="1105"/>
      <c r="F77" s="1105"/>
      <c r="G77" s="1106" t="str">
        <f>IF($A77="","",IFERROR(ROW(INDEX('Subsidiary TB Converter '!$ED$1:$ED$267,MATCH(TRUE,INDEX(ISNUMBER(SEARCH("x"&amp;A77&amp;"x",'Subsidiary TB Converter '!$ED$1:$ED$267)),0),0))),""))</f>
        <v/>
      </c>
      <c r="H77" s="332"/>
      <c r="I77" s="1087" t="str">
        <f t="shared" ca="1" si="1"/>
        <v/>
      </c>
    </row>
    <row r="78" spans="1:9" x14ac:dyDescent="0.2">
      <c r="A78" s="1103"/>
      <c r="B78" s="1107"/>
      <c r="C78" s="1105"/>
      <c r="D78" s="1105"/>
      <c r="E78" s="1105"/>
      <c r="F78" s="1105"/>
      <c r="G78" s="1106" t="str">
        <f>IF($A78="","",IFERROR(ROW(INDEX('Subsidiary TB Converter '!$ED$1:$ED$267,MATCH(TRUE,INDEX(ISNUMBER(SEARCH("x"&amp;A78&amp;"x",'Subsidiary TB Converter '!$ED$1:$ED$267)),0),0))),""))</f>
        <v/>
      </c>
      <c r="H78" s="332"/>
      <c r="I78" s="1087" t="str">
        <f t="shared" ca="1" si="1"/>
        <v/>
      </c>
    </row>
    <row r="79" spans="1:9" x14ac:dyDescent="0.2">
      <c r="A79" s="1103"/>
      <c r="B79" s="1107"/>
      <c r="C79" s="1105"/>
      <c r="D79" s="1105"/>
      <c r="E79" s="1105"/>
      <c r="F79" s="1105"/>
      <c r="G79" s="1106" t="str">
        <f>IF($A79="","",IFERROR(ROW(INDEX('Subsidiary TB Converter '!$ED$1:$ED$267,MATCH(TRUE,INDEX(ISNUMBER(SEARCH("x"&amp;A79&amp;"x",'Subsidiary TB Converter '!$ED$1:$ED$267)),0),0))),""))</f>
        <v/>
      </c>
      <c r="H79" s="332"/>
      <c r="I79" s="1087" t="str">
        <f t="shared" ca="1" si="1"/>
        <v/>
      </c>
    </row>
    <row r="80" spans="1:9" x14ac:dyDescent="0.2">
      <c r="A80" s="1103"/>
      <c r="B80" s="1107"/>
      <c r="C80" s="1105"/>
      <c r="D80" s="1105"/>
      <c r="E80" s="1105"/>
      <c r="F80" s="1105"/>
      <c r="G80" s="1106" t="str">
        <f>IF($A80="","",IFERROR(ROW(INDEX('Subsidiary TB Converter '!$ED$1:$ED$267,MATCH(TRUE,INDEX(ISNUMBER(SEARCH("x"&amp;A80&amp;"x",'Subsidiary TB Converter '!$ED$1:$ED$267)),0),0))),""))</f>
        <v/>
      </c>
      <c r="H80" s="332"/>
      <c r="I80" s="1087" t="str">
        <f t="shared" ca="1" si="1"/>
        <v/>
      </c>
    </row>
    <row r="81" spans="1:9" x14ac:dyDescent="0.2">
      <c r="A81" s="1103"/>
      <c r="B81" s="1107"/>
      <c r="C81" s="1105"/>
      <c r="D81" s="1105"/>
      <c r="E81" s="1105"/>
      <c r="F81" s="1105"/>
      <c r="G81" s="1106" t="str">
        <f>IF($A81="","",IFERROR(ROW(INDEX('Subsidiary TB Converter '!$ED$1:$ED$267,MATCH(TRUE,INDEX(ISNUMBER(SEARCH("x"&amp;A81&amp;"x",'Subsidiary TB Converter '!$ED$1:$ED$267)),0),0))),""))</f>
        <v/>
      </c>
      <c r="H81" s="332"/>
      <c r="I81" s="1087" t="str">
        <f t="shared" ca="1" si="1"/>
        <v/>
      </c>
    </row>
    <row r="82" spans="1:9" x14ac:dyDescent="0.2">
      <c r="A82" s="1103"/>
      <c r="B82" s="1107"/>
      <c r="C82" s="1105"/>
      <c r="D82" s="1105"/>
      <c r="E82" s="1105"/>
      <c r="F82" s="1105"/>
      <c r="G82" s="1106" t="str">
        <f>IF($A82="","",IFERROR(ROW(INDEX('Subsidiary TB Converter '!$ED$1:$ED$267,MATCH(TRUE,INDEX(ISNUMBER(SEARCH("x"&amp;A82&amp;"x",'Subsidiary TB Converter '!$ED$1:$ED$267)),0),0))),""))</f>
        <v/>
      </c>
      <c r="H82" s="332"/>
      <c r="I82" s="1087" t="str">
        <f t="shared" ca="1" si="1"/>
        <v/>
      </c>
    </row>
    <row r="83" spans="1:9" x14ac:dyDescent="0.2">
      <c r="A83" s="1103"/>
      <c r="B83" s="1107"/>
      <c r="C83" s="1105"/>
      <c r="D83" s="1105"/>
      <c r="E83" s="1105"/>
      <c r="F83" s="1105"/>
      <c r="G83" s="1106" t="str">
        <f>IF($A83="","",IFERROR(ROW(INDEX('Subsidiary TB Converter '!$ED$1:$ED$267,MATCH(TRUE,INDEX(ISNUMBER(SEARCH("x"&amp;A83&amp;"x",'Subsidiary TB Converter '!$ED$1:$ED$267)),0),0))),""))</f>
        <v/>
      </c>
      <c r="H83" s="332"/>
      <c r="I83" s="1087" t="str">
        <f t="shared" ca="1" si="1"/>
        <v/>
      </c>
    </row>
    <row r="84" spans="1:9" x14ac:dyDescent="0.2">
      <c r="A84" s="1103"/>
      <c r="B84" s="1107"/>
      <c r="C84" s="1105"/>
      <c r="D84" s="1105"/>
      <c r="E84" s="1105"/>
      <c r="F84" s="1105"/>
      <c r="G84" s="1106" t="str">
        <f>IF($A84="","",IFERROR(ROW(INDEX('Subsidiary TB Converter '!$ED$1:$ED$267,MATCH(TRUE,INDEX(ISNUMBER(SEARCH("x"&amp;A84&amp;"x",'Subsidiary TB Converter '!$ED$1:$ED$267)),0),0))),""))</f>
        <v/>
      </c>
      <c r="H84" s="332"/>
      <c r="I84" s="1087" t="str">
        <f t="shared" ca="1" si="1"/>
        <v/>
      </c>
    </row>
    <row r="85" spans="1:9" x14ac:dyDescent="0.2">
      <c r="A85" s="1103"/>
      <c r="B85" s="1107"/>
      <c r="C85" s="1105"/>
      <c r="D85" s="1105"/>
      <c r="E85" s="1105"/>
      <c r="F85" s="1105"/>
      <c r="G85" s="1106" t="str">
        <f>IF($A85="","",IFERROR(ROW(INDEX('Subsidiary TB Converter '!$ED$1:$ED$267,MATCH(TRUE,INDEX(ISNUMBER(SEARCH("x"&amp;A85&amp;"x",'Subsidiary TB Converter '!$ED$1:$ED$267)),0),0))),""))</f>
        <v/>
      </c>
      <c r="H85" s="332"/>
      <c r="I85" s="1087" t="str">
        <f t="shared" ca="1" si="1"/>
        <v/>
      </c>
    </row>
    <row r="86" spans="1:9" x14ac:dyDescent="0.2">
      <c r="A86" s="1103"/>
      <c r="B86" s="1107"/>
      <c r="C86" s="1105"/>
      <c r="D86" s="1105"/>
      <c r="E86" s="1105"/>
      <c r="F86" s="1105"/>
      <c r="G86" s="1106" t="str">
        <f>IF($A86="","",IFERROR(ROW(INDEX('Subsidiary TB Converter '!$ED$1:$ED$267,MATCH(TRUE,INDEX(ISNUMBER(SEARCH("x"&amp;A86&amp;"x",'Subsidiary TB Converter '!$ED$1:$ED$267)),0),0))),""))</f>
        <v/>
      </c>
      <c r="H86" s="332"/>
      <c r="I86" s="1087" t="str">
        <f t="shared" ca="1" si="1"/>
        <v/>
      </c>
    </row>
    <row r="87" spans="1:9" x14ac:dyDescent="0.2">
      <c r="A87" s="1103"/>
      <c r="B87" s="1107"/>
      <c r="C87" s="1105"/>
      <c r="D87" s="1105"/>
      <c r="E87" s="1105"/>
      <c r="F87" s="1105"/>
      <c r="G87" s="1106" t="str">
        <f>IF($A87="","",IFERROR(ROW(INDEX('Subsidiary TB Converter '!$ED$1:$ED$267,MATCH(TRUE,INDEX(ISNUMBER(SEARCH("x"&amp;A87&amp;"x",'Subsidiary TB Converter '!$ED$1:$ED$267)),0),0))),""))</f>
        <v/>
      </c>
      <c r="H87" s="332"/>
      <c r="I87" s="1087" t="str">
        <f t="shared" ca="1" si="1"/>
        <v/>
      </c>
    </row>
    <row r="88" spans="1:9" x14ac:dyDescent="0.2">
      <c r="A88" s="1103"/>
      <c r="B88" s="1107"/>
      <c r="C88" s="1105"/>
      <c r="D88" s="1105"/>
      <c r="E88" s="1105"/>
      <c r="F88" s="1105"/>
      <c r="G88" s="1106" t="str">
        <f>IF($A88="","",IFERROR(ROW(INDEX('Subsidiary TB Converter '!$ED$1:$ED$267,MATCH(TRUE,INDEX(ISNUMBER(SEARCH("x"&amp;A88&amp;"x",'Subsidiary TB Converter '!$ED$1:$ED$267)),0),0))),""))</f>
        <v/>
      </c>
      <c r="H88" s="332"/>
      <c r="I88" s="1087" t="str">
        <f t="shared" ca="1" si="1"/>
        <v/>
      </c>
    </row>
    <row r="89" spans="1:9" x14ac:dyDescent="0.2">
      <c r="A89" s="1103"/>
      <c r="B89" s="1107"/>
      <c r="C89" s="1105"/>
      <c r="D89" s="1105"/>
      <c r="E89" s="1105"/>
      <c r="F89" s="1105"/>
      <c r="G89" s="1106" t="str">
        <f>IF($A89="","",IFERROR(ROW(INDEX('Subsidiary TB Converter '!$ED$1:$ED$267,MATCH(TRUE,INDEX(ISNUMBER(SEARCH("x"&amp;A89&amp;"x",'Subsidiary TB Converter '!$ED$1:$ED$267)),0),0))),""))</f>
        <v/>
      </c>
      <c r="H89" s="332"/>
      <c r="I89" s="1087" t="str">
        <f t="shared" ca="1" si="1"/>
        <v/>
      </c>
    </row>
    <row r="90" spans="1:9" x14ac:dyDescent="0.2">
      <c r="A90" s="1103"/>
      <c r="B90" s="1107"/>
      <c r="C90" s="1105"/>
      <c r="D90" s="1105"/>
      <c r="E90" s="1105"/>
      <c r="F90" s="1105"/>
      <c r="G90" s="1106" t="str">
        <f>IF($A90="","",IFERROR(ROW(INDEX('Subsidiary TB Converter '!$ED$1:$ED$267,MATCH(TRUE,INDEX(ISNUMBER(SEARCH("x"&amp;A90&amp;"x",'Subsidiary TB Converter '!$ED$1:$ED$267)),0),0))),""))</f>
        <v/>
      </c>
      <c r="H90" s="332"/>
      <c r="I90" s="1087" t="str">
        <f t="shared" ca="1" si="1"/>
        <v/>
      </c>
    </row>
    <row r="91" spans="1:9" x14ac:dyDescent="0.2">
      <c r="A91" s="1103"/>
      <c r="B91" s="1107"/>
      <c r="C91" s="1105"/>
      <c r="D91" s="1105"/>
      <c r="E91" s="1105"/>
      <c r="F91" s="1105"/>
      <c r="G91" s="1106" t="str">
        <f>IF($A91="","",IFERROR(ROW(INDEX('Subsidiary TB Converter '!$ED$1:$ED$267,MATCH(TRUE,INDEX(ISNUMBER(SEARCH("x"&amp;A91&amp;"x",'Subsidiary TB Converter '!$ED$1:$ED$267)),0),0))),""))</f>
        <v/>
      </c>
      <c r="H91" s="332"/>
      <c r="I91" s="1087" t="str">
        <f t="shared" ca="1" si="1"/>
        <v/>
      </c>
    </row>
    <row r="92" spans="1:9" x14ac:dyDescent="0.2">
      <c r="A92" s="1103"/>
      <c r="B92" s="1107"/>
      <c r="C92" s="1105"/>
      <c r="D92" s="1105"/>
      <c r="E92" s="1105"/>
      <c r="F92" s="1105"/>
      <c r="G92" s="1106" t="str">
        <f>IF($A92="","",IFERROR(ROW(INDEX('Subsidiary TB Converter '!$ED$1:$ED$267,MATCH(TRUE,INDEX(ISNUMBER(SEARCH("x"&amp;A92&amp;"x",'Subsidiary TB Converter '!$ED$1:$ED$267)),0),0))),""))</f>
        <v/>
      </c>
      <c r="H92" s="332"/>
      <c r="I92" s="1087" t="str">
        <f t="shared" ca="1" si="1"/>
        <v/>
      </c>
    </row>
    <row r="93" spans="1:9" x14ac:dyDescent="0.2">
      <c r="A93" s="1103"/>
      <c r="B93" s="1107"/>
      <c r="C93" s="1105"/>
      <c r="D93" s="1105"/>
      <c r="E93" s="1105"/>
      <c r="F93" s="1105"/>
      <c r="G93" s="1106" t="str">
        <f>IF($A93="","",IFERROR(ROW(INDEX('Subsidiary TB Converter '!$ED$1:$ED$267,MATCH(TRUE,INDEX(ISNUMBER(SEARCH("x"&amp;A93&amp;"x",'Subsidiary TB Converter '!$ED$1:$ED$267)),0),0))),""))</f>
        <v/>
      </c>
      <c r="H93" s="332"/>
      <c r="I93" s="1087" t="str">
        <f t="shared" ca="1" si="1"/>
        <v/>
      </c>
    </row>
    <row r="94" spans="1:9" x14ac:dyDescent="0.2">
      <c r="A94" s="1103"/>
      <c r="B94" s="1107"/>
      <c r="C94" s="1105"/>
      <c r="D94" s="1105"/>
      <c r="E94" s="1105"/>
      <c r="F94" s="1105"/>
      <c r="G94" s="1106" t="str">
        <f>IF($A94="","",IFERROR(ROW(INDEX('Subsidiary TB Converter '!$ED$1:$ED$267,MATCH(TRUE,INDEX(ISNUMBER(SEARCH("x"&amp;A94&amp;"x",'Subsidiary TB Converter '!$ED$1:$ED$267)),0),0))),""))</f>
        <v/>
      </c>
      <c r="H94" s="332"/>
      <c r="I94" s="1087" t="str">
        <f t="shared" ca="1" si="1"/>
        <v/>
      </c>
    </row>
    <row r="95" spans="1:9" x14ac:dyDescent="0.2">
      <c r="A95" s="1103"/>
      <c r="B95" s="1107"/>
      <c r="C95" s="1105"/>
      <c r="D95" s="1105"/>
      <c r="E95" s="1105"/>
      <c r="F95" s="1105"/>
      <c r="G95" s="1106" t="str">
        <f>IF($A95="","",IFERROR(ROW(INDEX('Subsidiary TB Converter '!$ED$1:$ED$267,MATCH(TRUE,INDEX(ISNUMBER(SEARCH("x"&amp;A95&amp;"x",'Subsidiary TB Converter '!$ED$1:$ED$267)),0),0))),""))</f>
        <v/>
      </c>
      <c r="H95" s="332"/>
      <c r="I95" s="1087" t="str">
        <f t="shared" ca="1" si="1"/>
        <v/>
      </c>
    </row>
    <row r="96" spans="1:9" x14ac:dyDescent="0.2">
      <c r="A96" s="1103"/>
      <c r="B96" s="1107"/>
      <c r="C96" s="1105"/>
      <c r="D96" s="1105"/>
      <c r="E96" s="1105"/>
      <c r="F96" s="1105"/>
      <c r="G96" s="1106" t="str">
        <f>IF($A96="","",IFERROR(ROW(INDEX('Subsidiary TB Converter '!$ED$1:$ED$267,MATCH(TRUE,INDEX(ISNUMBER(SEARCH("x"&amp;A96&amp;"x",'Subsidiary TB Converter '!$ED$1:$ED$267)),0),0))),""))</f>
        <v/>
      </c>
      <c r="H96" s="332"/>
      <c r="I96" s="1087" t="str">
        <f t="shared" ca="1" si="1"/>
        <v/>
      </c>
    </row>
    <row r="97" spans="1:9" x14ac:dyDescent="0.2">
      <c r="A97" s="1103"/>
      <c r="B97" s="1107"/>
      <c r="C97" s="1105"/>
      <c r="D97" s="1105"/>
      <c r="E97" s="1105"/>
      <c r="F97" s="1105"/>
      <c r="G97" s="1106" t="str">
        <f>IF($A97="","",IFERROR(ROW(INDEX('Subsidiary TB Converter '!$ED$1:$ED$267,MATCH(TRUE,INDEX(ISNUMBER(SEARCH("x"&amp;A97&amp;"x",'Subsidiary TB Converter '!$ED$1:$ED$267)),0),0))),""))</f>
        <v/>
      </c>
      <c r="H97" s="332"/>
      <c r="I97" s="1087" t="str">
        <f t="shared" ca="1" si="1"/>
        <v/>
      </c>
    </row>
    <row r="98" spans="1:9" x14ac:dyDescent="0.2">
      <c r="A98" s="1103"/>
      <c r="B98" s="1109"/>
      <c r="C98" s="1105"/>
      <c r="D98" s="1105"/>
      <c r="E98" s="1105"/>
      <c r="F98" s="1105"/>
      <c r="G98" s="1106" t="str">
        <f>IF($A98="","",IFERROR(ROW(INDEX('Subsidiary TB Converter '!$ED$1:$ED$267,MATCH(TRUE,INDEX(ISNUMBER(SEARCH("x"&amp;A98&amp;"x",'Subsidiary TB Converter '!$ED$1:$ED$267)),0),0))),""))</f>
        <v/>
      </c>
      <c r="H98" s="332"/>
      <c r="I98" s="1087" t="str">
        <f t="shared" ca="1" si="1"/>
        <v/>
      </c>
    </row>
    <row r="99" spans="1:9" x14ac:dyDescent="0.2">
      <c r="A99" s="1103"/>
      <c r="B99" s="1107"/>
      <c r="C99" s="1105"/>
      <c r="D99" s="1105"/>
      <c r="E99" s="1105"/>
      <c r="F99" s="1105"/>
      <c r="G99" s="1106" t="str">
        <f>IF($A99="","",IFERROR(ROW(INDEX('Subsidiary TB Converter '!$ED$1:$ED$267,MATCH(TRUE,INDEX(ISNUMBER(SEARCH("x"&amp;A99&amp;"x",'Subsidiary TB Converter '!$ED$1:$ED$267)),0),0))),""))</f>
        <v/>
      </c>
      <c r="H99" s="332"/>
      <c r="I99" s="1087" t="str">
        <f t="shared" ca="1" si="1"/>
        <v/>
      </c>
    </row>
    <row r="100" spans="1:9" x14ac:dyDescent="0.2">
      <c r="A100" s="1103"/>
      <c r="B100" s="1107"/>
      <c r="C100" s="1105"/>
      <c r="D100" s="1105"/>
      <c r="E100" s="1105"/>
      <c r="F100" s="1105"/>
      <c r="G100" s="1106" t="str">
        <f>IF($A100="","",IFERROR(ROW(INDEX('Subsidiary TB Converter '!$ED$1:$ED$267,MATCH(TRUE,INDEX(ISNUMBER(SEARCH("x"&amp;A100&amp;"x",'Subsidiary TB Converter '!$ED$1:$ED$267)),0),0))),""))</f>
        <v/>
      </c>
      <c r="H100" s="332"/>
      <c r="I100" s="1087" t="str">
        <f t="shared" ca="1" si="1"/>
        <v/>
      </c>
    </row>
    <row r="101" spans="1:9" x14ac:dyDescent="0.2">
      <c r="A101" s="1103"/>
      <c r="B101" s="1110"/>
      <c r="C101" s="1105"/>
      <c r="D101" s="1105"/>
      <c r="E101" s="1105"/>
      <c r="F101" s="1105"/>
      <c r="G101" s="1106" t="str">
        <f>IF($A101="","",IFERROR(ROW(INDEX('Subsidiary TB Converter '!$ED$1:$ED$267,MATCH(TRUE,INDEX(ISNUMBER(SEARCH("x"&amp;A101&amp;"x",'Subsidiary TB Converter '!$ED$1:$ED$267)),0),0))),""))</f>
        <v/>
      </c>
      <c r="H101" s="332"/>
      <c r="I101" s="1087" t="str">
        <f t="shared" ca="1" si="1"/>
        <v/>
      </c>
    </row>
    <row r="102" spans="1:9" x14ac:dyDescent="0.2">
      <c r="A102" s="1103"/>
      <c r="B102" s="1110"/>
      <c r="C102" s="1105"/>
      <c r="D102" s="1105"/>
      <c r="E102" s="1105"/>
      <c r="F102" s="1105"/>
      <c r="G102" s="1106" t="str">
        <f>IF($A102="","",IFERROR(ROW(INDEX('Subsidiary TB Converter '!$ED$1:$ED$267,MATCH(TRUE,INDEX(ISNUMBER(SEARCH("x"&amp;A102&amp;"x",'Subsidiary TB Converter '!$ED$1:$ED$267)),0),0))),""))</f>
        <v/>
      </c>
      <c r="H102" s="332"/>
      <c r="I102" s="1087" t="str">
        <f t="shared" ca="1" si="1"/>
        <v/>
      </c>
    </row>
    <row r="103" spans="1:9" x14ac:dyDescent="0.2">
      <c r="A103" s="1103"/>
      <c r="B103" s="1110"/>
      <c r="C103" s="1105"/>
      <c r="D103" s="1105"/>
      <c r="E103" s="1105"/>
      <c r="F103" s="1105"/>
      <c r="G103" s="1106" t="str">
        <f>IF($A103="","",IFERROR(ROW(INDEX('Subsidiary TB Converter '!$ED$1:$ED$267,MATCH(TRUE,INDEX(ISNUMBER(SEARCH("x"&amp;A103&amp;"x",'Subsidiary TB Converter '!$ED$1:$ED$267)),0),0))),""))</f>
        <v/>
      </c>
      <c r="H103" s="332"/>
      <c r="I103" s="1087" t="str">
        <f t="shared" ca="1" si="1"/>
        <v/>
      </c>
    </row>
    <row r="104" spans="1:9" x14ac:dyDescent="0.2">
      <c r="A104" s="1103"/>
      <c r="B104" s="1110"/>
      <c r="C104" s="1105"/>
      <c r="D104" s="1105"/>
      <c r="E104" s="1105"/>
      <c r="F104" s="1105"/>
      <c r="G104" s="1106" t="str">
        <f>IF($A104="","",IFERROR(ROW(INDEX('Subsidiary TB Converter '!$ED$1:$ED$267,MATCH(TRUE,INDEX(ISNUMBER(SEARCH("x"&amp;A104&amp;"x",'Subsidiary TB Converter '!$ED$1:$ED$267)),0),0))),""))</f>
        <v/>
      </c>
      <c r="H104" s="332"/>
      <c r="I104" s="1087" t="str">
        <f t="shared" ca="1" si="1"/>
        <v/>
      </c>
    </row>
    <row r="105" spans="1:9" x14ac:dyDescent="0.2">
      <c r="A105" s="1103"/>
      <c r="B105" s="1107"/>
      <c r="C105" s="1105"/>
      <c r="D105" s="1105"/>
      <c r="E105" s="1105"/>
      <c r="F105" s="1105"/>
      <c r="G105" s="1106" t="str">
        <f>IF($A105="","",IFERROR(ROW(INDEX('Subsidiary TB Converter '!$ED$1:$ED$267,MATCH(TRUE,INDEX(ISNUMBER(SEARCH("x"&amp;A105&amp;"x",'Subsidiary TB Converter '!$ED$1:$ED$267)),0),0))),""))</f>
        <v/>
      </c>
      <c r="H105" s="332"/>
      <c r="I105" s="1087" t="str">
        <f t="shared" ca="1" si="1"/>
        <v/>
      </c>
    </row>
    <row r="106" spans="1:9" x14ac:dyDescent="0.2">
      <c r="A106" s="1103"/>
      <c r="B106" s="1107"/>
      <c r="C106" s="1105"/>
      <c r="D106" s="1105"/>
      <c r="E106" s="1105"/>
      <c r="F106" s="1105"/>
      <c r="G106" s="1106" t="str">
        <f>IF($A106="","",IFERROR(ROW(INDEX('Subsidiary TB Converter '!$ED$1:$ED$267,MATCH(TRUE,INDEX(ISNUMBER(SEARCH("x"&amp;A106&amp;"x",'Subsidiary TB Converter '!$ED$1:$ED$267)),0),0))),""))</f>
        <v/>
      </c>
      <c r="H106" s="332"/>
      <c r="I106" s="1087" t="str">
        <f t="shared" ca="1" si="1"/>
        <v/>
      </c>
    </row>
    <row r="107" spans="1:9" x14ac:dyDescent="0.2">
      <c r="A107" s="1103"/>
      <c r="B107" s="1107"/>
      <c r="C107" s="1105"/>
      <c r="D107" s="1105"/>
      <c r="E107" s="1105"/>
      <c r="F107" s="1105"/>
      <c r="G107" s="1106" t="str">
        <f>IF($A107="","",IFERROR(ROW(INDEX('Subsidiary TB Converter '!$ED$1:$ED$267,MATCH(TRUE,INDEX(ISNUMBER(SEARCH("x"&amp;A107&amp;"x",'Subsidiary TB Converter '!$ED$1:$ED$267)),0),0))),""))</f>
        <v/>
      </c>
      <c r="H107" s="332"/>
      <c r="I107" s="1087" t="str">
        <f t="shared" ca="1" si="1"/>
        <v/>
      </c>
    </row>
    <row r="108" spans="1:9" x14ac:dyDescent="0.2">
      <c r="A108" s="1103"/>
      <c r="B108" s="1107"/>
      <c r="C108" s="1105"/>
      <c r="D108" s="1105"/>
      <c r="E108" s="1105"/>
      <c r="F108" s="1105"/>
      <c r="G108" s="1106" t="str">
        <f>IF($A108="","",IFERROR(ROW(INDEX('Subsidiary TB Converter '!$ED$1:$ED$267,MATCH(TRUE,INDEX(ISNUMBER(SEARCH("x"&amp;A108&amp;"x",'Subsidiary TB Converter '!$ED$1:$ED$267)),0),0))),""))</f>
        <v/>
      </c>
      <c r="H108" s="332"/>
      <c r="I108" s="1087" t="str">
        <f t="shared" ca="1" si="1"/>
        <v/>
      </c>
    </row>
    <row r="109" spans="1:9" x14ac:dyDescent="0.2">
      <c r="A109" s="1103"/>
      <c r="B109" s="1107"/>
      <c r="C109" s="1105"/>
      <c r="D109" s="1105"/>
      <c r="E109" s="1105"/>
      <c r="F109" s="1105"/>
      <c r="G109" s="1106" t="str">
        <f>IF($A109="","",IFERROR(ROW(INDEX('Subsidiary TB Converter '!$ED$1:$ED$267,MATCH(TRUE,INDEX(ISNUMBER(SEARCH("x"&amp;A109&amp;"x",'Subsidiary TB Converter '!$ED$1:$ED$267)),0),0))),""))</f>
        <v/>
      </c>
      <c r="H109" s="332"/>
      <c r="I109" s="1087" t="str">
        <f t="shared" ca="1" si="1"/>
        <v/>
      </c>
    </row>
    <row r="110" spans="1:9" x14ac:dyDescent="0.2">
      <c r="A110" s="1103"/>
      <c r="B110" s="1107"/>
      <c r="C110" s="1105"/>
      <c r="D110" s="1105"/>
      <c r="E110" s="1105"/>
      <c r="F110" s="1105"/>
      <c r="G110" s="1106" t="str">
        <f>IF($A110="","",IFERROR(ROW(INDEX('Subsidiary TB Converter '!$ED$1:$ED$267,MATCH(TRUE,INDEX(ISNUMBER(SEARCH("x"&amp;A110&amp;"x",'Subsidiary TB Converter '!$ED$1:$ED$267)),0),0))),""))</f>
        <v/>
      </c>
      <c r="H110" s="332"/>
      <c r="I110" s="1087" t="str">
        <f t="shared" ca="1" si="1"/>
        <v/>
      </c>
    </row>
    <row r="111" spans="1:9" x14ac:dyDescent="0.2">
      <c r="A111" s="1103"/>
      <c r="B111" s="1107"/>
      <c r="C111" s="1105"/>
      <c r="D111" s="1105"/>
      <c r="E111" s="1105"/>
      <c r="F111" s="1105"/>
      <c r="G111" s="1106" t="str">
        <f>IF($A111="","",IFERROR(ROW(INDEX('Subsidiary TB Converter '!$ED$1:$ED$267,MATCH(TRUE,INDEX(ISNUMBER(SEARCH("x"&amp;A111&amp;"x",'Subsidiary TB Converter '!$ED$1:$ED$267)),0),0))),""))</f>
        <v/>
      </c>
      <c r="H111" s="332"/>
      <c r="I111" s="1087" t="str">
        <f t="shared" ca="1" si="1"/>
        <v/>
      </c>
    </row>
    <row r="112" spans="1:9" x14ac:dyDescent="0.2">
      <c r="A112" s="1103"/>
      <c r="B112" s="1107"/>
      <c r="C112" s="1105"/>
      <c r="D112" s="1105"/>
      <c r="E112" s="1105"/>
      <c r="F112" s="1105"/>
      <c r="G112" s="1106" t="str">
        <f>IF($A112="","",IFERROR(ROW(INDEX('Subsidiary TB Converter '!$ED$1:$ED$267,MATCH(TRUE,INDEX(ISNUMBER(SEARCH("x"&amp;A112&amp;"x",'Subsidiary TB Converter '!$ED$1:$ED$267)),0),0))),""))</f>
        <v/>
      </c>
      <c r="H112" s="332"/>
      <c r="I112" s="1087" t="str">
        <f t="shared" ca="1" si="1"/>
        <v/>
      </c>
    </row>
    <row r="113" spans="1:9" x14ac:dyDescent="0.2">
      <c r="A113" s="1103"/>
      <c r="B113" s="1107"/>
      <c r="C113" s="1105"/>
      <c r="D113" s="1105"/>
      <c r="E113" s="1105"/>
      <c r="F113" s="1105"/>
      <c r="G113" s="1106" t="str">
        <f>IF($A113="","",IFERROR(ROW(INDEX('Subsidiary TB Converter '!$ED$1:$ED$267,MATCH(TRUE,INDEX(ISNUMBER(SEARCH("x"&amp;A113&amp;"x",'Subsidiary TB Converter '!$ED$1:$ED$267)),0),0))),""))</f>
        <v/>
      </c>
      <c r="H113" s="332"/>
      <c r="I113" s="1087" t="str">
        <f t="shared" ca="1" si="1"/>
        <v/>
      </c>
    </row>
    <row r="114" spans="1:9" x14ac:dyDescent="0.2">
      <c r="A114" s="1103"/>
      <c r="B114" s="1107"/>
      <c r="C114" s="1105"/>
      <c r="D114" s="1105"/>
      <c r="E114" s="1105"/>
      <c r="F114" s="1105"/>
      <c r="G114" s="1106" t="str">
        <f>IF($A114="","",IFERROR(ROW(INDEX('Subsidiary TB Converter '!$ED$1:$ED$267,MATCH(TRUE,INDEX(ISNUMBER(SEARCH("x"&amp;A114&amp;"x",'Subsidiary TB Converter '!$ED$1:$ED$267)),0),0))),""))</f>
        <v/>
      </c>
      <c r="H114" s="332"/>
      <c r="I114" s="1087" t="str">
        <f t="shared" ca="1" si="1"/>
        <v/>
      </c>
    </row>
    <row r="115" spans="1:9" x14ac:dyDescent="0.2">
      <c r="A115" s="1103"/>
      <c r="B115" s="1107"/>
      <c r="C115" s="1105"/>
      <c r="D115" s="1105"/>
      <c r="E115" s="1105"/>
      <c r="F115" s="1105"/>
      <c r="G115" s="1106" t="str">
        <f>IF($A115="","",IFERROR(ROW(INDEX('Subsidiary TB Converter '!$ED$1:$ED$267,MATCH(TRUE,INDEX(ISNUMBER(SEARCH("x"&amp;A115&amp;"x",'Subsidiary TB Converter '!$ED$1:$ED$267)),0),0))),""))</f>
        <v/>
      </c>
      <c r="H115" s="332"/>
      <c r="I115" s="1087" t="str">
        <f t="shared" ca="1" si="1"/>
        <v/>
      </c>
    </row>
    <row r="116" spans="1:9" x14ac:dyDescent="0.2">
      <c r="A116" s="1103"/>
      <c r="B116" s="1107"/>
      <c r="C116" s="1105"/>
      <c r="D116" s="1105"/>
      <c r="E116" s="1105"/>
      <c r="F116" s="1105"/>
      <c r="G116" s="1106" t="str">
        <f>IF($A116="","",IFERROR(ROW(INDEX('Subsidiary TB Converter '!$ED$1:$ED$267,MATCH(TRUE,INDEX(ISNUMBER(SEARCH("x"&amp;A116&amp;"x",'Subsidiary TB Converter '!$ED$1:$ED$267)),0),0))),""))</f>
        <v/>
      </c>
      <c r="H116" s="332"/>
      <c r="I116" s="1087" t="str">
        <f t="shared" ca="1" si="1"/>
        <v/>
      </c>
    </row>
    <row r="117" spans="1:9" x14ac:dyDescent="0.2">
      <c r="A117" s="1103"/>
      <c r="B117" s="1107"/>
      <c r="C117" s="1105"/>
      <c r="D117" s="1105"/>
      <c r="E117" s="1105"/>
      <c r="F117" s="1105"/>
      <c r="G117" s="1106" t="str">
        <f>IF($A117="","",IFERROR(ROW(INDEX('Subsidiary TB Converter '!$ED$1:$ED$267,MATCH(TRUE,INDEX(ISNUMBER(SEARCH("x"&amp;A117&amp;"x",'Subsidiary TB Converter '!$ED$1:$ED$267)),0),0))),""))</f>
        <v/>
      </c>
      <c r="H117" s="332"/>
      <c r="I117" s="1087" t="str">
        <f t="shared" ca="1" si="1"/>
        <v/>
      </c>
    </row>
    <row r="118" spans="1:9" x14ac:dyDescent="0.2">
      <c r="A118" s="1103"/>
      <c r="B118" s="1107"/>
      <c r="C118" s="1105"/>
      <c r="D118" s="1105"/>
      <c r="E118" s="1105"/>
      <c r="F118" s="1105"/>
      <c r="G118" s="1106" t="str">
        <f>IF($A118="","",IFERROR(ROW(INDEX('Subsidiary TB Converter '!$ED$1:$ED$267,MATCH(TRUE,INDEX(ISNUMBER(SEARCH("x"&amp;A118&amp;"x",'Subsidiary TB Converter '!$ED$1:$ED$267)),0),0))),""))</f>
        <v/>
      </c>
      <c r="H118" s="332"/>
      <c r="I118" s="1087" t="str">
        <f t="shared" ca="1" si="1"/>
        <v/>
      </c>
    </row>
    <row r="119" spans="1:9" x14ac:dyDescent="0.2">
      <c r="A119" s="1103"/>
      <c r="B119" s="1107"/>
      <c r="C119" s="1105"/>
      <c r="D119" s="1105"/>
      <c r="E119" s="1105"/>
      <c r="F119" s="1105"/>
      <c r="G119" s="1106" t="str">
        <f>IF($A119="","",IFERROR(ROW(INDEX('Subsidiary TB Converter '!$ED$1:$ED$267,MATCH(TRUE,INDEX(ISNUMBER(SEARCH("x"&amp;A119&amp;"x",'Subsidiary TB Converter '!$ED$1:$ED$267)),0),0))),""))</f>
        <v/>
      </c>
      <c r="H119" s="332"/>
      <c r="I119" s="1087" t="str">
        <f t="shared" ca="1" si="1"/>
        <v/>
      </c>
    </row>
    <row r="120" spans="1:9" x14ac:dyDescent="0.2">
      <c r="A120" s="1103"/>
      <c r="B120" s="1107"/>
      <c r="C120" s="1105"/>
      <c r="D120" s="1105"/>
      <c r="E120" s="1105"/>
      <c r="F120" s="1105"/>
      <c r="G120" s="1106" t="str">
        <f>IF($A120="","",IFERROR(ROW(INDEX('Subsidiary TB Converter '!$ED$1:$ED$267,MATCH(TRUE,INDEX(ISNUMBER(SEARCH("x"&amp;A120&amp;"x",'Subsidiary TB Converter '!$ED$1:$ED$267)),0),0))),""))</f>
        <v/>
      </c>
      <c r="H120" s="332"/>
      <c r="I120" s="1087" t="str">
        <f t="shared" ca="1" si="1"/>
        <v/>
      </c>
    </row>
    <row r="121" spans="1:9" x14ac:dyDescent="0.2">
      <c r="A121" s="1103"/>
      <c r="B121" s="1107"/>
      <c r="C121" s="1105"/>
      <c r="D121" s="1105"/>
      <c r="E121" s="1105"/>
      <c r="F121" s="1105"/>
      <c r="G121" s="1106" t="str">
        <f>IF($A121="","",IFERROR(ROW(INDEX('Subsidiary TB Converter '!$ED$1:$ED$267,MATCH(TRUE,INDEX(ISNUMBER(SEARCH("x"&amp;A121&amp;"x",'Subsidiary TB Converter '!$ED$1:$ED$267)),0),0))),""))</f>
        <v/>
      </c>
      <c r="H121" s="332"/>
      <c r="I121" s="1087" t="str">
        <f t="shared" ca="1" si="1"/>
        <v/>
      </c>
    </row>
    <row r="122" spans="1:9" x14ac:dyDescent="0.2">
      <c r="A122" s="1103"/>
      <c r="B122" s="1107"/>
      <c r="C122" s="1105"/>
      <c r="D122" s="1105"/>
      <c r="E122" s="1105"/>
      <c r="F122" s="1105"/>
      <c r="G122" s="1106" t="str">
        <f>IF($A122="","",IFERROR(ROW(INDEX('Subsidiary TB Converter '!$ED$1:$ED$267,MATCH(TRUE,INDEX(ISNUMBER(SEARCH("x"&amp;A122&amp;"x",'Subsidiary TB Converter '!$ED$1:$ED$267)),0),0))),""))</f>
        <v/>
      </c>
      <c r="H122" s="332"/>
      <c r="I122" s="1087" t="str">
        <f t="shared" ca="1" si="1"/>
        <v/>
      </c>
    </row>
    <row r="123" spans="1:9" x14ac:dyDescent="0.2">
      <c r="A123" s="1103"/>
      <c r="B123" s="1107"/>
      <c r="C123" s="1105"/>
      <c r="D123" s="1105"/>
      <c r="E123" s="1105"/>
      <c r="F123" s="1105"/>
      <c r="G123" s="1106" t="str">
        <f>IF($A123="","",IFERROR(ROW(INDEX('Subsidiary TB Converter '!$ED$1:$ED$267,MATCH(TRUE,INDEX(ISNUMBER(SEARCH("x"&amp;A123&amp;"x",'Subsidiary TB Converter '!$ED$1:$ED$267)),0),0))),""))</f>
        <v/>
      </c>
      <c r="H123" s="332"/>
      <c r="I123" s="1087" t="str">
        <f t="shared" ca="1" si="1"/>
        <v/>
      </c>
    </row>
    <row r="124" spans="1:9" x14ac:dyDescent="0.2">
      <c r="A124" s="1103"/>
      <c r="B124" s="1107"/>
      <c r="C124" s="1105"/>
      <c r="D124" s="1105"/>
      <c r="E124" s="1105"/>
      <c r="F124" s="1105"/>
      <c r="G124" s="1106" t="str">
        <f>IF($A124="","",IFERROR(ROW(INDEX('Subsidiary TB Converter '!$ED$1:$ED$267,MATCH(TRUE,INDEX(ISNUMBER(SEARCH("x"&amp;A124&amp;"x",'Subsidiary TB Converter '!$ED$1:$ED$267)),0),0))),""))</f>
        <v/>
      </c>
      <c r="H124" s="332"/>
      <c r="I124" s="1087" t="str">
        <f t="shared" ca="1" si="1"/>
        <v/>
      </c>
    </row>
    <row r="125" spans="1:9" x14ac:dyDescent="0.2">
      <c r="A125" s="1103"/>
      <c r="B125" s="1107"/>
      <c r="C125" s="1105"/>
      <c r="D125" s="1105"/>
      <c r="E125" s="1105"/>
      <c r="F125" s="1105"/>
      <c r="G125" s="1106" t="str">
        <f>IF($A125="","",IFERROR(ROW(INDEX('Subsidiary TB Converter '!$ED$1:$ED$267,MATCH(TRUE,INDEX(ISNUMBER(SEARCH("x"&amp;A125&amp;"x",'Subsidiary TB Converter '!$ED$1:$ED$267)),0),0))),""))</f>
        <v/>
      </c>
      <c r="H125" s="332"/>
      <c r="I125" s="1087" t="str">
        <f t="shared" ca="1" si="1"/>
        <v/>
      </c>
    </row>
    <row r="126" spans="1:9" x14ac:dyDescent="0.2">
      <c r="A126" s="1103"/>
      <c r="B126" s="1107"/>
      <c r="C126" s="1105"/>
      <c r="D126" s="1105"/>
      <c r="E126" s="1105"/>
      <c r="F126" s="1105"/>
      <c r="G126" s="1106" t="str">
        <f>IF($A126="","",IFERROR(ROW(INDEX('Subsidiary TB Converter '!$ED$1:$ED$267,MATCH(TRUE,INDEX(ISNUMBER(SEARCH("x"&amp;A126&amp;"x",'Subsidiary TB Converter '!$ED$1:$ED$267)),0),0))),""))</f>
        <v/>
      </c>
      <c r="H126" s="332"/>
      <c r="I126" s="1087" t="str">
        <f t="shared" ca="1" si="1"/>
        <v/>
      </c>
    </row>
    <row r="127" spans="1:9" x14ac:dyDescent="0.2">
      <c r="A127" s="1103"/>
      <c r="B127" s="1107"/>
      <c r="C127" s="1105"/>
      <c r="D127" s="1105"/>
      <c r="E127" s="1105"/>
      <c r="F127" s="1105"/>
      <c r="G127" s="1106" t="str">
        <f>IF($A127="","",IFERROR(ROW(INDEX('Subsidiary TB Converter '!$ED$1:$ED$267,MATCH(TRUE,INDEX(ISNUMBER(SEARCH("x"&amp;A127&amp;"x",'Subsidiary TB Converter '!$ED$1:$ED$267)),0),0))),""))</f>
        <v/>
      </c>
      <c r="H127" s="332"/>
      <c r="I127" s="1087" t="str">
        <f t="shared" ca="1" si="1"/>
        <v/>
      </c>
    </row>
    <row r="128" spans="1:9" x14ac:dyDescent="0.2">
      <c r="A128" s="1103"/>
      <c r="B128" s="1107"/>
      <c r="C128" s="1105"/>
      <c r="D128" s="1105"/>
      <c r="E128" s="1105"/>
      <c r="F128" s="1105"/>
      <c r="G128" s="1106" t="str">
        <f>IF($A128="","",IFERROR(ROW(INDEX('Subsidiary TB Converter '!$ED$1:$ED$267,MATCH(TRUE,INDEX(ISNUMBER(SEARCH("x"&amp;A128&amp;"x",'Subsidiary TB Converter '!$ED$1:$ED$267)),0),0))),""))</f>
        <v/>
      </c>
      <c r="H128" s="332"/>
      <c r="I128" s="1087" t="str">
        <f t="shared" ca="1" si="1"/>
        <v/>
      </c>
    </row>
    <row r="129" spans="1:9" x14ac:dyDescent="0.2">
      <c r="A129" s="1103"/>
      <c r="B129" s="1107"/>
      <c r="C129" s="1105"/>
      <c r="D129" s="1105"/>
      <c r="E129" s="1105"/>
      <c r="F129" s="1105"/>
      <c r="G129" s="1106" t="str">
        <f>IF($A129="","",IFERROR(ROW(INDEX('Subsidiary TB Converter '!$ED$1:$ED$267,MATCH(TRUE,INDEX(ISNUMBER(SEARCH("x"&amp;A129&amp;"x",'Subsidiary TB Converter '!$ED$1:$ED$267)),0),0))),""))</f>
        <v/>
      </c>
      <c r="H129" s="332"/>
      <c r="I129" s="1087" t="str">
        <f t="shared" ca="1" si="1"/>
        <v/>
      </c>
    </row>
    <row r="130" spans="1:9" x14ac:dyDescent="0.2">
      <c r="A130" s="1103"/>
      <c r="B130" s="1107"/>
      <c r="C130" s="1105"/>
      <c r="D130" s="1105"/>
      <c r="E130" s="1105"/>
      <c r="F130" s="1105"/>
      <c r="G130" s="1106" t="str">
        <f>IF($A130="","",IFERROR(ROW(INDEX('Subsidiary TB Converter '!$ED$1:$ED$267,MATCH(TRUE,INDEX(ISNUMBER(SEARCH("x"&amp;A130&amp;"x",'Subsidiary TB Converter '!$ED$1:$ED$267)),0),0))),""))</f>
        <v/>
      </c>
      <c r="H130" s="332"/>
      <c r="I130" s="1087" t="str">
        <f t="shared" ca="1" si="1"/>
        <v/>
      </c>
    </row>
    <row r="131" spans="1:9" x14ac:dyDescent="0.2">
      <c r="A131" s="1103"/>
      <c r="B131" s="1107"/>
      <c r="C131" s="1105"/>
      <c r="D131" s="1105"/>
      <c r="E131" s="1105"/>
      <c r="F131" s="1105"/>
      <c r="G131" s="1106" t="str">
        <f>IF($A131="","",IFERROR(ROW(INDEX('Subsidiary TB Converter '!$ED$1:$ED$267,MATCH(TRUE,INDEX(ISNUMBER(SEARCH("x"&amp;A131&amp;"x",'Subsidiary TB Converter '!$ED$1:$ED$267)),0),0))),""))</f>
        <v/>
      </c>
      <c r="H131" s="332"/>
      <c r="I131" s="1087" t="str">
        <f t="shared" ref="I131:I194" ca="1" si="2">IF(AND($G131="",$A131=""),"",IF(AND($G131="",$A131&lt;&gt;""),"Missing from Converter Sheet",INDIRECT("'"&amp;$J$3&amp;"'!B"&amp;G131)))</f>
        <v/>
      </c>
    </row>
    <row r="132" spans="1:9" x14ac:dyDescent="0.2">
      <c r="A132" s="1103"/>
      <c r="B132" s="1107"/>
      <c r="C132" s="1105"/>
      <c r="D132" s="1105"/>
      <c r="E132" s="1105"/>
      <c r="F132" s="1105"/>
      <c r="G132" s="1106" t="str">
        <f>IF($A132="","",IFERROR(ROW(INDEX('Subsidiary TB Converter '!$ED$1:$ED$267,MATCH(TRUE,INDEX(ISNUMBER(SEARCH("x"&amp;A132&amp;"x",'Subsidiary TB Converter '!$ED$1:$ED$267)),0),0))),""))</f>
        <v/>
      </c>
      <c r="H132" s="332"/>
      <c r="I132" s="1087" t="str">
        <f t="shared" ca="1" si="2"/>
        <v/>
      </c>
    </row>
    <row r="133" spans="1:9" x14ac:dyDescent="0.2">
      <c r="A133" s="1103"/>
      <c r="B133" s="1107"/>
      <c r="C133" s="1105"/>
      <c r="D133" s="1105"/>
      <c r="E133" s="1105"/>
      <c r="F133" s="1105"/>
      <c r="G133" s="1106" t="str">
        <f>IF($A133="","",IFERROR(ROW(INDEX('Subsidiary TB Converter '!$ED$1:$ED$267,MATCH(TRUE,INDEX(ISNUMBER(SEARCH("x"&amp;A133&amp;"x",'Subsidiary TB Converter '!$ED$1:$ED$267)),0),0))),""))</f>
        <v/>
      </c>
      <c r="H133" s="332"/>
      <c r="I133" s="1087" t="str">
        <f t="shared" ca="1" si="2"/>
        <v/>
      </c>
    </row>
    <row r="134" spans="1:9" x14ac:dyDescent="0.2">
      <c r="A134" s="1103"/>
      <c r="B134" s="1107"/>
      <c r="C134" s="1105"/>
      <c r="D134" s="1105"/>
      <c r="E134" s="1105"/>
      <c r="F134" s="1105"/>
      <c r="G134" s="1106" t="str">
        <f>IF($A134="","",IFERROR(ROW(INDEX('Subsidiary TB Converter '!$ED$1:$ED$267,MATCH(TRUE,INDEX(ISNUMBER(SEARCH("x"&amp;A134&amp;"x",'Subsidiary TB Converter '!$ED$1:$ED$267)),0),0))),""))</f>
        <v/>
      </c>
      <c r="H134" s="332"/>
      <c r="I134" s="1087" t="str">
        <f t="shared" ca="1" si="2"/>
        <v/>
      </c>
    </row>
    <row r="135" spans="1:9" x14ac:dyDescent="0.2">
      <c r="A135" s="1103"/>
      <c r="B135" s="1107"/>
      <c r="C135" s="1105"/>
      <c r="D135" s="1105"/>
      <c r="E135" s="1105"/>
      <c r="F135" s="1105"/>
      <c r="G135" s="1106" t="str">
        <f>IF($A135="","",IFERROR(ROW(INDEX('Subsidiary TB Converter '!$ED$1:$ED$267,MATCH(TRUE,INDEX(ISNUMBER(SEARCH("x"&amp;A135&amp;"x",'Subsidiary TB Converter '!$ED$1:$ED$267)),0),0))),""))</f>
        <v/>
      </c>
      <c r="H135" s="332"/>
      <c r="I135" s="1087" t="str">
        <f t="shared" ca="1" si="2"/>
        <v/>
      </c>
    </row>
    <row r="136" spans="1:9" x14ac:dyDescent="0.2">
      <c r="A136" s="1103"/>
      <c r="B136" s="1107"/>
      <c r="C136" s="1105"/>
      <c r="D136" s="1105"/>
      <c r="E136" s="1105"/>
      <c r="F136" s="1105"/>
      <c r="G136" s="1106" t="str">
        <f>IF($A136="","",IFERROR(ROW(INDEX('Subsidiary TB Converter '!$ED$1:$ED$267,MATCH(TRUE,INDEX(ISNUMBER(SEARCH("x"&amp;A136&amp;"x",'Subsidiary TB Converter '!$ED$1:$ED$267)),0),0))),""))</f>
        <v/>
      </c>
      <c r="H136" s="332"/>
      <c r="I136" s="1087" t="str">
        <f t="shared" ca="1" si="2"/>
        <v/>
      </c>
    </row>
    <row r="137" spans="1:9" x14ac:dyDescent="0.2">
      <c r="A137" s="1103"/>
      <c r="B137" s="1107"/>
      <c r="C137" s="1105"/>
      <c r="D137" s="1105"/>
      <c r="E137" s="1105"/>
      <c r="F137" s="1105"/>
      <c r="G137" s="1106" t="str">
        <f>IF($A137="","",IFERROR(ROW(INDEX('Subsidiary TB Converter '!$ED$1:$ED$267,MATCH(TRUE,INDEX(ISNUMBER(SEARCH("x"&amp;A137&amp;"x",'Subsidiary TB Converter '!$ED$1:$ED$267)),0),0))),""))</f>
        <v/>
      </c>
      <c r="H137" s="332"/>
      <c r="I137" s="1087" t="str">
        <f t="shared" ca="1" si="2"/>
        <v/>
      </c>
    </row>
    <row r="138" spans="1:9" x14ac:dyDescent="0.2">
      <c r="A138" s="1103"/>
      <c r="B138" s="1107"/>
      <c r="C138" s="1105"/>
      <c r="D138" s="1105"/>
      <c r="E138" s="1105"/>
      <c r="F138" s="1105"/>
      <c r="G138" s="1106" t="str">
        <f>IF($A138="","",IFERROR(ROW(INDEX('Subsidiary TB Converter '!$ED$1:$ED$267,MATCH(TRUE,INDEX(ISNUMBER(SEARCH("x"&amp;A138&amp;"x",'Subsidiary TB Converter '!$ED$1:$ED$267)),0),0))),""))</f>
        <v/>
      </c>
      <c r="H138" s="332"/>
      <c r="I138" s="1087" t="str">
        <f t="shared" ca="1" si="2"/>
        <v/>
      </c>
    </row>
    <row r="139" spans="1:9" x14ac:dyDescent="0.2">
      <c r="A139" s="1103"/>
      <c r="B139" s="1107"/>
      <c r="C139" s="1105"/>
      <c r="D139" s="1105"/>
      <c r="E139" s="1105"/>
      <c r="F139" s="1105"/>
      <c r="G139" s="1106" t="str">
        <f>IF($A139="","",IFERROR(ROW(INDEX('Subsidiary TB Converter '!$ED$1:$ED$267,MATCH(TRUE,INDEX(ISNUMBER(SEARCH("x"&amp;A139&amp;"x",'Subsidiary TB Converter '!$ED$1:$ED$267)),0),0))),""))</f>
        <v/>
      </c>
      <c r="H139" s="332"/>
      <c r="I139" s="1087" t="str">
        <f t="shared" ca="1" si="2"/>
        <v/>
      </c>
    </row>
    <row r="140" spans="1:9" x14ac:dyDescent="0.2">
      <c r="A140" s="1103"/>
      <c r="B140" s="1107"/>
      <c r="C140" s="1105"/>
      <c r="D140" s="1105"/>
      <c r="E140" s="1105"/>
      <c r="F140" s="1105"/>
      <c r="G140" s="1106" t="str">
        <f>IF($A140="","",IFERROR(ROW(INDEX('Subsidiary TB Converter '!$ED$1:$ED$267,MATCH(TRUE,INDEX(ISNUMBER(SEARCH("x"&amp;A140&amp;"x",'Subsidiary TB Converter '!$ED$1:$ED$267)),0),0))),""))</f>
        <v/>
      </c>
      <c r="H140" s="332"/>
      <c r="I140" s="1087" t="str">
        <f t="shared" ca="1" si="2"/>
        <v/>
      </c>
    </row>
    <row r="141" spans="1:9" x14ac:dyDescent="0.2">
      <c r="A141" s="1103"/>
      <c r="B141" s="1107"/>
      <c r="C141" s="1105"/>
      <c r="D141" s="1105"/>
      <c r="E141" s="1105"/>
      <c r="F141" s="1105"/>
      <c r="G141" s="1106" t="str">
        <f>IF($A141="","",IFERROR(ROW(INDEX('Subsidiary TB Converter '!$ED$1:$ED$267,MATCH(TRUE,INDEX(ISNUMBER(SEARCH("x"&amp;A141&amp;"x",'Subsidiary TB Converter '!$ED$1:$ED$267)),0),0))),""))</f>
        <v/>
      </c>
      <c r="H141" s="332"/>
      <c r="I141" s="1087" t="str">
        <f t="shared" ca="1" si="2"/>
        <v/>
      </c>
    </row>
    <row r="142" spans="1:9" x14ac:dyDescent="0.2">
      <c r="A142" s="1103"/>
      <c r="B142" s="1107"/>
      <c r="C142" s="1105"/>
      <c r="D142" s="1105"/>
      <c r="E142" s="1105"/>
      <c r="F142" s="1105"/>
      <c r="G142" s="1106" t="str">
        <f>IF($A142="","",IFERROR(ROW(INDEX('Subsidiary TB Converter '!$ED$1:$ED$267,MATCH(TRUE,INDEX(ISNUMBER(SEARCH("x"&amp;A142&amp;"x",'Subsidiary TB Converter '!$ED$1:$ED$267)),0),0))),""))</f>
        <v/>
      </c>
      <c r="H142" s="332"/>
      <c r="I142" s="1087" t="str">
        <f t="shared" ca="1" si="2"/>
        <v/>
      </c>
    </row>
    <row r="143" spans="1:9" x14ac:dyDescent="0.2">
      <c r="A143" s="1103"/>
      <c r="B143" s="1107"/>
      <c r="C143" s="1105"/>
      <c r="D143" s="1105"/>
      <c r="E143" s="1105"/>
      <c r="F143" s="1105"/>
      <c r="G143" s="1106" t="str">
        <f>IF($A143="","",IFERROR(ROW(INDEX('Subsidiary TB Converter '!$ED$1:$ED$267,MATCH(TRUE,INDEX(ISNUMBER(SEARCH("x"&amp;A143&amp;"x",'Subsidiary TB Converter '!$ED$1:$ED$267)),0),0))),""))</f>
        <v/>
      </c>
      <c r="H143" s="332"/>
      <c r="I143" s="1087" t="str">
        <f t="shared" ca="1" si="2"/>
        <v/>
      </c>
    </row>
    <row r="144" spans="1:9" x14ac:dyDescent="0.2">
      <c r="A144" s="1103"/>
      <c r="B144" s="1111"/>
      <c r="C144" s="1105"/>
      <c r="D144" s="1105"/>
      <c r="E144" s="1105"/>
      <c r="F144" s="1105"/>
      <c r="G144" s="1106" t="str">
        <f>IF($A144="","",IFERROR(ROW(INDEX('Subsidiary TB Converter '!$ED$1:$ED$267,MATCH(TRUE,INDEX(ISNUMBER(SEARCH("x"&amp;A144&amp;"x",'Subsidiary TB Converter '!$ED$1:$ED$267)),0),0))),""))</f>
        <v/>
      </c>
      <c r="H144" s="332"/>
      <c r="I144" s="1087" t="str">
        <f t="shared" ca="1" si="2"/>
        <v/>
      </c>
    </row>
    <row r="145" spans="1:9" x14ac:dyDescent="0.2">
      <c r="A145" s="1103"/>
      <c r="B145" s="1111"/>
      <c r="C145" s="1105"/>
      <c r="D145" s="1105"/>
      <c r="E145" s="1105"/>
      <c r="F145" s="1105"/>
      <c r="G145" s="1106" t="str">
        <f>IF($A145="","",IFERROR(ROW(INDEX('Subsidiary TB Converter '!$ED$1:$ED$267,MATCH(TRUE,INDEX(ISNUMBER(SEARCH("x"&amp;A145&amp;"x",'Subsidiary TB Converter '!$ED$1:$ED$267)),0),0))),""))</f>
        <v/>
      </c>
      <c r="H145" s="332"/>
      <c r="I145" s="1087" t="str">
        <f t="shared" ca="1" si="2"/>
        <v/>
      </c>
    </row>
    <row r="146" spans="1:9" x14ac:dyDescent="0.2">
      <c r="A146" s="1103"/>
      <c r="B146" s="1109"/>
      <c r="C146" s="1105"/>
      <c r="D146" s="1105"/>
      <c r="E146" s="1105"/>
      <c r="F146" s="1105"/>
      <c r="G146" s="1106" t="str">
        <f>IF($A146="","",IFERROR(ROW(INDEX('Subsidiary TB Converter '!$ED$1:$ED$267,MATCH(TRUE,INDEX(ISNUMBER(SEARCH("x"&amp;A146&amp;"x",'Subsidiary TB Converter '!$ED$1:$ED$267)),0),0))),""))</f>
        <v/>
      </c>
      <c r="H146" s="332"/>
      <c r="I146" s="1087" t="str">
        <f t="shared" ca="1" si="2"/>
        <v/>
      </c>
    </row>
    <row r="147" spans="1:9" x14ac:dyDescent="0.2">
      <c r="A147" s="1103"/>
      <c r="B147" s="1111"/>
      <c r="C147" s="1105"/>
      <c r="D147" s="1105"/>
      <c r="E147" s="1105"/>
      <c r="F147" s="1105"/>
      <c r="G147" s="1106" t="str">
        <f>IF($A147="","",IFERROR(ROW(INDEX('Subsidiary TB Converter '!$ED$1:$ED$267,MATCH(TRUE,INDEX(ISNUMBER(SEARCH("x"&amp;A147&amp;"x",'Subsidiary TB Converter '!$ED$1:$ED$267)),0),0))),""))</f>
        <v/>
      </c>
      <c r="H147" s="332"/>
      <c r="I147" s="1087" t="str">
        <f t="shared" ca="1" si="2"/>
        <v/>
      </c>
    </row>
    <row r="148" spans="1:9" x14ac:dyDescent="0.2">
      <c r="A148" s="1103"/>
      <c r="B148" s="1107"/>
      <c r="C148" s="1105"/>
      <c r="D148" s="1105"/>
      <c r="E148" s="1105"/>
      <c r="F148" s="1105"/>
      <c r="G148" s="1106" t="str">
        <f>IF($A148="","",IFERROR(ROW(INDEX('Subsidiary TB Converter '!$ED$1:$ED$267,MATCH(TRUE,INDEX(ISNUMBER(SEARCH("x"&amp;A148&amp;"x",'Subsidiary TB Converter '!$ED$1:$ED$267)),0),0))),""))</f>
        <v/>
      </c>
      <c r="H148" s="332"/>
      <c r="I148" s="1087" t="str">
        <f t="shared" ca="1" si="2"/>
        <v/>
      </c>
    </row>
    <row r="149" spans="1:9" x14ac:dyDescent="0.2">
      <c r="A149" s="1103"/>
      <c r="B149" s="1107"/>
      <c r="C149" s="1105"/>
      <c r="D149" s="1105"/>
      <c r="E149" s="1105"/>
      <c r="F149" s="1105"/>
      <c r="G149" s="1106" t="str">
        <f>IF($A149="","",IFERROR(ROW(INDEX('Subsidiary TB Converter '!$ED$1:$ED$267,MATCH(TRUE,INDEX(ISNUMBER(SEARCH("x"&amp;A149&amp;"x",'Subsidiary TB Converter '!$ED$1:$ED$267)),0),0))),""))</f>
        <v/>
      </c>
      <c r="H149" s="332"/>
      <c r="I149" s="1087" t="str">
        <f t="shared" ca="1" si="2"/>
        <v/>
      </c>
    </row>
    <row r="150" spans="1:9" x14ac:dyDescent="0.2">
      <c r="A150" s="1112"/>
      <c r="B150" s="1110"/>
      <c r="C150" s="1105"/>
      <c r="D150" s="1105"/>
      <c r="E150" s="1105"/>
      <c r="F150" s="1105"/>
      <c r="G150" s="1106" t="str">
        <f>IF($A150="","",IFERROR(ROW(INDEX('Subsidiary TB Converter '!$ED$1:$ED$267,MATCH(TRUE,INDEX(ISNUMBER(SEARCH("x"&amp;A150&amp;"x",'Subsidiary TB Converter '!$ED$1:$ED$267)),0),0))),""))</f>
        <v/>
      </c>
      <c r="H150" s="332"/>
      <c r="I150" s="1087" t="str">
        <f t="shared" ca="1" si="2"/>
        <v/>
      </c>
    </row>
    <row r="151" spans="1:9" x14ac:dyDescent="0.2">
      <c r="A151" s="1112"/>
      <c r="B151" s="1110"/>
      <c r="C151" s="1105"/>
      <c r="D151" s="1105"/>
      <c r="E151" s="1105"/>
      <c r="F151" s="1105"/>
      <c r="G151" s="1106" t="str">
        <f>IF($A151="","",IFERROR(ROW(INDEX('Subsidiary TB Converter '!$ED$1:$ED$267,MATCH(TRUE,INDEX(ISNUMBER(SEARCH("x"&amp;A151&amp;"x",'Subsidiary TB Converter '!$ED$1:$ED$267)),0),0))),""))</f>
        <v/>
      </c>
      <c r="H151" s="332"/>
      <c r="I151" s="1087" t="str">
        <f t="shared" ca="1" si="2"/>
        <v/>
      </c>
    </row>
    <row r="152" spans="1:9" x14ac:dyDescent="0.2">
      <c r="A152" s="1112"/>
      <c r="B152" s="1110"/>
      <c r="C152" s="1105"/>
      <c r="D152" s="1105"/>
      <c r="E152" s="1105"/>
      <c r="F152" s="1105"/>
      <c r="G152" s="1106" t="str">
        <f>IF($A152="","",IFERROR(ROW(INDEX('Subsidiary TB Converter '!$ED$1:$ED$267,MATCH(TRUE,INDEX(ISNUMBER(SEARCH("x"&amp;A152&amp;"x",'Subsidiary TB Converter '!$ED$1:$ED$267)),0),0))),""))</f>
        <v/>
      </c>
      <c r="H152" s="332"/>
      <c r="I152" s="1087" t="str">
        <f t="shared" ca="1" si="2"/>
        <v/>
      </c>
    </row>
    <row r="153" spans="1:9" x14ac:dyDescent="0.2">
      <c r="A153" s="1112"/>
      <c r="B153" s="1110"/>
      <c r="C153" s="1105"/>
      <c r="D153" s="1105"/>
      <c r="E153" s="1105"/>
      <c r="F153" s="1105"/>
      <c r="G153" s="1106" t="str">
        <f>IF($A153="","",IFERROR(ROW(INDEX('Subsidiary TB Converter '!$ED$1:$ED$267,MATCH(TRUE,INDEX(ISNUMBER(SEARCH("x"&amp;A153&amp;"x",'Subsidiary TB Converter '!$ED$1:$ED$267)),0),0))),""))</f>
        <v/>
      </c>
      <c r="H153" s="332"/>
      <c r="I153" s="1087" t="str">
        <f t="shared" ca="1" si="2"/>
        <v/>
      </c>
    </row>
    <row r="154" spans="1:9" x14ac:dyDescent="0.2">
      <c r="A154" s="1112"/>
      <c r="B154" s="1107"/>
      <c r="C154" s="1105"/>
      <c r="D154" s="1105"/>
      <c r="E154" s="1105"/>
      <c r="F154" s="1105"/>
      <c r="G154" s="1106" t="str">
        <f>IF($A154="","",IFERROR(ROW(INDEX('Subsidiary TB Converter '!$ED$1:$ED$267,MATCH(TRUE,INDEX(ISNUMBER(SEARCH("x"&amp;A154&amp;"x",'Subsidiary TB Converter '!$ED$1:$ED$267)),0),0))),""))</f>
        <v/>
      </c>
      <c r="H154" s="332"/>
      <c r="I154" s="1087" t="str">
        <f t="shared" ca="1" si="2"/>
        <v/>
      </c>
    </row>
    <row r="155" spans="1:9" x14ac:dyDescent="0.2">
      <c r="A155" s="1112"/>
      <c r="B155" s="1107"/>
      <c r="C155" s="1105"/>
      <c r="D155" s="1105"/>
      <c r="E155" s="1105"/>
      <c r="F155" s="1105"/>
      <c r="G155" s="1106" t="str">
        <f>IF($A155="","",IFERROR(ROW(INDEX('Subsidiary TB Converter '!$ED$1:$ED$267,MATCH(TRUE,INDEX(ISNUMBER(SEARCH("x"&amp;A155&amp;"x",'Subsidiary TB Converter '!$ED$1:$ED$267)),0),0))),""))</f>
        <v/>
      </c>
      <c r="H155" s="332"/>
      <c r="I155" s="1087" t="str">
        <f t="shared" ca="1" si="2"/>
        <v/>
      </c>
    </row>
    <row r="156" spans="1:9" x14ac:dyDescent="0.2">
      <c r="A156" s="1112"/>
      <c r="B156" s="1104"/>
      <c r="C156" s="1105"/>
      <c r="D156" s="1105"/>
      <c r="E156" s="1105"/>
      <c r="F156" s="1105"/>
      <c r="G156" s="1106" t="str">
        <f>IF($A156="","",IFERROR(ROW(INDEX('Subsidiary TB Converter '!$ED$1:$ED$267,MATCH(TRUE,INDEX(ISNUMBER(SEARCH("x"&amp;A156&amp;"x",'Subsidiary TB Converter '!$ED$1:$ED$267)),0),0))),""))</f>
        <v/>
      </c>
      <c r="H156" s="332"/>
      <c r="I156" s="1087" t="str">
        <f t="shared" ca="1" si="2"/>
        <v/>
      </c>
    </row>
    <row r="157" spans="1:9" x14ac:dyDescent="0.2">
      <c r="A157" s="1112"/>
      <c r="B157" s="1107"/>
      <c r="C157" s="1105"/>
      <c r="D157" s="1105"/>
      <c r="E157" s="1105"/>
      <c r="F157" s="1105"/>
      <c r="G157" s="1106" t="str">
        <f>IF($A157="","",IFERROR(ROW(INDEX('Subsidiary TB Converter '!$ED$1:$ED$267,MATCH(TRUE,INDEX(ISNUMBER(SEARCH("x"&amp;A157&amp;"x",'Subsidiary TB Converter '!$ED$1:$ED$267)),0),0))),""))</f>
        <v/>
      </c>
      <c r="H157" s="332"/>
      <c r="I157" s="1087" t="str">
        <f t="shared" ca="1" si="2"/>
        <v/>
      </c>
    </row>
    <row r="158" spans="1:9" x14ac:dyDescent="0.2">
      <c r="A158" s="1112"/>
      <c r="B158" s="1107"/>
      <c r="C158" s="1105"/>
      <c r="D158" s="1105"/>
      <c r="E158" s="1105"/>
      <c r="F158" s="1105"/>
      <c r="G158" s="1106" t="str">
        <f>IF($A158="","",IFERROR(ROW(INDEX('Subsidiary TB Converter '!$ED$1:$ED$267,MATCH(TRUE,INDEX(ISNUMBER(SEARCH("x"&amp;A158&amp;"x",'Subsidiary TB Converter '!$ED$1:$ED$267)),0),0))),""))</f>
        <v/>
      </c>
      <c r="H158" s="332"/>
      <c r="I158" s="1087" t="str">
        <f t="shared" ca="1" si="2"/>
        <v/>
      </c>
    </row>
    <row r="159" spans="1:9" x14ac:dyDescent="0.2">
      <c r="A159" s="1112"/>
      <c r="B159" s="1107"/>
      <c r="C159" s="1105"/>
      <c r="D159" s="1105"/>
      <c r="E159" s="1105"/>
      <c r="F159" s="1105"/>
      <c r="G159" s="1106" t="str">
        <f>IF($A159="","",IFERROR(ROW(INDEX('Subsidiary TB Converter '!$ED$1:$ED$267,MATCH(TRUE,INDEX(ISNUMBER(SEARCH("x"&amp;A159&amp;"x",'Subsidiary TB Converter '!$ED$1:$ED$267)),0),0))),""))</f>
        <v/>
      </c>
      <c r="H159" s="332"/>
      <c r="I159" s="1087" t="str">
        <f t="shared" ca="1" si="2"/>
        <v/>
      </c>
    </row>
    <row r="160" spans="1:9" x14ac:dyDescent="0.2">
      <c r="A160" s="1112"/>
      <c r="B160" s="1107"/>
      <c r="C160" s="1105"/>
      <c r="D160" s="1105"/>
      <c r="E160" s="1105"/>
      <c r="F160" s="1105"/>
      <c r="G160" s="1106" t="str">
        <f>IF($A160="","",IFERROR(ROW(INDEX('Subsidiary TB Converter '!$ED$1:$ED$267,MATCH(TRUE,INDEX(ISNUMBER(SEARCH("x"&amp;A160&amp;"x",'Subsidiary TB Converter '!$ED$1:$ED$267)),0),0))),""))</f>
        <v/>
      </c>
      <c r="H160" s="332"/>
      <c r="I160" s="1087" t="str">
        <f t="shared" ca="1" si="2"/>
        <v/>
      </c>
    </row>
    <row r="161" spans="1:9" x14ac:dyDescent="0.2">
      <c r="A161" s="1112"/>
      <c r="B161" s="1107"/>
      <c r="C161" s="1105"/>
      <c r="D161" s="1105"/>
      <c r="E161" s="1105"/>
      <c r="F161" s="1105"/>
      <c r="G161" s="1106" t="str">
        <f>IF($A161="","",IFERROR(ROW(INDEX('Subsidiary TB Converter '!$ED$1:$ED$267,MATCH(TRUE,INDEX(ISNUMBER(SEARCH("x"&amp;A161&amp;"x",'Subsidiary TB Converter '!$ED$1:$ED$267)),0),0))),""))</f>
        <v/>
      </c>
      <c r="H161" s="332"/>
      <c r="I161" s="1087" t="str">
        <f t="shared" ca="1" si="2"/>
        <v/>
      </c>
    </row>
    <row r="162" spans="1:9" x14ac:dyDescent="0.2">
      <c r="A162" s="1112"/>
      <c r="B162" s="1107"/>
      <c r="C162" s="1105"/>
      <c r="D162" s="1105"/>
      <c r="E162" s="1105"/>
      <c r="F162" s="1105"/>
      <c r="G162" s="1106" t="str">
        <f>IF($A162="","",IFERROR(ROW(INDEX('Subsidiary TB Converter '!$ED$1:$ED$267,MATCH(TRUE,INDEX(ISNUMBER(SEARCH("x"&amp;A162&amp;"x",'Subsidiary TB Converter '!$ED$1:$ED$267)),0),0))),""))</f>
        <v/>
      </c>
      <c r="H162" s="332"/>
      <c r="I162" s="1087" t="str">
        <f t="shared" ca="1" si="2"/>
        <v/>
      </c>
    </row>
    <row r="163" spans="1:9" x14ac:dyDescent="0.2">
      <c r="A163" s="1112"/>
      <c r="B163" s="1107"/>
      <c r="C163" s="1105"/>
      <c r="D163" s="1105"/>
      <c r="E163" s="1105"/>
      <c r="F163" s="1105"/>
      <c r="G163" s="1106" t="str">
        <f>IF($A163="","",IFERROR(ROW(INDEX('Subsidiary TB Converter '!$ED$1:$ED$267,MATCH(TRUE,INDEX(ISNUMBER(SEARCH("x"&amp;A163&amp;"x",'Subsidiary TB Converter '!$ED$1:$ED$267)),0),0))),""))</f>
        <v/>
      </c>
      <c r="H163" s="332"/>
      <c r="I163" s="1087" t="str">
        <f t="shared" ca="1" si="2"/>
        <v/>
      </c>
    </row>
    <row r="164" spans="1:9" x14ac:dyDescent="0.2">
      <c r="A164" s="1112"/>
      <c r="B164" s="1107"/>
      <c r="C164" s="1105"/>
      <c r="D164" s="1105"/>
      <c r="E164" s="1105"/>
      <c r="F164" s="1105"/>
      <c r="G164" s="1106" t="str">
        <f>IF($A164="","",IFERROR(ROW(INDEX('Subsidiary TB Converter '!$ED$1:$ED$267,MATCH(TRUE,INDEX(ISNUMBER(SEARCH("x"&amp;A164&amp;"x",'Subsidiary TB Converter '!$ED$1:$ED$267)),0),0))),""))</f>
        <v/>
      </c>
      <c r="H164" s="332"/>
      <c r="I164" s="1087" t="str">
        <f t="shared" ca="1" si="2"/>
        <v/>
      </c>
    </row>
    <row r="165" spans="1:9" x14ac:dyDescent="0.2">
      <c r="A165" s="1112"/>
      <c r="B165" s="1107"/>
      <c r="C165" s="1105"/>
      <c r="D165" s="1105"/>
      <c r="E165" s="1105"/>
      <c r="F165" s="1105"/>
      <c r="G165" s="1106" t="str">
        <f>IF($A165="","",IFERROR(ROW(INDEX('Subsidiary TB Converter '!$ED$1:$ED$267,MATCH(TRUE,INDEX(ISNUMBER(SEARCH("x"&amp;A165&amp;"x",'Subsidiary TB Converter '!$ED$1:$ED$267)),0),0))),""))</f>
        <v/>
      </c>
      <c r="H165" s="332"/>
      <c r="I165" s="1087" t="str">
        <f t="shared" ca="1" si="2"/>
        <v/>
      </c>
    </row>
    <row r="166" spans="1:9" x14ac:dyDescent="0.2">
      <c r="A166" s="1112"/>
      <c r="B166" s="1107"/>
      <c r="C166" s="1105"/>
      <c r="D166" s="1105"/>
      <c r="E166" s="1105"/>
      <c r="F166" s="1105"/>
      <c r="G166" s="1106" t="str">
        <f>IF($A166="","",IFERROR(ROW(INDEX('Subsidiary TB Converter '!$ED$1:$ED$267,MATCH(TRUE,INDEX(ISNUMBER(SEARCH("x"&amp;A166&amp;"x",'Subsidiary TB Converter '!$ED$1:$ED$267)),0),0))),""))</f>
        <v/>
      </c>
      <c r="H166" s="332"/>
      <c r="I166" s="1087" t="str">
        <f t="shared" ca="1" si="2"/>
        <v/>
      </c>
    </row>
    <row r="167" spans="1:9" x14ac:dyDescent="0.2">
      <c r="A167" s="1112"/>
      <c r="B167" s="1107"/>
      <c r="C167" s="1105"/>
      <c r="D167" s="1105"/>
      <c r="E167" s="1105"/>
      <c r="F167" s="1105"/>
      <c r="G167" s="1106" t="str">
        <f>IF($A167="","",IFERROR(ROW(INDEX('Subsidiary TB Converter '!$ED$1:$ED$267,MATCH(TRUE,INDEX(ISNUMBER(SEARCH("x"&amp;A167&amp;"x",'Subsidiary TB Converter '!$ED$1:$ED$267)),0),0))),""))</f>
        <v/>
      </c>
      <c r="H167" s="332"/>
      <c r="I167" s="1087" t="str">
        <f t="shared" ca="1" si="2"/>
        <v/>
      </c>
    </row>
    <row r="168" spans="1:9" x14ac:dyDescent="0.2">
      <c r="A168" s="1112"/>
      <c r="B168" s="1107"/>
      <c r="C168" s="1105"/>
      <c r="D168" s="1105"/>
      <c r="E168" s="1105"/>
      <c r="F168" s="1105"/>
      <c r="G168" s="1106" t="str">
        <f>IF($A168="","",IFERROR(ROW(INDEX('Subsidiary TB Converter '!$ED$1:$ED$267,MATCH(TRUE,INDEX(ISNUMBER(SEARCH("x"&amp;A168&amp;"x",'Subsidiary TB Converter '!$ED$1:$ED$267)),0),0))),""))</f>
        <v/>
      </c>
      <c r="H168" s="332"/>
      <c r="I168" s="1087" t="str">
        <f t="shared" ca="1" si="2"/>
        <v/>
      </c>
    </row>
    <row r="169" spans="1:9" x14ac:dyDescent="0.2">
      <c r="A169" s="1112"/>
      <c r="B169" s="1107"/>
      <c r="C169" s="1105"/>
      <c r="D169" s="1105"/>
      <c r="E169" s="1105"/>
      <c r="F169" s="1105"/>
      <c r="G169" s="1106" t="str">
        <f>IF($A169="","",IFERROR(ROW(INDEX('Subsidiary TB Converter '!$ED$1:$ED$267,MATCH(TRUE,INDEX(ISNUMBER(SEARCH("x"&amp;A169&amp;"x",'Subsidiary TB Converter '!$ED$1:$ED$267)),0),0))),""))</f>
        <v/>
      </c>
      <c r="H169" s="332"/>
      <c r="I169" s="1087" t="str">
        <f t="shared" ca="1" si="2"/>
        <v/>
      </c>
    </row>
    <row r="170" spans="1:9" x14ac:dyDescent="0.2">
      <c r="A170" s="1112"/>
      <c r="B170" s="1107"/>
      <c r="C170" s="1105"/>
      <c r="D170" s="1105"/>
      <c r="E170" s="1105"/>
      <c r="F170" s="1105"/>
      <c r="G170" s="1106" t="str">
        <f>IF($A170="","",IFERROR(ROW(INDEX('Subsidiary TB Converter '!$ED$1:$ED$267,MATCH(TRUE,INDEX(ISNUMBER(SEARCH("x"&amp;A170&amp;"x",'Subsidiary TB Converter '!$ED$1:$ED$267)),0),0))),""))</f>
        <v/>
      </c>
      <c r="H170" s="332"/>
      <c r="I170" s="1087" t="str">
        <f t="shared" ca="1" si="2"/>
        <v/>
      </c>
    </row>
    <row r="171" spans="1:9" x14ac:dyDescent="0.2">
      <c r="A171" s="1112"/>
      <c r="B171" s="1107"/>
      <c r="C171" s="1105"/>
      <c r="D171" s="1105"/>
      <c r="E171" s="1105"/>
      <c r="F171" s="1105"/>
      <c r="G171" s="1106" t="str">
        <f>IF($A171="","",IFERROR(ROW(INDEX('Subsidiary TB Converter '!$ED$1:$ED$267,MATCH(TRUE,INDEX(ISNUMBER(SEARCH("x"&amp;A171&amp;"x",'Subsidiary TB Converter '!$ED$1:$ED$267)),0),0))),""))</f>
        <v/>
      </c>
      <c r="H171" s="332"/>
      <c r="I171" s="1087" t="str">
        <f t="shared" ca="1" si="2"/>
        <v/>
      </c>
    </row>
    <row r="172" spans="1:9" x14ac:dyDescent="0.2">
      <c r="A172" s="1112"/>
      <c r="B172" s="1107"/>
      <c r="C172" s="1105"/>
      <c r="D172" s="1105"/>
      <c r="E172" s="1105"/>
      <c r="F172" s="1105"/>
      <c r="G172" s="1106" t="str">
        <f>IF($A172="","",IFERROR(ROW(INDEX('Subsidiary TB Converter '!$ED$1:$ED$267,MATCH(TRUE,INDEX(ISNUMBER(SEARCH("x"&amp;A172&amp;"x",'Subsidiary TB Converter '!$ED$1:$ED$267)),0),0))),""))</f>
        <v/>
      </c>
      <c r="H172" s="332"/>
      <c r="I172" s="1087" t="str">
        <f t="shared" ca="1" si="2"/>
        <v/>
      </c>
    </row>
    <row r="173" spans="1:9" x14ac:dyDescent="0.2">
      <c r="A173" s="1112"/>
      <c r="B173" s="1107"/>
      <c r="C173" s="1105"/>
      <c r="D173" s="1105"/>
      <c r="E173" s="1105"/>
      <c r="F173" s="1105"/>
      <c r="G173" s="1106" t="str">
        <f>IF($A173="","",IFERROR(ROW(INDEX('Subsidiary TB Converter '!$ED$1:$ED$267,MATCH(TRUE,INDEX(ISNUMBER(SEARCH("x"&amp;A173&amp;"x",'Subsidiary TB Converter '!$ED$1:$ED$267)),0),0))),""))</f>
        <v/>
      </c>
      <c r="H173" s="332"/>
      <c r="I173" s="1087" t="str">
        <f t="shared" ca="1" si="2"/>
        <v/>
      </c>
    </row>
    <row r="174" spans="1:9" x14ac:dyDescent="0.2">
      <c r="A174" s="1112"/>
      <c r="B174" s="1107"/>
      <c r="C174" s="1105"/>
      <c r="D174" s="1105"/>
      <c r="E174" s="1105"/>
      <c r="F174" s="1105"/>
      <c r="G174" s="1106" t="str">
        <f>IF($A174="","",IFERROR(ROW(INDEX('Subsidiary TB Converter '!$ED$1:$ED$267,MATCH(TRUE,INDEX(ISNUMBER(SEARCH("x"&amp;A174&amp;"x",'Subsidiary TB Converter '!$ED$1:$ED$267)),0),0))),""))</f>
        <v/>
      </c>
      <c r="H174" s="332"/>
      <c r="I174" s="1087" t="str">
        <f t="shared" ca="1" si="2"/>
        <v/>
      </c>
    </row>
    <row r="175" spans="1:9" x14ac:dyDescent="0.2">
      <c r="A175" s="1112"/>
      <c r="B175" s="1107"/>
      <c r="C175" s="1105"/>
      <c r="D175" s="1105"/>
      <c r="E175" s="1105"/>
      <c r="F175" s="1105"/>
      <c r="G175" s="1106" t="str">
        <f>IF($A175="","",IFERROR(ROW(INDEX('Subsidiary TB Converter '!$ED$1:$ED$267,MATCH(TRUE,INDEX(ISNUMBER(SEARCH("x"&amp;A175&amp;"x",'Subsidiary TB Converter '!$ED$1:$ED$267)),0),0))),""))</f>
        <v/>
      </c>
      <c r="H175" s="332"/>
      <c r="I175" s="1087" t="str">
        <f t="shared" ca="1" si="2"/>
        <v/>
      </c>
    </row>
    <row r="176" spans="1:9" x14ac:dyDescent="0.2">
      <c r="A176" s="1112"/>
      <c r="B176" s="1107"/>
      <c r="C176" s="1105"/>
      <c r="D176" s="1105"/>
      <c r="E176" s="1105"/>
      <c r="F176" s="1105"/>
      <c r="G176" s="1106" t="str">
        <f>IF($A176="","",IFERROR(ROW(INDEX('Subsidiary TB Converter '!$ED$1:$ED$267,MATCH(TRUE,INDEX(ISNUMBER(SEARCH("x"&amp;A176&amp;"x",'Subsidiary TB Converter '!$ED$1:$ED$267)),0),0))),""))</f>
        <v/>
      </c>
      <c r="H176" s="332"/>
      <c r="I176" s="1087" t="str">
        <f t="shared" ca="1" si="2"/>
        <v/>
      </c>
    </row>
    <row r="177" spans="1:9" x14ac:dyDescent="0.2">
      <c r="A177" s="1112"/>
      <c r="B177" s="1107"/>
      <c r="C177" s="1105"/>
      <c r="D177" s="1105"/>
      <c r="E177" s="1105"/>
      <c r="F177" s="1105"/>
      <c r="G177" s="1106" t="str">
        <f>IF($A177="","",IFERROR(ROW(INDEX('Subsidiary TB Converter '!$ED$1:$ED$267,MATCH(TRUE,INDEX(ISNUMBER(SEARCH("x"&amp;A177&amp;"x",'Subsidiary TB Converter '!$ED$1:$ED$267)),0),0))),""))</f>
        <v/>
      </c>
      <c r="H177" s="332"/>
      <c r="I177" s="1087" t="str">
        <f t="shared" ca="1" si="2"/>
        <v/>
      </c>
    </row>
    <row r="178" spans="1:9" x14ac:dyDescent="0.2">
      <c r="A178" s="1112"/>
      <c r="B178" s="1107"/>
      <c r="C178" s="1105"/>
      <c r="D178" s="1105"/>
      <c r="E178" s="1105"/>
      <c r="F178" s="1105"/>
      <c r="G178" s="1106" t="str">
        <f>IF($A178="","",IFERROR(ROW(INDEX('Subsidiary TB Converter '!$ED$1:$ED$267,MATCH(TRUE,INDEX(ISNUMBER(SEARCH("x"&amp;A178&amp;"x",'Subsidiary TB Converter '!$ED$1:$ED$267)),0),0))),""))</f>
        <v/>
      </c>
      <c r="H178" s="332"/>
      <c r="I178" s="1087" t="str">
        <f t="shared" ca="1" si="2"/>
        <v/>
      </c>
    </row>
    <row r="179" spans="1:9" x14ac:dyDescent="0.2">
      <c r="A179" s="1112"/>
      <c r="B179" s="1107"/>
      <c r="C179" s="1105"/>
      <c r="D179" s="1105"/>
      <c r="E179" s="1105"/>
      <c r="F179" s="1105"/>
      <c r="G179" s="1106" t="str">
        <f>IF($A179="","",IFERROR(ROW(INDEX('Subsidiary TB Converter '!$ED$1:$ED$267,MATCH(TRUE,INDEX(ISNUMBER(SEARCH("x"&amp;A179&amp;"x",'Subsidiary TB Converter '!$ED$1:$ED$267)),0),0))),""))</f>
        <v/>
      </c>
      <c r="H179" s="332"/>
      <c r="I179" s="1087" t="str">
        <f t="shared" ca="1" si="2"/>
        <v/>
      </c>
    </row>
    <row r="180" spans="1:9" x14ac:dyDescent="0.2">
      <c r="A180" s="1112"/>
      <c r="B180" s="1107"/>
      <c r="C180" s="1105"/>
      <c r="D180" s="1105"/>
      <c r="E180" s="1105"/>
      <c r="F180" s="1105"/>
      <c r="G180" s="1106" t="str">
        <f>IF($A180="","",IFERROR(ROW(INDEX('Subsidiary TB Converter '!$ED$1:$ED$267,MATCH(TRUE,INDEX(ISNUMBER(SEARCH("x"&amp;A180&amp;"x",'Subsidiary TB Converter '!$ED$1:$ED$267)),0),0))),""))</f>
        <v/>
      </c>
      <c r="H180" s="332"/>
      <c r="I180" s="1087" t="str">
        <f t="shared" ca="1" si="2"/>
        <v/>
      </c>
    </row>
    <row r="181" spans="1:9" x14ac:dyDescent="0.2">
      <c r="A181" s="1112"/>
      <c r="B181" s="1107"/>
      <c r="C181" s="1105"/>
      <c r="D181" s="1105"/>
      <c r="E181" s="1105"/>
      <c r="F181" s="1105"/>
      <c r="G181" s="1106" t="str">
        <f>IF($A181="","",IFERROR(ROW(INDEX('Subsidiary TB Converter '!$ED$1:$ED$267,MATCH(TRUE,INDEX(ISNUMBER(SEARCH("x"&amp;A181&amp;"x",'Subsidiary TB Converter '!$ED$1:$ED$267)),0),0))),""))</f>
        <v/>
      </c>
      <c r="H181" s="332"/>
      <c r="I181" s="1087" t="str">
        <f t="shared" ca="1" si="2"/>
        <v/>
      </c>
    </row>
    <row r="182" spans="1:9" x14ac:dyDescent="0.2">
      <c r="A182" s="1112"/>
      <c r="B182" s="1107"/>
      <c r="C182" s="1105"/>
      <c r="D182" s="1105"/>
      <c r="E182" s="1105"/>
      <c r="F182" s="1105"/>
      <c r="G182" s="1106" t="str">
        <f>IF($A182="","",IFERROR(ROW(INDEX('Subsidiary TB Converter '!$ED$1:$ED$267,MATCH(TRUE,INDEX(ISNUMBER(SEARCH("x"&amp;A182&amp;"x",'Subsidiary TB Converter '!$ED$1:$ED$267)),0),0))),""))</f>
        <v/>
      </c>
      <c r="H182" s="332"/>
      <c r="I182" s="1087" t="str">
        <f t="shared" ca="1" si="2"/>
        <v/>
      </c>
    </row>
    <row r="183" spans="1:9" x14ac:dyDescent="0.2">
      <c r="A183" s="1112"/>
      <c r="B183" s="1107"/>
      <c r="C183" s="1105"/>
      <c r="D183" s="1105"/>
      <c r="E183" s="1105"/>
      <c r="F183" s="1105"/>
      <c r="G183" s="1106" t="str">
        <f>IF($A183="","",IFERROR(ROW(INDEX('Subsidiary TB Converter '!$ED$1:$ED$267,MATCH(TRUE,INDEX(ISNUMBER(SEARCH("x"&amp;A183&amp;"x",'Subsidiary TB Converter '!$ED$1:$ED$267)),0),0))),""))</f>
        <v/>
      </c>
      <c r="H183" s="332"/>
      <c r="I183" s="1087" t="str">
        <f t="shared" ca="1" si="2"/>
        <v/>
      </c>
    </row>
    <row r="184" spans="1:9" x14ac:dyDescent="0.2">
      <c r="A184" s="1112"/>
      <c r="B184" s="1107"/>
      <c r="C184" s="1105"/>
      <c r="D184" s="1105"/>
      <c r="E184" s="1105"/>
      <c r="F184" s="1105"/>
      <c r="G184" s="1106" t="str">
        <f>IF($A184="","",IFERROR(ROW(INDEX('Subsidiary TB Converter '!$ED$1:$ED$267,MATCH(TRUE,INDEX(ISNUMBER(SEARCH("x"&amp;A184&amp;"x",'Subsidiary TB Converter '!$ED$1:$ED$267)),0),0))),""))</f>
        <v/>
      </c>
      <c r="H184" s="332"/>
      <c r="I184" s="1087" t="str">
        <f t="shared" ca="1" si="2"/>
        <v/>
      </c>
    </row>
    <row r="185" spans="1:9" x14ac:dyDescent="0.2">
      <c r="A185" s="1112"/>
      <c r="B185" s="1107"/>
      <c r="C185" s="1105"/>
      <c r="D185" s="1105"/>
      <c r="E185" s="1105"/>
      <c r="F185" s="1105"/>
      <c r="G185" s="1106" t="str">
        <f>IF($A185="","",IFERROR(ROW(INDEX('Subsidiary TB Converter '!$ED$1:$ED$267,MATCH(TRUE,INDEX(ISNUMBER(SEARCH("x"&amp;A185&amp;"x",'Subsidiary TB Converter '!$ED$1:$ED$267)),0),0))),""))</f>
        <v/>
      </c>
      <c r="H185" s="332"/>
      <c r="I185" s="1087" t="str">
        <f t="shared" ca="1" si="2"/>
        <v/>
      </c>
    </row>
    <row r="186" spans="1:9" x14ac:dyDescent="0.2">
      <c r="A186" s="1112"/>
      <c r="B186" s="1107"/>
      <c r="C186" s="1105"/>
      <c r="D186" s="1105"/>
      <c r="E186" s="1105"/>
      <c r="F186" s="1105"/>
      <c r="G186" s="1106" t="str">
        <f>IF($A186="","",IFERROR(ROW(INDEX('Subsidiary TB Converter '!$ED$1:$ED$267,MATCH(TRUE,INDEX(ISNUMBER(SEARCH("x"&amp;A186&amp;"x",'Subsidiary TB Converter '!$ED$1:$ED$267)),0),0))),""))</f>
        <v/>
      </c>
      <c r="H186" s="332"/>
      <c r="I186" s="1087" t="str">
        <f t="shared" ca="1" si="2"/>
        <v/>
      </c>
    </row>
    <row r="187" spans="1:9" x14ac:dyDescent="0.2">
      <c r="A187" s="1112"/>
      <c r="B187" s="1107"/>
      <c r="C187" s="1105"/>
      <c r="D187" s="1105"/>
      <c r="E187" s="1105"/>
      <c r="F187" s="1105"/>
      <c r="G187" s="1106" t="str">
        <f>IF($A187="","",IFERROR(ROW(INDEX('Subsidiary TB Converter '!$ED$1:$ED$267,MATCH(TRUE,INDEX(ISNUMBER(SEARCH("x"&amp;A187&amp;"x",'Subsidiary TB Converter '!$ED$1:$ED$267)),0),0))),""))</f>
        <v/>
      </c>
      <c r="H187" s="332"/>
      <c r="I187" s="1087" t="str">
        <f t="shared" ca="1" si="2"/>
        <v/>
      </c>
    </row>
    <row r="188" spans="1:9" x14ac:dyDescent="0.2">
      <c r="A188" s="1112"/>
      <c r="B188" s="1107"/>
      <c r="C188" s="1105"/>
      <c r="D188" s="1105"/>
      <c r="E188" s="1105"/>
      <c r="F188" s="1105"/>
      <c r="G188" s="1106" t="str">
        <f>IF($A188="","",IFERROR(ROW(INDEX('Subsidiary TB Converter '!$ED$1:$ED$267,MATCH(TRUE,INDEX(ISNUMBER(SEARCH("x"&amp;A188&amp;"x",'Subsidiary TB Converter '!$ED$1:$ED$267)),0),0))),""))</f>
        <v/>
      </c>
      <c r="H188" s="332"/>
      <c r="I188" s="1087" t="str">
        <f t="shared" ca="1" si="2"/>
        <v/>
      </c>
    </row>
    <row r="189" spans="1:9" x14ac:dyDescent="0.2">
      <c r="A189" s="1112"/>
      <c r="B189" s="1107"/>
      <c r="C189" s="1105"/>
      <c r="D189" s="1105"/>
      <c r="E189" s="1105"/>
      <c r="F189" s="1105"/>
      <c r="G189" s="1106" t="str">
        <f>IF($A189="","",IFERROR(ROW(INDEX('Subsidiary TB Converter '!$ED$1:$ED$267,MATCH(TRUE,INDEX(ISNUMBER(SEARCH("x"&amp;A189&amp;"x",'Subsidiary TB Converter '!$ED$1:$ED$267)),0),0))),""))</f>
        <v/>
      </c>
      <c r="H189" s="332"/>
      <c r="I189" s="1087" t="str">
        <f t="shared" ca="1" si="2"/>
        <v/>
      </c>
    </row>
    <row r="190" spans="1:9" x14ac:dyDescent="0.2">
      <c r="A190" s="1103"/>
      <c r="B190" s="1111"/>
      <c r="C190" s="1105"/>
      <c r="D190" s="1105"/>
      <c r="E190" s="1105"/>
      <c r="F190" s="1105"/>
      <c r="G190" s="1106" t="str">
        <f>IF($A190="","",IFERROR(ROW(INDEX('Subsidiary TB Converter '!$ED$1:$ED$267,MATCH(TRUE,INDEX(ISNUMBER(SEARCH("x"&amp;A190&amp;"x",'Subsidiary TB Converter '!$ED$1:$ED$267)),0),0))),""))</f>
        <v/>
      </c>
      <c r="H190" s="332"/>
      <c r="I190" s="1087" t="str">
        <f t="shared" ca="1" si="2"/>
        <v/>
      </c>
    </row>
    <row r="191" spans="1:9" x14ac:dyDescent="0.2">
      <c r="A191" s="1103"/>
      <c r="B191" s="1111"/>
      <c r="C191" s="1105"/>
      <c r="D191" s="1105"/>
      <c r="E191" s="1105"/>
      <c r="F191" s="1105"/>
      <c r="G191" s="1106" t="str">
        <f>IF($A191="","",IFERROR(ROW(INDEX('Subsidiary TB Converter '!$ED$1:$ED$267,MATCH(TRUE,INDEX(ISNUMBER(SEARCH("x"&amp;A191&amp;"x",'Subsidiary TB Converter '!$ED$1:$ED$267)),0),0))),""))</f>
        <v/>
      </c>
      <c r="H191" s="332"/>
      <c r="I191" s="1087" t="str">
        <f t="shared" ca="1" si="2"/>
        <v/>
      </c>
    </row>
    <row r="192" spans="1:9" x14ac:dyDescent="0.2">
      <c r="A192" s="1103"/>
      <c r="B192" s="1109"/>
      <c r="C192" s="1105"/>
      <c r="D192" s="1105"/>
      <c r="E192" s="1105"/>
      <c r="F192" s="1105"/>
      <c r="G192" s="1106" t="str">
        <f>IF($A192="","",IFERROR(ROW(INDEX('Subsidiary TB Converter '!$ED$1:$ED$267,MATCH(TRUE,INDEX(ISNUMBER(SEARCH("x"&amp;A192&amp;"x",'Subsidiary TB Converter '!$ED$1:$ED$267)),0),0))),""))</f>
        <v/>
      </c>
      <c r="H192" s="332"/>
      <c r="I192" s="1087" t="str">
        <f t="shared" ca="1" si="2"/>
        <v/>
      </c>
    </row>
    <row r="193" spans="1:9" x14ac:dyDescent="0.2">
      <c r="A193" s="1103"/>
      <c r="B193" s="1111"/>
      <c r="C193" s="1105"/>
      <c r="D193" s="1105"/>
      <c r="E193" s="1105"/>
      <c r="F193" s="1105"/>
      <c r="G193" s="1106" t="str">
        <f>IF($A193="","",IFERROR(ROW(INDEX('Subsidiary TB Converter '!$ED$1:$ED$267,MATCH(TRUE,INDEX(ISNUMBER(SEARCH("x"&amp;A193&amp;"x",'Subsidiary TB Converter '!$ED$1:$ED$267)),0),0))),""))</f>
        <v/>
      </c>
      <c r="H193" s="332"/>
      <c r="I193" s="1087" t="str">
        <f t="shared" ca="1" si="2"/>
        <v/>
      </c>
    </row>
    <row r="194" spans="1:9" x14ac:dyDescent="0.2">
      <c r="A194" s="1103"/>
      <c r="B194" s="1107"/>
      <c r="C194" s="1105"/>
      <c r="D194" s="1105"/>
      <c r="E194" s="1105"/>
      <c r="F194" s="1105"/>
      <c r="G194" s="1106" t="str">
        <f>IF($A194="","",IFERROR(ROW(INDEX('Subsidiary TB Converter '!$ED$1:$ED$267,MATCH(TRUE,INDEX(ISNUMBER(SEARCH("x"&amp;A194&amp;"x",'Subsidiary TB Converter '!$ED$1:$ED$267)),0),0))),""))</f>
        <v/>
      </c>
      <c r="H194" s="332"/>
      <c r="I194" s="1087" t="str">
        <f t="shared" ca="1" si="2"/>
        <v/>
      </c>
    </row>
    <row r="195" spans="1:9" x14ac:dyDescent="0.2">
      <c r="A195" s="1103"/>
      <c r="B195" s="1107"/>
      <c r="C195" s="1105"/>
      <c r="D195" s="1105"/>
      <c r="E195" s="1105"/>
      <c r="F195" s="1105"/>
      <c r="G195" s="1106" t="str">
        <f>IF($A195="","",IFERROR(ROW(INDEX('Subsidiary TB Converter '!$ED$1:$ED$267,MATCH(TRUE,INDEX(ISNUMBER(SEARCH("x"&amp;A195&amp;"x",'Subsidiary TB Converter '!$ED$1:$ED$267)),0),0))),""))</f>
        <v/>
      </c>
      <c r="H195" s="332"/>
      <c r="I195" s="1087" t="str">
        <f t="shared" ref="I195:I258" ca="1" si="3">IF(AND($G195="",$A195=""),"",IF(AND($G195="",$A195&lt;&gt;""),"Missing from Converter Sheet",INDIRECT("'"&amp;$J$3&amp;"'!B"&amp;G195)))</f>
        <v/>
      </c>
    </row>
    <row r="196" spans="1:9" x14ac:dyDescent="0.2">
      <c r="A196" s="1103"/>
      <c r="B196" s="1107"/>
      <c r="C196" s="1105"/>
      <c r="D196" s="1105"/>
      <c r="E196" s="1105"/>
      <c r="F196" s="1105"/>
      <c r="G196" s="1106" t="str">
        <f>IF($A196="","",IFERROR(ROW(INDEX('Subsidiary TB Converter '!$ED$1:$ED$267,MATCH(TRUE,INDEX(ISNUMBER(SEARCH("x"&amp;A196&amp;"x",'Subsidiary TB Converter '!$ED$1:$ED$267)),0),0))),""))</f>
        <v/>
      </c>
      <c r="H196" s="332"/>
      <c r="I196" s="1087" t="str">
        <f t="shared" ca="1" si="3"/>
        <v/>
      </c>
    </row>
    <row r="197" spans="1:9" x14ac:dyDescent="0.2">
      <c r="A197" s="1103"/>
      <c r="B197" s="1107"/>
      <c r="C197" s="1105"/>
      <c r="D197" s="1105"/>
      <c r="E197" s="1105"/>
      <c r="F197" s="1105"/>
      <c r="G197" s="1106" t="str">
        <f>IF($A197="","",IFERROR(ROW(INDEX('Subsidiary TB Converter '!$ED$1:$ED$267,MATCH(TRUE,INDEX(ISNUMBER(SEARCH("x"&amp;A197&amp;"x",'Subsidiary TB Converter '!$ED$1:$ED$267)),0),0))),""))</f>
        <v/>
      </c>
      <c r="H197" s="332"/>
      <c r="I197" s="1087" t="str">
        <f t="shared" ca="1" si="3"/>
        <v/>
      </c>
    </row>
    <row r="198" spans="1:9" x14ac:dyDescent="0.2">
      <c r="A198" s="1103"/>
      <c r="B198" s="1107"/>
      <c r="C198" s="1105"/>
      <c r="D198" s="1105"/>
      <c r="E198" s="1105"/>
      <c r="F198" s="1105"/>
      <c r="G198" s="1106" t="str">
        <f>IF($A198="","",IFERROR(ROW(INDEX('Subsidiary TB Converter '!$ED$1:$ED$267,MATCH(TRUE,INDEX(ISNUMBER(SEARCH("x"&amp;A198&amp;"x",'Subsidiary TB Converter '!$ED$1:$ED$267)),0),0))),""))</f>
        <v/>
      </c>
      <c r="H198" s="332"/>
      <c r="I198" s="1087" t="str">
        <f t="shared" ca="1" si="3"/>
        <v/>
      </c>
    </row>
    <row r="199" spans="1:9" x14ac:dyDescent="0.2">
      <c r="A199" s="1103"/>
      <c r="B199" s="1107"/>
      <c r="C199" s="1105"/>
      <c r="D199" s="1105"/>
      <c r="E199" s="1105"/>
      <c r="F199" s="1105"/>
      <c r="G199" s="1106" t="str">
        <f>IF($A199="","",IFERROR(ROW(INDEX('Subsidiary TB Converter '!$ED$1:$ED$267,MATCH(TRUE,INDEX(ISNUMBER(SEARCH("x"&amp;A199&amp;"x",'Subsidiary TB Converter '!$ED$1:$ED$267)),0),0))),""))</f>
        <v/>
      </c>
      <c r="H199" s="332"/>
      <c r="I199" s="1087" t="str">
        <f t="shared" ca="1" si="3"/>
        <v/>
      </c>
    </row>
    <row r="200" spans="1:9" x14ac:dyDescent="0.2">
      <c r="A200" s="1103"/>
      <c r="B200" s="1107"/>
      <c r="C200" s="1105"/>
      <c r="D200" s="1105"/>
      <c r="E200" s="1105"/>
      <c r="F200" s="1105"/>
      <c r="G200" s="1106" t="str">
        <f>IF($A200="","",IFERROR(ROW(INDEX('Subsidiary TB Converter '!$ED$1:$ED$267,MATCH(TRUE,INDEX(ISNUMBER(SEARCH("x"&amp;A200&amp;"x",'Subsidiary TB Converter '!$ED$1:$ED$267)),0),0))),""))</f>
        <v/>
      </c>
      <c r="H200" s="332"/>
      <c r="I200" s="1087" t="str">
        <f t="shared" ca="1" si="3"/>
        <v/>
      </c>
    </row>
    <row r="201" spans="1:9" x14ac:dyDescent="0.2">
      <c r="A201" s="1103"/>
      <c r="B201" s="1186"/>
      <c r="C201" s="1105"/>
      <c r="D201" s="1105"/>
      <c r="E201" s="1105"/>
      <c r="F201" s="1105"/>
      <c r="G201" s="1106" t="str">
        <f>IF($A201="","",IFERROR(ROW(INDEX('Subsidiary TB Converter '!$ED$1:$ED$267,MATCH(TRUE,INDEX(ISNUMBER(SEARCH("x"&amp;A201&amp;"x",'Subsidiary TB Converter '!$ED$1:$ED$267)),0),0))),""))</f>
        <v/>
      </c>
      <c r="H201" s="332"/>
      <c r="I201" s="1087" t="str">
        <f t="shared" ca="1" si="3"/>
        <v/>
      </c>
    </row>
    <row r="202" spans="1:9" x14ac:dyDescent="0.2">
      <c r="A202" s="1112"/>
      <c r="B202" s="1110"/>
      <c r="C202" s="1105"/>
      <c r="D202" s="1105"/>
      <c r="E202" s="1105"/>
      <c r="F202" s="1105"/>
      <c r="G202" s="1106" t="str">
        <f>IF($A202="","",IFERROR(ROW(INDEX('Subsidiary TB Converter '!$ED$1:$ED$267,MATCH(TRUE,INDEX(ISNUMBER(SEARCH("x"&amp;A202&amp;"x",'Subsidiary TB Converter '!$ED$1:$ED$267)),0),0))),""))</f>
        <v/>
      </c>
      <c r="H202" s="332"/>
      <c r="I202" s="1087" t="str">
        <f t="shared" ca="1" si="3"/>
        <v/>
      </c>
    </row>
    <row r="203" spans="1:9" x14ac:dyDescent="0.2">
      <c r="A203" s="1112"/>
      <c r="B203" s="1110"/>
      <c r="C203" s="1105"/>
      <c r="D203" s="1105"/>
      <c r="E203" s="1105"/>
      <c r="F203" s="1105"/>
      <c r="G203" s="1106" t="str">
        <f>IF($A203="","",IFERROR(ROW(INDEX('Subsidiary TB Converter '!$ED$1:$ED$267,MATCH(TRUE,INDEX(ISNUMBER(SEARCH("x"&amp;A203&amp;"x",'Subsidiary TB Converter '!$ED$1:$ED$267)),0),0))),""))</f>
        <v/>
      </c>
      <c r="H203" s="332"/>
      <c r="I203" s="1087" t="str">
        <f t="shared" ca="1" si="3"/>
        <v/>
      </c>
    </row>
    <row r="204" spans="1:9" x14ac:dyDescent="0.2">
      <c r="A204" s="1112"/>
      <c r="B204" s="1110"/>
      <c r="C204" s="1105"/>
      <c r="D204" s="1105"/>
      <c r="E204" s="1105"/>
      <c r="F204" s="1105"/>
      <c r="G204" s="1106" t="str">
        <f>IF($A204="","",IFERROR(ROW(INDEX('Subsidiary TB Converter '!$ED$1:$ED$267,MATCH(TRUE,INDEX(ISNUMBER(SEARCH("x"&amp;A204&amp;"x",'Subsidiary TB Converter '!$ED$1:$ED$267)),0),0))),""))</f>
        <v/>
      </c>
      <c r="H204" s="332"/>
      <c r="I204" s="1087" t="str">
        <f t="shared" ca="1" si="3"/>
        <v/>
      </c>
    </row>
    <row r="205" spans="1:9" x14ac:dyDescent="0.2">
      <c r="A205" s="1112"/>
      <c r="B205" s="1110"/>
      <c r="C205" s="1105"/>
      <c r="D205" s="1105"/>
      <c r="E205" s="1105"/>
      <c r="F205" s="1105"/>
      <c r="G205" s="1106" t="str">
        <f>IF($A205="","",IFERROR(ROW(INDEX('Subsidiary TB Converter '!$ED$1:$ED$267,MATCH(TRUE,INDEX(ISNUMBER(SEARCH("x"&amp;A205&amp;"x",'Subsidiary TB Converter '!$ED$1:$ED$267)),0),0))),""))</f>
        <v/>
      </c>
      <c r="H205" s="332"/>
      <c r="I205" s="1087" t="str">
        <f t="shared" ca="1" si="3"/>
        <v/>
      </c>
    </row>
    <row r="206" spans="1:9" x14ac:dyDescent="0.2">
      <c r="A206" s="1112"/>
      <c r="B206" s="1107"/>
      <c r="C206" s="1105"/>
      <c r="D206" s="1105"/>
      <c r="E206" s="1105"/>
      <c r="F206" s="1105"/>
      <c r="G206" s="1106" t="str">
        <f>IF($A206="","",IFERROR(ROW(INDEX('Subsidiary TB Converter '!$ED$1:$ED$267,MATCH(TRUE,INDEX(ISNUMBER(SEARCH("x"&amp;A206&amp;"x",'Subsidiary TB Converter '!$ED$1:$ED$267)),0),0))),""))</f>
        <v/>
      </c>
      <c r="H206" s="332"/>
      <c r="I206" s="1087" t="str">
        <f t="shared" ca="1" si="3"/>
        <v/>
      </c>
    </row>
    <row r="207" spans="1:9" x14ac:dyDescent="0.2">
      <c r="A207" s="1112"/>
      <c r="B207" s="1107"/>
      <c r="C207" s="1105"/>
      <c r="D207" s="1105"/>
      <c r="E207" s="1105"/>
      <c r="F207" s="1105"/>
      <c r="G207" s="1106" t="str">
        <f>IF($A207="","",IFERROR(ROW(INDEX('Subsidiary TB Converter '!$ED$1:$ED$267,MATCH(TRUE,INDEX(ISNUMBER(SEARCH("x"&amp;A207&amp;"x",'Subsidiary TB Converter '!$ED$1:$ED$267)),0),0))),""))</f>
        <v/>
      </c>
      <c r="H207" s="332"/>
      <c r="I207" s="1087" t="str">
        <f t="shared" ca="1" si="3"/>
        <v/>
      </c>
    </row>
    <row r="208" spans="1:9" x14ac:dyDescent="0.2">
      <c r="A208" s="1112"/>
      <c r="B208" s="1107"/>
      <c r="C208" s="1105"/>
      <c r="D208" s="1105"/>
      <c r="E208" s="1105"/>
      <c r="F208" s="1105"/>
      <c r="G208" s="1106" t="str">
        <f>IF($A208="","",IFERROR(ROW(INDEX('Subsidiary TB Converter '!$ED$1:$ED$267,MATCH(TRUE,INDEX(ISNUMBER(SEARCH("x"&amp;A208&amp;"x",'Subsidiary TB Converter '!$ED$1:$ED$267)),0),0))),""))</f>
        <v/>
      </c>
      <c r="H208" s="332"/>
      <c r="I208" s="1087" t="str">
        <f t="shared" ca="1" si="3"/>
        <v/>
      </c>
    </row>
    <row r="209" spans="1:9" x14ac:dyDescent="0.2">
      <c r="A209" s="1112"/>
      <c r="B209" s="1107"/>
      <c r="C209" s="1105"/>
      <c r="D209" s="1105"/>
      <c r="E209" s="1105"/>
      <c r="F209" s="1105"/>
      <c r="G209" s="1106" t="str">
        <f>IF($A209="","",IFERROR(ROW(INDEX('Subsidiary TB Converter '!$ED$1:$ED$267,MATCH(TRUE,INDEX(ISNUMBER(SEARCH("x"&amp;A209&amp;"x",'Subsidiary TB Converter '!$ED$1:$ED$267)),0),0))),""))</f>
        <v/>
      </c>
      <c r="H209" s="332"/>
      <c r="I209" s="1087" t="str">
        <f t="shared" ca="1" si="3"/>
        <v/>
      </c>
    </row>
    <row r="210" spans="1:9" x14ac:dyDescent="0.2">
      <c r="A210" s="1112"/>
      <c r="B210" s="1107"/>
      <c r="C210" s="1105"/>
      <c r="D210" s="1105"/>
      <c r="E210" s="1105"/>
      <c r="F210" s="1105"/>
      <c r="G210" s="1106" t="str">
        <f>IF($A210="","",IFERROR(ROW(INDEX('Subsidiary TB Converter '!$ED$1:$ED$267,MATCH(TRUE,INDEX(ISNUMBER(SEARCH("x"&amp;A210&amp;"x",'Subsidiary TB Converter '!$ED$1:$ED$267)),0),0))),""))</f>
        <v/>
      </c>
      <c r="H210" s="332"/>
      <c r="I210" s="1087" t="str">
        <f t="shared" ca="1" si="3"/>
        <v/>
      </c>
    </row>
    <row r="211" spans="1:9" x14ac:dyDescent="0.2">
      <c r="A211" s="1112"/>
      <c r="B211" s="1107"/>
      <c r="C211" s="1105"/>
      <c r="D211" s="1105"/>
      <c r="E211" s="1105"/>
      <c r="F211" s="1105"/>
      <c r="G211" s="1106" t="str">
        <f>IF($A211="","",IFERROR(ROW(INDEX('Subsidiary TB Converter '!$ED$1:$ED$267,MATCH(TRUE,INDEX(ISNUMBER(SEARCH("x"&amp;A211&amp;"x",'Subsidiary TB Converter '!$ED$1:$ED$267)),0),0))),""))</f>
        <v/>
      </c>
      <c r="H211" s="332"/>
      <c r="I211" s="1087" t="str">
        <f t="shared" ca="1" si="3"/>
        <v/>
      </c>
    </row>
    <row r="212" spans="1:9" x14ac:dyDescent="0.2">
      <c r="A212" s="1112"/>
      <c r="B212" s="1107"/>
      <c r="C212" s="1105"/>
      <c r="D212" s="1105"/>
      <c r="E212" s="1105"/>
      <c r="F212" s="1105"/>
      <c r="G212" s="1106" t="str">
        <f>IF($A212="","",IFERROR(ROW(INDEX('Subsidiary TB Converter '!$ED$1:$ED$267,MATCH(TRUE,INDEX(ISNUMBER(SEARCH("x"&amp;A212&amp;"x",'Subsidiary TB Converter '!$ED$1:$ED$267)),0),0))),""))</f>
        <v/>
      </c>
      <c r="H212" s="332"/>
      <c r="I212" s="1087" t="str">
        <f t="shared" ca="1" si="3"/>
        <v/>
      </c>
    </row>
    <row r="213" spans="1:9" x14ac:dyDescent="0.2">
      <c r="A213" s="1112"/>
      <c r="B213" s="1107"/>
      <c r="C213" s="1105"/>
      <c r="D213" s="1105"/>
      <c r="E213" s="1105"/>
      <c r="F213" s="1105"/>
      <c r="G213" s="1106" t="str">
        <f>IF($A213="","",IFERROR(ROW(INDEX('Subsidiary TB Converter '!$ED$1:$ED$267,MATCH(TRUE,INDEX(ISNUMBER(SEARCH("x"&amp;A213&amp;"x",'Subsidiary TB Converter '!$ED$1:$ED$267)),0),0))),""))</f>
        <v/>
      </c>
      <c r="H213" s="332"/>
      <c r="I213" s="1087" t="str">
        <f t="shared" ca="1" si="3"/>
        <v/>
      </c>
    </row>
    <row r="214" spans="1:9" x14ac:dyDescent="0.2">
      <c r="A214" s="1112"/>
      <c r="B214" s="1107"/>
      <c r="C214" s="1105"/>
      <c r="D214" s="1105"/>
      <c r="E214" s="1105"/>
      <c r="F214" s="1105"/>
      <c r="G214" s="1106" t="str">
        <f>IF($A214="","",IFERROR(ROW(INDEX('Subsidiary TB Converter '!$ED$1:$ED$267,MATCH(TRUE,INDEX(ISNUMBER(SEARCH("x"&amp;A214&amp;"x",'Subsidiary TB Converter '!$ED$1:$ED$267)),0),0))),""))</f>
        <v/>
      </c>
      <c r="H214" s="332"/>
      <c r="I214" s="1087" t="str">
        <f t="shared" ca="1" si="3"/>
        <v/>
      </c>
    </row>
    <row r="215" spans="1:9" x14ac:dyDescent="0.2">
      <c r="A215" s="1112"/>
      <c r="B215" s="1107"/>
      <c r="C215" s="1105"/>
      <c r="D215" s="1105"/>
      <c r="E215" s="1105"/>
      <c r="F215" s="1105"/>
      <c r="G215" s="1106" t="str">
        <f>IF($A215="","",IFERROR(ROW(INDEX('Subsidiary TB Converter '!$ED$1:$ED$267,MATCH(TRUE,INDEX(ISNUMBER(SEARCH("x"&amp;A215&amp;"x",'Subsidiary TB Converter '!$ED$1:$ED$267)),0),0))),""))</f>
        <v/>
      </c>
      <c r="H215" s="332"/>
      <c r="I215" s="1087" t="str">
        <f t="shared" ca="1" si="3"/>
        <v/>
      </c>
    </row>
    <row r="216" spans="1:9" x14ac:dyDescent="0.2">
      <c r="A216" s="1112"/>
      <c r="B216" s="1107"/>
      <c r="C216" s="1105"/>
      <c r="D216" s="1105"/>
      <c r="E216" s="1105"/>
      <c r="F216" s="1105"/>
      <c r="G216" s="1106" t="str">
        <f>IF($A216="","",IFERROR(ROW(INDEX('Subsidiary TB Converter '!$ED$1:$ED$267,MATCH(TRUE,INDEX(ISNUMBER(SEARCH("x"&amp;A216&amp;"x",'Subsidiary TB Converter '!$ED$1:$ED$267)),0),0))),""))</f>
        <v/>
      </c>
      <c r="H216" s="332"/>
      <c r="I216" s="1087" t="str">
        <f t="shared" ca="1" si="3"/>
        <v/>
      </c>
    </row>
    <row r="217" spans="1:9" x14ac:dyDescent="0.2">
      <c r="A217" s="1112"/>
      <c r="B217" s="1107"/>
      <c r="C217" s="1105"/>
      <c r="D217" s="1105"/>
      <c r="E217" s="1105"/>
      <c r="F217" s="1105"/>
      <c r="G217" s="1106" t="str">
        <f>IF($A217="","",IFERROR(ROW(INDEX('Subsidiary TB Converter '!$ED$1:$ED$267,MATCH(TRUE,INDEX(ISNUMBER(SEARCH("x"&amp;A217&amp;"x",'Subsidiary TB Converter '!$ED$1:$ED$267)),0),0))),""))</f>
        <v/>
      </c>
      <c r="H217" s="332"/>
      <c r="I217" s="1087" t="str">
        <f t="shared" ca="1" si="3"/>
        <v/>
      </c>
    </row>
    <row r="218" spans="1:9" x14ac:dyDescent="0.2">
      <c r="A218" s="1112"/>
      <c r="B218" s="1107"/>
      <c r="C218" s="1105"/>
      <c r="D218" s="1105"/>
      <c r="E218" s="1105"/>
      <c r="F218" s="1105"/>
      <c r="G218" s="1106" t="str">
        <f>IF($A218="","",IFERROR(ROW(INDEX('Subsidiary TB Converter '!$ED$1:$ED$267,MATCH(TRUE,INDEX(ISNUMBER(SEARCH("x"&amp;A218&amp;"x",'Subsidiary TB Converter '!$ED$1:$ED$267)),0),0))),""))</f>
        <v/>
      </c>
      <c r="H218" s="332"/>
      <c r="I218" s="1087" t="str">
        <f t="shared" ca="1" si="3"/>
        <v/>
      </c>
    </row>
    <row r="219" spans="1:9" x14ac:dyDescent="0.2">
      <c r="A219" s="1112"/>
      <c r="B219" s="1107"/>
      <c r="C219" s="1105"/>
      <c r="D219" s="1105"/>
      <c r="E219" s="1105"/>
      <c r="F219" s="1105"/>
      <c r="G219" s="1106" t="str">
        <f>IF($A219="","",IFERROR(ROW(INDEX('Subsidiary TB Converter '!$ED$1:$ED$267,MATCH(TRUE,INDEX(ISNUMBER(SEARCH("x"&amp;A219&amp;"x",'Subsidiary TB Converter '!$ED$1:$ED$267)),0),0))),""))</f>
        <v/>
      </c>
      <c r="H219" s="332"/>
      <c r="I219" s="1087" t="str">
        <f t="shared" ca="1" si="3"/>
        <v/>
      </c>
    </row>
    <row r="220" spans="1:9" x14ac:dyDescent="0.2">
      <c r="A220" s="1112"/>
      <c r="B220" s="1107"/>
      <c r="C220" s="1105"/>
      <c r="D220" s="1105"/>
      <c r="E220" s="1105"/>
      <c r="F220" s="1105"/>
      <c r="G220" s="1106" t="str">
        <f>IF($A220="","",IFERROR(ROW(INDEX('Subsidiary TB Converter '!$ED$1:$ED$267,MATCH(TRUE,INDEX(ISNUMBER(SEARCH("x"&amp;A220&amp;"x",'Subsidiary TB Converter '!$ED$1:$ED$267)),0),0))),""))</f>
        <v/>
      </c>
      <c r="H220" s="332"/>
      <c r="I220" s="1087" t="str">
        <f t="shared" ca="1" si="3"/>
        <v/>
      </c>
    </row>
    <row r="221" spans="1:9" x14ac:dyDescent="0.2">
      <c r="A221" s="1112"/>
      <c r="B221" s="1107"/>
      <c r="C221" s="1105"/>
      <c r="D221" s="1105"/>
      <c r="E221" s="1105"/>
      <c r="F221" s="1105"/>
      <c r="G221" s="1106" t="str">
        <f>IF($A221="","",IFERROR(ROW(INDEX('Subsidiary TB Converter '!$ED$1:$ED$267,MATCH(TRUE,INDEX(ISNUMBER(SEARCH("x"&amp;A221&amp;"x",'Subsidiary TB Converter '!$ED$1:$ED$267)),0),0))),""))</f>
        <v/>
      </c>
      <c r="H221" s="332"/>
      <c r="I221" s="1087" t="str">
        <f t="shared" ca="1" si="3"/>
        <v/>
      </c>
    </row>
    <row r="222" spans="1:9" x14ac:dyDescent="0.2">
      <c r="A222" s="1112"/>
      <c r="B222" s="1107"/>
      <c r="C222" s="1105"/>
      <c r="D222" s="1105"/>
      <c r="E222" s="1105"/>
      <c r="F222" s="1105"/>
      <c r="G222" s="1106" t="str">
        <f>IF($A222="","",IFERROR(ROW(INDEX('Subsidiary TB Converter '!$ED$1:$ED$267,MATCH(TRUE,INDEX(ISNUMBER(SEARCH("x"&amp;A222&amp;"x",'Subsidiary TB Converter '!$ED$1:$ED$267)),0),0))),""))</f>
        <v/>
      </c>
      <c r="H222" s="332"/>
      <c r="I222" s="1087" t="str">
        <f t="shared" ca="1" si="3"/>
        <v/>
      </c>
    </row>
    <row r="223" spans="1:9" x14ac:dyDescent="0.2">
      <c r="A223" s="1112"/>
      <c r="B223" s="1107"/>
      <c r="C223" s="1105"/>
      <c r="D223" s="1105"/>
      <c r="E223" s="1105"/>
      <c r="F223" s="1105"/>
      <c r="G223" s="1106" t="str">
        <f>IF($A223="","",IFERROR(ROW(INDEX('Subsidiary TB Converter '!$ED$1:$ED$267,MATCH(TRUE,INDEX(ISNUMBER(SEARCH("x"&amp;A223&amp;"x",'Subsidiary TB Converter '!$ED$1:$ED$267)),0),0))),""))</f>
        <v/>
      </c>
      <c r="H223" s="332"/>
      <c r="I223" s="1087" t="str">
        <f t="shared" ca="1" si="3"/>
        <v/>
      </c>
    </row>
    <row r="224" spans="1:9" x14ac:dyDescent="0.2">
      <c r="A224" s="1112"/>
      <c r="B224" s="1107"/>
      <c r="C224" s="1105"/>
      <c r="D224" s="1105"/>
      <c r="E224" s="1105"/>
      <c r="F224" s="1105"/>
      <c r="G224" s="1106" t="str">
        <f>IF($A224="","",IFERROR(ROW(INDEX('Subsidiary TB Converter '!$ED$1:$ED$267,MATCH(TRUE,INDEX(ISNUMBER(SEARCH("x"&amp;A224&amp;"x",'Subsidiary TB Converter '!$ED$1:$ED$267)),0),0))),""))</f>
        <v/>
      </c>
      <c r="H224" s="332"/>
      <c r="I224" s="1087" t="str">
        <f t="shared" ca="1" si="3"/>
        <v/>
      </c>
    </row>
    <row r="225" spans="1:10" x14ac:dyDescent="0.2">
      <c r="A225" s="1112"/>
      <c r="B225" s="1107"/>
      <c r="C225" s="1105"/>
      <c r="D225" s="1105"/>
      <c r="E225" s="1105"/>
      <c r="F225" s="1105"/>
      <c r="G225" s="1106" t="str">
        <f>IF($A225="","",IFERROR(ROW(INDEX('Subsidiary TB Converter '!$ED$1:$ED$267,MATCH(TRUE,INDEX(ISNUMBER(SEARCH("x"&amp;A225&amp;"x",'Subsidiary TB Converter '!$ED$1:$ED$267)),0),0))),""))</f>
        <v/>
      </c>
      <c r="H225" s="332"/>
      <c r="I225" s="1087" t="str">
        <f t="shared" ca="1" si="3"/>
        <v/>
      </c>
    </row>
    <row r="226" spans="1:10" x14ac:dyDescent="0.2">
      <c r="A226" s="1112"/>
      <c r="B226" s="1107"/>
      <c r="C226" s="1105"/>
      <c r="D226" s="1105"/>
      <c r="E226" s="1105"/>
      <c r="F226" s="1105"/>
      <c r="G226" s="1106" t="str">
        <f>IF($A226="","",IFERROR(ROW(INDEX('Subsidiary TB Converter '!$ED$1:$ED$267,MATCH(TRUE,INDEX(ISNUMBER(SEARCH("x"&amp;A226&amp;"x",'Subsidiary TB Converter '!$ED$1:$ED$267)),0),0))),""))</f>
        <v/>
      </c>
      <c r="H226" s="332"/>
      <c r="I226" s="1087" t="str">
        <f t="shared" ca="1" si="3"/>
        <v/>
      </c>
    </row>
    <row r="227" spans="1:10" x14ac:dyDescent="0.2">
      <c r="A227" s="1112"/>
      <c r="B227" s="1107"/>
      <c r="C227" s="1105"/>
      <c r="D227" s="1105"/>
      <c r="E227" s="1105"/>
      <c r="F227" s="1105"/>
      <c r="G227" s="1106" t="str">
        <f>IF($A227="","",IFERROR(ROW(INDEX('Subsidiary TB Converter '!$ED$1:$ED$267,MATCH(TRUE,INDEX(ISNUMBER(SEARCH("x"&amp;A227&amp;"x",'Subsidiary TB Converter '!$ED$1:$ED$267)),0),0))),""))</f>
        <v/>
      </c>
      <c r="H227" s="332"/>
      <c r="I227" s="1087" t="str">
        <f t="shared" ca="1" si="3"/>
        <v/>
      </c>
    </row>
    <row r="228" spans="1:10" x14ac:dyDescent="0.2">
      <c r="A228" s="1112"/>
      <c r="B228" s="1107"/>
      <c r="C228" s="1105"/>
      <c r="D228" s="1105"/>
      <c r="E228" s="1105"/>
      <c r="F228" s="1105"/>
      <c r="G228" s="1106" t="str">
        <f>IF($A228="","",IFERROR(ROW(INDEX('Subsidiary TB Converter '!$ED$1:$ED$267,MATCH(TRUE,INDEX(ISNUMBER(SEARCH("x"&amp;A228&amp;"x",'Subsidiary TB Converter '!$ED$1:$ED$267)),0),0))),""))</f>
        <v/>
      </c>
      <c r="H228" s="332"/>
      <c r="I228" s="1087" t="str">
        <f t="shared" ca="1" si="3"/>
        <v/>
      </c>
    </row>
    <row r="229" spans="1:10" x14ac:dyDescent="0.2">
      <c r="A229" s="1112"/>
      <c r="B229" s="1107"/>
      <c r="C229" s="1105"/>
      <c r="D229" s="1105"/>
      <c r="E229" s="1105"/>
      <c r="F229" s="1105"/>
      <c r="G229" s="1106" t="str">
        <f>IF($A229="","",IFERROR(ROW(INDEX('Subsidiary TB Converter '!$ED$1:$ED$267,MATCH(TRUE,INDEX(ISNUMBER(SEARCH("x"&amp;A229&amp;"x",'Subsidiary TB Converter '!$ED$1:$ED$267)),0),0))),""))</f>
        <v/>
      </c>
      <c r="H229" s="332"/>
      <c r="I229" s="1087" t="str">
        <f t="shared" ca="1" si="3"/>
        <v/>
      </c>
      <c r="J229" s="332"/>
    </row>
    <row r="230" spans="1:10" x14ac:dyDescent="0.2">
      <c r="A230" s="1112"/>
      <c r="B230" s="1107"/>
      <c r="C230" s="1105"/>
      <c r="D230" s="1105"/>
      <c r="E230" s="1105"/>
      <c r="F230" s="1105"/>
      <c r="G230" s="1106" t="str">
        <f>IF($A230="","",IFERROR(ROW(INDEX('Subsidiary TB Converter '!$ED$1:$ED$267,MATCH(TRUE,INDEX(ISNUMBER(SEARCH("x"&amp;A230&amp;"x",'Subsidiary TB Converter '!$ED$1:$ED$267)),0),0))),""))</f>
        <v/>
      </c>
      <c r="H230" s="332"/>
      <c r="I230" s="1087" t="str">
        <f t="shared" ca="1" si="3"/>
        <v/>
      </c>
      <c r="J230" s="332"/>
    </row>
    <row r="231" spans="1:10" x14ac:dyDescent="0.2">
      <c r="A231" s="1112"/>
      <c r="B231" s="78"/>
      <c r="C231" s="1105"/>
      <c r="D231" s="1105"/>
      <c r="E231" s="1105"/>
      <c r="F231" s="1105"/>
      <c r="G231" s="1106" t="str">
        <f>IF($A231="","",IFERROR(ROW(INDEX('Subsidiary TB Converter '!$ED$1:$ED$267,MATCH(TRUE,INDEX(ISNUMBER(SEARCH("x"&amp;A231&amp;"x",'Subsidiary TB Converter '!$ED$1:$ED$267)),0),0))),""))</f>
        <v/>
      </c>
      <c r="H231" s="332"/>
      <c r="I231" s="1087" t="str">
        <f t="shared" ca="1" si="3"/>
        <v/>
      </c>
    </row>
    <row r="232" spans="1:10" x14ac:dyDescent="0.2">
      <c r="A232" s="1112"/>
      <c r="B232" s="1107"/>
      <c r="C232" s="1105"/>
      <c r="D232" s="1105"/>
      <c r="E232" s="1105"/>
      <c r="F232" s="1105"/>
      <c r="G232" s="1106" t="str">
        <f>IF($A232="","",IFERROR(ROW(INDEX('Subsidiary TB Converter '!$ED$1:$ED$267,MATCH(TRUE,INDEX(ISNUMBER(SEARCH("x"&amp;A232&amp;"x",'Subsidiary TB Converter '!$ED$1:$ED$267)),0),0))),""))</f>
        <v/>
      </c>
      <c r="H232" s="332"/>
      <c r="I232" s="1087" t="str">
        <f t="shared" ca="1" si="3"/>
        <v/>
      </c>
    </row>
    <row r="233" spans="1:10" x14ac:dyDescent="0.2">
      <c r="A233" s="1112"/>
      <c r="B233" s="1107"/>
      <c r="C233" s="1105"/>
      <c r="D233" s="1105"/>
      <c r="E233" s="1105"/>
      <c r="F233" s="1105"/>
      <c r="G233" s="1106" t="str">
        <f>IF($A233="","",IFERROR(ROW(INDEX('Subsidiary TB Converter '!$ED$1:$ED$267,MATCH(TRUE,INDEX(ISNUMBER(SEARCH("x"&amp;A233&amp;"x",'Subsidiary TB Converter '!$ED$1:$ED$267)),0),0))),""))</f>
        <v/>
      </c>
      <c r="H233" s="332"/>
      <c r="I233" s="1087" t="str">
        <f t="shared" ca="1" si="3"/>
        <v/>
      </c>
    </row>
    <row r="234" spans="1:10" x14ac:dyDescent="0.2">
      <c r="A234" s="1112"/>
      <c r="B234" s="1107"/>
      <c r="C234" s="1105"/>
      <c r="D234" s="1105"/>
      <c r="E234" s="1105"/>
      <c r="F234" s="1105"/>
      <c r="G234" s="1106" t="str">
        <f>IF($A234="","",IFERROR(ROW(INDEX('Subsidiary TB Converter '!$ED$1:$ED$267,MATCH(TRUE,INDEX(ISNUMBER(SEARCH("x"&amp;A234&amp;"x",'Subsidiary TB Converter '!$ED$1:$ED$267)),0),0))),""))</f>
        <v/>
      </c>
      <c r="H234" s="332"/>
      <c r="I234" s="1087" t="str">
        <f t="shared" ca="1" si="3"/>
        <v/>
      </c>
    </row>
    <row r="235" spans="1:10" x14ac:dyDescent="0.2">
      <c r="A235" s="1112"/>
      <c r="B235" s="1107"/>
      <c r="C235" s="1105"/>
      <c r="D235" s="1105"/>
      <c r="E235" s="1105"/>
      <c r="F235" s="1105"/>
      <c r="G235" s="1106" t="str">
        <f>IF($A235="","",IFERROR(ROW(INDEX('Subsidiary TB Converter '!$ED$1:$ED$267,MATCH(TRUE,INDEX(ISNUMBER(SEARCH("x"&amp;A235&amp;"x",'Subsidiary TB Converter '!$ED$1:$ED$267)),0),0))),""))</f>
        <v/>
      </c>
      <c r="H235" s="332"/>
      <c r="I235" s="1087" t="str">
        <f t="shared" ca="1" si="3"/>
        <v/>
      </c>
    </row>
    <row r="236" spans="1:10" x14ac:dyDescent="0.2">
      <c r="A236" s="1112"/>
      <c r="B236" s="1107"/>
      <c r="C236" s="1105"/>
      <c r="D236" s="1105"/>
      <c r="E236" s="1105"/>
      <c r="F236" s="1105"/>
      <c r="G236" s="1106" t="str">
        <f>IF($A236="","",IFERROR(ROW(INDEX('Subsidiary TB Converter '!$ED$1:$ED$267,MATCH(TRUE,INDEX(ISNUMBER(SEARCH("x"&amp;A236&amp;"x",'Subsidiary TB Converter '!$ED$1:$ED$267)),0),0))),""))</f>
        <v/>
      </c>
      <c r="H236" s="332"/>
      <c r="I236" s="1087" t="str">
        <f t="shared" ca="1" si="3"/>
        <v/>
      </c>
    </row>
    <row r="237" spans="1:10" x14ac:dyDescent="0.2">
      <c r="A237" s="1112"/>
      <c r="B237" s="1107"/>
      <c r="C237" s="1105"/>
      <c r="D237" s="1105"/>
      <c r="E237" s="1105"/>
      <c r="F237" s="1105"/>
      <c r="G237" s="1106" t="str">
        <f>IF($A237="","",IFERROR(ROW(INDEX('Subsidiary TB Converter '!$ED$1:$ED$267,MATCH(TRUE,INDEX(ISNUMBER(SEARCH("x"&amp;A237&amp;"x",'Subsidiary TB Converter '!$ED$1:$ED$267)),0),0))),""))</f>
        <v/>
      </c>
      <c r="H237" s="332"/>
      <c r="I237" s="1087" t="str">
        <f t="shared" ca="1" si="3"/>
        <v/>
      </c>
    </row>
    <row r="238" spans="1:10" x14ac:dyDescent="0.2">
      <c r="A238" s="1112"/>
      <c r="B238" s="1107"/>
      <c r="C238" s="1105"/>
      <c r="D238" s="1105"/>
      <c r="E238" s="1105"/>
      <c r="F238" s="1105"/>
      <c r="G238" s="1106" t="str">
        <f>IF($A238="","",IFERROR(ROW(INDEX('Subsidiary TB Converter '!$ED$1:$ED$267,MATCH(TRUE,INDEX(ISNUMBER(SEARCH("x"&amp;A238&amp;"x",'Subsidiary TB Converter '!$ED$1:$ED$267)),0),0))),""))</f>
        <v/>
      </c>
      <c r="H238" s="332"/>
      <c r="I238" s="1087" t="str">
        <f t="shared" ca="1" si="3"/>
        <v/>
      </c>
    </row>
    <row r="239" spans="1:10" x14ac:dyDescent="0.2">
      <c r="A239" s="1103"/>
      <c r="B239" s="1107"/>
      <c r="C239" s="1105"/>
      <c r="D239" s="1105"/>
      <c r="E239" s="1105"/>
      <c r="F239" s="1105"/>
      <c r="G239" s="1106" t="str">
        <f>IF($A239="","",IFERROR(ROW(INDEX('Subsidiary TB Converter '!$ED$1:$ED$267,MATCH(TRUE,INDEX(ISNUMBER(SEARCH("x"&amp;A239&amp;"x",'Subsidiary TB Converter '!$ED$1:$ED$267)),0),0))),""))</f>
        <v/>
      </c>
      <c r="H239" s="332"/>
      <c r="I239" s="1087" t="str">
        <f t="shared" ca="1" si="3"/>
        <v/>
      </c>
    </row>
    <row r="240" spans="1:10" x14ac:dyDescent="0.2">
      <c r="A240" s="1112"/>
      <c r="B240" s="1107"/>
      <c r="C240" s="1105"/>
      <c r="D240" s="1105"/>
      <c r="E240" s="1105"/>
      <c r="F240" s="1105"/>
      <c r="G240" s="1106" t="str">
        <f>IF($A240="","",IFERROR(ROW(INDEX('Subsidiary TB Converter '!$ED$1:$ED$267,MATCH(TRUE,INDEX(ISNUMBER(SEARCH("x"&amp;A240&amp;"x",'Subsidiary TB Converter '!$ED$1:$ED$267)),0),0))),""))</f>
        <v/>
      </c>
      <c r="H240" s="332"/>
      <c r="I240" s="1087" t="str">
        <f t="shared" ca="1" si="3"/>
        <v/>
      </c>
    </row>
    <row r="241" spans="1:9" x14ac:dyDescent="0.2">
      <c r="A241" s="1112"/>
      <c r="B241" s="1107"/>
      <c r="C241" s="1105"/>
      <c r="D241" s="1105"/>
      <c r="E241" s="1105"/>
      <c r="F241" s="1105"/>
      <c r="G241" s="1106" t="str">
        <f>IF($A241="","",IFERROR(ROW(INDEX('Subsidiary TB Converter '!$ED$1:$ED$267,MATCH(TRUE,INDEX(ISNUMBER(SEARCH("x"&amp;A241&amp;"x",'Subsidiary TB Converter '!$ED$1:$ED$267)),0),0))),""))</f>
        <v/>
      </c>
      <c r="H241" s="332"/>
      <c r="I241" s="1087" t="str">
        <f t="shared" ca="1" si="3"/>
        <v/>
      </c>
    </row>
    <row r="242" spans="1:9" x14ac:dyDescent="0.2">
      <c r="A242" s="1112"/>
      <c r="B242" s="1107"/>
      <c r="C242" s="1105"/>
      <c r="D242" s="1105"/>
      <c r="E242" s="1105"/>
      <c r="F242" s="1105"/>
      <c r="G242" s="1106" t="str">
        <f>IF($A242="","",IFERROR(ROW(INDEX('Subsidiary TB Converter '!$ED$1:$ED$267,MATCH(TRUE,INDEX(ISNUMBER(SEARCH("x"&amp;A242&amp;"x",'Subsidiary TB Converter '!$ED$1:$ED$267)),0),0))),""))</f>
        <v/>
      </c>
      <c r="H242" s="332"/>
      <c r="I242" s="1087" t="str">
        <f t="shared" ca="1" si="3"/>
        <v/>
      </c>
    </row>
    <row r="243" spans="1:9" x14ac:dyDescent="0.2">
      <c r="A243" s="1112"/>
      <c r="B243" s="1107"/>
      <c r="C243" s="1105"/>
      <c r="D243" s="1105"/>
      <c r="E243" s="1105"/>
      <c r="F243" s="1105"/>
      <c r="G243" s="1106" t="str">
        <f>IF($A243="","",IFERROR(ROW(INDEX('Subsidiary TB Converter '!$ED$1:$ED$267,MATCH(TRUE,INDEX(ISNUMBER(SEARCH("x"&amp;A243&amp;"x",'Subsidiary TB Converter '!$ED$1:$ED$267)),0),0))),""))</f>
        <v/>
      </c>
      <c r="H243" s="332"/>
      <c r="I243" s="1087" t="str">
        <f t="shared" ca="1" si="3"/>
        <v/>
      </c>
    </row>
    <row r="244" spans="1:9" x14ac:dyDescent="0.2">
      <c r="A244" s="1112"/>
      <c r="B244" s="1107"/>
      <c r="C244" s="1105"/>
      <c r="D244" s="1105"/>
      <c r="E244" s="1105"/>
      <c r="F244" s="1105"/>
      <c r="G244" s="1106" t="str">
        <f>IF($A244="","",IFERROR(ROW(INDEX('Subsidiary TB Converter '!$ED$1:$ED$267,MATCH(TRUE,INDEX(ISNUMBER(SEARCH("x"&amp;A244&amp;"x",'Subsidiary TB Converter '!$ED$1:$ED$267)),0),0))),""))</f>
        <v/>
      </c>
      <c r="H244" s="332"/>
      <c r="I244" s="1087" t="str">
        <f t="shared" ca="1" si="3"/>
        <v/>
      </c>
    </row>
    <row r="245" spans="1:9" x14ac:dyDescent="0.2">
      <c r="A245" s="1112"/>
      <c r="B245" s="1107"/>
      <c r="C245" s="1105"/>
      <c r="D245" s="1105"/>
      <c r="E245" s="1105"/>
      <c r="F245" s="1105"/>
      <c r="G245" s="1106" t="str">
        <f>IF($A245="","",IFERROR(ROW(INDEX('Subsidiary TB Converter '!$ED$1:$ED$267,MATCH(TRUE,INDEX(ISNUMBER(SEARCH("x"&amp;A245&amp;"x",'Subsidiary TB Converter '!$ED$1:$ED$267)),0),0))),""))</f>
        <v/>
      </c>
      <c r="H245" s="332"/>
      <c r="I245" s="1087" t="str">
        <f t="shared" ca="1" si="3"/>
        <v/>
      </c>
    </row>
    <row r="246" spans="1:9" x14ac:dyDescent="0.2">
      <c r="A246" s="1112"/>
      <c r="B246" s="1107"/>
      <c r="C246" s="1105"/>
      <c r="D246" s="1105"/>
      <c r="E246" s="1105"/>
      <c r="F246" s="1105"/>
      <c r="G246" s="1106" t="str">
        <f>IF($A246="","",IFERROR(ROW(INDEX('Subsidiary TB Converter '!$ED$1:$ED$267,MATCH(TRUE,INDEX(ISNUMBER(SEARCH("x"&amp;A246&amp;"x",'Subsidiary TB Converter '!$ED$1:$ED$267)),0),0))),""))</f>
        <v/>
      </c>
      <c r="H246" s="332"/>
      <c r="I246" s="1087" t="str">
        <f t="shared" ca="1" si="3"/>
        <v/>
      </c>
    </row>
    <row r="247" spans="1:9" x14ac:dyDescent="0.2">
      <c r="A247" s="1112"/>
      <c r="B247" s="1107"/>
      <c r="C247" s="1105"/>
      <c r="D247" s="1105"/>
      <c r="E247" s="1105"/>
      <c r="F247" s="1105"/>
      <c r="G247" s="1106" t="str">
        <f>IF($A247="","",IFERROR(ROW(INDEX('Subsidiary TB Converter '!$ED$1:$ED$267,MATCH(TRUE,INDEX(ISNUMBER(SEARCH("x"&amp;A247&amp;"x",'Subsidiary TB Converter '!$ED$1:$ED$267)),0),0))),""))</f>
        <v/>
      </c>
      <c r="H247" s="332"/>
      <c r="I247" s="1087" t="str">
        <f t="shared" ca="1" si="3"/>
        <v/>
      </c>
    </row>
    <row r="248" spans="1:9" x14ac:dyDescent="0.2">
      <c r="A248" s="1112"/>
      <c r="B248" s="1107"/>
      <c r="C248" s="1105"/>
      <c r="D248" s="1105"/>
      <c r="E248" s="1105"/>
      <c r="F248" s="1105"/>
      <c r="G248" s="1106" t="str">
        <f>IF($A248="","",IFERROR(ROW(INDEX('Subsidiary TB Converter '!$ED$1:$ED$267,MATCH(TRUE,INDEX(ISNUMBER(SEARCH("x"&amp;A248&amp;"x",'Subsidiary TB Converter '!$ED$1:$ED$267)),0),0))),""))</f>
        <v/>
      </c>
      <c r="H248" s="332"/>
      <c r="I248" s="1087" t="str">
        <f t="shared" ca="1" si="3"/>
        <v/>
      </c>
    </row>
    <row r="249" spans="1:9" x14ac:dyDescent="0.2">
      <c r="A249" s="1112"/>
      <c r="B249" s="1107"/>
      <c r="C249" s="1105"/>
      <c r="D249" s="1105"/>
      <c r="E249" s="1105"/>
      <c r="F249" s="1105"/>
      <c r="G249" s="1106" t="str">
        <f>IF($A249="","",IFERROR(ROW(INDEX('Subsidiary TB Converter '!$ED$1:$ED$267,MATCH(TRUE,INDEX(ISNUMBER(SEARCH("x"&amp;A249&amp;"x",'Subsidiary TB Converter '!$ED$1:$ED$267)),0),0))),""))</f>
        <v/>
      </c>
      <c r="H249" s="332"/>
      <c r="I249" s="1087" t="str">
        <f t="shared" ca="1" si="3"/>
        <v/>
      </c>
    </row>
    <row r="250" spans="1:9" x14ac:dyDescent="0.2">
      <c r="A250" s="1112"/>
      <c r="B250" s="1107"/>
      <c r="C250" s="1105"/>
      <c r="D250" s="1105"/>
      <c r="E250" s="1105"/>
      <c r="F250" s="1105"/>
      <c r="G250" s="1106" t="str">
        <f>IF($A250="","",IFERROR(ROW(INDEX('Subsidiary TB Converter '!$ED$1:$ED$267,MATCH(TRUE,INDEX(ISNUMBER(SEARCH("x"&amp;A250&amp;"x",'Subsidiary TB Converter '!$ED$1:$ED$267)),0),0))),""))</f>
        <v/>
      </c>
      <c r="H250" s="332"/>
      <c r="I250" s="1087" t="str">
        <f t="shared" ca="1" si="3"/>
        <v/>
      </c>
    </row>
    <row r="251" spans="1:9" x14ac:dyDescent="0.2">
      <c r="A251" s="1112"/>
      <c r="B251" s="1107"/>
      <c r="C251" s="1105"/>
      <c r="D251" s="1105"/>
      <c r="E251" s="1105"/>
      <c r="F251" s="1105"/>
      <c r="G251" s="1106" t="str">
        <f>IF($A251="","",IFERROR(ROW(INDEX('Subsidiary TB Converter '!$ED$1:$ED$267,MATCH(TRUE,INDEX(ISNUMBER(SEARCH("x"&amp;A251&amp;"x",'Subsidiary TB Converter '!$ED$1:$ED$267)),0),0))),""))</f>
        <v/>
      </c>
      <c r="H251" s="332"/>
      <c r="I251" s="1087" t="str">
        <f t="shared" ca="1" si="3"/>
        <v/>
      </c>
    </row>
    <row r="252" spans="1:9" x14ac:dyDescent="0.2">
      <c r="A252" s="1112"/>
      <c r="B252" s="1107"/>
      <c r="C252" s="1105"/>
      <c r="D252" s="1105"/>
      <c r="E252" s="1105"/>
      <c r="F252" s="1105"/>
      <c r="G252" s="1106" t="str">
        <f>IF($A252="","",IFERROR(ROW(INDEX('Subsidiary TB Converter '!$ED$1:$ED$267,MATCH(TRUE,INDEX(ISNUMBER(SEARCH("x"&amp;A252&amp;"x",'Subsidiary TB Converter '!$ED$1:$ED$267)),0),0))),""))</f>
        <v/>
      </c>
      <c r="H252" s="332"/>
      <c r="I252" s="1087" t="str">
        <f t="shared" ca="1" si="3"/>
        <v/>
      </c>
    </row>
    <row r="253" spans="1:9" x14ac:dyDescent="0.2">
      <c r="A253" s="1113"/>
      <c r="B253" s="1113"/>
      <c r="C253" s="1114"/>
      <c r="D253" s="1114"/>
      <c r="E253" s="1114"/>
      <c r="F253" s="1114"/>
      <c r="G253" s="1106" t="str">
        <f>IF($A253="","",IFERROR(ROW(INDEX('Subsidiary TB Converter '!$ED$1:$ED$267,MATCH(TRUE,INDEX(ISNUMBER(SEARCH("x"&amp;A253&amp;"x",'Subsidiary TB Converter '!$ED$1:$ED$267)),0),0))),""))</f>
        <v/>
      </c>
      <c r="H253" s="332"/>
      <c r="I253" s="1087" t="str">
        <f t="shared" ca="1" si="3"/>
        <v/>
      </c>
    </row>
    <row r="254" spans="1:9" x14ac:dyDescent="0.2">
      <c r="A254" s="1113"/>
      <c r="B254" s="1113"/>
      <c r="C254" s="1114"/>
      <c r="D254" s="1114"/>
      <c r="E254" s="1114"/>
      <c r="F254" s="1114"/>
      <c r="G254" s="1106" t="str">
        <f>IF($A254="","",IFERROR(ROW(INDEX('Subsidiary TB Converter '!$ED$1:$ED$267,MATCH(TRUE,INDEX(ISNUMBER(SEARCH("x"&amp;A254&amp;"x",'Subsidiary TB Converter '!$ED$1:$ED$267)),0),0))),""))</f>
        <v/>
      </c>
      <c r="H254" s="332"/>
      <c r="I254" s="1087" t="str">
        <f t="shared" ca="1" si="3"/>
        <v/>
      </c>
    </row>
    <row r="255" spans="1:9" x14ac:dyDescent="0.2">
      <c r="A255" s="1113"/>
      <c r="B255" s="1113"/>
      <c r="C255" s="1114"/>
      <c r="D255" s="1114"/>
      <c r="E255" s="1114"/>
      <c r="F255" s="1114"/>
      <c r="G255" s="1106" t="str">
        <f>IF($A255="","",IFERROR(ROW(INDEX('Subsidiary TB Converter '!$ED$1:$ED$267,MATCH(TRUE,INDEX(ISNUMBER(SEARCH("x"&amp;A255&amp;"x",'Subsidiary TB Converter '!$ED$1:$ED$267)),0),0))),""))</f>
        <v/>
      </c>
      <c r="H255" s="332"/>
      <c r="I255" s="1087" t="str">
        <f t="shared" ca="1" si="3"/>
        <v/>
      </c>
    </row>
    <row r="256" spans="1:9" x14ac:dyDescent="0.2">
      <c r="A256" s="1113"/>
      <c r="B256" s="1113"/>
      <c r="C256" s="1114"/>
      <c r="D256" s="1114"/>
      <c r="E256" s="1114"/>
      <c r="F256" s="1114"/>
      <c r="G256" s="1106" t="str">
        <f>IF($A256="","",IFERROR(ROW(INDEX('Subsidiary TB Converter '!$ED$1:$ED$267,MATCH(TRUE,INDEX(ISNUMBER(SEARCH("x"&amp;A256&amp;"x",'Subsidiary TB Converter '!$ED$1:$ED$267)),0),0))),""))</f>
        <v/>
      </c>
      <c r="H256" s="332"/>
      <c r="I256" s="1087" t="str">
        <f t="shared" ca="1" si="3"/>
        <v/>
      </c>
    </row>
    <row r="257" spans="1:9" x14ac:dyDescent="0.2">
      <c r="A257" s="1113"/>
      <c r="B257" s="1113"/>
      <c r="C257" s="1114"/>
      <c r="D257" s="1114"/>
      <c r="E257" s="1114"/>
      <c r="F257" s="1114"/>
      <c r="G257" s="1106" t="str">
        <f>IF($A257="","",IFERROR(ROW(INDEX('Subsidiary TB Converter '!$ED$1:$ED$267,MATCH(TRUE,INDEX(ISNUMBER(SEARCH("x"&amp;A257&amp;"x",'Subsidiary TB Converter '!$ED$1:$ED$267)),0),0))),""))</f>
        <v/>
      </c>
      <c r="H257" s="332"/>
      <c r="I257" s="1087" t="str">
        <f t="shared" ca="1" si="3"/>
        <v/>
      </c>
    </row>
    <row r="258" spans="1:9" x14ac:dyDescent="0.2">
      <c r="A258" s="1113"/>
      <c r="B258" s="1113"/>
      <c r="C258" s="1114"/>
      <c r="D258" s="1114"/>
      <c r="E258" s="1114"/>
      <c r="F258" s="1114"/>
      <c r="G258" s="1106" t="str">
        <f>IF($A258="","",IFERROR(ROW(INDEX('Subsidiary TB Converter '!$ED$1:$ED$267,MATCH(TRUE,INDEX(ISNUMBER(SEARCH("x"&amp;A258&amp;"x",'Subsidiary TB Converter '!$ED$1:$ED$267)),0),0))),""))</f>
        <v/>
      </c>
      <c r="H258" s="332"/>
      <c r="I258" s="1087" t="str">
        <f t="shared" ca="1" si="3"/>
        <v/>
      </c>
    </row>
    <row r="259" spans="1:9" x14ac:dyDescent="0.2">
      <c r="A259" s="1113"/>
      <c r="B259" s="1113"/>
      <c r="C259" s="1114"/>
      <c r="D259" s="1114"/>
      <c r="E259" s="1114"/>
      <c r="F259" s="1114"/>
      <c r="G259" s="1106" t="str">
        <f>IF($A259="","",IFERROR(ROW(INDEX('Subsidiary TB Converter '!$ED$1:$ED$267,MATCH(TRUE,INDEX(ISNUMBER(SEARCH("x"&amp;A259&amp;"x",'Subsidiary TB Converter '!$ED$1:$ED$267)),0),0))),""))</f>
        <v/>
      </c>
      <c r="H259" s="332"/>
      <c r="I259" s="1087" t="str">
        <f t="shared" ref="I259:I322" ca="1" si="4">IF(AND($G259="",$A259=""),"",IF(AND($G259="",$A259&lt;&gt;""),"Missing from Converter Sheet",INDIRECT("'"&amp;$J$3&amp;"'!B"&amp;G259)))</f>
        <v/>
      </c>
    </row>
    <row r="260" spans="1:9" x14ac:dyDescent="0.2">
      <c r="A260" s="1113"/>
      <c r="B260" s="1113"/>
      <c r="C260" s="1114"/>
      <c r="D260" s="1114"/>
      <c r="E260" s="1114"/>
      <c r="F260" s="1114"/>
      <c r="G260" s="1106" t="str">
        <f>IF($A260="","",IFERROR(ROW(INDEX('Subsidiary TB Converter '!$ED$1:$ED$267,MATCH(TRUE,INDEX(ISNUMBER(SEARCH("x"&amp;A260&amp;"x",'Subsidiary TB Converter '!$ED$1:$ED$267)),0),0))),""))</f>
        <v/>
      </c>
      <c r="H260" s="332"/>
      <c r="I260" s="1087" t="str">
        <f t="shared" ca="1" si="4"/>
        <v/>
      </c>
    </row>
    <row r="261" spans="1:9" x14ac:dyDescent="0.2">
      <c r="A261" s="1113"/>
      <c r="B261" s="1113"/>
      <c r="C261" s="1114"/>
      <c r="D261" s="1114"/>
      <c r="E261" s="1114"/>
      <c r="F261" s="1114"/>
      <c r="G261" s="1106" t="str">
        <f>IF($A261="","",IFERROR(ROW(INDEX('Subsidiary TB Converter '!$ED$1:$ED$267,MATCH(TRUE,INDEX(ISNUMBER(SEARCH("x"&amp;A261&amp;"x",'Subsidiary TB Converter '!$ED$1:$ED$267)),0),0))),""))</f>
        <v/>
      </c>
      <c r="H261" s="332"/>
      <c r="I261" s="1087" t="str">
        <f t="shared" ca="1" si="4"/>
        <v/>
      </c>
    </row>
    <row r="262" spans="1:9" x14ac:dyDescent="0.2">
      <c r="A262" s="1113"/>
      <c r="B262" s="1113"/>
      <c r="C262" s="1114"/>
      <c r="D262" s="1114"/>
      <c r="E262" s="1114"/>
      <c r="F262" s="1114"/>
      <c r="G262" s="1106" t="str">
        <f>IF($A262="","",IFERROR(ROW(INDEX('Subsidiary TB Converter '!$ED$1:$ED$267,MATCH(TRUE,INDEX(ISNUMBER(SEARCH("x"&amp;A262&amp;"x",'Subsidiary TB Converter '!$ED$1:$ED$267)),0),0))),""))</f>
        <v/>
      </c>
      <c r="H262" s="332"/>
      <c r="I262" s="1087" t="str">
        <f t="shared" ca="1" si="4"/>
        <v/>
      </c>
    </row>
    <row r="263" spans="1:9" x14ac:dyDescent="0.2">
      <c r="A263" s="1113"/>
      <c r="B263" s="1113"/>
      <c r="C263" s="1114"/>
      <c r="D263" s="1114"/>
      <c r="E263" s="1114"/>
      <c r="F263" s="1114"/>
      <c r="G263" s="1106" t="str">
        <f>IF($A263="","",IFERROR(ROW(INDEX('Subsidiary TB Converter '!$ED$1:$ED$267,MATCH(TRUE,INDEX(ISNUMBER(SEARCH("x"&amp;A263&amp;"x",'Subsidiary TB Converter '!$ED$1:$ED$267)),0),0))),""))</f>
        <v/>
      </c>
      <c r="H263" s="332"/>
      <c r="I263" s="1087" t="str">
        <f t="shared" ca="1" si="4"/>
        <v/>
      </c>
    </row>
    <row r="264" spans="1:9" x14ac:dyDescent="0.2">
      <c r="A264" s="1113"/>
      <c r="B264" s="1113"/>
      <c r="C264" s="1114"/>
      <c r="D264" s="1114"/>
      <c r="E264" s="1114"/>
      <c r="F264" s="1114"/>
      <c r="G264" s="1106" t="str">
        <f>IF($A264="","",IFERROR(ROW(INDEX('Subsidiary TB Converter '!$ED$1:$ED$267,MATCH(TRUE,INDEX(ISNUMBER(SEARCH("x"&amp;A264&amp;"x",'Subsidiary TB Converter '!$ED$1:$ED$267)),0),0))),""))</f>
        <v/>
      </c>
      <c r="H264" s="332"/>
      <c r="I264" s="1087" t="str">
        <f t="shared" ca="1" si="4"/>
        <v/>
      </c>
    </row>
    <row r="265" spans="1:9" x14ac:dyDescent="0.2">
      <c r="A265" s="1113"/>
      <c r="B265" s="1113"/>
      <c r="C265" s="1114"/>
      <c r="D265" s="1114"/>
      <c r="E265" s="1114"/>
      <c r="F265" s="1114"/>
      <c r="G265" s="1106" t="str">
        <f>IF($A265="","",IFERROR(ROW(INDEX('Subsidiary TB Converter '!$ED$1:$ED$267,MATCH(TRUE,INDEX(ISNUMBER(SEARCH("x"&amp;A265&amp;"x",'Subsidiary TB Converter '!$ED$1:$ED$267)),0),0))),""))</f>
        <v/>
      </c>
      <c r="H265" s="332"/>
      <c r="I265" s="1087" t="str">
        <f t="shared" ca="1" si="4"/>
        <v/>
      </c>
    </row>
    <row r="266" spans="1:9" x14ac:dyDescent="0.2">
      <c r="A266" s="1113"/>
      <c r="B266" s="1113"/>
      <c r="C266" s="1114"/>
      <c r="D266" s="1114"/>
      <c r="E266" s="1114"/>
      <c r="F266" s="1114"/>
      <c r="G266" s="1106" t="str">
        <f>IF($A266="","",IFERROR(ROW(INDEX('Subsidiary TB Converter '!$ED$1:$ED$267,MATCH(TRUE,INDEX(ISNUMBER(SEARCH("x"&amp;A266&amp;"x",'Subsidiary TB Converter '!$ED$1:$ED$267)),0),0))),""))</f>
        <v/>
      </c>
      <c r="H266" s="332"/>
      <c r="I266" s="1087" t="str">
        <f t="shared" ca="1" si="4"/>
        <v/>
      </c>
    </row>
    <row r="267" spans="1:9" x14ac:dyDescent="0.2">
      <c r="A267" s="1113"/>
      <c r="B267" s="1113"/>
      <c r="C267" s="1114"/>
      <c r="D267" s="1114"/>
      <c r="E267" s="1114"/>
      <c r="F267" s="1114"/>
      <c r="G267" s="1106" t="str">
        <f>IF($A267="","",IFERROR(ROW(INDEX('Subsidiary TB Converter '!$ED$1:$ED$267,MATCH(TRUE,INDEX(ISNUMBER(SEARCH("x"&amp;A267&amp;"x",'Subsidiary TB Converter '!$ED$1:$ED$267)),0),0))),""))</f>
        <v/>
      </c>
      <c r="H267" s="332"/>
      <c r="I267" s="1087" t="str">
        <f t="shared" ca="1" si="4"/>
        <v/>
      </c>
    </row>
    <row r="268" spans="1:9" x14ac:dyDescent="0.2">
      <c r="A268" s="1113"/>
      <c r="B268" s="1113"/>
      <c r="C268" s="1114"/>
      <c r="D268" s="1114"/>
      <c r="E268" s="1114"/>
      <c r="F268" s="1114"/>
      <c r="G268" s="1106" t="str">
        <f>IF($A268="","",IFERROR(ROW(INDEX('Subsidiary TB Converter '!$ED$1:$ED$267,MATCH(TRUE,INDEX(ISNUMBER(SEARCH("x"&amp;A268&amp;"x",'Subsidiary TB Converter '!$ED$1:$ED$267)),0),0))),""))</f>
        <v/>
      </c>
      <c r="H268" s="332"/>
      <c r="I268" s="1087" t="str">
        <f t="shared" ca="1" si="4"/>
        <v/>
      </c>
    </row>
    <row r="269" spans="1:9" x14ac:dyDescent="0.2">
      <c r="A269" s="1113"/>
      <c r="B269" s="1113"/>
      <c r="C269" s="1114"/>
      <c r="D269" s="1114"/>
      <c r="E269" s="1114"/>
      <c r="F269" s="1114"/>
      <c r="G269" s="1106" t="str">
        <f>IF($A269="","",IFERROR(ROW(INDEX('Subsidiary TB Converter '!$ED$1:$ED$267,MATCH(TRUE,INDEX(ISNUMBER(SEARCH("x"&amp;A269&amp;"x",'Subsidiary TB Converter '!$ED$1:$ED$267)),0),0))),""))</f>
        <v/>
      </c>
      <c r="H269" s="332"/>
      <c r="I269" s="1087" t="str">
        <f t="shared" ca="1" si="4"/>
        <v/>
      </c>
    </row>
    <row r="270" spans="1:9" x14ac:dyDescent="0.2">
      <c r="A270" s="1113"/>
      <c r="B270" s="1113"/>
      <c r="C270" s="1114"/>
      <c r="D270" s="1114"/>
      <c r="E270" s="1114"/>
      <c r="F270" s="1114"/>
      <c r="G270" s="1106" t="str">
        <f>IF($A270="","",IFERROR(ROW(INDEX('Subsidiary TB Converter '!$ED$1:$ED$267,MATCH(TRUE,INDEX(ISNUMBER(SEARCH("x"&amp;A270&amp;"x",'Subsidiary TB Converter '!$ED$1:$ED$267)),0),0))),""))</f>
        <v/>
      </c>
      <c r="H270" s="332"/>
      <c r="I270" s="1087" t="str">
        <f t="shared" ca="1" si="4"/>
        <v/>
      </c>
    </row>
    <row r="271" spans="1:9" x14ac:dyDescent="0.2">
      <c r="A271" s="1113"/>
      <c r="B271" s="1113"/>
      <c r="C271" s="1114"/>
      <c r="D271" s="1114"/>
      <c r="E271" s="1114"/>
      <c r="F271" s="1114"/>
      <c r="G271" s="1106" t="str">
        <f>IF($A271="","",IFERROR(ROW(INDEX('Subsidiary TB Converter '!$ED$1:$ED$267,MATCH(TRUE,INDEX(ISNUMBER(SEARCH("x"&amp;A271&amp;"x",'Subsidiary TB Converter '!$ED$1:$ED$267)),0),0))),""))</f>
        <v/>
      </c>
      <c r="H271" s="332"/>
      <c r="I271" s="1087" t="str">
        <f t="shared" ca="1" si="4"/>
        <v/>
      </c>
    </row>
    <row r="272" spans="1:9" x14ac:dyDescent="0.2">
      <c r="A272" s="1113"/>
      <c r="B272" s="1113"/>
      <c r="C272" s="1114"/>
      <c r="D272" s="1114"/>
      <c r="E272" s="1114"/>
      <c r="F272" s="1114"/>
      <c r="G272" s="1106" t="str">
        <f>IF($A272="","",IFERROR(ROW(INDEX('Subsidiary TB Converter '!$ED$1:$ED$267,MATCH(TRUE,INDEX(ISNUMBER(SEARCH("x"&amp;A272&amp;"x",'Subsidiary TB Converter '!$ED$1:$ED$267)),0),0))),""))</f>
        <v/>
      </c>
      <c r="H272" s="332"/>
      <c r="I272" s="1087" t="str">
        <f t="shared" ca="1" si="4"/>
        <v/>
      </c>
    </row>
    <row r="273" spans="1:9" x14ac:dyDescent="0.2">
      <c r="A273" s="1113"/>
      <c r="B273" s="1113"/>
      <c r="C273" s="1114"/>
      <c r="D273" s="1114"/>
      <c r="E273" s="1114"/>
      <c r="F273" s="1114"/>
      <c r="G273" s="1106" t="str">
        <f>IF($A273="","",IFERROR(ROW(INDEX('Subsidiary TB Converter '!$ED$1:$ED$267,MATCH(TRUE,INDEX(ISNUMBER(SEARCH("x"&amp;A273&amp;"x",'Subsidiary TB Converter '!$ED$1:$ED$267)),0),0))),""))</f>
        <v/>
      </c>
      <c r="H273" s="332"/>
      <c r="I273" s="1087" t="str">
        <f t="shared" ca="1" si="4"/>
        <v/>
      </c>
    </row>
    <row r="274" spans="1:9" x14ac:dyDescent="0.2">
      <c r="A274" s="1113"/>
      <c r="B274" s="1113"/>
      <c r="C274" s="1114"/>
      <c r="D274" s="1114"/>
      <c r="E274" s="1114"/>
      <c r="F274" s="1114"/>
      <c r="G274" s="1106" t="str">
        <f>IF($A274="","",IFERROR(ROW(INDEX('Subsidiary TB Converter '!$ED$1:$ED$267,MATCH(TRUE,INDEX(ISNUMBER(SEARCH("x"&amp;A274&amp;"x",'Subsidiary TB Converter '!$ED$1:$ED$267)),0),0))),""))</f>
        <v/>
      </c>
      <c r="H274" s="332"/>
      <c r="I274" s="1087" t="str">
        <f t="shared" ca="1" si="4"/>
        <v/>
      </c>
    </row>
    <row r="275" spans="1:9" x14ac:dyDescent="0.2">
      <c r="A275" s="1113"/>
      <c r="B275" s="1113"/>
      <c r="C275" s="1114"/>
      <c r="D275" s="1114"/>
      <c r="E275" s="1114"/>
      <c r="F275" s="1114"/>
      <c r="G275" s="1106" t="str">
        <f>IF($A275="","",IFERROR(ROW(INDEX('Subsidiary TB Converter '!$ED$1:$ED$267,MATCH(TRUE,INDEX(ISNUMBER(SEARCH("x"&amp;A275&amp;"x",'Subsidiary TB Converter '!$ED$1:$ED$267)),0),0))),""))</f>
        <v/>
      </c>
      <c r="H275" s="332"/>
      <c r="I275" s="1087" t="str">
        <f t="shared" ca="1" si="4"/>
        <v/>
      </c>
    </row>
    <row r="276" spans="1:9" x14ac:dyDescent="0.2">
      <c r="A276" s="1113"/>
      <c r="B276" s="1113"/>
      <c r="C276" s="1114"/>
      <c r="D276" s="1114"/>
      <c r="E276" s="1114"/>
      <c r="F276" s="1114"/>
      <c r="G276" s="1106" t="str">
        <f>IF($A276="","",IFERROR(ROW(INDEX('Subsidiary TB Converter '!$ED$1:$ED$267,MATCH(TRUE,INDEX(ISNUMBER(SEARCH("x"&amp;A276&amp;"x",'Subsidiary TB Converter '!$ED$1:$ED$267)),0),0))),""))</f>
        <v/>
      </c>
      <c r="H276" s="332"/>
      <c r="I276" s="1087" t="str">
        <f t="shared" ca="1" si="4"/>
        <v/>
      </c>
    </row>
    <row r="277" spans="1:9" x14ac:dyDescent="0.2">
      <c r="A277" s="1113"/>
      <c r="B277" s="1113"/>
      <c r="C277" s="1114"/>
      <c r="D277" s="1114"/>
      <c r="E277" s="1114"/>
      <c r="F277" s="1114"/>
      <c r="G277" s="1106" t="str">
        <f>IF($A277="","",IFERROR(ROW(INDEX('Subsidiary TB Converter '!$ED$1:$ED$267,MATCH(TRUE,INDEX(ISNUMBER(SEARCH("x"&amp;A277&amp;"x",'Subsidiary TB Converter '!$ED$1:$ED$267)),0),0))),""))</f>
        <v/>
      </c>
      <c r="H277" s="332"/>
      <c r="I277" s="1087" t="str">
        <f t="shared" ca="1" si="4"/>
        <v/>
      </c>
    </row>
    <row r="278" spans="1:9" x14ac:dyDescent="0.2">
      <c r="A278" s="1113"/>
      <c r="B278" s="1113"/>
      <c r="C278" s="1114"/>
      <c r="D278" s="1114"/>
      <c r="E278" s="1114"/>
      <c r="F278" s="1114"/>
      <c r="G278" s="1106" t="str">
        <f>IF($A278="","",IFERROR(ROW(INDEX('Subsidiary TB Converter '!$ED$1:$ED$267,MATCH(TRUE,INDEX(ISNUMBER(SEARCH("x"&amp;A278&amp;"x",'Subsidiary TB Converter '!$ED$1:$ED$267)),0),0))),""))</f>
        <v/>
      </c>
      <c r="H278" s="332"/>
      <c r="I278" s="1087" t="str">
        <f t="shared" ca="1" si="4"/>
        <v/>
      </c>
    </row>
    <row r="279" spans="1:9" x14ac:dyDescent="0.2">
      <c r="A279" s="1113"/>
      <c r="B279" s="1113"/>
      <c r="C279" s="1114"/>
      <c r="D279" s="1114"/>
      <c r="E279" s="1114"/>
      <c r="F279" s="1114"/>
      <c r="G279" s="1106" t="str">
        <f>IF($A279="","",IFERROR(ROW(INDEX('Subsidiary TB Converter '!$ED$1:$ED$267,MATCH(TRUE,INDEX(ISNUMBER(SEARCH("x"&amp;A279&amp;"x",'Subsidiary TB Converter '!$ED$1:$ED$267)),0),0))),""))</f>
        <v/>
      </c>
      <c r="H279" s="332"/>
      <c r="I279" s="1087" t="str">
        <f t="shared" ca="1" si="4"/>
        <v/>
      </c>
    </row>
    <row r="280" spans="1:9" x14ac:dyDescent="0.2">
      <c r="A280" s="1113"/>
      <c r="B280" s="1113"/>
      <c r="C280" s="1114"/>
      <c r="D280" s="1114"/>
      <c r="E280" s="1114"/>
      <c r="F280" s="1114"/>
      <c r="G280" s="1106" t="str">
        <f>IF($A280="","",IFERROR(ROW(INDEX('Subsidiary TB Converter '!$ED$1:$ED$267,MATCH(TRUE,INDEX(ISNUMBER(SEARCH("x"&amp;A280&amp;"x",'Subsidiary TB Converter '!$ED$1:$ED$267)),0),0))),""))</f>
        <v/>
      </c>
      <c r="H280" s="332"/>
      <c r="I280" s="1087" t="str">
        <f t="shared" ca="1" si="4"/>
        <v/>
      </c>
    </row>
    <row r="281" spans="1:9" x14ac:dyDescent="0.2">
      <c r="A281" s="1113"/>
      <c r="B281" s="1113"/>
      <c r="C281" s="1114"/>
      <c r="D281" s="1114"/>
      <c r="E281" s="1114"/>
      <c r="F281" s="1114"/>
      <c r="G281" s="1106" t="str">
        <f>IF($A281="","",IFERROR(ROW(INDEX('Subsidiary TB Converter '!$ED$1:$ED$267,MATCH(TRUE,INDEX(ISNUMBER(SEARCH("x"&amp;A281&amp;"x",'Subsidiary TB Converter '!$ED$1:$ED$267)),0),0))),""))</f>
        <v/>
      </c>
      <c r="H281" s="332"/>
      <c r="I281" s="1087" t="str">
        <f t="shared" ca="1" si="4"/>
        <v/>
      </c>
    </row>
    <row r="282" spans="1:9" x14ac:dyDescent="0.2">
      <c r="A282" s="1113"/>
      <c r="B282" s="1113"/>
      <c r="C282" s="1114"/>
      <c r="D282" s="1114"/>
      <c r="E282" s="1114"/>
      <c r="F282" s="1114"/>
      <c r="G282" s="1106" t="str">
        <f>IF($A282="","",IFERROR(ROW(INDEX('Subsidiary TB Converter '!$ED$1:$ED$267,MATCH(TRUE,INDEX(ISNUMBER(SEARCH("x"&amp;A282&amp;"x",'Subsidiary TB Converter '!$ED$1:$ED$267)),0),0))),""))</f>
        <v/>
      </c>
      <c r="H282" s="332"/>
      <c r="I282" s="1087" t="str">
        <f t="shared" ca="1" si="4"/>
        <v/>
      </c>
    </row>
    <row r="283" spans="1:9" x14ac:dyDescent="0.2">
      <c r="A283" s="1113"/>
      <c r="B283" s="1113"/>
      <c r="C283" s="1114"/>
      <c r="D283" s="1114"/>
      <c r="E283" s="1114"/>
      <c r="F283" s="1114"/>
      <c r="G283" s="1106" t="str">
        <f>IF($A283="","",IFERROR(ROW(INDEX('Subsidiary TB Converter '!$ED$1:$ED$267,MATCH(TRUE,INDEX(ISNUMBER(SEARCH("x"&amp;A283&amp;"x",'Subsidiary TB Converter '!$ED$1:$ED$267)),0),0))),""))</f>
        <v/>
      </c>
      <c r="H283" s="332"/>
      <c r="I283" s="1087" t="str">
        <f t="shared" ca="1" si="4"/>
        <v/>
      </c>
    </row>
    <row r="284" spans="1:9" x14ac:dyDescent="0.2">
      <c r="A284" s="1113"/>
      <c r="B284" s="1113"/>
      <c r="C284" s="1114"/>
      <c r="D284" s="1114"/>
      <c r="E284" s="1114"/>
      <c r="F284" s="1114"/>
      <c r="G284" s="1106" t="str">
        <f>IF($A284="","",IFERROR(ROW(INDEX('Subsidiary TB Converter '!$ED$1:$ED$267,MATCH(TRUE,INDEX(ISNUMBER(SEARCH("x"&amp;A284&amp;"x",'Subsidiary TB Converter '!$ED$1:$ED$267)),0),0))),""))</f>
        <v/>
      </c>
      <c r="H284" s="332"/>
      <c r="I284" s="1087" t="str">
        <f t="shared" ca="1" si="4"/>
        <v/>
      </c>
    </row>
    <row r="285" spans="1:9" x14ac:dyDescent="0.2">
      <c r="A285" s="1113"/>
      <c r="B285" s="1113"/>
      <c r="C285" s="1114"/>
      <c r="D285" s="1114"/>
      <c r="E285" s="1114"/>
      <c r="F285" s="1114"/>
      <c r="G285" s="1106" t="str">
        <f>IF($A285="","",IFERROR(ROW(INDEX('Subsidiary TB Converter '!$ED$1:$ED$267,MATCH(TRUE,INDEX(ISNUMBER(SEARCH("x"&amp;A285&amp;"x",'Subsidiary TB Converter '!$ED$1:$ED$267)),0),0))),""))</f>
        <v/>
      </c>
      <c r="H285" s="332"/>
      <c r="I285" s="1087" t="str">
        <f t="shared" ca="1" si="4"/>
        <v/>
      </c>
    </row>
    <row r="286" spans="1:9" x14ac:dyDescent="0.2">
      <c r="A286" s="1113"/>
      <c r="B286" s="1113"/>
      <c r="C286" s="1114"/>
      <c r="D286" s="1114"/>
      <c r="E286" s="1114"/>
      <c r="F286" s="1114"/>
      <c r="G286" s="1106" t="str">
        <f>IF($A286="","",IFERROR(ROW(INDEX('Subsidiary TB Converter '!$ED$1:$ED$267,MATCH(TRUE,INDEX(ISNUMBER(SEARCH("x"&amp;A286&amp;"x",'Subsidiary TB Converter '!$ED$1:$ED$267)),0),0))),""))</f>
        <v/>
      </c>
      <c r="H286" s="332"/>
      <c r="I286" s="1087" t="str">
        <f t="shared" ca="1" si="4"/>
        <v/>
      </c>
    </row>
    <row r="287" spans="1:9" x14ac:dyDescent="0.2">
      <c r="A287" s="1113"/>
      <c r="B287" s="1113"/>
      <c r="C287" s="1114"/>
      <c r="D287" s="1114"/>
      <c r="E287" s="1114"/>
      <c r="F287" s="1114"/>
      <c r="G287" s="1106" t="str">
        <f>IF($A287="","",IFERROR(ROW(INDEX('Subsidiary TB Converter '!$ED$1:$ED$267,MATCH(TRUE,INDEX(ISNUMBER(SEARCH("x"&amp;A287&amp;"x",'Subsidiary TB Converter '!$ED$1:$ED$267)),0),0))),""))</f>
        <v/>
      </c>
      <c r="H287" s="332"/>
      <c r="I287" s="1087" t="str">
        <f t="shared" ca="1" si="4"/>
        <v/>
      </c>
    </row>
    <row r="288" spans="1:9" x14ac:dyDescent="0.2">
      <c r="A288" s="1113"/>
      <c r="B288" s="1113"/>
      <c r="C288" s="1114"/>
      <c r="D288" s="1114"/>
      <c r="E288" s="1114"/>
      <c r="F288" s="1114"/>
      <c r="G288" s="1106" t="str">
        <f>IF($A288="","",IFERROR(ROW(INDEX('Subsidiary TB Converter '!$ED$1:$ED$267,MATCH(TRUE,INDEX(ISNUMBER(SEARCH("x"&amp;A288&amp;"x",'Subsidiary TB Converter '!$ED$1:$ED$267)),0),0))),""))</f>
        <v/>
      </c>
      <c r="H288" s="332"/>
      <c r="I288" s="1087" t="str">
        <f t="shared" ca="1" si="4"/>
        <v/>
      </c>
    </row>
    <row r="289" spans="1:9" x14ac:dyDescent="0.2">
      <c r="A289" s="1113"/>
      <c r="B289" s="1113"/>
      <c r="C289" s="1114"/>
      <c r="D289" s="1114"/>
      <c r="E289" s="1114"/>
      <c r="F289" s="1114"/>
      <c r="G289" s="1106" t="str">
        <f>IF($A289="","",IFERROR(ROW(INDEX('Subsidiary TB Converter '!$ED$1:$ED$267,MATCH(TRUE,INDEX(ISNUMBER(SEARCH("x"&amp;A289&amp;"x",'Subsidiary TB Converter '!$ED$1:$ED$267)),0),0))),""))</f>
        <v/>
      </c>
      <c r="H289" s="332"/>
      <c r="I289" s="1087" t="str">
        <f t="shared" ca="1" si="4"/>
        <v/>
      </c>
    </row>
    <row r="290" spans="1:9" x14ac:dyDescent="0.2">
      <c r="A290" s="1113"/>
      <c r="B290" s="1113"/>
      <c r="C290" s="1114"/>
      <c r="D290" s="1114"/>
      <c r="E290" s="1114"/>
      <c r="F290" s="1114"/>
      <c r="G290" s="1106" t="str">
        <f>IF($A290="","",IFERROR(ROW(INDEX('Subsidiary TB Converter '!$ED$1:$ED$267,MATCH(TRUE,INDEX(ISNUMBER(SEARCH("x"&amp;A290&amp;"x",'Subsidiary TB Converter '!$ED$1:$ED$267)),0),0))),""))</f>
        <v/>
      </c>
      <c r="H290" s="332"/>
      <c r="I290" s="1087" t="str">
        <f t="shared" ca="1" si="4"/>
        <v/>
      </c>
    </row>
    <row r="291" spans="1:9" x14ac:dyDescent="0.2">
      <c r="A291" s="1113"/>
      <c r="B291" s="1113"/>
      <c r="C291" s="1114"/>
      <c r="D291" s="1114"/>
      <c r="E291" s="1114"/>
      <c r="F291" s="1114"/>
      <c r="G291" s="1106" t="str">
        <f>IF($A291="","",IFERROR(ROW(INDEX('Subsidiary TB Converter '!$ED$1:$ED$267,MATCH(TRUE,INDEX(ISNUMBER(SEARCH("x"&amp;A291&amp;"x",'Subsidiary TB Converter '!$ED$1:$ED$267)),0),0))),""))</f>
        <v/>
      </c>
      <c r="H291" s="332"/>
      <c r="I291" s="1087" t="str">
        <f t="shared" ca="1" si="4"/>
        <v/>
      </c>
    </row>
    <row r="292" spans="1:9" x14ac:dyDescent="0.2">
      <c r="A292" s="1113"/>
      <c r="B292" s="1113"/>
      <c r="C292" s="1114"/>
      <c r="D292" s="1114"/>
      <c r="E292" s="1114"/>
      <c r="F292" s="1114"/>
      <c r="G292" s="1106" t="str">
        <f>IF($A292="","",IFERROR(ROW(INDEX('Subsidiary TB Converter '!$ED$1:$ED$267,MATCH(TRUE,INDEX(ISNUMBER(SEARCH("x"&amp;A292&amp;"x",'Subsidiary TB Converter '!$ED$1:$ED$267)),0),0))),""))</f>
        <v/>
      </c>
      <c r="H292" s="332"/>
      <c r="I292" s="1087" t="str">
        <f t="shared" ca="1" si="4"/>
        <v/>
      </c>
    </row>
    <row r="293" spans="1:9" x14ac:dyDescent="0.2">
      <c r="A293" s="1113"/>
      <c r="B293" s="1113"/>
      <c r="C293" s="1114"/>
      <c r="D293" s="1115"/>
      <c r="E293" s="1116"/>
      <c r="F293" s="1105"/>
      <c r="G293" s="1106" t="str">
        <f>IF($A293="","",IFERROR(ROW(INDEX('Subsidiary TB Converter '!$ED$1:$ED$267,MATCH(TRUE,INDEX(ISNUMBER(SEARCH("x"&amp;A293&amp;"x",'Subsidiary TB Converter '!$ED$1:$ED$267)),0),0))),""))</f>
        <v/>
      </c>
      <c r="H293" s="332"/>
      <c r="I293" s="1087" t="str">
        <f t="shared" ca="1" si="4"/>
        <v/>
      </c>
    </row>
    <row r="294" spans="1:9" x14ac:dyDescent="0.2">
      <c r="A294" s="1113"/>
      <c r="B294" s="1113"/>
      <c r="C294" s="1114"/>
      <c r="D294" s="1115"/>
      <c r="E294" s="1116"/>
      <c r="F294" s="1105"/>
      <c r="G294" s="1106" t="str">
        <f>IF($A294="","",IFERROR(ROW(INDEX('Subsidiary TB Converter '!$ED$1:$ED$267,MATCH(TRUE,INDEX(ISNUMBER(SEARCH("x"&amp;A294&amp;"x",'Subsidiary TB Converter '!$ED$1:$ED$267)),0),0))),""))</f>
        <v/>
      </c>
      <c r="H294" s="332"/>
      <c r="I294" s="1087" t="str">
        <f t="shared" ca="1" si="4"/>
        <v/>
      </c>
    </row>
    <row r="295" spans="1:9" x14ac:dyDescent="0.2">
      <c r="A295" s="1113"/>
      <c r="B295" s="1113"/>
      <c r="C295" s="1114"/>
      <c r="D295" s="1115"/>
      <c r="E295" s="1116"/>
      <c r="F295" s="1105"/>
      <c r="G295" s="1106" t="str">
        <f>IF($A295="","",IFERROR(ROW(INDEX('Subsidiary TB Converter '!$ED$1:$ED$267,MATCH(TRUE,INDEX(ISNUMBER(SEARCH("x"&amp;A295&amp;"x",'Subsidiary TB Converter '!$ED$1:$ED$267)),0),0))),""))</f>
        <v/>
      </c>
      <c r="H295" s="332"/>
      <c r="I295" s="1087" t="str">
        <f t="shared" ca="1" si="4"/>
        <v/>
      </c>
    </row>
    <row r="296" spans="1:9" x14ac:dyDescent="0.2">
      <c r="A296" s="1113"/>
      <c r="B296" s="1113"/>
      <c r="C296" s="1114"/>
      <c r="D296" s="1115"/>
      <c r="E296" s="1117"/>
      <c r="F296" s="1105"/>
      <c r="G296" s="1106" t="str">
        <f>IF($A296="","",IFERROR(ROW(INDEX('Subsidiary TB Converter '!$ED$1:$ED$267,MATCH(TRUE,INDEX(ISNUMBER(SEARCH("x"&amp;A296&amp;"x",'Subsidiary TB Converter '!$ED$1:$ED$267)),0),0))),""))</f>
        <v/>
      </c>
      <c r="H296" s="332"/>
      <c r="I296" s="1087" t="str">
        <f t="shared" ca="1" si="4"/>
        <v/>
      </c>
    </row>
    <row r="297" spans="1:9" x14ac:dyDescent="0.2">
      <c r="A297" s="1113"/>
      <c r="B297" s="1113"/>
      <c r="C297" s="1114"/>
      <c r="D297" s="1115"/>
      <c r="E297" s="1116"/>
      <c r="F297" s="1105"/>
      <c r="G297" s="1106" t="str">
        <f>IF($A297="","",IFERROR(ROW(INDEX('Subsidiary TB Converter '!$ED$1:$ED$267,MATCH(TRUE,INDEX(ISNUMBER(SEARCH("x"&amp;A297&amp;"x",'Subsidiary TB Converter '!$ED$1:$ED$267)),0),0))),""))</f>
        <v/>
      </c>
      <c r="H297" s="332"/>
      <c r="I297" s="1087" t="str">
        <f t="shared" ca="1" si="4"/>
        <v/>
      </c>
    </row>
    <row r="298" spans="1:9" x14ac:dyDescent="0.2">
      <c r="A298" s="1113"/>
      <c r="B298" s="1113"/>
      <c r="C298" s="1114"/>
      <c r="D298" s="1115"/>
      <c r="E298" s="1116"/>
      <c r="F298" s="1105"/>
      <c r="G298" s="1106" t="str">
        <f>IF($A298="","",IFERROR(ROW(INDEX('Subsidiary TB Converter '!$ED$1:$ED$267,MATCH(TRUE,INDEX(ISNUMBER(SEARCH("x"&amp;A298&amp;"x",'Subsidiary TB Converter '!$ED$1:$ED$267)),0),0))),""))</f>
        <v/>
      </c>
      <c r="H298" s="332"/>
      <c r="I298" s="1087" t="str">
        <f t="shared" ca="1" si="4"/>
        <v/>
      </c>
    </row>
    <row r="299" spans="1:9" x14ac:dyDescent="0.2">
      <c r="A299" s="1113"/>
      <c r="B299" s="1113"/>
      <c r="C299" s="1114"/>
      <c r="D299" s="1115"/>
      <c r="E299" s="1116"/>
      <c r="F299" s="1105"/>
      <c r="G299" s="1106" t="str">
        <f>IF($A299="","",IFERROR(ROW(INDEX('Subsidiary TB Converter '!$ED$1:$ED$267,MATCH(TRUE,INDEX(ISNUMBER(SEARCH("x"&amp;A299&amp;"x",'Subsidiary TB Converter '!$ED$1:$ED$267)),0),0))),""))</f>
        <v/>
      </c>
      <c r="H299" s="332"/>
      <c r="I299" s="1087" t="str">
        <f t="shared" ca="1" si="4"/>
        <v/>
      </c>
    </row>
    <row r="300" spans="1:9" x14ac:dyDescent="0.2">
      <c r="A300" s="1113"/>
      <c r="B300" s="1113"/>
      <c r="C300" s="1114"/>
      <c r="D300" s="1115"/>
      <c r="E300" s="1116"/>
      <c r="F300" s="1105"/>
      <c r="G300" s="1106" t="str">
        <f>IF($A300="","",IFERROR(ROW(INDEX('Subsidiary TB Converter '!$ED$1:$ED$267,MATCH(TRUE,INDEX(ISNUMBER(SEARCH("x"&amp;A300&amp;"x",'Subsidiary TB Converter '!$ED$1:$ED$267)),0),0))),""))</f>
        <v/>
      </c>
      <c r="H300" s="332"/>
      <c r="I300" s="1087" t="str">
        <f t="shared" ca="1" si="4"/>
        <v/>
      </c>
    </row>
    <row r="301" spans="1:9" x14ac:dyDescent="0.2">
      <c r="A301" s="1113"/>
      <c r="B301" s="1113"/>
      <c r="C301" s="1114"/>
      <c r="D301" s="1115"/>
      <c r="E301" s="1116"/>
      <c r="F301" s="1105"/>
      <c r="G301" s="1106" t="str">
        <f>IF($A301="","",IFERROR(ROW(INDEX('Subsidiary TB Converter '!$ED$1:$ED$267,MATCH(TRUE,INDEX(ISNUMBER(SEARCH("x"&amp;A301&amp;"x",'Subsidiary TB Converter '!$ED$1:$ED$267)),0),0))),""))</f>
        <v/>
      </c>
      <c r="H301" s="332"/>
      <c r="I301" s="1087" t="str">
        <f t="shared" ca="1" si="4"/>
        <v/>
      </c>
    </row>
    <row r="302" spans="1:9" x14ac:dyDescent="0.2">
      <c r="A302" s="1113"/>
      <c r="B302" s="1113"/>
      <c r="C302" s="1114"/>
      <c r="D302" s="1115"/>
      <c r="E302" s="1116"/>
      <c r="F302" s="1105"/>
      <c r="G302" s="1106" t="str">
        <f>IF($A302="","",IFERROR(ROW(INDEX('Subsidiary TB Converter '!$ED$1:$ED$267,MATCH(TRUE,INDEX(ISNUMBER(SEARCH("x"&amp;A302&amp;"x",'Subsidiary TB Converter '!$ED$1:$ED$267)),0),0))),""))</f>
        <v/>
      </c>
      <c r="H302" s="332"/>
      <c r="I302" s="1087" t="str">
        <f t="shared" ca="1" si="4"/>
        <v/>
      </c>
    </row>
    <row r="303" spans="1:9" x14ac:dyDescent="0.2">
      <c r="A303" s="1113"/>
      <c r="B303" s="1113"/>
      <c r="C303" s="1114"/>
      <c r="D303" s="1115"/>
      <c r="E303" s="1116"/>
      <c r="F303" s="1105"/>
      <c r="G303" s="1106" t="str">
        <f>IF($A303="","",IFERROR(ROW(INDEX('Subsidiary TB Converter '!$ED$1:$ED$267,MATCH(TRUE,INDEX(ISNUMBER(SEARCH("x"&amp;A303&amp;"x",'Subsidiary TB Converter '!$ED$1:$ED$267)),0),0))),""))</f>
        <v/>
      </c>
      <c r="H303" s="332"/>
      <c r="I303" s="1087" t="str">
        <f t="shared" ca="1" si="4"/>
        <v/>
      </c>
    </row>
    <row r="304" spans="1:9" x14ac:dyDescent="0.2">
      <c r="A304" s="1113"/>
      <c r="B304" s="1113"/>
      <c r="C304" s="1114"/>
      <c r="D304" s="1115"/>
      <c r="E304" s="1116"/>
      <c r="F304" s="1105"/>
      <c r="G304" s="1106" t="str">
        <f>IF($A304="","",IFERROR(ROW(INDEX('Subsidiary TB Converter '!$ED$1:$ED$267,MATCH(TRUE,INDEX(ISNUMBER(SEARCH("x"&amp;A304&amp;"x",'Subsidiary TB Converter '!$ED$1:$ED$267)),0),0))),""))</f>
        <v/>
      </c>
      <c r="H304" s="332"/>
      <c r="I304" s="1087" t="str">
        <f t="shared" ca="1" si="4"/>
        <v/>
      </c>
    </row>
    <row r="305" spans="1:9" x14ac:dyDescent="0.2">
      <c r="A305" s="1113"/>
      <c r="B305" s="1113"/>
      <c r="C305" s="1114"/>
      <c r="D305" s="1115"/>
      <c r="E305" s="1116"/>
      <c r="F305" s="1105"/>
      <c r="G305" s="1106" t="str">
        <f>IF($A305="","",IFERROR(ROW(INDEX('Subsidiary TB Converter '!$ED$1:$ED$267,MATCH(TRUE,INDEX(ISNUMBER(SEARCH("x"&amp;A305&amp;"x",'Subsidiary TB Converter '!$ED$1:$ED$267)),0),0))),""))</f>
        <v/>
      </c>
      <c r="H305" s="332"/>
      <c r="I305" s="1087" t="str">
        <f t="shared" ca="1" si="4"/>
        <v/>
      </c>
    </row>
    <row r="306" spans="1:9" x14ac:dyDescent="0.2">
      <c r="A306" s="1113"/>
      <c r="B306" s="1113"/>
      <c r="C306" s="1114"/>
      <c r="D306" s="1115"/>
      <c r="E306" s="1116"/>
      <c r="F306" s="1105"/>
      <c r="G306" s="1106" t="str">
        <f>IF($A306="","",IFERROR(ROW(INDEX('Subsidiary TB Converter '!$ED$1:$ED$267,MATCH(TRUE,INDEX(ISNUMBER(SEARCH("x"&amp;A306&amp;"x",'Subsidiary TB Converter '!$ED$1:$ED$267)),0),0))),""))</f>
        <v/>
      </c>
      <c r="H306" s="332"/>
      <c r="I306" s="1087" t="str">
        <f t="shared" ca="1" si="4"/>
        <v/>
      </c>
    </row>
    <row r="307" spans="1:9" x14ac:dyDescent="0.2">
      <c r="A307" s="1113"/>
      <c r="B307" s="1113"/>
      <c r="C307" s="1114"/>
      <c r="D307" s="1115"/>
      <c r="E307" s="1116"/>
      <c r="F307" s="1105"/>
      <c r="G307" s="1106" t="str">
        <f>IF($A307="","",IFERROR(ROW(INDEX('Subsidiary TB Converter '!$ED$1:$ED$267,MATCH(TRUE,INDEX(ISNUMBER(SEARCH("x"&amp;A307&amp;"x",'Subsidiary TB Converter '!$ED$1:$ED$267)),0),0))),""))</f>
        <v/>
      </c>
      <c r="H307" s="332"/>
      <c r="I307" s="1087" t="str">
        <f t="shared" ca="1" si="4"/>
        <v/>
      </c>
    </row>
    <row r="308" spans="1:9" x14ac:dyDescent="0.2">
      <c r="A308" s="1113"/>
      <c r="B308" s="1113"/>
      <c r="C308" s="1114"/>
      <c r="D308" s="1115"/>
      <c r="E308" s="1116"/>
      <c r="F308" s="1105"/>
      <c r="G308" s="1106" t="str">
        <f>IF($A308="","",IFERROR(ROW(INDEX('Subsidiary TB Converter '!$ED$1:$ED$267,MATCH(TRUE,INDEX(ISNUMBER(SEARCH("x"&amp;A308&amp;"x",'Subsidiary TB Converter '!$ED$1:$ED$267)),0),0))),""))</f>
        <v/>
      </c>
      <c r="H308" s="332"/>
      <c r="I308" s="1087" t="str">
        <f t="shared" ca="1" si="4"/>
        <v/>
      </c>
    </row>
    <row r="309" spans="1:9" x14ac:dyDescent="0.2">
      <c r="A309" s="1113"/>
      <c r="B309" s="1113"/>
      <c r="C309" s="1114"/>
      <c r="D309" s="1115"/>
      <c r="E309" s="1116"/>
      <c r="F309" s="1105"/>
      <c r="G309" s="1106" t="str">
        <f>IF($A309="","",IFERROR(ROW(INDEX('Subsidiary TB Converter '!$ED$1:$ED$267,MATCH(TRUE,INDEX(ISNUMBER(SEARCH("x"&amp;A309&amp;"x",'Subsidiary TB Converter '!$ED$1:$ED$267)),0),0))),""))</f>
        <v/>
      </c>
      <c r="H309" s="332"/>
      <c r="I309" s="1087" t="str">
        <f t="shared" ca="1" si="4"/>
        <v/>
      </c>
    </row>
    <row r="310" spans="1:9" x14ac:dyDescent="0.2">
      <c r="A310" s="1113"/>
      <c r="B310" s="1113"/>
      <c r="C310" s="1114"/>
      <c r="D310" s="1115"/>
      <c r="E310" s="1116"/>
      <c r="F310" s="1105"/>
      <c r="G310" s="1106" t="str">
        <f>IF($A310="","",IFERROR(ROW(INDEX('Subsidiary TB Converter '!$ED$1:$ED$267,MATCH(TRUE,INDEX(ISNUMBER(SEARCH("x"&amp;A310&amp;"x",'Subsidiary TB Converter '!$ED$1:$ED$267)),0),0))),""))</f>
        <v/>
      </c>
      <c r="H310" s="332"/>
      <c r="I310" s="1087" t="str">
        <f t="shared" ca="1" si="4"/>
        <v/>
      </c>
    </row>
    <row r="311" spans="1:9" x14ac:dyDescent="0.2">
      <c r="A311" s="1113"/>
      <c r="B311" s="1113"/>
      <c r="C311" s="1114"/>
      <c r="D311" s="1115"/>
      <c r="E311" s="1116"/>
      <c r="F311" s="1105"/>
      <c r="G311" s="1106" t="str">
        <f>IF($A311="","",IFERROR(ROW(INDEX('Subsidiary TB Converter '!$ED$1:$ED$267,MATCH(TRUE,INDEX(ISNUMBER(SEARCH("x"&amp;A311&amp;"x",'Subsidiary TB Converter '!$ED$1:$ED$267)),0),0))),""))</f>
        <v/>
      </c>
      <c r="H311" s="332"/>
      <c r="I311" s="1087" t="str">
        <f t="shared" ca="1" si="4"/>
        <v/>
      </c>
    </row>
    <row r="312" spans="1:9" x14ac:dyDescent="0.2">
      <c r="A312" s="1113"/>
      <c r="B312" s="1113"/>
      <c r="C312" s="1114"/>
      <c r="D312" s="1115"/>
      <c r="E312" s="1116"/>
      <c r="F312" s="1105"/>
      <c r="G312" s="1106" t="str">
        <f>IF($A312="","",IFERROR(ROW(INDEX('Subsidiary TB Converter '!$ED$1:$ED$267,MATCH(TRUE,INDEX(ISNUMBER(SEARCH("x"&amp;A312&amp;"x",'Subsidiary TB Converter '!$ED$1:$ED$267)),0),0))),""))</f>
        <v/>
      </c>
      <c r="H312" s="332"/>
      <c r="I312" s="1087" t="str">
        <f t="shared" ca="1" si="4"/>
        <v/>
      </c>
    </row>
    <row r="313" spans="1:9" x14ac:dyDescent="0.2">
      <c r="A313" s="1113"/>
      <c r="B313" s="1113"/>
      <c r="C313" s="1114"/>
      <c r="D313" s="1115"/>
      <c r="E313" s="1116"/>
      <c r="F313" s="1105"/>
      <c r="G313" s="1106" t="str">
        <f>IF($A313="","",IFERROR(ROW(INDEX('Subsidiary TB Converter '!$ED$1:$ED$267,MATCH(TRUE,INDEX(ISNUMBER(SEARCH("x"&amp;A313&amp;"x",'Subsidiary TB Converter '!$ED$1:$ED$267)),0),0))),""))</f>
        <v/>
      </c>
      <c r="H313" s="332"/>
      <c r="I313" s="1087" t="str">
        <f t="shared" ca="1" si="4"/>
        <v/>
      </c>
    </row>
    <row r="314" spans="1:9" x14ac:dyDescent="0.2">
      <c r="A314" s="1113"/>
      <c r="B314" s="1113"/>
      <c r="C314" s="1114"/>
      <c r="D314" s="1115"/>
      <c r="E314" s="1116"/>
      <c r="F314" s="1105"/>
      <c r="G314" s="1106" t="str">
        <f>IF($A314="","",IFERROR(ROW(INDEX('Subsidiary TB Converter '!$ED$1:$ED$267,MATCH(TRUE,INDEX(ISNUMBER(SEARCH("x"&amp;A314&amp;"x",'Subsidiary TB Converter '!$ED$1:$ED$267)),0),0))),""))</f>
        <v/>
      </c>
      <c r="H314" s="332"/>
      <c r="I314" s="1087" t="str">
        <f t="shared" ca="1" si="4"/>
        <v/>
      </c>
    </row>
    <row r="315" spans="1:9" x14ac:dyDescent="0.2">
      <c r="A315" s="1113"/>
      <c r="B315" s="1113"/>
      <c r="C315" s="1114"/>
      <c r="D315" s="1115"/>
      <c r="E315" s="1116"/>
      <c r="F315" s="1105"/>
      <c r="G315" s="1106" t="str">
        <f>IF($A315="","",IFERROR(ROW(INDEX('Subsidiary TB Converter '!$ED$1:$ED$267,MATCH(TRUE,INDEX(ISNUMBER(SEARCH("x"&amp;A315&amp;"x",'Subsidiary TB Converter '!$ED$1:$ED$267)),0),0))),""))</f>
        <v/>
      </c>
      <c r="H315" s="332"/>
      <c r="I315" s="1087" t="str">
        <f t="shared" ca="1" si="4"/>
        <v/>
      </c>
    </row>
    <row r="316" spans="1:9" x14ac:dyDescent="0.2">
      <c r="A316" s="1113"/>
      <c r="B316" s="1113"/>
      <c r="C316" s="1114"/>
      <c r="D316" s="1115"/>
      <c r="E316" s="1116"/>
      <c r="F316" s="1105"/>
      <c r="G316" s="1106" t="str">
        <f>IF($A316="","",IFERROR(ROW(INDEX('Subsidiary TB Converter '!$ED$1:$ED$267,MATCH(TRUE,INDEX(ISNUMBER(SEARCH("x"&amp;A316&amp;"x",'Subsidiary TB Converter '!$ED$1:$ED$267)),0),0))),""))</f>
        <v/>
      </c>
      <c r="H316" s="332"/>
      <c r="I316" s="1087" t="str">
        <f t="shared" ca="1" si="4"/>
        <v/>
      </c>
    </row>
    <row r="317" spans="1:9" x14ac:dyDescent="0.2">
      <c r="A317" s="1113"/>
      <c r="B317" s="1113"/>
      <c r="C317" s="1114"/>
      <c r="D317" s="1115"/>
      <c r="E317" s="1116"/>
      <c r="F317" s="1105"/>
      <c r="G317" s="1106" t="str">
        <f>IF($A317="","",IFERROR(ROW(INDEX('Subsidiary TB Converter '!$ED$1:$ED$267,MATCH(TRUE,INDEX(ISNUMBER(SEARCH("x"&amp;A317&amp;"x",'Subsidiary TB Converter '!$ED$1:$ED$267)),0),0))),""))</f>
        <v/>
      </c>
      <c r="H317" s="332"/>
      <c r="I317" s="1087" t="str">
        <f t="shared" ca="1" si="4"/>
        <v/>
      </c>
    </row>
    <row r="318" spans="1:9" x14ac:dyDescent="0.2">
      <c r="A318" s="1113"/>
      <c r="B318" s="1113"/>
      <c r="C318" s="1114"/>
      <c r="D318" s="1115"/>
      <c r="E318" s="1116"/>
      <c r="F318" s="1105"/>
      <c r="G318" s="1106" t="str">
        <f>IF($A318="","",IFERROR(ROW(INDEX('Subsidiary TB Converter '!$ED$1:$ED$267,MATCH(TRUE,INDEX(ISNUMBER(SEARCH("x"&amp;A318&amp;"x",'Subsidiary TB Converter '!$ED$1:$ED$267)),0),0))),""))</f>
        <v/>
      </c>
      <c r="H318" s="332"/>
      <c r="I318" s="1087" t="str">
        <f t="shared" ca="1" si="4"/>
        <v/>
      </c>
    </row>
    <row r="319" spans="1:9" x14ac:dyDescent="0.2">
      <c r="A319" s="1113"/>
      <c r="B319" s="1113"/>
      <c r="C319" s="1114"/>
      <c r="D319" s="1115"/>
      <c r="E319" s="1116"/>
      <c r="F319" s="1105"/>
      <c r="G319" s="1106" t="str">
        <f>IF($A319="","",IFERROR(ROW(INDEX('Subsidiary TB Converter '!$ED$1:$ED$267,MATCH(TRUE,INDEX(ISNUMBER(SEARCH("x"&amp;A319&amp;"x",'Subsidiary TB Converter '!$ED$1:$ED$267)),0),0))),""))</f>
        <v/>
      </c>
      <c r="H319" s="332"/>
      <c r="I319" s="1087" t="str">
        <f t="shared" ca="1" si="4"/>
        <v/>
      </c>
    </row>
    <row r="320" spans="1:9" x14ac:dyDescent="0.2">
      <c r="A320" s="1113"/>
      <c r="B320" s="1113"/>
      <c r="C320" s="1114"/>
      <c r="D320" s="1115"/>
      <c r="E320" s="1116"/>
      <c r="F320" s="1105"/>
      <c r="G320" s="1106" t="str">
        <f>IF($A320="","",IFERROR(ROW(INDEX('Subsidiary TB Converter '!$ED$1:$ED$267,MATCH(TRUE,INDEX(ISNUMBER(SEARCH("x"&amp;A320&amp;"x",'Subsidiary TB Converter '!$ED$1:$ED$267)),0),0))),""))</f>
        <v/>
      </c>
      <c r="H320" s="332"/>
      <c r="I320" s="1087" t="str">
        <f t="shared" ca="1" si="4"/>
        <v/>
      </c>
    </row>
    <row r="321" spans="1:9" x14ac:dyDescent="0.2">
      <c r="A321" s="1113"/>
      <c r="B321" s="1113"/>
      <c r="C321" s="1114"/>
      <c r="D321" s="1115"/>
      <c r="E321" s="1116"/>
      <c r="F321" s="1105"/>
      <c r="G321" s="1106" t="str">
        <f>IF($A321="","",IFERROR(ROW(INDEX('Subsidiary TB Converter '!$ED$1:$ED$267,MATCH(TRUE,INDEX(ISNUMBER(SEARCH("x"&amp;A321&amp;"x",'Subsidiary TB Converter '!$ED$1:$ED$267)),0),0))),""))</f>
        <v/>
      </c>
      <c r="H321" s="332"/>
      <c r="I321" s="1087" t="str">
        <f t="shared" ca="1" si="4"/>
        <v/>
      </c>
    </row>
    <row r="322" spans="1:9" x14ac:dyDescent="0.2">
      <c r="A322" s="1113"/>
      <c r="B322" s="1113"/>
      <c r="C322" s="1114"/>
      <c r="D322" s="1115"/>
      <c r="E322" s="1116"/>
      <c r="F322" s="1105"/>
      <c r="G322" s="1106" t="str">
        <f>IF($A322="","",IFERROR(ROW(INDEX('Subsidiary TB Converter '!$ED$1:$ED$267,MATCH(TRUE,INDEX(ISNUMBER(SEARCH("x"&amp;A322&amp;"x",'Subsidiary TB Converter '!$ED$1:$ED$267)),0),0))),""))</f>
        <v/>
      </c>
      <c r="H322" s="332"/>
      <c r="I322" s="1087" t="str">
        <f t="shared" ca="1" si="4"/>
        <v/>
      </c>
    </row>
    <row r="323" spans="1:9" x14ac:dyDescent="0.2">
      <c r="A323" s="1113"/>
      <c r="B323" s="1113"/>
      <c r="C323" s="1114"/>
      <c r="D323" s="1115"/>
      <c r="E323" s="1116"/>
      <c r="F323" s="1105"/>
      <c r="G323" s="1106" t="str">
        <f>IF($A323="","",IFERROR(ROW(INDEX('Subsidiary TB Converter '!$ED$1:$ED$267,MATCH(TRUE,INDEX(ISNUMBER(SEARCH("x"&amp;A323&amp;"x",'Subsidiary TB Converter '!$ED$1:$ED$267)),0),0))),""))</f>
        <v/>
      </c>
      <c r="H323" s="332"/>
      <c r="I323" s="1087" t="str">
        <f t="shared" ref="I323:I386" ca="1" si="5">IF(AND($G323="",$A323=""),"",IF(AND($G323="",$A323&lt;&gt;""),"Missing from Converter Sheet",INDIRECT("'"&amp;$J$3&amp;"'!B"&amp;G323)))</f>
        <v/>
      </c>
    </row>
    <row r="324" spans="1:9" x14ac:dyDescent="0.2">
      <c r="A324" s="1113"/>
      <c r="B324" s="1113"/>
      <c r="C324" s="1114"/>
      <c r="D324" s="1115"/>
      <c r="E324" s="1116"/>
      <c r="F324" s="1105"/>
      <c r="G324" s="1106" t="str">
        <f>IF($A324="","",IFERROR(ROW(INDEX('Subsidiary TB Converter '!$ED$1:$ED$267,MATCH(TRUE,INDEX(ISNUMBER(SEARCH("x"&amp;A324&amp;"x",'Subsidiary TB Converter '!$ED$1:$ED$267)),0),0))),""))</f>
        <v/>
      </c>
      <c r="H324" s="332"/>
      <c r="I324" s="1087" t="str">
        <f t="shared" ca="1" si="5"/>
        <v/>
      </c>
    </row>
    <row r="325" spans="1:9" x14ac:dyDescent="0.2">
      <c r="A325" s="1113"/>
      <c r="B325" s="1113"/>
      <c r="C325" s="1114"/>
      <c r="D325" s="1115"/>
      <c r="E325" s="1116"/>
      <c r="F325" s="1105"/>
      <c r="G325" s="1106" t="str">
        <f>IF($A325="","",IFERROR(ROW(INDEX('Subsidiary TB Converter '!$ED$1:$ED$267,MATCH(TRUE,INDEX(ISNUMBER(SEARCH("x"&amp;A325&amp;"x",'Subsidiary TB Converter '!$ED$1:$ED$267)),0),0))),""))</f>
        <v/>
      </c>
      <c r="H325" s="332"/>
      <c r="I325" s="1087" t="str">
        <f t="shared" ca="1" si="5"/>
        <v/>
      </c>
    </row>
    <row r="326" spans="1:9" x14ac:dyDescent="0.2">
      <c r="A326" s="1113"/>
      <c r="B326" s="1113"/>
      <c r="C326" s="1114"/>
      <c r="D326" s="1115"/>
      <c r="E326" s="1116"/>
      <c r="F326" s="1105"/>
      <c r="G326" s="1106" t="str">
        <f>IF($A326="","",IFERROR(ROW(INDEX('Subsidiary TB Converter '!$ED$1:$ED$267,MATCH(TRUE,INDEX(ISNUMBER(SEARCH("x"&amp;A326&amp;"x",'Subsidiary TB Converter '!$ED$1:$ED$267)),0),0))),""))</f>
        <v/>
      </c>
      <c r="H326" s="332"/>
      <c r="I326" s="1087" t="str">
        <f t="shared" ca="1" si="5"/>
        <v/>
      </c>
    </row>
    <row r="327" spans="1:9" x14ac:dyDescent="0.2">
      <c r="A327" s="1113"/>
      <c r="B327" s="1113"/>
      <c r="C327" s="1114"/>
      <c r="D327" s="1115"/>
      <c r="E327" s="1116"/>
      <c r="F327" s="1105"/>
      <c r="G327" s="1106" t="str">
        <f>IF($A327="","",IFERROR(ROW(INDEX('Subsidiary TB Converter '!$ED$1:$ED$267,MATCH(TRUE,INDEX(ISNUMBER(SEARCH("x"&amp;A327&amp;"x",'Subsidiary TB Converter '!$ED$1:$ED$267)),0),0))),""))</f>
        <v/>
      </c>
      <c r="H327" s="332"/>
      <c r="I327" s="1087" t="str">
        <f t="shared" ca="1" si="5"/>
        <v/>
      </c>
    </row>
    <row r="328" spans="1:9" x14ac:dyDescent="0.2">
      <c r="A328" s="1113"/>
      <c r="B328" s="1113"/>
      <c r="C328" s="1114"/>
      <c r="D328" s="1115"/>
      <c r="E328" s="1116"/>
      <c r="F328" s="1105"/>
      <c r="G328" s="1106" t="str">
        <f>IF($A328="","",IFERROR(ROW(INDEX('Subsidiary TB Converter '!$ED$1:$ED$267,MATCH(TRUE,INDEX(ISNUMBER(SEARCH("x"&amp;A328&amp;"x",'Subsidiary TB Converter '!$ED$1:$ED$267)),0),0))),""))</f>
        <v/>
      </c>
      <c r="H328" s="332"/>
      <c r="I328" s="1087" t="str">
        <f t="shared" ca="1" si="5"/>
        <v/>
      </c>
    </row>
    <row r="329" spans="1:9" x14ac:dyDescent="0.2">
      <c r="A329" s="1113"/>
      <c r="B329" s="1113"/>
      <c r="C329" s="1114"/>
      <c r="D329" s="1115"/>
      <c r="E329" s="1116"/>
      <c r="F329" s="1105"/>
      <c r="G329" s="1106" t="str">
        <f>IF($A329="","",IFERROR(ROW(INDEX('Subsidiary TB Converter '!$ED$1:$ED$267,MATCH(TRUE,INDEX(ISNUMBER(SEARCH("x"&amp;A329&amp;"x",'Subsidiary TB Converter '!$ED$1:$ED$267)),0),0))),""))</f>
        <v/>
      </c>
      <c r="H329" s="332"/>
      <c r="I329" s="1087" t="str">
        <f t="shared" ca="1" si="5"/>
        <v/>
      </c>
    </row>
    <row r="330" spans="1:9" x14ac:dyDescent="0.2">
      <c r="A330" s="1113"/>
      <c r="B330" s="1113"/>
      <c r="C330" s="1114"/>
      <c r="D330" s="1115"/>
      <c r="E330" s="1116"/>
      <c r="F330" s="1105"/>
      <c r="G330" s="1106" t="str">
        <f>IF($A330="","",IFERROR(ROW(INDEX('Subsidiary TB Converter '!$ED$1:$ED$267,MATCH(TRUE,INDEX(ISNUMBER(SEARCH("x"&amp;A330&amp;"x",'Subsidiary TB Converter '!$ED$1:$ED$267)),0),0))),""))</f>
        <v/>
      </c>
      <c r="H330" s="332"/>
      <c r="I330" s="1087" t="str">
        <f t="shared" ca="1" si="5"/>
        <v/>
      </c>
    </row>
    <row r="331" spans="1:9" x14ac:dyDescent="0.2">
      <c r="A331" s="1113"/>
      <c r="B331" s="1113"/>
      <c r="C331" s="1114"/>
      <c r="D331" s="1115"/>
      <c r="E331" s="1116"/>
      <c r="F331" s="1105"/>
      <c r="G331" s="1106" t="str">
        <f>IF($A331="","",IFERROR(ROW(INDEX('Subsidiary TB Converter '!$ED$1:$ED$267,MATCH(TRUE,INDEX(ISNUMBER(SEARCH("x"&amp;A331&amp;"x",'Subsidiary TB Converter '!$ED$1:$ED$267)),0),0))),""))</f>
        <v/>
      </c>
      <c r="H331" s="332"/>
      <c r="I331" s="1087" t="str">
        <f t="shared" ca="1" si="5"/>
        <v/>
      </c>
    </row>
    <row r="332" spans="1:9" x14ac:dyDescent="0.2">
      <c r="A332" s="1113"/>
      <c r="B332" s="1113"/>
      <c r="C332" s="1114"/>
      <c r="D332" s="1115"/>
      <c r="E332" s="1116"/>
      <c r="F332" s="1105"/>
      <c r="G332" s="1106" t="str">
        <f>IF($A332="","",IFERROR(ROW(INDEX('Subsidiary TB Converter '!$ED$1:$ED$267,MATCH(TRUE,INDEX(ISNUMBER(SEARCH("x"&amp;A332&amp;"x",'Subsidiary TB Converter '!$ED$1:$ED$267)),0),0))),""))</f>
        <v/>
      </c>
      <c r="H332" s="332"/>
      <c r="I332" s="1087" t="str">
        <f t="shared" ca="1" si="5"/>
        <v/>
      </c>
    </row>
    <row r="333" spans="1:9" x14ac:dyDescent="0.2">
      <c r="A333" s="1113"/>
      <c r="B333" s="1113"/>
      <c r="C333" s="1114"/>
      <c r="D333" s="1115"/>
      <c r="E333" s="1116"/>
      <c r="F333" s="1105"/>
      <c r="G333" s="1106" t="str">
        <f>IF($A333="","",IFERROR(ROW(INDEX('Subsidiary TB Converter '!$ED$1:$ED$267,MATCH(TRUE,INDEX(ISNUMBER(SEARCH("x"&amp;A333&amp;"x",'Subsidiary TB Converter '!$ED$1:$ED$267)),0),0))),""))</f>
        <v/>
      </c>
      <c r="H333" s="332"/>
      <c r="I333" s="1087" t="str">
        <f t="shared" ca="1" si="5"/>
        <v/>
      </c>
    </row>
    <row r="334" spans="1:9" x14ac:dyDescent="0.2">
      <c r="A334" s="1113"/>
      <c r="B334" s="1113"/>
      <c r="C334" s="1114"/>
      <c r="D334" s="1115"/>
      <c r="E334" s="1116"/>
      <c r="F334" s="1105"/>
      <c r="G334" s="1106" t="str">
        <f>IF($A334="","",IFERROR(ROW(INDEX('Subsidiary TB Converter '!$ED$1:$ED$267,MATCH(TRUE,INDEX(ISNUMBER(SEARCH("x"&amp;A334&amp;"x",'Subsidiary TB Converter '!$ED$1:$ED$267)),0),0))),""))</f>
        <v/>
      </c>
      <c r="H334" s="332"/>
      <c r="I334" s="1087" t="str">
        <f t="shared" ca="1" si="5"/>
        <v/>
      </c>
    </row>
    <row r="335" spans="1:9" x14ac:dyDescent="0.2">
      <c r="A335" s="1113"/>
      <c r="B335" s="1113"/>
      <c r="C335" s="1114"/>
      <c r="D335" s="1115"/>
      <c r="E335" s="1116"/>
      <c r="F335" s="1105"/>
      <c r="G335" s="1106" t="str">
        <f>IF($A335="","",IFERROR(ROW(INDEX('Subsidiary TB Converter '!$ED$1:$ED$267,MATCH(TRUE,INDEX(ISNUMBER(SEARCH("x"&amp;A335&amp;"x",'Subsidiary TB Converter '!$ED$1:$ED$267)),0),0))),""))</f>
        <v/>
      </c>
      <c r="H335" s="332"/>
      <c r="I335" s="1087" t="str">
        <f t="shared" ca="1" si="5"/>
        <v/>
      </c>
    </row>
    <row r="336" spans="1:9" x14ac:dyDescent="0.2">
      <c r="A336" s="1113"/>
      <c r="B336" s="1113"/>
      <c r="C336" s="1114"/>
      <c r="D336" s="1115"/>
      <c r="E336" s="1116"/>
      <c r="F336" s="1105"/>
      <c r="G336" s="1106" t="str">
        <f>IF($A336="","",IFERROR(ROW(INDEX('Subsidiary TB Converter '!$ED$1:$ED$267,MATCH(TRUE,INDEX(ISNUMBER(SEARCH("x"&amp;A336&amp;"x",'Subsidiary TB Converter '!$ED$1:$ED$267)),0),0))),""))</f>
        <v/>
      </c>
      <c r="H336" s="332"/>
      <c r="I336" s="1087" t="str">
        <f t="shared" ca="1" si="5"/>
        <v/>
      </c>
    </row>
    <row r="337" spans="1:9" x14ac:dyDescent="0.2">
      <c r="A337" s="1113"/>
      <c r="B337" s="1113"/>
      <c r="C337" s="1114"/>
      <c r="D337" s="1115"/>
      <c r="E337" s="1116"/>
      <c r="F337" s="1105"/>
      <c r="G337" s="1106" t="str">
        <f>IF($A337="","",IFERROR(ROW(INDEX('Subsidiary TB Converter '!$ED$1:$ED$267,MATCH(TRUE,INDEX(ISNUMBER(SEARCH("x"&amp;A337&amp;"x",'Subsidiary TB Converter '!$ED$1:$ED$267)),0),0))),""))</f>
        <v/>
      </c>
      <c r="H337" s="332"/>
      <c r="I337" s="1087" t="str">
        <f t="shared" ca="1" si="5"/>
        <v/>
      </c>
    </row>
    <row r="338" spans="1:9" x14ac:dyDescent="0.2">
      <c r="A338" s="1113"/>
      <c r="B338" s="1113"/>
      <c r="C338" s="1114"/>
      <c r="D338" s="1115"/>
      <c r="E338" s="1116"/>
      <c r="F338" s="1105"/>
      <c r="G338" s="1106" t="str">
        <f>IF($A338="","",IFERROR(ROW(INDEX('Subsidiary TB Converter '!$ED$1:$ED$267,MATCH(TRUE,INDEX(ISNUMBER(SEARCH("x"&amp;A338&amp;"x",'Subsidiary TB Converter '!$ED$1:$ED$267)),0),0))),""))</f>
        <v/>
      </c>
      <c r="H338" s="332"/>
      <c r="I338" s="1087" t="str">
        <f t="shared" ca="1" si="5"/>
        <v/>
      </c>
    </row>
    <row r="339" spans="1:9" x14ac:dyDescent="0.2">
      <c r="A339" s="1113"/>
      <c r="B339" s="1113"/>
      <c r="C339" s="1114"/>
      <c r="D339" s="1115"/>
      <c r="E339" s="1116"/>
      <c r="F339" s="1105"/>
      <c r="G339" s="1106" t="str">
        <f>IF($A339="","",IFERROR(ROW(INDEX('Subsidiary TB Converter '!$ED$1:$ED$267,MATCH(TRUE,INDEX(ISNUMBER(SEARCH("x"&amp;A339&amp;"x",'Subsidiary TB Converter '!$ED$1:$ED$267)),0),0))),""))</f>
        <v/>
      </c>
      <c r="H339" s="332"/>
      <c r="I339" s="1087" t="str">
        <f t="shared" ca="1" si="5"/>
        <v/>
      </c>
    </row>
    <row r="340" spans="1:9" x14ac:dyDescent="0.2">
      <c r="A340" s="1113"/>
      <c r="B340" s="1113"/>
      <c r="C340" s="1114"/>
      <c r="D340" s="1115"/>
      <c r="E340" s="1116"/>
      <c r="F340" s="1105"/>
      <c r="G340" s="1106" t="str">
        <f>IF($A340="","",IFERROR(ROW(INDEX('Subsidiary TB Converter '!$ED$1:$ED$267,MATCH(TRUE,INDEX(ISNUMBER(SEARCH("x"&amp;A340&amp;"x",'Subsidiary TB Converter '!$ED$1:$ED$267)),0),0))),""))</f>
        <v/>
      </c>
      <c r="H340" s="332"/>
      <c r="I340" s="1087" t="str">
        <f t="shared" ca="1" si="5"/>
        <v/>
      </c>
    </row>
    <row r="341" spans="1:9" x14ac:dyDescent="0.2">
      <c r="A341" s="1113"/>
      <c r="B341" s="1113"/>
      <c r="C341" s="1114"/>
      <c r="D341" s="1115"/>
      <c r="E341" s="1116"/>
      <c r="F341" s="1105"/>
      <c r="G341" s="1106" t="str">
        <f>IF($A341="","",IFERROR(ROW(INDEX('Subsidiary TB Converter '!$ED$1:$ED$267,MATCH(TRUE,INDEX(ISNUMBER(SEARCH("x"&amp;A341&amp;"x",'Subsidiary TB Converter '!$ED$1:$ED$267)),0),0))),""))</f>
        <v/>
      </c>
      <c r="H341" s="332"/>
      <c r="I341" s="1087" t="str">
        <f t="shared" ca="1" si="5"/>
        <v/>
      </c>
    </row>
    <row r="342" spans="1:9" x14ac:dyDescent="0.2">
      <c r="A342" s="1113"/>
      <c r="B342" s="1113"/>
      <c r="C342" s="1114"/>
      <c r="D342" s="1115"/>
      <c r="E342" s="1116"/>
      <c r="F342" s="1105"/>
      <c r="G342" s="1106" t="str">
        <f>IF($A342="","",IFERROR(ROW(INDEX('Subsidiary TB Converter '!$ED$1:$ED$267,MATCH(TRUE,INDEX(ISNUMBER(SEARCH("x"&amp;A342&amp;"x",'Subsidiary TB Converter '!$ED$1:$ED$267)),0),0))),""))</f>
        <v/>
      </c>
      <c r="H342" s="332"/>
      <c r="I342" s="1087" t="str">
        <f t="shared" ca="1" si="5"/>
        <v/>
      </c>
    </row>
    <row r="343" spans="1:9" x14ac:dyDescent="0.2">
      <c r="A343" s="1113"/>
      <c r="B343" s="1113"/>
      <c r="C343" s="1114"/>
      <c r="D343" s="1115"/>
      <c r="E343" s="1116"/>
      <c r="F343" s="1105"/>
      <c r="G343" s="1106" t="str">
        <f>IF($A343="","",IFERROR(ROW(INDEX('Subsidiary TB Converter '!$ED$1:$ED$267,MATCH(TRUE,INDEX(ISNUMBER(SEARCH("x"&amp;A343&amp;"x",'Subsidiary TB Converter '!$ED$1:$ED$267)),0),0))),""))</f>
        <v/>
      </c>
      <c r="H343" s="332"/>
      <c r="I343" s="1087" t="str">
        <f t="shared" ca="1" si="5"/>
        <v/>
      </c>
    </row>
    <row r="344" spans="1:9" x14ac:dyDescent="0.2">
      <c r="A344" s="1113"/>
      <c r="B344" s="1113"/>
      <c r="C344" s="1114"/>
      <c r="D344" s="1115"/>
      <c r="E344" s="1116"/>
      <c r="F344" s="1105"/>
      <c r="G344" s="1106" t="str">
        <f>IF($A344="","",IFERROR(ROW(INDEX('Subsidiary TB Converter '!$ED$1:$ED$267,MATCH(TRUE,INDEX(ISNUMBER(SEARCH("x"&amp;A344&amp;"x",'Subsidiary TB Converter '!$ED$1:$ED$267)),0),0))),""))</f>
        <v/>
      </c>
      <c r="H344" s="332"/>
      <c r="I344" s="1087" t="str">
        <f t="shared" ca="1" si="5"/>
        <v/>
      </c>
    </row>
    <row r="345" spans="1:9" x14ac:dyDescent="0.2">
      <c r="A345" s="1113"/>
      <c r="B345" s="1113"/>
      <c r="C345" s="1114"/>
      <c r="D345" s="1115"/>
      <c r="E345" s="1116"/>
      <c r="F345" s="1105"/>
      <c r="G345" s="1106" t="str">
        <f>IF($A345="","",IFERROR(ROW(INDEX('Subsidiary TB Converter '!$ED$1:$ED$267,MATCH(TRUE,INDEX(ISNUMBER(SEARCH("x"&amp;A345&amp;"x",'Subsidiary TB Converter '!$ED$1:$ED$267)),0),0))),""))</f>
        <v/>
      </c>
      <c r="H345" s="332"/>
      <c r="I345" s="1087" t="str">
        <f t="shared" ca="1" si="5"/>
        <v/>
      </c>
    </row>
    <row r="346" spans="1:9" x14ac:dyDescent="0.2">
      <c r="A346" s="1113"/>
      <c r="B346" s="1113"/>
      <c r="C346" s="1114"/>
      <c r="D346" s="1115"/>
      <c r="E346" s="1116"/>
      <c r="F346" s="1105"/>
      <c r="G346" s="1106" t="str">
        <f>IF($A346="","",IFERROR(ROW(INDEX('Subsidiary TB Converter '!$ED$1:$ED$267,MATCH(TRUE,INDEX(ISNUMBER(SEARCH("x"&amp;A346&amp;"x",'Subsidiary TB Converter '!$ED$1:$ED$267)),0),0))),""))</f>
        <v/>
      </c>
      <c r="H346" s="332"/>
      <c r="I346" s="1087" t="str">
        <f t="shared" ca="1" si="5"/>
        <v/>
      </c>
    </row>
    <row r="347" spans="1:9" x14ac:dyDescent="0.2">
      <c r="A347" s="1113"/>
      <c r="B347" s="1113"/>
      <c r="C347" s="1114"/>
      <c r="D347" s="1115"/>
      <c r="E347" s="1116"/>
      <c r="F347" s="1105"/>
      <c r="G347" s="1106" t="str">
        <f>IF($A347="","",IFERROR(ROW(INDEX('Subsidiary TB Converter '!$ED$1:$ED$267,MATCH(TRUE,INDEX(ISNUMBER(SEARCH("x"&amp;A347&amp;"x",'Subsidiary TB Converter '!$ED$1:$ED$267)),0),0))),""))</f>
        <v/>
      </c>
      <c r="H347" s="332"/>
      <c r="I347" s="1087" t="str">
        <f t="shared" ca="1" si="5"/>
        <v/>
      </c>
    </row>
    <row r="348" spans="1:9" x14ac:dyDescent="0.2">
      <c r="A348" s="1113"/>
      <c r="B348" s="1113"/>
      <c r="C348" s="1114"/>
      <c r="D348" s="1115"/>
      <c r="E348" s="1116"/>
      <c r="F348" s="1105"/>
      <c r="G348" s="1106" t="str">
        <f>IF($A348="","",IFERROR(ROW(INDEX('Subsidiary TB Converter '!$ED$1:$ED$267,MATCH(TRUE,INDEX(ISNUMBER(SEARCH("x"&amp;A348&amp;"x",'Subsidiary TB Converter '!$ED$1:$ED$267)),0),0))),""))</f>
        <v/>
      </c>
      <c r="H348" s="332"/>
      <c r="I348" s="1087" t="str">
        <f t="shared" ca="1" si="5"/>
        <v/>
      </c>
    </row>
    <row r="349" spans="1:9" x14ac:dyDescent="0.2">
      <c r="A349" s="1113"/>
      <c r="B349" s="1113"/>
      <c r="C349" s="1114"/>
      <c r="D349" s="1115"/>
      <c r="E349" s="1116"/>
      <c r="F349" s="1105"/>
      <c r="G349" s="1106" t="str">
        <f>IF($A349="","",IFERROR(ROW(INDEX('Subsidiary TB Converter '!$ED$1:$ED$267,MATCH(TRUE,INDEX(ISNUMBER(SEARCH("x"&amp;A349&amp;"x",'Subsidiary TB Converter '!$ED$1:$ED$267)),0),0))),""))</f>
        <v/>
      </c>
      <c r="H349" s="332"/>
      <c r="I349" s="1087" t="str">
        <f t="shared" ca="1" si="5"/>
        <v/>
      </c>
    </row>
    <row r="350" spans="1:9" x14ac:dyDescent="0.2">
      <c r="A350" s="1113"/>
      <c r="B350" s="1113"/>
      <c r="C350" s="1114"/>
      <c r="D350" s="1115"/>
      <c r="E350" s="1116"/>
      <c r="F350" s="1105"/>
      <c r="G350" s="1106" t="str">
        <f>IF($A350="","",IFERROR(ROW(INDEX('Subsidiary TB Converter '!$ED$1:$ED$267,MATCH(TRUE,INDEX(ISNUMBER(SEARCH("x"&amp;A350&amp;"x",'Subsidiary TB Converter '!$ED$1:$ED$267)),0),0))),""))</f>
        <v/>
      </c>
      <c r="H350" s="332"/>
      <c r="I350" s="1087" t="str">
        <f t="shared" ca="1" si="5"/>
        <v/>
      </c>
    </row>
    <row r="351" spans="1:9" x14ac:dyDescent="0.2">
      <c r="A351" s="1113"/>
      <c r="B351" s="1113"/>
      <c r="C351" s="1114"/>
      <c r="D351" s="1115"/>
      <c r="E351" s="1116"/>
      <c r="F351" s="1105"/>
      <c r="G351" s="1106" t="str">
        <f>IF($A351="","",IFERROR(ROW(INDEX('Subsidiary TB Converter '!$ED$1:$ED$267,MATCH(TRUE,INDEX(ISNUMBER(SEARCH("x"&amp;A351&amp;"x",'Subsidiary TB Converter '!$ED$1:$ED$267)),0),0))),""))</f>
        <v/>
      </c>
      <c r="H351" s="332"/>
      <c r="I351" s="1087" t="str">
        <f t="shared" ca="1" si="5"/>
        <v/>
      </c>
    </row>
    <row r="352" spans="1:9" x14ac:dyDescent="0.2">
      <c r="A352" s="1113"/>
      <c r="B352" s="1113"/>
      <c r="C352" s="1114"/>
      <c r="D352" s="1115"/>
      <c r="E352" s="1116"/>
      <c r="F352" s="1105"/>
      <c r="G352" s="1106" t="str">
        <f>IF($A352="","",IFERROR(ROW(INDEX('Subsidiary TB Converter '!$ED$1:$ED$267,MATCH(TRUE,INDEX(ISNUMBER(SEARCH("x"&amp;A352&amp;"x",'Subsidiary TB Converter '!$ED$1:$ED$267)),0),0))),""))</f>
        <v/>
      </c>
      <c r="H352" s="332"/>
      <c r="I352" s="1087" t="str">
        <f t="shared" ca="1" si="5"/>
        <v/>
      </c>
    </row>
    <row r="353" spans="1:9" x14ac:dyDescent="0.2">
      <c r="A353" s="1113"/>
      <c r="B353" s="1113"/>
      <c r="C353" s="1114"/>
      <c r="D353" s="1115"/>
      <c r="E353" s="1116"/>
      <c r="F353" s="1105"/>
      <c r="G353" s="1106" t="str">
        <f>IF($A353="","",IFERROR(ROW(INDEX('Subsidiary TB Converter '!$ED$1:$ED$267,MATCH(TRUE,INDEX(ISNUMBER(SEARCH("x"&amp;A353&amp;"x",'Subsidiary TB Converter '!$ED$1:$ED$267)),0),0))),""))</f>
        <v/>
      </c>
      <c r="H353" s="332"/>
      <c r="I353" s="1087" t="str">
        <f t="shared" ca="1" si="5"/>
        <v/>
      </c>
    </row>
    <row r="354" spans="1:9" x14ac:dyDescent="0.2">
      <c r="A354" s="1113"/>
      <c r="B354" s="1113"/>
      <c r="C354" s="1114"/>
      <c r="D354" s="1115"/>
      <c r="E354" s="1116"/>
      <c r="F354" s="1105"/>
      <c r="G354" s="1106" t="str">
        <f>IF($A354="","",IFERROR(ROW(INDEX('Subsidiary TB Converter '!$ED$1:$ED$267,MATCH(TRUE,INDEX(ISNUMBER(SEARCH("x"&amp;A354&amp;"x",'Subsidiary TB Converter '!$ED$1:$ED$267)),0),0))),""))</f>
        <v/>
      </c>
      <c r="H354" s="332"/>
      <c r="I354" s="1087" t="str">
        <f t="shared" ca="1" si="5"/>
        <v/>
      </c>
    </row>
    <row r="355" spans="1:9" x14ac:dyDescent="0.2">
      <c r="A355" s="1113"/>
      <c r="B355" s="1113"/>
      <c r="C355" s="1114"/>
      <c r="D355" s="1115"/>
      <c r="E355" s="1116"/>
      <c r="F355" s="1105"/>
      <c r="G355" s="1106" t="str">
        <f>IF($A355="","",IFERROR(ROW(INDEX('Subsidiary TB Converter '!$ED$1:$ED$267,MATCH(TRUE,INDEX(ISNUMBER(SEARCH("x"&amp;A355&amp;"x",'Subsidiary TB Converter '!$ED$1:$ED$267)),0),0))),""))</f>
        <v/>
      </c>
      <c r="H355" s="332"/>
      <c r="I355" s="1087" t="str">
        <f t="shared" ca="1" si="5"/>
        <v/>
      </c>
    </row>
    <row r="356" spans="1:9" x14ac:dyDescent="0.2">
      <c r="A356" s="1113"/>
      <c r="B356" s="1113"/>
      <c r="C356" s="1114"/>
      <c r="D356" s="1115"/>
      <c r="E356" s="1116"/>
      <c r="F356" s="1105"/>
      <c r="G356" s="1106" t="str">
        <f>IF($A356="","",IFERROR(ROW(INDEX('Subsidiary TB Converter '!$ED$1:$ED$267,MATCH(TRUE,INDEX(ISNUMBER(SEARCH("x"&amp;A356&amp;"x",'Subsidiary TB Converter '!$ED$1:$ED$267)),0),0))),""))</f>
        <v/>
      </c>
      <c r="H356" s="332"/>
      <c r="I356" s="1087" t="str">
        <f t="shared" ca="1" si="5"/>
        <v/>
      </c>
    </row>
    <row r="357" spans="1:9" x14ac:dyDescent="0.2">
      <c r="A357" s="1113"/>
      <c r="B357" s="1113"/>
      <c r="C357" s="1114"/>
      <c r="D357" s="1115"/>
      <c r="E357" s="1116"/>
      <c r="F357" s="1105"/>
      <c r="G357" s="1106" t="str">
        <f>IF($A357="","",IFERROR(ROW(INDEX('Subsidiary TB Converter '!$ED$1:$ED$267,MATCH(TRUE,INDEX(ISNUMBER(SEARCH("x"&amp;A357&amp;"x",'Subsidiary TB Converter '!$ED$1:$ED$267)),0),0))),""))</f>
        <v/>
      </c>
      <c r="H357" s="332"/>
      <c r="I357" s="1087" t="str">
        <f t="shared" ca="1" si="5"/>
        <v/>
      </c>
    </row>
    <row r="358" spans="1:9" x14ac:dyDescent="0.2">
      <c r="A358" s="1113"/>
      <c r="B358" s="1113"/>
      <c r="C358" s="1114"/>
      <c r="D358" s="1115"/>
      <c r="E358" s="1116"/>
      <c r="F358" s="1105"/>
      <c r="G358" s="1106" t="str">
        <f>IF($A358="","",IFERROR(ROW(INDEX('Subsidiary TB Converter '!$ED$1:$ED$267,MATCH(TRUE,INDEX(ISNUMBER(SEARCH("x"&amp;A358&amp;"x",'Subsidiary TB Converter '!$ED$1:$ED$267)),0),0))),""))</f>
        <v/>
      </c>
      <c r="H358" s="332"/>
      <c r="I358" s="1087" t="str">
        <f t="shared" ca="1" si="5"/>
        <v/>
      </c>
    </row>
    <row r="359" spans="1:9" x14ac:dyDescent="0.2">
      <c r="A359" s="1113"/>
      <c r="B359" s="1113"/>
      <c r="C359" s="1114"/>
      <c r="D359" s="1115"/>
      <c r="E359" s="1116"/>
      <c r="F359" s="1105"/>
      <c r="G359" s="1106" t="str">
        <f>IF($A359="","",IFERROR(ROW(INDEX('Subsidiary TB Converter '!$ED$1:$ED$267,MATCH(TRUE,INDEX(ISNUMBER(SEARCH("x"&amp;A359&amp;"x",'Subsidiary TB Converter '!$ED$1:$ED$267)),0),0))),""))</f>
        <v/>
      </c>
      <c r="H359" s="332"/>
      <c r="I359" s="1087" t="str">
        <f t="shared" ca="1" si="5"/>
        <v/>
      </c>
    </row>
    <row r="360" spans="1:9" x14ac:dyDescent="0.2">
      <c r="A360" s="1113"/>
      <c r="B360" s="1113"/>
      <c r="C360" s="1114"/>
      <c r="D360" s="1115"/>
      <c r="E360" s="1116"/>
      <c r="F360" s="1105"/>
      <c r="G360" s="1106" t="str">
        <f>IF($A360="","",IFERROR(ROW(INDEX('Subsidiary TB Converter '!$ED$1:$ED$267,MATCH(TRUE,INDEX(ISNUMBER(SEARCH("x"&amp;A360&amp;"x",'Subsidiary TB Converter '!$ED$1:$ED$267)),0),0))),""))</f>
        <v/>
      </c>
      <c r="H360" s="332"/>
      <c r="I360" s="1087" t="str">
        <f t="shared" ca="1" si="5"/>
        <v/>
      </c>
    </row>
    <row r="361" spans="1:9" x14ac:dyDescent="0.2">
      <c r="A361" s="1113"/>
      <c r="B361" s="1113"/>
      <c r="C361" s="1114"/>
      <c r="D361" s="1115"/>
      <c r="E361" s="1116"/>
      <c r="F361" s="1105"/>
      <c r="G361" s="1106" t="str">
        <f>IF($A361="","",IFERROR(ROW(INDEX('Subsidiary TB Converter '!$ED$1:$ED$267,MATCH(TRUE,INDEX(ISNUMBER(SEARCH("x"&amp;A361&amp;"x",'Subsidiary TB Converter '!$ED$1:$ED$267)),0),0))),""))</f>
        <v/>
      </c>
      <c r="H361" s="332"/>
      <c r="I361" s="1087" t="str">
        <f t="shared" ca="1" si="5"/>
        <v/>
      </c>
    </row>
    <row r="362" spans="1:9" x14ac:dyDescent="0.2">
      <c r="A362" s="1113"/>
      <c r="B362" s="1113"/>
      <c r="C362" s="1114"/>
      <c r="D362" s="1115"/>
      <c r="E362" s="1116"/>
      <c r="F362" s="1105"/>
      <c r="G362" s="1106" t="str">
        <f>IF($A362="","",IFERROR(ROW(INDEX('Subsidiary TB Converter '!$ED$1:$ED$267,MATCH(TRUE,INDEX(ISNUMBER(SEARCH("x"&amp;A362&amp;"x",'Subsidiary TB Converter '!$ED$1:$ED$267)),0),0))),""))</f>
        <v/>
      </c>
      <c r="H362" s="332"/>
      <c r="I362" s="1087" t="str">
        <f t="shared" ca="1" si="5"/>
        <v/>
      </c>
    </row>
    <row r="363" spans="1:9" x14ac:dyDescent="0.2">
      <c r="A363" s="1113"/>
      <c r="B363" s="1113"/>
      <c r="C363" s="1114"/>
      <c r="D363" s="1115"/>
      <c r="E363" s="1116"/>
      <c r="F363" s="1105"/>
      <c r="G363" s="1106" t="str">
        <f>IF($A363="","",IFERROR(ROW(INDEX('Subsidiary TB Converter '!$ED$1:$ED$267,MATCH(TRUE,INDEX(ISNUMBER(SEARCH("x"&amp;A363&amp;"x",'Subsidiary TB Converter '!$ED$1:$ED$267)),0),0))),""))</f>
        <v/>
      </c>
      <c r="H363" s="332"/>
      <c r="I363" s="1087" t="str">
        <f t="shared" ca="1" si="5"/>
        <v/>
      </c>
    </row>
    <row r="364" spans="1:9" x14ac:dyDescent="0.2">
      <c r="A364" s="1113"/>
      <c r="B364" s="1113"/>
      <c r="C364" s="1114"/>
      <c r="D364" s="1115"/>
      <c r="E364" s="1116"/>
      <c r="F364" s="1105"/>
      <c r="G364" s="1106" t="str">
        <f>IF($A364="","",IFERROR(ROW(INDEX('Subsidiary TB Converter '!$ED$1:$ED$267,MATCH(TRUE,INDEX(ISNUMBER(SEARCH("x"&amp;A364&amp;"x",'Subsidiary TB Converter '!$ED$1:$ED$267)),0),0))),""))</f>
        <v/>
      </c>
      <c r="H364" s="332"/>
      <c r="I364" s="1087" t="str">
        <f t="shared" ca="1" si="5"/>
        <v/>
      </c>
    </row>
    <row r="365" spans="1:9" x14ac:dyDescent="0.2">
      <c r="A365" s="1113"/>
      <c r="B365" s="1113"/>
      <c r="C365" s="1114"/>
      <c r="D365" s="1115"/>
      <c r="E365" s="1116"/>
      <c r="F365" s="1105"/>
      <c r="G365" s="1106" t="str">
        <f>IF($A365="","",IFERROR(ROW(INDEX('Subsidiary TB Converter '!$ED$1:$ED$267,MATCH(TRUE,INDEX(ISNUMBER(SEARCH("x"&amp;A365&amp;"x",'Subsidiary TB Converter '!$ED$1:$ED$267)),0),0))),""))</f>
        <v/>
      </c>
      <c r="H365" s="332"/>
      <c r="I365" s="1087" t="str">
        <f t="shared" ca="1" si="5"/>
        <v/>
      </c>
    </row>
    <row r="366" spans="1:9" x14ac:dyDescent="0.2">
      <c r="A366" s="1113"/>
      <c r="B366" s="1113"/>
      <c r="C366" s="1114"/>
      <c r="D366" s="1115"/>
      <c r="E366" s="1116"/>
      <c r="F366" s="1105"/>
      <c r="G366" s="1106" t="str">
        <f>IF($A366="","",IFERROR(ROW(INDEX('Subsidiary TB Converter '!$ED$1:$ED$267,MATCH(TRUE,INDEX(ISNUMBER(SEARCH("x"&amp;A366&amp;"x",'Subsidiary TB Converter '!$ED$1:$ED$267)),0),0))),""))</f>
        <v/>
      </c>
      <c r="H366" s="332"/>
      <c r="I366" s="1087" t="str">
        <f t="shared" ca="1" si="5"/>
        <v/>
      </c>
    </row>
    <row r="367" spans="1:9" x14ac:dyDescent="0.2">
      <c r="A367" s="1113"/>
      <c r="B367" s="1113"/>
      <c r="C367" s="1114"/>
      <c r="D367" s="1115"/>
      <c r="E367" s="1116"/>
      <c r="F367" s="1105"/>
      <c r="G367" s="1106" t="str">
        <f>IF($A367="","",IFERROR(ROW(INDEX('Subsidiary TB Converter '!$ED$1:$ED$267,MATCH(TRUE,INDEX(ISNUMBER(SEARCH("x"&amp;A367&amp;"x",'Subsidiary TB Converter '!$ED$1:$ED$267)),0),0))),""))</f>
        <v/>
      </c>
      <c r="H367" s="332"/>
      <c r="I367" s="1087" t="str">
        <f t="shared" ca="1" si="5"/>
        <v/>
      </c>
    </row>
    <row r="368" spans="1:9" x14ac:dyDescent="0.2">
      <c r="A368" s="1113"/>
      <c r="B368" s="1113"/>
      <c r="C368" s="1114"/>
      <c r="D368" s="1115"/>
      <c r="E368" s="1116"/>
      <c r="F368" s="1105"/>
      <c r="G368" s="1106" t="str">
        <f>IF($A368="","",IFERROR(ROW(INDEX('Subsidiary TB Converter '!$ED$1:$ED$267,MATCH(TRUE,INDEX(ISNUMBER(SEARCH("x"&amp;A368&amp;"x",'Subsidiary TB Converter '!$ED$1:$ED$267)),0),0))),""))</f>
        <v/>
      </c>
      <c r="H368" s="332"/>
      <c r="I368" s="1087" t="str">
        <f t="shared" ca="1" si="5"/>
        <v/>
      </c>
    </row>
    <row r="369" spans="1:9" x14ac:dyDescent="0.2">
      <c r="A369" s="1113"/>
      <c r="B369" s="1113"/>
      <c r="C369" s="1114"/>
      <c r="D369" s="1115"/>
      <c r="E369" s="1116"/>
      <c r="F369" s="1105"/>
      <c r="G369" s="1106" t="str">
        <f>IF($A369="","",IFERROR(ROW(INDEX('Subsidiary TB Converter '!$ED$1:$ED$267,MATCH(TRUE,INDEX(ISNUMBER(SEARCH("x"&amp;A369&amp;"x",'Subsidiary TB Converter '!$ED$1:$ED$267)),0),0))),""))</f>
        <v/>
      </c>
      <c r="H369" s="332"/>
      <c r="I369" s="1087" t="str">
        <f t="shared" ca="1" si="5"/>
        <v/>
      </c>
    </row>
    <row r="370" spans="1:9" x14ac:dyDescent="0.2">
      <c r="A370" s="1113"/>
      <c r="B370" s="1113"/>
      <c r="C370" s="1114"/>
      <c r="D370" s="1115"/>
      <c r="E370" s="1116"/>
      <c r="F370" s="1105"/>
      <c r="G370" s="1106" t="str">
        <f>IF($A370="","",IFERROR(ROW(INDEX('Subsidiary TB Converter '!$ED$1:$ED$267,MATCH(TRUE,INDEX(ISNUMBER(SEARCH("x"&amp;A370&amp;"x",'Subsidiary TB Converter '!$ED$1:$ED$267)),0),0))),""))</f>
        <v/>
      </c>
      <c r="H370" s="332"/>
      <c r="I370" s="1087" t="str">
        <f t="shared" ca="1" si="5"/>
        <v/>
      </c>
    </row>
    <row r="371" spans="1:9" x14ac:dyDescent="0.2">
      <c r="A371" s="1113"/>
      <c r="B371" s="1113"/>
      <c r="C371" s="1114"/>
      <c r="D371" s="1115"/>
      <c r="E371" s="1116"/>
      <c r="F371" s="1105"/>
      <c r="G371" s="1106" t="str">
        <f>IF($A371="","",IFERROR(ROW(INDEX('Subsidiary TB Converter '!$ED$1:$ED$267,MATCH(TRUE,INDEX(ISNUMBER(SEARCH("x"&amp;A371&amp;"x",'Subsidiary TB Converter '!$ED$1:$ED$267)),0),0))),""))</f>
        <v/>
      </c>
      <c r="H371" s="332"/>
      <c r="I371" s="1087" t="str">
        <f t="shared" ca="1" si="5"/>
        <v/>
      </c>
    </row>
    <row r="372" spans="1:9" x14ac:dyDescent="0.2">
      <c r="A372" s="1113"/>
      <c r="B372" s="1113"/>
      <c r="C372" s="1114"/>
      <c r="D372" s="1115"/>
      <c r="E372" s="1116"/>
      <c r="F372" s="1105"/>
      <c r="G372" s="1106" t="str">
        <f>IF($A372="","",IFERROR(ROW(INDEX('Subsidiary TB Converter '!$ED$1:$ED$267,MATCH(TRUE,INDEX(ISNUMBER(SEARCH("x"&amp;A372&amp;"x",'Subsidiary TB Converter '!$ED$1:$ED$267)),0),0))),""))</f>
        <v/>
      </c>
      <c r="H372" s="332"/>
      <c r="I372" s="1087" t="str">
        <f t="shared" ca="1" si="5"/>
        <v/>
      </c>
    </row>
    <row r="373" spans="1:9" x14ac:dyDescent="0.2">
      <c r="A373" s="1113"/>
      <c r="B373" s="1113"/>
      <c r="C373" s="1114"/>
      <c r="D373" s="1115"/>
      <c r="E373" s="1116"/>
      <c r="F373" s="1105"/>
      <c r="G373" s="1106" t="str">
        <f>IF($A373="","",IFERROR(ROW(INDEX('Subsidiary TB Converter '!$ED$1:$ED$267,MATCH(TRUE,INDEX(ISNUMBER(SEARCH("x"&amp;A373&amp;"x",'Subsidiary TB Converter '!$ED$1:$ED$267)),0),0))),""))</f>
        <v/>
      </c>
      <c r="H373" s="332"/>
      <c r="I373" s="1087" t="str">
        <f t="shared" ca="1" si="5"/>
        <v/>
      </c>
    </row>
    <row r="374" spans="1:9" x14ac:dyDescent="0.2">
      <c r="A374" s="1113"/>
      <c r="B374" s="1113"/>
      <c r="C374" s="1114"/>
      <c r="D374" s="1115"/>
      <c r="E374" s="1116"/>
      <c r="F374" s="1105"/>
      <c r="G374" s="1106" t="str">
        <f>IF($A374="","",IFERROR(ROW(INDEX('Subsidiary TB Converter '!$ED$1:$ED$267,MATCH(TRUE,INDEX(ISNUMBER(SEARCH("x"&amp;A374&amp;"x",'Subsidiary TB Converter '!$ED$1:$ED$267)),0),0))),""))</f>
        <v/>
      </c>
      <c r="H374" s="332"/>
      <c r="I374" s="1087" t="str">
        <f t="shared" ca="1" si="5"/>
        <v/>
      </c>
    </row>
    <row r="375" spans="1:9" x14ac:dyDescent="0.2">
      <c r="A375" s="1113"/>
      <c r="B375" s="1113"/>
      <c r="C375" s="1114"/>
      <c r="D375" s="1115"/>
      <c r="E375" s="1116"/>
      <c r="F375" s="1105"/>
      <c r="G375" s="1106" t="str">
        <f>IF($A375="","",IFERROR(ROW(INDEX('Subsidiary TB Converter '!$ED$1:$ED$267,MATCH(TRUE,INDEX(ISNUMBER(SEARCH("x"&amp;A375&amp;"x",'Subsidiary TB Converter '!$ED$1:$ED$267)),0),0))),""))</f>
        <v/>
      </c>
      <c r="H375" s="332"/>
      <c r="I375" s="1087" t="str">
        <f t="shared" ca="1" si="5"/>
        <v/>
      </c>
    </row>
    <row r="376" spans="1:9" x14ac:dyDescent="0.2">
      <c r="A376" s="1113"/>
      <c r="B376" s="1113"/>
      <c r="C376" s="1114"/>
      <c r="D376" s="1115"/>
      <c r="E376" s="1116"/>
      <c r="F376" s="1105"/>
      <c r="G376" s="1106" t="str">
        <f>IF($A376="","",IFERROR(ROW(INDEX('Subsidiary TB Converter '!$ED$1:$ED$267,MATCH(TRUE,INDEX(ISNUMBER(SEARCH("x"&amp;A376&amp;"x",'Subsidiary TB Converter '!$ED$1:$ED$267)),0),0))),""))</f>
        <v/>
      </c>
      <c r="H376" s="332"/>
      <c r="I376" s="1087" t="str">
        <f t="shared" ca="1" si="5"/>
        <v/>
      </c>
    </row>
    <row r="377" spans="1:9" x14ac:dyDescent="0.2">
      <c r="A377" s="1113"/>
      <c r="B377" s="1113"/>
      <c r="C377" s="1114"/>
      <c r="D377" s="1115"/>
      <c r="E377" s="1116"/>
      <c r="F377" s="1105"/>
      <c r="G377" s="1106" t="str">
        <f>IF($A377="","",IFERROR(ROW(INDEX('Subsidiary TB Converter '!$ED$1:$ED$267,MATCH(TRUE,INDEX(ISNUMBER(SEARCH("x"&amp;A377&amp;"x",'Subsidiary TB Converter '!$ED$1:$ED$267)),0),0))),""))</f>
        <v/>
      </c>
      <c r="H377" s="332"/>
      <c r="I377" s="1087" t="str">
        <f t="shared" ca="1" si="5"/>
        <v/>
      </c>
    </row>
    <row r="378" spans="1:9" x14ac:dyDescent="0.2">
      <c r="A378" s="1113"/>
      <c r="B378" s="1113"/>
      <c r="C378" s="1114"/>
      <c r="D378" s="1115"/>
      <c r="E378" s="1116"/>
      <c r="F378" s="1105"/>
      <c r="G378" s="1106" t="str">
        <f>IF($A378="","",IFERROR(ROW(INDEX('Subsidiary TB Converter '!$ED$1:$ED$267,MATCH(TRUE,INDEX(ISNUMBER(SEARCH("x"&amp;A378&amp;"x",'Subsidiary TB Converter '!$ED$1:$ED$267)),0),0))),""))</f>
        <v/>
      </c>
      <c r="H378" s="332"/>
      <c r="I378" s="1087" t="str">
        <f t="shared" ca="1" si="5"/>
        <v/>
      </c>
    </row>
    <row r="379" spans="1:9" x14ac:dyDescent="0.2">
      <c r="A379" s="1113"/>
      <c r="B379" s="1113"/>
      <c r="C379" s="1114"/>
      <c r="D379" s="1115"/>
      <c r="E379" s="1116"/>
      <c r="F379" s="1105"/>
      <c r="G379" s="1106" t="str">
        <f>IF($A379="","",IFERROR(ROW(INDEX('Subsidiary TB Converter '!$ED$1:$ED$267,MATCH(TRUE,INDEX(ISNUMBER(SEARCH("x"&amp;A379&amp;"x",'Subsidiary TB Converter '!$ED$1:$ED$267)),0),0))),""))</f>
        <v/>
      </c>
      <c r="H379" s="332"/>
      <c r="I379" s="1087" t="str">
        <f t="shared" ca="1" si="5"/>
        <v/>
      </c>
    </row>
    <row r="380" spans="1:9" x14ac:dyDescent="0.2">
      <c r="A380" s="1113"/>
      <c r="B380" s="1113"/>
      <c r="C380" s="1114"/>
      <c r="D380" s="1115"/>
      <c r="E380" s="1116"/>
      <c r="F380" s="1105"/>
      <c r="G380" s="1106" t="str">
        <f>IF($A380="","",IFERROR(ROW(INDEX('Subsidiary TB Converter '!$ED$1:$ED$267,MATCH(TRUE,INDEX(ISNUMBER(SEARCH("x"&amp;A380&amp;"x",'Subsidiary TB Converter '!$ED$1:$ED$267)),0),0))),""))</f>
        <v/>
      </c>
      <c r="H380" s="332"/>
      <c r="I380" s="1087" t="str">
        <f t="shared" ca="1" si="5"/>
        <v/>
      </c>
    </row>
    <row r="381" spans="1:9" x14ac:dyDescent="0.2">
      <c r="A381" s="1113"/>
      <c r="B381" s="1113"/>
      <c r="C381" s="1114"/>
      <c r="D381" s="1115"/>
      <c r="E381" s="1116"/>
      <c r="F381" s="1105"/>
      <c r="G381" s="1106" t="str">
        <f>IF($A381="","",IFERROR(ROW(INDEX('Subsidiary TB Converter '!$ED$1:$ED$267,MATCH(TRUE,INDEX(ISNUMBER(SEARCH("x"&amp;A381&amp;"x",'Subsidiary TB Converter '!$ED$1:$ED$267)),0),0))),""))</f>
        <v/>
      </c>
      <c r="H381" s="332"/>
      <c r="I381" s="1087" t="str">
        <f t="shared" ca="1" si="5"/>
        <v/>
      </c>
    </row>
    <row r="382" spans="1:9" x14ac:dyDescent="0.2">
      <c r="A382" s="1113"/>
      <c r="B382" s="1113"/>
      <c r="C382" s="1114"/>
      <c r="D382" s="1115"/>
      <c r="E382" s="1116"/>
      <c r="F382" s="1105"/>
      <c r="G382" s="1106" t="str">
        <f>IF($A382="","",IFERROR(ROW(INDEX('Subsidiary TB Converter '!$ED$1:$ED$267,MATCH(TRUE,INDEX(ISNUMBER(SEARCH("x"&amp;A382&amp;"x",'Subsidiary TB Converter '!$ED$1:$ED$267)),0),0))),""))</f>
        <v/>
      </c>
      <c r="H382" s="332"/>
      <c r="I382" s="1087" t="str">
        <f t="shared" ca="1" si="5"/>
        <v/>
      </c>
    </row>
    <row r="383" spans="1:9" x14ac:dyDescent="0.2">
      <c r="A383" s="1113"/>
      <c r="B383" s="1113"/>
      <c r="C383" s="1114"/>
      <c r="D383" s="1115"/>
      <c r="E383" s="1116"/>
      <c r="F383" s="1105"/>
      <c r="G383" s="1106" t="str">
        <f>IF($A383="","",IFERROR(ROW(INDEX('Subsidiary TB Converter '!$ED$1:$ED$267,MATCH(TRUE,INDEX(ISNUMBER(SEARCH("x"&amp;A383&amp;"x",'Subsidiary TB Converter '!$ED$1:$ED$267)),0),0))),""))</f>
        <v/>
      </c>
      <c r="H383" s="332"/>
      <c r="I383" s="1087" t="str">
        <f t="shared" ca="1" si="5"/>
        <v/>
      </c>
    </row>
    <row r="384" spans="1:9" x14ac:dyDescent="0.2">
      <c r="A384" s="1113"/>
      <c r="B384" s="1113"/>
      <c r="C384" s="1114"/>
      <c r="D384" s="1115"/>
      <c r="E384" s="1116"/>
      <c r="F384" s="1105"/>
      <c r="G384" s="1106" t="str">
        <f>IF($A384="","",IFERROR(ROW(INDEX('Subsidiary TB Converter '!$ED$1:$ED$267,MATCH(TRUE,INDEX(ISNUMBER(SEARCH("x"&amp;A384&amp;"x",'Subsidiary TB Converter '!$ED$1:$ED$267)),0),0))),""))</f>
        <v/>
      </c>
      <c r="H384" s="332"/>
      <c r="I384" s="1087" t="str">
        <f t="shared" ca="1" si="5"/>
        <v/>
      </c>
    </row>
    <row r="385" spans="1:9" x14ac:dyDescent="0.2">
      <c r="A385" s="1113"/>
      <c r="B385" s="1113"/>
      <c r="C385" s="1114"/>
      <c r="D385" s="1115"/>
      <c r="E385" s="1116"/>
      <c r="F385" s="1105"/>
      <c r="G385" s="1106" t="str">
        <f>IF($A385="","",IFERROR(ROW(INDEX('Subsidiary TB Converter '!$ED$1:$ED$267,MATCH(TRUE,INDEX(ISNUMBER(SEARCH("x"&amp;A385&amp;"x",'Subsidiary TB Converter '!$ED$1:$ED$267)),0),0))),""))</f>
        <v/>
      </c>
      <c r="H385" s="332"/>
      <c r="I385" s="1087" t="str">
        <f t="shared" ca="1" si="5"/>
        <v/>
      </c>
    </row>
    <row r="386" spans="1:9" x14ac:dyDescent="0.2">
      <c r="A386" s="1113"/>
      <c r="B386" s="1113"/>
      <c r="C386" s="1114"/>
      <c r="D386" s="1115"/>
      <c r="E386" s="1116"/>
      <c r="F386" s="1105"/>
      <c r="G386" s="1106" t="str">
        <f>IF($A386="","",IFERROR(ROW(INDEX('Subsidiary TB Converter '!$ED$1:$ED$267,MATCH(TRUE,INDEX(ISNUMBER(SEARCH("x"&amp;A386&amp;"x",'Subsidiary TB Converter '!$ED$1:$ED$267)),0),0))),""))</f>
        <v/>
      </c>
      <c r="H386" s="332"/>
      <c r="I386" s="1087" t="str">
        <f t="shared" ca="1" si="5"/>
        <v/>
      </c>
    </row>
    <row r="387" spans="1:9" x14ac:dyDescent="0.2">
      <c r="A387" s="1113"/>
      <c r="B387" s="1113"/>
      <c r="C387" s="1114"/>
      <c r="D387" s="1115"/>
      <c r="E387" s="1116"/>
      <c r="F387" s="1105"/>
      <c r="G387" s="1106" t="str">
        <f>IF($A387="","",IFERROR(ROW(INDEX('Subsidiary TB Converter '!$ED$1:$ED$267,MATCH(TRUE,INDEX(ISNUMBER(SEARCH("x"&amp;A387&amp;"x",'Subsidiary TB Converter '!$ED$1:$ED$267)),0),0))),""))</f>
        <v/>
      </c>
      <c r="H387" s="332"/>
      <c r="I387" s="1087" t="str">
        <f t="shared" ref="I387:I450" ca="1" si="6">IF(AND($G387="",$A387=""),"",IF(AND($G387="",$A387&lt;&gt;""),"Missing from Converter Sheet",INDIRECT("'"&amp;$J$3&amp;"'!B"&amp;G387)))</f>
        <v/>
      </c>
    </row>
    <row r="388" spans="1:9" x14ac:dyDescent="0.2">
      <c r="A388" s="1113"/>
      <c r="B388" s="1113"/>
      <c r="C388" s="1114"/>
      <c r="D388" s="1115"/>
      <c r="E388" s="1116"/>
      <c r="F388" s="1105"/>
      <c r="G388" s="1106" t="str">
        <f>IF($A388="","",IFERROR(ROW(INDEX('Subsidiary TB Converter '!$ED$1:$ED$267,MATCH(TRUE,INDEX(ISNUMBER(SEARCH("x"&amp;A388&amp;"x",'Subsidiary TB Converter '!$ED$1:$ED$267)),0),0))),""))</f>
        <v/>
      </c>
      <c r="H388" s="332"/>
      <c r="I388" s="1087" t="str">
        <f t="shared" ca="1" si="6"/>
        <v/>
      </c>
    </row>
    <row r="389" spans="1:9" x14ac:dyDescent="0.2">
      <c r="A389" s="1113"/>
      <c r="B389" s="1113"/>
      <c r="C389" s="1114"/>
      <c r="D389" s="1115"/>
      <c r="E389" s="1116"/>
      <c r="F389" s="1105"/>
      <c r="G389" s="1106" t="str">
        <f>IF($A389="","",IFERROR(ROW(INDEX('Subsidiary TB Converter '!$ED$1:$ED$267,MATCH(TRUE,INDEX(ISNUMBER(SEARCH("x"&amp;A389&amp;"x",'Subsidiary TB Converter '!$ED$1:$ED$267)),0),0))),""))</f>
        <v/>
      </c>
      <c r="H389" s="332"/>
      <c r="I389" s="1087" t="str">
        <f t="shared" ca="1" si="6"/>
        <v/>
      </c>
    </row>
    <row r="390" spans="1:9" x14ac:dyDescent="0.2">
      <c r="A390" s="1113"/>
      <c r="B390" s="1113"/>
      <c r="C390" s="1114"/>
      <c r="D390" s="1115"/>
      <c r="E390" s="1116"/>
      <c r="F390" s="1105"/>
      <c r="G390" s="1106" t="str">
        <f>IF($A390="","",IFERROR(ROW(INDEX('Subsidiary TB Converter '!$ED$1:$ED$267,MATCH(TRUE,INDEX(ISNUMBER(SEARCH("x"&amp;A390&amp;"x",'Subsidiary TB Converter '!$ED$1:$ED$267)),0),0))),""))</f>
        <v/>
      </c>
      <c r="H390" s="332"/>
      <c r="I390" s="1087" t="str">
        <f t="shared" ca="1" si="6"/>
        <v/>
      </c>
    </row>
    <row r="391" spans="1:9" x14ac:dyDescent="0.2">
      <c r="A391" s="1113"/>
      <c r="B391" s="1113"/>
      <c r="C391" s="1114"/>
      <c r="D391" s="1115"/>
      <c r="E391" s="1116"/>
      <c r="F391" s="1105"/>
      <c r="G391" s="1106" t="str">
        <f>IF($A391="","",IFERROR(ROW(INDEX('Subsidiary TB Converter '!$ED$1:$ED$267,MATCH(TRUE,INDEX(ISNUMBER(SEARCH("x"&amp;A391&amp;"x",'Subsidiary TB Converter '!$ED$1:$ED$267)),0),0))),""))</f>
        <v/>
      </c>
      <c r="H391" s="332"/>
      <c r="I391" s="1087" t="str">
        <f t="shared" ca="1" si="6"/>
        <v/>
      </c>
    </row>
    <row r="392" spans="1:9" x14ac:dyDescent="0.2">
      <c r="A392" s="1113"/>
      <c r="B392" s="1113"/>
      <c r="C392" s="1114"/>
      <c r="D392" s="1115"/>
      <c r="E392" s="1116"/>
      <c r="F392" s="1105"/>
      <c r="G392" s="1106" t="str">
        <f>IF($A392="","",IFERROR(ROW(INDEX('Subsidiary TB Converter '!$ED$1:$ED$267,MATCH(TRUE,INDEX(ISNUMBER(SEARCH("x"&amp;A392&amp;"x",'Subsidiary TB Converter '!$ED$1:$ED$267)),0),0))),""))</f>
        <v/>
      </c>
      <c r="H392" s="332"/>
      <c r="I392" s="1087" t="str">
        <f t="shared" ca="1" si="6"/>
        <v/>
      </c>
    </row>
    <row r="393" spans="1:9" x14ac:dyDescent="0.2">
      <c r="A393" s="1113"/>
      <c r="B393" s="1113"/>
      <c r="C393" s="1114"/>
      <c r="D393" s="1115"/>
      <c r="E393" s="1116"/>
      <c r="F393" s="1105"/>
      <c r="G393" s="1106" t="str">
        <f>IF($A393="","",IFERROR(ROW(INDEX('Subsidiary TB Converter '!$ED$1:$ED$267,MATCH(TRUE,INDEX(ISNUMBER(SEARCH("x"&amp;A393&amp;"x",'Subsidiary TB Converter '!$ED$1:$ED$267)),0),0))),""))</f>
        <v/>
      </c>
      <c r="H393" s="332"/>
      <c r="I393" s="1087" t="str">
        <f t="shared" ca="1" si="6"/>
        <v/>
      </c>
    </row>
    <row r="394" spans="1:9" x14ac:dyDescent="0.2">
      <c r="A394" s="1113"/>
      <c r="B394" s="1113"/>
      <c r="C394" s="1114"/>
      <c r="D394" s="1115"/>
      <c r="E394" s="1116"/>
      <c r="F394" s="1105"/>
      <c r="G394" s="1106" t="str">
        <f>IF($A394="","",IFERROR(ROW(INDEX('Subsidiary TB Converter '!$ED$1:$ED$267,MATCH(TRUE,INDEX(ISNUMBER(SEARCH("x"&amp;A394&amp;"x",'Subsidiary TB Converter '!$ED$1:$ED$267)),0),0))),""))</f>
        <v/>
      </c>
      <c r="H394" s="332"/>
      <c r="I394" s="1087" t="str">
        <f t="shared" ca="1" si="6"/>
        <v/>
      </c>
    </row>
    <row r="395" spans="1:9" x14ac:dyDescent="0.2">
      <c r="A395" s="1113"/>
      <c r="B395" s="1113"/>
      <c r="C395" s="1114"/>
      <c r="D395" s="1115"/>
      <c r="E395" s="1116"/>
      <c r="F395" s="1105"/>
      <c r="G395" s="1106" t="str">
        <f>IF($A395="","",IFERROR(ROW(INDEX('Subsidiary TB Converter '!$ED$1:$ED$267,MATCH(TRUE,INDEX(ISNUMBER(SEARCH("x"&amp;A395&amp;"x",'Subsidiary TB Converter '!$ED$1:$ED$267)),0),0))),""))</f>
        <v/>
      </c>
      <c r="H395" s="332"/>
      <c r="I395" s="1087" t="str">
        <f t="shared" ca="1" si="6"/>
        <v/>
      </c>
    </row>
    <row r="396" spans="1:9" x14ac:dyDescent="0.2">
      <c r="A396" s="1113"/>
      <c r="B396" s="1113"/>
      <c r="C396" s="1114"/>
      <c r="D396" s="1115"/>
      <c r="E396" s="1116"/>
      <c r="F396" s="1105"/>
      <c r="G396" s="1106" t="str">
        <f>IF($A396="","",IFERROR(ROW(INDEX('Subsidiary TB Converter '!$ED$1:$ED$267,MATCH(TRUE,INDEX(ISNUMBER(SEARCH("x"&amp;A396&amp;"x",'Subsidiary TB Converter '!$ED$1:$ED$267)),0),0))),""))</f>
        <v/>
      </c>
      <c r="H396" s="332"/>
      <c r="I396" s="1087" t="str">
        <f t="shared" ca="1" si="6"/>
        <v/>
      </c>
    </row>
    <row r="397" spans="1:9" x14ac:dyDescent="0.2">
      <c r="A397" s="1113"/>
      <c r="B397" s="1113"/>
      <c r="C397" s="1114"/>
      <c r="D397" s="1115"/>
      <c r="E397" s="1116"/>
      <c r="F397" s="1105"/>
      <c r="G397" s="1106" t="str">
        <f>IF($A397="","",IFERROR(ROW(INDEX('Subsidiary TB Converter '!$ED$1:$ED$267,MATCH(TRUE,INDEX(ISNUMBER(SEARCH("x"&amp;A397&amp;"x",'Subsidiary TB Converter '!$ED$1:$ED$267)),0),0))),""))</f>
        <v/>
      </c>
      <c r="H397" s="332"/>
      <c r="I397" s="1087" t="str">
        <f t="shared" ca="1" si="6"/>
        <v/>
      </c>
    </row>
    <row r="398" spans="1:9" x14ac:dyDescent="0.2">
      <c r="A398" s="1113"/>
      <c r="B398" s="1113"/>
      <c r="C398" s="1114"/>
      <c r="D398" s="1115"/>
      <c r="E398" s="1116"/>
      <c r="F398" s="1105"/>
      <c r="G398" s="1106" t="str">
        <f>IF($A398="","",IFERROR(ROW(INDEX('Subsidiary TB Converter '!$ED$1:$ED$267,MATCH(TRUE,INDEX(ISNUMBER(SEARCH("x"&amp;A398&amp;"x",'Subsidiary TB Converter '!$ED$1:$ED$267)),0),0))),""))</f>
        <v/>
      </c>
      <c r="H398" s="332"/>
      <c r="I398" s="1087" t="str">
        <f t="shared" ca="1" si="6"/>
        <v/>
      </c>
    </row>
    <row r="399" spans="1:9" x14ac:dyDescent="0.2">
      <c r="A399" s="1113"/>
      <c r="B399" s="1113"/>
      <c r="C399" s="1114"/>
      <c r="D399" s="1115"/>
      <c r="E399" s="1116"/>
      <c r="F399" s="1105"/>
      <c r="G399" s="1106" t="str">
        <f>IF($A399="","",IFERROR(ROW(INDEX('Subsidiary TB Converter '!$ED$1:$ED$267,MATCH(TRUE,INDEX(ISNUMBER(SEARCH("x"&amp;A399&amp;"x",'Subsidiary TB Converter '!$ED$1:$ED$267)),0),0))),""))</f>
        <v/>
      </c>
      <c r="H399" s="332"/>
      <c r="I399" s="1087" t="str">
        <f t="shared" ca="1" si="6"/>
        <v/>
      </c>
    </row>
    <row r="400" spans="1:9" x14ac:dyDescent="0.2">
      <c r="A400" s="1113"/>
      <c r="B400" s="1113"/>
      <c r="C400" s="1114"/>
      <c r="D400" s="1115"/>
      <c r="E400" s="1116"/>
      <c r="F400" s="1105"/>
      <c r="G400" s="1106" t="str">
        <f>IF($A400="","",IFERROR(ROW(INDEX('Subsidiary TB Converter '!$ED$1:$ED$267,MATCH(TRUE,INDEX(ISNUMBER(SEARCH("x"&amp;A400&amp;"x",'Subsidiary TB Converter '!$ED$1:$ED$267)),0),0))),""))</f>
        <v/>
      </c>
      <c r="H400" s="332"/>
      <c r="I400" s="1087" t="str">
        <f t="shared" ca="1" si="6"/>
        <v/>
      </c>
    </row>
    <row r="401" spans="1:9" x14ac:dyDescent="0.2">
      <c r="A401" s="1113"/>
      <c r="B401" s="1113"/>
      <c r="C401" s="1114"/>
      <c r="D401" s="1115"/>
      <c r="E401" s="1116"/>
      <c r="F401" s="1105"/>
      <c r="G401" s="1106" t="str">
        <f>IF($A401="","",IFERROR(ROW(INDEX('Subsidiary TB Converter '!$ED$1:$ED$267,MATCH(TRUE,INDEX(ISNUMBER(SEARCH("x"&amp;A401&amp;"x",'Subsidiary TB Converter '!$ED$1:$ED$267)),0),0))),""))</f>
        <v/>
      </c>
      <c r="H401" s="332"/>
      <c r="I401" s="1087" t="str">
        <f t="shared" ca="1" si="6"/>
        <v/>
      </c>
    </row>
    <row r="402" spans="1:9" x14ac:dyDescent="0.2">
      <c r="A402" s="1113"/>
      <c r="B402" s="1113"/>
      <c r="C402" s="1114"/>
      <c r="D402" s="1115"/>
      <c r="E402" s="1116"/>
      <c r="F402" s="1105"/>
      <c r="G402" s="1106" t="str">
        <f>IF($A402="","",IFERROR(ROW(INDEX('Subsidiary TB Converter '!$ED$1:$ED$267,MATCH(TRUE,INDEX(ISNUMBER(SEARCH("x"&amp;A402&amp;"x",'Subsidiary TB Converter '!$ED$1:$ED$267)),0),0))),""))</f>
        <v/>
      </c>
      <c r="H402" s="332"/>
      <c r="I402" s="1087" t="str">
        <f t="shared" ca="1" si="6"/>
        <v/>
      </c>
    </row>
    <row r="403" spans="1:9" x14ac:dyDescent="0.2">
      <c r="A403" s="1113"/>
      <c r="B403" s="1113"/>
      <c r="C403" s="1114"/>
      <c r="D403" s="1115"/>
      <c r="E403" s="1116"/>
      <c r="F403" s="1105"/>
      <c r="G403" s="1106" t="str">
        <f>IF($A403="","",IFERROR(ROW(INDEX('Subsidiary TB Converter '!$ED$1:$ED$267,MATCH(TRUE,INDEX(ISNUMBER(SEARCH("x"&amp;A403&amp;"x",'Subsidiary TB Converter '!$ED$1:$ED$267)),0),0))),""))</f>
        <v/>
      </c>
      <c r="H403" s="332"/>
      <c r="I403" s="1087" t="str">
        <f t="shared" ca="1" si="6"/>
        <v/>
      </c>
    </row>
    <row r="404" spans="1:9" x14ac:dyDescent="0.2">
      <c r="A404" s="1113"/>
      <c r="B404" s="1113"/>
      <c r="C404" s="1114"/>
      <c r="D404" s="1115"/>
      <c r="E404" s="1116"/>
      <c r="F404" s="1105"/>
      <c r="G404" s="1106" t="str">
        <f>IF($A404="","",IFERROR(ROW(INDEX('Subsidiary TB Converter '!$ED$1:$ED$267,MATCH(TRUE,INDEX(ISNUMBER(SEARCH("x"&amp;A404&amp;"x",'Subsidiary TB Converter '!$ED$1:$ED$267)),0),0))),""))</f>
        <v/>
      </c>
      <c r="H404" s="332"/>
      <c r="I404" s="1087" t="str">
        <f t="shared" ca="1" si="6"/>
        <v/>
      </c>
    </row>
    <row r="405" spans="1:9" x14ac:dyDescent="0.2">
      <c r="A405" s="1113"/>
      <c r="B405" s="1113"/>
      <c r="C405" s="1114"/>
      <c r="D405" s="1115"/>
      <c r="E405" s="1116"/>
      <c r="F405" s="1105"/>
      <c r="G405" s="1106" t="str">
        <f>IF($A405="","",IFERROR(ROW(INDEX('Subsidiary TB Converter '!$ED$1:$ED$267,MATCH(TRUE,INDEX(ISNUMBER(SEARCH("x"&amp;A405&amp;"x",'Subsidiary TB Converter '!$ED$1:$ED$267)),0),0))),""))</f>
        <v/>
      </c>
      <c r="H405" s="332"/>
      <c r="I405" s="1087" t="str">
        <f t="shared" ca="1" si="6"/>
        <v/>
      </c>
    </row>
    <row r="406" spans="1:9" x14ac:dyDescent="0.2">
      <c r="A406" s="1113"/>
      <c r="B406" s="1113"/>
      <c r="C406" s="1114"/>
      <c r="D406" s="1115"/>
      <c r="E406" s="1116"/>
      <c r="F406" s="1105"/>
      <c r="G406" s="1106" t="str">
        <f>IF($A406="","",IFERROR(ROW(INDEX('Subsidiary TB Converter '!$ED$1:$ED$267,MATCH(TRUE,INDEX(ISNUMBER(SEARCH("x"&amp;A406&amp;"x",'Subsidiary TB Converter '!$ED$1:$ED$267)),0),0))),""))</f>
        <v/>
      </c>
      <c r="H406" s="332"/>
      <c r="I406" s="1087" t="str">
        <f t="shared" ca="1" si="6"/>
        <v/>
      </c>
    </row>
    <row r="407" spans="1:9" x14ac:dyDescent="0.2">
      <c r="A407" s="1113"/>
      <c r="B407" s="1113"/>
      <c r="C407" s="1114"/>
      <c r="D407" s="1115"/>
      <c r="E407" s="1116"/>
      <c r="F407" s="1105"/>
      <c r="G407" s="1106" t="str">
        <f>IF($A407="","",IFERROR(ROW(INDEX('Subsidiary TB Converter '!$ED$1:$ED$267,MATCH(TRUE,INDEX(ISNUMBER(SEARCH("x"&amp;A407&amp;"x",'Subsidiary TB Converter '!$ED$1:$ED$267)),0),0))),""))</f>
        <v/>
      </c>
      <c r="H407" s="332"/>
      <c r="I407" s="1087" t="str">
        <f t="shared" ca="1" si="6"/>
        <v/>
      </c>
    </row>
    <row r="408" spans="1:9" x14ac:dyDescent="0.2">
      <c r="A408" s="1113"/>
      <c r="B408" s="1113"/>
      <c r="C408" s="1114"/>
      <c r="D408" s="1115"/>
      <c r="E408" s="1116"/>
      <c r="F408" s="1105"/>
      <c r="G408" s="1106" t="str">
        <f>IF($A408="","",IFERROR(ROW(INDEX('Subsidiary TB Converter '!$ED$1:$ED$267,MATCH(TRUE,INDEX(ISNUMBER(SEARCH("x"&amp;A408&amp;"x",'Subsidiary TB Converter '!$ED$1:$ED$267)),0),0))),""))</f>
        <v/>
      </c>
      <c r="H408" s="332"/>
      <c r="I408" s="1087" t="str">
        <f t="shared" ca="1" si="6"/>
        <v/>
      </c>
    </row>
    <row r="409" spans="1:9" x14ac:dyDescent="0.2">
      <c r="A409" s="1113"/>
      <c r="B409" s="1113"/>
      <c r="C409" s="1114"/>
      <c r="D409" s="1115"/>
      <c r="E409" s="1116"/>
      <c r="F409" s="1105"/>
      <c r="G409" s="1106" t="str">
        <f>IF($A409="","",IFERROR(ROW(INDEX('Subsidiary TB Converter '!$ED$1:$ED$267,MATCH(TRUE,INDEX(ISNUMBER(SEARCH("x"&amp;A409&amp;"x",'Subsidiary TB Converter '!$ED$1:$ED$267)),0),0))),""))</f>
        <v/>
      </c>
      <c r="H409" s="332"/>
      <c r="I409" s="1087" t="str">
        <f t="shared" ca="1" si="6"/>
        <v/>
      </c>
    </row>
    <row r="410" spans="1:9" x14ac:dyDescent="0.2">
      <c r="A410" s="1113"/>
      <c r="B410" s="1113"/>
      <c r="C410" s="1114"/>
      <c r="D410" s="1115"/>
      <c r="E410" s="1116"/>
      <c r="F410" s="1105"/>
      <c r="G410" s="1106" t="str">
        <f>IF($A410="","",IFERROR(ROW(INDEX('Subsidiary TB Converter '!$ED$1:$ED$267,MATCH(TRUE,INDEX(ISNUMBER(SEARCH("x"&amp;A410&amp;"x",'Subsidiary TB Converter '!$ED$1:$ED$267)),0),0))),""))</f>
        <v/>
      </c>
      <c r="H410" s="332"/>
      <c r="I410" s="1087" t="str">
        <f t="shared" ca="1" si="6"/>
        <v/>
      </c>
    </row>
    <row r="411" spans="1:9" x14ac:dyDescent="0.2">
      <c r="A411" s="1113"/>
      <c r="B411" s="1113"/>
      <c r="C411" s="1114"/>
      <c r="D411" s="1115"/>
      <c r="E411" s="1116"/>
      <c r="F411" s="1105"/>
      <c r="G411" s="1106" t="str">
        <f>IF($A411="","",IFERROR(ROW(INDEX('Subsidiary TB Converter '!$ED$1:$ED$267,MATCH(TRUE,INDEX(ISNUMBER(SEARCH("x"&amp;A411&amp;"x",'Subsidiary TB Converter '!$ED$1:$ED$267)),0),0))),""))</f>
        <v/>
      </c>
      <c r="H411" s="332"/>
      <c r="I411" s="1087" t="str">
        <f t="shared" ca="1" si="6"/>
        <v/>
      </c>
    </row>
    <row r="412" spans="1:9" x14ac:dyDescent="0.2">
      <c r="A412" s="1113"/>
      <c r="B412" s="1113"/>
      <c r="C412" s="1114"/>
      <c r="D412" s="1115"/>
      <c r="E412" s="1116"/>
      <c r="F412" s="1105"/>
      <c r="G412" s="1106" t="str">
        <f>IF($A412="","",IFERROR(ROW(INDEX('Subsidiary TB Converter '!$ED$1:$ED$267,MATCH(TRUE,INDEX(ISNUMBER(SEARCH("x"&amp;A412&amp;"x",'Subsidiary TB Converter '!$ED$1:$ED$267)),0),0))),""))</f>
        <v/>
      </c>
      <c r="H412" s="332"/>
      <c r="I412" s="1087" t="str">
        <f t="shared" ca="1" si="6"/>
        <v/>
      </c>
    </row>
    <row r="413" spans="1:9" x14ac:dyDescent="0.2">
      <c r="A413" s="1113"/>
      <c r="B413" s="1113"/>
      <c r="C413" s="1114"/>
      <c r="D413" s="1115"/>
      <c r="E413" s="1116"/>
      <c r="F413" s="1105"/>
      <c r="G413" s="1106" t="str">
        <f>IF($A413="","",IFERROR(ROW(INDEX('Subsidiary TB Converter '!$ED$1:$ED$267,MATCH(TRUE,INDEX(ISNUMBER(SEARCH("x"&amp;A413&amp;"x",'Subsidiary TB Converter '!$ED$1:$ED$267)),0),0))),""))</f>
        <v/>
      </c>
      <c r="H413" s="332"/>
      <c r="I413" s="1087" t="str">
        <f t="shared" ca="1" si="6"/>
        <v/>
      </c>
    </row>
    <row r="414" spans="1:9" x14ac:dyDescent="0.2">
      <c r="A414" s="1113"/>
      <c r="B414" s="1113"/>
      <c r="C414" s="1114"/>
      <c r="D414" s="1115"/>
      <c r="E414" s="1116"/>
      <c r="F414" s="1105"/>
      <c r="G414" s="1106" t="str">
        <f>IF($A414="","",IFERROR(ROW(INDEX('Subsidiary TB Converter '!$ED$1:$ED$267,MATCH(TRUE,INDEX(ISNUMBER(SEARCH("x"&amp;A414&amp;"x",'Subsidiary TB Converter '!$ED$1:$ED$267)),0),0))),""))</f>
        <v/>
      </c>
      <c r="H414" s="332"/>
      <c r="I414" s="1087" t="str">
        <f t="shared" ca="1" si="6"/>
        <v/>
      </c>
    </row>
    <row r="415" spans="1:9" x14ac:dyDescent="0.2">
      <c r="A415" s="1113"/>
      <c r="B415" s="1113"/>
      <c r="C415" s="1114"/>
      <c r="D415" s="1115"/>
      <c r="E415" s="1116"/>
      <c r="F415" s="1105"/>
      <c r="G415" s="1106" t="str">
        <f>IF($A415="","",IFERROR(ROW(INDEX('Subsidiary TB Converter '!$ED$1:$ED$267,MATCH(TRUE,INDEX(ISNUMBER(SEARCH("x"&amp;A415&amp;"x",'Subsidiary TB Converter '!$ED$1:$ED$267)),0),0))),""))</f>
        <v/>
      </c>
      <c r="H415" s="332"/>
      <c r="I415" s="1087" t="str">
        <f t="shared" ca="1" si="6"/>
        <v/>
      </c>
    </row>
    <row r="416" spans="1:9" x14ac:dyDescent="0.2">
      <c r="A416" s="1113"/>
      <c r="B416" s="1113"/>
      <c r="C416" s="1114"/>
      <c r="D416" s="1115"/>
      <c r="E416" s="1116"/>
      <c r="F416" s="1105"/>
      <c r="G416" s="1106" t="str">
        <f>IF($A416="","",IFERROR(ROW(INDEX('Subsidiary TB Converter '!$ED$1:$ED$267,MATCH(TRUE,INDEX(ISNUMBER(SEARCH("x"&amp;A416&amp;"x",'Subsidiary TB Converter '!$ED$1:$ED$267)),0),0))),""))</f>
        <v/>
      </c>
      <c r="H416" s="332"/>
      <c r="I416" s="1087" t="str">
        <f t="shared" ca="1" si="6"/>
        <v/>
      </c>
    </row>
    <row r="417" spans="1:9" x14ac:dyDescent="0.2">
      <c r="A417" s="1113"/>
      <c r="B417" s="1113"/>
      <c r="C417" s="1114"/>
      <c r="D417" s="1115"/>
      <c r="E417" s="1116"/>
      <c r="F417" s="1105"/>
      <c r="G417" s="1106" t="str">
        <f>IF($A417="","",IFERROR(ROW(INDEX('Subsidiary TB Converter '!$ED$1:$ED$267,MATCH(TRUE,INDEX(ISNUMBER(SEARCH("x"&amp;A417&amp;"x",'Subsidiary TB Converter '!$ED$1:$ED$267)),0),0))),""))</f>
        <v/>
      </c>
      <c r="H417" s="332"/>
      <c r="I417" s="1087" t="str">
        <f t="shared" ca="1" si="6"/>
        <v/>
      </c>
    </row>
    <row r="418" spans="1:9" x14ac:dyDescent="0.2">
      <c r="A418" s="1113"/>
      <c r="B418" s="1113"/>
      <c r="C418" s="1114"/>
      <c r="D418" s="1115"/>
      <c r="E418" s="1116"/>
      <c r="F418" s="1105"/>
      <c r="G418" s="1106" t="str">
        <f>IF($A418="","",IFERROR(ROW(INDEX('Subsidiary TB Converter '!$ED$1:$ED$267,MATCH(TRUE,INDEX(ISNUMBER(SEARCH("x"&amp;A418&amp;"x",'Subsidiary TB Converter '!$ED$1:$ED$267)),0),0))),""))</f>
        <v/>
      </c>
      <c r="H418" s="332"/>
      <c r="I418" s="1087" t="str">
        <f t="shared" ca="1" si="6"/>
        <v/>
      </c>
    </row>
    <row r="419" spans="1:9" x14ac:dyDescent="0.2">
      <c r="A419" s="1113"/>
      <c r="B419" s="1113"/>
      <c r="C419" s="1114"/>
      <c r="D419" s="1115"/>
      <c r="E419" s="1116"/>
      <c r="F419" s="1105"/>
      <c r="G419" s="1106" t="str">
        <f>IF($A419="","",IFERROR(ROW(INDEX('Subsidiary TB Converter '!$ED$1:$ED$267,MATCH(TRUE,INDEX(ISNUMBER(SEARCH("x"&amp;A419&amp;"x",'Subsidiary TB Converter '!$ED$1:$ED$267)),0),0))),""))</f>
        <v/>
      </c>
      <c r="H419" s="332"/>
      <c r="I419" s="1087" t="str">
        <f t="shared" ca="1" si="6"/>
        <v/>
      </c>
    </row>
    <row r="420" spans="1:9" x14ac:dyDescent="0.2">
      <c r="A420" s="1113"/>
      <c r="B420" s="1113"/>
      <c r="C420" s="1114"/>
      <c r="D420" s="1115"/>
      <c r="E420" s="1116"/>
      <c r="F420" s="1105"/>
      <c r="G420" s="1106" t="str">
        <f>IF($A420="","",IFERROR(ROW(INDEX('Subsidiary TB Converter '!$ED$1:$ED$267,MATCH(TRUE,INDEX(ISNUMBER(SEARCH("x"&amp;A420&amp;"x",'Subsidiary TB Converter '!$ED$1:$ED$267)),0),0))),""))</f>
        <v/>
      </c>
      <c r="H420" s="332"/>
      <c r="I420" s="1087" t="str">
        <f t="shared" ca="1" si="6"/>
        <v/>
      </c>
    </row>
    <row r="421" spans="1:9" x14ac:dyDescent="0.2">
      <c r="A421" s="1113"/>
      <c r="B421" s="1113"/>
      <c r="C421" s="1114"/>
      <c r="D421" s="1115"/>
      <c r="E421" s="1116"/>
      <c r="F421" s="1105"/>
      <c r="G421" s="1106" t="str">
        <f>IF($A421="","",IFERROR(ROW(INDEX('Subsidiary TB Converter '!$ED$1:$ED$267,MATCH(TRUE,INDEX(ISNUMBER(SEARCH("x"&amp;A421&amp;"x",'Subsidiary TB Converter '!$ED$1:$ED$267)),0),0))),""))</f>
        <v/>
      </c>
      <c r="H421" s="332"/>
      <c r="I421" s="1087" t="str">
        <f t="shared" ca="1" si="6"/>
        <v/>
      </c>
    </row>
    <row r="422" spans="1:9" x14ac:dyDescent="0.2">
      <c r="A422" s="1113"/>
      <c r="B422" s="1113"/>
      <c r="C422" s="1114"/>
      <c r="D422" s="1115"/>
      <c r="E422" s="1116"/>
      <c r="F422" s="1105"/>
      <c r="G422" s="1106" t="str">
        <f>IF($A422="","",IFERROR(ROW(INDEX('Subsidiary TB Converter '!$ED$1:$ED$267,MATCH(TRUE,INDEX(ISNUMBER(SEARCH("x"&amp;A422&amp;"x",'Subsidiary TB Converter '!$ED$1:$ED$267)),0),0))),""))</f>
        <v/>
      </c>
      <c r="H422" s="332"/>
      <c r="I422" s="1087" t="str">
        <f t="shared" ca="1" si="6"/>
        <v/>
      </c>
    </row>
    <row r="423" spans="1:9" x14ac:dyDescent="0.2">
      <c r="A423" s="1113"/>
      <c r="B423" s="1113"/>
      <c r="C423" s="1114"/>
      <c r="D423" s="1115"/>
      <c r="E423" s="1116"/>
      <c r="F423" s="1105"/>
      <c r="G423" s="1106" t="str">
        <f>IF($A423="","",IFERROR(ROW(INDEX('Subsidiary TB Converter '!$ED$1:$ED$267,MATCH(TRUE,INDEX(ISNUMBER(SEARCH("x"&amp;A423&amp;"x",'Subsidiary TB Converter '!$ED$1:$ED$267)),0),0))),""))</f>
        <v/>
      </c>
      <c r="H423" s="332"/>
      <c r="I423" s="1087" t="str">
        <f t="shared" ca="1" si="6"/>
        <v/>
      </c>
    </row>
    <row r="424" spans="1:9" x14ac:dyDescent="0.2">
      <c r="A424" s="1113"/>
      <c r="B424" s="1113"/>
      <c r="C424" s="1114"/>
      <c r="D424" s="1115"/>
      <c r="E424" s="1116"/>
      <c r="F424" s="1105"/>
      <c r="G424" s="1106" t="str">
        <f>IF($A424="","",IFERROR(ROW(INDEX('Subsidiary TB Converter '!$ED$1:$ED$267,MATCH(TRUE,INDEX(ISNUMBER(SEARCH("x"&amp;A424&amp;"x",'Subsidiary TB Converter '!$ED$1:$ED$267)),0),0))),""))</f>
        <v/>
      </c>
      <c r="H424" s="332"/>
      <c r="I424" s="1087" t="str">
        <f t="shared" ca="1" si="6"/>
        <v/>
      </c>
    </row>
    <row r="425" spans="1:9" x14ac:dyDescent="0.2">
      <c r="A425" s="1113"/>
      <c r="B425" s="1113"/>
      <c r="C425" s="1114"/>
      <c r="D425" s="1115"/>
      <c r="E425" s="1116"/>
      <c r="F425" s="1105"/>
      <c r="G425" s="1106" t="str">
        <f>IF($A425="","",IFERROR(ROW(INDEX('Subsidiary TB Converter '!$ED$1:$ED$267,MATCH(TRUE,INDEX(ISNUMBER(SEARCH("x"&amp;A425&amp;"x",'Subsidiary TB Converter '!$ED$1:$ED$267)),0),0))),""))</f>
        <v/>
      </c>
      <c r="H425" s="332"/>
      <c r="I425" s="1087" t="str">
        <f t="shared" ca="1" si="6"/>
        <v/>
      </c>
    </row>
    <row r="426" spans="1:9" x14ac:dyDescent="0.2">
      <c r="A426" s="1113"/>
      <c r="B426" s="1113"/>
      <c r="C426" s="1114"/>
      <c r="D426" s="1115"/>
      <c r="E426" s="1116"/>
      <c r="F426" s="1105"/>
      <c r="G426" s="1106" t="str">
        <f>IF($A426="","",IFERROR(ROW(INDEX('Subsidiary TB Converter '!$ED$1:$ED$267,MATCH(TRUE,INDEX(ISNUMBER(SEARCH("x"&amp;A426&amp;"x",'Subsidiary TB Converter '!$ED$1:$ED$267)),0),0))),""))</f>
        <v/>
      </c>
      <c r="H426" s="332"/>
      <c r="I426" s="1087" t="str">
        <f t="shared" ca="1" si="6"/>
        <v/>
      </c>
    </row>
    <row r="427" spans="1:9" x14ac:dyDescent="0.2">
      <c r="A427" s="1113"/>
      <c r="B427" s="1113"/>
      <c r="C427" s="1114"/>
      <c r="D427" s="1115"/>
      <c r="E427" s="1116"/>
      <c r="F427" s="1105"/>
      <c r="G427" s="1106" t="str">
        <f>IF($A427="","",IFERROR(ROW(INDEX('Subsidiary TB Converter '!$ED$1:$ED$267,MATCH(TRUE,INDEX(ISNUMBER(SEARCH("x"&amp;A427&amp;"x",'Subsidiary TB Converter '!$ED$1:$ED$267)),0),0))),""))</f>
        <v/>
      </c>
      <c r="H427" s="332"/>
      <c r="I427" s="1087" t="str">
        <f t="shared" ca="1" si="6"/>
        <v/>
      </c>
    </row>
    <row r="428" spans="1:9" x14ac:dyDescent="0.2">
      <c r="A428" s="1113"/>
      <c r="B428" s="1113"/>
      <c r="C428" s="1114"/>
      <c r="D428" s="1115"/>
      <c r="E428" s="1116"/>
      <c r="F428" s="1105"/>
      <c r="G428" s="1106" t="str">
        <f>IF($A428="","",IFERROR(ROW(INDEX('Subsidiary TB Converter '!$ED$1:$ED$267,MATCH(TRUE,INDEX(ISNUMBER(SEARCH("x"&amp;A428&amp;"x",'Subsidiary TB Converter '!$ED$1:$ED$267)),0),0))),""))</f>
        <v/>
      </c>
      <c r="H428" s="332"/>
      <c r="I428" s="1087" t="str">
        <f t="shared" ca="1" si="6"/>
        <v/>
      </c>
    </row>
    <row r="429" spans="1:9" x14ac:dyDescent="0.2">
      <c r="A429" s="1113"/>
      <c r="B429" s="1113"/>
      <c r="C429" s="1114"/>
      <c r="D429" s="1115"/>
      <c r="E429" s="1116"/>
      <c r="F429" s="1105"/>
      <c r="G429" s="1106" t="str">
        <f>IF($A429="","",IFERROR(ROW(INDEX('Subsidiary TB Converter '!$ED$1:$ED$267,MATCH(TRUE,INDEX(ISNUMBER(SEARCH("x"&amp;A429&amp;"x",'Subsidiary TB Converter '!$ED$1:$ED$267)),0),0))),""))</f>
        <v/>
      </c>
      <c r="H429" s="332"/>
      <c r="I429" s="1087" t="str">
        <f t="shared" ca="1" si="6"/>
        <v/>
      </c>
    </row>
    <row r="430" spans="1:9" x14ac:dyDescent="0.2">
      <c r="A430" s="1113"/>
      <c r="B430" s="1113"/>
      <c r="C430" s="1114"/>
      <c r="D430" s="1115"/>
      <c r="E430" s="1116"/>
      <c r="F430" s="1105"/>
      <c r="G430" s="1106" t="str">
        <f>IF($A430="","",IFERROR(ROW(INDEX('Subsidiary TB Converter '!$ED$1:$ED$267,MATCH(TRUE,INDEX(ISNUMBER(SEARCH("x"&amp;A430&amp;"x",'Subsidiary TB Converter '!$ED$1:$ED$267)),0),0))),""))</f>
        <v/>
      </c>
      <c r="H430" s="332"/>
      <c r="I430" s="1087" t="str">
        <f t="shared" ca="1" si="6"/>
        <v/>
      </c>
    </row>
    <row r="431" spans="1:9" x14ac:dyDescent="0.2">
      <c r="A431" s="1113"/>
      <c r="B431" s="1113"/>
      <c r="C431" s="1114"/>
      <c r="D431" s="1115"/>
      <c r="E431" s="1116"/>
      <c r="F431" s="1105"/>
      <c r="G431" s="1106" t="str">
        <f>IF($A431="","",IFERROR(ROW(INDEX('Subsidiary TB Converter '!$ED$1:$ED$267,MATCH(TRUE,INDEX(ISNUMBER(SEARCH("x"&amp;A431&amp;"x",'Subsidiary TB Converter '!$ED$1:$ED$267)),0),0))),""))</f>
        <v/>
      </c>
      <c r="H431" s="332"/>
      <c r="I431" s="1087" t="str">
        <f t="shared" ca="1" si="6"/>
        <v/>
      </c>
    </row>
    <row r="432" spans="1:9" x14ac:dyDescent="0.2">
      <c r="A432" s="1113"/>
      <c r="B432" s="1113"/>
      <c r="C432" s="1114"/>
      <c r="D432" s="1115"/>
      <c r="E432" s="1116"/>
      <c r="F432" s="1105"/>
      <c r="G432" s="1106" t="str">
        <f>IF($A432="","",IFERROR(ROW(INDEX('Subsidiary TB Converter '!$ED$1:$ED$267,MATCH(TRUE,INDEX(ISNUMBER(SEARCH("x"&amp;A432&amp;"x",'Subsidiary TB Converter '!$ED$1:$ED$267)),0),0))),""))</f>
        <v/>
      </c>
      <c r="H432" s="332"/>
      <c r="I432" s="1087" t="str">
        <f t="shared" ca="1" si="6"/>
        <v/>
      </c>
    </row>
    <row r="433" spans="1:9" x14ac:dyDescent="0.2">
      <c r="A433" s="1113"/>
      <c r="B433" s="1113"/>
      <c r="C433" s="1114"/>
      <c r="D433" s="1115"/>
      <c r="E433" s="1116"/>
      <c r="F433" s="1105"/>
      <c r="G433" s="1106" t="str">
        <f>IF($A433="","",IFERROR(ROW(INDEX('Subsidiary TB Converter '!$ED$1:$ED$267,MATCH(TRUE,INDEX(ISNUMBER(SEARCH("x"&amp;A433&amp;"x",'Subsidiary TB Converter '!$ED$1:$ED$267)),0),0))),""))</f>
        <v/>
      </c>
      <c r="H433" s="332"/>
      <c r="I433" s="1087" t="str">
        <f t="shared" ca="1" si="6"/>
        <v/>
      </c>
    </row>
    <row r="434" spans="1:9" x14ac:dyDescent="0.2">
      <c r="A434" s="1113"/>
      <c r="B434" s="1113"/>
      <c r="C434" s="1114"/>
      <c r="D434" s="1115"/>
      <c r="E434" s="1116"/>
      <c r="F434" s="1105"/>
      <c r="G434" s="1106" t="str">
        <f>IF($A434="","",IFERROR(ROW(INDEX('Subsidiary TB Converter '!$ED$1:$ED$267,MATCH(TRUE,INDEX(ISNUMBER(SEARCH("x"&amp;A434&amp;"x",'Subsidiary TB Converter '!$ED$1:$ED$267)),0),0))),""))</f>
        <v/>
      </c>
      <c r="H434" s="332"/>
      <c r="I434" s="1087" t="str">
        <f t="shared" ca="1" si="6"/>
        <v/>
      </c>
    </row>
    <row r="435" spans="1:9" x14ac:dyDescent="0.2">
      <c r="A435" s="1113"/>
      <c r="B435" s="1113"/>
      <c r="C435" s="1114"/>
      <c r="D435" s="1115"/>
      <c r="E435" s="1116"/>
      <c r="F435" s="1105"/>
      <c r="G435" s="1106" t="str">
        <f>IF($A435="","",IFERROR(ROW(INDEX('Subsidiary TB Converter '!$ED$1:$ED$267,MATCH(TRUE,INDEX(ISNUMBER(SEARCH("x"&amp;A435&amp;"x",'Subsidiary TB Converter '!$ED$1:$ED$267)),0),0))),""))</f>
        <v/>
      </c>
      <c r="H435" s="332"/>
      <c r="I435" s="1087" t="str">
        <f t="shared" ca="1" si="6"/>
        <v/>
      </c>
    </row>
    <row r="436" spans="1:9" x14ac:dyDescent="0.2">
      <c r="A436" s="1113"/>
      <c r="B436" s="1113"/>
      <c r="C436" s="1114"/>
      <c r="D436" s="1115"/>
      <c r="E436" s="1116"/>
      <c r="F436" s="1105"/>
      <c r="G436" s="1106" t="str">
        <f>IF($A436="","",IFERROR(ROW(INDEX('Subsidiary TB Converter '!$ED$1:$ED$267,MATCH(TRUE,INDEX(ISNUMBER(SEARCH("x"&amp;A436&amp;"x",'Subsidiary TB Converter '!$ED$1:$ED$267)),0),0))),""))</f>
        <v/>
      </c>
      <c r="H436" s="332"/>
      <c r="I436" s="1087" t="str">
        <f t="shared" ca="1" si="6"/>
        <v/>
      </c>
    </row>
    <row r="437" spans="1:9" x14ac:dyDescent="0.2">
      <c r="A437" s="1113"/>
      <c r="B437" s="1113"/>
      <c r="C437" s="1114"/>
      <c r="D437" s="1115"/>
      <c r="E437" s="1116"/>
      <c r="F437" s="1105"/>
      <c r="G437" s="1106" t="str">
        <f>IF($A437="","",IFERROR(ROW(INDEX('Subsidiary TB Converter '!$ED$1:$ED$267,MATCH(TRUE,INDEX(ISNUMBER(SEARCH("x"&amp;A437&amp;"x",'Subsidiary TB Converter '!$ED$1:$ED$267)),0),0))),""))</f>
        <v/>
      </c>
      <c r="H437" s="332"/>
      <c r="I437" s="1087" t="str">
        <f t="shared" ca="1" si="6"/>
        <v/>
      </c>
    </row>
    <row r="438" spans="1:9" x14ac:dyDescent="0.2">
      <c r="A438" s="1113"/>
      <c r="B438" s="1113"/>
      <c r="C438" s="1114"/>
      <c r="D438" s="1115"/>
      <c r="E438" s="1116"/>
      <c r="F438" s="1105"/>
      <c r="G438" s="1106" t="str">
        <f>IF($A438="","",IFERROR(ROW(INDEX('Subsidiary TB Converter '!$ED$1:$ED$267,MATCH(TRUE,INDEX(ISNUMBER(SEARCH("x"&amp;A438&amp;"x",'Subsidiary TB Converter '!$ED$1:$ED$267)),0),0))),""))</f>
        <v/>
      </c>
      <c r="H438" s="332"/>
      <c r="I438" s="1087" t="str">
        <f t="shared" ca="1" si="6"/>
        <v/>
      </c>
    </row>
    <row r="439" spans="1:9" x14ac:dyDescent="0.2">
      <c r="A439" s="1113"/>
      <c r="B439" s="1113"/>
      <c r="C439" s="1114"/>
      <c r="D439" s="1115"/>
      <c r="E439" s="1116"/>
      <c r="F439" s="1105"/>
      <c r="G439" s="1106" t="str">
        <f>IF($A439="","",IFERROR(ROW(INDEX('Subsidiary TB Converter '!$ED$1:$ED$267,MATCH(TRUE,INDEX(ISNUMBER(SEARCH("x"&amp;A439&amp;"x",'Subsidiary TB Converter '!$ED$1:$ED$267)),0),0))),""))</f>
        <v/>
      </c>
      <c r="H439" s="332"/>
      <c r="I439" s="1087" t="str">
        <f t="shared" ca="1" si="6"/>
        <v/>
      </c>
    </row>
    <row r="440" spans="1:9" x14ac:dyDescent="0.2">
      <c r="A440" s="1113"/>
      <c r="B440" s="1113"/>
      <c r="C440" s="1114"/>
      <c r="D440" s="1115"/>
      <c r="E440" s="1116"/>
      <c r="F440" s="1105"/>
      <c r="G440" s="1106" t="str">
        <f>IF($A440="","",IFERROR(ROW(INDEX('Subsidiary TB Converter '!$ED$1:$ED$267,MATCH(TRUE,INDEX(ISNUMBER(SEARCH("x"&amp;A440&amp;"x",'Subsidiary TB Converter '!$ED$1:$ED$267)),0),0))),""))</f>
        <v/>
      </c>
      <c r="H440" s="332"/>
      <c r="I440" s="1087" t="str">
        <f t="shared" ca="1" si="6"/>
        <v/>
      </c>
    </row>
    <row r="441" spans="1:9" x14ac:dyDescent="0.2">
      <c r="A441" s="1113"/>
      <c r="B441" s="1113"/>
      <c r="C441" s="1114"/>
      <c r="D441" s="1115"/>
      <c r="E441" s="1116"/>
      <c r="F441" s="1105"/>
      <c r="G441" s="1106" t="str">
        <f>IF($A441="","",IFERROR(ROW(INDEX('Subsidiary TB Converter '!$ED$1:$ED$267,MATCH(TRUE,INDEX(ISNUMBER(SEARCH("x"&amp;A441&amp;"x",'Subsidiary TB Converter '!$ED$1:$ED$267)),0),0))),""))</f>
        <v/>
      </c>
      <c r="H441" s="332"/>
      <c r="I441" s="1087" t="str">
        <f t="shared" ca="1" si="6"/>
        <v/>
      </c>
    </row>
    <row r="442" spans="1:9" x14ac:dyDescent="0.2">
      <c r="A442" s="1113"/>
      <c r="B442" s="1113"/>
      <c r="C442" s="1114"/>
      <c r="D442" s="1115"/>
      <c r="E442" s="1116"/>
      <c r="F442" s="1105"/>
      <c r="G442" s="1106" t="str">
        <f>IF($A442="","",IFERROR(ROW(INDEX('Subsidiary TB Converter '!$ED$1:$ED$267,MATCH(TRUE,INDEX(ISNUMBER(SEARCH("x"&amp;A442&amp;"x",'Subsidiary TB Converter '!$ED$1:$ED$267)),0),0))),""))</f>
        <v/>
      </c>
      <c r="H442" s="332"/>
      <c r="I442" s="1087" t="str">
        <f t="shared" ca="1" si="6"/>
        <v/>
      </c>
    </row>
    <row r="443" spans="1:9" x14ac:dyDescent="0.2">
      <c r="A443" s="1113"/>
      <c r="B443" s="1113"/>
      <c r="C443" s="1114"/>
      <c r="D443" s="1115"/>
      <c r="E443" s="1116"/>
      <c r="F443" s="1105"/>
      <c r="G443" s="1106" t="str">
        <f>IF($A443="","",IFERROR(ROW(INDEX('Subsidiary TB Converter '!$ED$1:$ED$267,MATCH(TRUE,INDEX(ISNUMBER(SEARCH("x"&amp;A443&amp;"x",'Subsidiary TB Converter '!$ED$1:$ED$267)),0),0))),""))</f>
        <v/>
      </c>
      <c r="H443" s="332"/>
      <c r="I443" s="1087" t="str">
        <f t="shared" ca="1" si="6"/>
        <v/>
      </c>
    </row>
    <row r="444" spans="1:9" x14ac:dyDescent="0.2">
      <c r="A444" s="1113"/>
      <c r="B444" s="1113"/>
      <c r="C444" s="1114"/>
      <c r="D444" s="1115"/>
      <c r="E444" s="1116"/>
      <c r="F444" s="1105"/>
      <c r="G444" s="1106" t="str">
        <f>IF($A444="","",IFERROR(ROW(INDEX('Subsidiary TB Converter '!$ED$1:$ED$267,MATCH(TRUE,INDEX(ISNUMBER(SEARCH("x"&amp;A444&amp;"x",'Subsidiary TB Converter '!$ED$1:$ED$267)),0),0))),""))</f>
        <v/>
      </c>
      <c r="H444" s="332"/>
      <c r="I444" s="1087" t="str">
        <f t="shared" ca="1" si="6"/>
        <v/>
      </c>
    </row>
    <row r="445" spans="1:9" x14ac:dyDescent="0.2">
      <c r="A445" s="1113"/>
      <c r="B445" s="1113"/>
      <c r="C445" s="1114"/>
      <c r="D445" s="1115"/>
      <c r="E445" s="1116"/>
      <c r="F445" s="1105"/>
      <c r="G445" s="1106" t="str">
        <f>IF($A445="","",IFERROR(ROW(INDEX('Subsidiary TB Converter '!$ED$1:$ED$267,MATCH(TRUE,INDEX(ISNUMBER(SEARCH("x"&amp;A445&amp;"x",'Subsidiary TB Converter '!$ED$1:$ED$267)),0),0))),""))</f>
        <v/>
      </c>
      <c r="H445" s="332"/>
      <c r="I445" s="1087" t="str">
        <f t="shared" ca="1" si="6"/>
        <v/>
      </c>
    </row>
    <row r="446" spans="1:9" x14ac:dyDescent="0.2">
      <c r="A446" s="1113"/>
      <c r="B446" s="1113"/>
      <c r="C446" s="1114"/>
      <c r="D446" s="1115"/>
      <c r="E446" s="1116"/>
      <c r="F446" s="1105"/>
      <c r="G446" s="1106" t="str">
        <f>IF($A446="","",IFERROR(ROW(INDEX('Subsidiary TB Converter '!$ED$1:$ED$267,MATCH(TRUE,INDEX(ISNUMBER(SEARCH("x"&amp;A446&amp;"x",'Subsidiary TB Converter '!$ED$1:$ED$267)),0),0))),""))</f>
        <v/>
      </c>
      <c r="H446" s="332"/>
      <c r="I446" s="1087" t="str">
        <f t="shared" ca="1" si="6"/>
        <v/>
      </c>
    </row>
    <row r="447" spans="1:9" x14ac:dyDescent="0.2">
      <c r="A447" s="1113"/>
      <c r="B447" s="1113"/>
      <c r="C447" s="1114"/>
      <c r="D447" s="1115"/>
      <c r="E447" s="1116"/>
      <c r="F447" s="1105"/>
      <c r="G447" s="1106" t="str">
        <f>IF($A447="","",IFERROR(ROW(INDEX('Subsidiary TB Converter '!$ED$1:$ED$267,MATCH(TRUE,INDEX(ISNUMBER(SEARCH("x"&amp;A447&amp;"x",'Subsidiary TB Converter '!$ED$1:$ED$267)),0),0))),""))</f>
        <v/>
      </c>
      <c r="H447" s="332"/>
      <c r="I447" s="1087" t="str">
        <f t="shared" ca="1" si="6"/>
        <v/>
      </c>
    </row>
    <row r="448" spans="1:9" x14ac:dyDescent="0.2">
      <c r="A448" s="1113"/>
      <c r="B448" s="1113"/>
      <c r="C448" s="1114"/>
      <c r="D448" s="1115"/>
      <c r="E448" s="1116"/>
      <c r="F448" s="1105"/>
      <c r="G448" s="1106" t="str">
        <f>IF($A448="","",IFERROR(ROW(INDEX('Subsidiary TB Converter '!$ED$1:$ED$267,MATCH(TRUE,INDEX(ISNUMBER(SEARCH("x"&amp;A448&amp;"x",'Subsidiary TB Converter '!$ED$1:$ED$267)),0),0))),""))</f>
        <v/>
      </c>
      <c r="H448" s="332"/>
      <c r="I448" s="1087" t="str">
        <f t="shared" ca="1" si="6"/>
        <v/>
      </c>
    </row>
    <row r="449" spans="1:9" x14ac:dyDescent="0.2">
      <c r="A449" s="1113"/>
      <c r="B449" s="1113"/>
      <c r="C449" s="1114"/>
      <c r="D449" s="1115"/>
      <c r="E449" s="1116"/>
      <c r="F449" s="1105"/>
      <c r="G449" s="1106" t="str">
        <f>IF($A449="","",IFERROR(ROW(INDEX('Subsidiary TB Converter '!$ED$1:$ED$267,MATCH(TRUE,INDEX(ISNUMBER(SEARCH("x"&amp;A449&amp;"x",'Subsidiary TB Converter '!$ED$1:$ED$267)),0),0))),""))</f>
        <v/>
      </c>
      <c r="H449" s="332"/>
      <c r="I449" s="1087" t="str">
        <f t="shared" ca="1" si="6"/>
        <v/>
      </c>
    </row>
    <row r="450" spans="1:9" x14ac:dyDescent="0.2">
      <c r="A450" s="1113"/>
      <c r="B450" s="1113"/>
      <c r="C450" s="1114"/>
      <c r="D450" s="1115"/>
      <c r="E450" s="1116"/>
      <c r="F450" s="1105"/>
      <c r="G450" s="1106" t="str">
        <f>IF($A450="","",IFERROR(ROW(INDEX('Subsidiary TB Converter '!$ED$1:$ED$267,MATCH(TRUE,INDEX(ISNUMBER(SEARCH("x"&amp;A450&amp;"x",'Subsidiary TB Converter '!$ED$1:$ED$267)),0),0))),""))</f>
        <v/>
      </c>
      <c r="H450" s="332"/>
      <c r="I450" s="1087" t="str">
        <f t="shared" ca="1" si="6"/>
        <v/>
      </c>
    </row>
    <row r="451" spans="1:9" x14ac:dyDescent="0.2">
      <c r="A451" s="1113"/>
      <c r="B451" s="1113"/>
      <c r="C451" s="1114"/>
      <c r="D451" s="1115"/>
      <c r="E451" s="1116"/>
      <c r="F451" s="1105"/>
      <c r="G451" s="1106" t="str">
        <f>IF($A451="","",IFERROR(ROW(INDEX('Subsidiary TB Converter '!$ED$1:$ED$267,MATCH(TRUE,INDEX(ISNUMBER(SEARCH("x"&amp;A451&amp;"x",'Subsidiary TB Converter '!$ED$1:$ED$267)),0),0))),""))</f>
        <v/>
      </c>
      <c r="H451" s="332"/>
      <c r="I451" s="1087" t="str">
        <f t="shared" ref="I451:I505" ca="1" si="7">IF(AND($G451="",$A451=""),"",IF(AND($G451="",$A451&lt;&gt;""),"Missing from Converter Sheet",INDIRECT("'"&amp;$J$3&amp;"'!B"&amp;G451)))</f>
        <v/>
      </c>
    </row>
    <row r="452" spans="1:9" x14ac:dyDescent="0.2">
      <c r="A452" s="1113"/>
      <c r="B452" s="1113"/>
      <c r="C452" s="1114"/>
      <c r="D452" s="1115"/>
      <c r="E452" s="1116"/>
      <c r="F452" s="1105"/>
      <c r="G452" s="1106" t="str">
        <f>IF($A452="","",IFERROR(ROW(INDEX('Subsidiary TB Converter '!$ED$1:$ED$267,MATCH(TRUE,INDEX(ISNUMBER(SEARCH("x"&amp;A452&amp;"x",'Subsidiary TB Converter '!$ED$1:$ED$267)),0),0))),""))</f>
        <v/>
      </c>
      <c r="H452" s="332"/>
      <c r="I452" s="1087" t="str">
        <f t="shared" ca="1" si="7"/>
        <v/>
      </c>
    </row>
    <row r="453" spans="1:9" x14ac:dyDescent="0.2">
      <c r="A453" s="1113"/>
      <c r="B453" s="1113"/>
      <c r="C453" s="1114"/>
      <c r="D453" s="1115"/>
      <c r="E453" s="1116"/>
      <c r="F453" s="1105"/>
      <c r="G453" s="1106" t="str">
        <f>IF($A453="","",IFERROR(ROW(INDEX('Subsidiary TB Converter '!$ED$1:$ED$267,MATCH(TRUE,INDEX(ISNUMBER(SEARCH("x"&amp;A453&amp;"x",'Subsidiary TB Converter '!$ED$1:$ED$267)),0),0))),""))</f>
        <v/>
      </c>
      <c r="H453" s="332"/>
      <c r="I453" s="1087" t="str">
        <f t="shared" ca="1" si="7"/>
        <v/>
      </c>
    </row>
    <row r="454" spans="1:9" x14ac:dyDescent="0.2">
      <c r="A454" s="1113"/>
      <c r="B454" s="1113"/>
      <c r="C454" s="1114"/>
      <c r="D454" s="1115"/>
      <c r="E454" s="1116"/>
      <c r="F454" s="1105"/>
      <c r="G454" s="1106" t="str">
        <f>IF($A454="","",IFERROR(ROW(INDEX('Subsidiary TB Converter '!$ED$1:$ED$267,MATCH(TRUE,INDEX(ISNUMBER(SEARCH("x"&amp;A454&amp;"x",'Subsidiary TB Converter '!$ED$1:$ED$267)),0),0))),""))</f>
        <v/>
      </c>
      <c r="H454" s="332"/>
      <c r="I454" s="1087" t="str">
        <f t="shared" ca="1" si="7"/>
        <v/>
      </c>
    </row>
    <row r="455" spans="1:9" x14ac:dyDescent="0.2">
      <c r="A455" s="1113"/>
      <c r="B455" s="1113"/>
      <c r="C455" s="1114"/>
      <c r="D455" s="1115"/>
      <c r="E455" s="1116"/>
      <c r="F455" s="1105"/>
      <c r="G455" s="1106" t="str">
        <f>IF($A455="","",IFERROR(ROW(INDEX('Subsidiary TB Converter '!$ED$1:$ED$267,MATCH(TRUE,INDEX(ISNUMBER(SEARCH("x"&amp;A455&amp;"x",'Subsidiary TB Converter '!$ED$1:$ED$267)),0),0))),""))</f>
        <v/>
      </c>
      <c r="H455" s="332"/>
      <c r="I455" s="1087" t="str">
        <f t="shared" ca="1" si="7"/>
        <v/>
      </c>
    </row>
    <row r="456" spans="1:9" x14ac:dyDescent="0.2">
      <c r="A456" s="1113"/>
      <c r="B456" s="1113"/>
      <c r="C456" s="1114"/>
      <c r="D456" s="1115"/>
      <c r="E456" s="1116"/>
      <c r="F456" s="1105"/>
      <c r="G456" s="1106" t="str">
        <f>IF($A456="","",IFERROR(ROW(INDEX('Subsidiary TB Converter '!$ED$1:$ED$267,MATCH(TRUE,INDEX(ISNUMBER(SEARCH("x"&amp;A456&amp;"x",'Subsidiary TB Converter '!$ED$1:$ED$267)),0),0))),""))</f>
        <v/>
      </c>
      <c r="H456" s="332"/>
      <c r="I456" s="1087" t="str">
        <f t="shared" ca="1" si="7"/>
        <v/>
      </c>
    </row>
    <row r="457" spans="1:9" x14ac:dyDescent="0.2">
      <c r="A457" s="1113"/>
      <c r="B457" s="1113"/>
      <c r="C457" s="1114"/>
      <c r="D457" s="1115"/>
      <c r="E457" s="1116"/>
      <c r="F457" s="1105"/>
      <c r="G457" s="1106" t="str">
        <f>IF($A457="","",IFERROR(ROW(INDEX('Subsidiary TB Converter '!$ED$1:$ED$267,MATCH(TRUE,INDEX(ISNUMBER(SEARCH("x"&amp;A457&amp;"x",'Subsidiary TB Converter '!$ED$1:$ED$267)),0),0))),""))</f>
        <v/>
      </c>
      <c r="H457" s="332"/>
      <c r="I457" s="1087" t="str">
        <f t="shared" ca="1" si="7"/>
        <v/>
      </c>
    </row>
    <row r="458" spans="1:9" x14ac:dyDescent="0.2">
      <c r="A458" s="1113"/>
      <c r="B458" s="1113"/>
      <c r="C458" s="1114"/>
      <c r="D458" s="1115"/>
      <c r="E458" s="1116"/>
      <c r="F458" s="1105"/>
      <c r="G458" s="1106" t="str">
        <f>IF($A458="","",IFERROR(ROW(INDEX('Subsidiary TB Converter '!$ED$1:$ED$267,MATCH(TRUE,INDEX(ISNUMBER(SEARCH("x"&amp;A458&amp;"x",'Subsidiary TB Converter '!$ED$1:$ED$267)),0),0))),""))</f>
        <v/>
      </c>
      <c r="H458" s="332"/>
      <c r="I458" s="1087" t="str">
        <f t="shared" ca="1" si="7"/>
        <v/>
      </c>
    </row>
    <row r="459" spans="1:9" x14ac:dyDescent="0.2">
      <c r="A459" s="1113"/>
      <c r="B459" s="1113"/>
      <c r="C459" s="1114"/>
      <c r="D459" s="1115"/>
      <c r="E459" s="1116"/>
      <c r="F459" s="1105"/>
      <c r="G459" s="1106" t="str">
        <f>IF($A459="","",IFERROR(ROW(INDEX('Subsidiary TB Converter '!$ED$1:$ED$267,MATCH(TRUE,INDEX(ISNUMBER(SEARCH("x"&amp;A459&amp;"x",'Subsidiary TB Converter '!$ED$1:$ED$267)),0),0))),""))</f>
        <v/>
      </c>
      <c r="H459" s="332"/>
      <c r="I459" s="1087" t="str">
        <f t="shared" ca="1" si="7"/>
        <v/>
      </c>
    </row>
    <row r="460" spans="1:9" x14ac:dyDescent="0.2">
      <c r="A460" s="1113"/>
      <c r="B460" s="1113"/>
      <c r="C460" s="1114"/>
      <c r="D460" s="1115"/>
      <c r="E460" s="1116"/>
      <c r="F460" s="1105"/>
      <c r="G460" s="1106" t="str">
        <f>IF($A460="","",IFERROR(ROW(INDEX('Subsidiary TB Converter '!$ED$1:$ED$267,MATCH(TRUE,INDEX(ISNUMBER(SEARCH("x"&amp;A460&amp;"x",'Subsidiary TB Converter '!$ED$1:$ED$267)),0),0))),""))</f>
        <v/>
      </c>
      <c r="H460" s="332"/>
      <c r="I460" s="1087" t="str">
        <f t="shared" ca="1" si="7"/>
        <v/>
      </c>
    </row>
    <row r="461" spans="1:9" x14ac:dyDescent="0.2">
      <c r="A461" s="1113"/>
      <c r="B461" s="1113"/>
      <c r="C461" s="1114"/>
      <c r="D461" s="1115"/>
      <c r="E461" s="1116"/>
      <c r="F461" s="1105"/>
      <c r="G461" s="1106" t="str">
        <f>IF($A461="","",IFERROR(ROW(INDEX('Subsidiary TB Converter '!$ED$1:$ED$267,MATCH(TRUE,INDEX(ISNUMBER(SEARCH("x"&amp;A461&amp;"x",'Subsidiary TB Converter '!$ED$1:$ED$267)),0),0))),""))</f>
        <v/>
      </c>
      <c r="H461" s="332"/>
      <c r="I461" s="1087" t="str">
        <f t="shared" ca="1" si="7"/>
        <v/>
      </c>
    </row>
    <row r="462" spans="1:9" x14ac:dyDescent="0.2">
      <c r="A462" s="1113"/>
      <c r="B462" s="1113"/>
      <c r="C462" s="1114"/>
      <c r="D462" s="1115"/>
      <c r="E462" s="1116"/>
      <c r="F462" s="1105"/>
      <c r="G462" s="1106" t="str">
        <f>IF($A462="","",IFERROR(ROW(INDEX('Subsidiary TB Converter '!$ED$1:$ED$267,MATCH(TRUE,INDEX(ISNUMBER(SEARCH("x"&amp;A462&amp;"x",'Subsidiary TB Converter '!$ED$1:$ED$267)),0),0))),""))</f>
        <v/>
      </c>
      <c r="H462" s="332"/>
      <c r="I462" s="1087" t="str">
        <f t="shared" ca="1" si="7"/>
        <v/>
      </c>
    </row>
    <row r="463" spans="1:9" x14ac:dyDescent="0.2">
      <c r="A463" s="1113"/>
      <c r="B463" s="1113"/>
      <c r="C463" s="1114"/>
      <c r="D463" s="1115"/>
      <c r="E463" s="1116"/>
      <c r="F463" s="1105"/>
      <c r="G463" s="1106" t="str">
        <f>IF($A463="","",IFERROR(ROW(INDEX('Subsidiary TB Converter '!$ED$1:$ED$267,MATCH(TRUE,INDEX(ISNUMBER(SEARCH("x"&amp;A463&amp;"x",'Subsidiary TB Converter '!$ED$1:$ED$267)),0),0))),""))</f>
        <v/>
      </c>
      <c r="H463" s="332"/>
      <c r="I463" s="1087" t="str">
        <f t="shared" ca="1" si="7"/>
        <v/>
      </c>
    </row>
    <row r="464" spans="1:9" x14ac:dyDescent="0.2">
      <c r="A464" s="1113"/>
      <c r="B464" s="1113"/>
      <c r="C464" s="1114"/>
      <c r="D464" s="1115"/>
      <c r="E464" s="1116"/>
      <c r="F464" s="1105"/>
      <c r="G464" s="1106" t="str">
        <f>IF($A464="","",IFERROR(ROW(INDEX('Subsidiary TB Converter '!$ED$1:$ED$267,MATCH(TRUE,INDEX(ISNUMBER(SEARCH("x"&amp;A464&amp;"x",'Subsidiary TB Converter '!$ED$1:$ED$267)),0),0))),""))</f>
        <v/>
      </c>
      <c r="H464" s="332"/>
      <c r="I464" s="1087" t="str">
        <f t="shared" ca="1" si="7"/>
        <v/>
      </c>
    </row>
    <row r="465" spans="1:9" x14ac:dyDescent="0.2">
      <c r="A465" s="1113"/>
      <c r="B465" s="1113"/>
      <c r="C465" s="1114"/>
      <c r="D465" s="1115"/>
      <c r="E465" s="1116"/>
      <c r="F465" s="1105"/>
      <c r="G465" s="1106" t="str">
        <f>IF($A465="","",IFERROR(ROW(INDEX('Subsidiary TB Converter '!$ED$1:$ED$267,MATCH(TRUE,INDEX(ISNUMBER(SEARCH("x"&amp;A465&amp;"x",'Subsidiary TB Converter '!$ED$1:$ED$267)),0),0))),""))</f>
        <v/>
      </c>
      <c r="H465" s="332"/>
      <c r="I465" s="1087" t="str">
        <f t="shared" ca="1" si="7"/>
        <v/>
      </c>
    </row>
    <row r="466" spans="1:9" x14ac:dyDescent="0.2">
      <c r="A466" s="1113"/>
      <c r="B466" s="1113"/>
      <c r="C466" s="1114"/>
      <c r="D466" s="1115"/>
      <c r="E466" s="1116"/>
      <c r="F466" s="1105"/>
      <c r="G466" s="1106" t="str">
        <f>IF($A466="","",IFERROR(ROW(INDEX('Subsidiary TB Converter '!$ED$1:$ED$267,MATCH(TRUE,INDEX(ISNUMBER(SEARCH("x"&amp;A466&amp;"x",'Subsidiary TB Converter '!$ED$1:$ED$267)),0),0))),""))</f>
        <v/>
      </c>
      <c r="H466" s="332"/>
      <c r="I466" s="1087" t="str">
        <f t="shared" ca="1" si="7"/>
        <v/>
      </c>
    </row>
    <row r="467" spans="1:9" x14ac:dyDescent="0.2">
      <c r="A467" s="1113"/>
      <c r="B467" s="1113"/>
      <c r="C467" s="1114"/>
      <c r="D467" s="1115"/>
      <c r="E467" s="1116"/>
      <c r="F467" s="1105"/>
      <c r="G467" s="1106" t="str">
        <f>IF($A467="","",IFERROR(ROW(INDEX('Subsidiary TB Converter '!$ED$1:$ED$267,MATCH(TRUE,INDEX(ISNUMBER(SEARCH("x"&amp;A467&amp;"x",'Subsidiary TB Converter '!$ED$1:$ED$267)),0),0))),""))</f>
        <v/>
      </c>
      <c r="H467" s="332"/>
      <c r="I467" s="1087" t="str">
        <f t="shared" ca="1" si="7"/>
        <v/>
      </c>
    </row>
    <row r="468" spans="1:9" x14ac:dyDescent="0.2">
      <c r="A468" s="1113"/>
      <c r="B468" s="1113"/>
      <c r="C468" s="1114"/>
      <c r="D468" s="1115"/>
      <c r="E468" s="1116"/>
      <c r="F468" s="1105"/>
      <c r="G468" s="1106" t="str">
        <f>IF($A468="","",IFERROR(ROW(INDEX('Subsidiary TB Converter '!$ED$1:$ED$267,MATCH(TRUE,INDEX(ISNUMBER(SEARCH("x"&amp;A468&amp;"x",'Subsidiary TB Converter '!$ED$1:$ED$267)),0),0))),""))</f>
        <v/>
      </c>
      <c r="H468" s="332"/>
      <c r="I468" s="1087" t="str">
        <f t="shared" ca="1" si="7"/>
        <v/>
      </c>
    </row>
    <row r="469" spans="1:9" x14ac:dyDescent="0.2">
      <c r="A469" s="1113"/>
      <c r="B469" s="1113"/>
      <c r="C469" s="1114"/>
      <c r="D469" s="1115"/>
      <c r="E469" s="1116"/>
      <c r="F469" s="1105"/>
      <c r="G469" s="1106" t="str">
        <f>IF($A469="","",IFERROR(ROW(INDEX('Subsidiary TB Converter '!$ED$1:$ED$267,MATCH(TRUE,INDEX(ISNUMBER(SEARCH("x"&amp;A469&amp;"x",'Subsidiary TB Converter '!$ED$1:$ED$267)),0),0))),""))</f>
        <v/>
      </c>
      <c r="H469" s="332"/>
      <c r="I469" s="1087" t="str">
        <f t="shared" ca="1" si="7"/>
        <v/>
      </c>
    </row>
    <row r="470" spans="1:9" x14ac:dyDescent="0.2">
      <c r="A470" s="1113"/>
      <c r="B470" s="1113"/>
      <c r="C470" s="1114"/>
      <c r="D470" s="1115"/>
      <c r="E470" s="1116"/>
      <c r="F470" s="1105"/>
      <c r="G470" s="1106" t="str">
        <f>IF($A470="","",IFERROR(ROW(INDEX('Subsidiary TB Converter '!$ED$1:$ED$267,MATCH(TRUE,INDEX(ISNUMBER(SEARCH("x"&amp;A470&amp;"x",'Subsidiary TB Converter '!$ED$1:$ED$267)),0),0))),""))</f>
        <v/>
      </c>
      <c r="H470" s="332"/>
      <c r="I470" s="1087" t="str">
        <f t="shared" ca="1" si="7"/>
        <v/>
      </c>
    </row>
    <row r="471" spans="1:9" x14ac:dyDescent="0.2">
      <c r="A471" s="1113"/>
      <c r="B471" s="1113"/>
      <c r="C471" s="1114"/>
      <c r="D471" s="1115"/>
      <c r="E471" s="1116"/>
      <c r="F471" s="1105"/>
      <c r="G471" s="1106" t="str">
        <f>IF($A471="","",IFERROR(ROW(INDEX('Subsidiary TB Converter '!$ED$1:$ED$267,MATCH(TRUE,INDEX(ISNUMBER(SEARCH("x"&amp;A471&amp;"x",'Subsidiary TB Converter '!$ED$1:$ED$267)),0),0))),""))</f>
        <v/>
      </c>
      <c r="H471" s="332"/>
      <c r="I471" s="1087" t="str">
        <f t="shared" ca="1" si="7"/>
        <v/>
      </c>
    </row>
    <row r="472" spans="1:9" x14ac:dyDescent="0.2">
      <c r="A472" s="1113"/>
      <c r="B472" s="1113"/>
      <c r="C472" s="1114"/>
      <c r="D472" s="1115"/>
      <c r="E472" s="1116"/>
      <c r="F472" s="1105"/>
      <c r="G472" s="1106" t="str">
        <f>IF($A472="","",IFERROR(ROW(INDEX('Subsidiary TB Converter '!$ED$1:$ED$267,MATCH(TRUE,INDEX(ISNUMBER(SEARCH("x"&amp;A472&amp;"x",'Subsidiary TB Converter '!$ED$1:$ED$267)),0),0))),""))</f>
        <v/>
      </c>
      <c r="H472" s="332"/>
      <c r="I472" s="1087" t="str">
        <f t="shared" ca="1" si="7"/>
        <v/>
      </c>
    </row>
    <row r="473" spans="1:9" x14ac:dyDescent="0.2">
      <c r="A473" s="1113"/>
      <c r="B473" s="1113"/>
      <c r="C473" s="1114"/>
      <c r="D473" s="1115"/>
      <c r="E473" s="1116"/>
      <c r="F473" s="1105"/>
      <c r="G473" s="1106" t="str">
        <f>IF($A473="","",IFERROR(ROW(INDEX('Subsidiary TB Converter '!$ED$1:$ED$267,MATCH(TRUE,INDEX(ISNUMBER(SEARCH("x"&amp;A473&amp;"x",'Subsidiary TB Converter '!$ED$1:$ED$267)),0),0))),""))</f>
        <v/>
      </c>
      <c r="H473" s="332"/>
      <c r="I473" s="1087" t="str">
        <f t="shared" ca="1" si="7"/>
        <v/>
      </c>
    </row>
    <row r="474" spans="1:9" x14ac:dyDescent="0.2">
      <c r="A474" s="1113"/>
      <c r="B474" s="1113"/>
      <c r="C474" s="1114"/>
      <c r="D474" s="1115"/>
      <c r="E474" s="1116"/>
      <c r="F474" s="1105"/>
      <c r="G474" s="1106" t="str">
        <f>IF($A474="","",IFERROR(ROW(INDEX('Subsidiary TB Converter '!$ED$1:$ED$267,MATCH(TRUE,INDEX(ISNUMBER(SEARCH("x"&amp;A474&amp;"x",'Subsidiary TB Converter '!$ED$1:$ED$267)),0),0))),""))</f>
        <v/>
      </c>
      <c r="H474" s="332"/>
      <c r="I474" s="1087" t="str">
        <f t="shared" ca="1" si="7"/>
        <v/>
      </c>
    </row>
    <row r="475" spans="1:9" x14ac:dyDescent="0.2">
      <c r="A475" s="1113"/>
      <c r="B475" s="1113"/>
      <c r="C475" s="1114"/>
      <c r="D475" s="1115"/>
      <c r="E475" s="1116"/>
      <c r="F475" s="1105"/>
      <c r="G475" s="1106" t="str">
        <f>IF($A475="","",IFERROR(ROW(INDEX('Subsidiary TB Converter '!$ED$1:$ED$267,MATCH(TRUE,INDEX(ISNUMBER(SEARCH("x"&amp;A475&amp;"x",'Subsidiary TB Converter '!$ED$1:$ED$267)),0),0))),""))</f>
        <v/>
      </c>
      <c r="H475" s="332"/>
      <c r="I475" s="1087" t="str">
        <f t="shared" ca="1" si="7"/>
        <v/>
      </c>
    </row>
    <row r="476" spans="1:9" x14ac:dyDescent="0.2">
      <c r="A476" s="1113"/>
      <c r="B476" s="1113"/>
      <c r="C476" s="1114"/>
      <c r="D476" s="1115"/>
      <c r="E476" s="1116"/>
      <c r="F476" s="1105"/>
      <c r="G476" s="1106" t="str">
        <f>IF($A476="","",IFERROR(ROW(INDEX('Subsidiary TB Converter '!$ED$1:$ED$267,MATCH(TRUE,INDEX(ISNUMBER(SEARCH("x"&amp;A476&amp;"x",'Subsidiary TB Converter '!$ED$1:$ED$267)),0),0))),""))</f>
        <v/>
      </c>
      <c r="H476" s="332"/>
      <c r="I476" s="1087" t="str">
        <f t="shared" ca="1" si="7"/>
        <v/>
      </c>
    </row>
    <row r="477" spans="1:9" x14ac:dyDescent="0.2">
      <c r="A477" s="1113"/>
      <c r="B477" s="1113"/>
      <c r="C477" s="1114"/>
      <c r="D477" s="1115"/>
      <c r="E477" s="1116"/>
      <c r="F477" s="1105"/>
      <c r="G477" s="1106" t="str">
        <f>IF($A477="","",IFERROR(ROW(INDEX('Subsidiary TB Converter '!$ED$1:$ED$267,MATCH(TRUE,INDEX(ISNUMBER(SEARCH("x"&amp;A477&amp;"x",'Subsidiary TB Converter '!$ED$1:$ED$267)),0),0))),""))</f>
        <v/>
      </c>
      <c r="H477" s="332"/>
      <c r="I477" s="1087" t="str">
        <f t="shared" ca="1" si="7"/>
        <v/>
      </c>
    </row>
    <row r="478" spans="1:9" x14ac:dyDescent="0.2">
      <c r="A478" s="1113"/>
      <c r="B478" s="1113"/>
      <c r="C478" s="1114"/>
      <c r="D478" s="1115"/>
      <c r="E478" s="1116"/>
      <c r="F478" s="1105"/>
      <c r="G478" s="1106" t="str">
        <f>IF($A478="","",IFERROR(ROW(INDEX('Subsidiary TB Converter '!$ED$1:$ED$267,MATCH(TRUE,INDEX(ISNUMBER(SEARCH("x"&amp;A478&amp;"x",'Subsidiary TB Converter '!$ED$1:$ED$267)),0),0))),""))</f>
        <v/>
      </c>
      <c r="H478" s="332"/>
      <c r="I478" s="1087" t="str">
        <f t="shared" ca="1" si="7"/>
        <v/>
      </c>
    </row>
    <row r="479" spans="1:9" x14ac:dyDescent="0.2">
      <c r="A479" s="1113"/>
      <c r="B479" s="1113"/>
      <c r="C479" s="1114"/>
      <c r="D479" s="1115"/>
      <c r="E479" s="1116"/>
      <c r="F479" s="1105"/>
      <c r="G479" s="1106" t="str">
        <f>IF($A479="","",IFERROR(ROW(INDEX('Subsidiary TB Converter '!$ED$1:$ED$267,MATCH(TRUE,INDEX(ISNUMBER(SEARCH("x"&amp;A479&amp;"x",'Subsidiary TB Converter '!$ED$1:$ED$267)),0),0))),""))</f>
        <v/>
      </c>
      <c r="H479" s="332"/>
      <c r="I479" s="1087" t="str">
        <f t="shared" ca="1" si="7"/>
        <v/>
      </c>
    </row>
    <row r="480" spans="1:9" x14ac:dyDescent="0.2">
      <c r="A480" s="1113"/>
      <c r="B480" s="1113"/>
      <c r="C480" s="1114"/>
      <c r="D480" s="1115"/>
      <c r="E480" s="1116"/>
      <c r="F480" s="1105"/>
      <c r="G480" s="1106" t="str">
        <f>IF($A480="","",IFERROR(ROW(INDEX('Subsidiary TB Converter '!$ED$1:$ED$267,MATCH(TRUE,INDEX(ISNUMBER(SEARCH("x"&amp;A480&amp;"x",'Subsidiary TB Converter '!$ED$1:$ED$267)),0),0))),""))</f>
        <v/>
      </c>
      <c r="H480" s="332"/>
      <c r="I480" s="1087" t="str">
        <f t="shared" ca="1" si="7"/>
        <v/>
      </c>
    </row>
    <row r="481" spans="1:9" x14ac:dyDescent="0.2">
      <c r="A481" s="1113"/>
      <c r="B481" s="1113"/>
      <c r="C481" s="1114"/>
      <c r="D481" s="1115"/>
      <c r="E481" s="1116"/>
      <c r="F481" s="1105"/>
      <c r="G481" s="1106" t="str">
        <f>IF($A481="","",IFERROR(ROW(INDEX('Subsidiary TB Converter '!$ED$1:$ED$267,MATCH(TRUE,INDEX(ISNUMBER(SEARCH("x"&amp;A481&amp;"x",'Subsidiary TB Converter '!$ED$1:$ED$267)),0),0))),""))</f>
        <v/>
      </c>
      <c r="H481" s="332"/>
      <c r="I481" s="1087" t="str">
        <f t="shared" ca="1" si="7"/>
        <v/>
      </c>
    </row>
    <row r="482" spans="1:9" x14ac:dyDescent="0.2">
      <c r="A482" s="1113"/>
      <c r="B482" s="1113"/>
      <c r="C482" s="1114"/>
      <c r="D482" s="1115"/>
      <c r="E482" s="1116"/>
      <c r="F482" s="1105"/>
      <c r="G482" s="1106" t="str">
        <f>IF($A482="","",IFERROR(ROW(INDEX('Subsidiary TB Converter '!$ED$1:$ED$267,MATCH(TRUE,INDEX(ISNUMBER(SEARCH("x"&amp;A482&amp;"x",'Subsidiary TB Converter '!$ED$1:$ED$267)),0),0))),""))</f>
        <v/>
      </c>
      <c r="H482" s="332"/>
      <c r="I482" s="1087" t="str">
        <f t="shared" ca="1" si="7"/>
        <v/>
      </c>
    </row>
    <row r="483" spans="1:9" x14ac:dyDescent="0.2">
      <c r="A483" s="1113"/>
      <c r="B483" s="1113"/>
      <c r="C483" s="1114"/>
      <c r="D483" s="1115"/>
      <c r="E483" s="1116"/>
      <c r="F483" s="1105"/>
      <c r="G483" s="1106" t="str">
        <f>IF($A483="","",IFERROR(ROW(INDEX('Subsidiary TB Converter '!$ED$1:$ED$267,MATCH(TRUE,INDEX(ISNUMBER(SEARCH("x"&amp;A483&amp;"x",'Subsidiary TB Converter '!$ED$1:$ED$267)),0),0))),""))</f>
        <v/>
      </c>
      <c r="H483" s="332"/>
      <c r="I483" s="1087" t="str">
        <f t="shared" ca="1" si="7"/>
        <v/>
      </c>
    </row>
    <row r="484" spans="1:9" x14ac:dyDescent="0.2">
      <c r="A484" s="1113"/>
      <c r="B484" s="1113"/>
      <c r="C484" s="1114"/>
      <c r="D484" s="1115"/>
      <c r="E484" s="1116"/>
      <c r="F484" s="1105"/>
      <c r="G484" s="1106" t="str">
        <f>IF($A484="","",IFERROR(ROW(INDEX('Subsidiary TB Converter '!$ED$1:$ED$267,MATCH(TRUE,INDEX(ISNUMBER(SEARCH("x"&amp;A484&amp;"x",'Subsidiary TB Converter '!$ED$1:$ED$267)),0),0))),""))</f>
        <v/>
      </c>
      <c r="H484" s="332"/>
      <c r="I484" s="1087" t="str">
        <f t="shared" ca="1" si="7"/>
        <v/>
      </c>
    </row>
    <row r="485" spans="1:9" x14ac:dyDescent="0.2">
      <c r="A485" s="1113"/>
      <c r="B485" s="1113"/>
      <c r="C485" s="1114"/>
      <c r="D485" s="1115"/>
      <c r="E485" s="1116"/>
      <c r="F485" s="1105"/>
      <c r="G485" s="1106" t="str">
        <f>IF($A485="","",IFERROR(ROW(INDEX('Subsidiary TB Converter '!$ED$1:$ED$267,MATCH(TRUE,INDEX(ISNUMBER(SEARCH("x"&amp;A485&amp;"x",'Subsidiary TB Converter '!$ED$1:$ED$267)),0),0))),""))</f>
        <v/>
      </c>
      <c r="H485" s="332"/>
      <c r="I485" s="1087" t="str">
        <f t="shared" ca="1" si="7"/>
        <v/>
      </c>
    </row>
    <row r="486" spans="1:9" x14ac:dyDescent="0.2">
      <c r="A486" s="1113"/>
      <c r="B486" s="1113"/>
      <c r="C486" s="1114"/>
      <c r="D486" s="1115"/>
      <c r="E486" s="1116"/>
      <c r="F486" s="1105"/>
      <c r="G486" s="1106" t="str">
        <f>IF($A486="","",IFERROR(ROW(INDEX('Subsidiary TB Converter '!$ED$1:$ED$267,MATCH(TRUE,INDEX(ISNUMBER(SEARCH("x"&amp;A486&amp;"x",'Subsidiary TB Converter '!$ED$1:$ED$267)),0),0))),""))</f>
        <v/>
      </c>
      <c r="H486" s="332"/>
      <c r="I486" s="1087" t="str">
        <f t="shared" ca="1" si="7"/>
        <v/>
      </c>
    </row>
    <row r="487" spans="1:9" x14ac:dyDescent="0.2">
      <c r="A487" s="1113"/>
      <c r="B487" s="1113"/>
      <c r="C487" s="1114"/>
      <c r="D487" s="1115"/>
      <c r="E487" s="1116"/>
      <c r="F487" s="1105"/>
      <c r="G487" s="1106" t="str">
        <f>IF($A487="","",IFERROR(ROW(INDEX('Subsidiary TB Converter '!$ED$1:$ED$267,MATCH(TRUE,INDEX(ISNUMBER(SEARCH("x"&amp;A487&amp;"x",'Subsidiary TB Converter '!$ED$1:$ED$267)),0),0))),""))</f>
        <v/>
      </c>
      <c r="H487" s="332"/>
      <c r="I487" s="1087" t="str">
        <f t="shared" ca="1" si="7"/>
        <v/>
      </c>
    </row>
    <row r="488" spans="1:9" x14ac:dyDescent="0.2">
      <c r="A488" s="1113"/>
      <c r="B488" s="1113"/>
      <c r="C488" s="1114"/>
      <c r="D488" s="1115"/>
      <c r="E488" s="1116"/>
      <c r="F488" s="1105"/>
      <c r="G488" s="1106" t="str">
        <f>IF($A488="","",IFERROR(ROW(INDEX('Subsidiary TB Converter '!$ED$1:$ED$267,MATCH(TRUE,INDEX(ISNUMBER(SEARCH("x"&amp;A488&amp;"x",'Subsidiary TB Converter '!$ED$1:$ED$267)),0),0))),""))</f>
        <v/>
      </c>
      <c r="H488" s="332"/>
      <c r="I488" s="1087" t="str">
        <f t="shared" ca="1" si="7"/>
        <v/>
      </c>
    </row>
    <row r="489" spans="1:9" x14ac:dyDescent="0.2">
      <c r="A489" s="1113"/>
      <c r="B489" s="1113"/>
      <c r="C489" s="1114"/>
      <c r="D489" s="1115"/>
      <c r="E489" s="1116"/>
      <c r="F489" s="1105"/>
      <c r="G489" s="1106" t="str">
        <f>IF($A489="","",IFERROR(ROW(INDEX('Subsidiary TB Converter '!$ED$1:$ED$267,MATCH(TRUE,INDEX(ISNUMBER(SEARCH("x"&amp;A489&amp;"x",'Subsidiary TB Converter '!$ED$1:$ED$267)),0),0))),""))</f>
        <v/>
      </c>
      <c r="H489" s="332"/>
      <c r="I489" s="1087" t="str">
        <f t="shared" ca="1" si="7"/>
        <v/>
      </c>
    </row>
    <row r="490" spans="1:9" x14ac:dyDescent="0.2">
      <c r="A490" s="1113"/>
      <c r="B490" s="1113"/>
      <c r="C490" s="1114"/>
      <c r="D490" s="1115"/>
      <c r="E490" s="1116"/>
      <c r="F490" s="1105"/>
      <c r="G490" s="1106" t="str">
        <f>IF($A490="","",IFERROR(ROW(INDEX('Subsidiary TB Converter '!$ED$1:$ED$267,MATCH(TRUE,INDEX(ISNUMBER(SEARCH("x"&amp;A490&amp;"x",'Subsidiary TB Converter '!$ED$1:$ED$267)),0),0))),""))</f>
        <v/>
      </c>
      <c r="H490" s="332"/>
      <c r="I490" s="1087" t="str">
        <f t="shared" ca="1" si="7"/>
        <v/>
      </c>
    </row>
    <row r="491" spans="1:9" x14ac:dyDescent="0.2">
      <c r="A491" s="1113"/>
      <c r="B491" s="1113"/>
      <c r="C491" s="1114"/>
      <c r="D491" s="1115"/>
      <c r="E491" s="1116"/>
      <c r="F491" s="1105"/>
      <c r="G491" s="1106" t="str">
        <f>IF($A491="","",IFERROR(ROW(INDEX('Subsidiary TB Converter '!$ED$1:$ED$267,MATCH(TRUE,INDEX(ISNUMBER(SEARCH("x"&amp;A491&amp;"x",'Subsidiary TB Converter '!$ED$1:$ED$267)),0),0))),""))</f>
        <v/>
      </c>
      <c r="H491" s="332"/>
      <c r="I491" s="1087" t="str">
        <f t="shared" ca="1" si="7"/>
        <v/>
      </c>
    </row>
    <row r="492" spans="1:9" x14ac:dyDescent="0.2">
      <c r="A492" s="1113"/>
      <c r="B492" s="1113"/>
      <c r="C492" s="1114"/>
      <c r="D492" s="1115"/>
      <c r="E492" s="1116"/>
      <c r="F492" s="1105"/>
      <c r="G492" s="1106" t="str">
        <f>IF($A492="","",IFERROR(ROW(INDEX('Subsidiary TB Converter '!$ED$1:$ED$267,MATCH(TRUE,INDEX(ISNUMBER(SEARCH("x"&amp;A492&amp;"x",'Subsidiary TB Converter '!$ED$1:$ED$267)),0),0))),""))</f>
        <v/>
      </c>
      <c r="H492" s="332"/>
      <c r="I492" s="1087" t="str">
        <f t="shared" ca="1" si="7"/>
        <v/>
      </c>
    </row>
    <row r="493" spans="1:9" x14ac:dyDescent="0.2">
      <c r="A493" s="1113"/>
      <c r="B493" s="1113"/>
      <c r="C493" s="1114"/>
      <c r="D493" s="1115"/>
      <c r="E493" s="1116"/>
      <c r="F493" s="1105"/>
      <c r="G493" s="1106" t="str">
        <f>IF($A493="","",IFERROR(ROW(INDEX('Subsidiary TB Converter '!$ED$1:$ED$267,MATCH(TRUE,INDEX(ISNUMBER(SEARCH("x"&amp;A493&amp;"x",'Subsidiary TB Converter '!$ED$1:$ED$267)),0),0))),""))</f>
        <v/>
      </c>
      <c r="H493" s="332"/>
      <c r="I493" s="1087" t="str">
        <f t="shared" ca="1" si="7"/>
        <v/>
      </c>
    </row>
    <row r="494" spans="1:9" x14ac:dyDescent="0.2">
      <c r="A494" s="1113"/>
      <c r="B494" s="1113"/>
      <c r="C494" s="1114"/>
      <c r="D494" s="1115"/>
      <c r="E494" s="1116"/>
      <c r="F494" s="1105"/>
      <c r="G494" s="1106" t="str">
        <f>IF($A494="","",IFERROR(ROW(INDEX('Subsidiary TB Converter '!$ED$1:$ED$267,MATCH(TRUE,INDEX(ISNUMBER(SEARCH("x"&amp;A494&amp;"x",'Subsidiary TB Converter '!$ED$1:$ED$267)),0),0))),""))</f>
        <v/>
      </c>
      <c r="H494" s="332"/>
      <c r="I494" s="1087" t="str">
        <f t="shared" ca="1" si="7"/>
        <v/>
      </c>
    </row>
    <row r="495" spans="1:9" x14ac:dyDescent="0.2">
      <c r="A495" s="1113"/>
      <c r="B495" s="1113"/>
      <c r="C495" s="1114"/>
      <c r="D495" s="1115"/>
      <c r="E495" s="1116"/>
      <c r="F495" s="1105"/>
      <c r="G495" s="1106" t="str">
        <f>IF($A495="","",IFERROR(ROW(INDEX('Subsidiary TB Converter '!$ED$1:$ED$267,MATCH(TRUE,INDEX(ISNUMBER(SEARCH("x"&amp;A495&amp;"x",'Subsidiary TB Converter '!$ED$1:$ED$267)),0),0))),""))</f>
        <v/>
      </c>
      <c r="H495" s="332"/>
      <c r="I495" s="1087" t="str">
        <f t="shared" ca="1" si="7"/>
        <v/>
      </c>
    </row>
    <row r="496" spans="1:9" x14ac:dyDescent="0.2">
      <c r="A496" s="1113"/>
      <c r="B496" s="1113"/>
      <c r="C496" s="1114"/>
      <c r="D496" s="1115"/>
      <c r="E496" s="1116"/>
      <c r="F496" s="1105"/>
      <c r="G496" s="1106" t="str">
        <f>IF($A496="","",IFERROR(ROW(INDEX('Subsidiary TB Converter '!$ED$1:$ED$267,MATCH(TRUE,INDEX(ISNUMBER(SEARCH("x"&amp;A496&amp;"x",'Subsidiary TB Converter '!$ED$1:$ED$267)),0),0))),""))</f>
        <v/>
      </c>
      <c r="H496" s="332"/>
      <c r="I496" s="1087" t="str">
        <f t="shared" ca="1" si="7"/>
        <v/>
      </c>
    </row>
    <row r="497" spans="1:9" x14ac:dyDescent="0.2">
      <c r="A497" s="1113"/>
      <c r="B497" s="1113"/>
      <c r="C497" s="1114"/>
      <c r="D497" s="1115"/>
      <c r="E497" s="1116"/>
      <c r="F497" s="1105"/>
      <c r="G497" s="1106" t="str">
        <f>IF($A497="","",IFERROR(ROW(INDEX('Subsidiary TB Converter '!$ED$1:$ED$267,MATCH(TRUE,INDEX(ISNUMBER(SEARCH("x"&amp;A497&amp;"x",'Subsidiary TB Converter '!$ED$1:$ED$267)),0),0))),""))</f>
        <v/>
      </c>
      <c r="H497" s="332"/>
      <c r="I497" s="1087" t="str">
        <f t="shared" ca="1" si="7"/>
        <v/>
      </c>
    </row>
    <row r="498" spans="1:9" x14ac:dyDescent="0.2">
      <c r="A498" s="1113"/>
      <c r="B498" s="1113"/>
      <c r="C498" s="1114"/>
      <c r="D498" s="1115"/>
      <c r="E498" s="1116"/>
      <c r="F498" s="1105"/>
      <c r="G498" s="1106" t="str">
        <f>IF($A498="","",IFERROR(ROW(INDEX('Subsidiary TB Converter '!$ED$1:$ED$267,MATCH(TRUE,INDEX(ISNUMBER(SEARCH("x"&amp;A498&amp;"x",'Subsidiary TB Converter '!$ED$1:$ED$267)),0),0))),""))</f>
        <v/>
      </c>
      <c r="H498" s="332"/>
      <c r="I498" s="1087" t="str">
        <f t="shared" ca="1" si="7"/>
        <v/>
      </c>
    </row>
    <row r="499" spans="1:9" x14ac:dyDescent="0.2">
      <c r="A499" s="1113"/>
      <c r="B499" s="1113"/>
      <c r="C499" s="1114"/>
      <c r="D499" s="1115"/>
      <c r="E499" s="1116"/>
      <c r="F499" s="1105"/>
      <c r="G499" s="1106" t="str">
        <f>IF($A499="","",IFERROR(ROW(INDEX('Subsidiary TB Converter '!$ED$1:$ED$267,MATCH(TRUE,INDEX(ISNUMBER(SEARCH("x"&amp;A499&amp;"x",'Subsidiary TB Converter '!$ED$1:$ED$267)),0),0))),""))</f>
        <v/>
      </c>
      <c r="H499" s="332"/>
      <c r="I499" s="1087" t="str">
        <f t="shared" ca="1" si="7"/>
        <v/>
      </c>
    </row>
    <row r="500" spans="1:9" x14ac:dyDescent="0.2">
      <c r="A500" s="1113"/>
      <c r="B500" s="1113"/>
      <c r="C500" s="1114"/>
      <c r="D500" s="1115"/>
      <c r="E500" s="1116"/>
      <c r="F500" s="1105"/>
      <c r="G500" s="1106" t="str">
        <f>IF($A500="","",IFERROR(ROW(INDEX('Subsidiary TB Converter '!$ED$1:$ED$267,MATCH(TRUE,INDEX(ISNUMBER(SEARCH("x"&amp;A500&amp;"x",'Subsidiary TB Converter '!$ED$1:$ED$267)),0),0))),""))</f>
        <v/>
      </c>
      <c r="H500" s="332"/>
      <c r="I500" s="1087" t="str">
        <f t="shared" ca="1" si="7"/>
        <v/>
      </c>
    </row>
    <row r="501" spans="1:9" x14ac:dyDescent="0.2">
      <c r="A501" s="1113"/>
      <c r="B501" s="1113"/>
      <c r="C501" s="1114"/>
      <c r="D501" s="1115"/>
      <c r="E501" s="1116"/>
      <c r="F501" s="1105"/>
      <c r="G501" s="1106" t="str">
        <f>IF($A501="","",IFERROR(ROW(INDEX('Subsidiary TB Converter '!$ED$1:$ED$267,MATCH(TRUE,INDEX(ISNUMBER(SEARCH("x"&amp;A501&amp;"x",'Subsidiary TB Converter '!$ED$1:$ED$267)),0),0))),""))</f>
        <v/>
      </c>
      <c r="H501" s="332"/>
      <c r="I501" s="1087" t="str">
        <f t="shared" ca="1" si="7"/>
        <v/>
      </c>
    </row>
    <row r="502" spans="1:9" x14ac:dyDescent="0.2">
      <c r="A502" s="1113"/>
      <c r="B502" s="1113"/>
      <c r="C502" s="1114"/>
      <c r="D502" s="1115"/>
      <c r="E502" s="1116"/>
      <c r="F502" s="1105"/>
      <c r="G502" s="1106" t="str">
        <f>IF($A502="","",IFERROR(ROW(INDEX('Subsidiary TB Converter '!$ED$1:$ED$267,MATCH(TRUE,INDEX(ISNUMBER(SEARCH("x"&amp;A502&amp;"x",'Subsidiary TB Converter '!$ED$1:$ED$267)),0),0))),""))</f>
        <v/>
      </c>
      <c r="H502" s="332"/>
      <c r="I502" s="1087" t="str">
        <f t="shared" ca="1" si="7"/>
        <v/>
      </c>
    </row>
    <row r="503" spans="1:9" x14ac:dyDescent="0.2">
      <c r="A503" s="1113"/>
      <c r="B503" s="1113"/>
      <c r="C503" s="1114"/>
      <c r="D503" s="1115"/>
      <c r="E503" s="1116"/>
      <c r="F503" s="1105"/>
      <c r="G503" s="1106" t="str">
        <f>IF($A503="","",IFERROR(ROW(INDEX('Subsidiary TB Converter '!$ED$1:$ED$267,MATCH(TRUE,INDEX(ISNUMBER(SEARCH("x"&amp;A503&amp;"x",'Subsidiary TB Converter '!$ED$1:$ED$267)),0),0))),""))</f>
        <v/>
      </c>
      <c r="H503" s="332"/>
      <c r="I503" s="1087" t="str">
        <f t="shared" ca="1" si="7"/>
        <v/>
      </c>
    </row>
    <row r="504" spans="1:9" x14ac:dyDescent="0.2">
      <c r="A504" s="1113"/>
      <c r="B504" s="1113"/>
      <c r="C504" s="1114"/>
      <c r="D504" s="1115"/>
      <c r="E504" s="1116"/>
      <c r="F504" s="1105"/>
      <c r="G504" s="1106" t="str">
        <f>IF($A504="","",IFERROR(ROW(INDEX('Subsidiary TB Converter '!$ED$1:$ED$267,MATCH(TRUE,INDEX(ISNUMBER(SEARCH("x"&amp;A504&amp;"x",'Subsidiary TB Converter '!$ED$1:$ED$267)),0),0))),""))</f>
        <v/>
      </c>
      <c r="H504" s="332"/>
      <c r="I504" s="1087" t="str">
        <f t="shared" ca="1" si="7"/>
        <v/>
      </c>
    </row>
    <row r="505" spans="1:9" x14ac:dyDescent="0.2">
      <c r="A505" s="1113"/>
      <c r="B505" s="1113"/>
      <c r="C505" s="1114"/>
      <c r="D505" s="1115"/>
      <c r="E505" s="1116"/>
      <c r="F505" s="1105"/>
      <c r="G505" s="1106" t="str">
        <f>IF($A505="","",IFERROR(ROW(INDEX('Subsidiary TB Converter '!$ED$1:$ED$267,MATCH(TRUE,INDEX(ISNUMBER(SEARCH("x"&amp;A505&amp;"x",'Subsidiary TB Converter '!$ED$1:$ED$267)),0),0))),""))</f>
        <v/>
      </c>
      <c r="H505" s="332"/>
      <c r="I505" s="1087" t="str">
        <f t="shared" ca="1" si="7"/>
        <v/>
      </c>
    </row>
    <row r="506" spans="1:9" x14ac:dyDescent="0.2">
      <c r="A506" s="1118"/>
      <c r="B506" s="1118"/>
      <c r="C506" s="1119"/>
      <c r="D506" s="1120"/>
      <c r="E506" s="1118"/>
      <c r="F506" s="1118"/>
      <c r="G506" s="1106" t="str">
        <f>IF($A506="","",IFERROR(ROW(INDEX('Subsidiary TB Converter '!$ED$1:$ED$267,MATCH(TRUE,INDEX(ISNUMBER(SEARCH("x"&amp;A506&amp;"x",'Subsidiary TB Converter '!$ED$1:$ED$267)),0),0))),""))</f>
        <v/>
      </c>
      <c r="H506" s="1118">
        <v>1</v>
      </c>
      <c r="I506" s="1118">
        <v>0</v>
      </c>
    </row>
  </sheetData>
  <conditionalFormatting sqref="A43">
    <cfRule type="duplicateValues" dxfId="62" priority="12"/>
  </conditionalFormatting>
  <conditionalFormatting sqref="A200:A201">
    <cfRule type="duplicateValues" dxfId="61" priority="10"/>
  </conditionalFormatting>
  <conditionalFormatting sqref="A44:A45">
    <cfRule type="duplicateValues" dxfId="60" priority="8"/>
  </conditionalFormatting>
  <conditionalFormatting sqref="I3:I506">
    <cfRule type="cellIs" dxfId="59" priority="5" operator="equal">
      <formula>"Missing from Converter Sheet"</formula>
    </cfRule>
  </conditionalFormatting>
  <conditionalFormatting sqref="A17:A505">
    <cfRule type="duplicateValues" dxfId="58" priority="13"/>
  </conditionalFormatting>
  <conditionalFormatting sqref="A43 K44:V44">
    <cfRule type="duplicateValues" dxfId="57" priority="18"/>
  </conditionalFormatting>
  <conditionalFormatting sqref="A200:A201 K202:V202">
    <cfRule type="duplicateValues" dxfId="56" priority="20"/>
  </conditionalFormatting>
  <conditionalFormatting sqref="A44:A45 K45:V46">
    <cfRule type="duplicateValues" dxfId="55" priority="22"/>
  </conditionalFormatting>
  <conditionalFormatting sqref="C1:F1">
    <cfRule type="containsText" dxfId="54" priority="3" operator="containsText" text="Does Not">
      <formula>NOT(ISERROR(SEARCH("Does Not",C1)))</formula>
    </cfRule>
    <cfRule type="containsText" dxfId="53" priority="4" operator="containsText" text="Balances">
      <formula>NOT(ISERROR(SEARCH("Balances",C1)))</formula>
    </cfRule>
  </conditionalFormatting>
  <conditionalFormatting sqref="A9:A15">
    <cfRule type="duplicateValues" dxfId="52" priority="1"/>
  </conditionalFormatting>
  <conditionalFormatting sqref="A3:A16">
    <cfRule type="duplicateValues" dxfId="51" priority="2"/>
  </conditionalFormatting>
  <pageMargins left="0.75" right="0.75" top="1" bottom="1" header="0.5" footer="0.5"/>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249977111117893"/>
  </sheetPr>
  <dimension ref="A1:EE263"/>
  <sheetViews>
    <sheetView showGridLines="0" zoomScale="90" zoomScaleNormal="90" workbookViewId="0">
      <pane ySplit="13" topLeftCell="A227" activePane="bottomLeft" state="frozen"/>
      <selection activeCell="R2" sqref="R2"/>
      <selection pane="bottomLeft" activeCell="C15" sqref="C15:F260"/>
    </sheetView>
  </sheetViews>
  <sheetFormatPr defaultColWidth="9.140625" defaultRowHeight="12.75" x14ac:dyDescent="0.2"/>
  <cols>
    <col min="1" max="1" width="13" style="269" customWidth="1"/>
    <col min="2" max="2" width="57.28515625" style="269" customWidth="1"/>
    <col min="3" max="6" width="18.7109375" style="1142" customWidth="1"/>
    <col min="7" max="7" width="13.85546875" style="295" customWidth="1"/>
    <col min="8" max="133" width="9.85546875" style="294" customWidth="1"/>
    <col min="134" max="134" width="9.140625" style="269" hidden="1" customWidth="1"/>
    <col min="135" max="16384" width="9.140625" style="273"/>
  </cols>
  <sheetData>
    <row r="1" spans="1:135" x14ac:dyDescent="0.2">
      <c r="A1" s="297" t="s">
        <v>119</v>
      </c>
      <c r="B1" s="298"/>
      <c r="C1" s="1123"/>
      <c r="D1" s="1123"/>
      <c r="E1" s="1123"/>
      <c r="F1" s="1124"/>
      <c r="G1" s="1125"/>
      <c r="H1" s="1125"/>
      <c r="I1" s="1126"/>
    </row>
    <row r="2" spans="1:135" ht="12.75" customHeight="1" x14ac:dyDescent="0.2">
      <c r="A2" s="1628" t="s">
        <v>314</v>
      </c>
      <c r="B2" s="1628"/>
      <c r="C2" s="1628"/>
      <c r="D2" s="1628"/>
      <c r="E2" s="1628"/>
      <c r="F2" s="1629"/>
      <c r="G2" s="990"/>
      <c r="H2" s="990"/>
      <c r="I2" s="990"/>
    </row>
    <row r="3" spans="1:135" x14ac:dyDescent="0.2">
      <c r="A3" s="1628"/>
      <c r="B3" s="1628"/>
      <c r="C3" s="1628"/>
      <c r="D3" s="1628"/>
      <c r="E3" s="1628"/>
      <c r="F3" s="1629"/>
      <c r="G3" s="990"/>
      <c r="H3" s="990"/>
      <c r="I3" s="990"/>
    </row>
    <row r="4" spans="1:135" x14ac:dyDescent="0.2">
      <c r="A4" s="989"/>
      <c r="B4" s="989"/>
      <c r="C4" s="990"/>
      <c r="D4" s="986"/>
      <c r="E4" s="986"/>
      <c r="F4" s="1490"/>
      <c r="G4" s="990"/>
      <c r="H4" s="990"/>
      <c r="I4" s="990"/>
    </row>
    <row r="5" spans="1:135" x14ac:dyDescent="0.2">
      <c r="A5" s="987" t="s">
        <v>121</v>
      </c>
      <c r="B5" s="1489"/>
      <c r="C5" s="1127"/>
      <c r="D5" s="1127"/>
      <c r="E5" s="1127"/>
      <c r="F5" s="1128"/>
      <c r="G5" s="1129"/>
      <c r="H5" s="986"/>
      <c r="I5" s="1127"/>
    </row>
    <row r="6" spans="1:135" ht="12.75" customHeight="1" x14ac:dyDescent="0.2">
      <c r="A6" s="1628" t="s">
        <v>122</v>
      </c>
      <c r="B6" s="1628"/>
      <c r="C6" s="1628"/>
      <c r="D6" s="1628"/>
      <c r="E6" s="1628"/>
      <c r="F6" s="1629"/>
      <c r="G6" s="990"/>
      <c r="H6" s="990"/>
      <c r="I6" s="990"/>
    </row>
    <row r="7" spans="1:135" x14ac:dyDescent="0.2">
      <c r="A7" s="1489"/>
      <c r="B7" s="1489"/>
      <c r="C7" s="1127"/>
      <c r="D7" s="1127"/>
      <c r="E7" s="1127"/>
      <c r="F7" s="1128"/>
      <c r="G7" s="986"/>
      <c r="H7" s="986"/>
      <c r="I7" s="1127"/>
    </row>
    <row r="8" spans="1:135" ht="12.75" customHeight="1" x14ac:dyDescent="0.2">
      <c r="A8" s="1628" t="s">
        <v>123</v>
      </c>
      <c r="B8" s="1628"/>
      <c r="C8" s="1628"/>
      <c r="D8" s="1628"/>
      <c r="E8" s="1628"/>
      <c r="F8" s="1629"/>
      <c r="G8" s="990"/>
      <c r="H8" s="990"/>
      <c r="I8" s="990"/>
    </row>
    <row r="9" spans="1:135" x14ac:dyDescent="0.2">
      <c r="A9" s="1489"/>
      <c r="B9" s="1489"/>
      <c r="C9" s="1127"/>
      <c r="D9" s="1127"/>
      <c r="E9" s="1127"/>
      <c r="F9" s="1128"/>
      <c r="G9" s="1130"/>
      <c r="H9" s="986"/>
      <c r="I9" s="1127"/>
    </row>
    <row r="10" spans="1:135" ht="12.75" customHeight="1" x14ac:dyDescent="0.2">
      <c r="A10" s="1628" t="s">
        <v>124</v>
      </c>
      <c r="B10" s="1628"/>
      <c r="C10" s="1628"/>
      <c r="D10" s="1628"/>
      <c r="E10" s="1628"/>
      <c r="F10" s="1629"/>
      <c r="G10" s="990"/>
      <c r="H10" s="990"/>
      <c r="I10" s="990"/>
    </row>
    <row r="11" spans="1:135" x14ac:dyDescent="0.2">
      <c r="A11" s="1628"/>
      <c r="B11" s="1628"/>
      <c r="C11" s="1628"/>
      <c r="D11" s="1628"/>
      <c r="E11" s="1628"/>
      <c r="F11" s="1629"/>
      <c r="G11" s="1130"/>
      <c r="H11" s="990"/>
      <c r="I11" s="990"/>
    </row>
    <row r="12" spans="1:135" x14ac:dyDescent="0.2">
      <c r="A12" s="273"/>
      <c r="B12" s="273"/>
      <c r="C12" s="1131" t="str">
        <f>IF(ROUND(SUM(C15:C260),0)=0,"Balances","Does Not Balance")</f>
        <v>Balances</v>
      </c>
      <c r="D12" s="1131" t="str">
        <f>IF(ROUND(SUM(D15:D260),0)=0,"Balances","Does Not Balance")</f>
        <v>Balances</v>
      </c>
      <c r="E12" s="1131" t="str">
        <f>IF(ROUND(SUM(E15:E260),0)=0,"Balances","Does Not Balance")</f>
        <v>Balances</v>
      </c>
      <c r="F12" s="1132" t="str">
        <f>IF(ROUND(SUM(F15:F260),0)=0,"Balances","Does Not Balance")</f>
        <v>Balances</v>
      </c>
      <c r="G12" s="1358" t="str">
        <f>IF(COUNT(G15:CM260)=COUNT(' Subsidiary Trial Balance Input'!C:C),"Codes Agree","Codes Excluded")</f>
        <v>Codes Agree</v>
      </c>
      <c r="H12" s="1133"/>
      <c r="I12" s="1131"/>
    </row>
    <row r="13" spans="1:135" ht="12" customHeight="1" x14ac:dyDescent="0.2">
      <c r="A13" s="356"/>
      <c r="B13" s="357" t="s">
        <v>127</v>
      </c>
      <c r="C13" s="1134" t="str">
        <f>' Subsidiary Trial Balance Input'!C2</f>
        <v>Actual 2021 Amount</v>
      </c>
      <c r="D13" s="1134" t="str">
        <f>' Subsidiary Trial Balance Input'!D2</f>
        <v>Budget 2021 Amount</v>
      </c>
      <c r="E13" s="1134" t="str">
        <f>' Subsidiary Trial Balance Input'!E2</f>
        <v>Actual 2020 Amount</v>
      </c>
      <c r="F13" s="1134" t="str">
        <f>' Subsidiary Trial Balance Input'!F2</f>
        <v>Opening B/S for Budget 2021</v>
      </c>
      <c r="G13" s="1135" t="s">
        <v>126</v>
      </c>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c r="AH13" s="357"/>
      <c r="AI13" s="357"/>
      <c r="AJ13" s="357"/>
      <c r="AK13" s="357"/>
      <c r="AL13" s="357"/>
      <c r="AM13" s="357"/>
      <c r="AN13" s="357"/>
      <c r="AO13" s="357"/>
      <c r="AP13" s="357"/>
      <c r="AQ13" s="357"/>
      <c r="AR13" s="357"/>
      <c r="AS13" s="357"/>
      <c r="AT13" s="357"/>
      <c r="AU13" s="357"/>
      <c r="AV13" s="357"/>
      <c r="AW13" s="357"/>
      <c r="AX13" s="357"/>
      <c r="AY13" s="357"/>
      <c r="AZ13" s="357"/>
      <c r="BA13" s="357"/>
      <c r="BB13" s="357"/>
      <c r="BC13" s="357"/>
      <c r="BD13" s="357"/>
      <c r="BE13" s="357"/>
      <c r="BF13" s="357"/>
      <c r="BG13" s="357"/>
      <c r="BH13" s="357"/>
      <c r="BI13" s="357"/>
      <c r="BJ13" s="357"/>
      <c r="BK13" s="357"/>
      <c r="BL13" s="357"/>
      <c r="BM13" s="357"/>
      <c r="BN13" s="357"/>
      <c r="BO13" s="357"/>
      <c r="BP13" s="357"/>
      <c r="BQ13" s="357"/>
      <c r="BR13" s="357"/>
      <c r="BS13" s="357"/>
      <c r="BT13" s="357"/>
      <c r="BU13" s="357"/>
      <c r="BV13" s="357"/>
      <c r="BW13" s="357"/>
      <c r="BX13" s="357"/>
      <c r="BY13" s="357"/>
      <c r="BZ13" s="357"/>
      <c r="CA13" s="357"/>
      <c r="CB13" s="357"/>
      <c r="CC13" s="357"/>
      <c r="CD13" s="357"/>
      <c r="CE13" s="357"/>
      <c r="CF13" s="357"/>
      <c r="CG13" s="357"/>
      <c r="CH13" s="357"/>
      <c r="CI13" s="357"/>
      <c r="CJ13" s="357"/>
      <c r="CK13" s="357"/>
      <c r="CL13" s="357"/>
      <c r="CM13" s="357"/>
      <c r="CN13" s="357"/>
      <c r="CO13" s="357"/>
      <c r="CP13" s="357"/>
      <c r="CQ13" s="357"/>
      <c r="CR13" s="357"/>
      <c r="CS13" s="1088"/>
      <c r="CT13" s="1088"/>
      <c r="CU13" s="1088"/>
      <c r="CV13" s="1088"/>
      <c r="CW13" s="1088"/>
      <c r="CX13" s="1088"/>
      <c r="CY13" s="1088"/>
      <c r="CZ13" s="1088"/>
      <c r="DA13" s="1088"/>
      <c r="DB13" s="1088"/>
      <c r="DC13" s="1088"/>
      <c r="DD13" s="1088"/>
      <c r="DE13" s="1088"/>
      <c r="DF13" s="1088"/>
      <c r="DG13" s="1088"/>
      <c r="DH13" s="1088"/>
      <c r="DI13" s="1088"/>
      <c r="DJ13" s="1088"/>
      <c r="DK13" s="1088"/>
      <c r="DL13" s="1088"/>
      <c r="DM13" s="1088"/>
      <c r="DN13" s="1088"/>
      <c r="DO13" s="1088"/>
      <c r="DP13" s="1088"/>
      <c r="DQ13" s="1088"/>
      <c r="DR13" s="1088"/>
      <c r="DS13" s="1088"/>
      <c r="DT13" s="1088"/>
      <c r="DU13" s="1088"/>
      <c r="DV13" s="1088"/>
      <c r="DW13" s="1088"/>
      <c r="DX13" s="1088"/>
      <c r="DY13" s="1088"/>
      <c r="DZ13" s="1088"/>
      <c r="EA13" s="1088"/>
      <c r="EB13" s="1088"/>
      <c r="EC13" s="1088"/>
      <c r="ED13" s="269">
        <v>1</v>
      </c>
      <c r="EE13" s="273">
        <v>1</v>
      </c>
    </row>
    <row r="14" spans="1:135" x14ac:dyDescent="0.2">
      <c r="A14" s="342"/>
      <c r="B14" s="344" t="s">
        <v>128</v>
      </c>
      <c r="C14" s="1136"/>
      <c r="D14" s="1137"/>
      <c r="E14" s="1137"/>
      <c r="F14" s="1137"/>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c r="AT14" s="344"/>
      <c r="AU14" s="344"/>
      <c r="AV14" s="344"/>
      <c r="AW14" s="344"/>
      <c r="AX14" s="344"/>
      <c r="AY14" s="344"/>
      <c r="AZ14" s="344"/>
      <c r="BA14" s="344"/>
      <c r="BB14" s="344"/>
      <c r="BC14" s="344"/>
      <c r="BD14" s="344"/>
      <c r="BE14" s="344"/>
      <c r="BF14" s="344"/>
      <c r="BG14" s="344"/>
      <c r="BH14" s="344"/>
      <c r="BI14" s="344"/>
      <c r="BJ14" s="344"/>
      <c r="BK14" s="344"/>
      <c r="BL14" s="344"/>
      <c r="BM14" s="344"/>
      <c r="BN14" s="344"/>
      <c r="BO14" s="344"/>
      <c r="BP14" s="344"/>
      <c r="BQ14" s="344"/>
      <c r="BR14" s="344"/>
      <c r="BS14" s="344"/>
      <c r="BT14" s="344"/>
      <c r="BU14" s="344"/>
      <c r="BV14" s="344"/>
      <c r="BW14" s="344"/>
      <c r="BX14" s="344"/>
      <c r="BY14" s="344"/>
      <c r="BZ14" s="344"/>
      <c r="CA14" s="344"/>
      <c r="CB14" s="344"/>
      <c r="CC14" s="344"/>
      <c r="CD14" s="344"/>
      <c r="CE14" s="344"/>
      <c r="CF14" s="344"/>
      <c r="CG14" s="344"/>
      <c r="CH14" s="344"/>
      <c r="CI14" s="344"/>
      <c r="CJ14" s="344"/>
      <c r="CK14" s="344"/>
      <c r="CL14" s="344"/>
      <c r="CM14" s="344"/>
      <c r="CN14" s="344"/>
      <c r="CO14" s="344"/>
      <c r="CP14" s="344"/>
      <c r="CQ14" s="344"/>
      <c r="CR14" s="344"/>
      <c r="CS14" s="344"/>
      <c r="CT14" s="344"/>
      <c r="CU14" s="344"/>
      <c r="CV14" s="344"/>
      <c r="CW14" s="344"/>
      <c r="CX14" s="344"/>
      <c r="CY14" s="344"/>
      <c r="CZ14" s="344"/>
      <c r="DA14" s="344"/>
      <c r="DB14" s="344"/>
      <c r="DC14" s="344"/>
      <c r="DD14" s="344"/>
      <c r="DE14" s="344"/>
      <c r="DF14" s="344"/>
      <c r="DG14" s="344"/>
      <c r="DH14" s="344"/>
      <c r="DI14" s="344"/>
      <c r="DJ14" s="344"/>
      <c r="DK14" s="344"/>
      <c r="DL14" s="344"/>
      <c r="DM14" s="344"/>
      <c r="DN14" s="344"/>
      <c r="DO14" s="344"/>
      <c r="DP14" s="344"/>
      <c r="DQ14" s="344"/>
      <c r="DR14" s="344"/>
      <c r="DS14" s="344"/>
      <c r="DT14" s="344"/>
      <c r="DU14" s="344"/>
      <c r="DV14" s="344"/>
      <c r="DW14" s="344"/>
      <c r="DX14" s="344"/>
      <c r="DY14" s="344"/>
      <c r="DZ14" s="344"/>
      <c r="EA14" s="344"/>
      <c r="EB14" s="344"/>
      <c r="EC14" s="344"/>
    </row>
    <row r="15" spans="1:135" x14ac:dyDescent="0.2">
      <c r="A15" s="280"/>
      <c r="B15" s="909" t="s">
        <v>129</v>
      </c>
      <c r="C15" s="1535"/>
      <c r="D15" s="1536"/>
      <c r="E15" s="1536"/>
      <c r="F15" s="1536"/>
      <c r="G15" s="909"/>
      <c r="H15" s="909"/>
      <c r="I15" s="909"/>
      <c r="J15" s="909"/>
      <c r="K15" s="909"/>
      <c r="L15" s="909"/>
      <c r="M15" s="909"/>
      <c r="N15" s="909"/>
      <c r="O15" s="909"/>
      <c r="P15" s="909"/>
      <c r="Q15" s="909"/>
      <c r="R15" s="909"/>
      <c r="S15" s="909"/>
      <c r="T15" s="909"/>
      <c r="U15" s="909"/>
      <c r="V15" s="909"/>
      <c r="W15" s="909"/>
      <c r="X15" s="909"/>
      <c r="Y15" s="909"/>
      <c r="Z15" s="909"/>
      <c r="AA15" s="909"/>
      <c r="AB15" s="909"/>
      <c r="AC15" s="909"/>
      <c r="AD15" s="909"/>
      <c r="AE15" s="909"/>
      <c r="AF15" s="909"/>
      <c r="AG15" s="909"/>
      <c r="AH15" s="909"/>
      <c r="AI15" s="909"/>
      <c r="AJ15" s="909"/>
      <c r="AK15" s="909"/>
      <c r="AL15" s="909"/>
      <c r="AM15" s="909"/>
      <c r="AN15" s="909"/>
      <c r="AO15" s="909"/>
      <c r="AP15" s="909"/>
      <c r="AQ15" s="909"/>
      <c r="AR15" s="909"/>
      <c r="AS15" s="909"/>
      <c r="AT15" s="909"/>
      <c r="AU15" s="909"/>
      <c r="AV15" s="909"/>
      <c r="AW15" s="909"/>
      <c r="AX15" s="909"/>
      <c r="AY15" s="909"/>
      <c r="AZ15" s="909"/>
      <c r="BA15" s="909"/>
      <c r="BB15" s="909"/>
      <c r="BC15" s="909"/>
      <c r="BD15" s="909"/>
      <c r="BE15" s="909"/>
      <c r="BF15" s="909"/>
      <c r="BG15" s="909"/>
      <c r="BH15" s="909"/>
      <c r="BI15" s="909"/>
      <c r="BJ15" s="909"/>
      <c r="BK15" s="909"/>
      <c r="BL15" s="909"/>
      <c r="BM15" s="909"/>
      <c r="BN15" s="909"/>
      <c r="BO15" s="909"/>
      <c r="BP15" s="909"/>
      <c r="BQ15" s="909"/>
      <c r="BR15" s="909"/>
      <c r="BS15" s="909"/>
      <c r="BT15" s="909"/>
      <c r="BU15" s="909"/>
      <c r="BV15" s="909"/>
      <c r="BW15" s="909"/>
      <c r="BX15" s="909"/>
      <c r="BY15" s="909"/>
      <c r="BZ15" s="909"/>
      <c r="CA15" s="909"/>
      <c r="CB15" s="909"/>
      <c r="CC15" s="909"/>
      <c r="CD15" s="909"/>
      <c r="CE15" s="909"/>
      <c r="CF15" s="909"/>
      <c r="CG15" s="909"/>
      <c r="CH15" s="909"/>
      <c r="CI15" s="909"/>
      <c r="CJ15" s="909"/>
      <c r="CK15" s="909"/>
      <c r="CL15" s="909"/>
      <c r="CM15" s="909"/>
      <c r="CN15" s="909"/>
      <c r="CO15" s="909"/>
      <c r="CP15" s="909"/>
      <c r="CQ15" s="909"/>
      <c r="CR15" s="909"/>
      <c r="CS15" s="909"/>
      <c r="CT15" s="909"/>
      <c r="CU15" s="909"/>
      <c r="CV15" s="909"/>
      <c r="CW15" s="909"/>
      <c r="CX15" s="909"/>
      <c r="CY15" s="909"/>
      <c r="CZ15" s="909"/>
      <c r="DA15" s="909"/>
      <c r="DB15" s="909"/>
      <c r="DC15" s="909"/>
      <c r="DD15" s="909"/>
      <c r="DE15" s="909"/>
      <c r="DF15" s="909"/>
      <c r="DG15" s="909"/>
      <c r="DH15" s="909"/>
      <c r="DI15" s="909"/>
      <c r="DJ15" s="909"/>
      <c r="DK15" s="909"/>
      <c r="DL15" s="909"/>
      <c r="DM15" s="909"/>
      <c r="DN15" s="909"/>
      <c r="DO15" s="909"/>
      <c r="DP15" s="909"/>
      <c r="DQ15" s="909"/>
      <c r="DR15" s="909"/>
      <c r="DS15" s="909"/>
      <c r="DT15" s="909"/>
      <c r="DU15" s="909"/>
      <c r="DV15" s="909"/>
      <c r="DW15" s="909"/>
      <c r="DX15" s="909"/>
      <c r="DY15" s="909"/>
      <c r="DZ15" s="909"/>
      <c r="EA15" s="909"/>
      <c r="EB15" s="909"/>
      <c r="EC15" s="909"/>
      <c r="ED15" s="269" t="str">
        <f>CONCATENATE("x",G15,"x",H15,"x",I15,"x",J15,"x",K15,"x",L15,"x",M15,"x",N15,"x",O15,"x",P15,"x",Q15,"x",R15,"x",S15,"x",T15,"x",U15,"x",V15,"x",W15,"x",X15,"x",Y15,"x",Z15,"x",AA15,"x",AB15,"x",AC15,"x",AD15,"x",AE15,"x",AF15,"x",AG15,"x",AH15,"x",AI15,"x",AJ15,"x",AK15,"x",AL15,"x",AM15,"x",AN15,"x",AO15,"x",AP15,"x",AQ15,"x",AR15,"x",AS15,"x",AT15,"x",AU15,"x",AV15,"x",AW15,"x",AX15,"x",AY15,"x",AZ15,"x",BA15,"x",BB15,"x",BC15,"x",BD15,"x",BE15,"x",BF15,"x",BG15,"x",BH15,"x",BI15,"x",BJ15,"x",BK15,"x",BL15,"x",BM15,"x",BN15,"x",BO15,"x",BP15,"x",BQ15,"x",BR15,"x",BS15,"x",BT15,"x",BU15,"x",BV15,"x",BW15,"x",BX15,"x",BY15,"x",BZ15,"x",CA15,"x",CB15,"x",CC15,"x",CD15,"x",CE15,"x",CF15,"x",CG15,"x",CH15,"x",CI15,"x",CJ15,"x",CK15,"x",CL15,"x",CM15,"x",CN15,"x",CO15,"x",CP15,"x",CQ15,"x",CR15,"x",CS15,"x",CT15,"x",CU15,"x",CV15,"x",CW15,"x",CX15,"x",CY15,"x",CZ15,"x",DA15,"x",DB15,"x",DC15,"x",DD15,"x",DE15,"x",DF15,"x",DG15,"x",DH15,"x",DI15,"x",DJ15,"x",DK15,"x",DL15,"x",DM15,"x",DN15,"x",DO15,"x",DP15,"x",DQ15,"x",DR15,"x",DS15,"x",DT15,"x",DU15,"x",DV15,"x",DW15,"x",DX15,"x",DY15,"x",DZ15,"x",EA15,"x",EB15,"x",EC15,"x")</f>
        <v>xxxxxxxxxxxxxxxxxxxxxxxxxxxxxxxxxxxxxxxxxxxxxxxxxxxxxxxxxxxxxxxxxxxxxxxxxxxxxxxxxxxxxxxxxxxxxxxxxxxxxxxxxxxxxxxxxxxxxxxxxxxxxxxx</v>
      </c>
    </row>
    <row r="16" spans="1:135" x14ac:dyDescent="0.2">
      <c r="A16" s="280">
        <v>1120</v>
      </c>
      <c r="B16" s="338" t="s">
        <v>130</v>
      </c>
      <c r="C16" s="1535">
        <f>SUMPRODUCT(SUMIF(' Subsidiary Trial Balance Input'!$A:$A,'Subsidiary TB Converter '!$G16:$EC16,' Subsidiary Trial Balance Input'!C:C))</f>
        <v>0</v>
      </c>
      <c r="D16" s="1535">
        <f>SUMPRODUCT(SUMIF(' Subsidiary Trial Balance Input'!$A:$A,'Subsidiary TB Converter '!$G16:$EC16,' Subsidiary Trial Balance Input'!D:D))</f>
        <v>0</v>
      </c>
      <c r="E16" s="1535">
        <f>SUMPRODUCT(SUMIF(' Subsidiary Trial Balance Input'!$A:$A,'Subsidiary TB Converter '!$G16:$EC16,' Subsidiary Trial Balance Input'!E:E))</f>
        <v>0</v>
      </c>
      <c r="F16" s="1535"/>
      <c r="G16" s="1000"/>
      <c r="H16" s="1000"/>
      <c r="I16" s="1000"/>
      <c r="J16" s="1000"/>
      <c r="K16" s="1000"/>
      <c r="L16" s="1000"/>
      <c r="M16" s="1000"/>
      <c r="N16" s="1000"/>
      <c r="O16" s="1000"/>
      <c r="P16" s="1000"/>
      <c r="Q16" s="1000"/>
      <c r="R16" s="1000"/>
      <c r="S16" s="1000"/>
      <c r="T16" s="1000"/>
      <c r="U16" s="1000"/>
      <c r="V16" s="1000"/>
      <c r="W16" s="1000"/>
      <c r="X16" s="1000"/>
      <c r="Y16" s="1000"/>
      <c r="Z16" s="1000"/>
      <c r="AA16" s="1000"/>
      <c r="AB16" s="1000"/>
      <c r="AC16" s="1000"/>
      <c r="AD16" s="1000"/>
      <c r="AE16" s="1000"/>
      <c r="AF16" s="1000"/>
      <c r="AG16" s="1000"/>
      <c r="AH16" s="1000"/>
      <c r="AI16" s="1000"/>
      <c r="AJ16" s="1000"/>
      <c r="AK16" s="1000"/>
      <c r="AL16" s="1000"/>
      <c r="AM16" s="1000"/>
      <c r="AN16" s="1000"/>
      <c r="AO16" s="1000"/>
      <c r="AP16" s="1000"/>
      <c r="AQ16" s="1000"/>
      <c r="AR16" s="1000"/>
      <c r="AS16" s="1000"/>
      <c r="AT16" s="1000"/>
      <c r="AU16" s="1000"/>
      <c r="AV16" s="1000"/>
      <c r="AW16" s="1000"/>
      <c r="AX16" s="1000"/>
      <c r="AY16" s="1000"/>
      <c r="AZ16" s="1000"/>
      <c r="BA16" s="1000"/>
      <c r="BB16" s="1000"/>
      <c r="BC16" s="1000"/>
      <c r="BD16" s="1000"/>
      <c r="BE16" s="1000"/>
      <c r="BF16" s="1000"/>
      <c r="BG16" s="1000"/>
      <c r="BH16" s="1000"/>
      <c r="BI16" s="1000"/>
      <c r="BJ16" s="1000"/>
      <c r="BK16" s="1000"/>
      <c r="BL16" s="1000"/>
      <c r="BM16" s="1000"/>
      <c r="BN16" s="1000"/>
      <c r="BO16" s="1000"/>
      <c r="BP16" s="1000"/>
      <c r="BQ16" s="1000"/>
      <c r="BR16" s="1000"/>
      <c r="BS16" s="1000"/>
      <c r="BT16" s="1000"/>
      <c r="BU16" s="1000"/>
      <c r="BV16" s="1000"/>
      <c r="BW16" s="1000"/>
      <c r="BX16" s="1000"/>
      <c r="BY16" s="1000"/>
      <c r="BZ16" s="1000"/>
      <c r="CA16" s="1000"/>
      <c r="CB16" s="1000"/>
      <c r="CC16" s="1000"/>
      <c r="CD16" s="1000"/>
      <c r="CE16" s="1000"/>
      <c r="CF16" s="1000"/>
      <c r="CG16" s="1000"/>
      <c r="CH16" s="1000"/>
      <c r="CI16" s="1000"/>
      <c r="CJ16" s="1000"/>
      <c r="CK16" s="1000"/>
      <c r="CL16" s="1000"/>
      <c r="CM16" s="1000"/>
      <c r="CN16" s="1000"/>
      <c r="CO16" s="1000"/>
      <c r="CP16" s="1000"/>
      <c r="CQ16" s="1000"/>
      <c r="CR16" s="1000"/>
      <c r="CS16" s="1000"/>
      <c r="CT16" s="1000"/>
      <c r="CU16" s="1000"/>
      <c r="CV16" s="1000"/>
      <c r="CW16" s="1000"/>
      <c r="CX16" s="1000"/>
      <c r="CY16" s="1000"/>
      <c r="CZ16" s="1000"/>
      <c r="DA16" s="1000"/>
      <c r="DB16" s="1000"/>
      <c r="DC16" s="1000"/>
      <c r="DD16" s="1000"/>
      <c r="DE16" s="1000"/>
      <c r="DF16" s="1000"/>
      <c r="DG16" s="1000"/>
      <c r="DH16" s="1000"/>
      <c r="DI16" s="1000"/>
      <c r="DJ16" s="1000"/>
      <c r="DK16" s="1000"/>
      <c r="DL16" s="1000"/>
      <c r="DM16" s="1000"/>
      <c r="DN16" s="1000"/>
      <c r="DO16" s="1000"/>
      <c r="DP16" s="1000"/>
      <c r="DQ16" s="1000"/>
      <c r="DR16" s="1000"/>
      <c r="DS16" s="1000"/>
      <c r="DT16" s="1000"/>
      <c r="DU16" s="1000"/>
      <c r="DV16" s="1000"/>
      <c r="DW16" s="1000"/>
      <c r="DX16" s="1000"/>
      <c r="DY16" s="1000"/>
      <c r="DZ16" s="1000"/>
      <c r="EA16" s="1000"/>
      <c r="EB16" s="1000"/>
      <c r="EC16" s="1000"/>
      <c r="ED16" s="269" t="str">
        <f t="shared" ref="ED16:ED79" si="0">CONCATENATE("x",G16,"x",H16,"x",I16,"x",J16,"x",K16,"x",L16,"x",M16,"x",N16,"x",O16,"x",P16,"x",Q16,"x",R16,"x",S16,"x",T16,"x",U16,"x",V16,"x",W16,"x",X16,"x",Y16,"x",Z16,"x",AA16,"x",AB16,"x",AC16,"x",AD16,"x",AE16,"x",AF16,"x",AG16,"x",AH16,"x",AI16,"x",AJ16,"x",AK16,"x",AL16,"x",AM16,"x",AN16,"x",AO16,"x",AP16,"x",AQ16,"x",AR16,"x",AS16,"x",AT16,"x",AU16,"x",AV16,"x",AW16,"x",AX16,"x",AY16,"x",AZ16,"x",BA16,"x",BB16,"x",BC16,"x",BD16,"x",BE16,"x",BF16,"x",BG16,"x",BH16,"x",BI16,"x",BJ16,"x",BK16,"x",BL16,"x",BM16,"x",BN16,"x",BO16,"x",BP16,"x",BQ16,"x",BR16,"x",BS16,"x",BT16,"x",BU16,"x",BV16,"x",BW16,"x",BX16,"x",BY16,"x",BZ16,"x",CA16,"x",CB16,"x",CC16,"x",CD16,"x",CE16,"x",CF16,"x",CG16,"x",CH16,"x",CI16,"x",CJ16,"x",CK16,"x",CL16,"x",CM16,"x",CN16,"x",CO16,"x",CP16,"x",CQ16,"x",CR16,"x",CS16,"x",CT16,"x",CU16,"x",CV16,"x",CW16,"x",CX16,"x",CY16,"x",CZ16,"x",DA16,"x",DB16,"x",DC16,"x",DD16,"x",DE16,"x",DF16,"x",DG16,"x",DH16,"x",DI16,"x",DJ16,"x",DK16,"x",DL16,"x",DM16,"x",DN16,"x",DO16,"x",DP16,"x",DQ16,"x",DR16,"x",DS16,"x",DT16,"x",DU16,"x",DV16,"x",DW16,"x",DX16,"x",DY16,"x",DZ16,"x",EA16,"x",EB16,"x",EC16,"x")</f>
        <v>xxxxxxxxxxxxxxxxxxxxxxxxxxxxxxxxxxxxxxxxxxxxxxxxxxxxxxxxxxxxxxxxxxxxxxxxxxxxxxxxxxxxxxxxxxxxxxxxxxxxxxxxxxxxxxxxxxxxxxxxxxxxxxxx</v>
      </c>
    </row>
    <row r="17" spans="1:134" x14ac:dyDescent="0.2">
      <c r="A17" s="280">
        <v>1160</v>
      </c>
      <c r="B17" s="338" t="s">
        <v>131</v>
      </c>
      <c r="C17" s="1535">
        <f>SUMPRODUCT(SUMIF(' Subsidiary Trial Balance Input'!$A:$A,'Subsidiary TB Converter '!$G17:$EC17,' Subsidiary Trial Balance Input'!C:C))</f>
        <v>0</v>
      </c>
      <c r="D17" s="1535">
        <f>SUMPRODUCT(SUMIF(' Subsidiary Trial Balance Input'!$A:$A,'Subsidiary TB Converter '!$G17:$EC17,' Subsidiary Trial Balance Input'!D:D))</f>
        <v>0</v>
      </c>
      <c r="E17" s="1535">
        <f>SUMPRODUCT(SUMIF(' Subsidiary Trial Balance Input'!$A:$A,'Subsidiary TB Converter '!$G17:$EC17,' Subsidiary Trial Balance Input'!E:E))</f>
        <v>0</v>
      </c>
      <c r="F17" s="1535"/>
      <c r="G17" s="1000"/>
      <c r="H17" s="1000"/>
      <c r="I17" s="1000"/>
      <c r="J17" s="1000"/>
      <c r="K17" s="1000"/>
      <c r="L17" s="1000"/>
      <c r="M17" s="1000"/>
      <c r="N17" s="1000"/>
      <c r="O17" s="1000"/>
      <c r="P17" s="1000"/>
      <c r="Q17" s="1000"/>
      <c r="R17" s="1000"/>
      <c r="S17" s="1000"/>
      <c r="T17" s="1000"/>
      <c r="U17" s="1000"/>
      <c r="V17" s="1000"/>
      <c r="W17" s="1000"/>
      <c r="X17" s="1000"/>
      <c r="Y17" s="1000"/>
      <c r="Z17" s="1000"/>
      <c r="AA17" s="1000"/>
      <c r="AB17" s="1000"/>
      <c r="AC17" s="1000"/>
      <c r="AD17" s="1000"/>
      <c r="AE17" s="1000"/>
      <c r="AF17" s="1000"/>
      <c r="AG17" s="1000"/>
      <c r="AH17" s="1000"/>
      <c r="AI17" s="1000"/>
      <c r="AJ17" s="1000"/>
      <c r="AK17" s="1000"/>
      <c r="AL17" s="1000"/>
      <c r="AM17" s="1000"/>
      <c r="AN17" s="1000"/>
      <c r="AO17" s="1000"/>
      <c r="AP17" s="1000"/>
      <c r="AQ17" s="1000"/>
      <c r="AR17" s="1000"/>
      <c r="AS17" s="1000"/>
      <c r="AT17" s="1000"/>
      <c r="AU17" s="1000"/>
      <c r="AV17" s="1000"/>
      <c r="AW17" s="1000"/>
      <c r="AX17" s="1000"/>
      <c r="AY17" s="1000"/>
      <c r="AZ17" s="1000"/>
      <c r="BA17" s="1000"/>
      <c r="BB17" s="1000"/>
      <c r="BC17" s="1000"/>
      <c r="BD17" s="1000"/>
      <c r="BE17" s="1000"/>
      <c r="BF17" s="1000"/>
      <c r="BG17" s="1000"/>
      <c r="BH17" s="1000"/>
      <c r="BI17" s="1000"/>
      <c r="BJ17" s="1000"/>
      <c r="BK17" s="1000"/>
      <c r="BL17" s="1000"/>
      <c r="BM17" s="1000"/>
      <c r="BN17" s="1000"/>
      <c r="BO17" s="1000"/>
      <c r="BP17" s="1000"/>
      <c r="BQ17" s="1000"/>
      <c r="BR17" s="1000"/>
      <c r="BS17" s="1000"/>
      <c r="BT17" s="1000"/>
      <c r="BU17" s="1000"/>
      <c r="BV17" s="1000"/>
      <c r="BW17" s="1000"/>
      <c r="BX17" s="1000"/>
      <c r="BY17" s="1000"/>
      <c r="BZ17" s="1000"/>
      <c r="CA17" s="1000"/>
      <c r="CB17" s="1000"/>
      <c r="CC17" s="1000"/>
      <c r="CD17" s="1000"/>
      <c r="CE17" s="1000"/>
      <c r="CF17" s="1000"/>
      <c r="CG17" s="1000"/>
      <c r="CH17" s="1000"/>
      <c r="CI17" s="1000"/>
      <c r="CJ17" s="1000"/>
      <c r="CK17" s="1000"/>
      <c r="CL17" s="1000"/>
      <c r="CM17" s="1000"/>
      <c r="CN17" s="1000"/>
      <c r="CO17" s="1000"/>
      <c r="CP17" s="1000"/>
      <c r="CQ17" s="1000"/>
      <c r="CR17" s="1000"/>
      <c r="CS17" s="1000"/>
      <c r="CT17" s="1000"/>
      <c r="CU17" s="1000"/>
      <c r="CV17" s="1000"/>
      <c r="CW17" s="1000"/>
      <c r="CX17" s="1000"/>
      <c r="CY17" s="1000"/>
      <c r="CZ17" s="1000"/>
      <c r="DA17" s="1000"/>
      <c r="DB17" s="1000"/>
      <c r="DC17" s="1000"/>
      <c r="DD17" s="1000"/>
      <c r="DE17" s="1000"/>
      <c r="DF17" s="1000"/>
      <c r="DG17" s="1000"/>
      <c r="DH17" s="1000"/>
      <c r="DI17" s="1000"/>
      <c r="DJ17" s="1000"/>
      <c r="DK17" s="1000"/>
      <c r="DL17" s="1000"/>
      <c r="DM17" s="1000"/>
      <c r="DN17" s="1000"/>
      <c r="DO17" s="1000"/>
      <c r="DP17" s="1000"/>
      <c r="DQ17" s="1000"/>
      <c r="DR17" s="1000"/>
      <c r="DS17" s="1000"/>
      <c r="DT17" s="1000"/>
      <c r="DU17" s="1000"/>
      <c r="DV17" s="1000"/>
      <c r="DW17" s="1000"/>
      <c r="DX17" s="1000"/>
      <c r="DY17" s="1000"/>
      <c r="DZ17" s="1000"/>
      <c r="EA17" s="1000"/>
      <c r="EB17" s="1000"/>
      <c r="EC17" s="1000"/>
      <c r="ED17" s="269" t="str">
        <f t="shared" si="0"/>
        <v>xxxxxxxxxxxxxxxxxxxxxxxxxxxxxxxxxxxxxxxxxxxxxxxxxxxxxxxxxxxxxxxxxxxxxxxxxxxxxxxxxxxxxxxxxxxxxxxxxxxxxxxxxxxxxxxxxxxxxxxxxxxxxxxx</v>
      </c>
    </row>
    <row r="18" spans="1:134" x14ac:dyDescent="0.2">
      <c r="A18" s="280">
        <v>1170</v>
      </c>
      <c r="B18" s="338" t="s">
        <v>132</v>
      </c>
      <c r="C18" s="1535">
        <f>SUMPRODUCT(SUMIF(' Subsidiary Trial Balance Input'!$A:$A,'Subsidiary TB Converter '!$G18:$EC18,' Subsidiary Trial Balance Input'!C:C))</f>
        <v>0</v>
      </c>
      <c r="D18" s="1535">
        <f>SUMPRODUCT(SUMIF(' Subsidiary Trial Balance Input'!$A:$A,'Subsidiary TB Converter '!$G18:$EC18,' Subsidiary Trial Balance Input'!D:D))</f>
        <v>0</v>
      </c>
      <c r="E18" s="1535">
        <f>SUMPRODUCT(SUMIF(' Subsidiary Trial Balance Input'!$A:$A,'Subsidiary TB Converter '!$G18:$EC18,' Subsidiary Trial Balance Input'!E:E))</f>
        <v>0</v>
      </c>
      <c r="F18" s="1535"/>
      <c r="G18" s="1108"/>
      <c r="H18" s="1000"/>
      <c r="I18" s="1000"/>
      <c r="J18" s="1000"/>
      <c r="K18" s="1000"/>
      <c r="L18" s="1000"/>
      <c r="M18" s="1000"/>
      <c r="N18" s="1000"/>
      <c r="O18" s="1000"/>
      <c r="P18" s="1000"/>
      <c r="Q18" s="1000"/>
      <c r="R18" s="1000"/>
      <c r="S18" s="1000"/>
      <c r="T18" s="1000"/>
      <c r="U18" s="1000"/>
      <c r="V18" s="1000"/>
      <c r="W18" s="1000"/>
      <c r="X18" s="1000"/>
      <c r="Y18" s="1000"/>
      <c r="Z18" s="1000"/>
      <c r="AA18" s="1000"/>
      <c r="AB18" s="1000"/>
      <c r="AC18" s="1000"/>
      <c r="AD18" s="1000"/>
      <c r="AE18" s="1000"/>
      <c r="AF18" s="1000"/>
      <c r="AG18" s="1000"/>
      <c r="AH18" s="1000"/>
      <c r="AI18" s="1000"/>
      <c r="AJ18" s="1000"/>
      <c r="AK18" s="1000"/>
      <c r="AL18" s="1000"/>
      <c r="AM18" s="1000"/>
      <c r="AN18" s="1000"/>
      <c r="AO18" s="1000"/>
      <c r="AP18" s="1000"/>
      <c r="AQ18" s="1000"/>
      <c r="AR18" s="1000"/>
      <c r="AS18" s="1000"/>
      <c r="AT18" s="1000"/>
      <c r="AU18" s="1000"/>
      <c r="AV18" s="1000"/>
      <c r="AW18" s="1000"/>
      <c r="AX18" s="1000"/>
      <c r="AY18" s="1000"/>
      <c r="AZ18" s="1000"/>
      <c r="BA18" s="1000"/>
      <c r="BB18" s="1000"/>
      <c r="BC18" s="1000"/>
      <c r="BD18" s="1000"/>
      <c r="BE18" s="1000"/>
      <c r="BF18" s="1000"/>
      <c r="BG18" s="1000"/>
      <c r="BH18" s="1000"/>
      <c r="BI18" s="1000"/>
      <c r="BJ18" s="1000"/>
      <c r="BK18" s="1000"/>
      <c r="BL18" s="1000"/>
      <c r="BM18" s="1000"/>
      <c r="BN18" s="1000"/>
      <c r="BO18" s="1000"/>
      <c r="BP18" s="1000"/>
      <c r="BQ18" s="1000"/>
      <c r="BR18" s="1000"/>
      <c r="BS18" s="1000"/>
      <c r="BT18" s="1000"/>
      <c r="BU18" s="1000"/>
      <c r="BV18" s="1000"/>
      <c r="BW18" s="1000"/>
      <c r="BX18" s="1000"/>
      <c r="BY18" s="1000"/>
      <c r="BZ18" s="1000"/>
      <c r="CA18" s="1000"/>
      <c r="CB18" s="1000"/>
      <c r="CC18" s="1000"/>
      <c r="CD18" s="1000"/>
      <c r="CE18" s="1000"/>
      <c r="CF18" s="1000"/>
      <c r="CG18" s="1000"/>
      <c r="CH18" s="1000"/>
      <c r="CI18" s="1000"/>
      <c r="CJ18" s="1000"/>
      <c r="CK18" s="1000"/>
      <c r="CL18" s="1000"/>
      <c r="CM18" s="1000"/>
      <c r="CN18" s="1000"/>
      <c r="CO18" s="1000"/>
      <c r="CP18" s="1000"/>
      <c r="CQ18" s="1000"/>
      <c r="CR18" s="1000"/>
      <c r="CS18" s="1000"/>
      <c r="CT18" s="1000"/>
      <c r="CU18" s="1000"/>
      <c r="CV18" s="1000"/>
      <c r="CW18" s="1000"/>
      <c r="CX18" s="1000"/>
      <c r="CY18" s="1000"/>
      <c r="CZ18" s="1000"/>
      <c r="DA18" s="1000"/>
      <c r="DB18" s="1000"/>
      <c r="DC18" s="1000"/>
      <c r="DD18" s="1000"/>
      <c r="DE18" s="1000"/>
      <c r="DF18" s="1000"/>
      <c r="DG18" s="1000"/>
      <c r="DH18" s="1000"/>
      <c r="DI18" s="1000"/>
      <c r="DJ18" s="1000"/>
      <c r="DK18" s="1000"/>
      <c r="DL18" s="1000"/>
      <c r="DM18" s="1000"/>
      <c r="DN18" s="1000"/>
      <c r="DO18" s="1000"/>
      <c r="DP18" s="1000"/>
      <c r="DQ18" s="1000"/>
      <c r="DR18" s="1000"/>
      <c r="DS18" s="1000"/>
      <c r="DT18" s="1000"/>
      <c r="DU18" s="1000"/>
      <c r="DV18" s="1000"/>
      <c r="DW18" s="1000"/>
      <c r="DX18" s="1000"/>
      <c r="DY18" s="1000"/>
      <c r="DZ18" s="1000"/>
      <c r="EA18" s="1000"/>
      <c r="EB18" s="1000"/>
      <c r="EC18" s="1000"/>
      <c r="ED18" s="269" t="str">
        <f t="shared" si="0"/>
        <v>xxxxxxxxxxxxxxxxxxxxxxxxxxxxxxxxxxxxxxxxxxxxxxxxxxxxxxxxxxxxxxxxxxxxxxxxxxxxxxxxxxxxxxxxxxxxxxxxxxxxxxxxxxxxxxxxxxxxxxxxxxxxxxxx</v>
      </c>
    </row>
    <row r="19" spans="1:134" x14ac:dyDescent="0.2">
      <c r="A19" s="280">
        <v>1190</v>
      </c>
      <c r="B19" s="338" t="s">
        <v>133</v>
      </c>
      <c r="C19" s="1535">
        <f>SUMPRODUCT(SUMIF(' Subsidiary Trial Balance Input'!$A:$A,'Subsidiary TB Converter '!$G19:$EC19,' Subsidiary Trial Balance Input'!C:C))</f>
        <v>0</v>
      </c>
      <c r="D19" s="1535">
        <f>SUMPRODUCT(SUMIF(' Subsidiary Trial Balance Input'!$A:$A,'Subsidiary TB Converter '!$G19:$EC19,' Subsidiary Trial Balance Input'!D:D))</f>
        <v>0</v>
      </c>
      <c r="E19" s="1535">
        <f>SUMPRODUCT(SUMIF(' Subsidiary Trial Balance Input'!$A:$A,'Subsidiary TB Converter '!$G19:$EC19,' Subsidiary Trial Balance Input'!E:E))</f>
        <v>0</v>
      </c>
      <c r="F19" s="1535"/>
      <c r="G19" s="1000"/>
      <c r="H19" s="1000"/>
      <c r="I19" s="1000"/>
      <c r="J19" s="1000"/>
      <c r="K19" s="1509"/>
      <c r="L19" s="1000"/>
      <c r="M19" s="1000"/>
      <c r="N19" s="1000"/>
      <c r="O19" s="1000"/>
      <c r="P19" s="1000"/>
      <c r="Q19" s="1000"/>
      <c r="R19" s="1000"/>
      <c r="S19" s="1000"/>
      <c r="T19" s="1000"/>
      <c r="U19" s="1000"/>
      <c r="V19" s="1000"/>
      <c r="W19" s="1000"/>
      <c r="X19" s="1000"/>
      <c r="Y19" s="1000"/>
      <c r="Z19" s="1000"/>
      <c r="AA19" s="1000"/>
      <c r="AB19" s="1000"/>
      <c r="AC19" s="1000"/>
      <c r="AD19" s="1000"/>
      <c r="AE19" s="1000"/>
      <c r="AF19" s="1000"/>
      <c r="AG19" s="1000"/>
      <c r="AH19" s="1000"/>
      <c r="AI19" s="1000"/>
      <c r="AJ19" s="1000"/>
      <c r="AK19" s="1000"/>
      <c r="AL19" s="1000"/>
      <c r="AM19" s="1000"/>
      <c r="AN19" s="1000"/>
      <c r="AO19" s="1000"/>
      <c r="AP19" s="1000"/>
      <c r="AQ19" s="1000"/>
      <c r="AR19" s="1000"/>
      <c r="AS19" s="1000"/>
      <c r="AT19" s="1000"/>
      <c r="AU19" s="1000"/>
      <c r="AV19" s="1000"/>
      <c r="AW19" s="1000"/>
      <c r="AX19" s="1000"/>
      <c r="AY19" s="1000"/>
      <c r="AZ19" s="1000"/>
      <c r="BA19" s="1000"/>
      <c r="BB19" s="1000"/>
      <c r="BC19" s="1000"/>
      <c r="BD19" s="1000"/>
      <c r="BE19" s="1000"/>
      <c r="BF19" s="1000"/>
      <c r="BG19" s="1000"/>
      <c r="BH19" s="1000"/>
      <c r="BI19" s="1000"/>
      <c r="BJ19" s="1000"/>
      <c r="BK19" s="1000"/>
      <c r="BL19" s="1000"/>
      <c r="BM19" s="1000"/>
      <c r="BN19" s="1000"/>
      <c r="BO19" s="1000"/>
      <c r="BP19" s="1000"/>
      <c r="BQ19" s="1000"/>
      <c r="BR19" s="1000"/>
      <c r="BS19" s="1000"/>
      <c r="BT19" s="1000"/>
      <c r="BU19" s="1000"/>
      <c r="BV19" s="1000"/>
      <c r="BW19" s="1000"/>
      <c r="BX19" s="1000"/>
      <c r="BY19" s="1000"/>
      <c r="BZ19" s="1000"/>
      <c r="CA19" s="1000"/>
      <c r="CB19" s="1000"/>
      <c r="CC19" s="1000"/>
      <c r="CD19" s="1000"/>
      <c r="CE19" s="1000"/>
      <c r="CF19" s="1000"/>
      <c r="CG19" s="1000"/>
      <c r="CH19" s="1000"/>
      <c r="CI19" s="1000"/>
      <c r="CJ19" s="1000"/>
      <c r="CK19" s="1000"/>
      <c r="CL19" s="1000"/>
      <c r="CM19" s="1000"/>
      <c r="CN19" s="1000"/>
      <c r="CO19" s="1000"/>
      <c r="CP19" s="1000"/>
      <c r="CQ19" s="1000"/>
      <c r="CR19" s="1000"/>
      <c r="CS19" s="1000"/>
      <c r="CT19" s="1000"/>
      <c r="CU19" s="1000"/>
      <c r="CV19" s="1000"/>
      <c r="CW19" s="1000"/>
      <c r="CX19" s="1000"/>
      <c r="CY19" s="1000"/>
      <c r="CZ19" s="1000"/>
      <c r="DA19" s="1000"/>
      <c r="DB19" s="1000"/>
      <c r="DC19" s="1000"/>
      <c r="DD19" s="1000"/>
      <c r="DE19" s="1000"/>
      <c r="DF19" s="1000"/>
      <c r="DG19" s="1000"/>
      <c r="DH19" s="1000"/>
      <c r="DI19" s="1000"/>
      <c r="DJ19" s="1000"/>
      <c r="DK19" s="1000"/>
      <c r="DL19" s="1000"/>
      <c r="DM19" s="1000"/>
      <c r="DN19" s="1000"/>
      <c r="DO19" s="1000"/>
      <c r="DP19" s="1000"/>
      <c r="DQ19" s="1000"/>
      <c r="DR19" s="1000"/>
      <c r="DS19" s="1000"/>
      <c r="DT19" s="1000"/>
      <c r="DU19" s="1000"/>
      <c r="DV19" s="1000"/>
      <c r="DW19" s="1000"/>
      <c r="DX19" s="1000"/>
      <c r="DY19" s="1000"/>
      <c r="DZ19" s="1000"/>
      <c r="EA19" s="1000"/>
      <c r="EB19" s="1000"/>
      <c r="EC19" s="1000"/>
      <c r="ED19" s="269" t="str">
        <f t="shared" si="0"/>
        <v>xxxxxxxxxxxxxxxxxxxxxxxxxxxxxxxxxxxxxxxxxxxxxxxxxxxxxxxxxxxxxxxxxxxxxxxxxxxxxxxxxxxxxxxxxxxxxxxxxxxxxxxxxxxxxxxxxxxxxxxxxxxxxxxx</v>
      </c>
    </row>
    <row r="20" spans="1:134" x14ac:dyDescent="0.2">
      <c r="A20" s="280">
        <v>1190</v>
      </c>
      <c r="B20" s="78" t="s">
        <v>134</v>
      </c>
      <c r="C20" s="1537">
        <f>SUMPRODUCT(SUMIF(' Subsidiary Trial Balance Input'!$A:$A,'Subsidiary TB Converter '!$G20:$EC20,' Subsidiary Trial Balance Input'!C:C))</f>
        <v>0</v>
      </c>
      <c r="D20" s="1537">
        <f>SUMPRODUCT(SUMIF(' Subsidiary Trial Balance Input'!$A:$A,'Subsidiary TB Converter '!$G20:$EC20,' Subsidiary Trial Balance Input'!D:D))</f>
        <v>0</v>
      </c>
      <c r="E20" s="1537">
        <f>SUMPRODUCT(SUMIF(' Subsidiary Trial Balance Input'!$A:$A,'Subsidiary TB Converter '!$G20:$EC20,' Subsidiary Trial Balance Input'!E:E))</f>
        <v>0</v>
      </c>
      <c r="F20" s="1537"/>
      <c r="G20" s="1000"/>
      <c r="H20" s="1000"/>
      <c r="I20" s="1000"/>
      <c r="J20" s="1000"/>
      <c r="K20" s="1000"/>
      <c r="L20" s="1000"/>
      <c r="M20" s="1000"/>
      <c r="N20" s="1000"/>
      <c r="O20" s="1000"/>
      <c r="P20" s="1000"/>
      <c r="Q20" s="1000"/>
      <c r="R20" s="1000"/>
      <c r="S20" s="1000"/>
      <c r="T20" s="1000"/>
      <c r="U20" s="1000"/>
      <c r="V20" s="1000"/>
      <c r="W20" s="1000"/>
      <c r="X20" s="1000"/>
      <c r="Y20" s="1000"/>
      <c r="Z20" s="1000"/>
      <c r="AA20" s="1000"/>
      <c r="AB20" s="1000"/>
      <c r="AC20" s="1000"/>
      <c r="AD20" s="1000"/>
      <c r="AE20" s="1000"/>
      <c r="AF20" s="1000"/>
      <c r="AG20" s="1000"/>
      <c r="AH20" s="1000"/>
      <c r="AI20" s="1000"/>
      <c r="AJ20" s="1000"/>
      <c r="AK20" s="1000"/>
      <c r="AL20" s="1000"/>
      <c r="AM20" s="1000"/>
      <c r="AN20" s="1000"/>
      <c r="AO20" s="1000"/>
      <c r="AP20" s="1000"/>
      <c r="AQ20" s="1000"/>
      <c r="AR20" s="1000"/>
      <c r="AS20" s="1000"/>
      <c r="AT20" s="1000"/>
      <c r="AU20" s="1000"/>
      <c r="AV20" s="1000"/>
      <c r="AW20" s="1000"/>
      <c r="AX20" s="1000"/>
      <c r="AY20" s="1000"/>
      <c r="AZ20" s="1000"/>
      <c r="BA20" s="1000"/>
      <c r="BB20" s="1000"/>
      <c r="BC20" s="1000"/>
      <c r="BD20" s="1000"/>
      <c r="BE20" s="1000"/>
      <c r="BF20" s="1000"/>
      <c r="BG20" s="1000"/>
      <c r="BH20" s="1000"/>
      <c r="BI20" s="1000"/>
      <c r="BJ20" s="1000"/>
      <c r="BK20" s="1000"/>
      <c r="BL20" s="1000"/>
      <c r="BM20" s="1000"/>
      <c r="BN20" s="1000"/>
      <c r="BO20" s="1000"/>
      <c r="BP20" s="1000"/>
      <c r="BQ20" s="1000"/>
      <c r="BR20" s="1000"/>
      <c r="BS20" s="1000"/>
      <c r="BT20" s="1000"/>
      <c r="BU20" s="1000"/>
      <c r="BV20" s="1000"/>
      <c r="BW20" s="1000"/>
      <c r="BX20" s="1000"/>
      <c r="BY20" s="1000"/>
      <c r="BZ20" s="1000"/>
      <c r="CA20" s="1000"/>
      <c r="CB20" s="1000"/>
      <c r="CC20" s="1000"/>
      <c r="CD20" s="1000"/>
      <c r="CE20" s="1000"/>
      <c r="CF20" s="1000"/>
      <c r="CG20" s="1000"/>
      <c r="CH20" s="1000"/>
      <c r="CI20" s="1000"/>
      <c r="CJ20" s="1000"/>
      <c r="CK20" s="1000"/>
      <c r="CL20" s="1000"/>
      <c r="CM20" s="1000"/>
      <c r="CN20" s="1000"/>
      <c r="CO20" s="1000"/>
      <c r="CP20" s="1000"/>
      <c r="CQ20" s="1000"/>
      <c r="CR20" s="1000"/>
      <c r="CS20" s="1000"/>
      <c r="CT20" s="1000"/>
      <c r="CU20" s="1000"/>
      <c r="CV20" s="1000"/>
      <c r="CW20" s="1000"/>
      <c r="CX20" s="1000"/>
      <c r="CY20" s="1000"/>
      <c r="CZ20" s="1000"/>
      <c r="DA20" s="1000"/>
      <c r="DB20" s="1000"/>
      <c r="DC20" s="1000"/>
      <c r="DD20" s="1000"/>
      <c r="DE20" s="1000"/>
      <c r="DF20" s="1000"/>
      <c r="DG20" s="1000"/>
      <c r="DH20" s="1000"/>
      <c r="DI20" s="1000"/>
      <c r="DJ20" s="1000"/>
      <c r="DK20" s="1000"/>
      <c r="DL20" s="1000"/>
      <c r="DM20" s="1000"/>
      <c r="DN20" s="1000"/>
      <c r="DO20" s="1000"/>
      <c r="DP20" s="1000"/>
      <c r="DQ20" s="1000"/>
      <c r="DR20" s="1000"/>
      <c r="DS20" s="1000"/>
      <c r="DT20" s="1000"/>
      <c r="DU20" s="1000"/>
      <c r="DV20" s="1000"/>
      <c r="DW20" s="1000"/>
      <c r="DX20" s="1000"/>
      <c r="DY20" s="1000"/>
      <c r="DZ20" s="1000"/>
      <c r="EA20" s="1000"/>
      <c r="EB20" s="1000"/>
      <c r="EC20" s="1000"/>
      <c r="ED20" s="269" t="str">
        <f t="shared" si="0"/>
        <v>xxxxxxxxxxxxxxxxxxxxxxxxxxxxxxxxxxxxxxxxxxxxxxxxxxxxxxxxxxxxxxxxxxxxxxxxxxxxxxxxxxxxxxxxxxxxxxxxxxxxxxxxxxxxxxxxxxxxxxxxxxxxxxxx</v>
      </c>
    </row>
    <row r="21" spans="1:134" x14ac:dyDescent="0.2">
      <c r="A21" s="280">
        <v>1190</v>
      </c>
      <c r="B21" s="338" t="s">
        <v>101</v>
      </c>
      <c r="C21" s="1535">
        <f>SUMPRODUCT(SUMIF(' Subsidiary Trial Balance Input'!$A:$A,'Subsidiary TB Converter '!$G21:$EC21,' Subsidiary Trial Balance Input'!C:C))</f>
        <v>0</v>
      </c>
      <c r="D21" s="1535">
        <f>SUMPRODUCT(SUMIF(' Subsidiary Trial Balance Input'!$A:$A,'Subsidiary TB Converter '!$G21:$EC21,' Subsidiary Trial Balance Input'!D:D))</f>
        <v>0</v>
      </c>
      <c r="E21" s="1535">
        <f>SUMPRODUCT(SUMIF(' Subsidiary Trial Balance Input'!$A:$A,'Subsidiary TB Converter '!$G21:$EC21,' Subsidiary Trial Balance Input'!E:E))</f>
        <v>0</v>
      </c>
      <c r="F21" s="1535"/>
      <c r="G21" s="1000"/>
      <c r="H21" s="1000"/>
      <c r="I21" s="1000"/>
      <c r="J21" s="1000"/>
      <c r="K21" s="1000"/>
      <c r="L21" s="1000"/>
      <c r="M21" s="1000"/>
      <c r="N21" s="1000"/>
      <c r="O21" s="1000"/>
      <c r="P21" s="1000"/>
      <c r="Q21" s="1000"/>
      <c r="R21" s="1000"/>
      <c r="S21" s="1000"/>
      <c r="T21" s="1000"/>
      <c r="U21" s="1000"/>
      <c r="V21" s="1000"/>
      <c r="W21" s="1000"/>
      <c r="X21" s="1000"/>
      <c r="Y21" s="1000"/>
      <c r="Z21" s="1000"/>
      <c r="AA21" s="1000"/>
      <c r="AB21" s="1000"/>
      <c r="AC21" s="1000"/>
      <c r="AD21" s="1000"/>
      <c r="AE21" s="1000"/>
      <c r="AF21" s="1000"/>
      <c r="AG21" s="1000"/>
      <c r="AH21" s="1000"/>
      <c r="AI21" s="1000"/>
      <c r="AJ21" s="1000"/>
      <c r="AK21" s="1000"/>
      <c r="AL21" s="1000"/>
      <c r="AM21" s="1000"/>
      <c r="AN21" s="1000"/>
      <c r="AO21" s="1000"/>
      <c r="AP21" s="1000"/>
      <c r="AQ21" s="1000"/>
      <c r="AR21" s="1000"/>
      <c r="AS21" s="1000"/>
      <c r="AT21" s="1000"/>
      <c r="AU21" s="1000"/>
      <c r="AV21" s="1000"/>
      <c r="AW21" s="1000"/>
      <c r="AX21" s="1000"/>
      <c r="AY21" s="1000"/>
      <c r="AZ21" s="1000"/>
      <c r="BA21" s="1000"/>
      <c r="BB21" s="1000"/>
      <c r="BC21" s="1000"/>
      <c r="BD21" s="1000"/>
      <c r="BE21" s="1000"/>
      <c r="BF21" s="1000"/>
      <c r="BG21" s="1000"/>
      <c r="BH21" s="1000"/>
      <c r="BI21" s="1000"/>
      <c r="BJ21" s="1000"/>
      <c r="BK21" s="1000"/>
      <c r="BL21" s="1000"/>
      <c r="BM21" s="1000"/>
      <c r="BN21" s="1000"/>
      <c r="BO21" s="1000"/>
      <c r="BP21" s="1000"/>
      <c r="BQ21" s="1000"/>
      <c r="BR21" s="1000"/>
      <c r="BS21" s="1000"/>
      <c r="BT21" s="1000"/>
      <c r="BU21" s="1000"/>
      <c r="BV21" s="1000"/>
      <c r="BW21" s="1000"/>
      <c r="BX21" s="1000"/>
      <c r="BY21" s="1000"/>
      <c r="BZ21" s="1000"/>
      <c r="CA21" s="1000"/>
      <c r="CB21" s="1000"/>
      <c r="CC21" s="1000"/>
      <c r="CD21" s="1000"/>
      <c r="CE21" s="1000"/>
      <c r="CF21" s="1000"/>
      <c r="CG21" s="1000"/>
      <c r="CH21" s="1000"/>
      <c r="CI21" s="1000"/>
      <c r="CJ21" s="1000"/>
      <c r="CK21" s="1000"/>
      <c r="CL21" s="1000"/>
      <c r="CM21" s="1000"/>
      <c r="CN21" s="1000"/>
      <c r="CO21" s="1000"/>
      <c r="CP21" s="1000"/>
      <c r="CQ21" s="1000"/>
      <c r="CR21" s="1000"/>
      <c r="CS21" s="1000"/>
      <c r="CT21" s="1000"/>
      <c r="CU21" s="1000"/>
      <c r="CV21" s="1000"/>
      <c r="CW21" s="1000"/>
      <c r="CX21" s="1000"/>
      <c r="CY21" s="1000"/>
      <c r="CZ21" s="1000"/>
      <c r="DA21" s="1000"/>
      <c r="DB21" s="1000"/>
      <c r="DC21" s="1000"/>
      <c r="DD21" s="1000"/>
      <c r="DE21" s="1000"/>
      <c r="DF21" s="1000"/>
      <c r="DG21" s="1000"/>
      <c r="DH21" s="1000"/>
      <c r="DI21" s="1000"/>
      <c r="DJ21" s="1000"/>
      <c r="DK21" s="1000"/>
      <c r="DL21" s="1000"/>
      <c r="DM21" s="1000"/>
      <c r="DN21" s="1000"/>
      <c r="DO21" s="1000"/>
      <c r="DP21" s="1000"/>
      <c r="DQ21" s="1000"/>
      <c r="DR21" s="1000"/>
      <c r="DS21" s="1000"/>
      <c r="DT21" s="1000"/>
      <c r="DU21" s="1000"/>
      <c r="DV21" s="1000"/>
      <c r="DW21" s="1000"/>
      <c r="DX21" s="1000"/>
      <c r="DY21" s="1000"/>
      <c r="DZ21" s="1000"/>
      <c r="EA21" s="1000"/>
      <c r="EB21" s="1000"/>
      <c r="EC21" s="1000"/>
      <c r="ED21" s="269" t="str">
        <f t="shared" si="0"/>
        <v>xxxxxxxxxxxxxxxxxxxxxxxxxxxxxxxxxxxxxxxxxxxxxxxxxxxxxxxxxxxxxxxxxxxxxxxxxxxxxxxxxxxxxxxxxxxxxxxxxxxxxxxxxxxxxxxxxxxxxxxxxxxxxxxx</v>
      </c>
    </row>
    <row r="22" spans="1:134" x14ac:dyDescent="0.2">
      <c r="A22" s="280">
        <v>1130</v>
      </c>
      <c r="B22" s="338" t="s">
        <v>135</v>
      </c>
      <c r="C22" s="1535">
        <f>SUMPRODUCT(SUMIF(' Subsidiary Trial Balance Input'!$A:$A,'Subsidiary TB Converter '!$G22:$EC22,' Subsidiary Trial Balance Input'!C:C))</f>
        <v>0</v>
      </c>
      <c r="D22" s="1535">
        <f>SUMPRODUCT(SUMIF(' Subsidiary Trial Balance Input'!$A:$A,'Subsidiary TB Converter '!$G22:$EC22,' Subsidiary Trial Balance Input'!D:D))</f>
        <v>0</v>
      </c>
      <c r="E22" s="1535">
        <f>SUMPRODUCT(SUMIF(' Subsidiary Trial Balance Input'!$A:$A,'Subsidiary TB Converter '!$G22:$EC22,' Subsidiary Trial Balance Input'!E:E))</f>
        <v>0</v>
      </c>
      <c r="F22" s="1535"/>
      <c r="G22" s="1000"/>
      <c r="H22" s="1000"/>
      <c r="I22" s="1000"/>
      <c r="J22" s="1000"/>
      <c r="K22" s="1000"/>
      <c r="L22" s="1000"/>
      <c r="M22" s="1000"/>
      <c r="N22" s="1000"/>
      <c r="O22" s="1000"/>
      <c r="P22" s="1000"/>
      <c r="Q22" s="1000"/>
      <c r="R22" s="1000"/>
      <c r="S22" s="1000"/>
      <c r="T22" s="1000"/>
      <c r="U22" s="1000"/>
      <c r="V22" s="1000"/>
      <c r="W22" s="1000"/>
      <c r="X22" s="1000"/>
      <c r="Y22" s="1000"/>
      <c r="Z22" s="1000"/>
      <c r="AA22" s="1000"/>
      <c r="AB22" s="1000"/>
      <c r="AC22" s="1000"/>
      <c r="AD22" s="1000"/>
      <c r="AE22" s="1000"/>
      <c r="AF22" s="1000"/>
      <c r="AG22" s="1000"/>
      <c r="AH22" s="1000"/>
      <c r="AI22" s="1000"/>
      <c r="AJ22" s="1000"/>
      <c r="AK22" s="1000"/>
      <c r="AL22" s="1000"/>
      <c r="AM22" s="1000"/>
      <c r="AN22" s="1000"/>
      <c r="AO22" s="1000"/>
      <c r="AP22" s="1000"/>
      <c r="AQ22" s="1000"/>
      <c r="AR22" s="1000"/>
      <c r="AS22" s="1000"/>
      <c r="AT22" s="1000"/>
      <c r="AU22" s="1000"/>
      <c r="AV22" s="1000"/>
      <c r="AW22" s="1000"/>
      <c r="AX22" s="1000"/>
      <c r="AY22" s="1000"/>
      <c r="AZ22" s="1000"/>
      <c r="BA22" s="1000"/>
      <c r="BB22" s="1000"/>
      <c r="BC22" s="1000"/>
      <c r="BD22" s="1000"/>
      <c r="BE22" s="1000"/>
      <c r="BF22" s="1000"/>
      <c r="BG22" s="1000"/>
      <c r="BH22" s="1000"/>
      <c r="BI22" s="1000"/>
      <c r="BJ22" s="1000"/>
      <c r="BK22" s="1000"/>
      <c r="BL22" s="1000"/>
      <c r="BM22" s="1000"/>
      <c r="BN22" s="1000"/>
      <c r="BO22" s="1000"/>
      <c r="BP22" s="1000"/>
      <c r="BQ22" s="1000"/>
      <c r="BR22" s="1000"/>
      <c r="BS22" s="1000"/>
      <c r="BT22" s="1000"/>
      <c r="BU22" s="1000"/>
      <c r="BV22" s="1000"/>
      <c r="BW22" s="1000"/>
      <c r="BX22" s="1000"/>
      <c r="BY22" s="1000"/>
      <c r="BZ22" s="1000"/>
      <c r="CA22" s="1000"/>
      <c r="CB22" s="1000"/>
      <c r="CC22" s="1000"/>
      <c r="CD22" s="1000"/>
      <c r="CE22" s="1000"/>
      <c r="CF22" s="1000"/>
      <c r="CG22" s="1000"/>
      <c r="CH22" s="1000"/>
      <c r="CI22" s="1000"/>
      <c r="CJ22" s="1000"/>
      <c r="CK22" s="1000"/>
      <c r="CL22" s="1000"/>
      <c r="CM22" s="1000"/>
      <c r="CN22" s="1000"/>
      <c r="CO22" s="1000"/>
      <c r="CP22" s="1000"/>
      <c r="CQ22" s="1000"/>
      <c r="CR22" s="1000"/>
      <c r="CS22" s="1000"/>
      <c r="CT22" s="1000"/>
      <c r="CU22" s="1000"/>
      <c r="CV22" s="1000"/>
      <c r="CW22" s="1000"/>
      <c r="CX22" s="1000"/>
      <c r="CY22" s="1000"/>
      <c r="CZ22" s="1000"/>
      <c r="DA22" s="1000"/>
      <c r="DB22" s="1000"/>
      <c r="DC22" s="1000"/>
      <c r="DD22" s="1000"/>
      <c r="DE22" s="1000"/>
      <c r="DF22" s="1000"/>
      <c r="DG22" s="1000"/>
      <c r="DH22" s="1000"/>
      <c r="DI22" s="1000"/>
      <c r="DJ22" s="1000"/>
      <c r="DK22" s="1000"/>
      <c r="DL22" s="1000"/>
      <c r="DM22" s="1000"/>
      <c r="DN22" s="1000"/>
      <c r="DO22" s="1000"/>
      <c r="DP22" s="1000"/>
      <c r="DQ22" s="1000"/>
      <c r="DR22" s="1000"/>
      <c r="DS22" s="1000"/>
      <c r="DT22" s="1000"/>
      <c r="DU22" s="1000"/>
      <c r="DV22" s="1000"/>
      <c r="DW22" s="1000"/>
      <c r="DX22" s="1000"/>
      <c r="DY22" s="1000"/>
      <c r="DZ22" s="1000"/>
      <c r="EA22" s="1000"/>
      <c r="EB22" s="1000"/>
      <c r="EC22" s="1000"/>
      <c r="ED22" s="269" t="str">
        <f t="shared" si="0"/>
        <v>xxxxxxxxxxxxxxxxxxxxxxxxxxxxxxxxxxxxxxxxxxxxxxxxxxxxxxxxxxxxxxxxxxxxxxxxxxxxxxxxxxxxxxxxxxxxxxxxxxxxxxxxxxxxxxxxxxxxxxxxxxxxxxxx</v>
      </c>
    </row>
    <row r="23" spans="1:134" x14ac:dyDescent="0.2">
      <c r="A23" s="280"/>
      <c r="B23" s="587"/>
      <c r="C23" s="1535"/>
      <c r="D23" s="1535"/>
      <c r="E23" s="1535"/>
      <c r="F23" s="1535"/>
      <c r="G23" s="1000"/>
      <c r="H23" s="1000"/>
      <c r="I23" s="1000"/>
      <c r="J23" s="1000"/>
      <c r="K23" s="1000"/>
      <c r="L23" s="1000"/>
      <c r="M23" s="1000"/>
      <c r="N23" s="1000"/>
      <c r="O23" s="1000"/>
      <c r="P23" s="1000"/>
      <c r="Q23" s="1000"/>
      <c r="R23" s="1000"/>
      <c r="S23" s="1000"/>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c r="AT23" s="1000"/>
      <c r="AU23" s="1000"/>
      <c r="AV23" s="1000"/>
      <c r="AW23" s="1000"/>
      <c r="AX23" s="1000"/>
      <c r="AY23" s="1000"/>
      <c r="AZ23" s="1000"/>
      <c r="BA23" s="1000"/>
      <c r="BB23" s="1000"/>
      <c r="BC23" s="1000"/>
      <c r="BD23" s="1000"/>
      <c r="BE23" s="1000"/>
      <c r="BF23" s="1000"/>
      <c r="BG23" s="1000"/>
      <c r="BH23" s="1000"/>
      <c r="BI23" s="1000"/>
      <c r="BJ23" s="1000"/>
      <c r="BK23" s="1000"/>
      <c r="BL23" s="1000"/>
      <c r="BM23" s="1000"/>
      <c r="BN23" s="1000"/>
      <c r="BO23" s="1000"/>
      <c r="BP23" s="1000"/>
      <c r="BQ23" s="1000"/>
      <c r="BR23" s="1000"/>
      <c r="BS23" s="1000"/>
      <c r="BT23" s="1000"/>
      <c r="BU23" s="1000"/>
      <c r="BV23" s="1000"/>
      <c r="BW23" s="1000"/>
      <c r="BX23" s="1000"/>
      <c r="BY23" s="1000"/>
      <c r="BZ23" s="1000"/>
      <c r="CA23" s="1000"/>
      <c r="CB23" s="1000"/>
      <c r="CC23" s="1000"/>
      <c r="CD23" s="1000"/>
      <c r="CE23" s="1000"/>
      <c r="CF23" s="1000"/>
      <c r="CG23" s="1000"/>
      <c r="CH23" s="1000"/>
      <c r="CI23" s="1000"/>
      <c r="CJ23" s="1000"/>
      <c r="CK23" s="1000"/>
      <c r="CL23" s="1000"/>
      <c r="CM23" s="1000"/>
      <c r="CN23" s="1000"/>
      <c r="CO23" s="1000"/>
      <c r="CP23" s="1000"/>
      <c r="CQ23" s="1000"/>
      <c r="CR23" s="1000"/>
      <c r="CS23" s="1000"/>
      <c r="CT23" s="1000"/>
      <c r="CU23" s="1000"/>
      <c r="CV23" s="1000"/>
      <c r="CW23" s="1000"/>
      <c r="CX23" s="1000"/>
      <c r="CY23" s="1000"/>
      <c r="CZ23" s="1000"/>
      <c r="DA23" s="1000"/>
      <c r="DB23" s="1000"/>
      <c r="DC23" s="1000"/>
      <c r="DD23" s="1000"/>
      <c r="DE23" s="1000"/>
      <c r="DF23" s="1000"/>
      <c r="DG23" s="1000"/>
      <c r="DH23" s="1000"/>
      <c r="DI23" s="1000"/>
      <c r="DJ23" s="1000"/>
      <c r="DK23" s="1000"/>
      <c r="DL23" s="1000"/>
      <c r="DM23" s="1000"/>
      <c r="DN23" s="1000"/>
      <c r="DO23" s="1000"/>
      <c r="DP23" s="1000"/>
      <c r="DQ23" s="1000"/>
      <c r="DR23" s="1000"/>
      <c r="DS23" s="1000"/>
      <c r="DT23" s="1000"/>
      <c r="DU23" s="1000"/>
      <c r="DV23" s="1000"/>
      <c r="DW23" s="1000"/>
      <c r="DX23" s="1000"/>
      <c r="DY23" s="1000"/>
      <c r="DZ23" s="1000"/>
      <c r="EA23" s="1000"/>
      <c r="EB23" s="1000"/>
      <c r="EC23" s="1000"/>
      <c r="ED23" s="269" t="str">
        <f t="shared" si="0"/>
        <v>xxxxxxxxxxxxxxxxxxxxxxxxxxxxxxxxxxxxxxxxxxxxxxxxxxxxxxxxxxxxxxxxxxxxxxxxxxxxxxxxxxxxxxxxxxxxxxxxxxxxxxxxxxxxxxxxxxxxxxxxxxxxxxxx</v>
      </c>
    </row>
    <row r="24" spans="1:134" x14ac:dyDescent="0.2">
      <c r="A24" s="342"/>
      <c r="B24" s="344" t="s">
        <v>136</v>
      </c>
      <c r="C24" s="1538"/>
      <c r="D24" s="1538"/>
      <c r="E24" s="1538"/>
      <c r="F24" s="1538"/>
      <c r="G24" s="1002"/>
      <c r="H24" s="1002"/>
      <c r="I24" s="1002"/>
      <c r="J24" s="1002"/>
      <c r="K24" s="1002"/>
      <c r="L24" s="1002"/>
      <c r="M24" s="1002"/>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c r="AT24" s="1002"/>
      <c r="AU24" s="1002"/>
      <c r="AV24" s="1002"/>
      <c r="AW24" s="1002"/>
      <c r="AX24" s="1002"/>
      <c r="AY24" s="1002"/>
      <c r="AZ24" s="1002"/>
      <c r="BA24" s="1002"/>
      <c r="BB24" s="1002"/>
      <c r="BC24" s="1002"/>
      <c r="BD24" s="1002"/>
      <c r="BE24" s="1002"/>
      <c r="BF24" s="1002"/>
      <c r="BG24" s="1002"/>
      <c r="BH24" s="1002"/>
      <c r="BI24" s="1002"/>
      <c r="BJ24" s="1002"/>
      <c r="BK24" s="1002"/>
      <c r="BL24" s="1002"/>
      <c r="BM24" s="1002"/>
      <c r="BN24" s="1002"/>
      <c r="BO24" s="1002"/>
      <c r="BP24" s="1002"/>
      <c r="BQ24" s="1002"/>
      <c r="BR24" s="1002"/>
      <c r="BS24" s="1002"/>
      <c r="BT24" s="1002"/>
      <c r="BU24" s="1002"/>
      <c r="BV24" s="1002"/>
      <c r="BW24" s="1002"/>
      <c r="BX24" s="1002"/>
      <c r="BY24" s="1002"/>
      <c r="BZ24" s="1002"/>
      <c r="CA24" s="1002"/>
      <c r="CB24" s="1002"/>
      <c r="CC24" s="1002"/>
      <c r="CD24" s="1002"/>
      <c r="CE24" s="1002"/>
      <c r="CF24" s="1002"/>
      <c r="CG24" s="1002"/>
      <c r="CH24" s="1002"/>
      <c r="CI24" s="1002"/>
      <c r="CJ24" s="1002"/>
      <c r="CK24" s="1002"/>
      <c r="CL24" s="1002"/>
      <c r="CM24" s="1002"/>
      <c r="CN24" s="1002"/>
      <c r="CO24" s="1002"/>
      <c r="CP24" s="1002"/>
      <c r="CQ24" s="1002"/>
      <c r="CR24" s="1002"/>
      <c r="CS24" s="1002"/>
      <c r="CT24" s="1002"/>
      <c r="CU24" s="1002"/>
      <c r="CV24" s="1002"/>
      <c r="CW24" s="1002"/>
      <c r="CX24" s="1002"/>
      <c r="CY24" s="1002"/>
      <c r="CZ24" s="1002"/>
      <c r="DA24" s="1002"/>
      <c r="DB24" s="1002"/>
      <c r="DC24" s="1002"/>
      <c r="DD24" s="1002"/>
      <c r="DE24" s="1002"/>
      <c r="DF24" s="1002"/>
      <c r="DG24" s="1002"/>
      <c r="DH24" s="1002"/>
      <c r="DI24" s="1002"/>
      <c r="DJ24" s="1002"/>
      <c r="DK24" s="1002"/>
      <c r="DL24" s="1002"/>
      <c r="DM24" s="1002"/>
      <c r="DN24" s="1002"/>
      <c r="DO24" s="1002"/>
      <c r="DP24" s="1002"/>
      <c r="DQ24" s="1002"/>
      <c r="DR24" s="1002"/>
      <c r="DS24" s="1002"/>
      <c r="DT24" s="1002"/>
      <c r="DU24" s="1002"/>
      <c r="DV24" s="1002"/>
      <c r="DW24" s="1002"/>
      <c r="DX24" s="1002"/>
      <c r="DY24" s="1002"/>
      <c r="DZ24" s="1002"/>
      <c r="EA24" s="1002"/>
      <c r="EB24" s="1002"/>
      <c r="EC24" s="1002"/>
      <c r="ED24" s="269" t="str">
        <f t="shared" si="0"/>
        <v>xxxxxxxxxxxxxxxxxxxxxxxxxxxxxxxxxxxxxxxxxxxxxxxxxxxxxxxxxxxxxxxxxxxxxxxxxxxxxxxxxxxxxxxxxxxxxxxxxxxxxxxxxxxxxxxxxxxxxxxxxxxxxxxx</v>
      </c>
    </row>
    <row r="25" spans="1:134" x14ac:dyDescent="0.2">
      <c r="A25" s="280"/>
      <c r="B25" s="909" t="s">
        <v>129</v>
      </c>
      <c r="C25" s="1535"/>
      <c r="D25" s="1535"/>
      <c r="E25" s="1535"/>
      <c r="F25" s="1535"/>
      <c r="G25" s="998"/>
      <c r="H25" s="998"/>
      <c r="I25" s="998"/>
      <c r="J25" s="998"/>
      <c r="K25" s="998"/>
      <c r="L25" s="998"/>
      <c r="M25" s="998"/>
      <c r="N25" s="998"/>
      <c r="O25" s="998"/>
      <c r="P25" s="998"/>
      <c r="Q25" s="998"/>
      <c r="R25" s="998"/>
      <c r="S25" s="998"/>
      <c r="T25" s="998"/>
      <c r="U25" s="998"/>
      <c r="V25" s="998"/>
      <c r="W25" s="998"/>
      <c r="X25" s="998"/>
      <c r="Y25" s="998"/>
      <c r="Z25" s="998"/>
      <c r="AA25" s="998"/>
      <c r="AB25" s="998"/>
      <c r="AC25" s="998"/>
      <c r="AD25" s="998"/>
      <c r="AE25" s="998"/>
      <c r="AF25" s="998"/>
      <c r="AG25" s="998"/>
      <c r="AH25" s="998"/>
      <c r="AI25" s="998"/>
      <c r="AJ25" s="998"/>
      <c r="AK25" s="998"/>
      <c r="AL25" s="998"/>
      <c r="AM25" s="998"/>
      <c r="AN25" s="998"/>
      <c r="AO25" s="998"/>
      <c r="AP25" s="998"/>
      <c r="AQ25" s="998"/>
      <c r="AR25" s="998"/>
      <c r="AS25" s="998"/>
      <c r="AT25" s="998"/>
      <c r="AU25" s="998"/>
      <c r="AV25" s="998"/>
      <c r="AW25" s="998"/>
      <c r="AX25" s="998"/>
      <c r="AY25" s="998"/>
      <c r="AZ25" s="998"/>
      <c r="BA25" s="998"/>
      <c r="BB25" s="998"/>
      <c r="BC25" s="998"/>
      <c r="BD25" s="998"/>
      <c r="BE25" s="998"/>
      <c r="BF25" s="998"/>
      <c r="BG25" s="998"/>
      <c r="BH25" s="998"/>
      <c r="BI25" s="998"/>
      <c r="BJ25" s="998"/>
      <c r="BK25" s="998"/>
      <c r="BL25" s="998"/>
      <c r="BM25" s="998"/>
      <c r="BN25" s="998"/>
      <c r="BO25" s="998"/>
      <c r="BP25" s="998"/>
      <c r="BQ25" s="998"/>
      <c r="BR25" s="998"/>
      <c r="BS25" s="998"/>
      <c r="BT25" s="998"/>
      <c r="BU25" s="998"/>
      <c r="BV25" s="998"/>
      <c r="BW25" s="998"/>
      <c r="BX25" s="998"/>
      <c r="BY25" s="998"/>
      <c r="BZ25" s="998"/>
      <c r="CA25" s="998"/>
      <c r="CB25" s="998"/>
      <c r="CC25" s="998"/>
      <c r="CD25" s="998"/>
      <c r="CE25" s="998"/>
      <c r="CF25" s="998"/>
      <c r="CG25" s="998"/>
      <c r="CH25" s="998"/>
      <c r="CI25" s="998"/>
      <c r="CJ25" s="998"/>
      <c r="CK25" s="998"/>
      <c r="CL25" s="998"/>
      <c r="CM25" s="998"/>
      <c r="CN25" s="998"/>
      <c r="CO25" s="998"/>
      <c r="CP25" s="998"/>
      <c r="CQ25" s="998"/>
      <c r="CR25" s="998"/>
      <c r="CS25" s="998"/>
      <c r="CT25" s="998"/>
      <c r="CU25" s="998"/>
      <c r="CV25" s="998"/>
      <c r="CW25" s="998"/>
      <c r="CX25" s="998"/>
      <c r="CY25" s="998"/>
      <c r="CZ25" s="998"/>
      <c r="DA25" s="998"/>
      <c r="DB25" s="998"/>
      <c r="DC25" s="998"/>
      <c r="DD25" s="998"/>
      <c r="DE25" s="998"/>
      <c r="DF25" s="998"/>
      <c r="DG25" s="998"/>
      <c r="DH25" s="998"/>
      <c r="DI25" s="998"/>
      <c r="DJ25" s="998"/>
      <c r="DK25" s="998"/>
      <c r="DL25" s="998"/>
      <c r="DM25" s="998"/>
      <c r="DN25" s="998"/>
      <c r="DO25" s="998"/>
      <c r="DP25" s="998"/>
      <c r="DQ25" s="998"/>
      <c r="DR25" s="998"/>
      <c r="DS25" s="998"/>
      <c r="DT25" s="998"/>
      <c r="DU25" s="998"/>
      <c r="DV25" s="998"/>
      <c r="DW25" s="998"/>
      <c r="DX25" s="998"/>
      <c r="DY25" s="998"/>
      <c r="DZ25" s="998"/>
      <c r="EA25" s="998"/>
      <c r="EB25" s="998"/>
      <c r="EC25" s="998"/>
      <c r="ED25" s="269" t="str">
        <f t="shared" si="0"/>
        <v>xxxxxxxxxxxxxxxxxxxxxxxxxxxxxxxxxxxxxxxxxxxxxxxxxxxxxxxxxxxxxxxxxxxxxxxxxxxxxxxxxxxxxxxxxxxxxxxxxxxxxxxxxxxxxxxxxxxxxxxxxxxxxxxx</v>
      </c>
    </row>
    <row r="26" spans="1:134" x14ac:dyDescent="0.2">
      <c r="A26" s="280">
        <v>1520</v>
      </c>
      <c r="B26" s="1031" t="s">
        <v>137</v>
      </c>
      <c r="C26" s="1535">
        <f>SUMPRODUCT(SUMIF(' Subsidiary Trial Balance Input'!$A:$A,'Subsidiary TB Converter '!$G26:$EC26,' Subsidiary Trial Balance Input'!C:C))</f>
        <v>0</v>
      </c>
      <c r="D26" s="1535">
        <f>SUMPRODUCT(SUMIF(' Subsidiary Trial Balance Input'!$A:$A,'Subsidiary TB Converter '!$G26:$EC26,' Subsidiary Trial Balance Input'!D:D))</f>
        <v>0</v>
      </c>
      <c r="E26" s="1535">
        <f>SUMPRODUCT(SUMIF(' Subsidiary Trial Balance Input'!$A:$A,'Subsidiary TB Converter '!$G26:$EC26,' Subsidiary Trial Balance Input'!E:E))</f>
        <v>0</v>
      </c>
      <c r="F26" s="1535"/>
      <c r="G26" s="1108"/>
      <c r="H26" s="1108"/>
      <c r="I26" s="1108"/>
      <c r="J26" s="1138"/>
      <c r="K26" s="1108"/>
      <c r="L26" s="1108"/>
      <c r="M26" s="1108"/>
      <c r="N26" s="1108"/>
      <c r="O26" s="1000"/>
      <c r="P26" s="1000"/>
      <c r="Q26" s="1000"/>
      <c r="R26" s="1000"/>
      <c r="S26" s="1000"/>
      <c r="T26" s="1000"/>
      <c r="U26" s="1000"/>
      <c r="V26" s="1000"/>
      <c r="W26" s="1000"/>
      <c r="X26" s="1000"/>
      <c r="Y26" s="1000"/>
      <c r="Z26" s="1000"/>
      <c r="AA26" s="1000"/>
      <c r="AB26" s="1000"/>
      <c r="AC26" s="1000"/>
      <c r="AD26" s="1000"/>
      <c r="AE26" s="1000"/>
      <c r="AF26" s="1000"/>
      <c r="AG26" s="1000"/>
      <c r="AH26" s="1000"/>
      <c r="AI26" s="1000"/>
      <c r="AJ26" s="1000"/>
      <c r="AK26" s="1000"/>
      <c r="AL26" s="1000"/>
      <c r="AM26" s="1000"/>
      <c r="AN26" s="1000"/>
      <c r="AO26" s="1000"/>
      <c r="AP26" s="1000"/>
      <c r="AQ26" s="1000"/>
      <c r="AR26" s="1000"/>
      <c r="AS26" s="1000"/>
      <c r="AT26" s="1000"/>
      <c r="AU26" s="1000"/>
      <c r="AV26" s="1000"/>
      <c r="AW26" s="1000"/>
      <c r="AX26" s="1000"/>
      <c r="AY26" s="1000"/>
      <c r="AZ26" s="1000"/>
      <c r="BA26" s="1000"/>
      <c r="BB26" s="1000"/>
      <c r="BC26" s="1000"/>
      <c r="BD26" s="1000"/>
      <c r="BE26" s="1000"/>
      <c r="BF26" s="1000"/>
      <c r="BG26" s="1000"/>
      <c r="BH26" s="1000"/>
      <c r="BI26" s="1000"/>
      <c r="BJ26" s="1000"/>
      <c r="BK26" s="1000"/>
      <c r="BL26" s="1000"/>
      <c r="BM26" s="1000"/>
      <c r="BN26" s="1000"/>
      <c r="BO26" s="1000"/>
      <c r="BP26" s="1000"/>
      <c r="BQ26" s="1000"/>
      <c r="BR26" s="1000"/>
      <c r="BS26" s="1000"/>
      <c r="BT26" s="1000"/>
      <c r="BU26" s="1000"/>
      <c r="BV26" s="1000"/>
      <c r="BW26" s="1000"/>
      <c r="BX26" s="1000"/>
      <c r="BY26" s="1000"/>
      <c r="BZ26" s="1000"/>
      <c r="CA26" s="1000"/>
      <c r="CB26" s="1000"/>
      <c r="CC26" s="1000"/>
      <c r="CD26" s="1000"/>
      <c r="CE26" s="1000"/>
      <c r="CF26" s="1000"/>
      <c r="CG26" s="1000"/>
      <c r="CH26" s="1000"/>
      <c r="CI26" s="1000"/>
      <c r="CJ26" s="1000"/>
      <c r="CK26" s="1000"/>
      <c r="CL26" s="1000"/>
      <c r="CM26" s="1000"/>
      <c r="CN26" s="1000"/>
      <c r="CO26" s="1000"/>
      <c r="CP26" s="1000"/>
      <c r="CQ26" s="1000"/>
      <c r="CR26" s="1000"/>
      <c r="CS26" s="1000"/>
      <c r="CT26" s="1000"/>
      <c r="CU26" s="1000"/>
      <c r="CV26" s="1000"/>
      <c r="CW26" s="1000"/>
      <c r="CX26" s="1000"/>
      <c r="CY26" s="1000"/>
      <c r="CZ26" s="1000"/>
      <c r="DA26" s="1000"/>
      <c r="DB26" s="1000"/>
      <c r="DC26" s="1000"/>
      <c r="DD26" s="1000"/>
      <c r="DE26" s="1000"/>
      <c r="DF26" s="1000"/>
      <c r="DG26" s="1000"/>
      <c r="DH26" s="1000"/>
      <c r="DI26" s="1000"/>
      <c r="DJ26" s="1000"/>
      <c r="DK26" s="1000"/>
      <c r="DL26" s="1000"/>
      <c r="DM26" s="1000"/>
      <c r="DN26" s="1000"/>
      <c r="DO26" s="1000"/>
      <c r="DP26" s="1000"/>
      <c r="DQ26" s="1000"/>
      <c r="DR26" s="1000"/>
      <c r="DS26" s="1000"/>
      <c r="DT26" s="1000"/>
      <c r="DU26" s="1000"/>
      <c r="DV26" s="1000"/>
      <c r="DW26" s="1000"/>
      <c r="DX26" s="1000"/>
      <c r="DY26" s="1000"/>
      <c r="DZ26" s="1000"/>
      <c r="EA26" s="1000"/>
      <c r="EB26" s="1000"/>
      <c r="EC26" s="1000"/>
      <c r="ED26" s="269" t="str">
        <f t="shared" si="0"/>
        <v>xxxxxxxxxxxxxxxxxxxxxxxxxxxxxxxxxxxxxxxxxxxxxxxxxxxxxxxxxxxxxxxxxxxxxxxxxxxxxxxxxxxxxxxxxxxxxxxxxxxxxxxxxxxxxxxxxxxxxxxxxxxxxxxx</v>
      </c>
    </row>
    <row r="27" spans="1:134" x14ac:dyDescent="0.2">
      <c r="A27" s="280">
        <v>1530</v>
      </c>
      <c r="B27" s="1031" t="s">
        <v>138</v>
      </c>
      <c r="C27" s="1535">
        <f>SUMPRODUCT(SUMIF(' Subsidiary Trial Balance Input'!$A:$A,'Subsidiary TB Converter '!$G27:$EC27,' Subsidiary Trial Balance Input'!C:C))</f>
        <v>0</v>
      </c>
      <c r="D27" s="1535">
        <f>SUMPRODUCT(SUMIF(' Subsidiary Trial Balance Input'!$A:$A,'Subsidiary TB Converter '!$G27:$EC27,' Subsidiary Trial Balance Input'!D:D))</f>
        <v>0</v>
      </c>
      <c r="E27" s="1535">
        <f>SUMPRODUCT(SUMIF(' Subsidiary Trial Balance Input'!$A:$A,'Subsidiary TB Converter '!$G27:$EC27,' Subsidiary Trial Balance Input'!E:E))</f>
        <v>0</v>
      </c>
      <c r="F27" s="1535"/>
      <c r="G27" s="1108"/>
      <c r="H27" s="1108"/>
      <c r="I27" s="1108"/>
      <c r="J27" s="1108"/>
      <c r="K27" s="1108"/>
      <c r="L27" s="1108"/>
      <c r="M27" s="1108"/>
      <c r="N27" s="1108"/>
      <c r="O27" s="1000"/>
      <c r="P27" s="1000"/>
      <c r="Q27" s="1000"/>
      <c r="R27" s="1000"/>
      <c r="S27" s="1000"/>
      <c r="T27" s="1000"/>
      <c r="U27" s="1000"/>
      <c r="V27" s="1000"/>
      <c r="W27" s="1000"/>
      <c r="X27" s="1000"/>
      <c r="Y27" s="1000"/>
      <c r="Z27" s="1000"/>
      <c r="AA27" s="1000"/>
      <c r="AB27" s="1000"/>
      <c r="AC27" s="1000"/>
      <c r="AD27" s="1000"/>
      <c r="AE27" s="1000"/>
      <c r="AF27" s="1000"/>
      <c r="AG27" s="1000"/>
      <c r="AH27" s="1000"/>
      <c r="AI27" s="1000"/>
      <c r="AJ27" s="1000"/>
      <c r="AK27" s="1000"/>
      <c r="AL27" s="1000"/>
      <c r="AM27" s="1000"/>
      <c r="AN27" s="1000"/>
      <c r="AO27" s="1000"/>
      <c r="AP27" s="1000"/>
      <c r="AQ27" s="1000"/>
      <c r="AR27" s="1000"/>
      <c r="AS27" s="1000"/>
      <c r="AT27" s="1000"/>
      <c r="AU27" s="1000"/>
      <c r="AV27" s="1000"/>
      <c r="AW27" s="1000"/>
      <c r="AX27" s="1000"/>
      <c r="AY27" s="1000"/>
      <c r="AZ27" s="1000"/>
      <c r="BA27" s="1000"/>
      <c r="BB27" s="1000"/>
      <c r="BC27" s="1000"/>
      <c r="BD27" s="1000"/>
      <c r="BE27" s="1000"/>
      <c r="BF27" s="1000"/>
      <c r="BG27" s="1000"/>
      <c r="BH27" s="1000"/>
      <c r="BI27" s="1000"/>
      <c r="BJ27" s="1000"/>
      <c r="BK27" s="1000"/>
      <c r="BL27" s="1000"/>
      <c r="BM27" s="1000"/>
      <c r="BN27" s="1000"/>
      <c r="BO27" s="1000"/>
      <c r="BP27" s="1000"/>
      <c r="BQ27" s="1000"/>
      <c r="BR27" s="1000"/>
      <c r="BS27" s="1000"/>
      <c r="BT27" s="1000"/>
      <c r="BU27" s="1000"/>
      <c r="BV27" s="1000"/>
      <c r="BW27" s="1000"/>
      <c r="BX27" s="1000"/>
      <c r="BY27" s="1000"/>
      <c r="BZ27" s="1000"/>
      <c r="CA27" s="1000"/>
      <c r="CB27" s="1000"/>
      <c r="CC27" s="1000"/>
      <c r="CD27" s="1000"/>
      <c r="CE27" s="1000"/>
      <c r="CF27" s="1000"/>
      <c r="CG27" s="1000"/>
      <c r="CH27" s="1000"/>
      <c r="CI27" s="1000"/>
      <c r="CJ27" s="1000"/>
      <c r="CK27" s="1000"/>
      <c r="CL27" s="1000"/>
      <c r="CM27" s="1000"/>
      <c r="CN27" s="1000"/>
      <c r="CO27" s="1000"/>
      <c r="CP27" s="1000"/>
      <c r="CQ27" s="1000"/>
      <c r="CR27" s="1000"/>
      <c r="CS27" s="1000"/>
      <c r="CT27" s="1000"/>
      <c r="CU27" s="1000"/>
      <c r="CV27" s="1000"/>
      <c r="CW27" s="1000"/>
      <c r="CX27" s="1000"/>
      <c r="CY27" s="1000"/>
      <c r="CZ27" s="1000"/>
      <c r="DA27" s="1000"/>
      <c r="DB27" s="1000"/>
      <c r="DC27" s="1000"/>
      <c r="DD27" s="1000"/>
      <c r="DE27" s="1000"/>
      <c r="DF27" s="1000"/>
      <c r="DG27" s="1000"/>
      <c r="DH27" s="1000"/>
      <c r="DI27" s="1000"/>
      <c r="DJ27" s="1000"/>
      <c r="DK27" s="1000"/>
      <c r="DL27" s="1000"/>
      <c r="DM27" s="1000"/>
      <c r="DN27" s="1000"/>
      <c r="DO27" s="1000"/>
      <c r="DP27" s="1000"/>
      <c r="DQ27" s="1000"/>
      <c r="DR27" s="1000"/>
      <c r="DS27" s="1000"/>
      <c r="DT27" s="1000"/>
      <c r="DU27" s="1000"/>
      <c r="DV27" s="1000"/>
      <c r="DW27" s="1000"/>
      <c r="DX27" s="1000"/>
      <c r="DY27" s="1000"/>
      <c r="DZ27" s="1000"/>
      <c r="EA27" s="1000"/>
      <c r="EB27" s="1000"/>
      <c r="EC27" s="1000"/>
      <c r="ED27" s="269" t="str">
        <f t="shared" si="0"/>
        <v>xxxxxxxxxxxxxxxxxxxxxxxxxxxxxxxxxxxxxxxxxxxxxxxxxxxxxxxxxxxxxxxxxxxxxxxxxxxxxxxxxxxxxxxxxxxxxxxxxxxxxxxxxxxxxxxxxxxxxxxxxxxxxxxx</v>
      </c>
    </row>
    <row r="28" spans="1:134" x14ac:dyDescent="0.2">
      <c r="A28" s="280">
        <v>1571</v>
      </c>
      <c r="B28" s="1342" t="s">
        <v>139</v>
      </c>
      <c r="C28" s="1535">
        <f>SUMPRODUCT(SUMIF(' Subsidiary Trial Balance Input'!$A:$A,'Subsidiary TB Converter '!$G28:$EC28,' Subsidiary Trial Balance Input'!C:C))</f>
        <v>0</v>
      </c>
      <c r="D28" s="1535">
        <f>SUMPRODUCT(SUMIF(' Subsidiary Trial Balance Input'!$A:$A,'Subsidiary TB Converter '!$G28:$EC28,' Subsidiary Trial Balance Input'!D:D))</f>
        <v>0</v>
      </c>
      <c r="E28" s="1535">
        <f>SUMPRODUCT(SUMIF(' Subsidiary Trial Balance Input'!$A:$A,'Subsidiary TB Converter '!$G28:$EC28,' Subsidiary Trial Balance Input'!E:E))</f>
        <v>0</v>
      </c>
      <c r="F28" s="1535"/>
      <c r="G28" s="1004"/>
      <c r="H28" s="1004"/>
      <c r="I28" s="1004"/>
      <c r="J28" s="1004"/>
      <c r="K28" s="1004"/>
      <c r="L28" s="1004"/>
      <c r="M28" s="1004"/>
      <c r="N28" s="1004"/>
      <c r="O28" s="1004"/>
      <c r="P28" s="1004"/>
      <c r="Q28" s="1004"/>
      <c r="R28" s="1004"/>
      <c r="S28" s="1004"/>
      <c r="T28" s="1004"/>
      <c r="U28" s="1004"/>
      <c r="V28" s="1004"/>
      <c r="W28" s="1004"/>
      <c r="X28" s="1004"/>
      <c r="Y28" s="1004"/>
      <c r="Z28" s="1004"/>
      <c r="AA28" s="1004"/>
      <c r="AB28" s="1004"/>
      <c r="AC28" s="1004"/>
      <c r="AD28" s="1004"/>
      <c r="AE28" s="1004"/>
      <c r="AF28" s="1004"/>
      <c r="AG28" s="1004"/>
      <c r="AH28" s="1004"/>
      <c r="AI28" s="1004"/>
      <c r="AJ28" s="1004"/>
      <c r="AK28" s="1004"/>
      <c r="AL28" s="1004"/>
      <c r="AM28" s="1004"/>
      <c r="AN28" s="1004"/>
      <c r="AO28" s="1004"/>
      <c r="AP28" s="1004"/>
      <c r="AQ28" s="1004"/>
      <c r="AR28" s="1004"/>
      <c r="AS28" s="1004"/>
      <c r="AT28" s="1004"/>
      <c r="AU28" s="1004"/>
      <c r="AV28" s="1004"/>
      <c r="AW28" s="1004"/>
      <c r="AX28" s="1004"/>
      <c r="AY28" s="1004"/>
      <c r="AZ28" s="1004"/>
      <c r="BA28" s="1004"/>
      <c r="BB28" s="1004"/>
      <c r="BC28" s="1004"/>
      <c r="BD28" s="1004"/>
      <c r="BE28" s="1004"/>
      <c r="BF28" s="1004"/>
      <c r="BG28" s="1004"/>
      <c r="BH28" s="1004"/>
      <c r="BI28" s="1004"/>
      <c r="BJ28" s="1004"/>
      <c r="BK28" s="1004"/>
      <c r="BL28" s="1004"/>
      <c r="BM28" s="1004"/>
      <c r="BN28" s="1004"/>
      <c r="BO28" s="1004"/>
      <c r="BP28" s="1004"/>
      <c r="BQ28" s="1004"/>
      <c r="BR28" s="1004"/>
      <c r="BS28" s="1004"/>
      <c r="BT28" s="1004"/>
      <c r="BU28" s="1004"/>
      <c r="BV28" s="1004"/>
      <c r="BW28" s="1004"/>
      <c r="BX28" s="1004"/>
      <c r="BY28" s="1004"/>
      <c r="BZ28" s="1004"/>
      <c r="CA28" s="1004"/>
      <c r="CB28" s="1004"/>
      <c r="CC28" s="1004"/>
      <c r="CD28" s="1004"/>
      <c r="CE28" s="1004"/>
      <c r="CF28" s="1004"/>
      <c r="CG28" s="1004"/>
      <c r="CH28" s="1004"/>
      <c r="CI28" s="1004"/>
      <c r="CJ28" s="1004"/>
      <c r="CK28" s="1004"/>
      <c r="CL28" s="1004"/>
      <c r="CM28" s="1004"/>
      <c r="CN28" s="1004"/>
      <c r="CO28" s="1004"/>
      <c r="CP28" s="1004"/>
      <c r="CQ28" s="1004"/>
      <c r="CR28" s="1004"/>
      <c r="CS28" s="1004"/>
      <c r="CT28" s="1004"/>
      <c r="CU28" s="1004"/>
      <c r="CV28" s="1004"/>
      <c r="CW28" s="1004"/>
      <c r="CX28" s="1004"/>
      <c r="CY28" s="1004"/>
      <c r="CZ28" s="1004"/>
      <c r="DA28" s="1004"/>
      <c r="DB28" s="1004"/>
      <c r="DC28" s="1004"/>
      <c r="DD28" s="1004"/>
      <c r="DE28" s="1004"/>
      <c r="DF28" s="1004"/>
      <c r="DG28" s="1004"/>
      <c r="DH28" s="1004"/>
      <c r="DI28" s="1004"/>
      <c r="DJ28" s="1004"/>
      <c r="DK28" s="1004"/>
      <c r="DL28" s="1004"/>
      <c r="DM28" s="1004"/>
      <c r="DN28" s="1004"/>
      <c r="DO28" s="1004"/>
      <c r="DP28" s="1004"/>
      <c r="DQ28" s="1004"/>
      <c r="DR28" s="1004"/>
      <c r="DS28" s="1004"/>
      <c r="DT28" s="1004"/>
      <c r="DU28" s="1004"/>
      <c r="DV28" s="1004"/>
      <c r="DW28" s="1004"/>
      <c r="DX28" s="1004"/>
      <c r="DY28" s="1004"/>
      <c r="DZ28" s="1004"/>
      <c r="EA28" s="1004"/>
      <c r="EB28" s="1004"/>
      <c r="EC28" s="1004"/>
      <c r="ED28" s="269" t="str">
        <f t="shared" si="0"/>
        <v>xxxxxxxxxxxxxxxxxxxxxxxxxxxxxxxxxxxxxxxxxxxxxxxxxxxxxxxxxxxxxxxxxxxxxxxxxxxxxxxxxxxxxxxxxxxxxxxxxxxxxxxxxxxxxxxxxxxxxxxxxxxxxxxx</v>
      </c>
    </row>
    <row r="29" spans="1:134" x14ac:dyDescent="0.2">
      <c r="A29" s="280">
        <v>1570</v>
      </c>
      <c r="B29" s="338" t="s">
        <v>140</v>
      </c>
      <c r="C29" s="1535">
        <f>SUMPRODUCT(SUMIF(' Subsidiary Trial Balance Input'!$A:$A,'Subsidiary TB Converter '!$G29:$EC29,' Subsidiary Trial Balance Input'!C:C))</f>
        <v>0</v>
      </c>
      <c r="D29" s="1535">
        <f>SUMPRODUCT(SUMIF(' Subsidiary Trial Balance Input'!$A:$A,'Subsidiary TB Converter '!$G29:$EC29,' Subsidiary Trial Balance Input'!D:D))</f>
        <v>0</v>
      </c>
      <c r="E29" s="1535">
        <f>SUMPRODUCT(SUMIF(' Subsidiary Trial Balance Input'!$A:$A,'Subsidiary TB Converter '!$G29:$EC29,' Subsidiary Trial Balance Input'!E:E))</f>
        <v>0</v>
      </c>
      <c r="F29" s="1535"/>
      <c r="G29" s="1108"/>
      <c r="H29" s="1108"/>
      <c r="I29" s="1108"/>
      <c r="J29" s="1108"/>
      <c r="K29" s="1108"/>
      <c r="L29" s="1108"/>
      <c r="M29" s="1108"/>
      <c r="N29" s="1108"/>
      <c r="O29" s="1000"/>
      <c r="P29" s="1000"/>
      <c r="Q29" s="1000"/>
      <c r="R29" s="1000"/>
      <c r="S29" s="1000"/>
      <c r="T29" s="1000"/>
      <c r="U29" s="1000"/>
      <c r="V29" s="1000"/>
      <c r="W29" s="1000"/>
      <c r="X29" s="1000"/>
      <c r="Y29" s="1000"/>
      <c r="Z29" s="1000"/>
      <c r="AA29" s="1000"/>
      <c r="AB29" s="1000"/>
      <c r="AC29" s="1000"/>
      <c r="AD29" s="1000"/>
      <c r="AE29" s="1000"/>
      <c r="AF29" s="1000"/>
      <c r="AG29" s="1000"/>
      <c r="AH29" s="1000"/>
      <c r="AI29" s="1000"/>
      <c r="AJ29" s="1000"/>
      <c r="AK29" s="1000"/>
      <c r="AL29" s="1000"/>
      <c r="AM29" s="1000"/>
      <c r="AN29" s="1000"/>
      <c r="AO29" s="1000"/>
      <c r="AP29" s="1000"/>
      <c r="AQ29" s="1000"/>
      <c r="AR29" s="1000"/>
      <c r="AS29" s="1000"/>
      <c r="AT29" s="1000"/>
      <c r="AU29" s="1000"/>
      <c r="AV29" s="1000"/>
      <c r="AW29" s="1000"/>
      <c r="AX29" s="1000"/>
      <c r="AY29" s="1000"/>
      <c r="AZ29" s="1000"/>
      <c r="BA29" s="1000"/>
      <c r="BB29" s="1000"/>
      <c r="BC29" s="1000"/>
      <c r="BD29" s="1000"/>
      <c r="BE29" s="1000"/>
      <c r="BF29" s="1000"/>
      <c r="BG29" s="1000"/>
      <c r="BH29" s="1000"/>
      <c r="BI29" s="1000"/>
      <c r="BJ29" s="1000"/>
      <c r="BK29" s="1000"/>
      <c r="BL29" s="1000"/>
      <c r="BM29" s="1000"/>
      <c r="BN29" s="1000"/>
      <c r="BO29" s="1000"/>
      <c r="BP29" s="1000"/>
      <c r="BQ29" s="1000"/>
      <c r="BR29" s="1000"/>
      <c r="BS29" s="1000"/>
      <c r="BT29" s="1000"/>
      <c r="BU29" s="1000"/>
      <c r="BV29" s="1000"/>
      <c r="BW29" s="1000"/>
      <c r="BX29" s="1000"/>
      <c r="BY29" s="1000"/>
      <c r="BZ29" s="1000"/>
      <c r="CA29" s="1000"/>
      <c r="CB29" s="1000"/>
      <c r="CC29" s="1000"/>
      <c r="CD29" s="1000"/>
      <c r="CE29" s="1000"/>
      <c r="CF29" s="1000"/>
      <c r="CG29" s="1000"/>
      <c r="CH29" s="1000"/>
      <c r="CI29" s="1000"/>
      <c r="CJ29" s="1000"/>
      <c r="CK29" s="1000"/>
      <c r="CL29" s="1000"/>
      <c r="CM29" s="1000"/>
      <c r="CN29" s="1000"/>
      <c r="CO29" s="1000"/>
      <c r="CP29" s="1000"/>
      <c r="CQ29" s="1000"/>
      <c r="CR29" s="1000"/>
      <c r="CS29" s="1000"/>
      <c r="CT29" s="1000"/>
      <c r="CU29" s="1000"/>
      <c r="CV29" s="1000"/>
      <c r="CW29" s="1000"/>
      <c r="CX29" s="1000"/>
      <c r="CY29" s="1000"/>
      <c r="CZ29" s="1000"/>
      <c r="DA29" s="1000"/>
      <c r="DB29" s="1000"/>
      <c r="DC29" s="1000"/>
      <c r="DD29" s="1000"/>
      <c r="DE29" s="1000"/>
      <c r="DF29" s="1000"/>
      <c r="DG29" s="1000"/>
      <c r="DH29" s="1000"/>
      <c r="DI29" s="1000"/>
      <c r="DJ29" s="1000"/>
      <c r="DK29" s="1000"/>
      <c r="DL29" s="1000"/>
      <c r="DM29" s="1000"/>
      <c r="DN29" s="1000"/>
      <c r="DO29" s="1000"/>
      <c r="DP29" s="1000"/>
      <c r="DQ29" s="1000"/>
      <c r="DR29" s="1000"/>
      <c r="DS29" s="1000"/>
      <c r="DT29" s="1000"/>
      <c r="DU29" s="1000"/>
      <c r="DV29" s="1000"/>
      <c r="DW29" s="1000"/>
      <c r="DX29" s="1000"/>
      <c r="DY29" s="1000"/>
      <c r="DZ29" s="1000"/>
      <c r="EA29" s="1000"/>
      <c r="EB29" s="1000"/>
      <c r="EC29" s="1000"/>
      <c r="ED29" s="269" t="str">
        <f t="shared" si="0"/>
        <v>xxxxxxxxxxxxxxxxxxxxxxxxxxxxxxxxxxxxxxxxxxxxxxxxxxxxxxxxxxxxxxxxxxxxxxxxxxxxxxxxxxxxxxxxxxxxxxxxxxxxxxxxxxxxxxxxxxxxxxxxxxxxxxxx</v>
      </c>
    </row>
    <row r="30" spans="1:134" x14ac:dyDescent="0.2">
      <c r="A30" s="280">
        <v>1560</v>
      </c>
      <c r="B30" s="917" t="s">
        <v>141</v>
      </c>
      <c r="C30" s="1535">
        <f>SUMPRODUCT(SUMIF(' Subsidiary Trial Balance Input'!$A:$A,'Subsidiary TB Converter '!$G30:$EC30,' Subsidiary Trial Balance Input'!C:C))</f>
        <v>0</v>
      </c>
      <c r="D30" s="1535">
        <f>SUMPRODUCT(SUMIF(' Subsidiary Trial Balance Input'!$A:$A,'Subsidiary TB Converter '!$G30:$EC30,' Subsidiary Trial Balance Input'!D:D))</f>
        <v>0</v>
      </c>
      <c r="E30" s="1535">
        <f>SUMPRODUCT(SUMIF(' Subsidiary Trial Balance Input'!$A:$A,'Subsidiary TB Converter '!$G30:$EC30,' Subsidiary Trial Balance Input'!E:E))</f>
        <v>0</v>
      </c>
      <c r="F30" s="1535"/>
      <c r="G30" s="1006"/>
      <c r="H30" s="1006"/>
      <c r="I30" s="1006"/>
      <c r="J30" s="1006"/>
      <c r="K30" s="1006"/>
      <c r="L30" s="1006"/>
      <c r="M30" s="1006"/>
      <c r="N30" s="1006"/>
      <c r="O30" s="1006"/>
      <c r="P30" s="1006"/>
      <c r="Q30" s="1006"/>
      <c r="R30" s="1006"/>
      <c r="S30" s="1006"/>
      <c r="T30" s="1006"/>
      <c r="U30" s="1006"/>
      <c r="V30" s="1006"/>
      <c r="W30" s="1006"/>
      <c r="X30" s="1006"/>
      <c r="Y30" s="1006"/>
      <c r="Z30" s="1006"/>
      <c r="AA30" s="1006"/>
      <c r="AB30" s="1006"/>
      <c r="AC30" s="1006"/>
      <c r="AD30" s="1006"/>
      <c r="AE30" s="1006"/>
      <c r="AF30" s="1006"/>
      <c r="AG30" s="1006"/>
      <c r="AH30" s="1006"/>
      <c r="AI30" s="1006"/>
      <c r="AJ30" s="1006"/>
      <c r="AK30" s="1006"/>
      <c r="AL30" s="1006"/>
      <c r="AM30" s="1006"/>
      <c r="AN30" s="1006"/>
      <c r="AO30" s="1006"/>
      <c r="AP30" s="1006"/>
      <c r="AQ30" s="1006"/>
      <c r="AR30" s="1006"/>
      <c r="AS30" s="1006"/>
      <c r="AT30" s="1006"/>
      <c r="AU30" s="1006"/>
      <c r="AV30" s="1006"/>
      <c r="AW30" s="1006"/>
      <c r="AX30" s="1006"/>
      <c r="AY30" s="1006"/>
      <c r="AZ30" s="1006"/>
      <c r="BA30" s="1006"/>
      <c r="BB30" s="1006"/>
      <c r="BC30" s="1006"/>
      <c r="BD30" s="1006"/>
      <c r="BE30" s="1006"/>
      <c r="BF30" s="1006"/>
      <c r="BG30" s="1006"/>
      <c r="BH30" s="1006"/>
      <c r="BI30" s="1006"/>
      <c r="BJ30" s="1006"/>
      <c r="BK30" s="1006"/>
      <c r="BL30" s="1006"/>
      <c r="BM30" s="1006"/>
      <c r="BN30" s="1006"/>
      <c r="BO30" s="1006"/>
      <c r="BP30" s="1006"/>
      <c r="BQ30" s="1006"/>
      <c r="BR30" s="1006"/>
      <c r="BS30" s="1006"/>
      <c r="BT30" s="1006"/>
      <c r="BU30" s="1006"/>
      <c r="BV30" s="1006"/>
      <c r="BW30" s="1006"/>
      <c r="BX30" s="1006"/>
      <c r="BY30" s="1006"/>
      <c r="BZ30" s="1006"/>
      <c r="CA30" s="1006"/>
      <c r="CB30" s="1006"/>
      <c r="CC30" s="1006"/>
      <c r="CD30" s="1006"/>
      <c r="CE30" s="1006"/>
      <c r="CF30" s="1006"/>
      <c r="CG30" s="1006"/>
      <c r="CH30" s="1006"/>
      <c r="CI30" s="1006"/>
      <c r="CJ30" s="1006"/>
      <c r="CK30" s="1006"/>
      <c r="CL30" s="1006"/>
      <c r="CM30" s="1006"/>
      <c r="CN30" s="1006"/>
      <c r="CO30" s="1006"/>
      <c r="CP30" s="1006"/>
      <c r="CQ30" s="1006"/>
      <c r="CR30" s="1006"/>
      <c r="CS30" s="1006"/>
      <c r="CT30" s="1006"/>
      <c r="CU30" s="1006"/>
      <c r="CV30" s="1006"/>
      <c r="CW30" s="1006"/>
      <c r="CX30" s="1006"/>
      <c r="CY30" s="1006"/>
      <c r="CZ30" s="1006"/>
      <c r="DA30" s="1006"/>
      <c r="DB30" s="1006"/>
      <c r="DC30" s="1006"/>
      <c r="DD30" s="1006"/>
      <c r="DE30" s="1006"/>
      <c r="DF30" s="1006"/>
      <c r="DG30" s="1006"/>
      <c r="DH30" s="1006"/>
      <c r="DI30" s="1006"/>
      <c r="DJ30" s="1006"/>
      <c r="DK30" s="1006"/>
      <c r="DL30" s="1006"/>
      <c r="DM30" s="1006"/>
      <c r="DN30" s="1006"/>
      <c r="DO30" s="1006"/>
      <c r="DP30" s="1006"/>
      <c r="DQ30" s="1006"/>
      <c r="DR30" s="1006"/>
      <c r="DS30" s="1006"/>
      <c r="DT30" s="1006"/>
      <c r="DU30" s="1006"/>
      <c r="DV30" s="1006"/>
      <c r="DW30" s="1006"/>
      <c r="DX30" s="1006"/>
      <c r="DY30" s="1006"/>
      <c r="DZ30" s="1006"/>
      <c r="EA30" s="1006"/>
      <c r="EB30" s="1006"/>
      <c r="EC30" s="1006"/>
      <c r="ED30" s="269" t="str">
        <f t="shared" si="0"/>
        <v>xxxxxxxxxxxxxxxxxxxxxxxxxxxxxxxxxxxxxxxxxxxxxxxxxxxxxxxxxxxxxxxxxxxxxxxxxxxxxxxxxxxxxxxxxxxxxxxxxxxxxxxxxxxxxxxxxxxxxxxxxxxxxxxx</v>
      </c>
    </row>
    <row r="31" spans="1:134" x14ac:dyDescent="0.2">
      <c r="A31" s="280">
        <v>1510</v>
      </c>
      <c r="B31" s="1343" t="s">
        <v>142</v>
      </c>
      <c r="C31" s="1535">
        <f>SUMPRODUCT(SUMIF(' Subsidiary Trial Balance Input'!$A:$A,'Subsidiary TB Converter '!$G31:$EC31,' Subsidiary Trial Balance Input'!C:C))</f>
        <v>0</v>
      </c>
      <c r="D31" s="1535">
        <f>SUMPRODUCT(SUMIF(' Subsidiary Trial Balance Input'!$A:$A,'Subsidiary TB Converter '!$G31:$EC31,' Subsidiary Trial Balance Input'!D:D))</f>
        <v>0</v>
      </c>
      <c r="E31" s="1535">
        <f>SUMPRODUCT(SUMIF(' Subsidiary Trial Balance Input'!$A:$A,'Subsidiary TB Converter '!$G31:$EC31,' Subsidiary Trial Balance Input'!E:E))</f>
        <v>0</v>
      </c>
      <c r="F31" s="1535"/>
      <c r="G31" s="1006"/>
      <c r="H31" s="1006"/>
      <c r="I31" s="1006"/>
      <c r="J31" s="1006"/>
      <c r="K31" s="1006"/>
      <c r="L31" s="1006"/>
      <c r="M31" s="1006"/>
      <c r="N31" s="1006"/>
      <c r="O31" s="1006"/>
      <c r="P31" s="1006"/>
      <c r="Q31" s="1006"/>
      <c r="R31" s="1006"/>
      <c r="S31" s="1006"/>
      <c r="T31" s="1006"/>
      <c r="U31" s="1006"/>
      <c r="V31" s="1006"/>
      <c r="W31" s="1006"/>
      <c r="X31" s="1006"/>
      <c r="Y31" s="1006"/>
      <c r="Z31" s="1006"/>
      <c r="AA31" s="1006"/>
      <c r="AB31" s="1006"/>
      <c r="AC31" s="1006"/>
      <c r="AD31" s="1006"/>
      <c r="AE31" s="1006"/>
      <c r="AF31" s="1006"/>
      <c r="AG31" s="1006"/>
      <c r="AH31" s="1006"/>
      <c r="AI31" s="1006"/>
      <c r="AJ31" s="1006"/>
      <c r="AK31" s="1006"/>
      <c r="AL31" s="1006"/>
      <c r="AM31" s="1006"/>
      <c r="AN31" s="1006"/>
      <c r="AO31" s="1006"/>
      <c r="AP31" s="1006"/>
      <c r="AQ31" s="1006"/>
      <c r="AR31" s="1006"/>
      <c r="AS31" s="1006"/>
      <c r="AT31" s="1006"/>
      <c r="AU31" s="1006"/>
      <c r="AV31" s="1006"/>
      <c r="AW31" s="1006"/>
      <c r="AX31" s="1006"/>
      <c r="AY31" s="1006"/>
      <c r="AZ31" s="1006"/>
      <c r="BA31" s="1006"/>
      <c r="BB31" s="1006"/>
      <c r="BC31" s="1006"/>
      <c r="BD31" s="1006"/>
      <c r="BE31" s="1006"/>
      <c r="BF31" s="1006"/>
      <c r="BG31" s="1006"/>
      <c r="BH31" s="1006"/>
      <c r="BI31" s="1006"/>
      <c r="BJ31" s="1006"/>
      <c r="BK31" s="1006"/>
      <c r="BL31" s="1006"/>
      <c r="BM31" s="1006"/>
      <c r="BN31" s="1006"/>
      <c r="BO31" s="1006"/>
      <c r="BP31" s="1006"/>
      <c r="BQ31" s="1006"/>
      <c r="BR31" s="1006"/>
      <c r="BS31" s="1006"/>
      <c r="BT31" s="1006"/>
      <c r="BU31" s="1006"/>
      <c r="BV31" s="1006"/>
      <c r="BW31" s="1006"/>
      <c r="BX31" s="1006"/>
      <c r="BY31" s="1006"/>
      <c r="BZ31" s="1006"/>
      <c r="CA31" s="1006"/>
      <c r="CB31" s="1006"/>
      <c r="CC31" s="1006"/>
      <c r="CD31" s="1006"/>
      <c r="CE31" s="1006"/>
      <c r="CF31" s="1006"/>
      <c r="CG31" s="1006"/>
      <c r="CH31" s="1006"/>
      <c r="CI31" s="1006"/>
      <c r="CJ31" s="1006"/>
      <c r="CK31" s="1006"/>
      <c r="CL31" s="1006"/>
      <c r="CM31" s="1006"/>
      <c r="CN31" s="1006"/>
      <c r="CO31" s="1006"/>
      <c r="CP31" s="1006"/>
      <c r="CQ31" s="1006"/>
      <c r="CR31" s="1006"/>
      <c r="CS31" s="1006"/>
      <c r="CT31" s="1006"/>
      <c r="CU31" s="1006"/>
      <c r="CV31" s="1006"/>
      <c r="CW31" s="1006"/>
      <c r="CX31" s="1006"/>
      <c r="CY31" s="1006"/>
      <c r="CZ31" s="1006"/>
      <c r="DA31" s="1006"/>
      <c r="DB31" s="1006"/>
      <c r="DC31" s="1006"/>
      <c r="DD31" s="1006"/>
      <c r="DE31" s="1006"/>
      <c r="DF31" s="1006"/>
      <c r="DG31" s="1006"/>
      <c r="DH31" s="1006"/>
      <c r="DI31" s="1006"/>
      <c r="DJ31" s="1006"/>
      <c r="DK31" s="1006"/>
      <c r="DL31" s="1006"/>
      <c r="DM31" s="1006"/>
      <c r="DN31" s="1006"/>
      <c r="DO31" s="1006"/>
      <c r="DP31" s="1006"/>
      <c r="DQ31" s="1006"/>
      <c r="DR31" s="1006"/>
      <c r="DS31" s="1006"/>
      <c r="DT31" s="1006"/>
      <c r="DU31" s="1006"/>
      <c r="DV31" s="1006"/>
      <c r="DW31" s="1006"/>
      <c r="DX31" s="1006"/>
      <c r="DY31" s="1006"/>
      <c r="DZ31" s="1006"/>
      <c r="EA31" s="1006"/>
      <c r="EB31" s="1006"/>
      <c r="EC31" s="1006"/>
      <c r="ED31" s="269" t="str">
        <f t="shared" si="0"/>
        <v>xxxxxxxxxxxxxxxxxxxxxxxxxxxxxxxxxxxxxxxxxxxxxxxxxxxxxxxxxxxxxxxxxxxxxxxxxxxxxxxxxxxxxxxxxxxxxxxxxxxxxxxxxxxxxxxxxxxxxxxxxxxxxxxx</v>
      </c>
    </row>
    <row r="32" spans="1:134" x14ac:dyDescent="0.2">
      <c r="A32" s="280"/>
      <c r="B32" s="920"/>
      <c r="C32" s="1535"/>
      <c r="D32" s="1535"/>
      <c r="E32" s="1535"/>
      <c r="F32" s="1535"/>
      <c r="G32" s="1008"/>
      <c r="H32" s="1008"/>
      <c r="I32" s="1008"/>
      <c r="J32" s="1008"/>
      <c r="K32" s="1008"/>
      <c r="L32" s="1008"/>
      <c r="M32" s="1008"/>
      <c r="N32" s="1008"/>
      <c r="O32" s="1006"/>
      <c r="P32" s="1006"/>
      <c r="Q32" s="1006"/>
      <c r="R32" s="1006"/>
      <c r="S32" s="1006"/>
      <c r="T32" s="1006"/>
      <c r="U32" s="1006"/>
      <c r="V32" s="1006"/>
      <c r="W32" s="1006"/>
      <c r="X32" s="1006"/>
      <c r="Y32" s="1006"/>
      <c r="Z32" s="1006"/>
      <c r="AA32" s="1006"/>
      <c r="AB32" s="1006"/>
      <c r="AC32" s="1006"/>
      <c r="AD32" s="1006"/>
      <c r="AE32" s="1006"/>
      <c r="AF32" s="1006"/>
      <c r="AG32" s="1006"/>
      <c r="AH32" s="1006"/>
      <c r="AI32" s="1006"/>
      <c r="AJ32" s="1006"/>
      <c r="AK32" s="1006"/>
      <c r="AL32" s="1006"/>
      <c r="AM32" s="1006"/>
      <c r="AN32" s="1006"/>
      <c r="AO32" s="1006"/>
      <c r="AP32" s="1006"/>
      <c r="AQ32" s="1006"/>
      <c r="AR32" s="1006"/>
      <c r="AS32" s="1006"/>
      <c r="AT32" s="1006"/>
      <c r="AU32" s="1006"/>
      <c r="AV32" s="1006"/>
      <c r="AW32" s="1006"/>
      <c r="AX32" s="1006"/>
      <c r="AY32" s="1006"/>
      <c r="AZ32" s="1006"/>
      <c r="BA32" s="1006"/>
      <c r="BB32" s="1006"/>
      <c r="BC32" s="1006"/>
      <c r="BD32" s="1006"/>
      <c r="BE32" s="1006"/>
      <c r="BF32" s="1006"/>
      <c r="BG32" s="1006"/>
      <c r="BH32" s="1006"/>
      <c r="BI32" s="1006"/>
      <c r="BJ32" s="1006"/>
      <c r="BK32" s="1006"/>
      <c r="BL32" s="1006"/>
      <c r="BM32" s="1006"/>
      <c r="BN32" s="1006"/>
      <c r="BO32" s="1006"/>
      <c r="BP32" s="1006"/>
      <c r="BQ32" s="1006"/>
      <c r="BR32" s="1006"/>
      <c r="BS32" s="1006"/>
      <c r="BT32" s="1006"/>
      <c r="BU32" s="1006"/>
      <c r="BV32" s="1006"/>
      <c r="BW32" s="1006"/>
      <c r="BX32" s="1006"/>
      <c r="BY32" s="1006"/>
      <c r="BZ32" s="1006"/>
      <c r="CA32" s="1006"/>
      <c r="CB32" s="1006"/>
      <c r="CC32" s="1006"/>
      <c r="CD32" s="1006"/>
      <c r="CE32" s="1006"/>
      <c r="CF32" s="1006"/>
      <c r="CG32" s="1006"/>
      <c r="CH32" s="1006"/>
      <c r="CI32" s="1006"/>
      <c r="CJ32" s="1006"/>
      <c r="CK32" s="1006"/>
      <c r="CL32" s="1006"/>
      <c r="CM32" s="1006"/>
      <c r="CN32" s="1006"/>
      <c r="CO32" s="1006"/>
      <c r="CP32" s="1006"/>
      <c r="CQ32" s="1006"/>
      <c r="CR32" s="1006"/>
      <c r="CS32" s="1006"/>
      <c r="CT32" s="1006"/>
      <c r="CU32" s="1006"/>
      <c r="CV32" s="1006"/>
      <c r="CW32" s="1006"/>
      <c r="CX32" s="1006"/>
      <c r="CY32" s="1006"/>
      <c r="CZ32" s="1006"/>
      <c r="DA32" s="1006"/>
      <c r="DB32" s="1006"/>
      <c r="DC32" s="1006"/>
      <c r="DD32" s="1006"/>
      <c r="DE32" s="1006"/>
      <c r="DF32" s="1006"/>
      <c r="DG32" s="1006"/>
      <c r="DH32" s="1006"/>
      <c r="DI32" s="1006"/>
      <c r="DJ32" s="1006"/>
      <c r="DK32" s="1006"/>
      <c r="DL32" s="1006"/>
      <c r="DM32" s="1006"/>
      <c r="DN32" s="1006"/>
      <c r="DO32" s="1006"/>
      <c r="DP32" s="1006"/>
      <c r="DQ32" s="1006"/>
      <c r="DR32" s="1006"/>
      <c r="DS32" s="1006"/>
      <c r="DT32" s="1006"/>
      <c r="DU32" s="1006"/>
      <c r="DV32" s="1006"/>
      <c r="DW32" s="1006"/>
      <c r="DX32" s="1006"/>
      <c r="DY32" s="1006"/>
      <c r="DZ32" s="1006"/>
      <c r="EA32" s="1006"/>
      <c r="EB32" s="1006"/>
      <c r="EC32" s="1006"/>
      <c r="ED32" s="269" t="str">
        <f t="shared" si="0"/>
        <v>xxxxxxxxxxxxxxxxxxxxxxxxxxxxxxxxxxxxxxxxxxxxxxxxxxxxxxxxxxxxxxxxxxxxxxxxxxxxxxxxxxxxxxxxxxxxxxxxxxxxxxxxxxxxxxxxxxxxxxxxxxxxxxxx</v>
      </c>
    </row>
    <row r="33" spans="1:134" x14ac:dyDescent="0.2">
      <c r="A33" s="280"/>
      <c r="B33" s="921" t="s">
        <v>143</v>
      </c>
      <c r="C33" s="1535"/>
      <c r="D33" s="1535"/>
      <c r="E33" s="1535"/>
      <c r="F33" s="1535"/>
      <c r="G33" s="1000"/>
      <c r="H33" s="1000"/>
      <c r="I33" s="1000"/>
      <c r="J33" s="1000"/>
      <c r="K33" s="1000"/>
      <c r="L33" s="1000"/>
      <c r="M33" s="1000"/>
      <c r="N33" s="1000"/>
      <c r="O33" s="1008"/>
      <c r="P33" s="1008"/>
      <c r="Q33" s="1008"/>
      <c r="R33" s="1008"/>
      <c r="S33" s="1008"/>
      <c r="T33" s="1008"/>
      <c r="U33" s="1008"/>
      <c r="V33" s="1008"/>
      <c r="W33" s="1008"/>
      <c r="X33" s="1008"/>
      <c r="Y33" s="1008"/>
      <c r="Z33" s="1008"/>
      <c r="AA33" s="1008"/>
      <c r="AB33" s="1008"/>
      <c r="AC33" s="1008"/>
      <c r="AD33" s="1008"/>
      <c r="AE33" s="1008"/>
      <c r="AF33" s="1008"/>
      <c r="AG33" s="1008"/>
      <c r="AH33" s="1008"/>
      <c r="AI33" s="1008"/>
      <c r="AJ33" s="1008"/>
      <c r="AK33" s="1008"/>
      <c r="AL33" s="1008"/>
      <c r="AM33" s="1008"/>
      <c r="AN33" s="1008"/>
      <c r="AO33" s="1008"/>
      <c r="AP33" s="1008"/>
      <c r="AQ33" s="1008"/>
      <c r="AR33" s="1008"/>
      <c r="AS33" s="1008"/>
      <c r="AT33" s="1008"/>
      <c r="AU33" s="1008"/>
      <c r="AV33" s="1008"/>
      <c r="AW33" s="1008"/>
      <c r="AX33" s="1008"/>
      <c r="AY33" s="1008"/>
      <c r="AZ33" s="1008"/>
      <c r="BA33" s="1008"/>
      <c r="BB33" s="1008"/>
      <c r="BC33" s="1008"/>
      <c r="BD33" s="1008"/>
      <c r="BE33" s="1008"/>
      <c r="BF33" s="1008"/>
      <c r="BG33" s="1008"/>
      <c r="BH33" s="1008"/>
      <c r="BI33" s="1008"/>
      <c r="BJ33" s="1008"/>
      <c r="BK33" s="1008"/>
      <c r="BL33" s="1008"/>
      <c r="BM33" s="1008"/>
      <c r="BN33" s="1008"/>
      <c r="BO33" s="1008"/>
      <c r="BP33" s="1008"/>
      <c r="BQ33" s="1008"/>
      <c r="BR33" s="1008"/>
      <c r="BS33" s="1008"/>
      <c r="BT33" s="1008"/>
      <c r="BU33" s="1008"/>
      <c r="BV33" s="1008"/>
      <c r="BW33" s="1008"/>
      <c r="BX33" s="1008"/>
      <c r="BY33" s="1008"/>
      <c r="BZ33" s="1008"/>
      <c r="CA33" s="1008"/>
      <c r="CB33" s="1008"/>
      <c r="CC33" s="1008"/>
      <c r="CD33" s="1008"/>
      <c r="CE33" s="1008"/>
      <c r="CF33" s="1008"/>
      <c r="CG33" s="1008"/>
      <c r="CH33" s="1008"/>
      <c r="CI33" s="1008"/>
      <c r="CJ33" s="1008"/>
      <c r="CK33" s="1008"/>
      <c r="CL33" s="1008"/>
      <c r="CM33" s="1008"/>
      <c r="CN33" s="1008"/>
      <c r="CO33" s="1008"/>
      <c r="CP33" s="1008"/>
      <c r="CQ33" s="1008"/>
      <c r="CR33" s="1008"/>
      <c r="CS33" s="1008"/>
      <c r="CT33" s="1008"/>
      <c r="CU33" s="1008"/>
      <c r="CV33" s="1008"/>
      <c r="CW33" s="1008"/>
      <c r="CX33" s="1008"/>
      <c r="CY33" s="1008"/>
      <c r="CZ33" s="1008"/>
      <c r="DA33" s="1008"/>
      <c r="DB33" s="1008"/>
      <c r="DC33" s="1008"/>
      <c r="DD33" s="1008"/>
      <c r="DE33" s="1008"/>
      <c r="DF33" s="1008"/>
      <c r="DG33" s="1008"/>
      <c r="DH33" s="1008"/>
      <c r="DI33" s="1008"/>
      <c r="DJ33" s="1008"/>
      <c r="DK33" s="1008"/>
      <c r="DL33" s="1008"/>
      <c r="DM33" s="1008"/>
      <c r="DN33" s="1008"/>
      <c r="DO33" s="1008"/>
      <c r="DP33" s="1008"/>
      <c r="DQ33" s="1008"/>
      <c r="DR33" s="1008"/>
      <c r="DS33" s="1008"/>
      <c r="DT33" s="1008"/>
      <c r="DU33" s="1008"/>
      <c r="DV33" s="1008"/>
      <c r="DW33" s="1008"/>
      <c r="DX33" s="1008"/>
      <c r="DY33" s="1008"/>
      <c r="DZ33" s="1008"/>
      <c r="EA33" s="1008"/>
      <c r="EB33" s="1008"/>
      <c r="EC33" s="1008"/>
      <c r="ED33" s="269" t="str">
        <f t="shared" si="0"/>
        <v>xxxxxxxxxxxxxxxxxxxxxxxxxxxxxxxxxxxxxxxxxxxxxxxxxxxxxxxxxxxxxxxxxxxxxxxxxxxxxxxxxxxxxxxxxxxxxxxxxxxxxxxxxxxxxxxxxxxxxxxxxxxxxxxx</v>
      </c>
    </row>
    <row r="34" spans="1:134" x14ac:dyDescent="0.2">
      <c r="A34" s="280">
        <v>2410</v>
      </c>
      <c r="B34" s="1031" t="s">
        <v>144</v>
      </c>
      <c r="C34" s="1535">
        <f>SUMPRODUCT(SUMIF(' Subsidiary Trial Balance Input'!$A:$A,'Subsidiary TB Converter '!$G34:$EC34,' Subsidiary Trial Balance Input'!C:C))</f>
        <v>0</v>
      </c>
      <c r="D34" s="1535">
        <f>SUMPRODUCT(SUMIF(' Subsidiary Trial Balance Input'!$A:$A,'Subsidiary TB Converter '!$G34:$EC34,' Subsidiary Trial Balance Input'!D:D))</f>
        <v>0</v>
      </c>
      <c r="E34" s="1535">
        <f>SUMPRODUCT(SUMIF(' Subsidiary Trial Balance Input'!$A:$A,'Subsidiary TB Converter '!$G34:$EC34,' Subsidiary Trial Balance Input'!E:E))</f>
        <v>0</v>
      </c>
      <c r="F34" s="1535"/>
      <c r="G34" s="1000"/>
      <c r="H34" s="1000"/>
      <c r="I34" s="1000"/>
      <c r="J34" s="1000"/>
      <c r="K34" s="1410"/>
      <c r="L34" s="1410"/>
      <c r="M34" s="1410"/>
      <c r="N34" s="1410"/>
      <c r="O34" s="1410"/>
      <c r="P34" s="1410"/>
      <c r="Q34" s="1509"/>
      <c r="R34" s="1000"/>
      <c r="S34" s="1000"/>
      <c r="T34" s="1000"/>
      <c r="U34" s="1000"/>
      <c r="V34" s="1000"/>
      <c r="W34" s="1000"/>
      <c r="X34" s="1000"/>
      <c r="Y34" s="1000"/>
      <c r="Z34" s="1000"/>
      <c r="AA34" s="1000"/>
      <c r="AB34" s="1000"/>
      <c r="AC34" s="1000"/>
      <c r="AD34" s="1000"/>
      <c r="AE34" s="1000"/>
      <c r="AF34" s="1000"/>
      <c r="AG34" s="1000"/>
      <c r="AH34" s="1000"/>
      <c r="AI34" s="1000"/>
      <c r="AJ34" s="1000"/>
      <c r="AK34" s="1000"/>
      <c r="AL34" s="1000"/>
      <c r="AM34" s="1000"/>
      <c r="AN34" s="1000"/>
      <c r="AO34" s="1000"/>
      <c r="AP34" s="1000"/>
      <c r="AQ34" s="1000"/>
      <c r="AR34" s="1000"/>
      <c r="AS34" s="1000"/>
      <c r="AT34" s="1000"/>
      <c r="AU34" s="1000"/>
      <c r="AV34" s="1000"/>
      <c r="AW34" s="1000"/>
      <c r="AX34" s="1000"/>
      <c r="AY34" s="1000"/>
      <c r="AZ34" s="1000"/>
      <c r="BA34" s="1000"/>
      <c r="BB34" s="1000"/>
      <c r="BC34" s="1000"/>
      <c r="BD34" s="1000"/>
      <c r="BE34" s="1000"/>
      <c r="BF34" s="1000"/>
      <c r="BG34" s="1000"/>
      <c r="BH34" s="1000"/>
      <c r="BI34" s="1000"/>
      <c r="BJ34" s="1000"/>
      <c r="BK34" s="1000"/>
      <c r="BL34" s="1000"/>
      <c r="BM34" s="1000"/>
      <c r="BN34" s="1000"/>
      <c r="BO34" s="1000"/>
      <c r="BP34" s="1000"/>
      <c r="BQ34" s="1000"/>
      <c r="BR34" s="1000"/>
      <c r="BS34" s="1000"/>
      <c r="BT34" s="1000"/>
      <c r="BU34" s="1000"/>
      <c r="BV34" s="1000"/>
      <c r="BW34" s="1000"/>
      <c r="BX34" s="1000"/>
      <c r="BY34" s="1000"/>
      <c r="BZ34" s="1000"/>
      <c r="CA34" s="1000"/>
      <c r="CB34" s="1000"/>
      <c r="CC34" s="1000"/>
      <c r="CD34" s="1000"/>
      <c r="CE34" s="1000"/>
      <c r="CF34" s="1000"/>
      <c r="CG34" s="1000"/>
      <c r="CH34" s="1000"/>
      <c r="CI34" s="1000"/>
      <c r="CJ34" s="1000"/>
      <c r="CK34" s="1000"/>
      <c r="CL34" s="1000"/>
      <c r="CM34" s="1000"/>
      <c r="CN34" s="1000"/>
      <c r="CO34" s="1000"/>
      <c r="CP34" s="1000"/>
      <c r="CQ34" s="1000"/>
      <c r="CR34" s="1000"/>
      <c r="CS34" s="1000"/>
      <c r="CT34" s="1000"/>
      <c r="CU34" s="1000"/>
      <c r="CV34" s="1000"/>
      <c r="CW34" s="1000"/>
      <c r="CX34" s="1000"/>
      <c r="CY34" s="1000"/>
      <c r="CZ34" s="1000"/>
      <c r="DA34" s="1000"/>
      <c r="DB34" s="1000"/>
      <c r="DC34" s="1000"/>
      <c r="DD34" s="1000"/>
      <c r="DE34" s="1000"/>
      <c r="DF34" s="1000"/>
      <c r="DG34" s="1000"/>
      <c r="DH34" s="1000"/>
      <c r="DI34" s="1000"/>
      <c r="DJ34" s="1000"/>
      <c r="DK34" s="1000"/>
      <c r="DL34" s="1000"/>
      <c r="DM34" s="1000"/>
      <c r="DN34" s="1000"/>
      <c r="DO34" s="1000"/>
      <c r="DP34" s="1000"/>
      <c r="DQ34" s="1000"/>
      <c r="DR34" s="1000"/>
      <c r="DS34" s="1000"/>
      <c r="DT34" s="1000"/>
      <c r="DU34" s="1000"/>
      <c r="DV34" s="1000"/>
      <c r="DW34" s="1000"/>
      <c r="DX34" s="1000"/>
      <c r="DY34" s="1000"/>
      <c r="DZ34" s="1000"/>
      <c r="EA34" s="1000"/>
      <c r="EB34" s="1000"/>
      <c r="EC34" s="1000"/>
      <c r="ED34" s="269" t="str">
        <f t="shared" si="0"/>
        <v>xxxxxxxxxxxxxxxxxxxxxxxxxxxxxxxxxxxxxxxxxxxxxxxxxxxxxxxxxxxxxxxxxxxxxxxxxxxxxxxxxxxxxxxxxxxxxxxxxxxxxxxxxxxxxxxxxxxxxxxxxxxxxxxx</v>
      </c>
    </row>
    <row r="35" spans="1:134" x14ac:dyDescent="0.2">
      <c r="A35" s="280">
        <v>2440</v>
      </c>
      <c r="B35" s="338" t="s">
        <v>141</v>
      </c>
      <c r="C35" s="1535">
        <f>SUMPRODUCT(SUMIF(' Subsidiary Trial Balance Input'!$A:$A,'Subsidiary TB Converter '!$G35:$EC35,' Subsidiary Trial Balance Input'!C:C))</f>
        <v>0</v>
      </c>
      <c r="D35" s="1535">
        <f>SUMPRODUCT(SUMIF(' Subsidiary Trial Balance Input'!$A:$A,'Subsidiary TB Converter '!$G35:$EC35,' Subsidiary Trial Balance Input'!D:D))</f>
        <v>0</v>
      </c>
      <c r="E35" s="1535">
        <f>SUMPRODUCT(SUMIF(' Subsidiary Trial Balance Input'!$A:$A,'Subsidiary TB Converter '!$G35:$EC35,' Subsidiary Trial Balance Input'!E:E))</f>
        <v>0</v>
      </c>
      <c r="F35" s="1535"/>
      <c r="G35" s="1000"/>
      <c r="H35" s="1000"/>
      <c r="I35" s="1000"/>
      <c r="J35" s="1000"/>
      <c r="K35" s="1000"/>
      <c r="L35" s="1000"/>
      <c r="M35" s="1000"/>
      <c r="N35" s="1000"/>
      <c r="O35" s="1000"/>
      <c r="P35" s="1000"/>
      <c r="Q35" s="1000"/>
      <c r="R35" s="1000"/>
      <c r="S35" s="1000"/>
      <c r="T35" s="1000"/>
      <c r="U35" s="1000"/>
      <c r="V35" s="1000"/>
      <c r="W35" s="1000"/>
      <c r="X35" s="1000"/>
      <c r="Y35" s="1000"/>
      <c r="Z35" s="1000"/>
      <c r="AA35" s="1000"/>
      <c r="AB35" s="1000"/>
      <c r="AC35" s="1000"/>
      <c r="AD35" s="1000"/>
      <c r="AE35" s="1000"/>
      <c r="AF35" s="1000"/>
      <c r="AG35" s="1000"/>
      <c r="AH35" s="1000"/>
      <c r="AI35" s="1000"/>
      <c r="AJ35" s="1000"/>
      <c r="AK35" s="1000"/>
      <c r="AL35" s="1000"/>
      <c r="AM35" s="1000"/>
      <c r="AN35" s="1000"/>
      <c r="AO35" s="1000"/>
      <c r="AP35" s="1000"/>
      <c r="AQ35" s="1000"/>
      <c r="AR35" s="1000"/>
      <c r="AS35" s="1000"/>
      <c r="AT35" s="1000"/>
      <c r="AU35" s="1000"/>
      <c r="AV35" s="1000"/>
      <c r="AW35" s="1000"/>
      <c r="AX35" s="1000"/>
      <c r="AY35" s="1000"/>
      <c r="AZ35" s="1000"/>
      <c r="BA35" s="1000"/>
      <c r="BB35" s="1000"/>
      <c r="BC35" s="1000"/>
      <c r="BD35" s="1000"/>
      <c r="BE35" s="1000"/>
      <c r="BF35" s="1000"/>
      <c r="BG35" s="1000"/>
      <c r="BH35" s="1000"/>
      <c r="BI35" s="1000"/>
      <c r="BJ35" s="1000"/>
      <c r="BK35" s="1000"/>
      <c r="BL35" s="1000"/>
      <c r="BM35" s="1000"/>
      <c r="BN35" s="1000"/>
      <c r="BO35" s="1000"/>
      <c r="BP35" s="1000"/>
      <c r="BQ35" s="1000"/>
      <c r="BR35" s="1000"/>
      <c r="BS35" s="1000"/>
      <c r="BT35" s="1000"/>
      <c r="BU35" s="1000"/>
      <c r="BV35" s="1000"/>
      <c r="BW35" s="1000"/>
      <c r="BX35" s="1000"/>
      <c r="BY35" s="1000"/>
      <c r="BZ35" s="1000"/>
      <c r="CA35" s="1000"/>
      <c r="CB35" s="1000"/>
      <c r="CC35" s="1000"/>
      <c r="CD35" s="1000"/>
      <c r="CE35" s="1000"/>
      <c r="CF35" s="1000"/>
      <c r="CG35" s="1000"/>
      <c r="CH35" s="1000"/>
      <c r="CI35" s="1000"/>
      <c r="CJ35" s="1000"/>
      <c r="CK35" s="1000"/>
      <c r="CL35" s="1000"/>
      <c r="CM35" s="1000"/>
      <c r="CN35" s="1000"/>
      <c r="CO35" s="1000"/>
      <c r="CP35" s="1000"/>
      <c r="CQ35" s="1000"/>
      <c r="CR35" s="1000"/>
      <c r="CS35" s="1000"/>
      <c r="CT35" s="1000"/>
      <c r="CU35" s="1000"/>
      <c r="CV35" s="1000"/>
      <c r="CW35" s="1000"/>
      <c r="CX35" s="1000"/>
      <c r="CY35" s="1000"/>
      <c r="CZ35" s="1000"/>
      <c r="DA35" s="1000"/>
      <c r="DB35" s="1000"/>
      <c r="DC35" s="1000"/>
      <c r="DD35" s="1000"/>
      <c r="DE35" s="1000"/>
      <c r="DF35" s="1000"/>
      <c r="DG35" s="1000"/>
      <c r="DH35" s="1000"/>
      <c r="DI35" s="1000"/>
      <c r="DJ35" s="1000"/>
      <c r="DK35" s="1000"/>
      <c r="DL35" s="1000"/>
      <c r="DM35" s="1000"/>
      <c r="DN35" s="1000"/>
      <c r="DO35" s="1000"/>
      <c r="DP35" s="1000"/>
      <c r="DQ35" s="1000"/>
      <c r="DR35" s="1000"/>
      <c r="DS35" s="1000"/>
      <c r="DT35" s="1000"/>
      <c r="DU35" s="1000"/>
      <c r="DV35" s="1000"/>
      <c r="DW35" s="1000"/>
      <c r="DX35" s="1000"/>
      <c r="DY35" s="1000"/>
      <c r="DZ35" s="1000"/>
      <c r="EA35" s="1000"/>
      <c r="EB35" s="1000"/>
      <c r="EC35" s="1000"/>
      <c r="ED35" s="269" t="str">
        <f t="shared" si="0"/>
        <v>xxxxxxxxxxxxxxxxxxxxxxxxxxxxxxxxxxxxxxxxxxxxxxxxxxxxxxxxxxxxxxxxxxxxxxxxxxxxxxxxxxxxxxxxxxxxxxxxxxxxxxxxxxxxxxxxxxxxxxxxxxxxxxxx</v>
      </c>
    </row>
    <row r="36" spans="1:134" x14ac:dyDescent="0.2">
      <c r="A36" s="280">
        <v>2420</v>
      </c>
      <c r="B36" s="1031" t="s">
        <v>145</v>
      </c>
      <c r="C36" s="1535">
        <f>SUMPRODUCT(SUMIF(' Subsidiary Trial Balance Input'!$A:$A,'Subsidiary TB Converter '!$G36:$EC36,' Subsidiary Trial Balance Input'!C:C))</f>
        <v>0</v>
      </c>
      <c r="D36" s="1535">
        <f>SUMPRODUCT(SUMIF(' Subsidiary Trial Balance Input'!$A:$A,'Subsidiary TB Converter '!$G36:$EC36,' Subsidiary Trial Balance Input'!D:D))</f>
        <v>0</v>
      </c>
      <c r="E36" s="1535">
        <f>SUMPRODUCT(SUMIF(' Subsidiary Trial Balance Input'!$A:$A,'Subsidiary TB Converter '!$G36:$EC36,' Subsidiary Trial Balance Input'!E:E))</f>
        <v>0</v>
      </c>
      <c r="F36" s="1535"/>
      <c r="G36" s="1000"/>
      <c r="H36" s="1138"/>
      <c r="I36" s="1004"/>
      <c r="J36" s="1000"/>
      <c r="K36" s="1000"/>
      <c r="L36" s="1000"/>
      <c r="M36" s="1000"/>
      <c r="N36" s="1000"/>
      <c r="O36" s="1000"/>
      <c r="P36" s="1000"/>
      <c r="Q36" s="1000"/>
      <c r="R36" s="1000"/>
      <c r="S36" s="1000"/>
      <c r="T36" s="1000"/>
      <c r="U36" s="1000"/>
      <c r="V36" s="1000"/>
      <c r="W36" s="1000"/>
      <c r="X36" s="1000"/>
      <c r="Y36" s="1000"/>
      <c r="Z36" s="1000"/>
      <c r="AA36" s="1000"/>
      <c r="AB36" s="1000"/>
      <c r="AC36" s="1000"/>
      <c r="AD36" s="1000"/>
      <c r="AE36" s="1000"/>
      <c r="AF36" s="1000"/>
      <c r="AG36" s="1000"/>
      <c r="AH36" s="1000"/>
      <c r="AI36" s="1000"/>
      <c r="AJ36" s="1000"/>
      <c r="AK36" s="1000"/>
      <c r="AL36" s="1000"/>
      <c r="AM36" s="1000"/>
      <c r="AN36" s="1000"/>
      <c r="AO36" s="1000"/>
      <c r="AP36" s="1000"/>
      <c r="AQ36" s="1000"/>
      <c r="AR36" s="1000"/>
      <c r="AS36" s="1000"/>
      <c r="AT36" s="1000"/>
      <c r="AU36" s="1000"/>
      <c r="AV36" s="1000"/>
      <c r="AW36" s="1000"/>
      <c r="AX36" s="1000"/>
      <c r="AY36" s="1000"/>
      <c r="AZ36" s="1000"/>
      <c r="BA36" s="1000"/>
      <c r="BB36" s="1000"/>
      <c r="BC36" s="1000"/>
      <c r="BD36" s="1000"/>
      <c r="BE36" s="1000"/>
      <c r="BF36" s="1000"/>
      <c r="BG36" s="1000"/>
      <c r="BH36" s="1000"/>
      <c r="BI36" s="1000"/>
      <c r="BJ36" s="1000"/>
      <c r="BK36" s="1000"/>
      <c r="BL36" s="1000"/>
      <c r="BM36" s="1000"/>
      <c r="BN36" s="1000"/>
      <c r="BO36" s="1000"/>
      <c r="BP36" s="1000"/>
      <c r="BQ36" s="1000"/>
      <c r="BR36" s="1000"/>
      <c r="BS36" s="1000"/>
      <c r="BT36" s="1000"/>
      <c r="BU36" s="1000"/>
      <c r="BV36" s="1000"/>
      <c r="BW36" s="1000"/>
      <c r="BX36" s="1000"/>
      <c r="BY36" s="1000"/>
      <c r="BZ36" s="1000"/>
      <c r="CA36" s="1000"/>
      <c r="CB36" s="1000"/>
      <c r="CC36" s="1000"/>
      <c r="CD36" s="1000"/>
      <c r="CE36" s="1000"/>
      <c r="CF36" s="1000"/>
      <c r="CG36" s="1000"/>
      <c r="CH36" s="1000"/>
      <c r="CI36" s="1000"/>
      <c r="CJ36" s="1000"/>
      <c r="CK36" s="1000"/>
      <c r="CL36" s="1000"/>
      <c r="CM36" s="1000"/>
      <c r="CN36" s="1000"/>
      <c r="CO36" s="1000"/>
      <c r="CP36" s="1000"/>
      <c r="CQ36" s="1000"/>
      <c r="CR36" s="1000"/>
      <c r="CS36" s="1000"/>
      <c r="CT36" s="1000"/>
      <c r="CU36" s="1000"/>
      <c r="CV36" s="1000"/>
      <c r="CW36" s="1000"/>
      <c r="CX36" s="1000"/>
      <c r="CY36" s="1000"/>
      <c r="CZ36" s="1000"/>
      <c r="DA36" s="1000"/>
      <c r="DB36" s="1000"/>
      <c r="DC36" s="1000"/>
      <c r="DD36" s="1000"/>
      <c r="DE36" s="1000"/>
      <c r="DF36" s="1000"/>
      <c r="DG36" s="1000"/>
      <c r="DH36" s="1000"/>
      <c r="DI36" s="1000"/>
      <c r="DJ36" s="1000"/>
      <c r="DK36" s="1000"/>
      <c r="DL36" s="1000"/>
      <c r="DM36" s="1000"/>
      <c r="DN36" s="1000"/>
      <c r="DO36" s="1000"/>
      <c r="DP36" s="1000"/>
      <c r="DQ36" s="1000"/>
      <c r="DR36" s="1000"/>
      <c r="DS36" s="1000"/>
      <c r="DT36" s="1000"/>
      <c r="DU36" s="1000"/>
      <c r="DV36" s="1000"/>
      <c r="DW36" s="1000"/>
      <c r="DX36" s="1000"/>
      <c r="DY36" s="1000"/>
      <c r="DZ36" s="1000"/>
      <c r="EA36" s="1000"/>
      <c r="EB36" s="1000"/>
      <c r="EC36" s="1000"/>
      <c r="ED36" s="269" t="str">
        <f t="shared" si="0"/>
        <v>xxxxxxxxxxxxxxxxxxxxxxxxxxxxxxxxxxxxxxxxxxxxxxxxxxxxxxxxxxxxxxxxxxxxxxxxxxxxxxxxxxxxxxxxxxxxxxxxxxxxxxxxxxxxxxxxxxxxxxxxxxxxxxxx</v>
      </c>
    </row>
    <row r="37" spans="1:134" x14ac:dyDescent="0.2">
      <c r="A37" s="280">
        <v>2430</v>
      </c>
      <c r="B37" s="338" t="s">
        <v>146</v>
      </c>
      <c r="C37" s="1535">
        <f>SUMPRODUCT(SUMIF(' Subsidiary Trial Balance Input'!$A:$A,'Subsidiary TB Converter '!$G37:$EC37,' Subsidiary Trial Balance Input'!C:C))</f>
        <v>0</v>
      </c>
      <c r="D37" s="1535">
        <f>SUMPRODUCT(SUMIF(' Subsidiary Trial Balance Input'!$A:$A,'Subsidiary TB Converter '!$G37:$EC37,' Subsidiary Trial Balance Input'!D:D))</f>
        <v>0</v>
      </c>
      <c r="E37" s="1535">
        <f>SUMPRODUCT(SUMIF(' Subsidiary Trial Balance Input'!$A:$A,'Subsidiary TB Converter '!$G37:$EC37,' Subsidiary Trial Balance Input'!E:E))</f>
        <v>0</v>
      </c>
      <c r="F37" s="1535"/>
      <c r="G37" s="1138"/>
      <c r="H37" s="1138"/>
      <c r="I37" s="1138"/>
      <c r="J37" s="1000"/>
      <c r="K37" s="1000"/>
      <c r="L37" s="1138"/>
      <c r="M37" s="1000"/>
      <c r="N37" s="1000"/>
      <c r="O37" s="1000"/>
      <c r="P37" s="1000"/>
      <c r="Q37" s="1000"/>
      <c r="R37" s="1000"/>
      <c r="S37" s="1000"/>
      <c r="T37" s="1000"/>
      <c r="U37" s="1000"/>
      <c r="V37" s="1000"/>
      <c r="W37" s="1000"/>
      <c r="X37" s="1000"/>
      <c r="Y37" s="1000"/>
      <c r="Z37" s="1000"/>
      <c r="AA37" s="1000"/>
      <c r="AB37" s="1000"/>
      <c r="AC37" s="1000"/>
      <c r="AD37" s="1000"/>
      <c r="AE37" s="1000"/>
      <c r="AF37" s="1000"/>
      <c r="AG37" s="1000"/>
      <c r="AH37" s="1000"/>
      <c r="AI37" s="1000"/>
      <c r="AJ37" s="1000"/>
      <c r="AK37" s="1000"/>
      <c r="AL37" s="1000"/>
      <c r="AM37" s="1000"/>
      <c r="AN37" s="1000"/>
      <c r="AO37" s="1000"/>
      <c r="AP37" s="1000"/>
      <c r="AQ37" s="1000"/>
      <c r="AR37" s="1000"/>
      <c r="AS37" s="1000"/>
      <c r="AT37" s="1000"/>
      <c r="AU37" s="1000"/>
      <c r="AV37" s="1000"/>
      <c r="AW37" s="1000"/>
      <c r="AX37" s="1000"/>
      <c r="AY37" s="1000"/>
      <c r="AZ37" s="1000"/>
      <c r="BA37" s="1000"/>
      <c r="BB37" s="1000"/>
      <c r="BC37" s="1000"/>
      <c r="BD37" s="1000"/>
      <c r="BE37" s="1000"/>
      <c r="BF37" s="1000"/>
      <c r="BG37" s="1000"/>
      <c r="BH37" s="1000"/>
      <c r="BI37" s="1000"/>
      <c r="BJ37" s="1000"/>
      <c r="BK37" s="1000"/>
      <c r="BL37" s="1000"/>
      <c r="BM37" s="1000"/>
      <c r="BN37" s="1000"/>
      <c r="BO37" s="1000"/>
      <c r="BP37" s="1000"/>
      <c r="BQ37" s="1000"/>
      <c r="BR37" s="1000"/>
      <c r="BS37" s="1000"/>
      <c r="BT37" s="1000"/>
      <c r="BU37" s="1000"/>
      <c r="BV37" s="1000"/>
      <c r="BW37" s="1000"/>
      <c r="BX37" s="1000"/>
      <c r="BY37" s="1000"/>
      <c r="BZ37" s="1000"/>
      <c r="CA37" s="1000"/>
      <c r="CB37" s="1000"/>
      <c r="CC37" s="1000"/>
      <c r="CD37" s="1000"/>
      <c r="CE37" s="1000"/>
      <c r="CF37" s="1000"/>
      <c r="CG37" s="1000"/>
      <c r="CH37" s="1000"/>
      <c r="CI37" s="1000"/>
      <c r="CJ37" s="1000"/>
      <c r="CK37" s="1000"/>
      <c r="CL37" s="1000"/>
      <c r="CM37" s="1000"/>
      <c r="CN37" s="1000"/>
      <c r="CO37" s="1000"/>
      <c r="CP37" s="1000"/>
      <c r="CQ37" s="1000"/>
      <c r="CR37" s="1000"/>
      <c r="CS37" s="1000"/>
      <c r="CT37" s="1000"/>
      <c r="CU37" s="1000"/>
      <c r="CV37" s="1000"/>
      <c r="CW37" s="1000"/>
      <c r="CX37" s="1000"/>
      <c r="CY37" s="1000"/>
      <c r="CZ37" s="1000"/>
      <c r="DA37" s="1000"/>
      <c r="DB37" s="1000"/>
      <c r="DC37" s="1000"/>
      <c r="DD37" s="1000"/>
      <c r="DE37" s="1000"/>
      <c r="DF37" s="1000"/>
      <c r="DG37" s="1000"/>
      <c r="DH37" s="1000"/>
      <c r="DI37" s="1000"/>
      <c r="DJ37" s="1000"/>
      <c r="DK37" s="1000"/>
      <c r="DL37" s="1000"/>
      <c r="DM37" s="1000"/>
      <c r="DN37" s="1000"/>
      <c r="DO37" s="1000"/>
      <c r="DP37" s="1000"/>
      <c r="DQ37" s="1000"/>
      <c r="DR37" s="1000"/>
      <c r="DS37" s="1000"/>
      <c r="DT37" s="1000"/>
      <c r="DU37" s="1000"/>
      <c r="DV37" s="1000"/>
      <c r="DW37" s="1000"/>
      <c r="DX37" s="1000"/>
      <c r="DY37" s="1000"/>
      <c r="DZ37" s="1000"/>
      <c r="EA37" s="1000"/>
      <c r="EB37" s="1000"/>
      <c r="EC37" s="1000"/>
      <c r="ED37" s="269" t="str">
        <f t="shared" si="0"/>
        <v>xxxxxxxxxxxxxxxxxxxxxxxxxxxxxxxxxxxxxxxxxxxxxxxxxxxxxxxxxxxxxxxxxxxxxxxxxxxxxxxxxxxxxxxxxxxxxxxxxxxxxxxxxxxxxxxxxxxxxxxxxxxxxxxx</v>
      </c>
    </row>
    <row r="38" spans="1:134" x14ac:dyDescent="0.2">
      <c r="A38" s="280"/>
      <c r="B38" s="337"/>
      <c r="C38" s="1535"/>
      <c r="D38" s="1535"/>
      <c r="E38" s="1535"/>
      <c r="F38" s="1535"/>
      <c r="G38" s="1010"/>
      <c r="H38" s="1138"/>
      <c r="I38" s="1010"/>
      <c r="J38" s="1010"/>
      <c r="K38" s="1010"/>
      <c r="L38" s="1010"/>
      <c r="M38" s="1010"/>
      <c r="N38" s="1010"/>
      <c r="O38" s="1010"/>
      <c r="P38" s="1010"/>
      <c r="Q38" s="1010"/>
      <c r="R38" s="1010"/>
      <c r="S38" s="1010"/>
      <c r="T38" s="1010"/>
      <c r="U38" s="1010"/>
      <c r="V38" s="1010"/>
      <c r="W38" s="1010"/>
      <c r="X38" s="1010"/>
      <c r="Y38" s="1010"/>
      <c r="Z38" s="1010"/>
      <c r="AA38" s="1010"/>
      <c r="AB38" s="1010"/>
      <c r="AC38" s="1010"/>
      <c r="AD38" s="1010"/>
      <c r="AE38" s="1010"/>
      <c r="AF38" s="1010"/>
      <c r="AG38" s="1010"/>
      <c r="AH38" s="1010"/>
      <c r="AI38" s="1010"/>
      <c r="AJ38" s="1010"/>
      <c r="AK38" s="1010"/>
      <c r="AL38" s="1010"/>
      <c r="AM38" s="1010"/>
      <c r="AN38" s="1010"/>
      <c r="AO38" s="1010"/>
      <c r="AP38" s="1010"/>
      <c r="AQ38" s="1010"/>
      <c r="AR38" s="1010"/>
      <c r="AS38" s="1010"/>
      <c r="AT38" s="1010"/>
      <c r="AU38" s="1010"/>
      <c r="AV38" s="1010"/>
      <c r="AW38" s="1010"/>
      <c r="AX38" s="1010"/>
      <c r="AY38" s="1010"/>
      <c r="AZ38" s="1010"/>
      <c r="BA38" s="1010"/>
      <c r="BB38" s="1010"/>
      <c r="BC38" s="1010"/>
      <c r="BD38" s="1010"/>
      <c r="BE38" s="1010"/>
      <c r="BF38" s="1010"/>
      <c r="BG38" s="1010"/>
      <c r="BH38" s="1010"/>
      <c r="BI38" s="1010"/>
      <c r="BJ38" s="1010"/>
      <c r="BK38" s="1010"/>
      <c r="BL38" s="1010"/>
      <c r="BM38" s="1010"/>
      <c r="BN38" s="1010"/>
      <c r="BO38" s="1010"/>
      <c r="BP38" s="1010"/>
      <c r="BQ38" s="1010"/>
      <c r="BR38" s="1010"/>
      <c r="BS38" s="1010"/>
      <c r="BT38" s="1010"/>
      <c r="BU38" s="1010"/>
      <c r="BV38" s="1010"/>
      <c r="BW38" s="1010"/>
      <c r="BX38" s="1010"/>
      <c r="BY38" s="1010"/>
      <c r="BZ38" s="1010"/>
      <c r="CA38" s="1010"/>
      <c r="CB38" s="1010"/>
      <c r="CC38" s="1010"/>
      <c r="CD38" s="1010"/>
      <c r="CE38" s="1010"/>
      <c r="CF38" s="1010"/>
      <c r="CG38" s="1010"/>
      <c r="CH38" s="1010"/>
      <c r="CI38" s="1010"/>
      <c r="CJ38" s="1010"/>
      <c r="CK38" s="1010"/>
      <c r="CL38" s="1010"/>
      <c r="CM38" s="1010"/>
      <c r="CN38" s="1010"/>
      <c r="CO38" s="1010"/>
      <c r="CP38" s="1010"/>
      <c r="CQ38" s="1010"/>
      <c r="CR38" s="1010"/>
      <c r="CS38" s="1010"/>
      <c r="CT38" s="1010"/>
      <c r="CU38" s="1010"/>
      <c r="CV38" s="1010"/>
      <c r="CW38" s="1010"/>
      <c r="CX38" s="1010"/>
      <c r="CY38" s="1010"/>
      <c r="CZ38" s="1010"/>
      <c r="DA38" s="1010"/>
      <c r="DB38" s="1010"/>
      <c r="DC38" s="1010"/>
      <c r="DD38" s="1010"/>
      <c r="DE38" s="1010"/>
      <c r="DF38" s="1010"/>
      <c r="DG38" s="1010"/>
      <c r="DH38" s="1010"/>
      <c r="DI38" s="1010"/>
      <c r="DJ38" s="1010"/>
      <c r="DK38" s="1010"/>
      <c r="DL38" s="1010"/>
      <c r="DM38" s="1010"/>
      <c r="DN38" s="1010"/>
      <c r="DO38" s="1010"/>
      <c r="DP38" s="1010"/>
      <c r="DQ38" s="1010"/>
      <c r="DR38" s="1010"/>
      <c r="DS38" s="1010"/>
      <c r="DT38" s="1010"/>
      <c r="DU38" s="1010"/>
      <c r="DV38" s="1010"/>
      <c r="DW38" s="1010"/>
      <c r="DX38" s="1010"/>
      <c r="DY38" s="1010"/>
      <c r="DZ38" s="1010"/>
      <c r="EA38" s="1010"/>
      <c r="EB38" s="1010"/>
      <c r="EC38" s="1010"/>
      <c r="ED38" s="269" t="str">
        <f t="shared" si="0"/>
        <v>xxxxxxxxxxxxxxxxxxxxxxxxxxxxxxxxxxxxxxxxxxxxxxxxxxxxxxxxxxxxxxxxxxxxxxxxxxxxxxxxxxxxxxxxxxxxxxxxxxxxxxxxxxxxxxxxxxxxxxxxxxxxxxxx</v>
      </c>
    </row>
    <row r="39" spans="1:134" x14ac:dyDescent="0.2">
      <c r="A39" s="342"/>
      <c r="B39" s="344" t="s">
        <v>147</v>
      </c>
      <c r="C39" s="1538"/>
      <c r="D39" s="1538"/>
      <c r="E39" s="1538"/>
      <c r="F39" s="1538"/>
      <c r="G39" s="1002"/>
      <c r="H39" s="1002"/>
      <c r="I39" s="1002"/>
      <c r="J39" s="1002"/>
      <c r="K39" s="1002"/>
      <c r="L39" s="1002"/>
      <c r="M39" s="1002"/>
      <c r="N39" s="1002"/>
      <c r="O39" s="1002"/>
      <c r="P39" s="1002"/>
      <c r="Q39" s="1002"/>
      <c r="R39" s="1002"/>
      <c r="S39" s="1002"/>
      <c r="T39" s="1002"/>
      <c r="U39" s="1002"/>
      <c r="V39" s="1002"/>
      <c r="W39" s="1002"/>
      <c r="X39" s="1002"/>
      <c r="Y39" s="1002"/>
      <c r="Z39" s="1002"/>
      <c r="AA39" s="1002"/>
      <c r="AB39" s="1002"/>
      <c r="AC39" s="1002"/>
      <c r="AD39" s="1002"/>
      <c r="AE39" s="1002"/>
      <c r="AF39" s="1002"/>
      <c r="AG39" s="1002"/>
      <c r="AH39" s="1002"/>
      <c r="AI39" s="1002"/>
      <c r="AJ39" s="1002"/>
      <c r="AK39" s="1002"/>
      <c r="AL39" s="1002"/>
      <c r="AM39" s="1002"/>
      <c r="AN39" s="1002"/>
      <c r="AO39" s="1002"/>
      <c r="AP39" s="1002"/>
      <c r="AQ39" s="1002"/>
      <c r="AR39" s="1002"/>
      <c r="AS39" s="1002"/>
      <c r="AT39" s="1002"/>
      <c r="AU39" s="1002"/>
      <c r="AV39" s="1002"/>
      <c r="AW39" s="1002"/>
      <c r="AX39" s="1002"/>
      <c r="AY39" s="1002"/>
      <c r="AZ39" s="1002"/>
      <c r="BA39" s="1002"/>
      <c r="BB39" s="1002"/>
      <c r="BC39" s="1002"/>
      <c r="BD39" s="1002"/>
      <c r="BE39" s="1002"/>
      <c r="BF39" s="1002"/>
      <c r="BG39" s="1002"/>
      <c r="BH39" s="1002"/>
      <c r="BI39" s="1002"/>
      <c r="BJ39" s="1002"/>
      <c r="BK39" s="1002"/>
      <c r="BL39" s="1002"/>
      <c r="BM39" s="1002"/>
      <c r="BN39" s="1002"/>
      <c r="BO39" s="1002"/>
      <c r="BP39" s="1002"/>
      <c r="BQ39" s="1002"/>
      <c r="BR39" s="1002"/>
      <c r="BS39" s="1002"/>
      <c r="BT39" s="1002"/>
      <c r="BU39" s="1002"/>
      <c r="BV39" s="1002"/>
      <c r="BW39" s="1002"/>
      <c r="BX39" s="1002"/>
      <c r="BY39" s="1002"/>
      <c r="BZ39" s="1002"/>
      <c r="CA39" s="1002"/>
      <c r="CB39" s="1002"/>
      <c r="CC39" s="1002"/>
      <c r="CD39" s="1002"/>
      <c r="CE39" s="1002"/>
      <c r="CF39" s="1002"/>
      <c r="CG39" s="1002"/>
      <c r="CH39" s="1002"/>
      <c r="CI39" s="1002"/>
      <c r="CJ39" s="1002"/>
      <c r="CK39" s="1002"/>
      <c r="CL39" s="1002"/>
      <c r="CM39" s="1002"/>
      <c r="CN39" s="1002"/>
      <c r="CO39" s="1002"/>
      <c r="CP39" s="1002"/>
      <c r="CQ39" s="1002"/>
      <c r="CR39" s="1002"/>
      <c r="CS39" s="1002"/>
      <c r="CT39" s="1002"/>
      <c r="CU39" s="1002"/>
      <c r="CV39" s="1002"/>
      <c r="CW39" s="1002"/>
      <c r="CX39" s="1002"/>
      <c r="CY39" s="1002"/>
      <c r="CZ39" s="1002"/>
      <c r="DA39" s="1002"/>
      <c r="DB39" s="1002"/>
      <c r="DC39" s="1002"/>
      <c r="DD39" s="1002"/>
      <c r="DE39" s="1002"/>
      <c r="DF39" s="1002"/>
      <c r="DG39" s="1002"/>
      <c r="DH39" s="1002"/>
      <c r="DI39" s="1002"/>
      <c r="DJ39" s="1002"/>
      <c r="DK39" s="1002"/>
      <c r="DL39" s="1002"/>
      <c r="DM39" s="1002"/>
      <c r="DN39" s="1002"/>
      <c r="DO39" s="1002"/>
      <c r="DP39" s="1002"/>
      <c r="DQ39" s="1002"/>
      <c r="DR39" s="1002"/>
      <c r="DS39" s="1002"/>
      <c r="DT39" s="1002"/>
      <c r="DU39" s="1002"/>
      <c r="DV39" s="1002"/>
      <c r="DW39" s="1002"/>
      <c r="DX39" s="1002"/>
      <c r="DY39" s="1002"/>
      <c r="DZ39" s="1002"/>
      <c r="EA39" s="1002"/>
      <c r="EB39" s="1002"/>
      <c r="EC39" s="1002"/>
      <c r="ED39" s="269" t="str">
        <f t="shared" si="0"/>
        <v>xxxxxxxxxxxxxxxxxxxxxxxxxxxxxxxxxxxxxxxxxxxxxxxxxxxxxxxxxxxxxxxxxxxxxxxxxxxxxxxxxxxxxxxxxxxxxxxxxxxxxxxxxxxxxxxxxxxxxxxxxxxxxxxx</v>
      </c>
    </row>
    <row r="40" spans="1:134" x14ac:dyDescent="0.2">
      <c r="A40" s="280"/>
      <c r="B40" s="909" t="s">
        <v>129</v>
      </c>
      <c r="C40" s="1535"/>
      <c r="D40" s="1535"/>
      <c r="E40" s="1535"/>
      <c r="F40" s="1535"/>
      <c r="G40" s="998"/>
      <c r="H40" s="998"/>
      <c r="I40" s="998"/>
      <c r="J40" s="998"/>
      <c r="K40" s="998"/>
      <c r="L40" s="998"/>
      <c r="M40" s="998"/>
      <c r="N40" s="998"/>
      <c r="O40" s="998"/>
      <c r="P40" s="998"/>
      <c r="Q40" s="998"/>
      <c r="R40" s="998"/>
      <c r="S40" s="998"/>
      <c r="T40" s="998"/>
      <c r="U40" s="998"/>
      <c r="V40" s="998"/>
      <c r="W40" s="998"/>
      <c r="X40" s="998"/>
      <c r="Y40" s="998"/>
      <c r="Z40" s="998"/>
      <c r="AA40" s="998"/>
      <c r="AB40" s="998"/>
      <c r="AC40" s="998"/>
      <c r="AD40" s="998"/>
      <c r="AE40" s="998"/>
      <c r="AF40" s="998"/>
      <c r="AG40" s="998"/>
      <c r="AH40" s="998"/>
      <c r="AI40" s="998"/>
      <c r="AJ40" s="998"/>
      <c r="AK40" s="998"/>
      <c r="AL40" s="998"/>
      <c r="AM40" s="998"/>
      <c r="AN40" s="998"/>
      <c r="AO40" s="998"/>
      <c r="AP40" s="998"/>
      <c r="AQ40" s="998"/>
      <c r="AR40" s="998"/>
      <c r="AS40" s="998"/>
      <c r="AT40" s="998"/>
      <c r="AU40" s="998"/>
      <c r="AV40" s="998"/>
      <c r="AW40" s="998"/>
      <c r="AX40" s="998"/>
      <c r="AY40" s="998"/>
      <c r="AZ40" s="998"/>
      <c r="BA40" s="998"/>
      <c r="BB40" s="998"/>
      <c r="BC40" s="998"/>
      <c r="BD40" s="998"/>
      <c r="BE40" s="998"/>
      <c r="BF40" s="998"/>
      <c r="BG40" s="998"/>
      <c r="BH40" s="998"/>
      <c r="BI40" s="998"/>
      <c r="BJ40" s="998"/>
      <c r="BK40" s="998"/>
      <c r="BL40" s="998"/>
      <c r="BM40" s="998"/>
      <c r="BN40" s="998"/>
      <c r="BO40" s="998"/>
      <c r="BP40" s="998"/>
      <c r="BQ40" s="998"/>
      <c r="BR40" s="998"/>
      <c r="BS40" s="998"/>
      <c r="BT40" s="998"/>
      <c r="BU40" s="998"/>
      <c r="BV40" s="998"/>
      <c r="BW40" s="998"/>
      <c r="BX40" s="998"/>
      <c r="BY40" s="998"/>
      <c r="BZ40" s="998"/>
      <c r="CA40" s="998"/>
      <c r="CB40" s="998"/>
      <c r="CC40" s="998"/>
      <c r="CD40" s="998"/>
      <c r="CE40" s="998"/>
      <c r="CF40" s="998"/>
      <c r="CG40" s="998"/>
      <c r="CH40" s="998"/>
      <c r="CI40" s="998"/>
      <c r="CJ40" s="998"/>
      <c r="CK40" s="998"/>
      <c r="CL40" s="998"/>
      <c r="CM40" s="998"/>
      <c r="CN40" s="998"/>
      <c r="CO40" s="998"/>
      <c r="CP40" s="998"/>
      <c r="CQ40" s="998"/>
      <c r="CR40" s="998"/>
      <c r="CS40" s="998"/>
      <c r="CT40" s="998"/>
      <c r="CU40" s="998"/>
      <c r="CV40" s="998"/>
      <c r="CW40" s="998"/>
      <c r="CX40" s="998"/>
      <c r="CY40" s="998"/>
      <c r="CZ40" s="998"/>
      <c r="DA40" s="998"/>
      <c r="DB40" s="998"/>
      <c r="DC40" s="998"/>
      <c r="DD40" s="998"/>
      <c r="DE40" s="998"/>
      <c r="DF40" s="998"/>
      <c r="DG40" s="998"/>
      <c r="DH40" s="998"/>
      <c r="DI40" s="998"/>
      <c r="DJ40" s="998"/>
      <c r="DK40" s="998"/>
      <c r="DL40" s="998"/>
      <c r="DM40" s="998"/>
      <c r="DN40" s="998"/>
      <c r="DO40" s="998"/>
      <c r="DP40" s="998"/>
      <c r="DQ40" s="998"/>
      <c r="DR40" s="998"/>
      <c r="DS40" s="998"/>
      <c r="DT40" s="998"/>
      <c r="DU40" s="998"/>
      <c r="DV40" s="998"/>
      <c r="DW40" s="998"/>
      <c r="DX40" s="998"/>
      <c r="DY40" s="998"/>
      <c r="DZ40" s="998"/>
      <c r="EA40" s="998"/>
      <c r="EB40" s="998"/>
      <c r="EC40" s="998"/>
      <c r="ED40" s="269" t="str">
        <f t="shared" si="0"/>
        <v>xxxxxxxxxxxxxxxxxxxxxxxxxxxxxxxxxxxxxxxxxxxxxxxxxxxxxxxxxxxxxxxxxxxxxxxxxxxxxxxxxxxxxxxxxxxxxxxxxxxxxxxxxxxxxxxxxxxxxxxxxxxxxxxx</v>
      </c>
    </row>
    <row r="41" spans="1:134" x14ac:dyDescent="0.2">
      <c r="A41" s="280">
        <v>1410</v>
      </c>
      <c r="B41" s="917" t="s">
        <v>148</v>
      </c>
      <c r="C41" s="1535">
        <f>SUMPRODUCT(SUMIF(' Subsidiary Trial Balance Input'!$A:$A,'Subsidiary TB Converter '!$G41:$EC41,' Subsidiary Trial Balance Input'!C:C))</f>
        <v>0</v>
      </c>
      <c r="D41" s="1535">
        <f>SUMPRODUCT(SUMIF(' Subsidiary Trial Balance Input'!$A:$A,'Subsidiary TB Converter '!$G41:$EC41,' Subsidiary Trial Balance Input'!D:D))</f>
        <v>0</v>
      </c>
      <c r="E41" s="1535">
        <f>SUMPRODUCT(SUMIF(' Subsidiary Trial Balance Input'!$A:$A,'Subsidiary TB Converter '!$G41:$EC41,' Subsidiary Trial Balance Input'!E:E))</f>
        <v>0</v>
      </c>
      <c r="F41" s="1535"/>
      <c r="G41" s="1006"/>
      <c r="H41" s="1006"/>
      <c r="I41" s="1006"/>
      <c r="J41" s="1006"/>
      <c r="K41" s="1006"/>
      <c r="L41" s="1006"/>
      <c r="M41" s="1006"/>
      <c r="N41" s="1006"/>
      <c r="O41" s="1006"/>
      <c r="P41" s="1006"/>
      <c r="Q41" s="1006"/>
      <c r="R41" s="1006"/>
      <c r="S41" s="1006"/>
      <c r="T41" s="1006"/>
      <c r="U41" s="1006"/>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6"/>
      <c r="AV41" s="1006"/>
      <c r="AW41" s="1006"/>
      <c r="AX41" s="1006"/>
      <c r="AY41" s="1006"/>
      <c r="AZ41" s="1006"/>
      <c r="BA41" s="1006"/>
      <c r="BB41" s="1006"/>
      <c r="BC41" s="1006"/>
      <c r="BD41" s="1006"/>
      <c r="BE41" s="1006"/>
      <c r="BF41" s="1006"/>
      <c r="BG41" s="1006"/>
      <c r="BH41" s="1006"/>
      <c r="BI41" s="1006"/>
      <c r="BJ41" s="1006"/>
      <c r="BK41" s="1006"/>
      <c r="BL41" s="1006"/>
      <c r="BM41" s="1006"/>
      <c r="BN41" s="1006"/>
      <c r="BO41" s="1006"/>
      <c r="BP41" s="1006"/>
      <c r="BQ41" s="1006"/>
      <c r="BR41" s="1006"/>
      <c r="BS41" s="1006"/>
      <c r="BT41" s="1006"/>
      <c r="BU41" s="1006"/>
      <c r="BV41" s="1006"/>
      <c r="BW41" s="1006"/>
      <c r="BX41" s="1006"/>
      <c r="BY41" s="1006"/>
      <c r="BZ41" s="1006"/>
      <c r="CA41" s="1006"/>
      <c r="CB41" s="1006"/>
      <c r="CC41" s="1006"/>
      <c r="CD41" s="1006"/>
      <c r="CE41" s="1006"/>
      <c r="CF41" s="1006"/>
      <c r="CG41" s="1006"/>
      <c r="CH41" s="1006"/>
      <c r="CI41" s="1006"/>
      <c r="CJ41" s="1006"/>
      <c r="CK41" s="1006"/>
      <c r="CL41" s="1006"/>
      <c r="CM41" s="1006"/>
      <c r="CN41" s="1006"/>
      <c r="CO41" s="1006"/>
      <c r="CP41" s="1006"/>
      <c r="CQ41" s="1006"/>
      <c r="CR41" s="1006"/>
      <c r="CS41" s="1006"/>
      <c r="CT41" s="1006"/>
      <c r="CU41" s="1006"/>
      <c r="CV41" s="1006"/>
      <c r="CW41" s="1006"/>
      <c r="CX41" s="1006"/>
      <c r="CY41" s="1006"/>
      <c r="CZ41" s="1006"/>
      <c r="DA41" s="1006"/>
      <c r="DB41" s="1006"/>
      <c r="DC41" s="1006"/>
      <c r="DD41" s="1006"/>
      <c r="DE41" s="1006"/>
      <c r="DF41" s="1006"/>
      <c r="DG41" s="1006"/>
      <c r="DH41" s="1006"/>
      <c r="DI41" s="1006"/>
      <c r="DJ41" s="1006"/>
      <c r="DK41" s="1006"/>
      <c r="DL41" s="1006"/>
      <c r="DM41" s="1006"/>
      <c r="DN41" s="1006"/>
      <c r="DO41" s="1006"/>
      <c r="DP41" s="1006"/>
      <c r="DQ41" s="1006"/>
      <c r="DR41" s="1006"/>
      <c r="DS41" s="1006"/>
      <c r="DT41" s="1006"/>
      <c r="DU41" s="1006"/>
      <c r="DV41" s="1006"/>
      <c r="DW41" s="1006"/>
      <c r="DX41" s="1006"/>
      <c r="DY41" s="1006"/>
      <c r="DZ41" s="1006"/>
      <c r="EA41" s="1006"/>
      <c r="EB41" s="1006"/>
      <c r="EC41" s="1006"/>
      <c r="ED41" s="269" t="str">
        <f t="shared" si="0"/>
        <v>xxxxxxxxxxxxxxxxxxxxxxxxxxxxxxxxxxxxxxxxxxxxxxxxxxxxxxxxxxxxxxxxxxxxxxxxxxxxxxxxxxxxxxxxxxxxxxxxxxxxxxxxxxxxxxxxxxxxxxxxxxxxxxxx</v>
      </c>
    </row>
    <row r="42" spans="1:134" x14ac:dyDescent="0.2">
      <c r="A42" s="280">
        <v>1450</v>
      </c>
      <c r="B42" s="917" t="s">
        <v>140</v>
      </c>
      <c r="C42" s="1535">
        <f>SUMPRODUCT(SUMIF(' Subsidiary Trial Balance Input'!$A:$A,'Subsidiary TB Converter '!$G42:$EC42,' Subsidiary Trial Balance Input'!C:C))</f>
        <v>0</v>
      </c>
      <c r="D42" s="1535">
        <f>SUMPRODUCT(SUMIF(' Subsidiary Trial Balance Input'!$A:$A,'Subsidiary TB Converter '!$G42:$EC42,' Subsidiary Trial Balance Input'!D:D))</f>
        <v>0</v>
      </c>
      <c r="E42" s="1535">
        <f>SUMPRODUCT(SUMIF(' Subsidiary Trial Balance Input'!$A:$A,'Subsidiary TB Converter '!$G42:$EC42,' Subsidiary Trial Balance Input'!E:E))</f>
        <v>0</v>
      </c>
      <c r="F42" s="1535"/>
      <c r="G42" s="1006"/>
      <c r="H42" s="1006"/>
      <c r="I42" s="1006"/>
      <c r="J42" s="1006"/>
      <c r="K42" s="1006"/>
      <c r="L42" s="1006"/>
      <c r="M42" s="1006"/>
      <c r="N42" s="1006"/>
      <c r="O42" s="1006"/>
      <c r="P42" s="1006"/>
      <c r="Q42" s="1006"/>
      <c r="R42" s="1006"/>
      <c r="S42" s="1006"/>
      <c r="T42" s="1006"/>
      <c r="U42" s="1006"/>
      <c r="V42" s="1006"/>
      <c r="W42" s="1006"/>
      <c r="X42" s="1006"/>
      <c r="Y42" s="1006"/>
      <c r="Z42" s="1006"/>
      <c r="AA42" s="1006"/>
      <c r="AB42" s="1006"/>
      <c r="AC42" s="1006"/>
      <c r="AD42" s="1006"/>
      <c r="AE42" s="1006"/>
      <c r="AF42" s="1006"/>
      <c r="AG42" s="1006"/>
      <c r="AH42" s="1006"/>
      <c r="AI42" s="1006"/>
      <c r="AJ42" s="1006"/>
      <c r="AK42" s="1006"/>
      <c r="AL42" s="1006"/>
      <c r="AM42" s="1006"/>
      <c r="AN42" s="1006"/>
      <c r="AO42" s="1006"/>
      <c r="AP42" s="1006"/>
      <c r="AQ42" s="1006"/>
      <c r="AR42" s="1006"/>
      <c r="AS42" s="1006"/>
      <c r="AT42" s="1006"/>
      <c r="AU42" s="1006"/>
      <c r="AV42" s="1006"/>
      <c r="AW42" s="1006"/>
      <c r="AX42" s="1006"/>
      <c r="AY42" s="1006"/>
      <c r="AZ42" s="1006"/>
      <c r="BA42" s="1006"/>
      <c r="BB42" s="1006"/>
      <c r="BC42" s="1006"/>
      <c r="BD42" s="1006"/>
      <c r="BE42" s="1006"/>
      <c r="BF42" s="1006"/>
      <c r="BG42" s="1006"/>
      <c r="BH42" s="1006"/>
      <c r="BI42" s="1006"/>
      <c r="BJ42" s="1006"/>
      <c r="BK42" s="1006"/>
      <c r="BL42" s="1006"/>
      <c r="BM42" s="1006"/>
      <c r="BN42" s="1006"/>
      <c r="BO42" s="1006"/>
      <c r="BP42" s="1006"/>
      <c r="BQ42" s="1006"/>
      <c r="BR42" s="1006"/>
      <c r="BS42" s="1006"/>
      <c r="BT42" s="1006"/>
      <c r="BU42" s="1006"/>
      <c r="BV42" s="1006"/>
      <c r="BW42" s="1006"/>
      <c r="BX42" s="1006"/>
      <c r="BY42" s="1006"/>
      <c r="BZ42" s="1006"/>
      <c r="CA42" s="1006"/>
      <c r="CB42" s="1006"/>
      <c r="CC42" s="1006"/>
      <c r="CD42" s="1006"/>
      <c r="CE42" s="1006"/>
      <c r="CF42" s="1006"/>
      <c r="CG42" s="1006"/>
      <c r="CH42" s="1006"/>
      <c r="CI42" s="1006"/>
      <c r="CJ42" s="1006"/>
      <c r="CK42" s="1006"/>
      <c r="CL42" s="1006"/>
      <c r="CM42" s="1006"/>
      <c r="CN42" s="1006"/>
      <c r="CO42" s="1006"/>
      <c r="CP42" s="1006"/>
      <c r="CQ42" s="1006"/>
      <c r="CR42" s="1006"/>
      <c r="CS42" s="1006"/>
      <c r="CT42" s="1006"/>
      <c r="CU42" s="1006"/>
      <c r="CV42" s="1006"/>
      <c r="CW42" s="1006"/>
      <c r="CX42" s="1006"/>
      <c r="CY42" s="1006"/>
      <c r="CZ42" s="1006"/>
      <c r="DA42" s="1006"/>
      <c r="DB42" s="1006"/>
      <c r="DC42" s="1006"/>
      <c r="DD42" s="1006"/>
      <c r="DE42" s="1006"/>
      <c r="DF42" s="1006"/>
      <c r="DG42" s="1006"/>
      <c r="DH42" s="1006"/>
      <c r="DI42" s="1006"/>
      <c r="DJ42" s="1006"/>
      <c r="DK42" s="1006"/>
      <c r="DL42" s="1006"/>
      <c r="DM42" s="1006"/>
      <c r="DN42" s="1006"/>
      <c r="DO42" s="1006"/>
      <c r="DP42" s="1006"/>
      <c r="DQ42" s="1006"/>
      <c r="DR42" s="1006"/>
      <c r="DS42" s="1006"/>
      <c r="DT42" s="1006"/>
      <c r="DU42" s="1006"/>
      <c r="DV42" s="1006"/>
      <c r="DW42" s="1006"/>
      <c r="DX42" s="1006"/>
      <c r="DY42" s="1006"/>
      <c r="DZ42" s="1006"/>
      <c r="EA42" s="1006"/>
      <c r="EB42" s="1006"/>
      <c r="EC42" s="1006"/>
      <c r="ED42" s="269" t="str">
        <f t="shared" si="0"/>
        <v>xxxxxxxxxxxxxxxxxxxxxxxxxxxxxxxxxxxxxxxxxxxxxxxxxxxxxxxxxxxxxxxxxxxxxxxxxxxxxxxxxxxxxxxxxxxxxxxxxxxxxxxxxxxxxxxxxxxxxxxxxxxxxxxx</v>
      </c>
    </row>
    <row r="43" spans="1:134" x14ac:dyDescent="0.2">
      <c r="A43" s="280">
        <v>1430</v>
      </c>
      <c r="B43" s="917" t="s">
        <v>149</v>
      </c>
      <c r="C43" s="1535">
        <f>SUMPRODUCT(SUMIF(' Subsidiary Trial Balance Input'!$A:$A,'Subsidiary TB Converter '!$G43:$EC43,' Subsidiary Trial Balance Input'!C:C))</f>
        <v>0</v>
      </c>
      <c r="D43" s="1535">
        <f>SUMPRODUCT(SUMIF(' Subsidiary Trial Balance Input'!$A:$A,'Subsidiary TB Converter '!$G43:$EC43,' Subsidiary Trial Balance Input'!D:D))</f>
        <v>0</v>
      </c>
      <c r="E43" s="1535">
        <f>SUMPRODUCT(SUMIF(' Subsidiary Trial Balance Input'!$A:$A,'Subsidiary TB Converter '!$G43:$EC43,' Subsidiary Trial Balance Input'!E:E))</f>
        <v>0</v>
      </c>
      <c r="F43" s="1535"/>
      <c r="G43" s="1006"/>
      <c r="H43" s="1006"/>
      <c r="I43" s="1006"/>
      <c r="J43" s="1006"/>
      <c r="K43" s="1006"/>
      <c r="L43" s="1006"/>
      <c r="M43" s="1006"/>
      <c r="N43" s="1006"/>
      <c r="O43" s="1006"/>
      <c r="P43" s="1006"/>
      <c r="Q43" s="1006"/>
      <c r="R43" s="1006"/>
      <c r="S43" s="1006"/>
      <c r="T43" s="1006"/>
      <c r="U43" s="1006"/>
      <c r="V43" s="1006"/>
      <c r="W43" s="1006"/>
      <c r="X43" s="1006"/>
      <c r="Y43" s="1006"/>
      <c r="Z43" s="1006"/>
      <c r="AA43" s="1006"/>
      <c r="AB43" s="1006"/>
      <c r="AC43" s="1006"/>
      <c r="AD43" s="1006"/>
      <c r="AE43" s="1006"/>
      <c r="AF43" s="1006"/>
      <c r="AG43" s="1006"/>
      <c r="AH43" s="1006"/>
      <c r="AI43" s="1006"/>
      <c r="AJ43" s="1006"/>
      <c r="AK43" s="1006"/>
      <c r="AL43" s="1006"/>
      <c r="AM43" s="1006"/>
      <c r="AN43" s="1006"/>
      <c r="AO43" s="1006"/>
      <c r="AP43" s="1006"/>
      <c r="AQ43" s="1006"/>
      <c r="AR43" s="1006"/>
      <c r="AS43" s="1006"/>
      <c r="AT43" s="1006"/>
      <c r="AU43" s="1006"/>
      <c r="AV43" s="1006"/>
      <c r="AW43" s="1006"/>
      <c r="AX43" s="1006"/>
      <c r="AY43" s="1006"/>
      <c r="AZ43" s="1006"/>
      <c r="BA43" s="1006"/>
      <c r="BB43" s="1006"/>
      <c r="BC43" s="1006"/>
      <c r="BD43" s="1006"/>
      <c r="BE43" s="1006"/>
      <c r="BF43" s="1006"/>
      <c r="BG43" s="1006"/>
      <c r="BH43" s="1006"/>
      <c r="BI43" s="1006"/>
      <c r="BJ43" s="1006"/>
      <c r="BK43" s="1006"/>
      <c r="BL43" s="1006"/>
      <c r="BM43" s="1006"/>
      <c r="BN43" s="1006"/>
      <c r="BO43" s="1006"/>
      <c r="BP43" s="1006"/>
      <c r="BQ43" s="1006"/>
      <c r="BR43" s="1006"/>
      <c r="BS43" s="1006"/>
      <c r="BT43" s="1006"/>
      <c r="BU43" s="1006"/>
      <c r="BV43" s="1006"/>
      <c r="BW43" s="1006"/>
      <c r="BX43" s="1006"/>
      <c r="BY43" s="1006"/>
      <c r="BZ43" s="1006"/>
      <c r="CA43" s="1006"/>
      <c r="CB43" s="1006"/>
      <c r="CC43" s="1006"/>
      <c r="CD43" s="1006"/>
      <c r="CE43" s="1006"/>
      <c r="CF43" s="1006"/>
      <c r="CG43" s="1006"/>
      <c r="CH43" s="1006"/>
      <c r="CI43" s="1006"/>
      <c r="CJ43" s="1006"/>
      <c r="CK43" s="1006"/>
      <c r="CL43" s="1006"/>
      <c r="CM43" s="1006"/>
      <c r="CN43" s="1006"/>
      <c r="CO43" s="1006"/>
      <c r="CP43" s="1006"/>
      <c r="CQ43" s="1006"/>
      <c r="CR43" s="1006"/>
      <c r="CS43" s="1006"/>
      <c r="CT43" s="1006"/>
      <c r="CU43" s="1006"/>
      <c r="CV43" s="1006"/>
      <c r="CW43" s="1006"/>
      <c r="CX43" s="1006"/>
      <c r="CY43" s="1006"/>
      <c r="CZ43" s="1006"/>
      <c r="DA43" s="1006"/>
      <c r="DB43" s="1006"/>
      <c r="DC43" s="1006"/>
      <c r="DD43" s="1006"/>
      <c r="DE43" s="1006"/>
      <c r="DF43" s="1006"/>
      <c r="DG43" s="1006"/>
      <c r="DH43" s="1006"/>
      <c r="DI43" s="1006"/>
      <c r="DJ43" s="1006"/>
      <c r="DK43" s="1006"/>
      <c r="DL43" s="1006"/>
      <c r="DM43" s="1006"/>
      <c r="DN43" s="1006"/>
      <c r="DO43" s="1006"/>
      <c r="DP43" s="1006"/>
      <c r="DQ43" s="1006"/>
      <c r="DR43" s="1006"/>
      <c r="DS43" s="1006"/>
      <c r="DT43" s="1006"/>
      <c r="DU43" s="1006"/>
      <c r="DV43" s="1006"/>
      <c r="DW43" s="1006"/>
      <c r="DX43" s="1006"/>
      <c r="DY43" s="1006"/>
      <c r="DZ43" s="1006"/>
      <c r="EA43" s="1006"/>
      <c r="EB43" s="1006"/>
      <c r="EC43" s="1006"/>
      <c r="ED43" s="269" t="str">
        <f t="shared" si="0"/>
        <v>xxxxxxxxxxxxxxxxxxxxxxxxxxxxxxxxxxxxxxxxxxxxxxxxxxxxxxxxxxxxxxxxxxxxxxxxxxxxxxxxxxxxxxxxxxxxxxxxxxxxxxxxxxxxxxxxxxxxxxxxxxxxxxxx</v>
      </c>
    </row>
    <row r="44" spans="1:134" x14ac:dyDescent="0.2">
      <c r="A44" s="280"/>
      <c r="B44" s="920"/>
      <c r="C44" s="1535"/>
      <c r="D44" s="1535"/>
      <c r="E44" s="1535"/>
      <c r="F44" s="1535"/>
      <c r="G44" s="1006"/>
      <c r="H44" s="1006"/>
      <c r="I44" s="1006"/>
      <c r="J44" s="1006"/>
      <c r="K44" s="1006"/>
      <c r="L44" s="1006"/>
      <c r="M44" s="1006"/>
      <c r="N44" s="1006"/>
      <c r="O44" s="1006"/>
      <c r="P44" s="1006"/>
      <c r="Q44" s="1006"/>
      <c r="R44" s="1006"/>
      <c r="S44" s="1006"/>
      <c r="T44" s="1006"/>
      <c r="U44" s="1006"/>
      <c r="V44" s="1006"/>
      <c r="W44" s="1006"/>
      <c r="X44" s="1006"/>
      <c r="Y44" s="1006"/>
      <c r="Z44" s="1006"/>
      <c r="AA44" s="1006"/>
      <c r="AB44" s="1006"/>
      <c r="AC44" s="1006"/>
      <c r="AD44" s="1006"/>
      <c r="AE44" s="1006"/>
      <c r="AF44" s="1006"/>
      <c r="AG44" s="1006"/>
      <c r="AH44" s="1006"/>
      <c r="AI44" s="1006"/>
      <c r="AJ44" s="1006"/>
      <c r="AK44" s="1006"/>
      <c r="AL44" s="1006"/>
      <c r="AM44" s="1006"/>
      <c r="AN44" s="1006"/>
      <c r="AO44" s="1006"/>
      <c r="AP44" s="1006"/>
      <c r="AQ44" s="1006"/>
      <c r="AR44" s="1006"/>
      <c r="AS44" s="1006"/>
      <c r="AT44" s="1006"/>
      <c r="AU44" s="1006"/>
      <c r="AV44" s="1006"/>
      <c r="AW44" s="1006"/>
      <c r="AX44" s="1006"/>
      <c r="AY44" s="1006"/>
      <c r="AZ44" s="1006"/>
      <c r="BA44" s="1006"/>
      <c r="BB44" s="1006"/>
      <c r="BC44" s="1006"/>
      <c r="BD44" s="1006"/>
      <c r="BE44" s="1006"/>
      <c r="BF44" s="1006"/>
      <c r="BG44" s="1006"/>
      <c r="BH44" s="1006"/>
      <c r="BI44" s="1006"/>
      <c r="BJ44" s="1006"/>
      <c r="BK44" s="1006"/>
      <c r="BL44" s="1006"/>
      <c r="BM44" s="1006"/>
      <c r="BN44" s="1006"/>
      <c r="BO44" s="1006"/>
      <c r="BP44" s="1006"/>
      <c r="BQ44" s="1006"/>
      <c r="BR44" s="1006"/>
      <c r="BS44" s="1006"/>
      <c r="BT44" s="1006"/>
      <c r="BU44" s="1006"/>
      <c r="BV44" s="1006"/>
      <c r="BW44" s="1006"/>
      <c r="BX44" s="1006"/>
      <c r="BY44" s="1006"/>
      <c r="BZ44" s="1006"/>
      <c r="CA44" s="1006"/>
      <c r="CB44" s="1006"/>
      <c r="CC44" s="1006"/>
      <c r="CD44" s="1006"/>
      <c r="CE44" s="1006"/>
      <c r="CF44" s="1006"/>
      <c r="CG44" s="1006"/>
      <c r="CH44" s="1006"/>
      <c r="CI44" s="1006"/>
      <c r="CJ44" s="1006"/>
      <c r="CK44" s="1006"/>
      <c r="CL44" s="1006"/>
      <c r="CM44" s="1006"/>
      <c r="CN44" s="1006"/>
      <c r="CO44" s="1006"/>
      <c r="CP44" s="1006"/>
      <c r="CQ44" s="1006"/>
      <c r="CR44" s="1006"/>
      <c r="CS44" s="1006"/>
      <c r="CT44" s="1006"/>
      <c r="CU44" s="1006"/>
      <c r="CV44" s="1006"/>
      <c r="CW44" s="1006"/>
      <c r="CX44" s="1006"/>
      <c r="CY44" s="1006"/>
      <c r="CZ44" s="1006"/>
      <c r="DA44" s="1006"/>
      <c r="DB44" s="1006"/>
      <c r="DC44" s="1006"/>
      <c r="DD44" s="1006"/>
      <c r="DE44" s="1006"/>
      <c r="DF44" s="1006"/>
      <c r="DG44" s="1006"/>
      <c r="DH44" s="1006"/>
      <c r="DI44" s="1006"/>
      <c r="DJ44" s="1006"/>
      <c r="DK44" s="1006"/>
      <c r="DL44" s="1006"/>
      <c r="DM44" s="1006"/>
      <c r="DN44" s="1006"/>
      <c r="DO44" s="1006"/>
      <c r="DP44" s="1006"/>
      <c r="DQ44" s="1006"/>
      <c r="DR44" s="1006"/>
      <c r="DS44" s="1006"/>
      <c r="DT44" s="1006"/>
      <c r="DU44" s="1006"/>
      <c r="DV44" s="1006"/>
      <c r="DW44" s="1006"/>
      <c r="DX44" s="1006"/>
      <c r="DY44" s="1006"/>
      <c r="DZ44" s="1006"/>
      <c r="EA44" s="1006"/>
      <c r="EB44" s="1006"/>
      <c r="EC44" s="1006"/>
      <c r="ED44" s="269" t="str">
        <f t="shared" si="0"/>
        <v>xxxxxxxxxxxxxxxxxxxxxxxxxxxxxxxxxxxxxxxxxxxxxxxxxxxxxxxxxxxxxxxxxxxxxxxxxxxxxxxxxxxxxxxxxxxxxxxxxxxxxxxxxxxxxxxxxxxxxxxxxxxxxxxx</v>
      </c>
    </row>
    <row r="45" spans="1:134" x14ac:dyDescent="0.2">
      <c r="A45" s="280"/>
      <c r="B45" s="909" t="s">
        <v>150</v>
      </c>
      <c r="C45" s="1535"/>
      <c r="D45" s="1535"/>
      <c r="E45" s="1535"/>
      <c r="F45" s="1535"/>
      <c r="G45" s="998"/>
      <c r="H45" s="998"/>
      <c r="I45" s="998"/>
      <c r="J45" s="998"/>
      <c r="K45" s="998"/>
      <c r="L45" s="998"/>
      <c r="M45" s="998"/>
      <c r="N45" s="998"/>
      <c r="O45" s="998"/>
      <c r="P45" s="998"/>
      <c r="Q45" s="998"/>
      <c r="R45" s="998"/>
      <c r="S45" s="998"/>
      <c r="T45" s="998"/>
      <c r="U45" s="998"/>
      <c r="V45" s="998"/>
      <c r="W45" s="998"/>
      <c r="X45" s="998"/>
      <c r="Y45" s="998"/>
      <c r="Z45" s="998"/>
      <c r="AA45" s="998"/>
      <c r="AB45" s="998"/>
      <c r="AC45" s="998"/>
      <c r="AD45" s="998"/>
      <c r="AE45" s="998"/>
      <c r="AF45" s="998"/>
      <c r="AG45" s="998"/>
      <c r="AH45" s="998"/>
      <c r="AI45" s="998"/>
      <c r="AJ45" s="998"/>
      <c r="AK45" s="998"/>
      <c r="AL45" s="998"/>
      <c r="AM45" s="998"/>
      <c r="AN45" s="998"/>
      <c r="AO45" s="998"/>
      <c r="AP45" s="998"/>
      <c r="AQ45" s="998"/>
      <c r="AR45" s="998"/>
      <c r="AS45" s="998"/>
      <c r="AT45" s="998"/>
      <c r="AU45" s="998"/>
      <c r="AV45" s="998"/>
      <c r="AW45" s="998"/>
      <c r="AX45" s="998"/>
      <c r="AY45" s="998"/>
      <c r="AZ45" s="998"/>
      <c r="BA45" s="998"/>
      <c r="BB45" s="998"/>
      <c r="BC45" s="998"/>
      <c r="BD45" s="998"/>
      <c r="BE45" s="998"/>
      <c r="BF45" s="998"/>
      <c r="BG45" s="998"/>
      <c r="BH45" s="998"/>
      <c r="BI45" s="998"/>
      <c r="BJ45" s="998"/>
      <c r="BK45" s="998"/>
      <c r="BL45" s="998"/>
      <c r="BM45" s="998"/>
      <c r="BN45" s="998"/>
      <c r="BO45" s="998"/>
      <c r="BP45" s="998"/>
      <c r="BQ45" s="998"/>
      <c r="BR45" s="998"/>
      <c r="BS45" s="998"/>
      <c r="BT45" s="998"/>
      <c r="BU45" s="998"/>
      <c r="BV45" s="998"/>
      <c r="BW45" s="998"/>
      <c r="BX45" s="998"/>
      <c r="BY45" s="998"/>
      <c r="BZ45" s="998"/>
      <c r="CA45" s="998"/>
      <c r="CB45" s="998"/>
      <c r="CC45" s="998"/>
      <c r="CD45" s="998"/>
      <c r="CE45" s="998"/>
      <c r="CF45" s="998"/>
      <c r="CG45" s="998"/>
      <c r="CH45" s="998"/>
      <c r="CI45" s="998"/>
      <c r="CJ45" s="998"/>
      <c r="CK45" s="998"/>
      <c r="CL45" s="998"/>
      <c r="CM45" s="998"/>
      <c r="CN45" s="998"/>
      <c r="CO45" s="998"/>
      <c r="CP45" s="998"/>
      <c r="CQ45" s="998"/>
      <c r="CR45" s="998"/>
      <c r="CS45" s="998"/>
      <c r="CT45" s="998"/>
      <c r="CU45" s="998"/>
      <c r="CV45" s="998"/>
      <c r="CW45" s="998"/>
      <c r="CX45" s="998"/>
      <c r="CY45" s="998"/>
      <c r="CZ45" s="998"/>
      <c r="DA45" s="998"/>
      <c r="DB45" s="998"/>
      <c r="DC45" s="998"/>
      <c r="DD45" s="998"/>
      <c r="DE45" s="998"/>
      <c r="DF45" s="998"/>
      <c r="DG45" s="998"/>
      <c r="DH45" s="998"/>
      <c r="DI45" s="998"/>
      <c r="DJ45" s="998"/>
      <c r="DK45" s="998"/>
      <c r="DL45" s="998"/>
      <c r="DM45" s="998"/>
      <c r="DN45" s="998"/>
      <c r="DO45" s="998"/>
      <c r="DP45" s="998"/>
      <c r="DQ45" s="998"/>
      <c r="DR45" s="998"/>
      <c r="DS45" s="998"/>
      <c r="DT45" s="998"/>
      <c r="DU45" s="998"/>
      <c r="DV45" s="998"/>
      <c r="DW45" s="998"/>
      <c r="DX45" s="998"/>
      <c r="DY45" s="998"/>
      <c r="DZ45" s="998"/>
      <c r="EA45" s="998"/>
      <c r="EB45" s="998"/>
      <c r="EC45" s="998"/>
      <c r="ED45" s="269" t="str">
        <f t="shared" si="0"/>
        <v>xxxxxxxxxxxxxxxxxxxxxxxxxxxxxxxxxxxxxxxxxxxxxxxxxxxxxxxxxxxxxxxxxxxxxxxxxxxxxxxxxxxxxxxxxxxxxxxxxxxxxxxxxxxxxxxxxxxxxxxxxxxxxxxx</v>
      </c>
    </row>
    <row r="46" spans="1:134" x14ac:dyDescent="0.2">
      <c r="A46" s="280">
        <v>2024</v>
      </c>
      <c r="B46" s="1441" t="s">
        <v>151</v>
      </c>
      <c r="C46" s="1535">
        <f>SUMPRODUCT(SUMIF(' Subsidiary Trial Balance Input'!$A:$A,'Subsidiary TB Converter '!$G46:$EC46,' Subsidiary Trial Balance Input'!C:C))</f>
        <v>0</v>
      </c>
      <c r="D46" s="1535">
        <f>SUMPRODUCT(SUMIF(' Subsidiary Trial Balance Input'!$A:$A,'Subsidiary TB Converter '!$G46:$EC46,' Subsidiary Trial Balance Input'!D:D))</f>
        <v>0</v>
      </c>
      <c r="E46" s="1535">
        <f>SUMPRODUCT(SUMIF(' Subsidiary Trial Balance Input'!$A:$A,'Subsidiary TB Converter '!$G46:$EC46,' Subsidiary Trial Balance Input'!E:E))</f>
        <v>0</v>
      </c>
      <c r="F46" s="1535"/>
      <c r="G46" s="1006"/>
      <c r="H46" s="1006"/>
      <c r="I46" s="1006"/>
      <c r="J46" s="1006"/>
      <c r="K46" s="1006"/>
      <c r="L46" s="1006"/>
      <c r="M46" s="1006"/>
      <c r="N46" s="1006"/>
      <c r="O46" s="1006"/>
      <c r="P46" s="1006"/>
      <c r="Q46" s="1006"/>
      <c r="R46" s="1006"/>
      <c r="S46" s="1006"/>
      <c r="T46" s="1006"/>
      <c r="U46" s="1006"/>
      <c r="V46" s="1006"/>
      <c r="W46" s="1006"/>
      <c r="X46" s="1006"/>
      <c r="Y46" s="1006"/>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c r="AT46" s="1006"/>
      <c r="AU46" s="1006"/>
      <c r="AV46" s="1006"/>
      <c r="AW46" s="1006"/>
      <c r="AX46" s="1006"/>
      <c r="AY46" s="1006"/>
      <c r="AZ46" s="1006"/>
      <c r="BA46" s="1006"/>
      <c r="BB46" s="1006"/>
      <c r="BC46" s="1006"/>
      <c r="BD46" s="1006"/>
      <c r="BE46" s="1006"/>
      <c r="BF46" s="1006"/>
      <c r="BG46" s="1006"/>
      <c r="BH46" s="1006"/>
      <c r="BI46" s="1006"/>
      <c r="BJ46" s="1006"/>
      <c r="BK46" s="1006"/>
      <c r="BL46" s="1006"/>
      <c r="BM46" s="1006"/>
      <c r="BN46" s="1006"/>
      <c r="BO46" s="1006"/>
      <c r="BP46" s="1006"/>
      <c r="BQ46" s="1006"/>
      <c r="BR46" s="1006"/>
      <c r="BS46" s="1006"/>
      <c r="BT46" s="1006"/>
      <c r="BU46" s="1006"/>
      <c r="BV46" s="1006"/>
      <c r="BW46" s="1006"/>
      <c r="BX46" s="1006"/>
      <c r="BY46" s="1006"/>
      <c r="BZ46" s="1006"/>
      <c r="CA46" s="1006"/>
      <c r="CB46" s="1006"/>
      <c r="CC46" s="1006"/>
      <c r="CD46" s="1006"/>
      <c r="CE46" s="1006"/>
      <c r="CF46" s="1006"/>
      <c r="CG46" s="1006"/>
      <c r="CH46" s="1006"/>
      <c r="CI46" s="1006"/>
      <c r="CJ46" s="1006"/>
      <c r="CK46" s="1006"/>
      <c r="CL46" s="1006"/>
      <c r="CM46" s="1006"/>
      <c r="CN46" s="1006"/>
      <c r="CO46" s="1006"/>
      <c r="CP46" s="1006"/>
      <c r="CQ46" s="1006"/>
      <c r="CR46" s="1006"/>
      <c r="CS46" s="1006"/>
      <c r="CT46" s="1006"/>
      <c r="CU46" s="1006"/>
      <c r="CV46" s="1006"/>
      <c r="CW46" s="1006"/>
      <c r="CX46" s="1006"/>
      <c r="CY46" s="1006"/>
      <c r="CZ46" s="1006"/>
      <c r="DA46" s="1006"/>
      <c r="DB46" s="1006"/>
      <c r="DC46" s="1006"/>
      <c r="DD46" s="1006"/>
      <c r="DE46" s="1006"/>
      <c r="DF46" s="1006"/>
      <c r="DG46" s="1006"/>
      <c r="DH46" s="1006"/>
      <c r="DI46" s="1006"/>
      <c r="DJ46" s="1006"/>
      <c r="DK46" s="1006"/>
      <c r="DL46" s="1006"/>
      <c r="DM46" s="1006"/>
      <c r="DN46" s="1006"/>
      <c r="DO46" s="1006"/>
      <c r="DP46" s="1006"/>
      <c r="DQ46" s="1006"/>
      <c r="DR46" s="1006"/>
      <c r="DS46" s="1006"/>
      <c r="DT46" s="1006"/>
      <c r="DU46" s="1006"/>
      <c r="DV46" s="1006"/>
      <c r="DW46" s="1006"/>
      <c r="DX46" s="1006"/>
      <c r="DY46" s="1006"/>
      <c r="DZ46" s="1006"/>
      <c r="EA46" s="1006"/>
      <c r="EB46" s="1006"/>
      <c r="EC46" s="1006"/>
      <c r="ED46" s="269" t="str">
        <f t="shared" si="0"/>
        <v>xxxxxxxxxxxxxxxxxxxxxxxxxxxxxxxxxxxxxxxxxxxxxxxxxxxxxxxxxxxxxxxxxxxxxxxxxxxxxxxxxxxxxxxxxxxxxxxxxxxxxxxxxxxxxxxxxxxxxxxxxxxxxxxx</v>
      </c>
    </row>
    <row r="47" spans="1:134" x14ac:dyDescent="0.2">
      <c r="A47" s="280">
        <v>2032</v>
      </c>
      <c r="B47" s="917" t="s">
        <v>152</v>
      </c>
      <c r="C47" s="1535">
        <f>SUMPRODUCT(SUMIF(' Subsidiary Trial Balance Input'!$A:$A,'Subsidiary TB Converter '!$G47:$EC47,' Subsidiary Trial Balance Input'!C:C))</f>
        <v>0</v>
      </c>
      <c r="D47" s="1535">
        <f>SUMPRODUCT(SUMIF(' Subsidiary Trial Balance Input'!$A:$A,'Subsidiary TB Converter '!$G47:$EC47,' Subsidiary Trial Balance Input'!D:D))</f>
        <v>0</v>
      </c>
      <c r="E47" s="1535">
        <f>SUMPRODUCT(SUMIF(' Subsidiary Trial Balance Input'!$A:$A,'Subsidiary TB Converter '!$G47:$EC47,' Subsidiary Trial Balance Input'!E:E))</f>
        <v>0</v>
      </c>
      <c r="F47" s="1535"/>
      <c r="G47" s="1006"/>
      <c r="H47" s="1006"/>
      <c r="I47" s="1006"/>
      <c r="J47" s="1006"/>
      <c r="K47" s="1006"/>
      <c r="L47" s="1006"/>
      <c r="M47" s="1006"/>
      <c r="N47" s="1006"/>
      <c r="O47" s="1006"/>
      <c r="P47" s="1006"/>
      <c r="Q47" s="1006"/>
      <c r="R47" s="1006"/>
      <c r="S47" s="1006"/>
      <c r="T47" s="1006"/>
      <c r="U47" s="1006"/>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6"/>
      <c r="AV47" s="1006"/>
      <c r="AW47" s="1006"/>
      <c r="AX47" s="1006"/>
      <c r="AY47" s="1006"/>
      <c r="AZ47" s="1006"/>
      <c r="BA47" s="1006"/>
      <c r="BB47" s="1006"/>
      <c r="BC47" s="1006"/>
      <c r="BD47" s="1006"/>
      <c r="BE47" s="1006"/>
      <c r="BF47" s="1006"/>
      <c r="BG47" s="1006"/>
      <c r="BH47" s="1006"/>
      <c r="BI47" s="1006"/>
      <c r="BJ47" s="1006"/>
      <c r="BK47" s="1006"/>
      <c r="BL47" s="1006"/>
      <c r="BM47" s="1006"/>
      <c r="BN47" s="1006"/>
      <c r="BO47" s="1006"/>
      <c r="BP47" s="1006"/>
      <c r="BQ47" s="1006"/>
      <c r="BR47" s="1006"/>
      <c r="BS47" s="1006"/>
      <c r="BT47" s="1006"/>
      <c r="BU47" s="1006"/>
      <c r="BV47" s="1006"/>
      <c r="BW47" s="1006"/>
      <c r="BX47" s="1006"/>
      <c r="BY47" s="1006"/>
      <c r="BZ47" s="1006"/>
      <c r="CA47" s="1006"/>
      <c r="CB47" s="1006"/>
      <c r="CC47" s="1006"/>
      <c r="CD47" s="1006"/>
      <c r="CE47" s="1006"/>
      <c r="CF47" s="1006"/>
      <c r="CG47" s="1006"/>
      <c r="CH47" s="1006"/>
      <c r="CI47" s="1006"/>
      <c r="CJ47" s="1006"/>
      <c r="CK47" s="1006"/>
      <c r="CL47" s="1006"/>
      <c r="CM47" s="1006"/>
      <c r="CN47" s="1006"/>
      <c r="CO47" s="1006"/>
      <c r="CP47" s="1006"/>
      <c r="CQ47" s="1006"/>
      <c r="CR47" s="1006"/>
      <c r="CS47" s="1006"/>
      <c r="CT47" s="1006"/>
      <c r="CU47" s="1006"/>
      <c r="CV47" s="1006"/>
      <c r="CW47" s="1006"/>
      <c r="CX47" s="1006"/>
      <c r="CY47" s="1006"/>
      <c r="CZ47" s="1006"/>
      <c r="DA47" s="1006"/>
      <c r="DB47" s="1006"/>
      <c r="DC47" s="1006"/>
      <c r="DD47" s="1006"/>
      <c r="DE47" s="1006"/>
      <c r="DF47" s="1006"/>
      <c r="DG47" s="1006"/>
      <c r="DH47" s="1006"/>
      <c r="DI47" s="1006"/>
      <c r="DJ47" s="1006"/>
      <c r="DK47" s="1006"/>
      <c r="DL47" s="1006"/>
      <c r="DM47" s="1006"/>
      <c r="DN47" s="1006"/>
      <c r="DO47" s="1006"/>
      <c r="DP47" s="1006"/>
      <c r="DQ47" s="1006"/>
      <c r="DR47" s="1006"/>
      <c r="DS47" s="1006"/>
      <c r="DT47" s="1006"/>
      <c r="DU47" s="1006"/>
      <c r="DV47" s="1006"/>
      <c r="DW47" s="1006"/>
      <c r="DX47" s="1006"/>
      <c r="DY47" s="1006"/>
      <c r="DZ47" s="1006"/>
      <c r="EA47" s="1006"/>
      <c r="EB47" s="1006"/>
      <c r="EC47" s="1006"/>
      <c r="ED47" s="269" t="str">
        <f t="shared" si="0"/>
        <v>xxxxxxxxxxxxxxxxxxxxxxxxxxxxxxxxxxxxxxxxxxxxxxxxxxxxxxxxxxxxxxxxxxxxxxxxxxxxxxxxxxxxxxxxxxxxxxxxxxxxxxxxxxxxxxxxxxxxxxxxxxxxxxxx</v>
      </c>
    </row>
    <row r="48" spans="1:134" x14ac:dyDescent="0.2">
      <c r="A48" s="280">
        <v>2034</v>
      </c>
      <c r="B48" s="917" t="s">
        <v>153</v>
      </c>
      <c r="C48" s="1535">
        <f>SUMPRODUCT(SUMIF(' Subsidiary Trial Balance Input'!$A:$A,'Subsidiary TB Converter '!$G48:$EC48,' Subsidiary Trial Balance Input'!C:C))</f>
        <v>0</v>
      </c>
      <c r="D48" s="1535">
        <f>SUMPRODUCT(SUMIF(' Subsidiary Trial Balance Input'!$A:$A,'Subsidiary TB Converter '!$G48:$EC48,' Subsidiary Trial Balance Input'!D:D))</f>
        <v>0</v>
      </c>
      <c r="E48" s="1535">
        <f>SUMPRODUCT(SUMIF(' Subsidiary Trial Balance Input'!$A:$A,'Subsidiary TB Converter '!$G48:$EC48,' Subsidiary Trial Balance Input'!E:E))</f>
        <v>0</v>
      </c>
      <c r="F48" s="1535"/>
      <c r="G48" s="1006"/>
      <c r="H48" s="1006"/>
      <c r="I48" s="1006"/>
      <c r="J48" s="1006"/>
      <c r="K48" s="1006"/>
      <c r="L48" s="1006"/>
      <c r="M48" s="1006"/>
      <c r="N48" s="1006"/>
      <c r="O48" s="1006"/>
      <c r="P48" s="1006"/>
      <c r="Q48" s="1006"/>
      <c r="R48" s="1006"/>
      <c r="S48" s="1006"/>
      <c r="T48" s="1006"/>
      <c r="U48" s="1006"/>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6"/>
      <c r="AV48" s="1006"/>
      <c r="AW48" s="1006"/>
      <c r="AX48" s="1006"/>
      <c r="AY48" s="1006"/>
      <c r="AZ48" s="1006"/>
      <c r="BA48" s="1006"/>
      <c r="BB48" s="1006"/>
      <c r="BC48" s="1006"/>
      <c r="BD48" s="1006"/>
      <c r="BE48" s="1006"/>
      <c r="BF48" s="1006"/>
      <c r="BG48" s="1006"/>
      <c r="BH48" s="1006"/>
      <c r="BI48" s="1006"/>
      <c r="BJ48" s="1006"/>
      <c r="BK48" s="1006"/>
      <c r="BL48" s="1006"/>
      <c r="BM48" s="1006"/>
      <c r="BN48" s="1006"/>
      <c r="BO48" s="1006"/>
      <c r="BP48" s="1006"/>
      <c r="BQ48" s="1006"/>
      <c r="BR48" s="1006"/>
      <c r="BS48" s="1006"/>
      <c r="BT48" s="1006"/>
      <c r="BU48" s="1006"/>
      <c r="BV48" s="1006"/>
      <c r="BW48" s="1006"/>
      <c r="BX48" s="1006"/>
      <c r="BY48" s="1006"/>
      <c r="BZ48" s="1006"/>
      <c r="CA48" s="1006"/>
      <c r="CB48" s="1006"/>
      <c r="CC48" s="1006"/>
      <c r="CD48" s="1006"/>
      <c r="CE48" s="1006"/>
      <c r="CF48" s="1006"/>
      <c r="CG48" s="1006"/>
      <c r="CH48" s="1006"/>
      <c r="CI48" s="1006"/>
      <c r="CJ48" s="1006"/>
      <c r="CK48" s="1006"/>
      <c r="CL48" s="1006"/>
      <c r="CM48" s="1006"/>
      <c r="CN48" s="1006"/>
      <c r="CO48" s="1006"/>
      <c r="CP48" s="1006"/>
      <c r="CQ48" s="1006"/>
      <c r="CR48" s="1006"/>
      <c r="CS48" s="1006"/>
      <c r="CT48" s="1006"/>
      <c r="CU48" s="1006"/>
      <c r="CV48" s="1006"/>
      <c r="CW48" s="1006"/>
      <c r="CX48" s="1006"/>
      <c r="CY48" s="1006"/>
      <c r="CZ48" s="1006"/>
      <c r="DA48" s="1006"/>
      <c r="DB48" s="1006"/>
      <c r="DC48" s="1006"/>
      <c r="DD48" s="1006"/>
      <c r="DE48" s="1006"/>
      <c r="DF48" s="1006"/>
      <c r="DG48" s="1006"/>
      <c r="DH48" s="1006"/>
      <c r="DI48" s="1006"/>
      <c r="DJ48" s="1006"/>
      <c r="DK48" s="1006"/>
      <c r="DL48" s="1006"/>
      <c r="DM48" s="1006"/>
      <c r="DN48" s="1006"/>
      <c r="DO48" s="1006"/>
      <c r="DP48" s="1006"/>
      <c r="DQ48" s="1006"/>
      <c r="DR48" s="1006"/>
      <c r="DS48" s="1006"/>
      <c r="DT48" s="1006"/>
      <c r="DU48" s="1006"/>
      <c r="DV48" s="1006"/>
      <c r="DW48" s="1006"/>
      <c r="DX48" s="1006"/>
      <c r="DY48" s="1006"/>
      <c r="DZ48" s="1006"/>
      <c r="EA48" s="1006"/>
      <c r="EB48" s="1006"/>
      <c r="EC48" s="1006"/>
      <c r="ED48" s="269" t="str">
        <f t="shared" si="0"/>
        <v>xxxxxxxxxxxxxxxxxxxxxxxxxxxxxxxxxxxxxxxxxxxxxxxxxxxxxxxxxxxxxxxxxxxxxxxxxxxxxxxxxxxxxxxxxxxxxxxxxxxxxxxxxxxxxxxxxxxxxxxxxxxxxxxx</v>
      </c>
    </row>
    <row r="49" spans="1:134" x14ac:dyDescent="0.2">
      <c r="A49" s="280">
        <v>2038</v>
      </c>
      <c r="B49" s="917" t="s">
        <v>154</v>
      </c>
      <c r="C49" s="1535">
        <f>SUMPRODUCT(SUMIF(' Subsidiary Trial Balance Input'!$A:$A,'Subsidiary TB Converter '!$G49:$EC49,' Subsidiary Trial Balance Input'!C:C))</f>
        <v>0</v>
      </c>
      <c r="D49" s="1535">
        <f>SUMPRODUCT(SUMIF(' Subsidiary Trial Balance Input'!$A:$A,'Subsidiary TB Converter '!$G49:$EC49,' Subsidiary Trial Balance Input'!D:D))</f>
        <v>0</v>
      </c>
      <c r="E49" s="1535">
        <f>SUMPRODUCT(SUMIF(' Subsidiary Trial Balance Input'!$A:$A,'Subsidiary TB Converter '!$G49:$EC49,' Subsidiary Trial Balance Input'!E:E))</f>
        <v>0</v>
      </c>
      <c r="F49" s="1535"/>
      <c r="G49" s="1006"/>
      <c r="H49" s="1006"/>
      <c r="I49" s="1006"/>
      <c r="J49" s="1006"/>
      <c r="K49" s="1006"/>
      <c r="L49" s="1006"/>
      <c r="M49" s="1006"/>
      <c r="N49" s="1006"/>
      <c r="O49" s="1006"/>
      <c r="P49" s="1006"/>
      <c r="Q49" s="1006"/>
      <c r="R49" s="1006"/>
      <c r="S49" s="1006"/>
      <c r="T49" s="1006"/>
      <c r="U49" s="1006"/>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6"/>
      <c r="AV49" s="1006"/>
      <c r="AW49" s="1006"/>
      <c r="AX49" s="1006"/>
      <c r="AY49" s="1006"/>
      <c r="AZ49" s="1006"/>
      <c r="BA49" s="1006"/>
      <c r="BB49" s="1006"/>
      <c r="BC49" s="1006"/>
      <c r="BD49" s="1006"/>
      <c r="BE49" s="1006"/>
      <c r="BF49" s="1006"/>
      <c r="BG49" s="1006"/>
      <c r="BH49" s="1006"/>
      <c r="BI49" s="1006"/>
      <c r="BJ49" s="1006"/>
      <c r="BK49" s="1006"/>
      <c r="BL49" s="1006"/>
      <c r="BM49" s="1006"/>
      <c r="BN49" s="1006"/>
      <c r="BO49" s="1006"/>
      <c r="BP49" s="1006"/>
      <c r="BQ49" s="1006"/>
      <c r="BR49" s="1006"/>
      <c r="BS49" s="1006"/>
      <c r="BT49" s="1006"/>
      <c r="BU49" s="1006"/>
      <c r="BV49" s="1006"/>
      <c r="BW49" s="1006"/>
      <c r="BX49" s="1006"/>
      <c r="BY49" s="1006"/>
      <c r="BZ49" s="1006"/>
      <c r="CA49" s="1006"/>
      <c r="CB49" s="1006"/>
      <c r="CC49" s="1006"/>
      <c r="CD49" s="1006"/>
      <c r="CE49" s="1006"/>
      <c r="CF49" s="1006"/>
      <c r="CG49" s="1006"/>
      <c r="CH49" s="1006"/>
      <c r="CI49" s="1006"/>
      <c r="CJ49" s="1006"/>
      <c r="CK49" s="1006"/>
      <c r="CL49" s="1006"/>
      <c r="CM49" s="1006"/>
      <c r="CN49" s="1006"/>
      <c r="CO49" s="1006"/>
      <c r="CP49" s="1006"/>
      <c r="CQ49" s="1006"/>
      <c r="CR49" s="1006"/>
      <c r="CS49" s="1006"/>
      <c r="CT49" s="1006"/>
      <c r="CU49" s="1006"/>
      <c r="CV49" s="1006"/>
      <c r="CW49" s="1006"/>
      <c r="CX49" s="1006"/>
      <c r="CY49" s="1006"/>
      <c r="CZ49" s="1006"/>
      <c r="DA49" s="1006"/>
      <c r="DB49" s="1006"/>
      <c r="DC49" s="1006"/>
      <c r="DD49" s="1006"/>
      <c r="DE49" s="1006"/>
      <c r="DF49" s="1006"/>
      <c r="DG49" s="1006"/>
      <c r="DH49" s="1006"/>
      <c r="DI49" s="1006"/>
      <c r="DJ49" s="1006"/>
      <c r="DK49" s="1006"/>
      <c r="DL49" s="1006"/>
      <c r="DM49" s="1006"/>
      <c r="DN49" s="1006"/>
      <c r="DO49" s="1006"/>
      <c r="DP49" s="1006"/>
      <c r="DQ49" s="1006"/>
      <c r="DR49" s="1006"/>
      <c r="DS49" s="1006"/>
      <c r="DT49" s="1006"/>
      <c r="DU49" s="1006"/>
      <c r="DV49" s="1006"/>
      <c r="DW49" s="1006"/>
      <c r="DX49" s="1006"/>
      <c r="DY49" s="1006"/>
      <c r="DZ49" s="1006"/>
      <c r="EA49" s="1006"/>
      <c r="EB49" s="1006"/>
      <c r="EC49" s="1006"/>
      <c r="ED49" s="269" t="str">
        <f t="shared" si="0"/>
        <v>xxxxxxxxxxxxxxxxxxxxxxxxxxxxxxxxxxxxxxxxxxxxxxxxxxxxxxxxxxxxxxxxxxxxxxxxxxxxxxxxxxxxxxxxxxxxxxxxxxxxxxxxxxxxxxxxxxxxxxxxxxxxxxxx</v>
      </c>
    </row>
    <row r="50" spans="1:134" x14ac:dyDescent="0.2">
      <c r="A50" s="280"/>
      <c r="B50" s="920"/>
      <c r="C50" s="1535"/>
      <c r="D50" s="1535"/>
      <c r="E50" s="1535"/>
      <c r="F50" s="1535"/>
      <c r="G50" s="1006"/>
      <c r="H50" s="1006"/>
      <c r="I50" s="1006"/>
      <c r="J50" s="1006"/>
      <c r="K50" s="1006"/>
      <c r="L50" s="1006"/>
      <c r="M50" s="1006"/>
      <c r="N50" s="1006"/>
      <c r="O50" s="1006"/>
      <c r="P50" s="1006"/>
      <c r="Q50" s="1006"/>
      <c r="R50" s="1006"/>
      <c r="S50" s="1006"/>
      <c r="T50" s="1006"/>
      <c r="U50" s="1006"/>
      <c r="V50" s="1006"/>
      <c r="W50" s="1006"/>
      <c r="X50" s="1006"/>
      <c r="Y50" s="1006"/>
      <c r="Z50" s="1006"/>
      <c r="AA50" s="1006"/>
      <c r="AB50" s="1006"/>
      <c r="AC50" s="1006"/>
      <c r="AD50" s="1006"/>
      <c r="AE50" s="1006"/>
      <c r="AF50" s="1006"/>
      <c r="AG50" s="1006"/>
      <c r="AH50" s="1006"/>
      <c r="AI50" s="1006"/>
      <c r="AJ50" s="1006"/>
      <c r="AK50" s="1006"/>
      <c r="AL50" s="1006"/>
      <c r="AM50" s="1006"/>
      <c r="AN50" s="1006"/>
      <c r="AO50" s="1006"/>
      <c r="AP50" s="1006"/>
      <c r="AQ50" s="1006"/>
      <c r="AR50" s="1006"/>
      <c r="AS50" s="1006"/>
      <c r="AT50" s="1006"/>
      <c r="AU50" s="1006"/>
      <c r="AV50" s="1006"/>
      <c r="AW50" s="1006"/>
      <c r="AX50" s="1006"/>
      <c r="AY50" s="1006"/>
      <c r="AZ50" s="1006"/>
      <c r="BA50" s="1006"/>
      <c r="BB50" s="1006"/>
      <c r="BC50" s="1006"/>
      <c r="BD50" s="1006"/>
      <c r="BE50" s="1006"/>
      <c r="BF50" s="1006"/>
      <c r="BG50" s="1006"/>
      <c r="BH50" s="1006"/>
      <c r="BI50" s="1006"/>
      <c r="BJ50" s="1006"/>
      <c r="BK50" s="1006"/>
      <c r="BL50" s="1006"/>
      <c r="BM50" s="1006"/>
      <c r="BN50" s="1006"/>
      <c r="BO50" s="1006"/>
      <c r="BP50" s="1006"/>
      <c r="BQ50" s="1006"/>
      <c r="BR50" s="1006"/>
      <c r="BS50" s="1006"/>
      <c r="BT50" s="1006"/>
      <c r="BU50" s="1006"/>
      <c r="BV50" s="1006"/>
      <c r="BW50" s="1006"/>
      <c r="BX50" s="1006"/>
      <c r="BY50" s="1006"/>
      <c r="BZ50" s="1006"/>
      <c r="CA50" s="1006"/>
      <c r="CB50" s="1006"/>
      <c r="CC50" s="1006"/>
      <c r="CD50" s="1006"/>
      <c r="CE50" s="1006"/>
      <c r="CF50" s="1006"/>
      <c r="CG50" s="1006"/>
      <c r="CH50" s="1006"/>
      <c r="CI50" s="1006"/>
      <c r="CJ50" s="1006"/>
      <c r="CK50" s="1006"/>
      <c r="CL50" s="1006"/>
      <c r="CM50" s="1006"/>
      <c r="CN50" s="1006"/>
      <c r="CO50" s="1006"/>
      <c r="CP50" s="1006"/>
      <c r="CQ50" s="1006"/>
      <c r="CR50" s="1006"/>
      <c r="CS50" s="1006"/>
      <c r="CT50" s="1006"/>
      <c r="CU50" s="1006"/>
      <c r="CV50" s="1006"/>
      <c r="CW50" s="1006"/>
      <c r="CX50" s="1006"/>
      <c r="CY50" s="1006"/>
      <c r="CZ50" s="1006"/>
      <c r="DA50" s="1006"/>
      <c r="DB50" s="1006"/>
      <c r="DC50" s="1006"/>
      <c r="DD50" s="1006"/>
      <c r="DE50" s="1006"/>
      <c r="DF50" s="1006"/>
      <c r="DG50" s="1006"/>
      <c r="DH50" s="1006"/>
      <c r="DI50" s="1006"/>
      <c r="DJ50" s="1006"/>
      <c r="DK50" s="1006"/>
      <c r="DL50" s="1006"/>
      <c r="DM50" s="1006"/>
      <c r="DN50" s="1006"/>
      <c r="DO50" s="1006"/>
      <c r="DP50" s="1006"/>
      <c r="DQ50" s="1006"/>
      <c r="DR50" s="1006"/>
      <c r="DS50" s="1006"/>
      <c r="DT50" s="1006"/>
      <c r="DU50" s="1006"/>
      <c r="DV50" s="1006"/>
      <c r="DW50" s="1006"/>
      <c r="DX50" s="1006"/>
      <c r="DY50" s="1006"/>
      <c r="DZ50" s="1006"/>
      <c r="EA50" s="1006"/>
      <c r="EB50" s="1006"/>
      <c r="EC50" s="1006"/>
      <c r="ED50" s="269" t="str">
        <f t="shared" si="0"/>
        <v>xxxxxxxxxxxxxxxxxxxxxxxxxxxxxxxxxxxxxxxxxxxxxxxxxxxxxxxxxxxxxxxxxxxxxxxxxxxxxxxxxxxxxxxxxxxxxxxxxxxxxxxxxxxxxxxxxxxxxxxxxxxxxxxx</v>
      </c>
    </row>
    <row r="51" spans="1:134" x14ac:dyDescent="0.2">
      <c r="A51" s="342"/>
      <c r="B51" s="344" t="s">
        <v>155</v>
      </c>
      <c r="C51" s="1538"/>
      <c r="D51" s="1538"/>
      <c r="E51" s="1538"/>
      <c r="F51" s="1538"/>
      <c r="G51" s="1002"/>
      <c r="H51" s="1002"/>
      <c r="I51" s="1002"/>
      <c r="J51" s="1002"/>
      <c r="K51" s="1002"/>
      <c r="L51" s="1002"/>
      <c r="M51" s="1002"/>
      <c r="N51" s="1002"/>
      <c r="O51" s="1002"/>
      <c r="P51" s="1002"/>
      <c r="Q51" s="1002"/>
      <c r="R51" s="1002"/>
      <c r="S51" s="1002"/>
      <c r="T51" s="1002"/>
      <c r="U51" s="1002"/>
      <c r="V51" s="1002"/>
      <c r="W51" s="1002"/>
      <c r="X51" s="1002"/>
      <c r="Y51" s="1002"/>
      <c r="Z51" s="1002"/>
      <c r="AA51" s="1002"/>
      <c r="AB51" s="1002"/>
      <c r="AC51" s="1002"/>
      <c r="AD51" s="1002"/>
      <c r="AE51" s="1002"/>
      <c r="AF51" s="1002"/>
      <c r="AG51" s="1002"/>
      <c r="AH51" s="1002"/>
      <c r="AI51" s="1002"/>
      <c r="AJ51" s="1002"/>
      <c r="AK51" s="1002"/>
      <c r="AL51" s="1002"/>
      <c r="AM51" s="1002"/>
      <c r="AN51" s="1002"/>
      <c r="AO51" s="1002"/>
      <c r="AP51" s="1002"/>
      <c r="AQ51" s="1002"/>
      <c r="AR51" s="1002"/>
      <c r="AS51" s="1002"/>
      <c r="AT51" s="1002"/>
      <c r="AU51" s="1002"/>
      <c r="AV51" s="1002"/>
      <c r="AW51" s="1002"/>
      <c r="AX51" s="1002"/>
      <c r="AY51" s="1002"/>
      <c r="AZ51" s="1002"/>
      <c r="BA51" s="1002"/>
      <c r="BB51" s="1002"/>
      <c r="BC51" s="1002"/>
      <c r="BD51" s="1002"/>
      <c r="BE51" s="1002"/>
      <c r="BF51" s="1002"/>
      <c r="BG51" s="1002"/>
      <c r="BH51" s="1002"/>
      <c r="BI51" s="1002"/>
      <c r="BJ51" s="1002"/>
      <c r="BK51" s="1002"/>
      <c r="BL51" s="1002"/>
      <c r="BM51" s="1002"/>
      <c r="BN51" s="1002"/>
      <c r="BO51" s="1002"/>
      <c r="BP51" s="1002"/>
      <c r="BQ51" s="1002"/>
      <c r="BR51" s="1002"/>
      <c r="BS51" s="1002"/>
      <c r="BT51" s="1002"/>
      <c r="BU51" s="1002"/>
      <c r="BV51" s="1002"/>
      <c r="BW51" s="1002"/>
      <c r="BX51" s="1002"/>
      <c r="BY51" s="1002"/>
      <c r="BZ51" s="1002"/>
      <c r="CA51" s="1002"/>
      <c r="CB51" s="1002"/>
      <c r="CC51" s="1002"/>
      <c r="CD51" s="1002"/>
      <c r="CE51" s="1002"/>
      <c r="CF51" s="1002"/>
      <c r="CG51" s="1002"/>
      <c r="CH51" s="1002"/>
      <c r="CI51" s="1002"/>
      <c r="CJ51" s="1002"/>
      <c r="CK51" s="1002"/>
      <c r="CL51" s="1002"/>
      <c r="CM51" s="1002"/>
      <c r="CN51" s="1002"/>
      <c r="CO51" s="1002"/>
      <c r="CP51" s="1002"/>
      <c r="CQ51" s="1002"/>
      <c r="CR51" s="1002"/>
      <c r="CS51" s="1002"/>
      <c r="CT51" s="1002"/>
      <c r="CU51" s="1002"/>
      <c r="CV51" s="1002"/>
      <c r="CW51" s="1002"/>
      <c r="CX51" s="1002"/>
      <c r="CY51" s="1002"/>
      <c r="CZ51" s="1002"/>
      <c r="DA51" s="1002"/>
      <c r="DB51" s="1002"/>
      <c r="DC51" s="1002"/>
      <c r="DD51" s="1002"/>
      <c r="DE51" s="1002"/>
      <c r="DF51" s="1002"/>
      <c r="DG51" s="1002"/>
      <c r="DH51" s="1002"/>
      <c r="DI51" s="1002"/>
      <c r="DJ51" s="1002"/>
      <c r="DK51" s="1002"/>
      <c r="DL51" s="1002"/>
      <c r="DM51" s="1002"/>
      <c r="DN51" s="1002"/>
      <c r="DO51" s="1002"/>
      <c r="DP51" s="1002"/>
      <c r="DQ51" s="1002"/>
      <c r="DR51" s="1002"/>
      <c r="DS51" s="1002"/>
      <c r="DT51" s="1002"/>
      <c r="DU51" s="1002"/>
      <c r="DV51" s="1002"/>
      <c r="DW51" s="1002"/>
      <c r="DX51" s="1002"/>
      <c r="DY51" s="1002"/>
      <c r="DZ51" s="1002"/>
      <c r="EA51" s="1002"/>
      <c r="EB51" s="1002"/>
      <c r="EC51" s="1002"/>
      <c r="ED51" s="269" t="str">
        <f t="shared" si="0"/>
        <v>xxxxxxxxxxxxxxxxxxxxxxxxxxxxxxxxxxxxxxxxxxxxxxxxxxxxxxxxxxxxxxxxxxxxxxxxxxxxxxxxxxxxxxxxxxxxxxxxxxxxxxxxxxxxxxxxxxxxxxxxxxxxxxxx</v>
      </c>
    </row>
    <row r="52" spans="1:134" x14ac:dyDescent="0.2">
      <c r="A52" s="280"/>
      <c r="B52" s="909" t="s">
        <v>129</v>
      </c>
      <c r="C52" s="1535"/>
      <c r="D52" s="1535"/>
      <c r="E52" s="1535"/>
      <c r="F52" s="1535"/>
      <c r="G52" s="998"/>
      <c r="H52" s="998"/>
      <c r="I52" s="998"/>
      <c r="J52" s="998"/>
      <c r="K52" s="998"/>
      <c r="L52" s="998"/>
      <c r="M52" s="998"/>
      <c r="N52" s="998"/>
      <c r="O52" s="998"/>
      <c r="P52" s="998"/>
      <c r="Q52" s="998"/>
      <c r="R52" s="998"/>
      <c r="S52" s="998"/>
      <c r="T52" s="998"/>
      <c r="U52" s="998"/>
      <c r="V52" s="998"/>
      <c r="W52" s="998"/>
      <c r="X52" s="998"/>
      <c r="Y52" s="998"/>
      <c r="Z52" s="998"/>
      <c r="AA52" s="998"/>
      <c r="AB52" s="998"/>
      <c r="AC52" s="998"/>
      <c r="AD52" s="998"/>
      <c r="AE52" s="998"/>
      <c r="AF52" s="998"/>
      <c r="AG52" s="998"/>
      <c r="AH52" s="998"/>
      <c r="AI52" s="998"/>
      <c r="AJ52" s="998"/>
      <c r="AK52" s="998"/>
      <c r="AL52" s="998"/>
      <c r="AM52" s="998"/>
      <c r="AN52" s="998"/>
      <c r="AO52" s="998"/>
      <c r="AP52" s="998"/>
      <c r="AQ52" s="998"/>
      <c r="AR52" s="998"/>
      <c r="AS52" s="998"/>
      <c r="AT52" s="998"/>
      <c r="AU52" s="998"/>
      <c r="AV52" s="998"/>
      <c r="AW52" s="998"/>
      <c r="AX52" s="998"/>
      <c r="AY52" s="998"/>
      <c r="AZ52" s="998"/>
      <c r="BA52" s="998"/>
      <c r="BB52" s="998"/>
      <c r="BC52" s="998"/>
      <c r="BD52" s="998"/>
      <c r="BE52" s="998"/>
      <c r="BF52" s="998"/>
      <c r="BG52" s="998"/>
      <c r="BH52" s="998"/>
      <c r="BI52" s="998"/>
      <c r="BJ52" s="998"/>
      <c r="BK52" s="998"/>
      <c r="BL52" s="998"/>
      <c r="BM52" s="998"/>
      <c r="BN52" s="998"/>
      <c r="BO52" s="998"/>
      <c r="BP52" s="998"/>
      <c r="BQ52" s="998"/>
      <c r="BR52" s="998"/>
      <c r="BS52" s="998"/>
      <c r="BT52" s="998"/>
      <c r="BU52" s="998"/>
      <c r="BV52" s="998"/>
      <c r="BW52" s="998"/>
      <c r="BX52" s="998"/>
      <c r="BY52" s="998"/>
      <c r="BZ52" s="998"/>
      <c r="CA52" s="998"/>
      <c r="CB52" s="998"/>
      <c r="CC52" s="998"/>
      <c r="CD52" s="998"/>
      <c r="CE52" s="998"/>
      <c r="CF52" s="998"/>
      <c r="CG52" s="998"/>
      <c r="CH52" s="998"/>
      <c r="CI52" s="998"/>
      <c r="CJ52" s="998"/>
      <c r="CK52" s="998"/>
      <c r="CL52" s="998"/>
      <c r="CM52" s="998"/>
      <c r="CN52" s="998"/>
      <c r="CO52" s="998"/>
      <c r="CP52" s="998"/>
      <c r="CQ52" s="998"/>
      <c r="CR52" s="998"/>
      <c r="CS52" s="998"/>
      <c r="CT52" s="998"/>
      <c r="CU52" s="998"/>
      <c r="CV52" s="998"/>
      <c r="CW52" s="998"/>
      <c r="CX52" s="998"/>
      <c r="CY52" s="998"/>
      <c r="CZ52" s="998"/>
      <c r="DA52" s="998"/>
      <c r="DB52" s="998"/>
      <c r="DC52" s="998"/>
      <c r="DD52" s="998"/>
      <c r="DE52" s="998"/>
      <c r="DF52" s="998"/>
      <c r="DG52" s="998"/>
      <c r="DH52" s="998"/>
      <c r="DI52" s="998"/>
      <c r="DJ52" s="998"/>
      <c r="DK52" s="998"/>
      <c r="DL52" s="998"/>
      <c r="DM52" s="998"/>
      <c r="DN52" s="998"/>
      <c r="DO52" s="998"/>
      <c r="DP52" s="998"/>
      <c r="DQ52" s="998"/>
      <c r="DR52" s="998"/>
      <c r="DS52" s="998"/>
      <c r="DT52" s="998"/>
      <c r="DU52" s="998"/>
      <c r="DV52" s="998"/>
      <c r="DW52" s="998"/>
      <c r="DX52" s="998"/>
      <c r="DY52" s="998"/>
      <c r="DZ52" s="998"/>
      <c r="EA52" s="998"/>
      <c r="EB52" s="998"/>
      <c r="EC52" s="998"/>
      <c r="ED52" s="269" t="str">
        <f t="shared" si="0"/>
        <v>xxxxxxxxxxxxxxxxxxxxxxxxxxxxxxxxxxxxxxxxxxxxxxxxxxxxxxxxxxxxxxxxxxxxxxxxxxxxxxxxxxxxxxxxxxxxxxxxxxxxxxxxxxxxxxxxxxxxxxxxxxxxxxxx</v>
      </c>
    </row>
    <row r="53" spans="1:134" x14ac:dyDescent="0.2">
      <c r="A53" s="280">
        <v>1473</v>
      </c>
      <c r="B53" s="338" t="s">
        <v>156</v>
      </c>
      <c r="C53" s="1535">
        <f>SUMPRODUCT(SUMIF(' Subsidiary Trial Balance Input'!$A:$A,'Subsidiary TB Converter '!$G53:$EC53,' Subsidiary Trial Balance Input'!C:C))</f>
        <v>0</v>
      </c>
      <c r="D53" s="1535">
        <f>SUMPRODUCT(SUMIF(' Subsidiary Trial Balance Input'!$A:$A,'Subsidiary TB Converter '!$G53:$EC53,' Subsidiary Trial Balance Input'!D:D))</f>
        <v>0</v>
      </c>
      <c r="E53" s="1535">
        <f>SUMPRODUCT(SUMIF(' Subsidiary Trial Balance Input'!$A:$A,'Subsidiary TB Converter '!$G53:$EC53,' Subsidiary Trial Balance Input'!E:E))</f>
        <v>0</v>
      </c>
      <c r="F53" s="1535"/>
      <c r="G53" s="1000"/>
      <c r="H53" s="1000"/>
      <c r="I53" s="1000"/>
      <c r="J53" s="1000"/>
      <c r="K53" s="1000"/>
      <c r="L53" s="1000"/>
      <c r="M53" s="1000"/>
      <c r="N53" s="1000"/>
      <c r="O53" s="1000"/>
      <c r="P53" s="1000"/>
      <c r="Q53" s="1000"/>
      <c r="R53" s="1000"/>
      <c r="S53" s="1000"/>
      <c r="T53" s="1000"/>
      <c r="U53" s="1000"/>
      <c r="V53" s="1000"/>
      <c r="W53" s="1000"/>
      <c r="X53" s="1000"/>
      <c r="Y53" s="1000"/>
      <c r="Z53" s="1000"/>
      <c r="AA53" s="1000"/>
      <c r="AB53" s="1000"/>
      <c r="AC53" s="1000"/>
      <c r="AD53" s="1000"/>
      <c r="AE53" s="1000"/>
      <c r="AF53" s="1000"/>
      <c r="AG53" s="1000"/>
      <c r="AH53" s="1000"/>
      <c r="AI53" s="1000"/>
      <c r="AJ53" s="1000"/>
      <c r="AK53" s="1000"/>
      <c r="AL53" s="1000"/>
      <c r="AM53" s="1000"/>
      <c r="AN53" s="1000"/>
      <c r="AO53" s="1000"/>
      <c r="AP53" s="1000"/>
      <c r="AQ53" s="1000"/>
      <c r="AR53" s="1000"/>
      <c r="AS53" s="1000"/>
      <c r="AT53" s="1000"/>
      <c r="AU53" s="1000"/>
      <c r="AV53" s="1000"/>
      <c r="AW53" s="1000"/>
      <c r="AX53" s="1000"/>
      <c r="AY53" s="1000"/>
      <c r="AZ53" s="1000"/>
      <c r="BA53" s="1000"/>
      <c r="BB53" s="1000"/>
      <c r="BC53" s="1000"/>
      <c r="BD53" s="1000"/>
      <c r="BE53" s="1000"/>
      <c r="BF53" s="1000"/>
      <c r="BG53" s="1000"/>
      <c r="BH53" s="1000"/>
      <c r="BI53" s="1000"/>
      <c r="BJ53" s="1000"/>
      <c r="BK53" s="1000"/>
      <c r="BL53" s="1000"/>
      <c r="BM53" s="1000"/>
      <c r="BN53" s="1000"/>
      <c r="BO53" s="1000"/>
      <c r="BP53" s="1000"/>
      <c r="BQ53" s="1000"/>
      <c r="BR53" s="1000"/>
      <c r="BS53" s="1000"/>
      <c r="BT53" s="1000"/>
      <c r="BU53" s="1000"/>
      <c r="BV53" s="1000"/>
      <c r="BW53" s="1000"/>
      <c r="BX53" s="1000"/>
      <c r="BY53" s="1000"/>
      <c r="BZ53" s="1000"/>
      <c r="CA53" s="1000"/>
      <c r="CB53" s="1000"/>
      <c r="CC53" s="1000"/>
      <c r="CD53" s="1000"/>
      <c r="CE53" s="1000"/>
      <c r="CF53" s="1000"/>
      <c r="CG53" s="1000"/>
      <c r="CH53" s="1000"/>
      <c r="CI53" s="1000"/>
      <c r="CJ53" s="1000"/>
      <c r="CK53" s="1000"/>
      <c r="CL53" s="1000"/>
      <c r="CM53" s="1000"/>
      <c r="CN53" s="1000"/>
      <c r="CO53" s="1000"/>
      <c r="CP53" s="1000"/>
      <c r="CQ53" s="1000"/>
      <c r="CR53" s="1000"/>
      <c r="CS53" s="1000"/>
      <c r="CT53" s="1000"/>
      <c r="CU53" s="1000"/>
      <c r="CV53" s="1000"/>
      <c r="CW53" s="1000"/>
      <c r="CX53" s="1000"/>
      <c r="CY53" s="1000"/>
      <c r="CZ53" s="1000"/>
      <c r="DA53" s="1000"/>
      <c r="DB53" s="1000"/>
      <c r="DC53" s="1000"/>
      <c r="DD53" s="1000"/>
      <c r="DE53" s="1000"/>
      <c r="DF53" s="1000"/>
      <c r="DG53" s="1000"/>
      <c r="DH53" s="1000"/>
      <c r="DI53" s="1000"/>
      <c r="DJ53" s="1000"/>
      <c r="DK53" s="1000"/>
      <c r="DL53" s="1000"/>
      <c r="DM53" s="1000"/>
      <c r="DN53" s="1000"/>
      <c r="DO53" s="1000"/>
      <c r="DP53" s="1000"/>
      <c r="DQ53" s="1000"/>
      <c r="DR53" s="1000"/>
      <c r="DS53" s="1000"/>
      <c r="DT53" s="1000"/>
      <c r="DU53" s="1000"/>
      <c r="DV53" s="1000"/>
      <c r="DW53" s="1000"/>
      <c r="DX53" s="1000"/>
      <c r="DY53" s="1000"/>
      <c r="DZ53" s="1000"/>
      <c r="EA53" s="1000"/>
      <c r="EB53" s="1000"/>
      <c r="EC53" s="1000"/>
      <c r="ED53" s="269" t="str">
        <f t="shared" si="0"/>
        <v>xxxxxxxxxxxxxxxxxxxxxxxxxxxxxxxxxxxxxxxxxxxxxxxxxxxxxxxxxxxxxxxxxxxxxxxxxxxxxxxxxxxxxxxxxxxxxxxxxxxxxxxxxxxxxxxxxxxxxxxxxxxxxxxx</v>
      </c>
    </row>
    <row r="54" spans="1:134" x14ac:dyDescent="0.2">
      <c r="A54" s="280"/>
      <c r="B54" s="920"/>
      <c r="C54" s="1535"/>
      <c r="D54" s="1535"/>
      <c r="E54" s="1535"/>
      <c r="F54" s="1535"/>
      <c r="G54" s="1006"/>
      <c r="H54" s="1006"/>
      <c r="I54" s="1006"/>
      <c r="J54" s="1006"/>
      <c r="K54" s="1006"/>
      <c r="L54" s="1006"/>
      <c r="M54" s="1006"/>
      <c r="N54" s="1006"/>
      <c r="O54" s="1006"/>
      <c r="P54" s="1006"/>
      <c r="Q54" s="1006"/>
      <c r="R54" s="1006"/>
      <c r="S54" s="1006"/>
      <c r="T54" s="1006"/>
      <c r="U54" s="1006"/>
      <c r="V54" s="1006"/>
      <c r="W54" s="1006"/>
      <c r="X54" s="1006"/>
      <c r="Y54" s="1006"/>
      <c r="Z54" s="1006"/>
      <c r="AA54" s="1006"/>
      <c r="AB54" s="1006"/>
      <c r="AC54" s="1006"/>
      <c r="AD54" s="1006"/>
      <c r="AE54" s="1006"/>
      <c r="AF54" s="1006"/>
      <c r="AG54" s="1006"/>
      <c r="AH54" s="1006"/>
      <c r="AI54" s="1006"/>
      <c r="AJ54" s="1006"/>
      <c r="AK54" s="1006"/>
      <c r="AL54" s="1006"/>
      <c r="AM54" s="1006"/>
      <c r="AN54" s="1006"/>
      <c r="AO54" s="1006"/>
      <c r="AP54" s="1006"/>
      <c r="AQ54" s="1006"/>
      <c r="AR54" s="1006"/>
      <c r="AS54" s="1006"/>
      <c r="AT54" s="1006"/>
      <c r="AU54" s="1006"/>
      <c r="AV54" s="1006"/>
      <c r="AW54" s="1006"/>
      <c r="AX54" s="1006"/>
      <c r="AY54" s="1006"/>
      <c r="AZ54" s="1006"/>
      <c r="BA54" s="1006"/>
      <c r="BB54" s="1006"/>
      <c r="BC54" s="1006"/>
      <c r="BD54" s="1006"/>
      <c r="BE54" s="1006"/>
      <c r="BF54" s="1006"/>
      <c r="BG54" s="1006"/>
      <c r="BH54" s="1006"/>
      <c r="BI54" s="1006"/>
      <c r="BJ54" s="1006"/>
      <c r="BK54" s="1006"/>
      <c r="BL54" s="1006"/>
      <c r="BM54" s="1006"/>
      <c r="BN54" s="1006"/>
      <c r="BO54" s="1006"/>
      <c r="BP54" s="1006"/>
      <c r="BQ54" s="1006"/>
      <c r="BR54" s="1006"/>
      <c r="BS54" s="1006"/>
      <c r="BT54" s="1006"/>
      <c r="BU54" s="1006"/>
      <c r="BV54" s="1006"/>
      <c r="BW54" s="1006"/>
      <c r="BX54" s="1006"/>
      <c r="BY54" s="1006"/>
      <c r="BZ54" s="1006"/>
      <c r="CA54" s="1006"/>
      <c r="CB54" s="1006"/>
      <c r="CC54" s="1006"/>
      <c r="CD54" s="1006"/>
      <c r="CE54" s="1006"/>
      <c r="CF54" s="1006"/>
      <c r="CG54" s="1006"/>
      <c r="CH54" s="1006"/>
      <c r="CI54" s="1006"/>
      <c r="CJ54" s="1006"/>
      <c r="CK54" s="1006"/>
      <c r="CL54" s="1006"/>
      <c r="CM54" s="1006"/>
      <c r="CN54" s="1006"/>
      <c r="CO54" s="1006"/>
      <c r="CP54" s="1006"/>
      <c r="CQ54" s="1006"/>
      <c r="CR54" s="1006"/>
      <c r="CS54" s="1006"/>
      <c r="CT54" s="1006"/>
      <c r="CU54" s="1006"/>
      <c r="CV54" s="1006"/>
      <c r="CW54" s="1006"/>
      <c r="CX54" s="1006"/>
      <c r="CY54" s="1006"/>
      <c r="CZ54" s="1006"/>
      <c r="DA54" s="1006"/>
      <c r="DB54" s="1006"/>
      <c r="DC54" s="1006"/>
      <c r="DD54" s="1006"/>
      <c r="DE54" s="1006"/>
      <c r="DF54" s="1006"/>
      <c r="DG54" s="1006"/>
      <c r="DH54" s="1006"/>
      <c r="DI54" s="1006"/>
      <c r="DJ54" s="1006"/>
      <c r="DK54" s="1006"/>
      <c r="DL54" s="1006"/>
      <c r="DM54" s="1006"/>
      <c r="DN54" s="1006"/>
      <c r="DO54" s="1006"/>
      <c r="DP54" s="1006"/>
      <c r="DQ54" s="1006"/>
      <c r="DR54" s="1006"/>
      <c r="DS54" s="1006"/>
      <c r="DT54" s="1006"/>
      <c r="DU54" s="1006"/>
      <c r="DV54" s="1006"/>
      <c r="DW54" s="1006"/>
      <c r="DX54" s="1006"/>
      <c r="DY54" s="1006"/>
      <c r="DZ54" s="1006"/>
      <c r="EA54" s="1006"/>
      <c r="EB54" s="1006"/>
      <c r="EC54" s="1006"/>
      <c r="ED54" s="269" t="str">
        <f t="shared" si="0"/>
        <v>xxxxxxxxxxxxxxxxxxxxxxxxxxxxxxxxxxxxxxxxxxxxxxxxxxxxxxxxxxxxxxxxxxxxxxxxxxxxxxxxxxxxxxxxxxxxxxxxxxxxxxxxxxxxxxxxxxxxxxxxxxxxxxxx</v>
      </c>
    </row>
    <row r="55" spans="1:134" x14ac:dyDescent="0.2">
      <c r="A55" s="280"/>
      <c r="B55" s="921" t="s">
        <v>143</v>
      </c>
      <c r="C55" s="1535"/>
      <c r="D55" s="1535"/>
      <c r="E55" s="1535"/>
      <c r="F55" s="1535"/>
      <c r="G55" s="1008"/>
      <c r="H55" s="1008"/>
      <c r="I55" s="1008"/>
      <c r="J55" s="1008"/>
      <c r="K55" s="1008"/>
      <c r="L55" s="1008"/>
      <c r="M55" s="1008"/>
      <c r="N55" s="1008"/>
      <c r="O55" s="1008"/>
      <c r="P55" s="1008"/>
      <c r="Q55" s="1008"/>
      <c r="R55" s="1008"/>
      <c r="S55" s="1008"/>
      <c r="T55" s="1008"/>
      <c r="U55" s="1008"/>
      <c r="V55" s="1008"/>
      <c r="W55" s="1008"/>
      <c r="X55" s="1008"/>
      <c r="Y55" s="1008"/>
      <c r="Z55" s="1008"/>
      <c r="AA55" s="1008"/>
      <c r="AB55" s="1008"/>
      <c r="AC55" s="1008"/>
      <c r="AD55" s="1008"/>
      <c r="AE55" s="1008"/>
      <c r="AF55" s="1008"/>
      <c r="AG55" s="1008"/>
      <c r="AH55" s="1008"/>
      <c r="AI55" s="1008"/>
      <c r="AJ55" s="1008"/>
      <c r="AK55" s="1008"/>
      <c r="AL55" s="1008"/>
      <c r="AM55" s="1008"/>
      <c r="AN55" s="1008"/>
      <c r="AO55" s="1008"/>
      <c r="AP55" s="1008"/>
      <c r="AQ55" s="1008"/>
      <c r="AR55" s="1008"/>
      <c r="AS55" s="1008"/>
      <c r="AT55" s="1008"/>
      <c r="AU55" s="1008"/>
      <c r="AV55" s="1008"/>
      <c r="AW55" s="1008"/>
      <c r="AX55" s="1008"/>
      <c r="AY55" s="1008"/>
      <c r="AZ55" s="1008"/>
      <c r="BA55" s="1008"/>
      <c r="BB55" s="1008"/>
      <c r="BC55" s="1008"/>
      <c r="BD55" s="1008"/>
      <c r="BE55" s="1008"/>
      <c r="BF55" s="1008"/>
      <c r="BG55" s="1008"/>
      <c r="BH55" s="1008"/>
      <c r="BI55" s="1008"/>
      <c r="BJ55" s="1008"/>
      <c r="BK55" s="1008"/>
      <c r="BL55" s="1008"/>
      <c r="BM55" s="1008"/>
      <c r="BN55" s="1008"/>
      <c r="BO55" s="1008"/>
      <c r="BP55" s="1008"/>
      <c r="BQ55" s="1008"/>
      <c r="BR55" s="1008"/>
      <c r="BS55" s="1008"/>
      <c r="BT55" s="1008"/>
      <c r="BU55" s="1008"/>
      <c r="BV55" s="1008"/>
      <c r="BW55" s="1008"/>
      <c r="BX55" s="1008"/>
      <c r="BY55" s="1008"/>
      <c r="BZ55" s="1008"/>
      <c r="CA55" s="1008"/>
      <c r="CB55" s="1008"/>
      <c r="CC55" s="1008"/>
      <c r="CD55" s="1008"/>
      <c r="CE55" s="1008"/>
      <c r="CF55" s="1008"/>
      <c r="CG55" s="1008"/>
      <c r="CH55" s="1008"/>
      <c r="CI55" s="1008"/>
      <c r="CJ55" s="1008"/>
      <c r="CK55" s="1008"/>
      <c r="CL55" s="1008"/>
      <c r="CM55" s="1008"/>
      <c r="CN55" s="1008"/>
      <c r="CO55" s="1008"/>
      <c r="CP55" s="1008"/>
      <c r="CQ55" s="1008"/>
      <c r="CR55" s="1008"/>
      <c r="CS55" s="1008"/>
      <c r="CT55" s="1008"/>
      <c r="CU55" s="1008"/>
      <c r="CV55" s="1008"/>
      <c r="CW55" s="1008"/>
      <c r="CX55" s="1008"/>
      <c r="CY55" s="1008"/>
      <c r="CZ55" s="1008"/>
      <c r="DA55" s="1008"/>
      <c r="DB55" s="1008"/>
      <c r="DC55" s="1008"/>
      <c r="DD55" s="1008"/>
      <c r="DE55" s="1008"/>
      <c r="DF55" s="1008"/>
      <c r="DG55" s="1008"/>
      <c r="DH55" s="1008"/>
      <c r="DI55" s="1008"/>
      <c r="DJ55" s="1008"/>
      <c r="DK55" s="1008"/>
      <c r="DL55" s="1008"/>
      <c r="DM55" s="1008"/>
      <c r="DN55" s="1008"/>
      <c r="DO55" s="1008"/>
      <c r="DP55" s="1008"/>
      <c r="DQ55" s="1008"/>
      <c r="DR55" s="1008"/>
      <c r="DS55" s="1008"/>
      <c r="DT55" s="1008"/>
      <c r="DU55" s="1008"/>
      <c r="DV55" s="1008"/>
      <c r="DW55" s="1008"/>
      <c r="DX55" s="1008"/>
      <c r="DY55" s="1008"/>
      <c r="DZ55" s="1008"/>
      <c r="EA55" s="1008"/>
      <c r="EB55" s="1008"/>
      <c r="EC55" s="1008"/>
      <c r="ED55" s="269" t="str">
        <f t="shared" si="0"/>
        <v>xxxxxxxxxxxxxxxxxxxxxxxxxxxxxxxxxxxxxxxxxxxxxxxxxxxxxxxxxxxxxxxxxxxxxxxxxxxxxxxxxxxxxxxxxxxxxxxxxxxxxxxxxxxxxxxxxxxxxxxxxxxxxxxx</v>
      </c>
    </row>
    <row r="56" spans="1:134" x14ac:dyDescent="0.2">
      <c r="A56" s="280">
        <v>2052</v>
      </c>
      <c r="B56" s="1442" t="s">
        <v>157</v>
      </c>
      <c r="C56" s="1535">
        <f>SUMPRODUCT(SUMIF(' Subsidiary Trial Balance Input'!$A:$A,'Subsidiary TB Converter '!$G56:$EC56,' Subsidiary Trial Balance Input'!C:C))</f>
        <v>0</v>
      </c>
      <c r="D56" s="1535">
        <f>SUMPRODUCT(SUMIF(' Subsidiary Trial Balance Input'!$A:$A,'Subsidiary TB Converter '!$G56:$EC56,' Subsidiary Trial Balance Input'!D:D))</f>
        <v>0</v>
      </c>
      <c r="E56" s="1535">
        <f>SUMPRODUCT(SUMIF(' Subsidiary Trial Balance Input'!$A:$A,'Subsidiary TB Converter '!$G56:$EC56,' Subsidiary Trial Balance Input'!E:E))</f>
        <v>0</v>
      </c>
      <c r="F56" s="1535"/>
      <c r="G56" s="1000"/>
      <c r="H56" s="1000"/>
      <c r="I56" s="1000"/>
      <c r="J56" s="1000"/>
      <c r="K56" s="1000"/>
      <c r="L56" s="1000"/>
      <c r="M56" s="1000"/>
      <c r="N56" s="1000"/>
      <c r="O56" s="1000"/>
      <c r="P56" s="1000"/>
      <c r="Q56" s="1000"/>
      <c r="R56" s="1000"/>
      <c r="S56" s="1000"/>
      <c r="T56" s="1000"/>
      <c r="U56" s="1000"/>
      <c r="V56" s="1000"/>
      <c r="W56" s="1000"/>
      <c r="X56" s="1000"/>
      <c r="Y56" s="1000"/>
      <c r="Z56" s="1000"/>
      <c r="AA56" s="1000"/>
      <c r="AB56" s="1000"/>
      <c r="AC56" s="1000"/>
      <c r="AD56" s="1000"/>
      <c r="AE56" s="1000"/>
      <c r="AF56" s="1000"/>
      <c r="AG56" s="1000"/>
      <c r="AH56" s="1000"/>
      <c r="AI56" s="1000"/>
      <c r="AJ56" s="1000"/>
      <c r="AK56" s="1000"/>
      <c r="AL56" s="1000"/>
      <c r="AM56" s="1000"/>
      <c r="AN56" s="1000"/>
      <c r="AO56" s="1000"/>
      <c r="AP56" s="1000"/>
      <c r="AQ56" s="1000"/>
      <c r="AR56" s="1000"/>
      <c r="AS56" s="1000"/>
      <c r="AT56" s="1000"/>
      <c r="AU56" s="1000"/>
      <c r="AV56" s="1000"/>
      <c r="AW56" s="1000"/>
      <c r="AX56" s="1000"/>
      <c r="AY56" s="1000"/>
      <c r="AZ56" s="1000"/>
      <c r="BA56" s="1000"/>
      <c r="BB56" s="1000"/>
      <c r="BC56" s="1000"/>
      <c r="BD56" s="1000"/>
      <c r="BE56" s="1000"/>
      <c r="BF56" s="1000"/>
      <c r="BG56" s="1000"/>
      <c r="BH56" s="1000"/>
      <c r="BI56" s="1000"/>
      <c r="BJ56" s="1000"/>
      <c r="BK56" s="1000"/>
      <c r="BL56" s="1000"/>
      <c r="BM56" s="1000"/>
      <c r="BN56" s="1000"/>
      <c r="BO56" s="1000"/>
      <c r="BP56" s="1000"/>
      <c r="BQ56" s="1000"/>
      <c r="BR56" s="1000"/>
      <c r="BS56" s="1000"/>
      <c r="BT56" s="1000"/>
      <c r="BU56" s="1000"/>
      <c r="BV56" s="1000"/>
      <c r="BW56" s="1000"/>
      <c r="BX56" s="1000"/>
      <c r="BY56" s="1000"/>
      <c r="BZ56" s="1000"/>
      <c r="CA56" s="1000"/>
      <c r="CB56" s="1000"/>
      <c r="CC56" s="1000"/>
      <c r="CD56" s="1000"/>
      <c r="CE56" s="1000"/>
      <c r="CF56" s="1000"/>
      <c r="CG56" s="1000"/>
      <c r="CH56" s="1000"/>
      <c r="CI56" s="1000"/>
      <c r="CJ56" s="1000"/>
      <c r="CK56" s="1000"/>
      <c r="CL56" s="1000"/>
      <c r="CM56" s="1000"/>
      <c r="CN56" s="1000"/>
      <c r="CO56" s="1000"/>
      <c r="CP56" s="1000"/>
      <c r="CQ56" s="1000"/>
      <c r="CR56" s="1000"/>
      <c r="CS56" s="1000"/>
      <c r="CT56" s="1000"/>
      <c r="CU56" s="1000"/>
      <c r="CV56" s="1000"/>
      <c r="CW56" s="1000"/>
      <c r="CX56" s="1000"/>
      <c r="CY56" s="1000"/>
      <c r="CZ56" s="1000"/>
      <c r="DA56" s="1000"/>
      <c r="DB56" s="1000"/>
      <c r="DC56" s="1000"/>
      <c r="DD56" s="1000"/>
      <c r="DE56" s="1000"/>
      <c r="DF56" s="1000"/>
      <c r="DG56" s="1000"/>
      <c r="DH56" s="1000"/>
      <c r="DI56" s="1000"/>
      <c r="DJ56" s="1000"/>
      <c r="DK56" s="1000"/>
      <c r="DL56" s="1000"/>
      <c r="DM56" s="1000"/>
      <c r="DN56" s="1000"/>
      <c r="DO56" s="1000"/>
      <c r="DP56" s="1000"/>
      <c r="DQ56" s="1000"/>
      <c r="DR56" s="1000"/>
      <c r="DS56" s="1000"/>
      <c r="DT56" s="1000"/>
      <c r="DU56" s="1000"/>
      <c r="DV56" s="1000"/>
      <c r="DW56" s="1000"/>
      <c r="DX56" s="1000"/>
      <c r="DY56" s="1000"/>
      <c r="DZ56" s="1000"/>
      <c r="EA56" s="1000"/>
      <c r="EB56" s="1000"/>
      <c r="EC56" s="1000"/>
      <c r="ED56" s="269" t="str">
        <f t="shared" si="0"/>
        <v>xxxxxxxxxxxxxxxxxxxxxxxxxxxxxxxxxxxxxxxxxxxxxxxxxxxxxxxxxxxxxxxxxxxxxxxxxxxxxxxxxxxxxxxxxxxxxxxxxxxxxxxxxxxxxxxxxxxxxxxxxxxxxxxx</v>
      </c>
    </row>
    <row r="57" spans="1:134" x14ac:dyDescent="0.2">
      <c r="A57" s="280">
        <v>2060</v>
      </c>
      <c r="B57" s="338" t="s">
        <v>154</v>
      </c>
      <c r="C57" s="1535">
        <f>SUMPRODUCT(SUMIF(' Subsidiary Trial Balance Input'!$A:$A,'Subsidiary TB Converter '!$G57:$EC57,' Subsidiary Trial Balance Input'!C:C))</f>
        <v>0</v>
      </c>
      <c r="D57" s="1535">
        <f>SUMPRODUCT(SUMIF(' Subsidiary Trial Balance Input'!$A:$A,'Subsidiary TB Converter '!$G57:$EC57,' Subsidiary Trial Balance Input'!D:D))</f>
        <v>0</v>
      </c>
      <c r="E57" s="1535">
        <f>SUMPRODUCT(SUMIF(' Subsidiary Trial Balance Input'!$A:$A,'Subsidiary TB Converter '!$G57:$EC57,' Subsidiary Trial Balance Input'!E:E))</f>
        <v>0</v>
      </c>
      <c r="F57" s="1535"/>
      <c r="G57" s="1000"/>
      <c r="H57" s="1000"/>
      <c r="I57" s="1000"/>
      <c r="J57" s="1000"/>
      <c r="K57" s="1000"/>
      <c r="L57" s="1000"/>
      <c r="M57" s="1000"/>
      <c r="N57" s="1000"/>
      <c r="O57" s="1000"/>
      <c r="P57" s="1000"/>
      <c r="Q57" s="1000"/>
      <c r="R57" s="1000"/>
      <c r="S57" s="1000"/>
      <c r="T57" s="1000"/>
      <c r="U57" s="1000"/>
      <c r="V57" s="1000"/>
      <c r="W57" s="1000"/>
      <c r="X57" s="1000"/>
      <c r="Y57" s="1000"/>
      <c r="Z57" s="1000"/>
      <c r="AA57" s="1000"/>
      <c r="AB57" s="1000"/>
      <c r="AC57" s="1000"/>
      <c r="AD57" s="1000"/>
      <c r="AE57" s="1000"/>
      <c r="AF57" s="1000"/>
      <c r="AG57" s="1000"/>
      <c r="AH57" s="1000"/>
      <c r="AI57" s="1000"/>
      <c r="AJ57" s="1000"/>
      <c r="AK57" s="1000"/>
      <c r="AL57" s="1000"/>
      <c r="AM57" s="1000"/>
      <c r="AN57" s="1000"/>
      <c r="AO57" s="1000"/>
      <c r="AP57" s="1000"/>
      <c r="AQ57" s="1000"/>
      <c r="AR57" s="1000"/>
      <c r="AS57" s="1000"/>
      <c r="AT57" s="1000"/>
      <c r="AU57" s="1000"/>
      <c r="AV57" s="1000"/>
      <c r="AW57" s="1000"/>
      <c r="AX57" s="1000"/>
      <c r="AY57" s="1000"/>
      <c r="AZ57" s="1000"/>
      <c r="BA57" s="1000"/>
      <c r="BB57" s="1000"/>
      <c r="BC57" s="1000"/>
      <c r="BD57" s="1000"/>
      <c r="BE57" s="1000"/>
      <c r="BF57" s="1000"/>
      <c r="BG57" s="1000"/>
      <c r="BH57" s="1000"/>
      <c r="BI57" s="1000"/>
      <c r="BJ57" s="1000"/>
      <c r="BK57" s="1000"/>
      <c r="BL57" s="1000"/>
      <c r="BM57" s="1000"/>
      <c r="BN57" s="1000"/>
      <c r="BO57" s="1000"/>
      <c r="BP57" s="1000"/>
      <c r="BQ57" s="1000"/>
      <c r="BR57" s="1000"/>
      <c r="BS57" s="1000"/>
      <c r="BT57" s="1000"/>
      <c r="BU57" s="1000"/>
      <c r="BV57" s="1000"/>
      <c r="BW57" s="1000"/>
      <c r="BX57" s="1000"/>
      <c r="BY57" s="1000"/>
      <c r="BZ57" s="1000"/>
      <c r="CA57" s="1000"/>
      <c r="CB57" s="1000"/>
      <c r="CC57" s="1000"/>
      <c r="CD57" s="1000"/>
      <c r="CE57" s="1000"/>
      <c r="CF57" s="1000"/>
      <c r="CG57" s="1000"/>
      <c r="CH57" s="1000"/>
      <c r="CI57" s="1000"/>
      <c r="CJ57" s="1000"/>
      <c r="CK57" s="1000"/>
      <c r="CL57" s="1000"/>
      <c r="CM57" s="1000"/>
      <c r="CN57" s="1000"/>
      <c r="CO57" s="1000"/>
      <c r="CP57" s="1000"/>
      <c r="CQ57" s="1000"/>
      <c r="CR57" s="1000"/>
      <c r="CS57" s="1000"/>
      <c r="CT57" s="1000"/>
      <c r="CU57" s="1000"/>
      <c r="CV57" s="1000"/>
      <c r="CW57" s="1000"/>
      <c r="CX57" s="1000"/>
      <c r="CY57" s="1000"/>
      <c r="CZ57" s="1000"/>
      <c r="DA57" s="1000"/>
      <c r="DB57" s="1000"/>
      <c r="DC57" s="1000"/>
      <c r="DD57" s="1000"/>
      <c r="DE57" s="1000"/>
      <c r="DF57" s="1000"/>
      <c r="DG57" s="1000"/>
      <c r="DH57" s="1000"/>
      <c r="DI57" s="1000"/>
      <c r="DJ57" s="1000"/>
      <c r="DK57" s="1000"/>
      <c r="DL57" s="1000"/>
      <c r="DM57" s="1000"/>
      <c r="DN57" s="1000"/>
      <c r="DO57" s="1000"/>
      <c r="DP57" s="1000"/>
      <c r="DQ57" s="1000"/>
      <c r="DR57" s="1000"/>
      <c r="DS57" s="1000"/>
      <c r="DT57" s="1000"/>
      <c r="DU57" s="1000"/>
      <c r="DV57" s="1000"/>
      <c r="DW57" s="1000"/>
      <c r="DX57" s="1000"/>
      <c r="DY57" s="1000"/>
      <c r="DZ57" s="1000"/>
      <c r="EA57" s="1000"/>
      <c r="EB57" s="1000"/>
      <c r="EC57" s="1000"/>
      <c r="ED57" s="269" t="str">
        <f t="shared" si="0"/>
        <v>xxxxxxxxxxxxxxxxxxxxxxxxxxxxxxxxxxxxxxxxxxxxxxxxxxxxxxxxxxxxxxxxxxxxxxxxxxxxxxxxxxxxxxxxxxxxxxxxxxxxxxxxxxxxxxxxxxxxxxxxxxxxxxxx</v>
      </c>
    </row>
    <row r="58" spans="1:134" x14ac:dyDescent="0.2">
      <c r="A58" s="280">
        <v>2062</v>
      </c>
      <c r="B58" s="338" t="s">
        <v>158</v>
      </c>
      <c r="C58" s="1535">
        <f>SUMPRODUCT(SUMIF(' Subsidiary Trial Balance Input'!$A:$A,'Subsidiary TB Converter '!$G58:$EC58,' Subsidiary Trial Balance Input'!C:C))</f>
        <v>0</v>
      </c>
      <c r="D58" s="1535">
        <f>SUMPRODUCT(SUMIF(' Subsidiary Trial Balance Input'!$A:$A,'Subsidiary TB Converter '!$G58:$EC58,' Subsidiary Trial Balance Input'!D:D))</f>
        <v>0</v>
      </c>
      <c r="E58" s="1535">
        <f>SUMPRODUCT(SUMIF(' Subsidiary Trial Balance Input'!$A:$A,'Subsidiary TB Converter '!$G58:$EC58,' Subsidiary Trial Balance Input'!E:E))</f>
        <v>0</v>
      </c>
      <c r="F58" s="1535"/>
      <c r="G58" s="1000"/>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c r="AJ58" s="1000"/>
      <c r="AK58" s="1000"/>
      <c r="AL58" s="1000"/>
      <c r="AM58" s="1000"/>
      <c r="AN58" s="1000"/>
      <c r="AO58" s="1000"/>
      <c r="AP58" s="1000"/>
      <c r="AQ58" s="1000"/>
      <c r="AR58" s="1000"/>
      <c r="AS58" s="1000"/>
      <c r="AT58" s="1000"/>
      <c r="AU58" s="1000"/>
      <c r="AV58" s="1000"/>
      <c r="AW58" s="1000"/>
      <c r="AX58" s="1000"/>
      <c r="AY58" s="1000"/>
      <c r="AZ58" s="1000"/>
      <c r="BA58" s="1000"/>
      <c r="BB58" s="1000"/>
      <c r="BC58" s="1000"/>
      <c r="BD58" s="1000"/>
      <c r="BE58" s="1000"/>
      <c r="BF58" s="1000"/>
      <c r="BG58" s="1000"/>
      <c r="BH58" s="1000"/>
      <c r="BI58" s="1000"/>
      <c r="BJ58" s="1000"/>
      <c r="BK58" s="1000"/>
      <c r="BL58" s="1000"/>
      <c r="BM58" s="1000"/>
      <c r="BN58" s="1000"/>
      <c r="BO58" s="1000"/>
      <c r="BP58" s="1000"/>
      <c r="BQ58" s="1000"/>
      <c r="BR58" s="1000"/>
      <c r="BS58" s="1000"/>
      <c r="BT58" s="1000"/>
      <c r="BU58" s="1000"/>
      <c r="BV58" s="1000"/>
      <c r="BW58" s="1000"/>
      <c r="BX58" s="1000"/>
      <c r="BY58" s="1000"/>
      <c r="BZ58" s="1000"/>
      <c r="CA58" s="1000"/>
      <c r="CB58" s="1000"/>
      <c r="CC58" s="1000"/>
      <c r="CD58" s="1000"/>
      <c r="CE58" s="1000"/>
      <c r="CF58" s="1000"/>
      <c r="CG58" s="1000"/>
      <c r="CH58" s="1000"/>
      <c r="CI58" s="1000"/>
      <c r="CJ58" s="1000"/>
      <c r="CK58" s="1000"/>
      <c r="CL58" s="1000"/>
      <c r="CM58" s="1000"/>
      <c r="CN58" s="1000"/>
      <c r="CO58" s="1000"/>
      <c r="CP58" s="1000"/>
      <c r="CQ58" s="1000"/>
      <c r="CR58" s="1000"/>
      <c r="CS58" s="1000"/>
      <c r="CT58" s="1000"/>
      <c r="CU58" s="1000"/>
      <c r="CV58" s="1000"/>
      <c r="CW58" s="1000"/>
      <c r="CX58" s="1000"/>
      <c r="CY58" s="1000"/>
      <c r="CZ58" s="1000"/>
      <c r="DA58" s="1000"/>
      <c r="DB58" s="1000"/>
      <c r="DC58" s="1000"/>
      <c r="DD58" s="1000"/>
      <c r="DE58" s="1000"/>
      <c r="DF58" s="1000"/>
      <c r="DG58" s="1000"/>
      <c r="DH58" s="1000"/>
      <c r="DI58" s="1000"/>
      <c r="DJ58" s="1000"/>
      <c r="DK58" s="1000"/>
      <c r="DL58" s="1000"/>
      <c r="DM58" s="1000"/>
      <c r="DN58" s="1000"/>
      <c r="DO58" s="1000"/>
      <c r="DP58" s="1000"/>
      <c r="DQ58" s="1000"/>
      <c r="DR58" s="1000"/>
      <c r="DS58" s="1000"/>
      <c r="DT58" s="1000"/>
      <c r="DU58" s="1000"/>
      <c r="DV58" s="1000"/>
      <c r="DW58" s="1000"/>
      <c r="DX58" s="1000"/>
      <c r="DY58" s="1000"/>
      <c r="DZ58" s="1000"/>
      <c r="EA58" s="1000"/>
      <c r="EB58" s="1000"/>
      <c r="EC58" s="1000"/>
      <c r="ED58" s="269" t="str">
        <f t="shared" si="0"/>
        <v>xxxxxxxxxxxxxxxxxxxxxxxxxxxxxxxxxxxxxxxxxxxxxxxxxxxxxxxxxxxxxxxxxxxxxxxxxxxxxxxxxxxxxxxxxxxxxxxxxxxxxxxxxxxxxxxxxxxxxxxxxxxxxxxx</v>
      </c>
    </row>
    <row r="59" spans="1:134" x14ac:dyDescent="0.2">
      <c r="A59" s="280"/>
      <c r="B59" s="337"/>
      <c r="C59" s="1535"/>
      <c r="D59" s="1535"/>
      <c r="E59" s="1535"/>
      <c r="F59" s="1535"/>
      <c r="G59" s="1010"/>
      <c r="H59" s="1010"/>
      <c r="I59" s="1010"/>
      <c r="J59" s="1010"/>
      <c r="K59" s="1010"/>
      <c r="L59" s="1010"/>
      <c r="M59" s="1010"/>
      <c r="N59" s="1010"/>
      <c r="O59" s="1010"/>
      <c r="P59" s="1010"/>
      <c r="Q59" s="1010"/>
      <c r="R59" s="1010"/>
      <c r="S59" s="1010"/>
      <c r="T59" s="1010"/>
      <c r="U59" s="1010"/>
      <c r="V59" s="1010"/>
      <c r="W59" s="1010"/>
      <c r="X59" s="1010"/>
      <c r="Y59" s="1010"/>
      <c r="Z59" s="1010"/>
      <c r="AA59" s="1010"/>
      <c r="AB59" s="1010"/>
      <c r="AC59" s="1010"/>
      <c r="AD59" s="1010"/>
      <c r="AE59" s="1010"/>
      <c r="AF59" s="1010"/>
      <c r="AG59" s="1010"/>
      <c r="AH59" s="1010"/>
      <c r="AI59" s="1010"/>
      <c r="AJ59" s="1010"/>
      <c r="AK59" s="1010"/>
      <c r="AL59" s="1010"/>
      <c r="AM59" s="1010"/>
      <c r="AN59" s="1010"/>
      <c r="AO59" s="1010"/>
      <c r="AP59" s="1010"/>
      <c r="AQ59" s="1010"/>
      <c r="AR59" s="1010"/>
      <c r="AS59" s="1010"/>
      <c r="AT59" s="1010"/>
      <c r="AU59" s="1010"/>
      <c r="AV59" s="1010"/>
      <c r="AW59" s="1010"/>
      <c r="AX59" s="1010"/>
      <c r="AY59" s="1010"/>
      <c r="AZ59" s="1010"/>
      <c r="BA59" s="1010"/>
      <c r="BB59" s="1010"/>
      <c r="BC59" s="1010"/>
      <c r="BD59" s="1010"/>
      <c r="BE59" s="1010"/>
      <c r="BF59" s="1010"/>
      <c r="BG59" s="1010"/>
      <c r="BH59" s="1010"/>
      <c r="BI59" s="1010"/>
      <c r="BJ59" s="1010"/>
      <c r="BK59" s="1010"/>
      <c r="BL59" s="1010"/>
      <c r="BM59" s="1010"/>
      <c r="BN59" s="1010"/>
      <c r="BO59" s="1010"/>
      <c r="BP59" s="1010"/>
      <c r="BQ59" s="1010"/>
      <c r="BR59" s="1010"/>
      <c r="BS59" s="1010"/>
      <c r="BT59" s="1010"/>
      <c r="BU59" s="1010"/>
      <c r="BV59" s="1010"/>
      <c r="BW59" s="1010"/>
      <c r="BX59" s="1010"/>
      <c r="BY59" s="1010"/>
      <c r="BZ59" s="1010"/>
      <c r="CA59" s="1010"/>
      <c r="CB59" s="1010"/>
      <c r="CC59" s="1010"/>
      <c r="CD59" s="1010"/>
      <c r="CE59" s="1010"/>
      <c r="CF59" s="1010"/>
      <c r="CG59" s="1010"/>
      <c r="CH59" s="1010"/>
      <c r="CI59" s="1010"/>
      <c r="CJ59" s="1010"/>
      <c r="CK59" s="1010"/>
      <c r="CL59" s="1010"/>
      <c r="CM59" s="1010"/>
      <c r="CN59" s="1010"/>
      <c r="CO59" s="1010"/>
      <c r="CP59" s="1010"/>
      <c r="CQ59" s="1010"/>
      <c r="CR59" s="1010"/>
      <c r="CS59" s="1010"/>
      <c r="CT59" s="1010"/>
      <c r="CU59" s="1010"/>
      <c r="CV59" s="1010"/>
      <c r="CW59" s="1010"/>
      <c r="CX59" s="1010"/>
      <c r="CY59" s="1010"/>
      <c r="CZ59" s="1010"/>
      <c r="DA59" s="1010"/>
      <c r="DB59" s="1010"/>
      <c r="DC59" s="1010"/>
      <c r="DD59" s="1010"/>
      <c r="DE59" s="1010"/>
      <c r="DF59" s="1010"/>
      <c r="DG59" s="1010"/>
      <c r="DH59" s="1010"/>
      <c r="DI59" s="1010"/>
      <c r="DJ59" s="1010"/>
      <c r="DK59" s="1010"/>
      <c r="DL59" s="1010"/>
      <c r="DM59" s="1010"/>
      <c r="DN59" s="1010"/>
      <c r="DO59" s="1010"/>
      <c r="DP59" s="1010"/>
      <c r="DQ59" s="1010"/>
      <c r="DR59" s="1010"/>
      <c r="DS59" s="1010"/>
      <c r="DT59" s="1010"/>
      <c r="DU59" s="1010"/>
      <c r="DV59" s="1010"/>
      <c r="DW59" s="1010"/>
      <c r="DX59" s="1010"/>
      <c r="DY59" s="1010"/>
      <c r="DZ59" s="1010"/>
      <c r="EA59" s="1010"/>
      <c r="EB59" s="1010"/>
      <c r="EC59" s="1010"/>
      <c r="ED59" s="269" t="str">
        <f t="shared" si="0"/>
        <v>xxxxxxxxxxxxxxxxxxxxxxxxxxxxxxxxxxxxxxxxxxxxxxxxxxxxxxxxxxxxxxxxxxxxxxxxxxxxxxxxxxxxxxxxxxxxxxxxxxxxxxxxxxxxxxxxxxxxxxxxxxxxxxxx</v>
      </c>
    </row>
    <row r="60" spans="1:134" x14ac:dyDescent="0.2">
      <c r="A60" s="342"/>
      <c r="B60" s="344" t="s">
        <v>159</v>
      </c>
      <c r="C60" s="1538"/>
      <c r="D60" s="1538"/>
      <c r="E60" s="1538"/>
      <c r="F60" s="1538"/>
      <c r="G60" s="1002"/>
      <c r="H60" s="1002"/>
      <c r="I60" s="1002"/>
      <c r="J60" s="1002"/>
      <c r="K60" s="1002"/>
      <c r="L60" s="1002"/>
      <c r="M60" s="1002"/>
      <c r="N60" s="1002"/>
      <c r="O60" s="1002"/>
      <c r="P60" s="1002"/>
      <c r="Q60" s="1002"/>
      <c r="R60" s="1002"/>
      <c r="S60" s="1002"/>
      <c r="T60" s="1002"/>
      <c r="U60" s="1002"/>
      <c r="V60" s="1002"/>
      <c r="W60" s="1002"/>
      <c r="X60" s="1002"/>
      <c r="Y60" s="1002"/>
      <c r="Z60" s="1002"/>
      <c r="AA60" s="1002"/>
      <c r="AB60" s="1002"/>
      <c r="AC60" s="1002"/>
      <c r="AD60" s="1002"/>
      <c r="AE60" s="1002"/>
      <c r="AF60" s="1002"/>
      <c r="AG60" s="1002"/>
      <c r="AH60" s="1002"/>
      <c r="AI60" s="1002"/>
      <c r="AJ60" s="1002"/>
      <c r="AK60" s="1002"/>
      <c r="AL60" s="1002"/>
      <c r="AM60" s="1002"/>
      <c r="AN60" s="1002"/>
      <c r="AO60" s="1002"/>
      <c r="AP60" s="1002"/>
      <c r="AQ60" s="1002"/>
      <c r="AR60" s="1002"/>
      <c r="AS60" s="1002"/>
      <c r="AT60" s="1002"/>
      <c r="AU60" s="1002"/>
      <c r="AV60" s="1002"/>
      <c r="AW60" s="1002"/>
      <c r="AX60" s="1002"/>
      <c r="AY60" s="1002"/>
      <c r="AZ60" s="1002"/>
      <c r="BA60" s="1002"/>
      <c r="BB60" s="1002"/>
      <c r="BC60" s="1002"/>
      <c r="BD60" s="1002"/>
      <c r="BE60" s="1002"/>
      <c r="BF60" s="1002"/>
      <c r="BG60" s="1002"/>
      <c r="BH60" s="1002"/>
      <c r="BI60" s="1002"/>
      <c r="BJ60" s="1002"/>
      <c r="BK60" s="1002"/>
      <c r="BL60" s="1002"/>
      <c r="BM60" s="1002"/>
      <c r="BN60" s="1002"/>
      <c r="BO60" s="1002"/>
      <c r="BP60" s="1002"/>
      <c r="BQ60" s="1002"/>
      <c r="BR60" s="1002"/>
      <c r="BS60" s="1002"/>
      <c r="BT60" s="1002"/>
      <c r="BU60" s="1002"/>
      <c r="BV60" s="1002"/>
      <c r="BW60" s="1002"/>
      <c r="BX60" s="1002"/>
      <c r="BY60" s="1002"/>
      <c r="BZ60" s="1002"/>
      <c r="CA60" s="1002"/>
      <c r="CB60" s="1002"/>
      <c r="CC60" s="1002"/>
      <c r="CD60" s="1002"/>
      <c r="CE60" s="1002"/>
      <c r="CF60" s="1002"/>
      <c r="CG60" s="1002"/>
      <c r="CH60" s="1002"/>
      <c r="CI60" s="1002"/>
      <c r="CJ60" s="1002"/>
      <c r="CK60" s="1002"/>
      <c r="CL60" s="1002"/>
      <c r="CM60" s="1002"/>
      <c r="CN60" s="1002"/>
      <c r="CO60" s="1002"/>
      <c r="CP60" s="1002"/>
      <c r="CQ60" s="1002"/>
      <c r="CR60" s="1002"/>
      <c r="CS60" s="1002"/>
      <c r="CT60" s="1002"/>
      <c r="CU60" s="1002"/>
      <c r="CV60" s="1002"/>
      <c r="CW60" s="1002"/>
      <c r="CX60" s="1002"/>
      <c r="CY60" s="1002"/>
      <c r="CZ60" s="1002"/>
      <c r="DA60" s="1002"/>
      <c r="DB60" s="1002"/>
      <c r="DC60" s="1002"/>
      <c r="DD60" s="1002"/>
      <c r="DE60" s="1002"/>
      <c r="DF60" s="1002"/>
      <c r="DG60" s="1002"/>
      <c r="DH60" s="1002"/>
      <c r="DI60" s="1002"/>
      <c r="DJ60" s="1002"/>
      <c r="DK60" s="1002"/>
      <c r="DL60" s="1002"/>
      <c r="DM60" s="1002"/>
      <c r="DN60" s="1002"/>
      <c r="DO60" s="1002"/>
      <c r="DP60" s="1002"/>
      <c r="DQ60" s="1002"/>
      <c r="DR60" s="1002"/>
      <c r="DS60" s="1002"/>
      <c r="DT60" s="1002"/>
      <c r="DU60" s="1002"/>
      <c r="DV60" s="1002"/>
      <c r="DW60" s="1002"/>
      <c r="DX60" s="1002"/>
      <c r="DY60" s="1002"/>
      <c r="DZ60" s="1002"/>
      <c r="EA60" s="1002"/>
      <c r="EB60" s="1002"/>
      <c r="EC60" s="1002"/>
      <c r="ED60" s="269" t="str">
        <f t="shared" si="0"/>
        <v>xxxxxxxxxxxxxxxxxxxxxxxxxxxxxxxxxxxxxxxxxxxxxxxxxxxxxxxxxxxxxxxxxxxxxxxxxxxxxxxxxxxxxxxxxxxxxxxxxxxxxxxxxxxxxxxxxxxxxxxxxxxxxxxx</v>
      </c>
    </row>
    <row r="61" spans="1:134" x14ac:dyDescent="0.2">
      <c r="A61" s="280"/>
      <c r="B61" s="909" t="s">
        <v>143</v>
      </c>
      <c r="C61" s="1535"/>
      <c r="D61" s="1535"/>
      <c r="E61" s="1535"/>
      <c r="F61" s="1535"/>
      <c r="G61" s="998"/>
      <c r="H61" s="998"/>
      <c r="I61" s="998"/>
      <c r="J61" s="998"/>
      <c r="K61" s="998"/>
      <c r="L61" s="998"/>
      <c r="M61" s="998"/>
      <c r="N61" s="998"/>
      <c r="O61" s="998"/>
      <c r="P61" s="998"/>
      <c r="Q61" s="998"/>
      <c r="R61" s="998"/>
      <c r="S61" s="998"/>
      <c r="T61" s="998"/>
      <c r="U61" s="998"/>
      <c r="V61" s="998"/>
      <c r="W61" s="998"/>
      <c r="X61" s="998"/>
      <c r="Y61" s="998"/>
      <c r="Z61" s="998"/>
      <c r="AA61" s="998"/>
      <c r="AB61" s="998"/>
      <c r="AC61" s="998"/>
      <c r="AD61" s="998"/>
      <c r="AE61" s="998"/>
      <c r="AF61" s="998"/>
      <c r="AG61" s="998"/>
      <c r="AH61" s="998"/>
      <c r="AI61" s="998"/>
      <c r="AJ61" s="998"/>
      <c r="AK61" s="998"/>
      <c r="AL61" s="998"/>
      <c r="AM61" s="998"/>
      <c r="AN61" s="998"/>
      <c r="AO61" s="998"/>
      <c r="AP61" s="998"/>
      <c r="AQ61" s="998"/>
      <c r="AR61" s="998"/>
      <c r="AS61" s="998"/>
      <c r="AT61" s="998"/>
      <c r="AU61" s="998"/>
      <c r="AV61" s="998"/>
      <c r="AW61" s="998"/>
      <c r="AX61" s="998"/>
      <c r="AY61" s="998"/>
      <c r="AZ61" s="998"/>
      <c r="BA61" s="998"/>
      <c r="BB61" s="998"/>
      <c r="BC61" s="998"/>
      <c r="BD61" s="998"/>
      <c r="BE61" s="998"/>
      <c r="BF61" s="998"/>
      <c r="BG61" s="998"/>
      <c r="BH61" s="998"/>
      <c r="BI61" s="998"/>
      <c r="BJ61" s="998"/>
      <c r="BK61" s="998"/>
      <c r="BL61" s="998"/>
      <c r="BM61" s="998"/>
      <c r="BN61" s="998"/>
      <c r="BO61" s="998"/>
      <c r="BP61" s="998"/>
      <c r="BQ61" s="998"/>
      <c r="BR61" s="998"/>
      <c r="BS61" s="998"/>
      <c r="BT61" s="998"/>
      <c r="BU61" s="998"/>
      <c r="BV61" s="998"/>
      <c r="BW61" s="998"/>
      <c r="BX61" s="998"/>
      <c r="BY61" s="998"/>
      <c r="BZ61" s="998"/>
      <c r="CA61" s="998"/>
      <c r="CB61" s="998"/>
      <c r="CC61" s="998"/>
      <c r="CD61" s="998"/>
      <c r="CE61" s="998"/>
      <c r="CF61" s="998"/>
      <c r="CG61" s="998"/>
      <c r="CH61" s="998"/>
      <c r="CI61" s="998"/>
      <c r="CJ61" s="998"/>
      <c r="CK61" s="998"/>
      <c r="CL61" s="998"/>
      <c r="CM61" s="998"/>
      <c r="CN61" s="998"/>
      <c r="CO61" s="998"/>
      <c r="CP61" s="998"/>
      <c r="CQ61" s="998"/>
      <c r="CR61" s="998"/>
      <c r="CS61" s="998"/>
      <c r="CT61" s="998"/>
      <c r="CU61" s="998"/>
      <c r="CV61" s="998"/>
      <c r="CW61" s="998"/>
      <c r="CX61" s="998"/>
      <c r="CY61" s="998"/>
      <c r="CZ61" s="998"/>
      <c r="DA61" s="998"/>
      <c r="DB61" s="998"/>
      <c r="DC61" s="998"/>
      <c r="DD61" s="998"/>
      <c r="DE61" s="998"/>
      <c r="DF61" s="998"/>
      <c r="DG61" s="998"/>
      <c r="DH61" s="998"/>
      <c r="DI61" s="998"/>
      <c r="DJ61" s="998"/>
      <c r="DK61" s="998"/>
      <c r="DL61" s="998"/>
      <c r="DM61" s="998"/>
      <c r="DN61" s="998"/>
      <c r="DO61" s="998"/>
      <c r="DP61" s="998"/>
      <c r="DQ61" s="998"/>
      <c r="DR61" s="998"/>
      <c r="DS61" s="998"/>
      <c r="DT61" s="998"/>
      <c r="DU61" s="998"/>
      <c r="DV61" s="998"/>
      <c r="DW61" s="998"/>
      <c r="DX61" s="998"/>
      <c r="DY61" s="998"/>
      <c r="DZ61" s="998"/>
      <c r="EA61" s="998"/>
      <c r="EB61" s="998"/>
      <c r="EC61" s="998"/>
      <c r="ED61" s="269" t="str">
        <f t="shared" si="0"/>
        <v>xxxxxxxxxxxxxxxxxxxxxxxxxxxxxxxxxxxxxxxxxxxxxxxxxxxxxxxxxxxxxxxxxxxxxxxxxxxxxxxxxxxxxxxxxxxxxxxxxxxxxxxxxxxxxxxxxxxxxxxxxxxxxxxx</v>
      </c>
    </row>
    <row r="62" spans="1:134" x14ac:dyDescent="0.2">
      <c r="A62" s="280">
        <v>2310</v>
      </c>
      <c r="B62" s="338" t="s">
        <v>160</v>
      </c>
      <c r="C62" s="1535">
        <f>SUMPRODUCT(SUMIF(' Subsidiary Trial Balance Input'!$A:$A,'Subsidiary TB Converter '!$G62:$EC62,' Subsidiary Trial Balance Input'!C:C))</f>
        <v>0</v>
      </c>
      <c r="D62" s="1535">
        <f>SUMPRODUCT(SUMIF(' Subsidiary Trial Balance Input'!$A:$A,'Subsidiary TB Converter '!$G62:$EC62,' Subsidiary Trial Balance Input'!D:D))</f>
        <v>0</v>
      </c>
      <c r="E62" s="1535">
        <f>SUMPRODUCT(SUMIF(' Subsidiary Trial Balance Input'!$A:$A,'Subsidiary TB Converter '!$G62:$EC62,' Subsidiary Trial Balance Input'!E:E))</f>
        <v>0</v>
      </c>
      <c r="F62" s="1535"/>
      <c r="G62" s="1108"/>
      <c r="H62" s="1108"/>
      <c r="I62" s="1108"/>
      <c r="J62" s="1108"/>
      <c r="K62" s="1108"/>
      <c r="L62" s="1108"/>
      <c r="M62" s="1108"/>
      <c r="N62" s="1108"/>
      <c r="O62" s="1108"/>
      <c r="P62" s="1108"/>
      <c r="Q62" s="1108"/>
      <c r="R62" s="1108"/>
      <c r="S62" s="1108"/>
      <c r="T62" s="1108"/>
      <c r="U62" s="1108"/>
      <c r="V62" s="1108"/>
      <c r="W62" s="1108"/>
      <c r="X62" s="1108"/>
      <c r="Y62" s="1108"/>
      <c r="Z62" s="1000"/>
      <c r="AA62" s="1000"/>
      <c r="AB62" s="1000"/>
      <c r="AC62" s="1000"/>
      <c r="AD62" s="1000"/>
      <c r="AE62" s="1000"/>
      <c r="AF62" s="1000"/>
      <c r="AG62" s="1000"/>
      <c r="AH62" s="1000"/>
      <c r="AI62" s="1000"/>
      <c r="AJ62" s="1000"/>
      <c r="AK62" s="1000"/>
      <c r="AL62" s="1000"/>
      <c r="AM62" s="1000"/>
      <c r="AN62" s="1000"/>
      <c r="AO62" s="1000"/>
      <c r="AP62" s="1000"/>
      <c r="AQ62" s="1000"/>
      <c r="AR62" s="1000"/>
      <c r="AS62" s="1000"/>
      <c r="AT62" s="1000"/>
      <c r="AU62" s="1000"/>
      <c r="AV62" s="1000"/>
      <c r="AW62" s="1000"/>
      <c r="AX62" s="1000"/>
      <c r="AY62" s="1000"/>
      <c r="AZ62" s="1000"/>
      <c r="BA62" s="1000"/>
      <c r="BB62" s="1000"/>
      <c r="BC62" s="1000"/>
      <c r="BD62" s="1000"/>
      <c r="BE62" s="1000"/>
      <c r="BF62" s="1000"/>
      <c r="BG62" s="1000"/>
      <c r="BH62" s="1000"/>
      <c r="BI62" s="1000"/>
      <c r="BJ62" s="1000"/>
      <c r="BK62" s="1000"/>
      <c r="BL62" s="1000"/>
      <c r="BM62" s="1000"/>
      <c r="BN62" s="1000"/>
      <c r="BO62" s="1000"/>
      <c r="BP62" s="1000"/>
      <c r="BQ62" s="1000"/>
      <c r="BR62" s="1000"/>
      <c r="BS62" s="1000"/>
      <c r="BT62" s="1000"/>
      <c r="BU62" s="1000"/>
      <c r="BV62" s="1000"/>
      <c r="BW62" s="1000"/>
      <c r="BX62" s="1000"/>
      <c r="BY62" s="1000"/>
      <c r="BZ62" s="1000"/>
      <c r="CA62" s="1000"/>
      <c r="CB62" s="1000"/>
      <c r="CC62" s="1000"/>
      <c r="CD62" s="1000"/>
      <c r="CE62" s="1000"/>
      <c r="CF62" s="1000"/>
      <c r="CG62" s="1000"/>
      <c r="CH62" s="1000"/>
      <c r="CI62" s="1000"/>
      <c r="CJ62" s="1000"/>
      <c r="CK62" s="1000"/>
      <c r="CL62" s="1000"/>
      <c r="CM62" s="1000"/>
      <c r="CN62" s="1000"/>
      <c r="CO62" s="1000"/>
      <c r="CP62" s="1000"/>
      <c r="CQ62" s="1000"/>
      <c r="CR62" s="1000"/>
      <c r="CS62" s="1000"/>
      <c r="CT62" s="1000"/>
      <c r="CU62" s="1000"/>
      <c r="CV62" s="1000"/>
      <c r="CW62" s="1000"/>
      <c r="CX62" s="1000"/>
      <c r="CY62" s="1000"/>
      <c r="CZ62" s="1000"/>
      <c r="DA62" s="1000"/>
      <c r="DB62" s="1000"/>
      <c r="DC62" s="1000"/>
      <c r="DD62" s="1000"/>
      <c r="DE62" s="1000"/>
      <c r="DF62" s="1000"/>
      <c r="DG62" s="1000"/>
      <c r="DH62" s="1000"/>
      <c r="DI62" s="1000"/>
      <c r="DJ62" s="1000"/>
      <c r="DK62" s="1000"/>
      <c r="DL62" s="1000"/>
      <c r="DM62" s="1000"/>
      <c r="DN62" s="1000"/>
      <c r="DO62" s="1000"/>
      <c r="DP62" s="1000"/>
      <c r="DQ62" s="1000"/>
      <c r="DR62" s="1000"/>
      <c r="DS62" s="1000"/>
      <c r="DT62" s="1000"/>
      <c r="DU62" s="1000"/>
      <c r="DV62" s="1000"/>
      <c r="DW62" s="1000"/>
      <c r="DX62" s="1000"/>
      <c r="DY62" s="1000"/>
      <c r="DZ62" s="1000"/>
      <c r="EA62" s="1000"/>
      <c r="EB62" s="1000"/>
      <c r="EC62" s="1000"/>
      <c r="ED62" s="269" t="str">
        <f t="shared" si="0"/>
        <v>xxxxxxxxxxxxxxxxxxxxxxxxxxxxxxxxxxxxxxxxxxxxxxxxxxxxxxxxxxxxxxxxxxxxxxxxxxxxxxxxxxxxxxxxxxxxxxxxxxxxxxxxxxxxxxxxxxxxxxxxxxxxxxxx</v>
      </c>
    </row>
    <row r="63" spans="1:134" x14ac:dyDescent="0.2">
      <c r="A63" s="280">
        <v>2320</v>
      </c>
      <c r="B63" s="338" t="s">
        <v>161</v>
      </c>
      <c r="C63" s="1535">
        <f>SUMPRODUCT(SUMIF(' Subsidiary Trial Balance Input'!$A:$A,'Subsidiary TB Converter '!$G63:$EC63,' Subsidiary Trial Balance Input'!C:C))</f>
        <v>0</v>
      </c>
      <c r="D63" s="1535">
        <f>SUMPRODUCT(SUMIF(' Subsidiary Trial Balance Input'!$A:$A,'Subsidiary TB Converter '!$G63:$EC63,' Subsidiary Trial Balance Input'!D:D))</f>
        <v>0</v>
      </c>
      <c r="E63" s="1535">
        <f>SUMPRODUCT(SUMIF(' Subsidiary Trial Balance Input'!$A:$A,'Subsidiary TB Converter '!$G63:$EC63,' Subsidiary Trial Balance Input'!E:E))</f>
        <v>0</v>
      </c>
      <c r="F63" s="1535"/>
      <c r="G63" s="1108"/>
      <c r="H63" s="1108"/>
      <c r="I63" s="1108"/>
      <c r="J63" s="1108"/>
      <c r="K63" s="1108"/>
      <c r="L63" s="1108"/>
      <c r="M63" s="1108"/>
      <c r="N63" s="1108"/>
      <c r="O63" s="1108"/>
      <c r="P63" s="1108"/>
      <c r="Q63" s="1108"/>
      <c r="R63" s="1108"/>
      <c r="S63" s="1108"/>
      <c r="T63" s="1108"/>
      <c r="U63" s="1108"/>
      <c r="V63" s="1108"/>
      <c r="W63" s="1108"/>
      <c r="X63" s="1108"/>
      <c r="Y63" s="1108"/>
      <c r="Z63" s="1000"/>
      <c r="AA63" s="1000"/>
      <c r="AB63" s="1000"/>
      <c r="AC63" s="1000"/>
      <c r="AD63" s="1000"/>
      <c r="AE63" s="1000"/>
      <c r="AF63" s="1000"/>
      <c r="AG63" s="1000"/>
      <c r="AH63" s="1000"/>
      <c r="AI63" s="1000"/>
      <c r="AJ63" s="1000"/>
      <c r="AK63" s="1000"/>
      <c r="AL63" s="1000"/>
      <c r="AM63" s="1000"/>
      <c r="AN63" s="1000"/>
      <c r="AO63" s="1000"/>
      <c r="AP63" s="1000"/>
      <c r="AQ63" s="1000"/>
      <c r="AR63" s="1000"/>
      <c r="AS63" s="1000"/>
      <c r="AT63" s="1000"/>
      <c r="AU63" s="1000"/>
      <c r="AV63" s="1000"/>
      <c r="AW63" s="1000"/>
      <c r="AX63" s="1000"/>
      <c r="AY63" s="1000"/>
      <c r="AZ63" s="1000"/>
      <c r="BA63" s="1000"/>
      <c r="BB63" s="1000"/>
      <c r="BC63" s="1000"/>
      <c r="BD63" s="1000"/>
      <c r="BE63" s="1000"/>
      <c r="BF63" s="1000"/>
      <c r="BG63" s="1000"/>
      <c r="BH63" s="1000"/>
      <c r="BI63" s="1000"/>
      <c r="BJ63" s="1000"/>
      <c r="BK63" s="1000"/>
      <c r="BL63" s="1000"/>
      <c r="BM63" s="1000"/>
      <c r="BN63" s="1000"/>
      <c r="BO63" s="1000"/>
      <c r="BP63" s="1000"/>
      <c r="BQ63" s="1000"/>
      <c r="BR63" s="1000"/>
      <c r="BS63" s="1000"/>
      <c r="BT63" s="1000"/>
      <c r="BU63" s="1000"/>
      <c r="BV63" s="1000"/>
      <c r="BW63" s="1000"/>
      <c r="BX63" s="1000"/>
      <c r="BY63" s="1000"/>
      <c r="BZ63" s="1000"/>
      <c r="CA63" s="1000"/>
      <c r="CB63" s="1000"/>
      <c r="CC63" s="1000"/>
      <c r="CD63" s="1000"/>
      <c r="CE63" s="1000"/>
      <c r="CF63" s="1000"/>
      <c r="CG63" s="1000"/>
      <c r="CH63" s="1000"/>
      <c r="CI63" s="1000"/>
      <c r="CJ63" s="1000"/>
      <c r="CK63" s="1000"/>
      <c r="CL63" s="1000"/>
      <c r="CM63" s="1000"/>
      <c r="CN63" s="1000"/>
      <c r="CO63" s="1000"/>
      <c r="CP63" s="1000"/>
      <c r="CQ63" s="1000"/>
      <c r="CR63" s="1000"/>
      <c r="CS63" s="1000"/>
      <c r="CT63" s="1000"/>
      <c r="CU63" s="1000"/>
      <c r="CV63" s="1000"/>
      <c r="CW63" s="1000"/>
      <c r="CX63" s="1000"/>
      <c r="CY63" s="1000"/>
      <c r="CZ63" s="1000"/>
      <c r="DA63" s="1000"/>
      <c r="DB63" s="1000"/>
      <c r="DC63" s="1000"/>
      <c r="DD63" s="1000"/>
      <c r="DE63" s="1000"/>
      <c r="DF63" s="1000"/>
      <c r="DG63" s="1000"/>
      <c r="DH63" s="1000"/>
      <c r="DI63" s="1000"/>
      <c r="DJ63" s="1000"/>
      <c r="DK63" s="1000"/>
      <c r="DL63" s="1000"/>
      <c r="DM63" s="1000"/>
      <c r="DN63" s="1000"/>
      <c r="DO63" s="1000"/>
      <c r="DP63" s="1000"/>
      <c r="DQ63" s="1000"/>
      <c r="DR63" s="1000"/>
      <c r="DS63" s="1000"/>
      <c r="DT63" s="1000"/>
      <c r="DU63" s="1000"/>
      <c r="DV63" s="1000"/>
      <c r="DW63" s="1000"/>
      <c r="DX63" s="1000"/>
      <c r="DY63" s="1000"/>
      <c r="DZ63" s="1000"/>
      <c r="EA63" s="1000"/>
      <c r="EB63" s="1000"/>
      <c r="EC63" s="1000"/>
      <c r="ED63" s="269" t="str">
        <f t="shared" si="0"/>
        <v>xxxxxxxxxxxxxxxxxxxxxxxxxxxxxxxxxxxxxxxxxxxxxxxxxxxxxxxxxxxxxxxxxxxxxxxxxxxxxxxxxxxxxxxxxxxxxxxxxxxxxxxxxxxxxxxxxxxxxxxxxxxxxxxx</v>
      </c>
    </row>
    <row r="64" spans="1:134" x14ac:dyDescent="0.2">
      <c r="A64" s="280">
        <v>2325</v>
      </c>
      <c r="B64" s="338" t="s">
        <v>162</v>
      </c>
      <c r="C64" s="1535">
        <f>SUMPRODUCT(SUMIF(' Subsidiary Trial Balance Input'!$A:$A,'Subsidiary TB Converter '!$G64:$EC64,' Subsidiary Trial Balance Input'!C:C))</f>
        <v>0</v>
      </c>
      <c r="D64" s="1535">
        <f>SUMPRODUCT(SUMIF(' Subsidiary Trial Balance Input'!$A:$A,'Subsidiary TB Converter '!$G64:$EC64,' Subsidiary Trial Balance Input'!D:D))</f>
        <v>0</v>
      </c>
      <c r="E64" s="1535">
        <f>SUMPRODUCT(SUMIF(' Subsidiary Trial Balance Input'!$A:$A,'Subsidiary TB Converter '!$G64:$EC64,' Subsidiary Trial Balance Input'!E:E))</f>
        <v>0</v>
      </c>
      <c r="F64" s="1535"/>
      <c r="G64" s="1108"/>
      <c r="H64" s="1108"/>
      <c r="I64" s="1108"/>
      <c r="J64" s="1108"/>
      <c r="K64" s="1108"/>
      <c r="L64" s="1108"/>
      <c r="M64" s="1108"/>
      <c r="N64" s="1108"/>
      <c r="O64" s="1108"/>
      <c r="P64" s="1108"/>
      <c r="Q64" s="1108"/>
      <c r="R64" s="1108"/>
      <c r="S64" s="1108"/>
      <c r="T64" s="1108"/>
      <c r="U64" s="1108"/>
      <c r="V64" s="1108"/>
      <c r="W64" s="1108"/>
      <c r="X64" s="1108"/>
      <c r="Y64" s="1108"/>
      <c r="Z64" s="1000"/>
      <c r="AA64" s="1000"/>
      <c r="AB64" s="1000"/>
      <c r="AC64" s="1000"/>
      <c r="AD64" s="1000"/>
      <c r="AE64" s="1000"/>
      <c r="AF64" s="1000"/>
      <c r="AG64" s="1000"/>
      <c r="AH64" s="1000"/>
      <c r="AI64" s="1000"/>
      <c r="AJ64" s="1000"/>
      <c r="AK64" s="1000"/>
      <c r="AL64" s="1000"/>
      <c r="AM64" s="1000"/>
      <c r="AN64" s="1000"/>
      <c r="AO64" s="1000"/>
      <c r="AP64" s="1000"/>
      <c r="AQ64" s="1000"/>
      <c r="AR64" s="1000"/>
      <c r="AS64" s="1000"/>
      <c r="AT64" s="1000"/>
      <c r="AU64" s="1000"/>
      <c r="AV64" s="1000"/>
      <c r="AW64" s="1000"/>
      <c r="AX64" s="1000"/>
      <c r="AY64" s="1000"/>
      <c r="AZ64" s="1000"/>
      <c r="BA64" s="1000"/>
      <c r="BB64" s="1000"/>
      <c r="BC64" s="1000"/>
      <c r="BD64" s="1000"/>
      <c r="BE64" s="1000"/>
      <c r="BF64" s="1000"/>
      <c r="BG64" s="1000"/>
      <c r="BH64" s="1000"/>
      <c r="BI64" s="1000"/>
      <c r="BJ64" s="1000"/>
      <c r="BK64" s="1000"/>
      <c r="BL64" s="1000"/>
      <c r="BM64" s="1000"/>
      <c r="BN64" s="1000"/>
      <c r="BO64" s="1000"/>
      <c r="BP64" s="1000"/>
      <c r="BQ64" s="1000"/>
      <c r="BR64" s="1000"/>
      <c r="BS64" s="1000"/>
      <c r="BT64" s="1000"/>
      <c r="BU64" s="1000"/>
      <c r="BV64" s="1000"/>
      <c r="BW64" s="1000"/>
      <c r="BX64" s="1000"/>
      <c r="BY64" s="1000"/>
      <c r="BZ64" s="1000"/>
      <c r="CA64" s="1000"/>
      <c r="CB64" s="1000"/>
      <c r="CC64" s="1000"/>
      <c r="CD64" s="1000"/>
      <c r="CE64" s="1000"/>
      <c r="CF64" s="1000"/>
      <c r="CG64" s="1000"/>
      <c r="CH64" s="1000"/>
      <c r="CI64" s="1000"/>
      <c r="CJ64" s="1000"/>
      <c r="CK64" s="1000"/>
      <c r="CL64" s="1000"/>
      <c r="CM64" s="1000"/>
      <c r="CN64" s="1000"/>
      <c r="CO64" s="1000"/>
      <c r="CP64" s="1000"/>
      <c r="CQ64" s="1000"/>
      <c r="CR64" s="1000"/>
      <c r="CS64" s="1000"/>
      <c r="CT64" s="1000"/>
      <c r="CU64" s="1000"/>
      <c r="CV64" s="1000"/>
      <c r="CW64" s="1000"/>
      <c r="CX64" s="1000"/>
      <c r="CY64" s="1000"/>
      <c r="CZ64" s="1000"/>
      <c r="DA64" s="1000"/>
      <c r="DB64" s="1000"/>
      <c r="DC64" s="1000"/>
      <c r="DD64" s="1000"/>
      <c r="DE64" s="1000"/>
      <c r="DF64" s="1000"/>
      <c r="DG64" s="1000"/>
      <c r="DH64" s="1000"/>
      <c r="DI64" s="1000"/>
      <c r="DJ64" s="1000"/>
      <c r="DK64" s="1000"/>
      <c r="DL64" s="1000"/>
      <c r="DM64" s="1000"/>
      <c r="DN64" s="1000"/>
      <c r="DO64" s="1000"/>
      <c r="DP64" s="1000"/>
      <c r="DQ64" s="1000"/>
      <c r="DR64" s="1000"/>
      <c r="DS64" s="1000"/>
      <c r="DT64" s="1000"/>
      <c r="DU64" s="1000"/>
      <c r="DV64" s="1000"/>
      <c r="DW64" s="1000"/>
      <c r="DX64" s="1000"/>
      <c r="DY64" s="1000"/>
      <c r="DZ64" s="1000"/>
      <c r="EA64" s="1000"/>
      <c r="EB64" s="1000"/>
      <c r="EC64" s="1000"/>
      <c r="ED64" s="269" t="str">
        <f t="shared" si="0"/>
        <v>xxxxxxxxxxxxxxxxxxxxxxxxxxxxxxxxxxxxxxxxxxxxxxxxxxxxxxxxxxxxxxxxxxxxxxxxxxxxxxxxxxxxxxxxxxxxxxxxxxxxxxxxxxxxxxxxxxxxxxxxxxxxxxxx</v>
      </c>
    </row>
    <row r="65" spans="1:134" x14ac:dyDescent="0.2">
      <c r="A65" s="280">
        <v>2350</v>
      </c>
      <c r="B65" s="338" t="s">
        <v>114</v>
      </c>
      <c r="C65" s="1535">
        <f>SUMPRODUCT(SUMIF(' Subsidiary Trial Balance Input'!$A:$A,'Subsidiary TB Converter '!$G65:$EC65,' Subsidiary Trial Balance Input'!C:C))</f>
        <v>0</v>
      </c>
      <c r="D65" s="1535">
        <f>SUMPRODUCT(SUMIF(' Subsidiary Trial Balance Input'!$A:$A,'Subsidiary TB Converter '!$G65:$EC65,' Subsidiary Trial Balance Input'!D:D))</f>
        <v>0</v>
      </c>
      <c r="E65" s="1535">
        <f>SUMPRODUCT(SUMIF(' Subsidiary Trial Balance Input'!$A:$A,'Subsidiary TB Converter '!$G65:$EC65,' Subsidiary Trial Balance Input'!E:E))</f>
        <v>0</v>
      </c>
      <c r="F65" s="1535"/>
      <c r="G65" s="1108"/>
      <c r="H65" s="1108"/>
      <c r="I65" s="1000"/>
      <c r="J65" s="1108"/>
      <c r="K65" s="1108"/>
      <c r="L65" s="1108"/>
      <c r="M65" s="1108"/>
      <c r="N65" s="1108"/>
      <c r="O65" s="1108"/>
      <c r="P65" s="1108"/>
      <c r="Q65" s="1108"/>
      <c r="R65" s="1108"/>
      <c r="S65" s="1108"/>
      <c r="T65" s="1108"/>
      <c r="U65" s="1108"/>
      <c r="V65" s="1108"/>
      <c r="W65" s="1108"/>
      <c r="X65" s="1108"/>
      <c r="Y65" s="1108"/>
      <c r="Z65" s="1000"/>
      <c r="AA65" s="1000"/>
      <c r="AB65" s="1000"/>
      <c r="AC65" s="1000"/>
      <c r="AD65" s="1000"/>
      <c r="AE65" s="1000"/>
      <c r="AF65" s="1000"/>
      <c r="AG65" s="1000"/>
      <c r="AH65" s="1000"/>
      <c r="AI65" s="1000"/>
      <c r="AJ65" s="1000"/>
      <c r="AK65" s="1000"/>
      <c r="AL65" s="1000"/>
      <c r="AM65" s="1000"/>
      <c r="AN65" s="1000"/>
      <c r="AO65" s="1000"/>
      <c r="AP65" s="1000"/>
      <c r="AQ65" s="1000"/>
      <c r="AR65" s="1000"/>
      <c r="AS65" s="1000"/>
      <c r="AT65" s="1000"/>
      <c r="AU65" s="1000"/>
      <c r="AV65" s="1000"/>
      <c r="AW65" s="1000"/>
      <c r="AX65" s="1000"/>
      <c r="AY65" s="1000"/>
      <c r="AZ65" s="1000"/>
      <c r="BA65" s="1000"/>
      <c r="BB65" s="1000"/>
      <c r="BC65" s="1000"/>
      <c r="BD65" s="1000"/>
      <c r="BE65" s="1000"/>
      <c r="BF65" s="1000"/>
      <c r="BG65" s="1000"/>
      <c r="BH65" s="1000"/>
      <c r="BI65" s="1000"/>
      <c r="BJ65" s="1000"/>
      <c r="BK65" s="1000"/>
      <c r="BL65" s="1000"/>
      <c r="BM65" s="1000"/>
      <c r="BN65" s="1000"/>
      <c r="BO65" s="1000"/>
      <c r="BP65" s="1000"/>
      <c r="BQ65" s="1000"/>
      <c r="BR65" s="1000"/>
      <c r="BS65" s="1000"/>
      <c r="BT65" s="1000"/>
      <c r="BU65" s="1000"/>
      <c r="BV65" s="1000"/>
      <c r="BW65" s="1000"/>
      <c r="BX65" s="1000"/>
      <c r="BY65" s="1000"/>
      <c r="BZ65" s="1000"/>
      <c r="CA65" s="1000"/>
      <c r="CB65" s="1000"/>
      <c r="CC65" s="1000"/>
      <c r="CD65" s="1000"/>
      <c r="CE65" s="1000"/>
      <c r="CF65" s="1000"/>
      <c r="CG65" s="1000"/>
      <c r="CH65" s="1000"/>
      <c r="CI65" s="1000"/>
      <c r="CJ65" s="1000"/>
      <c r="CK65" s="1000"/>
      <c r="CL65" s="1000"/>
      <c r="CM65" s="1000"/>
      <c r="CN65" s="1000"/>
      <c r="CO65" s="1000"/>
      <c r="CP65" s="1000"/>
      <c r="CQ65" s="1000"/>
      <c r="CR65" s="1000"/>
      <c r="CS65" s="1000"/>
      <c r="CT65" s="1000"/>
      <c r="CU65" s="1000"/>
      <c r="CV65" s="1000"/>
      <c r="CW65" s="1000"/>
      <c r="CX65" s="1000"/>
      <c r="CY65" s="1000"/>
      <c r="CZ65" s="1000"/>
      <c r="DA65" s="1000"/>
      <c r="DB65" s="1000"/>
      <c r="DC65" s="1000"/>
      <c r="DD65" s="1000"/>
      <c r="DE65" s="1000"/>
      <c r="DF65" s="1000"/>
      <c r="DG65" s="1000"/>
      <c r="DH65" s="1000"/>
      <c r="DI65" s="1000"/>
      <c r="DJ65" s="1000"/>
      <c r="DK65" s="1000"/>
      <c r="DL65" s="1000"/>
      <c r="DM65" s="1000"/>
      <c r="DN65" s="1000"/>
      <c r="DO65" s="1000"/>
      <c r="DP65" s="1000"/>
      <c r="DQ65" s="1000"/>
      <c r="DR65" s="1000"/>
      <c r="DS65" s="1000"/>
      <c r="DT65" s="1000"/>
      <c r="DU65" s="1000"/>
      <c r="DV65" s="1000"/>
      <c r="DW65" s="1000"/>
      <c r="DX65" s="1000"/>
      <c r="DY65" s="1000"/>
      <c r="DZ65" s="1000"/>
      <c r="EA65" s="1000"/>
      <c r="EB65" s="1000"/>
      <c r="EC65" s="1000"/>
      <c r="ED65" s="269" t="str">
        <f t="shared" si="0"/>
        <v>xxxxxxxxxxxxxxxxxxxxxxxxxxxxxxxxxxxxxxxxxxxxxxxxxxxxxxxxxxxxxxxxxxxxxxxxxxxxxxxxxxxxxxxxxxxxxxxxxxxxxxxxxxxxxxxxxxxxxxxxxxxxxxxx</v>
      </c>
    </row>
    <row r="66" spans="1:134" x14ac:dyDescent="0.2">
      <c r="A66" s="280">
        <v>2370</v>
      </c>
      <c r="B66" s="338" t="s">
        <v>163</v>
      </c>
      <c r="C66" s="1535">
        <f>SUMPRODUCT(SUMIF(' Subsidiary Trial Balance Input'!$A:$A,'Subsidiary TB Converter '!$G66:$EC66,' Subsidiary Trial Balance Input'!C:C))</f>
        <v>0</v>
      </c>
      <c r="D66" s="1535">
        <f>SUMPRODUCT(SUMIF(' Subsidiary Trial Balance Input'!$A:$A,'Subsidiary TB Converter '!$G66:$EC66,' Subsidiary Trial Balance Input'!D:D))</f>
        <v>0</v>
      </c>
      <c r="E66" s="1535">
        <f>SUMPRODUCT(SUMIF(' Subsidiary Trial Balance Input'!$A:$A,'Subsidiary TB Converter '!$G66:$EC66,' Subsidiary Trial Balance Input'!E:E))</f>
        <v>0</v>
      </c>
      <c r="F66" s="1535"/>
      <c r="G66" s="1108"/>
      <c r="H66" s="1108"/>
      <c r="I66" s="1108"/>
      <c r="J66" s="1108"/>
      <c r="K66" s="1108"/>
      <c r="L66" s="1108"/>
      <c r="M66" s="1108"/>
      <c r="N66" s="1108"/>
      <c r="O66" s="1108"/>
      <c r="P66" s="1108"/>
      <c r="Q66" s="1108"/>
      <c r="R66" s="1108"/>
      <c r="S66" s="1108"/>
      <c r="T66" s="1108"/>
      <c r="U66" s="1108"/>
      <c r="V66" s="1108"/>
      <c r="W66" s="1108"/>
      <c r="X66" s="1108"/>
      <c r="Y66" s="1108"/>
      <c r="Z66" s="1000"/>
      <c r="AA66" s="1000"/>
      <c r="AB66" s="1000"/>
      <c r="AC66" s="1000"/>
      <c r="AD66" s="1000"/>
      <c r="AE66" s="1000"/>
      <c r="AF66" s="1000"/>
      <c r="AG66" s="1000"/>
      <c r="AH66" s="1000"/>
      <c r="AI66" s="1000"/>
      <c r="AJ66" s="1000"/>
      <c r="AK66" s="1000"/>
      <c r="AL66" s="1000"/>
      <c r="AM66" s="1000"/>
      <c r="AN66" s="1000"/>
      <c r="AO66" s="1000"/>
      <c r="AP66" s="1000"/>
      <c r="AQ66" s="1000"/>
      <c r="AR66" s="1000"/>
      <c r="AS66" s="1000"/>
      <c r="AT66" s="1000"/>
      <c r="AU66" s="1000"/>
      <c r="AV66" s="1000"/>
      <c r="AW66" s="1000"/>
      <c r="AX66" s="1000"/>
      <c r="AY66" s="1000"/>
      <c r="AZ66" s="1000"/>
      <c r="BA66" s="1000"/>
      <c r="BB66" s="1000"/>
      <c r="BC66" s="1000"/>
      <c r="BD66" s="1000"/>
      <c r="BE66" s="1000"/>
      <c r="BF66" s="1000"/>
      <c r="BG66" s="1000"/>
      <c r="BH66" s="1000"/>
      <c r="BI66" s="1000"/>
      <c r="BJ66" s="1000"/>
      <c r="BK66" s="1000"/>
      <c r="BL66" s="1000"/>
      <c r="BM66" s="1000"/>
      <c r="BN66" s="1000"/>
      <c r="BO66" s="1000"/>
      <c r="BP66" s="1000"/>
      <c r="BQ66" s="1000"/>
      <c r="BR66" s="1000"/>
      <c r="BS66" s="1000"/>
      <c r="BT66" s="1000"/>
      <c r="BU66" s="1000"/>
      <c r="BV66" s="1000"/>
      <c r="BW66" s="1000"/>
      <c r="BX66" s="1000"/>
      <c r="BY66" s="1000"/>
      <c r="BZ66" s="1000"/>
      <c r="CA66" s="1000"/>
      <c r="CB66" s="1000"/>
      <c r="CC66" s="1000"/>
      <c r="CD66" s="1000"/>
      <c r="CE66" s="1000"/>
      <c r="CF66" s="1000"/>
      <c r="CG66" s="1000"/>
      <c r="CH66" s="1000"/>
      <c r="CI66" s="1000"/>
      <c r="CJ66" s="1000"/>
      <c r="CK66" s="1000"/>
      <c r="CL66" s="1000"/>
      <c r="CM66" s="1000"/>
      <c r="CN66" s="1000"/>
      <c r="CO66" s="1000"/>
      <c r="CP66" s="1000"/>
      <c r="CQ66" s="1000"/>
      <c r="CR66" s="1000"/>
      <c r="CS66" s="1000"/>
      <c r="CT66" s="1000"/>
      <c r="CU66" s="1000"/>
      <c r="CV66" s="1000"/>
      <c r="CW66" s="1000"/>
      <c r="CX66" s="1000"/>
      <c r="CY66" s="1000"/>
      <c r="CZ66" s="1000"/>
      <c r="DA66" s="1000"/>
      <c r="DB66" s="1000"/>
      <c r="DC66" s="1000"/>
      <c r="DD66" s="1000"/>
      <c r="DE66" s="1000"/>
      <c r="DF66" s="1000"/>
      <c r="DG66" s="1000"/>
      <c r="DH66" s="1000"/>
      <c r="DI66" s="1000"/>
      <c r="DJ66" s="1000"/>
      <c r="DK66" s="1000"/>
      <c r="DL66" s="1000"/>
      <c r="DM66" s="1000"/>
      <c r="DN66" s="1000"/>
      <c r="DO66" s="1000"/>
      <c r="DP66" s="1000"/>
      <c r="DQ66" s="1000"/>
      <c r="DR66" s="1000"/>
      <c r="DS66" s="1000"/>
      <c r="DT66" s="1000"/>
      <c r="DU66" s="1000"/>
      <c r="DV66" s="1000"/>
      <c r="DW66" s="1000"/>
      <c r="DX66" s="1000"/>
      <c r="DY66" s="1000"/>
      <c r="DZ66" s="1000"/>
      <c r="EA66" s="1000"/>
      <c r="EB66" s="1000"/>
      <c r="EC66" s="1000"/>
      <c r="ED66" s="269" t="str">
        <f t="shared" si="0"/>
        <v>xxxxxxxxxxxxxxxxxxxxxxxxxxxxxxxxxxxxxxxxxxxxxxxxxxxxxxxxxxxxxxxxxxxxxxxxxxxxxxxxxxxxxxxxxxxxxxxxxxxxxxxxxxxxxxxxxxxxxxxxxxxxxxxx</v>
      </c>
    </row>
    <row r="67" spans="1:134" x14ac:dyDescent="0.2">
      <c r="A67" s="280">
        <v>2380</v>
      </c>
      <c r="B67" s="338" t="s">
        <v>164</v>
      </c>
      <c r="C67" s="1535">
        <f>SUMPRODUCT(SUMIF(' Subsidiary Trial Balance Input'!$A:$A,'Subsidiary TB Converter '!$G67:$EC67,' Subsidiary Trial Balance Input'!C:C))</f>
        <v>0</v>
      </c>
      <c r="D67" s="1535">
        <f>SUMPRODUCT(SUMIF(' Subsidiary Trial Balance Input'!$A:$A,'Subsidiary TB Converter '!$G67:$EC67,' Subsidiary Trial Balance Input'!D:D))</f>
        <v>0</v>
      </c>
      <c r="E67" s="1535">
        <f>SUMPRODUCT(SUMIF(' Subsidiary Trial Balance Input'!$A:$A,'Subsidiary TB Converter '!$G67:$EC67,' Subsidiary Trial Balance Input'!E:E))</f>
        <v>0</v>
      </c>
      <c r="F67" s="1535"/>
      <c r="G67" s="1108"/>
      <c r="H67" s="1108"/>
      <c r="I67" s="1108"/>
      <c r="J67" s="1108"/>
      <c r="K67" s="1108"/>
      <c r="L67" s="1108"/>
      <c r="M67" s="1108"/>
      <c r="N67" s="1108"/>
      <c r="O67" s="1108"/>
      <c r="P67" s="1108"/>
      <c r="Q67" s="1108"/>
      <c r="R67" s="1108"/>
      <c r="S67" s="1108"/>
      <c r="T67" s="1108"/>
      <c r="U67" s="1108"/>
      <c r="V67" s="1108"/>
      <c r="W67" s="1108"/>
      <c r="X67" s="1108"/>
      <c r="Y67" s="1108"/>
      <c r="Z67" s="1000"/>
      <c r="AA67" s="1000"/>
      <c r="AB67" s="1000"/>
      <c r="AC67" s="1000"/>
      <c r="AD67" s="1000"/>
      <c r="AE67" s="1000"/>
      <c r="AF67" s="1000"/>
      <c r="AG67" s="1000"/>
      <c r="AH67" s="1000"/>
      <c r="AI67" s="1000"/>
      <c r="AJ67" s="1000"/>
      <c r="AK67" s="1000"/>
      <c r="AL67" s="1000"/>
      <c r="AM67" s="1000"/>
      <c r="AN67" s="1000"/>
      <c r="AO67" s="1000"/>
      <c r="AP67" s="1000"/>
      <c r="AQ67" s="1000"/>
      <c r="AR67" s="1000"/>
      <c r="AS67" s="1000"/>
      <c r="AT67" s="1000"/>
      <c r="AU67" s="1000"/>
      <c r="AV67" s="1000"/>
      <c r="AW67" s="1000"/>
      <c r="AX67" s="1000"/>
      <c r="AY67" s="1000"/>
      <c r="AZ67" s="1000"/>
      <c r="BA67" s="1000"/>
      <c r="BB67" s="1000"/>
      <c r="BC67" s="1000"/>
      <c r="BD67" s="1000"/>
      <c r="BE67" s="1000"/>
      <c r="BF67" s="1000"/>
      <c r="BG67" s="1000"/>
      <c r="BH67" s="1000"/>
      <c r="BI67" s="1000"/>
      <c r="BJ67" s="1000"/>
      <c r="BK67" s="1000"/>
      <c r="BL67" s="1000"/>
      <c r="BM67" s="1000"/>
      <c r="BN67" s="1000"/>
      <c r="BO67" s="1000"/>
      <c r="BP67" s="1000"/>
      <c r="BQ67" s="1000"/>
      <c r="BR67" s="1000"/>
      <c r="BS67" s="1000"/>
      <c r="BT67" s="1000"/>
      <c r="BU67" s="1000"/>
      <c r="BV67" s="1000"/>
      <c r="BW67" s="1000"/>
      <c r="BX67" s="1000"/>
      <c r="BY67" s="1000"/>
      <c r="BZ67" s="1000"/>
      <c r="CA67" s="1000"/>
      <c r="CB67" s="1000"/>
      <c r="CC67" s="1000"/>
      <c r="CD67" s="1000"/>
      <c r="CE67" s="1000"/>
      <c r="CF67" s="1000"/>
      <c r="CG67" s="1000"/>
      <c r="CH67" s="1000"/>
      <c r="CI67" s="1000"/>
      <c r="CJ67" s="1000"/>
      <c r="CK67" s="1000"/>
      <c r="CL67" s="1000"/>
      <c r="CM67" s="1000"/>
      <c r="CN67" s="1000"/>
      <c r="CO67" s="1000"/>
      <c r="CP67" s="1000"/>
      <c r="CQ67" s="1000"/>
      <c r="CR67" s="1000"/>
      <c r="CS67" s="1000"/>
      <c r="CT67" s="1000"/>
      <c r="CU67" s="1000"/>
      <c r="CV67" s="1000"/>
      <c r="CW67" s="1000"/>
      <c r="CX67" s="1000"/>
      <c r="CY67" s="1000"/>
      <c r="CZ67" s="1000"/>
      <c r="DA67" s="1000"/>
      <c r="DB67" s="1000"/>
      <c r="DC67" s="1000"/>
      <c r="DD67" s="1000"/>
      <c r="DE67" s="1000"/>
      <c r="DF67" s="1000"/>
      <c r="DG67" s="1000"/>
      <c r="DH67" s="1000"/>
      <c r="DI67" s="1000"/>
      <c r="DJ67" s="1000"/>
      <c r="DK67" s="1000"/>
      <c r="DL67" s="1000"/>
      <c r="DM67" s="1000"/>
      <c r="DN67" s="1000"/>
      <c r="DO67" s="1000"/>
      <c r="DP67" s="1000"/>
      <c r="DQ67" s="1000"/>
      <c r="DR67" s="1000"/>
      <c r="DS67" s="1000"/>
      <c r="DT67" s="1000"/>
      <c r="DU67" s="1000"/>
      <c r="DV67" s="1000"/>
      <c r="DW67" s="1000"/>
      <c r="DX67" s="1000"/>
      <c r="DY67" s="1000"/>
      <c r="DZ67" s="1000"/>
      <c r="EA67" s="1000"/>
      <c r="EB67" s="1000"/>
      <c r="EC67" s="1000"/>
      <c r="ED67" s="269" t="str">
        <f t="shared" si="0"/>
        <v>xxxxxxxxxxxxxxxxxxxxxxxxxxxxxxxxxxxxxxxxxxxxxxxxxxxxxxxxxxxxxxxxxxxxxxxxxxxxxxxxxxxxxxxxxxxxxxxxxxxxxxxxxxxxxxxxxxxxxxxxxxxxxxxx</v>
      </c>
    </row>
    <row r="68" spans="1:134" x14ac:dyDescent="0.2">
      <c r="A68" s="280"/>
      <c r="B68" s="587"/>
      <c r="C68" s="1535"/>
      <c r="D68" s="1535"/>
      <c r="E68" s="1535"/>
      <c r="F68" s="1535"/>
      <c r="G68" s="1000"/>
      <c r="H68" s="1000"/>
      <c r="I68" s="1000"/>
      <c r="J68" s="1000"/>
      <c r="K68" s="1000"/>
      <c r="L68" s="1000"/>
      <c r="M68" s="1000"/>
      <c r="N68" s="1000"/>
      <c r="O68" s="1000"/>
      <c r="P68" s="1000"/>
      <c r="Q68" s="1000"/>
      <c r="R68" s="1000"/>
      <c r="S68" s="1000"/>
      <c r="T68" s="1000"/>
      <c r="U68" s="1000"/>
      <c r="V68" s="1000"/>
      <c r="W68" s="1000"/>
      <c r="X68" s="1000"/>
      <c r="Y68" s="1000"/>
      <c r="Z68" s="1000"/>
      <c r="AA68" s="1000"/>
      <c r="AB68" s="1000"/>
      <c r="AC68" s="1000"/>
      <c r="AD68" s="1000"/>
      <c r="AE68" s="1000"/>
      <c r="AF68" s="1000"/>
      <c r="AG68" s="1000"/>
      <c r="AH68" s="1000"/>
      <c r="AI68" s="1000"/>
      <c r="AJ68" s="1000"/>
      <c r="AK68" s="1000"/>
      <c r="AL68" s="1000"/>
      <c r="AM68" s="1000"/>
      <c r="AN68" s="1000"/>
      <c r="AO68" s="1000"/>
      <c r="AP68" s="1000"/>
      <c r="AQ68" s="1000"/>
      <c r="AR68" s="1000"/>
      <c r="AS68" s="1000"/>
      <c r="AT68" s="1000"/>
      <c r="AU68" s="1000"/>
      <c r="AV68" s="1000"/>
      <c r="AW68" s="1000"/>
      <c r="AX68" s="1000"/>
      <c r="AY68" s="1000"/>
      <c r="AZ68" s="1000"/>
      <c r="BA68" s="1000"/>
      <c r="BB68" s="1000"/>
      <c r="BC68" s="1000"/>
      <c r="BD68" s="1000"/>
      <c r="BE68" s="1000"/>
      <c r="BF68" s="1000"/>
      <c r="BG68" s="1000"/>
      <c r="BH68" s="1000"/>
      <c r="BI68" s="1000"/>
      <c r="BJ68" s="1000"/>
      <c r="BK68" s="1000"/>
      <c r="BL68" s="1000"/>
      <c r="BM68" s="1000"/>
      <c r="BN68" s="1000"/>
      <c r="BO68" s="1000"/>
      <c r="BP68" s="1000"/>
      <c r="BQ68" s="1000"/>
      <c r="BR68" s="1000"/>
      <c r="BS68" s="1000"/>
      <c r="BT68" s="1000"/>
      <c r="BU68" s="1000"/>
      <c r="BV68" s="1000"/>
      <c r="BW68" s="1000"/>
      <c r="BX68" s="1000"/>
      <c r="BY68" s="1000"/>
      <c r="BZ68" s="1000"/>
      <c r="CA68" s="1000"/>
      <c r="CB68" s="1000"/>
      <c r="CC68" s="1000"/>
      <c r="CD68" s="1000"/>
      <c r="CE68" s="1000"/>
      <c r="CF68" s="1000"/>
      <c r="CG68" s="1000"/>
      <c r="CH68" s="1000"/>
      <c r="CI68" s="1000"/>
      <c r="CJ68" s="1000"/>
      <c r="CK68" s="1000"/>
      <c r="CL68" s="1000"/>
      <c r="CM68" s="1000"/>
      <c r="CN68" s="1000"/>
      <c r="CO68" s="1000"/>
      <c r="CP68" s="1000"/>
      <c r="CQ68" s="1000"/>
      <c r="CR68" s="1000"/>
      <c r="CS68" s="1000"/>
      <c r="CT68" s="1000"/>
      <c r="CU68" s="1000"/>
      <c r="CV68" s="1000"/>
      <c r="CW68" s="1000"/>
      <c r="CX68" s="1000"/>
      <c r="CY68" s="1000"/>
      <c r="CZ68" s="1000"/>
      <c r="DA68" s="1000"/>
      <c r="DB68" s="1000"/>
      <c r="DC68" s="1000"/>
      <c r="DD68" s="1000"/>
      <c r="DE68" s="1000"/>
      <c r="DF68" s="1000"/>
      <c r="DG68" s="1000"/>
      <c r="DH68" s="1000"/>
      <c r="DI68" s="1000"/>
      <c r="DJ68" s="1000"/>
      <c r="DK68" s="1000"/>
      <c r="DL68" s="1000"/>
      <c r="DM68" s="1000"/>
      <c r="DN68" s="1000"/>
      <c r="DO68" s="1000"/>
      <c r="DP68" s="1000"/>
      <c r="DQ68" s="1000"/>
      <c r="DR68" s="1000"/>
      <c r="DS68" s="1000"/>
      <c r="DT68" s="1000"/>
      <c r="DU68" s="1000"/>
      <c r="DV68" s="1000"/>
      <c r="DW68" s="1000"/>
      <c r="DX68" s="1000"/>
      <c r="DY68" s="1000"/>
      <c r="DZ68" s="1000"/>
      <c r="EA68" s="1000"/>
      <c r="EB68" s="1000"/>
      <c r="EC68" s="1000"/>
      <c r="ED68" s="269" t="str">
        <f t="shared" si="0"/>
        <v>xxxxxxxxxxxxxxxxxxxxxxxxxxxxxxxxxxxxxxxxxxxxxxxxxxxxxxxxxxxxxxxxxxxxxxxxxxxxxxxxxxxxxxxxxxxxxxxxxxxxxxxxxxxxxxxxxxxxxxxxxxxxxxxx</v>
      </c>
    </row>
    <row r="69" spans="1:134" x14ac:dyDescent="0.2">
      <c r="A69" s="342"/>
      <c r="B69" s="344" t="s">
        <v>165</v>
      </c>
      <c r="C69" s="1538"/>
      <c r="D69" s="1538"/>
      <c r="E69" s="1538"/>
      <c r="F69" s="1538"/>
      <c r="G69" s="1002"/>
      <c r="H69" s="1002"/>
      <c r="I69" s="1002"/>
      <c r="J69" s="1002"/>
      <c r="K69" s="1002"/>
      <c r="L69" s="1002"/>
      <c r="M69" s="1002"/>
      <c r="N69" s="1002"/>
      <c r="O69" s="1002"/>
      <c r="P69" s="1002"/>
      <c r="Q69" s="1002"/>
      <c r="R69" s="1002"/>
      <c r="S69" s="1002"/>
      <c r="T69" s="1002"/>
      <c r="U69" s="1002"/>
      <c r="V69" s="1002"/>
      <c r="W69" s="1002"/>
      <c r="X69" s="1002"/>
      <c r="Y69" s="1002"/>
      <c r="Z69" s="1002"/>
      <c r="AA69" s="1002"/>
      <c r="AB69" s="1002"/>
      <c r="AC69" s="1002"/>
      <c r="AD69" s="1002"/>
      <c r="AE69" s="1002"/>
      <c r="AF69" s="1002"/>
      <c r="AG69" s="1002"/>
      <c r="AH69" s="1002"/>
      <c r="AI69" s="1002"/>
      <c r="AJ69" s="1002"/>
      <c r="AK69" s="1002"/>
      <c r="AL69" s="1002"/>
      <c r="AM69" s="1002"/>
      <c r="AN69" s="1002"/>
      <c r="AO69" s="1002"/>
      <c r="AP69" s="1002"/>
      <c r="AQ69" s="1002"/>
      <c r="AR69" s="1002"/>
      <c r="AS69" s="1002"/>
      <c r="AT69" s="1002"/>
      <c r="AU69" s="1002"/>
      <c r="AV69" s="1002"/>
      <c r="AW69" s="1002"/>
      <c r="AX69" s="1002"/>
      <c r="AY69" s="1002"/>
      <c r="AZ69" s="1002"/>
      <c r="BA69" s="1002"/>
      <c r="BB69" s="1002"/>
      <c r="BC69" s="1002"/>
      <c r="BD69" s="1002"/>
      <c r="BE69" s="1002"/>
      <c r="BF69" s="1002"/>
      <c r="BG69" s="1002"/>
      <c r="BH69" s="1002"/>
      <c r="BI69" s="1002"/>
      <c r="BJ69" s="1002"/>
      <c r="BK69" s="1002"/>
      <c r="BL69" s="1002"/>
      <c r="BM69" s="1002"/>
      <c r="BN69" s="1002"/>
      <c r="BO69" s="1002"/>
      <c r="BP69" s="1002"/>
      <c r="BQ69" s="1002"/>
      <c r="BR69" s="1002"/>
      <c r="BS69" s="1002"/>
      <c r="BT69" s="1002"/>
      <c r="BU69" s="1002"/>
      <c r="BV69" s="1002"/>
      <c r="BW69" s="1002"/>
      <c r="BX69" s="1002"/>
      <c r="BY69" s="1002"/>
      <c r="BZ69" s="1002"/>
      <c r="CA69" s="1002"/>
      <c r="CB69" s="1002"/>
      <c r="CC69" s="1002"/>
      <c r="CD69" s="1002"/>
      <c r="CE69" s="1002"/>
      <c r="CF69" s="1002"/>
      <c r="CG69" s="1002"/>
      <c r="CH69" s="1002"/>
      <c r="CI69" s="1002"/>
      <c r="CJ69" s="1002"/>
      <c r="CK69" s="1002"/>
      <c r="CL69" s="1002"/>
      <c r="CM69" s="1002"/>
      <c r="CN69" s="1002"/>
      <c r="CO69" s="1002"/>
      <c r="CP69" s="1002"/>
      <c r="CQ69" s="1002"/>
      <c r="CR69" s="1002"/>
      <c r="CS69" s="1002"/>
      <c r="CT69" s="1002"/>
      <c r="CU69" s="1002"/>
      <c r="CV69" s="1002"/>
      <c r="CW69" s="1002"/>
      <c r="CX69" s="1002"/>
      <c r="CY69" s="1002"/>
      <c r="CZ69" s="1002"/>
      <c r="DA69" s="1002"/>
      <c r="DB69" s="1002"/>
      <c r="DC69" s="1002"/>
      <c r="DD69" s="1002"/>
      <c r="DE69" s="1002"/>
      <c r="DF69" s="1002"/>
      <c r="DG69" s="1002"/>
      <c r="DH69" s="1002"/>
      <c r="DI69" s="1002"/>
      <c r="DJ69" s="1002"/>
      <c r="DK69" s="1002"/>
      <c r="DL69" s="1002"/>
      <c r="DM69" s="1002"/>
      <c r="DN69" s="1002"/>
      <c r="DO69" s="1002"/>
      <c r="DP69" s="1002"/>
      <c r="DQ69" s="1002"/>
      <c r="DR69" s="1002"/>
      <c r="DS69" s="1002"/>
      <c r="DT69" s="1002"/>
      <c r="DU69" s="1002"/>
      <c r="DV69" s="1002"/>
      <c r="DW69" s="1002"/>
      <c r="DX69" s="1002"/>
      <c r="DY69" s="1002"/>
      <c r="DZ69" s="1002"/>
      <c r="EA69" s="1002"/>
      <c r="EB69" s="1002"/>
      <c r="EC69" s="1002"/>
      <c r="ED69" s="269" t="str">
        <f t="shared" si="0"/>
        <v>xxxxxxxxxxxxxxxxxxxxxxxxxxxxxxxxxxxxxxxxxxxxxxxxxxxxxxxxxxxxxxxxxxxxxxxxxxxxxxxxxxxxxxxxxxxxxxxxxxxxxxxxxxxxxxxxxxxxxxxxxxxxxxxx</v>
      </c>
    </row>
    <row r="70" spans="1:134" x14ac:dyDescent="0.2">
      <c r="A70" s="280"/>
      <c r="B70" s="909" t="s">
        <v>143</v>
      </c>
      <c r="C70" s="1535"/>
      <c r="D70" s="1535"/>
      <c r="E70" s="1535"/>
      <c r="F70" s="1535"/>
      <c r="G70" s="998"/>
      <c r="H70" s="998"/>
      <c r="I70" s="998"/>
      <c r="J70" s="998"/>
      <c r="K70" s="998"/>
      <c r="L70" s="998"/>
      <c r="M70" s="998"/>
      <c r="N70" s="998"/>
      <c r="O70" s="998"/>
      <c r="P70" s="998"/>
      <c r="Q70" s="998"/>
      <c r="R70" s="998"/>
      <c r="S70" s="998"/>
      <c r="T70" s="998"/>
      <c r="U70" s="998"/>
      <c r="V70" s="998"/>
      <c r="W70" s="998"/>
      <c r="X70" s="998"/>
      <c r="Y70" s="998"/>
      <c r="Z70" s="998"/>
      <c r="AA70" s="998"/>
      <c r="AB70" s="998"/>
      <c r="AC70" s="998"/>
      <c r="AD70" s="998"/>
      <c r="AE70" s="998"/>
      <c r="AF70" s="998"/>
      <c r="AG70" s="998"/>
      <c r="AH70" s="998"/>
      <c r="AI70" s="998"/>
      <c r="AJ70" s="998"/>
      <c r="AK70" s="998"/>
      <c r="AL70" s="998"/>
      <c r="AM70" s="998"/>
      <c r="AN70" s="998"/>
      <c r="AO70" s="998"/>
      <c r="AP70" s="998"/>
      <c r="AQ70" s="998"/>
      <c r="AR70" s="998"/>
      <c r="AS70" s="998"/>
      <c r="AT70" s="998"/>
      <c r="AU70" s="998"/>
      <c r="AV70" s="998"/>
      <c r="AW70" s="998"/>
      <c r="AX70" s="998"/>
      <c r="AY70" s="998"/>
      <c r="AZ70" s="998"/>
      <c r="BA70" s="998"/>
      <c r="BB70" s="998"/>
      <c r="BC70" s="998"/>
      <c r="BD70" s="998"/>
      <c r="BE70" s="998"/>
      <c r="BF70" s="998"/>
      <c r="BG70" s="998"/>
      <c r="BH70" s="998"/>
      <c r="BI70" s="998"/>
      <c r="BJ70" s="998"/>
      <c r="BK70" s="998"/>
      <c r="BL70" s="998"/>
      <c r="BM70" s="998"/>
      <c r="BN70" s="998"/>
      <c r="BO70" s="998"/>
      <c r="BP70" s="998"/>
      <c r="BQ70" s="998"/>
      <c r="BR70" s="998"/>
      <c r="BS70" s="998"/>
      <c r="BT70" s="998"/>
      <c r="BU70" s="998"/>
      <c r="BV70" s="998"/>
      <c r="BW70" s="998"/>
      <c r="BX70" s="998"/>
      <c r="BY70" s="998"/>
      <c r="BZ70" s="998"/>
      <c r="CA70" s="998"/>
      <c r="CB70" s="998"/>
      <c r="CC70" s="998"/>
      <c r="CD70" s="998"/>
      <c r="CE70" s="998"/>
      <c r="CF70" s="998"/>
      <c r="CG70" s="998"/>
      <c r="CH70" s="998"/>
      <c r="CI70" s="998"/>
      <c r="CJ70" s="998"/>
      <c r="CK70" s="998"/>
      <c r="CL70" s="998"/>
      <c r="CM70" s="998"/>
      <c r="CN70" s="998"/>
      <c r="CO70" s="998"/>
      <c r="CP70" s="998"/>
      <c r="CQ70" s="998"/>
      <c r="CR70" s="998"/>
      <c r="CS70" s="998"/>
      <c r="CT70" s="998"/>
      <c r="CU70" s="998"/>
      <c r="CV70" s="998"/>
      <c r="CW70" s="998"/>
      <c r="CX70" s="998"/>
      <c r="CY70" s="998"/>
      <c r="CZ70" s="998"/>
      <c r="DA70" s="998"/>
      <c r="DB70" s="998"/>
      <c r="DC70" s="998"/>
      <c r="DD70" s="998"/>
      <c r="DE70" s="998"/>
      <c r="DF70" s="998"/>
      <c r="DG70" s="998"/>
      <c r="DH70" s="998"/>
      <c r="DI70" s="998"/>
      <c r="DJ70" s="998"/>
      <c r="DK70" s="998"/>
      <c r="DL70" s="998"/>
      <c r="DM70" s="998"/>
      <c r="DN70" s="998"/>
      <c r="DO70" s="998"/>
      <c r="DP70" s="998"/>
      <c r="DQ70" s="998"/>
      <c r="DR70" s="998"/>
      <c r="DS70" s="998"/>
      <c r="DT70" s="998"/>
      <c r="DU70" s="998"/>
      <c r="DV70" s="998"/>
      <c r="DW70" s="998"/>
      <c r="DX70" s="998"/>
      <c r="DY70" s="998"/>
      <c r="DZ70" s="998"/>
      <c r="EA70" s="998"/>
      <c r="EB70" s="998"/>
      <c r="EC70" s="998"/>
      <c r="ED70" s="269" t="str">
        <f t="shared" si="0"/>
        <v>xxxxxxxxxxxxxxxxxxxxxxxxxxxxxxxxxxxxxxxxxxxxxxxxxxxxxxxxxxxxxxxxxxxxxxxxxxxxxxxxxxxxxxxxxxxxxxxxxxxxxxxxxxxxxxxxxxxxxxxxxxxxxxxx</v>
      </c>
    </row>
    <row r="71" spans="1:134" x14ac:dyDescent="0.2">
      <c r="A71" s="280">
        <v>2120</v>
      </c>
      <c r="B71" s="338" t="s">
        <v>166</v>
      </c>
      <c r="C71" s="1535">
        <f>SUMPRODUCT(SUMIF(' Subsidiary Trial Balance Input'!$A:$A,'Subsidiary TB Converter '!$G71:$EC71,' Subsidiary Trial Balance Input'!C:C))</f>
        <v>0</v>
      </c>
      <c r="D71" s="1535">
        <f>SUMPRODUCT(SUMIF(' Subsidiary Trial Balance Input'!$A:$A,'Subsidiary TB Converter '!$G71:$EC71,' Subsidiary Trial Balance Input'!D:D))</f>
        <v>0</v>
      </c>
      <c r="E71" s="1535">
        <f>SUMPRODUCT(SUMIF(' Subsidiary Trial Balance Input'!$A:$A,'Subsidiary TB Converter '!$G71:$EC71,' Subsidiary Trial Balance Input'!E:E))</f>
        <v>0</v>
      </c>
      <c r="F71" s="1535"/>
      <c r="G71" s="1108"/>
      <c r="H71" s="1108"/>
      <c r="I71" s="1108"/>
      <c r="J71" s="1108"/>
      <c r="K71" s="1108"/>
      <c r="L71" s="1108"/>
      <c r="M71" s="1108"/>
      <c r="N71" s="1108"/>
      <c r="O71" s="1108"/>
      <c r="P71" s="1000"/>
      <c r="Q71" s="1000"/>
      <c r="R71" s="1000"/>
      <c r="S71" s="1000"/>
      <c r="T71" s="1000"/>
      <c r="U71" s="1000"/>
      <c r="V71" s="1000"/>
      <c r="W71" s="1000"/>
      <c r="X71" s="1000"/>
      <c r="Y71" s="1000"/>
      <c r="Z71" s="1000"/>
      <c r="AA71" s="1000"/>
      <c r="AB71" s="1000"/>
      <c r="AC71" s="1000"/>
      <c r="AD71" s="1000"/>
      <c r="AE71" s="1000"/>
      <c r="AF71" s="1000"/>
      <c r="AG71" s="1000"/>
      <c r="AH71" s="1000"/>
      <c r="AI71" s="1000"/>
      <c r="AJ71" s="1000"/>
      <c r="AK71" s="1000"/>
      <c r="AL71" s="1000"/>
      <c r="AM71" s="1000"/>
      <c r="AN71" s="1000"/>
      <c r="AO71" s="1000"/>
      <c r="AP71" s="1000"/>
      <c r="AQ71" s="1000"/>
      <c r="AR71" s="1000"/>
      <c r="AS71" s="1000"/>
      <c r="AT71" s="1000"/>
      <c r="AU71" s="1000"/>
      <c r="AV71" s="1000"/>
      <c r="AW71" s="1000"/>
      <c r="AX71" s="1000"/>
      <c r="AY71" s="1000"/>
      <c r="AZ71" s="1000"/>
      <c r="BA71" s="1000"/>
      <c r="BB71" s="1000"/>
      <c r="BC71" s="1000"/>
      <c r="BD71" s="1000"/>
      <c r="BE71" s="1000"/>
      <c r="BF71" s="1000"/>
      <c r="BG71" s="1000"/>
      <c r="BH71" s="1000"/>
      <c r="BI71" s="1000"/>
      <c r="BJ71" s="1000"/>
      <c r="BK71" s="1000"/>
      <c r="BL71" s="1000"/>
      <c r="BM71" s="1000"/>
      <c r="BN71" s="1000"/>
      <c r="BO71" s="1000"/>
      <c r="BP71" s="1000"/>
      <c r="BQ71" s="1000"/>
      <c r="BR71" s="1000"/>
      <c r="BS71" s="1000"/>
      <c r="BT71" s="1000"/>
      <c r="BU71" s="1000"/>
      <c r="BV71" s="1000"/>
      <c r="BW71" s="1000"/>
      <c r="BX71" s="1000"/>
      <c r="BY71" s="1000"/>
      <c r="BZ71" s="1000"/>
      <c r="CA71" s="1000"/>
      <c r="CB71" s="1000"/>
      <c r="CC71" s="1000"/>
      <c r="CD71" s="1000"/>
      <c r="CE71" s="1000"/>
      <c r="CF71" s="1000"/>
      <c r="CG71" s="1000"/>
      <c r="CH71" s="1000"/>
      <c r="CI71" s="1000"/>
      <c r="CJ71" s="1000"/>
      <c r="CK71" s="1000"/>
      <c r="CL71" s="1000"/>
      <c r="CM71" s="1000"/>
      <c r="CN71" s="1000"/>
      <c r="CO71" s="1000"/>
      <c r="CP71" s="1000"/>
      <c r="CQ71" s="1000"/>
      <c r="CR71" s="1000"/>
      <c r="CS71" s="1000"/>
      <c r="CT71" s="1000"/>
      <c r="CU71" s="1000"/>
      <c r="CV71" s="1000"/>
      <c r="CW71" s="1000"/>
      <c r="CX71" s="1000"/>
      <c r="CY71" s="1000"/>
      <c r="CZ71" s="1000"/>
      <c r="DA71" s="1000"/>
      <c r="DB71" s="1000"/>
      <c r="DC71" s="1000"/>
      <c r="DD71" s="1000"/>
      <c r="DE71" s="1000"/>
      <c r="DF71" s="1000"/>
      <c r="DG71" s="1000"/>
      <c r="DH71" s="1000"/>
      <c r="DI71" s="1000"/>
      <c r="DJ71" s="1000"/>
      <c r="DK71" s="1000"/>
      <c r="DL71" s="1000"/>
      <c r="DM71" s="1000"/>
      <c r="DN71" s="1000"/>
      <c r="DO71" s="1000"/>
      <c r="DP71" s="1000"/>
      <c r="DQ71" s="1000"/>
      <c r="DR71" s="1000"/>
      <c r="DS71" s="1000"/>
      <c r="DT71" s="1000"/>
      <c r="DU71" s="1000"/>
      <c r="DV71" s="1000"/>
      <c r="DW71" s="1000"/>
      <c r="DX71" s="1000"/>
      <c r="DY71" s="1000"/>
      <c r="DZ71" s="1000"/>
      <c r="EA71" s="1000"/>
      <c r="EB71" s="1000"/>
      <c r="EC71" s="1000"/>
      <c r="ED71" s="269" t="str">
        <f t="shared" si="0"/>
        <v>xxxxxxxxxxxxxxxxxxxxxxxxxxxxxxxxxxxxxxxxxxxxxxxxxxxxxxxxxxxxxxxxxxxxxxxxxxxxxxxxxxxxxxxxxxxxxxxxxxxxxxxxxxxxxxxxxxxxxxxxxxxxxxxx</v>
      </c>
    </row>
    <row r="72" spans="1:134" x14ac:dyDescent="0.2">
      <c r="A72" s="280">
        <v>2130</v>
      </c>
      <c r="B72" s="338" t="s">
        <v>167</v>
      </c>
      <c r="C72" s="1535">
        <f>SUMPRODUCT(SUMIF(' Subsidiary Trial Balance Input'!$A:$A,'Subsidiary TB Converter '!$G72:$EC72,' Subsidiary Trial Balance Input'!C:C))</f>
        <v>0</v>
      </c>
      <c r="D72" s="1535">
        <f>SUMPRODUCT(SUMIF(' Subsidiary Trial Balance Input'!$A:$A,'Subsidiary TB Converter '!$G72:$EC72,' Subsidiary Trial Balance Input'!D:D))</f>
        <v>0</v>
      </c>
      <c r="E72" s="1535">
        <f>SUMPRODUCT(SUMIF(' Subsidiary Trial Balance Input'!$A:$A,'Subsidiary TB Converter '!$G72:$EC72,' Subsidiary Trial Balance Input'!E:E))</f>
        <v>0</v>
      </c>
      <c r="F72" s="1535"/>
      <c r="G72" s="1108"/>
      <c r="H72" s="998"/>
      <c r="I72" s="998"/>
      <c r="J72" s="998"/>
      <c r="K72" s="998"/>
      <c r="L72" s="998"/>
      <c r="M72" s="998"/>
      <c r="N72" s="998"/>
      <c r="O72" s="998"/>
      <c r="P72" s="1000"/>
      <c r="Q72" s="1000"/>
      <c r="R72" s="1000"/>
      <c r="S72" s="1000"/>
      <c r="T72" s="1000"/>
      <c r="U72" s="1000"/>
      <c r="V72" s="1000"/>
      <c r="W72" s="1000"/>
      <c r="X72" s="1000"/>
      <c r="Y72" s="1000"/>
      <c r="Z72" s="1000"/>
      <c r="AA72" s="1000"/>
      <c r="AB72" s="1000"/>
      <c r="AC72" s="1000"/>
      <c r="AD72" s="1000"/>
      <c r="AE72" s="1000"/>
      <c r="AF72" s="1000"/>
      <c r="AG72" s="1000"/>
      <c r="AH72" s="1000"/>
      <c r="AI72" s="1000"/>
      <c r="AJ72" s="1000"/>
      <c r="AK72" s="1000"/>
      <c r="AL72" s="1000"/>
      <c r="AM72" s="1000"/>
      <c r="AN72" s="1000"/>
      <c r="AO72" s="1000"/>
      <c r="AP72" s="1000"/>
      <c r="AQ72" s="1000"/>
      <c r="AR72" s="1000"/>
      <c r="AS72" s="1000"/>
      <c r="AT72" s="1000"/>
      <c r="AU72" s="1000"/>
      <c r="AV72" s="1000"/>
      <c r="AW72" s="1000"/>
      <c r="AX72" s="1000"/>
      <c r="AY72" s="1000"/>
      <c r="AZ72" s="1000"/>
      <c r="BA72" s="1000"/>
      <c r="BB72" s="1000"/>
      <c r="BC72" s="1000"/>
      <c r="BD72" s="1000"/>
      <c r="BE72" s="1000"/>
      <c r="BF72" s="1000"/>
      <c r="BG72" s="1000"/>
      <c r="BH72" s="1000"/>
      <c r="BI72" s="1000"/>
      <c r="BJ72" s="1000"/>
      <c r="BK72" s="1000"/>
      <c r="BL72" s="1000"/>
      <c r="BM72" s="1000"/>
      <c r="BN72" s="1000"/>
      <c r="BO72" s="1000"/>
      <c r="BP72" s="1000"/>
      <c r="BQ72" s="1000"/>
      <c r="BR72" s="1000"/>
      <c r="BS72" s="1000"/>
      <c r="BT72" s="1000"/>
      <c r="BU72" s="1000"/>
      <c r="BV72" s="1000"/>
      <c r="BW72" s="1000"/>
      <c r="BX72" s="1000"/>
      <c r="BY72" s="1000"/>
      <c r="BZ72" s="1000"/>
      <c r="CA72" s="1000"/>
      <c r="CB72" s="1000"/>
      <c r="CC72" s="1000"/>
      <c r="CD72" s="1000"/>
      <c r="CE72" s="1000"/>
      <c r="CF72" s="1000"/>
      <c r="CG72" s="1000"/>
      <c r="CH72" s="1000"/>
      <c r="CI72" s="1000"/>
      <c r="CJ72" s="1000"/>
      <c r="CK72" s="1000"/>
      <c r="CL72" s="1000"/>
      <c r="CM72" s="1000"/>
      <c r="CN72" s="1000"/>
      <c r="CO72" s="1000"/>
      <c r="CP72" s="1000"/>
      <c r="CQ72" s="1000"/>
      <c r="CR72" s="1000"/>
      <c r="CS72" s="1000"/>
      <c r="CT72" s="1000"/>
      <c r="CU72" s="1000"/>
      <c r="CV72" s="1000"/>
      <c r="CW72" s="1000"/>
      <c r="CX72" s="1000"/>
      <c r="CY72" s="1000"/>
      <c r="CZ72" s="1000"/>
      <c r="DA72" s="1000"/>
      <c r="DB72" s="1000"/>
      <c r="DC72" s="1000"/>
      <c r="DD72" s="1000"/>
      <c r="DE72" s="1000"/>
      <c r="DF72" s="1000"/>
      <c r="DG72" s="1000"/>
      <c r="DH72" s="1000"/>
      <c r="DI72" s="1000"/>
      <c r="DJ72" s="1000"/>
      <c r="DK72" s="1000"/>
      <c r="DL72" s="1000"/>
      <c r="DM72" s="1000"/>
      <c r="DN72" s="1000"/>
      <c r="DO72" s="1000"/>
      <c r="DP72" s="1000"/>
      <c r="DQ72" s="1000"/>
      <c r="DR72" s="1000"/>
      <c r="DS72" s="1000"/>
      <c r="DT72" s="1000"/>
      <c r="DU72" s="1000"/>
      <c r="DV72" s="1000"/>
      <c r="DW72" s="1000"/>
      <c r="DX72" s="1000"/>
      <c r="DY72" s="1000"/>
      <c r="DZ72" s="1000"/>
      <c r="EA72" s="1000"/>
      <c r="EB72" s="1000"/>
      <c r="EC72" s="1000"/>
      <c r="ED72" s="269" t="str">
        <f t="shared" si="0"/>
        <v>xxxxxxxxxxxxxxxxxxxxxxxxxxxxxxxxxxxxxxxxxxxxxxxxxxxxxxxxxxxxxxxxxxxxxxxxxxxxxxxxxxxxxxxxxxxxxxxxxxxxxxxxxxxxxxxxxxxxxxxxxxxxxxxx</v>
      </c>
    </row>
    <row r="73" spans="1:134" x14ac:dyDescent="0.2">
      <c r="A73" s="280">
        <v>2135</v>
      </c>
      <c r="B73" s="338" t="s">
        <v>168</v>
      </c>
      <c r="C73" s="1535">
        <f>SUMPRODUCT(SUMIF(' Subsidiary Trial Balance Input'!$A:$A,'Subsidiary TB Converter '!$G73:$EC73,' Subsidiary Trial Balance Input'!C:C))</f>
        <v>0</v>
      </c>
      <c r="D73" s="1535">
        <f>SUMPRODUCT(SUMIF(' Subsidiary Trial Balance Input'!$A:$A,'Subsidiary TB Converter '!$G73:$EC73,' Subsidiary Trial Balance Input'!D:D))</f>
        <v>0</v>
      </c>
      <c r="E73" s="1535">
        <f>SUMPRODUCT(SUMIF(' Subsidiary Trial Balance Input'!$A:$A,'Subsidiary TB Converter '!$G73:$EC73,' Subsidiary Trial Balance Input'!E:E))</f>
        <v>0</v>
      </c>
      <c r="F73" s="1535"/>
      <c r="G73" s="1000"/>
      <c r="H73" s="1000"/>
      <c r="I73" s="1000"/>
      <c r="J73" s="1000"/>
      <c r="K73" s="1000"/>
      <c r="L73" s="1000"/>
      <c r="M73" s="1000"/>
      <c r="N73" s="1000"/>
      <c r="O73" s="1000"/>
      <c r="P73" s="1000"/>
      <c r="Q73" s="1000"/>
      <c r="R73" s="1000"/>
      <c r="S73" s="1000"/>
      <c r="T73" s="1000"/>
      <c r="U73" s="1000"/>
      <c r="V73" s="1000"/>
      <c r="W73" s="1000"/>
      <c r="X73" s="1000"/>
      <c r="Y73" s="1000"/>
      <c r="Z73" s="1000"/>
      <c r="AA73" s="1000"/>
      <c r="AB73" s="1000"/>
      <c r="AC73" s="1000"/>
      <c r="AD73" s="1000"/>
      <c r="AE73" s="1000"/>
      <c r="AF73" s="1000"/>
      <c r="AG73" s="1000"/>
      <c r="AH73" s="1000"/>
      <c r="AI73" s="1000"/>
      <c r="AJ73" s="1000"/>
      <c r="AK73" s="1000"/>
      <c r="AL73" s="1000"/>
      <c r="AM73" s="1000"/>
      <c r="AN73" s="1000"/>
      <c r="AO73" s="1000"/>
      <c r="AP73" s="1000"/>
      <c r="AQ73" s="1000"/>
      <c r="AR73" s="1000"/>
      <c r="AS73" s="1000"/>
      <c r="AT73" s="1000"/>
      <c r="AU73" s="1000"/>
      <c r="AV73" s="1000"/>
      <c r="AW73" s="1000"/>
      <c r="AX73" s="1000"/>
      <c r="AY73" s="1000"/>
      <c r="AZ73" s="1000"/>
      <c r="BA73" s="1000"/>
      <c r="BB73" s="1000"/>
      <c r="BC73" s="1000"/>
      <c r="BD73" s="1000"/>
      <c r="BE73" s="1000"/>
      <c r="BF73" s="1000"/>
      <c r="BG73" s="1000"/>
      <c r="BH73" s="1000"/>
      <c r="BI73" s="1000"/>
      <c r="BJ73" s="1000"/>
      <c r="BK73" s="1000"/>
      <c r="BL73" s="1000"/>
      <c r="BM73" s="1000"/>
      <c r="BN73" s="1000"/>
      <c r="BO73" s="1000"/>
      <c r="BP73" s="1000"/>
      <c r="BQ73" s="1000"/>
      <c r="BR73" s="1000"/>
      <c r="BS73" s="1000"/>
      <c r="BT73" s="1000"/>
      <c r="BU73" s="1000"/>
      <c r="BV73" s="1000"/>
      <c r="BW73" s="1000"/>
      <c r="BX73" s="1000"/>
      <c r="BY73" s="1000"/>
      <c r="BZ73" s="1000"/>
      <c r="CA73" s="1000"/>
      <c r="CB73" s="1000"/>
      <c r="CC73" s="1000"/>
      <c r="CD73" s="1000"/>
      <c r="CE73" s="1000"/>
      <c r="CF73" s="1000"/>
      <c r="CG73" s="1000"/>
      <c r="CH73" s="1000"/>
      <c r="CI73" s="1000"/>
      <c r="CJ73" s="1000"/>
      <c r="CK73" s="1000"/>
      <c r="CL73" s="1000"/>
      <c r="CM73" s="1000"/>
      <c r="CN73" s="1000"/>
      <c r="CO73" s="1000"/>
      <c r="CP73" s="1000"/>
      <c r="CQ73" s="1000"/>
      <c r="CR73" s="1000"/>
      <c r="CS73" s="1000"/>
      <c r="CT73" s="1000"/>
      <c r="CU73" s="1000"/>
      <c r="CV73" s="1000"/>
      <c r="CW73" s="1000"/>
      <c r="CX73" s="1000"/>
      <c r="CY73" s="1000"/>
      <c r="CZ73" s="1000"/>
      <c r="DA73" s="1000"/>
      <c r="DB73" s="1000"/>
      <c r="DC73" s="1000"/>
      <c r="DD73" s="1000"/>
      <c r="DE73" s="1000"/>
      <c r="DF73" s="1000"/>
      <c r="DG73" s="1000"/>
      <c r="DH73" s="1000"/>
      <c r="DI73" s="1000"/>
      <c r="DJ73" s="1000"/>
      <c r="DK73" s="1000"/>
      <c r="DL73" s="1000"/>
      <c r="DM73" s="1000"/>
      <c r="DN73" s="1000"/>
      <c r="DO73" s="1000"/>
      <c r="DP73" s="1000"/>
      <c r="DQ73" s="1000"/>
      <c r="DR73" s="1000"/>
      <c r="DS73" s="1000"/>
      <c r="DT73" s="1000"/>
      <c r="DU73" s="1000"/>
      <c r="DV73" s="1000"/>
      <c r="DW73" s="1000"/>
      <c r="DX73" s="1000"/>
      <c r="DY73" s="1000"/>
      <c r="DZ73" s="1000"/>
      <c r="EA73" s="1000"/>
      <c r="EB73" s="1000"/>
      <c r="EC73" s="1000"/>
      <c r="ED73" s="269" t="str">
        <f t="shared" si="0"/>
        <v>xxxxxxxxxxxxxxxxxxxxxxxxxxxxxxxxxxxxxxxxxxxxxxxxxxxxxxxxxxxxxxxxxxxxxxxxxxxxxxxxxxxxxxxxxxxxxxxxxxxxxxxxxxxxxxxxxxxxxxxxxxxxxxxx</v>
      </c>
    </row>
    <row r="74" spans="1:134" x14ac:dyDescent="0.2">
      <c r="A74" s="280">
        <v>2136</v>
      </c>
      <c r="B74" s="78" t="s">
        <v>108</v>
      </c>
      <c r="C74" s="1535">
        <f>SUMPRODUCT(SUMIF(' Subsidiary Trial Balance Input'!$A:$A,'Subsidiary TB Converter '!$G74:$EC74,' Subsidiary Trial Balance Input'!C:C))</f>
        <v>0</v>
      </c>
      <c r="D74" s="1535">
        <f>SUMPRODUCT(SUMIF(' Subsidiary Trial Balance Input'!$A:$A,'Subsidiary TB Converter '!$G74:$EC74,' Subsidiary Trial Balance Input'!D:D))</f>
        <v>0</v>
      </c>
      <c r="E74" s="1535">
        <f>SUMPRODUCT(SUMIF(' Subsidiary Trial Balance Input'!$A:$A,'Subsidiary TB Converter '!$G74:$EC74,' Subsidiary Trial Balance Input'!E:E))</f>
        <v>0</v>
      </c>
      <c r="F74" s="1535"/>
      <c r="G74" s="1000"/>
      <c r="H74" s="1000"/>
      <c r="I74" s="1000"/>
      <c r="J74" s="1000"/>
      <c r="K74" s="1000"/>
      <c r="L74" s="1000"/>
      <c r="M74" s="1000"/>
      <c r="N74" s="1000"/>
      <c r="O74" s="1000"/>
      <c r="P74" s="1000"/>
      <c r="Q74" s="1000"/>
      <c r="R74" s="1000"/>
      <c r="S74" s="1000"/>
      <c r="T74" s="1000"/>
      <c r="U74" s="1000"/>
      <c r="V74" s="1000"/>
      <c r="W74" s="1000"/>
      <c r="X74" s="1000"/>
      <c r="Y74" s="1000"/>
      <c r="Z74" s="1000"/>
      <c r="AA74" s="1000"/>
      <c r="AB74" s="1000"/>
      <c r="AC74" s="1000"/>
      <c r="AD74" s="1000"/>
      <c r="AE74" s="1000"/>
      <c r="AF74" s="1000"/>
      <c r="AG74" s="1000"/>
      <c r="AH74" s="1000"/>
      <c r="AI74" s="1000"/>
      <c r="AJ74" s="1000"/>
      <c r="AK74" s="1000"/>
      <c r="AL74" s="1000"/>
      <c r="AM74" s="1000"/>
      <c r="AN74" s="1000"/>
      <c r="AO74" s="1000"/>
      <c r="AP74" s="1000"/>
      <c r="AQ74" s="1000"/>
      <c r="AR74" s="1000"/>
      <c r="AS74" s="1000"/>
      <c r="AT74" s="1000"/>
      <c r="AU74" s="1000"/>
      <c r="AV74" s="1000"/>
      <c r="AW74" s="1000"/>
      <c r="AX74" s="1000"/>
      <c r="AY74" s="1000"/>
      <c r="AZ74" s="1000"/>
      <c r="BA74" s="1000"/>
      <c r="BB74" s="1000"/>
      <c r="BC74" s="1000"/>
      <c r="BD74" s="1000"/>
      <c r="BE74" s="1000"/>
      <c r="BF74" s="1000"/>
      <c r="BG74" s="1000"/>
      <c r="BH74" s="1000"/>
      <c r="BI74" s="1000"/>
      <c r="BJ74" s="1000"/>
      <c r="BK74" s="1000"/>
      <c r="BL74" s="1000"/>
      <c r="BM74" s="1000"/>
      <c r="BN74" s="1000"/>
      <c r="BO74" s="1000"/>
      <c r="BP74" s="1000"/>
      <c r="BQ74" s="1000"/>
      <c r="BR74" s="1000"/>
      <c r="BS74" s="1000"/>
      <c r="BT74" s="1000"/>
      <c r="BU74" s="1000"/>
      <c r="BV74" s="1000"/>
      <c r="BW74" s="1000"/>
      <c r="BX74" s="1000"/>
      <c r="BY74" s="1000"/>
      <c r="BZ74" s="1000"/>
      <c r="CA74" s="1000"/>
      <c r="CB74" s="1000"/>
      <c r="CC74" s="1000"/>
      <c r="CD74" s="1000"/>
      <c r="CE74" s="1000"/>
      <c r="CF74" s="1000"/>
      <c r="CG74" s="1000"/>
      <c r="CH74" s="1000"/>
      <c r="CI74" s="1000"/>
      <c r="CJ74" s="1000"/>
      <c r="CK74" s="1000"/>
      <c r="CL74" s="1000"/>
      <c r="CM74" s="1000"/>
      <c r="CN74" s="1000"/>
      <c r="CO74" s="1000"/>
      <c r="CP74" s="1000"/>
      <c r="CQ74" s="1000"/>
      <c r="CR74" s="1000"/>
      <c r="CS74" s="1000"/>
      <c r="CT74" s="1000"/>
      <c r="CU74" s="1000"/>
      <c r="CV74" s="1000"/>
      <c r="CW74" s="1000"/>
      <c r="CX74" s="1000"/>
      <c r="CY74" s="1000"/>
      <c r="CZ74" s="1000"/>
      <c r="DA74" s="1000"/>
      <c r="DB74" s="1000"/>
      <c r="DC74" s="1000"/>
      <c r="DD74" s="1000"/>
      <c r="DE74" s="1000"/>
      <c r="DF74" s="1000"/>
      <c r="DG74" s="1000"/>
      <c r="DH74" s="1000"/>
      <c r="DI74" s="1000"/>
      <c r="DJ74" s="1000"/>
      <c r="DK74" s="1000"/>
      <c r="DL74" s="1000"/>
      <c r="DM74" s="1000"/>
      <c r="DN74" s="1000"/>
      <c r="DO74" s="1000"/>
      <c r="DP74" s="1000"/>
      <c r="DQ74" s="1000"/>
      <c r="DR74" s="1000"/>
      <c r="DS74" s="1000"/>
      <c r="DT74" s="1000"/>
      <c r="DU74" s="1000"/>
      <c r="DV74" s="1000"/>
      <c r="DW74" s="1000"/>
      <c r="DX74" s="1000"/>
      <c r="DY74" s="1000"/>
      <c r="DZ74" s="1000"/>
      <c r="EA74" s="1000"/>
      <c r="EB74" s="1000"/>
      <c r="EC74" s="1000"/>
      <c r="ED74" s="269" t="str">
        <f t="shared" si="0"/>
        <v>xxxxxxxxxxxxxxxxxxxxxxxxxxxxxxxxxxxxxxxxxxxxxxxxxxxxxxxxxxxxxxxxxxxxxxxxxxxxxxxxxxxxxxxxxxxxxxxxxxxxxxxxxxxxxxxxxxxxxxxxxxxxxxxx</v>
      </c>
    </row>
    <row r="75" spans="1:134" x14ac:dyDescent="0.2">
      <c r="A75" s="280">
        <v>2140</v>
      </c>
      <c r="B75" s="338" t="s">
        <v>169</v>
      </c>
      <c r="C75" s="1535">
        <f>SUMPRODUCT(SUMIF(' Subsidiary Trial Balance Input'!$A:$A,'Subsidiary TB Converter '!$G75:$EC75,' Subsidiary Trial Balance Input'!C:C))</f>
        <v>0</v>
      </c>
      <c r="D75" s="1535">
        <f>SUMPRODUCT(SUMIF(' Subsidiary Trial Balance Input'!$A:$A,'Subsidiary TB Converter '!$G75:$EC75,' Subsidiary Trial Balance Input'!D:D))</f>
        <v>0</v>
      </c>
      <c r="E75" s="1535">
        <f>SUMPRODUCT(SUMIF(' Subsidiary Trial Balance Input'!$A:$A,'Subsidiary TB Converter '!$G75:$EC75,' Subsidiary Trial Balance Input'!E:E))</f>
        <v>0</v>
      </c>
      <c r="F75" s="1535"/>
      <c r="G75" s="1000"/>
      <c r="H75" s="1000"/>
      <c r="I75" s="1000"/>
      <c r="J75" s="1000"/>
      <c r="K75" s="1000"/>
      <c r="L75" s="1000"/>
      <c r="M75" s="1000"/>
      <c r="N75" s="1000"/>
      <c r="O75" s="1000"/>
      <c r="P75" s="1000"/>
      <c r="Q75" s="1000"/>
      <c r="R75" s="1000"/>
      <c r="S75" s="1000"/>
      <c r="T75" s="1000"/>
      <c r="U75" s="1000"/>
      <c r="V75" s="1000"/>
      <c r="W75" s="1000"/>
      <c r="X75" s="1000"/>
      <c r="Y75" s="1000"/>
      <c r="Z75" s="1000"/>
      <c r="AA75" s="1000"/>
      <c r="AB75" s="1000"/>
      <c r="AC75" s="1000"/>
      <c r="AD75" s="1000"/>
      <c r="AE75" s="1000"/>
      <c r="AF75" s="1000"/>
      <c r="AG75" s="1000"/>
      <c r="AH75" s="1000"/>
      <c r="AI75" s="1000"/>
      <c r="AJ75" s="1000"/>
      <c r="AK75" s="1000"/>
      <c r="AL75" s="1000"/>
      <c r="AM75" s="1000"/>
      <c r="AN75" s="1000"/>
      <c r="AO75" s="1000"/>
      <c r="AP75" s="1000"/>
      <c r="AQ75" s="1000"/>
      <c r="AR75" s="1000"/>
      <c r="AS75" s="1000"/>
      <c r="AT75" s="1000"/>
      <c r="AU75" s="1000"/>
      <c r="AV75" s="1000"/>
      <c r="AW75" s="1000"/>
      <c r="AX75" s="1000"/>
      <c r="AY75" s="1000"/>
      <c r="AZ75" s="1000"/>
      <c r="BA75" s="1000"/>
      <c r="BB75" s="1000"/>
      <c r="BC75" s="1000"/>
      <c r="BD75" s="1000"/>
      <c r="BE75" s="1000"/>
      <c r="BF75" s="1000"/>
      <c r="BG75" s="1000"/>
      <c r="BH75" s="1000"/>
      <c r="BI75" s="1000"/>
      <c r="BJ75" s="1000"/>
      <c r="BK75" s="1000"/>
      <c r="BL75" s="1000"/>
      <c r="BM75" s="1000"/>
      <c r="BN75" s="1000"/>
      <c r="BO75" s="1000"/>
      <c r="BP75" s="1000"/>
      <c r="BQ75" s="1000"/>
      <c r="BR75" s="1000"/>
      <c r="BS75" s="1000"/>
      <c r="BT75" s="1000"/>
      <c r="BU75" s="1000"/>
      <c r="BV75" s="1000"/>
      <c r="BW75" s="1000"/>
      <c r="BX75" s="1000"/>
      <c r="BY75" s="1000"/>
      <c r="BZ75" s="1000"/>
      <c r="CA75" s="1000"/>
      <c r="CB75" s="1000"/>
      <c r="CC75" s="1000"/>
      <c r="CD75" s="1000"/>
      <c r="CE75" s="1000"/>
      <c r="CF75" s="1000"/>
      <c r="CG75" s="1000"/>
      <c r="CH75" s="1000"/>
      <c r="CI75" s="1000"/>
      <c r="CJ75" s="1000"/>
      <c r="CK75" s="1000"/>
      <c r="CL75" s="1000"/>
      <c r="CM75" s="1000"/>
      <c r="CN75" s="1000"/>
      <c r="CO75" s="1000"/>
      <c r="CP75" s="1000"/>
      <c r="CQ75" s="1000"/>
      <c r="CR75" s="1000"/>
      <c r="CS75" s="1000"/>
      <c r="CT75" s="1000"/>
      <c r="CU75" s="1000"/>
      <c r="CV75" s="1000"/>
      <c r="CW75" s="1000"/>
      <c r="CX75" s="1000"/>
      <c r="CY75" s="1000"/>
      <c r="CZ75" s="1000"/>
      <c r="DA75" s="1000"/>
      <c r="DB75" s="1000"/>
      <c r="DC75" s="1000"/>
      <c r="DD75" s="1000"/>
      <c r="DE75" s="1000"/>
      <c r="DF75" s="1000"/>
      <c r="DG75" s="1000"/>
      <c r="DH75" s="1000"/>
      <c r="DI75" s="1000"/>
      <c r="DJ75" s="1000"/>
      <c r="DK75" s="1000"/>
      <c r="DL75" s="1000"/>
      <c r="DM75" s="1000"/>
      <c r="DN75" s="1000"/>
      <c r="DO75" s="1000"/>
      <c r="DP75" s="1000"/>
      <c r="DQ75" s="1000"/>
      <c r="DR75" s="1000"/>
      <c r="DS75" s="1000"/>
      <c r="DT75" s="1000"/>
      <c r="DU75" s="1000"/>
      <c r="DV75" s="1000"/>
      <c r="DW75" s="1000"/>
      <c r="DX75" s="1000"/>
      <c r="DY75" s="1000"/>
      <c r="DZ75" s="1000"/>
      <c r="EA75" s="1000"/>
      <c r="EB75" s="1000"/>
      <c r="EC75" s="1000"/>
      <c r="ED75" s="269" t="str">
        <f t="shared" si="0"/>
        <v>xxxxxxxxxxxxxxxxxxxxxxxxxxxxxxxxxxxxxxxxxxxxxxxxxxxxxxxxxxxxxxxxxxxxxxxxxxxxxxxxxxxxxxxxxxxxxxxxxxxxxxxxxxxxxxxxxxxxxxxxxxxxxxxx</v>
      </c>
    </row>
    <row r="76" spans="1:134" x14ac:dyDescent="0.2">
      <c r="A76" s="280">
        <v>2150</v>
      </c>
      <c r="B76" s="338" t="s">
        <v>170</v>
      </c>
      <c r="C76" s="1535">
        <f>SUMPRODUCT(SUMIF(' Subsidiary Trial Balance Input'!$A:$A,'Subsidiary TB Converter '!$G76:$EC76,' Subsidiary Trial Balance Input'!C:C))</f>
        <v>0</v>
      </c>
      <c r="D76" s="1535">
        <f>SUMPRODUCT(SUMIF(' Subsidiary Trial Balance Input'!$A:$A,'Subsidiary TB Converter '!$G76:$EC76,' Subsidiary Trial Balance Input'!D:D))</f>
        <v>0</v>
      </c>
      <c r="E76" s="1535">
        <f>SUMPRODUCT(SUMIF(' Subsidiary Trial Balance Input'!$A:$A,'Subsidiary TB Converter '!$G76:$EC76,' Subsidiary Trial Balance Input'!E:E))</f>
        <v>0</v>
      </c>
      <c r="F76" s="1535"/>
      <c r="G76" s="1108"/>
      <c r="H76" s="1108"/>
      <c r="I76" s="1108"/>
      <c r="J76" s="1108"/>
      <c r="K76" s="1108"/>
      <c r="L76" s="1108"/>
      <c r="M76" s="1108"/>
      <c r="N76" s="1108"/>
      <c r="O76" s="1108"/>
      <c r="P76" s="1000"/>
      <c r="Q76" s="1000"/>
      <c r="R76" s="1000"/>
      <c r="S76" s="1000"/>
      <c r="T76" s="1000"/>
      <c r="U76" s="1000"/>
      <c r="V76" s="1000"/>
      <c r="W76" s="1000"/>
      <c r="X76" s="1000"/>
      <c r="Y76" s="1000"/>
      <c r="Z76" s="1000"/>
      <c r="AA76" s="1000"/>
      <c r="AB76" s="1000"/>
      <c r="AC76" s="1000"/>
      <c r="AD76" s="1000"/>
      <c r="AE76" s="1000"/>
      <c r="AF76" s="1000"/>
      <c r="AG76" s="1000"/>
      <c r="AH76" s="1000"/>
      <c r="AI76" s="1000"/>
      <c r="AJ76" s="1000"/>
      <c r="AK76" s="1000"/>
      <c r="AL76" s="1000"/>
      <c r="AM76" s="1000"/>
      <c r="AN76" s="1000"/>
      <c r="AO76" s="1000"/>
      <c r="AP76" s="1000"/>
      <c r="AQ76" s="1000"/>
      <c r="AR76" s="1000"/>
      <c r="AS76" s="1000"/>
      <c r="AT76" s="1000"/>
      <c r="AU76" s="1000"/>
      <c r="AV76" s="1000"/>
      <c r="AW76" s="1000"/>
      <c r="AX76" s="1000"/>
      <c r="AY76" s="1000"/>
      <c r="AZ76" s="1000"/>
      <c r="BA76" s="1000"/>
      <c r="BB76" s="1000"/>
      <c r="BC76" s="1000"/>
      <c r="BD76" s="1000"/>
      <c r="BE76" s="1000"/>
      <c r="BF76" s="1000"/>
      <c r="BG76" s="1000"/>
      <c r="BH76" s="1000"/>
      <c r="BI76" s="1000"/>
      <c r="BJ76" s="1000"/>
      <c r="BK76" s="1000"/>
      <c r="BL76" s="1000"/>
      <c r="BM76" s="1000"/>
      <c r="BN76" s="1000"/>
      <c r="BO76" s="1000"/>
      <c r="BP76" s="1000"/>
      <c r="BQ76" s="1000"/>
      <c r="BR76" s="1000"/>
      <c r="BS76" s="1000"/>
      <c r="BT76" s="1000"/>
      <c r="BU76" s="1000"/>
      <c r="BV76" s="1000"/>
      <c r="BW76" s="1000"/>
      <c r="BX76" s="1000"/>
      <c r="BY76" s="1000"/>
      <c r="BZ76" s="1000"/>
      <c r="CA76" s="1000"/>
      <c r="CB76" s="1000"/>
      <c r="CC76" s="1000"/>
      <c r="CD76" s="1000"/>
      <c r="CE76" s="1000"/>
      <c r="CF76" s="1000"/>
      <c r="CG76" s="1000"/>
      <c r="CH76" s="1000"/>
      <c r="CI76" s="1000"/>
      <c r="CJ76" s="1000"/>
      <c r="CK76" s="1000"/>
      <c r="CL76" s="1000"/>
      <c r="CM76" s="1000"/>
      <c r="CN76" s="1000"/>
      <c r="CO76" s="1000"/>
      <c r="CP76" s="1000"/>
      <c r="CQ76" s="1000"/>
      <c r="CR76" s="1000"/>
      <c r="CS76" s="1000"/>
      <c r="CT76" s="1000"/>
      <c r="CU76" s="1000"/>
      <c r="CV76" s="1000"/>
      <c r="CW76" s="1000"/>
      <c r="CX76" s="1000"/>
      <c r="CY76" s="1000"/>
      <c r="CZ76" s="1000"/>
      <c r="DA76" s="1000"/>
      <c r="DB76" s="1000"/>
      <c r="DC76" s="1000"/>
      <c r="DD76" s="1000"/>
      <c r="DE76" s="1000"/>
      <c r="DF76" s="1000"/>
      <c r="DG76" s="1000"/>
      <c r="DH76" s="1000"/>
      <c r="DI76" s="1000"/>
      <c r="DJ76" s="1000"/>
      <c r="DK76" s="1000"/>
      <c r="DL76" s="1000"/>
      <c r="DM76" s="1000"/>
      <c r="DN76" s="1000"/>
      <c r="DO76" s="1000"/>
      <c r="DP76" s="1000"/>
      <c r="DQ76" s="1000"/>
      <c r="DR76" s="1000"/>
      <c r="DS76" s="1000"/>
      <c r="DT76" s="1000"/>
      <c r="DU76" s="1000"/>
      <c r="DV76" s="1000"/>
      <c r="DW76" s="1000"/>
      <c r="DX76" s="1000"/>
      <c r="DY76" s="1000"/>
      <c r="DZ76" s="1000"/>
      <c r="EA76" s="1000"/>
      <c r="EB76" s="1000"/>
      <c r="EC76" s="1000"/>
      <c r="ED76" s="269" t="str">
        <f t="shared" si="0"/>
        <v>xxxxxxxxxxxxxxxxxxxxxxxxxxxxxxxxxxxxxxxxxxxxxxxxxxxxxxxxxxxxxxxxxxxxxxxxxxxxxxxxxxxxxxxxxxxxxxxxxxxxxxxxxxxxxxxxxxxxxxxxxxxxxxxx</v>
      </c>
    </row>
    <row r="77" spans="1:134" x14ac:dyDescent="0.2">
      <c r="A77" s="280">
        <v>2170</v>
      </c>
      <c r="B77" s="338" t="s">
        <v>171</v>
      </c>
      <c r="C77" s="1535">
        <f>SUMPRODUCT(SUMIF(' Subsidiary Trial Balance Input'!$A:$A,'Subsidiary TB Converter '!$G77:$EC77,' Subsidiary Trial Balance Input'!C:C))</f>
        <v>0</v>
      </c>
      <c r="D77" s="1535">
        <f>SUMPRODUCT(SUMIF(' Subsidiary Trial Balance Input'!$A:$A,'Subsidiary TB Converter '!$G77:$EC77,' Subsidiary Trial Balance Input'!D:D))</f>
        <v>0</v>
      </c>
      <c r="E77" s="1535">
        <f>SUMPRODUCT(SUMIF(' Subsidiary Trial Balance Input'!$A:$A,'Subsidiary TB Converter '!$G77:$EC77,' Subsidiary Trial Balance Input'!E:E))</f>
        <v>0</v>
      </c>
      <c r="F77" s="1535"/>
      <c r="G77" s="1108"/>
      <c r="H77" s="1108"/>
      <c r="I77" s="1108"/>
      <c r="J77" s="1108"/>
      <c r="K77" s="1108"/>
      <c r="L77" s="1108"/>
      <c r="M77" s="1108"/>
      <c r="N77" s="1108"/>
      <c r="O77" s="1108"/>
      <c r="P77" s="1000"/>
      <c r="Q77" s="1000"/>
      <c r="R77" s="1000"/>
      <c r="S77" s="1000"/>
      <c r="T77" s="1000"/>
      <c r="U77" s="1000"/>
      <c r="V77" s="1000"/>
      <c r="W77" s="1000"/>
      <c r="X77" s="1000"/>
      <c r="Y77" s="1000"/>
      <c r="Z77" s="1000"/>
      <c r="AA77" s="1000"/>
      <c r="AB77" s="1000"/>
      <c r="AC77" s="1000"/>
      <c r="AD77" s="1000"/>
      <c r="AE77" s="1000"/>
      <c r="AF77" s="1000"/>
      <c r="AG77" s="1000"/>
      <c r="AH77" s="1000"/>
      <c r="AI77" s="1000"/>
      <c r="AJ77" s="1000"/>
      <c r="AK77" s="1000"/>
      <c r="AL77" s="1000"/>
      <c r="AM77" s="1000"/>
      <c r="AN77" s="1000"/>
      <c r="AO77" s="1000"/>
      <c r="AP77" s="1000"/>
      <c r="AQ77" s="1000"/>
      <c r="AR77" s="1000"/>
      <c r="AS77" s="1000"/>
      <c r="AT77" s="1000"/>
      <c r="AU77" s="1000"/>
      <c r="AV77" s="1000"/>
      <c r="AW77" s="1000"/>
      <c r="AX77" s="1000"/>
      <c r="AY77" s="1000"/>
      <c r="AZ77" s="1000"/>
      <c r="BA77" s="1000"/>
      <c r="BB77" s="1000"/>
      <c r="BC77" s="1000"/>
      <c r="BD77" s="1000"/>
      <c r="BE77" s="1000"/>
      <c r="BF77" s="1000"/>
      <c r="BG77" s="1000"/>
      <c r="BH77" s="1000"/>
      <c r="BI77" s="1000"/>
      <c r="BJ77" s="1000"/>
      <c r="BK77" s="1000"/>
      <c r="BL77" s="1000"/>
      <c r="BM77" s="1000"/>
      <c r="BN77" s="1000"/>
      <c r="BO77" s="1000"/>
      <c r="BP77" s="1000"/>
      <c r="BQ77" s="1000"/>
      <c r="BR77" s="1000"/>
      <c r="BS77" s="1000"/>
      <c r="BT77" s="1000"/>
      <c r="BU77" s="1000"/>
      <c r="BV77" s="1000"/>
      <c r="BW77" s="1000"/>
      <c r="BX77" s="1000"/>
      <c r="BY77" s="1000"/>
      <c r="BZ77" s="1000"/>
      <c r="CA77" s="1000"/>
      <c r="CB77" s="1000"/>
      <c r="CC77" s="1000"/>
      <c r="CD77" s="1000"/>
      <c r="CE77" s="1000"/>
      <c r="CF77" s="1000"/>
      <c r="CG77" s="1000"/>
      <c r="CH77" s="1000"/>
      <c r="CI77" s="1000"/>
      <c r="CJ77" s="1000"/>
      <c r="CK77" s="1000"/>
      <c r="CL77" s="1000"/>
      <c r="CM77" s="1000"/>
      <c r="CN77" s="1000"/>
      <c r="CO77" s="1000"/>
      <c r="CP77" s="1000"/>
      <c r="CQ77" s="1000"/>
      <c r="CR77" s="1000"/>
      <c r="CS77" s="1000"/>
      <c r="CT77" s="1000"/>
      <c r="CU77" s="1000"/>
      <c r="CV77" s="1000"/>
      <c r="CW77" s="1000"/>
      <c r="CX77" s="1000"/>
      <c r="CY77" s="1000"/>
      <c r="CZ77" s="1000"/>
      <c r="DA77" s="1000"/>
      <c r="DB77" s="1000"/>
      <c r="DC77" s="1000"/>
      <c r="DD77" s="1000"/>
      <c r="DE77" s="1000"/>
      <c r="DF77" s="1000"/>
      <c r="DG77" s="1000"/>
      <c r="DH77" s="1000"/>
      <c r="DI77" s="1000"/>
      <c r="DJ77" s="1000"/>
      <c r="DK77" s="1000"/>
      <c r="DL77" s="1000"/>
      <c r="DM77" s="1000"/>
      <c r="DN77" s="1000"/>
      <c r="DO77" s="1000"/>
      <c r="DP77" s="1000"/>
      <c r="DQ77" s="1000"/>
      <c r="DR77" s="1000"/>
      <c r="DS77" s="1000"/>
      <c r="DT77" s="1000"/>
      <c r="DU77" s="1000"/>
      <c r="DV77" s="1000"/>
      <c r="DW77" s="1000"/>
      <c r="DX77" s="1000"/>
      <c r="DY77" s="1000"/>
      <c r="DZ77" s="1000"/>
      <c r="EA77" s="1000"/>
      <c r="EB77" s="1000"/>
      <c r="EC77" s="1000"/>
      <c r="ED77" s="269" t="str">
        <f t="shared" si="0"/>
        <v>xxxxxxxxxxxxxxxxxxxxxxxxxxxxxxxxxxxxxxxxxxxxxxxxxxxxxxxxxxxxxxxxxxxxxxxxxxxxxxxxxxxxxxxxxxxxxxxxxxxxxxxxxxxxxxxxxxxxxxxxxxxxxxxx</v>
      </c>
    </row>
    <row r="78" spans="1:134" x14ac:dyDescent="0.2">
      <c r="A78" s="280">
        <v>2155</v>
      </c>
      <c r="B78" s="338" t="s">
        <v>172</v>
      </c>
      <c r="C78" s="1535">
        <f>SUMPRODUCT(SUMIF(' Subsidiary Trial Balance Input'!$A:$A,'Subsidiary TB Converter '!$G78:$EC78,' Subsidiary Trial Balance Input'!C:C))</f>
        <v>0</v>
      </c>
      <c r="D78" s="1535">
        <f>SUMPRODUCT(SUMIF(' Subsidiary Trial Balance Input'!$A:$A,'Subsidiary TB Converter '!$G78:$EC78,' Subsidiary Trial Balance Input'!D:D))</f>
        <v>0</v>
      </c>
      <c r="E78" s="1535">
        <f>SUMPRODUCT(SUMIF(' Subsidiary Trial Balance Input'!$A:$A,'Subsidiary TB Converter '!$G78:$EC78,' Subsidiary Trial Balance Input'!E:E))</f>
        <v>0</v>
      </c>
      <c r="F78" s="1535"/>
      <c r="G78" s="1108"/>
      <c r="H78" s="1108"/>
      <c r="I78" s="1108"/>
      <c r="J78" s="1108"/>
      <c r="K78" s="1108"/>
      <c r="L78" s="1108"/>
      <c r="M78" s="1108"/>
      <c r="N78" s="1108"/>
      <c r="O78" s="1108"/>
      <c r="P78" s="1000"/>
      <c r="Q78" s="1000"/>
      <c r="R78" s="1000"/>
      <c r="S78" s="1000"/>
      <c r="T78" s="1000"/>
      <c r="U78" s="1000"/>
      <c r="V78" s="1000"/>
      <c r="W78" s="1000"/>
      <c r="X78" s="1000"/>
      <c r="Y78" s="1000"/>
      <c r="Z78" s="1000"/>
      <c r="AA78" s="1000"/>
      <c r="AB78" s="1000"/>
      <c r="AC78" s="1000"/>
      <c r="AD78" s="1000"/>
      <c r="AE78" s="1000"/>
      <c r="AF78" s="1000"/>
      <c r="AG78" s="1000"/>
      <c r="AH78" s="1000"/>
      <c r="AI78" s="1000"/>
      <c r="AJ78" s="1000"/>
      <c r="AK78" s="1000"/>
      <c r="AL78" s="1000"/>
      <c r="AM78" s="1000"/>
      <c r="AN78" s="1000"/>
      <c r="AO78" s="1000"/>
      <c r="AP78" s="1000"/>
      <c r="AQ78" s="1000"/>
      <c r="AR78" s="1000"/>
      <c r="AS78" s="1000"/>
      <c r="AT78" s="1000"/>
      <c r="AU78" s="1000"/>
      <c r="AV78" s="1000"/>
      <c r="AW78" s="1000"/>
      <c r="AX78" s="1000"/>
      <c r="AY78" s="1000"/>
      <c r="AZ78" s="1000"/>
      <c r="BA78" s="1000"/>
      <c r="BB78" s="1000"/>
      <c r="BC78" s="1000"/>
      <c r="BD78" s="1000"/>
      <c r="BE78" s="1000"/>
      <c r="BF78" s="1000"/>
      <c r="BG78" s="1000"/>
      <c r="BH78" s="1000"/>
      <c r="BI78" s="1000"/>
      <c r="BJ78" s="1000"/>
      <c r="BK78" s="1000"/>
      <c r="BL78" s="1000"/>
      <c r="BM78" s="1000"/>
      <c r="BN78" s="1000"/>
      <c r="BO78" s="1000"/>
      <c r="BP78" s="1000"/>
      <c r="BQ78" s="1000"/>
      <c r="BR78" s="1000"/>
      <c r="BS78" s="1000"/>
      <c r="BT78" s="1000"/>
      <c r="BU78" s="1000"/>
      <c r="BV78" s="1000"/>
      <c r="BW78" s="1000"/>
      <c r="BX78" s="1000"/>
      <c r="BY78" s="1000"/>
      <c r="BZ78" s="1000"/>
      <c r="CA78" s="1000"/>
      <c r="CB78" s="1000"/>
      <c r="CC78" s="1000"/>
      <c r="CD78" s="1000"/>
      <c r="CE78" s="1000"/>
      <c r="CF78" s="1000"/>
      <c r="CG78" s="1000"/>
      <c r="CH78" s="1000"/>
      <c r="CI78" s="1000"/>
      <c r="CJ78" s="1000"/>
      <c r="CK78" s="1000"/>
      <c r="CL78" s="1000"/>
      <c r="CM78" s="1000"/>
      <c r="CN78" s="1000"/>
      <c r="CO78" s="1000"/>
      <c r="CP78" s="1000"/>
      <c r="CQ78" s="1000"/>
      <c r="CR78" s="1000"/>
      <c r="CS78" s="1000"/>
      <c r="CT78" s="1000"/>
      <c r="CU78" s="1000"/>
      <c r="CV78" s="1000"/>
      <c r="CW78" s="1000"/>
      <c r="CX78" s="1000"/>
      <c r="CY78" s="1000"/>
      <c r="CZ78" s="1000"/>
      <c r="DA78" s="1000"/>
      <c r="DB78" s="1000"/>
      <c r="DC78" s="1000"/>
      <c r="DD78" s="1000"/>
      <c r="DE78" s="1000"/>
      <c r="DF78" s="1000"/>
      <c r="DG78" s="1000"/>
      <c r="DH78" s="1000"/>
      <c r="DI78" s="1000"/>
      <c r="DJ78" s="1000"/>
      <c r="DK78" s="1000"/>
      <c r="DL78" s="1000"/>
      <c r="DM78" s="1000"/>
      <c r="DN78" s="1000"/>
      <c r="DO78" s="1000"/>
      <c r="DP78" s="1000"/>
      <c r="DQ78" s="1000"/>
      <c r="DR78" s="1000"/>
      <c r="DS78" s="1000"/>
      <c r="DT78" s="1000"/>
      <c r="DU78" s="1000"/>
      <c r="DV78" s="1000"/>
      <c r="DW78" s="1000"/>
      <c r="DX78" s="1000"/>
      <c r="DY78" s="1000"/>
      <c r="DZ78" s="1000"/>
      <c r="EA78" s="1000"/>
      <c r="EB78" s="1000"/>
      <c r="EC78" s="1000"/>
      <c r="ED78" s="269" t="str">
        <f t="shared" si="0"/>
        <v>xxxxxxxxxxxxxxxxxxxxxxxxxxxxxxxxxxxxxxxxxxxxxxxxxxxxxxxxxxxxxxxxxxxxxxxxxxxxxxxxxxxxxxxxxxxxxxxxxxxxxxxxxxxxxxxxxxxxxxxxxxxxxxxx</v>
      </c>
    </row>
    <row r="79" spans="1:134" x14ac:dyDescent="0.2">
      <c r="A79" s="280">
        <v>2175</v>
      </c>
      <c r="B79" s="338" t="s">
        <v>106</v>
      </c>
      <c r="C79" s="1535">
        <f>SUMPRODUCT(SUMIF(' Subsidiary Trial Balance Input'!$A:$A,'Subsidiary TB Converter '!$G79:$EC79,' Subsidiary Trial Balance Input'!C:C))</f>
        <v>0</v>
      </c>
      <c r="D79" s="1535">
        <f>SUMPRODUCT(SUMIF(' Subsidiary Trial Balance Input'!$A:$A,'Subsidiary TB Converter '!$G79:$EC79,' Subsidiary Trial Balance Input'!D:D))</f>
        <v>0</v>
      </c>
      <c r="E79" s="1535">
        <f>SUMPRODUCT(SUMIF(' Subsidiary Trial Balance Input'!$A:$A,'Subsidiary TB Converter '!$G79:$EC79,' Subsidiary Trial Balance Input'!E:E))</f>
        <v>0</v>
      </c>
      <c r="F79" s="1535"/>
      <c r="G79" s="1108"/>
      <c r="H79" s="1108"/>
      <c r="I79" s="1108"/>
      <c r="J79" s="1108"/>
      <c r="K79" s="1108"/>
      <c r="L79" s="1108"/>
      <c r="M79" s="1108"/>
      <c r="N79" s="1108"/>
      <c r="O79" s="1108"/>
      <c r="P79" s="1000"/>
      <c r="Q79" s="1000"/>
      <c r="R79" s="1000"/>
      <c r="S79" s="1000"/>
      <c r="T79" s="1000"/>
      <c r="U79" s="1000"/>
      <c r="V79" s="1000"/>
      <c r="W79" s="1000"/>
      <c r="X79" s="1000"/>
      <c r="Y79" s="1000"/>
      <c r="Z79" s="1000"/>
      <c r="AA79" s="1000"/>
      <c r="AB79" s="1000"/>
      <c r="AC79" s="1000"/>
      <c r="AD79" s="1000"/>
      <c r="AE79" s="1000"/>
      <c r="AF79" s="1000"/>
      <c r="AG79" s="1000"/>
      <c r="AH79" s="1000"/>
      <c r="AI79" s="1000"/>
      <c r="AJ79" s="1000"/>
      <c r="AK79" s="1000"/>
      <c r="AL79" s="1000"/>
      <c r="AM79" s="1000"/>
      <c r="AN79" s="1000"/>
      <c r="AO79" s="1000"/>
      <c r="AP79" s="1000"/>
      <c r="AQ79" s="1000"/>
      <c r="AR79" s="1000"/>
      <c r="AS79" s="1000"/>
      <c r="AT79" s="1000"/>
      <c r="AU79" s="1000"/>
      <c r="AV79" s="1000"/>
      <c r="AW79" s="1000"/>
      <c r="AX79" s="1000"/>
      <c r="AY79" s="1000"/>
      <c r="AZ79" s="1000"/>
      <c r="BA79" s="1000"/>
      <c r="BB79" s="1000"/>
      <c r="BC79" s="1000"/>
      <c r="BD79" s="1000"/>
      <c r="BE79" s="1000"/>
      <c r="BF79" s="1000"/>
      <c r="BG79" s="1000"/>
      <c r="BH79" s="1000"/>
      <c r="BI79" s="1000"/>
      <c r="BJ79" s="1000"/>
      <c r="BK79" s="1000"/>
      <c r="BL79" s="1000"/>
      <c r="BM79" s="1000"/>
      <c r="BN79" s="1000"/>
      <c r="BO79" s="1000"/>
      <c r="BP79" s="1000"/>
      <c r="BQ79" s="1000"/>
      <c r="BR79" s="1000"/>
      <c r="BS79" s="1000"/>
      <c r="BT79" s="1000"/>
      <c r="BU79" s="1000"/>
      <c r="BV79" s="1000"/>
      <c r="BW79" s="1000"/>
      <c r="BX79" s="1000"/>
      <c r="BY79" s="1000"/>
      <c r="BZ79" s="1000"/>
      <c r="CA79" s="1000"/>
      <c r="CB79" s="1000"/>
      <c r="CC79" s="1000"/>
      <c r="CD79" s="1000"/>
      <c r="CE79" s="1000"/>
      <c r="CF79" s="1000"/>
      <c r="CG79" s="1000"/>
      <c r="CH79" s="1000"/>
      <c r="CI79" s="1000"/>
      <c r="CJ79" s="1000"/>
      <c r="CK79" s="1000"/>
      <c r="CL79" s="1000"/>
      <c r="CM79" s="1000"/>
      <c r="CN79" s="1000"/>
      <c r="CO79" s="1000"/>
      <c r="CP79" s="1000"/>
      <c r="CQ79" s="1000"/>
      <c r="CR79" s="1000"/>
      <c r="CS79" s="1000"/>
      <c r="CT79" s="1000"/>
      <c r="CU79" s="1000"/>
      <c r="CV79" s="1000"/>
      <c r="CW79" s="1000"/>
      <c r="CX79" s="1000"/>
      <c r="CY79" s="1000"/>
      <c r="CZ79" s="1000"/>
      <c r="DA79" s="1000"/>
      <c r="DB79" s="1000"/>
      <c r="DC79" s="1000"/>
      <c r="DD79" s="1000"/>
      <c r="DE79" s="1000"/>
      <c r="DF79" s="1000"/>
      <c r="DG79" s="1000"/>
      <c r="DH79" s="1000"/>
      <c r="DI79" s="1000"/>
      <c r="DJ79" s="1000"/>
      <c r="DK79" s="1000"/>
      <c r="DL79" s="1000"/>
      <c r="DM79" s="1000"/>
      <c r="DN79" s="1000"/>
      <c r="DO79" s="1000"/>
      <c r="DP79" s="1000"/>
      <c r="DQ79" s="1000"/>
      <c r="DR79" s="1000"/>
      <c r="DS79" s="1000"/>
      <c r="DT79" s="1000"/>
      <c r="DU79" s="1000"/>
      <c r="DV79" s="1000"/>
      <c r="DW79" s="1000"/>
      <c r="DX79" s="1000"/>
      <c r="DY79" s="1000"/>
      <c r="DZ79" s="1000"/>
      <c r="EA79" s="1000"/>
      <c r="EB79" s="1000"/>
      <c r="EC79" s="1000"/>
      <c r="ED79" s="269" t="str">
        <f t="shared" si="0"/>
        <v>xxxxxxxxxxxxxxxxxxxxxxxxxxxxxxxxxxxxxxxxxxxxxxxxxxxxxxxxxxxxxxxxxxxxxxxxxxxxxxxxxxxxxxxxxxxxxxxxxxxxxxxxxxxxxxxxxxxxxxxxxxxxxxxx</v>
      </c>
    </row>
    <row r="80" spans="1:134" x14ac:dyDescent="0.2">
      <c r="A80" s="280">
        <v>2160</v>
      </c>
      <c r="B80" s="338" t="s">
        <v>173</v>
      </c>
      <c r="C80" s="1535">
        <f>SUMPRODUCT(SUMIF(' Subsidiary Trial Balance Input'!$A:$A,'Subsidiary TB Converter '!$G80:$EC80,' Subsidiary Trial Balance Input'!C:C))</f>
        <v>0</v>
      </c>
      <c r="D80" s="1535">
        <f>SUMPRODUCT(SUMIF(' Subsidiary Trial Balance Input'!$A:$A,'Subsidiary TB Converter '!$G80:$EC80,' Subsidiary Trial Balance Input'!D:D))</f>
        <v>0</v>
      </c>
      <c r="E80" s="1535">
        <f>SUMPRODUCT(SUMIF(' Subsidiary Trial Balance Input'!$A:$A,'Subsidiary TB Converter '!$G80:$EC80,' Subsidiary Trial Balance Input'!E:E))</f>
        <v>0</v>
      </c>
      <c r="F80" s="1535"/>
      <c r="G80" s="1000"/>
      <c r="H80" s="1000"/>
      <c r="I80" s="1000"/>
      <c r="J80" s="1000"/>
      <c r="K80" s="1000"/>
      <c r="L80" s="1000"/>
      <c r="M80" s="1000"/>
      <c r="N80" s="1000"/>
      <c r="O80" s="1000"/>
      <c r="P80" s="1000"/>
      <c r="Q80" s="1000"/>
      <c r="R80" s="1000"/>
      <c r="S80" s="1000"/>
      <c r="T80" s="1000"/>
      <c r="U80" s="1000"/>
      <c r="V80" s="1000"/>
      <c r="W80" s="1000"/>
      <c r="X80" s="1000"/>
      <c r="Y80" s="1000"/>
      <c r="Z80" s="1000"/>
      <c r="AA80" s="1000"/>
      <c r="AB80" s="1000"/>
      <c r="AC80" s="1000"/>
      <c r="AD80" s="1000"/>
      <c r="AE80" s="1000"/>
      <c r="AF80" s="1000"/>
      <c r="AG80" s="1000"/>
      <c r="AH80" s="1000"/>
      <c r="AI80" s="1000"/>
      <c r="AJ80" s="1000"/>
      <c r="AK80" s="1000"/>
      <c r="AL80" s="1000"/>
      <c r="AM80" s="1000"/>
      <c r="AN80" s="1000"/>
      <c r="AO80" s="1000"/>
      <c r="AP80" s="1000"/>
      <c r="AQ80" s="1000"/>
      <c r="AR80" s="1000"/>
      <c r="AS80" s="1000"/>
      <c r="AT80" s="1000"/>
      <c r="AU80" s="1000"/>
      <c r="AV80" s="1000"/>
      <c r="AW80" s="1000"/>
      <c r="AX80" s="1000"/>
      <c r="AY80" s="1000"/>
      <c r="AZ80" s="1000"/>
      <c r="BA80" s="1000"/>
      <c r="BB80" s="1000"/>
      <c r="BC80" s="1000"/>
      <c r="BD80" s="1000"/>
      <c r="BE80" s="1000"/>
      <c r="BF80" s="1000"/>
      <c r="BG80" s="1000"/>
      <c r="BH80" s="1000"/>
      <c r="BI80" s="1000"/>
      <c r="BJ80" s="1000"/>
      <c r="BK80" s="1000"/>
      <c r="BL80" s="1000"/>
      <c r="BM80" s="1000"/>
      <c r="BN80" s="1000"/>
      <c r="BO80" s="1000"/>
      <c r="BP80" s="1000"/>
      <c r="BQ80" s="1000"/>
      <c r="BR80" s="1000"/>
      <c r="BS80" s="1000"/>
      <c r="BT80" s="1000"/>
      <c r="BU80" s="1000"/>
      <c r="BV80" s="1000"/>
      <c r="BW80" s="1000"/>
      <c r="BX80" s="1000"/>
      <c r="BY80" s="1000"/>
      <c r="BZ80" s="1000"/>
      <c r="CA80" s="1000"/>
      <c r="CB80" s="1000"/>
      <c r="CC80" s="1000"/>
      <c r="CD80" s="1000"/>
      <c r="CE80" s="1000"/>
      <c r="CF80" s="1000"/>
      <c r="CG80" s="1000"/>
      <c r="CH80" s="1000"/>
      <c r="CI80" s="1000"/>
      <c r="CJ80" s="1000"/>
      <c r="CK80" s="1000"/>
      <c r="CL80" s="1000"/>
      <c r="CM80" s="1000"/>
      <c r="CN80" s="1000"/>
      <c r="CO80" s="1000"/>
      <c r="CP80" s="1000"/>
      <c r="CQ80" s="1000"/>
      <c r="CR80" s="1000"/>
      <c r="CS80" s="1000"/>
      <c r="CT80" s="1000"/>
      <c r="CU80" s="1000"/>
      <c r="CV80" s="1000"/>
      <c r="CW80" s="1000"/>
      <c r="CX80" s="1000"/>
      <c r="CY80" s="1000"/>
      <c r="CZ80" s="1000"/>
      <c r="DA80" s="1000"/>
      <c r="DB80" s="1000"/>
      <c r="DC80" s="1000"/>
      <c r="DD80" s="1000"/>
      <c r="DE80" s="1000"/>
      <c r="DF80" s="1000"/>
      <c r="DG80" s="1000"/>
      <c r="DH80" s="1000"/>
      <c r="DI80" s="1000"/>
      <c r="DJ80" s="1000"/>
      <c r="DK80" s="1000"/>
      <c r="DL80" s="1000"/>
      <c r="DM80" s="1000"/>
      <c r="DN80" s="1000"/>
      <c r="DO80" s="1000"/>
      <c r="DP80" s="1000"/>
      <c r="DQ80" s="1000"/>
      <c r="DR80" s="1000"/>
      <c r="DS80" s="1000"/>
      <c r="DT80" s="1000"/>
      <c r="DU80" s="1000"/>
      <c r="DV80" s="1000"/>
      <c r="DW80" s="1000"/>
      <c r="DX80" s="1000"/>
      <c r="DY80" s="1000"/>
      <c r="DZ80" s="1000"/>
      <c r="EA80" s="1000"/>
      <c r="EB80" s="1000"/>
      <c r="EC80" s="1000"/>
      <c r="ED80" s="269" t="str">
        <f t="shared" ref="ED80:ED143" si="1">CONCATENATE("x",G80,"x",H80,"x",I80,"x",J80,"x",K80,"x",L80,"x",M80,"x",N80,"x",O80,"x",P80,"x",Q80,"x",R80,"x",S80,"x",T80,"x",U80,"x",V80,"x",W80,"x",X80,"x",Y80,"x",Z80,"x",AA80,"x",AB80,"x",AC80,"x",AD80,"x",AE80,"x",AF80,"x",AG80,"x",AH80,"x",AI80,"x",AJ80,"x",AK80,"x",AL80,"x",AM80,"x",AN80,"x",AO80,"x",AP80,"x",AQ80,"x",AR80,"x",AS80,"x",AT80,"x",AU80,"x",AV80,"x",AW80,"x",AX80,"x",AY80,"x",AZ80,"x",BA80,"x",BB80,"x",BC80,"x",BD80,"x",BE80,"x",BF80,"x",BG80,"x",BH80,"x",BI80,"x",BJ80,"x",BK80,"x",BL80,"x",BM80,"x",BN80,"x",BO80,"x",BP80,"x",BQ80,"x",BR80,"x",BS80,"x",BT80,"x",BU80,"x",BV80,"x",BW80,"x",BX80,"x",BY80,"x",BZ80,"x",CA80,"x",CB80,"x",CC80,"x",CD80,"x",CE80,"x",CF80,"x",CG80,"x",CH80,"x",CI80,"x",CJ80,"x",CK80,"x",CL80,"x",CM80,"x",CN80,"x",CO80,"x",CP80,"x",CQ80,"x",CR80,"x",CS80,"x",CT80,"x",CU80,"x",CV80,"x",CW80,"x",CX80,"x",CY80,"x",CZ80,"x",DA80,"x",DB80,"x",DC80,"x",DD80,"x",DE80,"x",DF80,"x",DG80,"x",DH80,"x",DI80,"x",DJ80,"x",DK80,"x",DL80,"x",DM80,"x",DN80,"x",DO80,"x",DP80,"x",DQ80,"x",DR80,"x",DS80,"x",DT80,"x",DU80,"x",DV80,"x",DW80,"x",DX80,"x",DY80,"x",DZ80,"x",EA80,"x",EB80,"x",EC80,"x")</f>
        <v>xxxxxxxxxxxxxxxxxxxxxxxxxxxxxxxxxxxxxxxxxxxxxxxxxxxxxxxxxxxxxxxxxxxxxxxxxxxxxxxxxxxxxxxxxxxxxxxxxxxxxxxxxxxxxxxxxxxxxxxxxxxxxxxx</v>
      </c>
    </row>
    <row r="81" spans="1:134" x14ac:dyDescent="0.2">
      <c r="A81" s="280">
        <v>2180</v>
      </c>
      <c r="B81" s="338" t="s">
        <v>163</v>
      </c>
      <c r="C81" s="1535">
        <f>SUMPRODUCT(SUMIF(' Subsidiary Trial Balance Input'!$A:$A,'Subsidiary TB Converter '!$G81:$EC81,' Subsidiary Trial Balance Input'!C:C))</f>
        <v>0</v>
      </c>
      <c r="D81" s="1535">
        <f>SUMPRODUCT(SUMIF(' Subsidiary Trial Balance Input'!$A:$A,'Subsidiary TB Converter '!$G81:$EC81,' Subsidiary Trial Balance Input'!D:D))</f>
        <v>0</v>
      </c>
      <c r="E81" s="1535">
        <f>SUMPRODUCT(SUMIF(' Subsidiary Trial Balance Input'!$A:$A,'Subsidiary TB Converter '!$G81:$EC81,' Subsidiary Trial Balance Input'!E:E))</f>
        <v>0</v>
      </c>
      <c r="F81" s="1535"/>
      <c r="G81" s="1108"/>
      <c r="H81" s="1108"/>
      <c r="I81" s="1108"/>
      <c r="J81" s="1108"/>
      <c r="K81" s="1108"/>
      <c r="L81" s="1108"/>
      <c r="M81" s="1108"/>
      <c r="N81" s="1108"/>
      <c r="O81" s="1108"/>
      <c r="P81" s="1000"/>
      <c r="Q81" s="1000"/>
      <c r="R81" s="1000"/>
      <c r="S81" s="1000"/>
      <c r="T81" s="1000"/>
      <c r="U81" s="1000"/>
      <c r="V81" s="1000"/>
      <c r="W81" s="1000"/>
      <c r="X81" s="1000"/>
      <c r="Y81" s="1000"/>
      <c r="Z81" s="1000"/>
      <c r="AA81" s="1000"/>
      <c r="AB81" s="1000"/>
      <c r="AC81" s="1000"/>
      <c r="AD81" s="1000"/>
      <c r="AE81" s="1000"/>
      <c r="AF81" s="1000"/>
      <c r="AG81" s="1000"/>
      <c r="AH81" s="1000"/>
      <c r="AI81" s="1000"/>
      <c r="AJ81" s="1000"/>
      <c r="AK81" s="1000"/>
      <c r="AL81" s="1000"/>
      <c r="AM81" s="1000"/>
      <c r="AN81" s="1000"/>
      <c r="AO81" s="1000"/>
      <c r="AP81" s="1000"/>
      <c r="AQ81" s="1000"/>
      <c r="AR81" s="1000"/>
      <c r="AS81" s="1000"/>
      <c r="AT81" s="1000"/>
      <c r="AU81" s="1000"/>
      <c r="AV81" s="1000"/>
      <c r="AW81" s="1000"/>
      <c r="AX81" s="1000"/>
      <c r="AY81" s="1000"/>
      <c r="AZ81" s="1000"/>
      <c r="BA81" s="1000"/>
      <c r="BB81" s="1000"/>
      <c r="BC81" s="1000"/>
      <c r="BD81" s="1000"/>
      <c r="BE81" s="1000"/>
      <c r="BF81" s="1000"/>
      <c r="BG81" s="1000"/>
      <c r="BH81" s="1000"/>
      <c r="BI81" s="1000"/>
      <c r="BJ81" s="1000"/>
      <c r="BK81" s="1000"/>
      <c r="BL81" s="1000"/>
      <c r="BM81" s="1000"/>
      <c r="BN81" s="1000"/>
      <c r="BO81" s="1000"/>
      <c r="BP81" s="1000"/>
      <c r="BQ81" s="1000"/>
      <c r="BR81" s="1000"/>
      <c r="BS81" s="1000"/>
      <c r="BT81" s="1000"/>
      <c r="BU81" s="1000"/>
      <c r="BV81" s="1000"/>
      <c r="BW81" s="1000"/>
      <c r="BX81" s="1000"/>
      <c r="BY81" s="1000"/>
      <c r="BZ81" s="1000"/>
      <c r="CA81" s="1000"/>
      <c r="CB81" s="1000"/>
      <c r="CC81" s="1000"/>
      <c r="CD81" s="1000"/>
      <c r="CE81" s="1000"/>
      <c r="CF81" s="1000"/>
      <c r="CG81" s="1000"/>
      <c r="CH81" s="1000"/>
      <c r="CI81" s="1000"/>
      <c r="CJ81" s="1000"/>
      <c r="CK81" s="1000"/>
      <c r="CL81" s="1000"/>
      <c r="CM81" s="1000"/>
      <c r="CN81" s="1000"/>
      <c r="CO81" s="1000"/>
      <c r="CP81" s="1000"/>
      <c r="CQ81" s="1000"/>
      <c r="CR81" s="1000"/>
      <c r="CS81" s="1000"/>
      <c r="CT81" s="1000"/>
      <c r="CU81" s="1000"/>
      <c r="CV81" s="1000"/>
      <c r="CW81" s="1000"/>
      <c r="CX81" s="1000"/>
      <c r="CY81" s="1000"/>
      <c r="CZ81" s="1000"/>
      <c r="DA81" s="1000"/>
      <c r="DB81" s="1000"/>
      <c r="DC81" s="1000"/>
      <c r="DD81" s="1000"/>
      <c r="DE81" s="1000"/>
      <c r="DF81" s="1000"/>
      <c r="DG81" s="1000"/>
      <c r="DH81" s="1000"/>
      <c r="DI81" s="1000"/>
      <c r="DJ81" s="1000"/>
      <c r="DK81" s="1000"/>
      <c r="DL81" s="1000"/>
      <c r="DM81" s="1000"/>
      <c r="DN81" s="1000"/>
      <c r="DO81" s="1000"/>
      <c r="DP81" s="1000"/>
      <c r="DQ81" s="1000"/>
      <c r="DR81" s="1000"/>
      <c r="DS81" s="1000"/>
      <c r="DT81" s="1000"/>
      <c r="DU81" s="1000"/>
      <c r="DV81" s="1000"/>
      <c r="DW81" s="1000"/>
      <c r="DX81" s="1000"/>
      <c r="DY81" s="1000"/>
      <c r="DZ81" s="1000"/>
      <c r="EA81" s="1000"/>
      <c r="EB81" s="1000"/>
      <c r="EC81" s="1000"/>
      <c r="ED81" s="269" t="str">
        <f t="shared" si="1"/>
        <v>xxxxxxxxxxxxxxxxxxxxxxxxxxxxxxxxxxxxxxxxxxxxxxxxxxxxxxxxxxxxxxxxxxxxxxxxxxxxxxxxxxxxxxxxxxxxxxxxxxxxxxxxxxxxxxxxxxxxxxxxxxxxxxxx</v>
      </c>
    </row>
    <row r="82" spans="1:134" x14ac:dyDescent="0.2">
      <c r="A82" s="280">
        <v>2195</v>
      </c>
      <c r="B82" s="338" t="s">
        <v>109</v>
      </c>
      <c r="C82" s="1535">
        <f>SUMPRODUCT(SUMIF(' Subsidiary Trial Balance Input'!$A:$A,'Subsidiary TB Converter '!$G82:$EC82,' Subsidiary Trial Balance Input'!C:C))</f>
        <v>0</v>
      </c>
      <c r="D82" s="1535">
        <f>SUMPRODUCT(SUMIF(' Subsidiary Trial Balance Input'!$A:$A,'Subsidiary TB Converter '!$G82:$EC82,' Subsidiary Trial Balance Input'!D:D))</f>
        <v>0</v>
      </c>
      <c r="E82" s="1535">
        <f>SUMPRODUCT(SUMIF(' Subsidiary Trial Balance Input'!$A:$A,'Subsidiary TB Converter '!$G82:$EC82,' Subsidiary Trial Balance Input'!E:E))</f>
        <v>0</v>
      </c>
      <c r="F82" s="1535"/>
      <c r="G82" s="1108"/>
      <c r="H82" s="1108"/>
      <c r="I82" s="1108"/>
      <c r="J82" s="1108"/>
      <c r="K82" s="1108"/>
      <c r="L82" s="1108"/>
      <c r="M82" s="1108"/>
      <c r="N82" s="1108"/>
      <c r="O82" s="1108"/>
      <c r="P82" s="1000"/>
      <c r="Q82" s="1000"/>
      <c r="R82" s="1000"/>
      <c r="S82" s="1000"/>
      <c r="T82" s="1000"/>
      <c r="U82" s="1000"/>
      <c r="V82" s="1000"/>
      <c r="W82" s="1000"/>
      <c r="X82" s="1000"/>
      <c r="Y82" s="1000"/>
      <c r="Z82" s="1000"/>
      <c r="AA82" s="1000"/>
      <c r="AB82" s="1000"/>
      <c r="AC82" s="1000"/>
      <c r="AD82" s="1000"/>
      <c r="AE82" s="1000"/>
      <c r="AF82" s="1000"/>
      <c r="AG82" s="1000"/>
      <c r="AH82" s="1000"/>
      <c r="AI82" s="1000"/>
      <c r="AJ82" s="1000"/>
      <c r="AK82" s="1000"/>
      <c r="AL82" s="1000"/>
      <c r="AM82" s="1000"/>
      <c r="AN82" s="1000"/>
      <c r="AO82" s="1000"/>
      <c r="AP82" s="1000"/>
      <c r="AQ82" s="1000"/>
      <c r="AR82" s="1000"/>
      <c r="AS82" s="1000"/>
      <c r="AT82" s="1000"/>
      <c r="AU82" s="1000"/>
      <c r="AV82" s="1000"/>
      <c r="AW82" s="1000"/>
      <c r="AX82" s="1000"/>
      <c r="AY82" s="1000"/>
      <c r="AZ82" s="1000"/>
      <c r="BA82" s="1000"/>
      <c r="BB82" s="1000"/>
      <c r="BC82" s="1000"/>
      <c r="BD82" s="1000"/>
      <c r="BE82" s="1000"/>
      <c r="BF82" s="1000"/>
      <c r="BG82" s="1000"/>
      <c r="BH82" s="1000"/>
      <c r="BI82" s="1000"/>
      <c r="BJ82" s="1000"/>
      <c r="BK82" s="1000"/>
      <c r="BL82" s="1000"/>
      <c r="BM82" s="1000"/>
      <c r="BN82" s="1000"/>
      <c r="BO82" s="1000"/>
      <c r="BP82" s="1000"/>
      <c r="BQ82" s="1000"/>
      <c r="BR82" s="1000"/>
      <c r="BS82" s="1000"/>
      <c r="BT82" s="1000"/>
      <c r="BU82" s="1000"/>
      <c r="BV82" s="1000"/>
      <c r="BW82" s="1000"/>
      <c r="BX82" s="1000"/>
      <c r="BY82" s="1000"/>
      <c r="BZ82" s="1000"/>
      <c r="CA82" s="1000"/>
      <c r="CB82" s="1000"/>
      <c r="CC82" s="1000"/>
      <c r="CD82" s="1000"/>
      <c r="CE82" s="1000"/>
      <c r="CF82" s="1000"/>
      <c r="CG82" s="1000"/>
      <c r="CH82" s="1000"/>
      <c r="CI82" s="1000"/>
      <c r="CJ82" s="1000"/>
      <c r="CK82" s="1000"/>
      <c r="CL82" s="1000"/>
      <c r="CM82" s="1000"/>
      <c r="CN82" s="1000"/>
      <c r="CO82" s="1000"/>
      <c r="CP82" s="1000"/>
      <c r="CQ82" s="1000"/>
      <c r="CR82" s="1000"/>
      <c r="CS82" s="1000"/>
      <c r="CT82" s="1000"/>
      <c r="CU82" s="1000"/>
      <c r="CV82" s="1000"/>
      <c r="CW82" s="1000"/>
      <c r="CX82" s="1000"/>
      <c r="CY82" s="1000"/>
      <c r="CZ82" s="1000"/>
      <c r="DA82" s="1000"/>
      <c r="DB82" s="1000"/>
      <c r="DC82" s="1000"/>
      <c r="DD82" s="1000"/>
      <c r="DE82" s="1000"/>
      <c r="DF82" s="1000"/>
      <c r="DG82" s="1000"/>
      <c r="DH82" s="1000"/>
      <c r="DI82" s="1000"/>
      <c r="DJ82" s="1000"/>
      <c r="DK82" s="1000"/>
      <c r="DL82" s="1000"/>
      <c r="DM82" s="1000"/>
      <c r="DN82" s="1000"/>
      <c r="DO82" s="1000"/>
      <c r="DP82" s="1000"/>
      <c r="DQ82" s="1000"/>
      <c r="DR82" s="1000"/>
      <c r="DS82" s="1000"/>
      <c r="DT82" s="1000"/>
      <c r="DU82" s="1000"/>
      <c r="DV82" s="1000"/>
      <c r="DW82" s="1000"/>
      <c r="DX82" s="1000"/>
      <c r="DY82" s="1000"/>
      <c r="DZ82" s="1000"/>
      <c r="EA82" s="1000"/>
      <c r="EB82" s="1000"/>
      <c r="EC82" s="1000"/>
      <c r="ED82" s="269" t="str">
        <f t="shared" si="1"/>
        <v>xxxxxxxxxxxxxxxxxxxxxxxxxxxxxxxxxxxxxxxxxxxxxxxxxxxxxxxxxxxxxxxxxxxxxxxxxxxxxxxxxxxxxxxxxxxxxxxxxxxxxxxxxxxxxxxxxxxxxxxxxxxxxxxx</v>
      </c>
    </row>
    <row r="83" spans="1:134" x14ac:dyDescent="0.2">
      <c r="A83" s="280">
        <v>2110</v>
      </c>
      <c r="B83" s="338" t="s">
        <v>174</v>
      </c>
      <c r="C83" s="1535">
        <f>SUMPRODUCT(SUMIF(' Subsidiary Trial Balance Input'!$A:$A,'Subsidiary TB Converter '!$G83:$EC83,' Subsidiary Trial Balance Input'!C:C))</f>
        <v>0</v>
      </c>
      <c r="D83" s="1535">
        <f>SUMPRODUCT(SUMIF(' Subsidiary Trial Balance Input'!$A:$A,'Subsidiary TB Converter '!$G83:$EC83,' Subsidiary Trial Balance Input'!D:D))</f>
        <v>0</v>
      </c>
      <c r="E83" s="1535">
        <f>SUMPRODUCT(SUMIF(' Subsidiary Trial Balance Input'!$A:$A,'Subsidiary TB Converter '!$G83:$EC83,' Subsidiary Trial Balance Input'!E:E))</f>
        <v>0</v>
      </c>
      <c r="F83" s="1535"/>
      <c r="G83" s="1108"/>
      <c r="H83" s="1108"/>
      <c r="I83" s="1108"/>
      <c r="J83" s="1108"/>
      <c r="K83" s="1108"/>
      <c r="L83" s="1108"/>
      <c r="M83" s="1108"/>
      <c r="N83" s="1108"/>
      <c r="O83" s="1108"/>
      <c r="P83" s="1000"/>
      <c r="Q83" s="1000"/>
      <c r="R83" s="1000"/>
      <c r="S83" s="1000"/>
      <c r="T83" s="1000"/>
      <c r="U83" s="1000"/>
      <c r="V83" s="1000"/>
      <c r="W83" s="1000"/>
      <c r="X83" s="1000"/>
      <c r="Y83" s="1000"/>
      <c r="Z83" s="1000"/>
      <c r="AA83" s="1000"/>
      <c r="AB83" s="1000"/>
      <c r="AC83" s="1000"/>
      <c r="AD83" s="1000"/>
      <c r="AE83" s="1000"/>
      <c r="AF83" s="1000"/>
      <c r="AG83" s="1000"/>
      <c r="AH83" s="1000"/>
      <c r="AI83" s="1000"/>
      <c r="AJ83" s="1000"/>
      <c r="AK83" s="1000"/>
      <c r="AL83" s="1000"/>
      <c r="AM83" s="1000"/>
      <c r="AN83" s="1000"/>
      <c r="AO83" s="1000"/>
      <c r="AP83" s="1000"/>
      <c r="AQ83" s="1000"/>
      <c r="AR83" s="1000"/>
      <c r="AS83" s="1000"/>
      <c r="AT83" s="1000"/>
      <c r="AU83" s="1000"/>
      <c r="AV83" s="1000"/>
      <c r="AW83" s="1000"/>
      <c r="AX83" s="1000"/>
      <c r="AY83" s="1000"/>
      <c r="AZ83" s="1000"/>
      <c r="BA83" s="1000"/>
      <c r="BB83" s="1000"/>
      <c r="BC83" s="1000"/>
      <c r="BD83" s="1000"/>
      <c r="BE83" s="1000"/>
      <c r="BF83" s="1000"/>
      <c r="BG83" s="1000"/>
      <c r="BH83" s="1000"/>
      <c r="BI83" s="1000"/>
      <c r="BJ83" s="1000"/>
      <c r="BK83" s="1000"/>
      <c r="BL83" s="1000"/>
      <c r="BM83" s="1000"/>
      <c r="BN83" s="1000"/>
      <c r="BO83" s="1000"/>
      <c r="BP83" s="1000"/>
      <c r="BQ83" s="1000"/>
      <c r="BR83" s="1000"/>
      <c r="BS83" s="1000"/>
      <c r="BT83" s="1000"/>
      <c r="BU83" s="1000"/>
      <c r="BV83" s="1000"/>
      <c r="BW83" s="1000"/>
      <c r="BX83" s="1000"/>
      <c r="BY83" s="1000"/>
      <c r="BZ83" s="1000"/>
      <c r="CA83" s="1000"/>
      <c r="CB83" s="1000"/>
      <c r="CC83" s="1000"/>
      <c r="CD83" s="1000"/>
      <c r="CE83" s="1000"/>
      <c r="CF83" s="1000"/>
      <c r="CG83" s="1000"/>
      <c r="CH83" s="1000"/>
      <c r="CI83" s="1000"/>
      <c r="CJ83" s="1000"/>
      <c r="CK83" s="1000"/>
      <c r="CL83" s="1000"/>
      <c r="CM83" s="1000"/>
      <c r="CN83" s="1000"/>
      <c r="CO83" s="1000"/>
      <c r="CP83" s="1000"/>
      <c r="CQ83" s="1000"/>
      <c r="CR83" s="1000"/>
      <c r="CS83" s="1000"/>
      <c r="CT83" s="1000"/>
      <c r="CU83" s="1000"/>
      <c r="CV83" s="1000"/>
      <c r="CW83" s="1000"/>
      <c r="CX83" s="1000"/>
      <c r="CY83" s="1000"/>
      <c r="CZ83" s="1000"/>
      <c r="DA83" s="1000"/>
      <c r="DB83" s="1000"/>
      <c r="DC83" s="1000"/>
      <c r="DD83" s="1000"/>
      <c r="DE83" s="1000"/>
      <c r="DF83" s="1000"/>
      <c r="DG83" s="1000"/>
      <c r="DH83" s="1000"/>
      <c r="DI83" s="1000"/>
      <c r="DJ83" s="1000"/>
      <c r="DK83" s="1000"/>
      <c r="DL83" s="1000"/>
      <c r="DM83" s="1000"/>
      <c r="DN83" s="1000"/>
      <c r="DO83" s="1000"/>
      <c r="DP83" s="1000"/>
      <c r="DQ83" s="1000"/>
      <c r="DR83" s="1000"/>
      <c r="DS83" s="1000"/>
      <c r="DT83" s="1000"/>
      <c r="DU83" s="1000"/>
      <c r="DV83" s="1000"/>
      <c r="DW83" s="1000"/>
      <c r="DX83" s="1000"/>
      <c r="DY83" s="1000"/>
      <c r="DZ83" s="1000"/>
      <c r="EA83" s="1000"/>
      <c r="EB83" s="1000"/>
      <c r="EC83" s="1000"/>
      <c r="ED83" s="269" t="str">
        <f t="shared" si="1"/>
        <v>xxxxxxxxxxxxxxxxxxxxxxxxxxxxxxxxxxxxxxxxxxxxxxxxxxxxxxxxxxxxxxxxxxxxxxxxxxxxxxxxxxxxxxxxxxxxxxxxxxxxxxxxxxxxxxxxxxxxxxxxxxxxxxxx</v>
      </c>
    </row>
    <row r="84" spans="1:134" x14ac:dyDescent="0.2">
      <c r="A84" s="280"/>
      <c r="B84" s="587"/>
      <c r="C84" s="1535"/>
      <c r="D84" s="1535"/>
      <c r="E84" s="1535"/>
      <c r="F84" s="1535"/>
      <c r="G84" s="1000"/>
      <c r="H84" s="1000"/>
      <c r="I84" s="1000"/>
      <c r="J84" s="1000"/>
      <c r="K84" s="1000"/>
      <c r="L84" s="1000"/>
      <c r="M84" s="1000"/>
      <c r="N84" s="1000"/>
      <c r="O84" s="1000"/>
      <c r="P84" s="1000"/>
      <c r="Q84" s="1000"/>
      <c r="R84" s="1000"/>
      <c r="S84" s="1000"/>
      <c r="T84" s="1000"/>
      <c r="U84" s="1000"/>
      <c r="V84" s="1000"/>
      <c r="W84" s="1000"/>
      <c r="X84" s="1000"/>
      <c r="Y84" s="1000"/>
      <c r="Z84" s="1000"/>
      <c r="AA84" s="1000"/>
      <c r="AB84" s="1000"/>
      <c r="AC84" s="1000"/>
      <c r="AD84" s="1000"/>
      <c r="AE84" s="1000"/>
      <c r="AF84" s="1000"/>
      <c r="AG84" s="1000"/>
      <c r="AH84" s="1000"/>
      <c r="AI84" s="1000"/>
      <c r="AJ84" s="1000"/>
      <c r="AK84" s="1000"/>
      <c r="AL84" s="1000"/>
      <c r="AM84" s="1000"/>
      <c r="AN84" s="1000"/>
      <c r="AO84" s="1000"/>
      <c r="AP84" s="1000"/>
      <c r="AQ84" s="1000"/>
      <c r="AR84" s="1000"/>
      <c r="AS84" s="1000"/>
      <c r="AT84" s="1000"/>
      <c r="AU84" s="1000"/>
      <c r="AV84" s="1000"/>
      <c r="AW84" s="1000"/>
      <c r="AX84" s="1000"/>
      <c r="AY84" s="1000"/>
      <c r="AZ84" s="1000"/>
      <c r="BA84" s="1000"/>
      <c r="BB84" s="1000"/>
      <c r="BC84" s="1000"/>
      <c r="BD84" s="1000"/>
      <c r="BE84" s="1000"/>
      <c r="BF84" s="1000"/>
      <c r="BG84" s="1000"/>
      <c r="BH84" s="1000"/>
      <c r="BI84" s="1000"/>
      <c r="BJ84" s="1000"/>
      <c r="BK84" s="1000"/>
      <c r="BL84" s="1000"/>
      <c r="BM84" s="1000"/>
      <c r="BN84" s="1000"/>
      <c r="BO84" s="1000"/>
      <c r="BP84" s="1000"/>
      <c r="BQ84" s="1000"/>
      <c r="BR84" s="1000"/>
      <c r="BS84" s="1000"/>
      <c r="BT84" s="1000"/>
      <c r="BU84" s="1000"/>
      <c r="BV84" s="1000"/>
      <c r="BW84" s="1000"/>
      <c r="BX84" s="1000"/>
      <c r="BY84" s="1000"/>
      <c r="BZ84" s="1000"/>
      <c r="CA84" s="1000"/>
      <c r="CB84" s="1000"/>
      <c r="CC84" s="1000"/>
      <c r="CD84" s="1000"/>
      <c r="CE84" s="1000"/>
      <c r="CF84" s="1000"/>
      <c r="CG84" s="1000"/>
      <c r="CH84" s="1000"/>
      <c r="CI84" s="1000"/>
      <c r="CJ84" s="1000"/>
      <c r="CK84" s="1000"/>
      <c r="CL84" s="1000"/>
      <c r="CM84" s="1000"/>
      <c r="CN84" s="1000"/>
      <c r="CO84" s="1000"/>
      <c r="CP84" s="1000"/>
      <c r="CQ84" s="1000"/>
      <c r="CR84" s="1000"/>
      <c r="CS84" s="1000"/>
      <c r="CT84" s="1000"/>
      <c r="CU84" s="1000"/>
      <c r="CV84" s="1000"/>
      <c r="CW84" s="1000"/>
      <c r="CX84" s="1000"/>
      <c r="CY84" s="1000"/>
      <c r="CZ84" s="1000"/>
      <c r="DA84" s="1000"/>
      <c r="DB84" s="1000"/>
      <c r="DC84" s="1000"/>
      <c r="DD84" s="1000"/>
      <c r="DE84" s="1000"/>
      <c r="DF84" s="1000"/>
      <c r="DG84" s="1000"/>
      <c r="DH84" s="1000"/>
      <c r="DI84" s="1000"/>
      <c r="DJ84" s="1000"/>
      <c r="DK84" s="1000"/>
      <c r="DL84" s="1000"/>
      <c r="DM84" s="1000"/>
      <c r="DN84" s="1000"/>
      <c r="DO84" s="1000"/>
      <c r="DP84" s="1000"/>
      <c r="DQ84" s="1000"/>
      <c r="DR84" s="1000"/>
      <c r="DS84" s="1000"/>
      <c r="DT84" s="1000"/>
      <c r="DU84" s="1000"/>
      <c r="DV84" s="1000"/>
      <c r="DW84" s="1000"/>
      <c r="DX84" s="1000"/>
      <c r="DY84" s="1000"/>
      <c r="DZ84" s="1000"/>
      <c r="EA84" s="1000"/>
      <c r="EB84" s="1000"/>
      <c r="EC84" s="1000"/>
      <c r="ED84" s="269" t="str">
        <f t="shared" si="1"/>
        <v>xxxxxxxxxxxxxxxxxxxxxxxxxxxxxxxxxxxxxxxxxxxxxxxxxxxxxxxxxxxxxxxxxxxxxxxxxxxxxxxxxxxxxxxxxxxxxxxxxxxxxxxxxxxxxxxxxxxxxxxxxxxxxxxx</v>
      </c>
    </row>
    <row r="85" spans="1:134" x14ac:dyDescent="0.2">
      <c r="A85" s="342"/>
      <c r="B85" s="344" t="s">
        <v>175</v>
      </c>
      <c r="C85" s="1538"/>
      <c r="D85" s="1538"/>
      <c r="E85" s="1538"/>
      <c r="F85" s="1538"/>
      <c r="G85" s="1002"/>
      <c r="H85" s="1002"/>
      <c r="I85" s="1002"/>
      <c r="J85" s="1002"/>
      <c r="K85" s="1002"/>
      <c r="L85" s="1002"/>
      <c r="M85" s="1002"/>
      <c r="N85" s="1002"/>
      <c r="O85" s="1002"/>
      <c r="P85" s="1002"/>
      <c r="Q85" s="1002"/>
      <c r="R85" s="1002"/>
      <c r="S85" s="1002"/>
      <c r="T85" s="1002"/>
      <c r="U85" s="1002"/>
      <c r="V85" s="1002"/>
      <c r="W85" s="1002"/>
      <c r="X85" s="1002"/>
      <c r="Y85" s="1002"/>
      <c r="Z85" s="1002"/>
      <c r="AA85" s="1002"/>
      <c r="AB85" s="1002"/>
      <c r="AC85" s="1002"/>
      <c r="AD85" s="1002"/>
      <c r="AE85" s="1002"/>
      <c r="AF85" s="1002"/>
      <c r="AG85" s="1002"/>
      <c r="AH85" s="1002"/>
      <c r="AI85" s="1002"/>
      <c r="AJ85" s="1002"/>
      <c r="AK85" s="1002"/>
      <c r="AL85" s="1002"/>
      <c r="AM85" s="1002"/>
      <c r="AN85" s="1002"/>
      <c r="AO85" s="1002"/>
      <c r="AP85" s="1002"/>
      <c r="AQ85" s="1002"/>
      <c r="AR85" s="1002"/>
      <c r="AS85" s="1002"/>
      <c r="AT85" s="1002"/>
      <c r="AU85" s="1002"/>
      <c r="AV85" s="1002"/>
      <c r="AW85" s="1002"/>
      <c r="AX85" s="1002"/>
      <c r="AY85" s="1002"/>
      <c r="AZ85" s="1002"/>
      <c r="BA85" s="1002"/>
      <c r="BB85" s="1002"/>
      <c r="BC85" s="1002"/>
      <c r="BD85" s="1002"/>
      <c r="BE85" s="1002"/>
      <c r="BF85" s="1002"/>
      <c r="BG85" s="1002"/>
      <c r="BH85" s="1002"/>
      <c r="BI85" s="1002"/>
      <c r="BJ85" s="1002"/>
      <c r="BK85" s="1002"/>
      <c r="BL85" s="1002"/>
      <c r="BM85" s="1002"/>
      <c r="BN85" s="1002"/>
      <c r="BO85" s="1002"/>
      <c r="BP85" s="1002"/>
      <c r="BQ85" s="1002"/>
      <c r="BR85" s="1002"/>
      <c r="BS85" s="1002"/>
      <c r="BT85" s="1002"/>
      <c r="BU85" s="1002"/>
      <c r="BV85" s="1002"/>
      <c r="BW85" s="1002"/>
      <c r="BX85" s="1002"/>
      <c r="BY85" s="1002"/>
      <c r="BZ85" s="1002"/>
      <c r="CA85" s="1002"/>
      <c r="CB85" s="1002"/>
      <c r="CC85" s="1002"/>
      <c r="CD85" s="1002"/>
      <c r="CE85" s="1002"/>
      <c r="CF85" s="1002"/>
      <c r="CG85" s="1002"/>
      <c r="CH85" s="1002"/>
      <c r="CI85" s="1002"/>
      <c r="CJ85" s="1002"/>
      <c r="CK85" s="1002"/>
      <c r="CL85" s="1002"/>
      <c r="CM85" s="1002"/>
      <c r="CN85" s="1002"/>
      <c r="CO85" s="1002"/>
      <c r="CP85" s="1002"/>
      <c r="CQ85" s="1002"/>
      <c r="CR85" s="1002"/>
      <c r="CS85" s="1002"/>
      <c r="CT85" s="1002"/>
      <c r="CU85" s="1002"/>
      <c r="CV85" s="1002"/>
      <c r="CW85" s="1002"/>
      <c r="CX85" s="1002"/>
      <c r="CY85" s="1002"/>
      <c r="CZ85" s="1002"/>
      <c r="DA85" s="1002"/>
      <c r="DB85" s="1002"/>
      <c r="DC85" s="1002"/>
      <c r="DD85" s="1002"/>
      <c r="DE85" s="1002"/>
      <c r="DF85" s="1002"/>
      <c r="DG85" s="1002"/>
      <c r="DH85" s="1002"/>
      <c r="DI85" s="1002"/>
      <c r="DJ85" s="1002"/>
      <c r="DK85" s="1002"/>
      <c r="DL85" s="1002"/>
      <c r="DM85" s="1002"/>
      <c r="DN85" s="1002"/>
      <c r="DO85" s="1002"/>
      <c r="DP85" s="1002"/>
      <c r="DQ85" s="1002"/>
      <c r="DR85" s="1002"/>
      <c r="DS85" s="1002"/>
      <c r="DT85" s="1002"/>
      <c r="DU85" s="1002"/>
      <c r="DV85" s="1002"/>
      <c r="DW85" s="1002"/>
      <c r="DX85" s="1002"/>
      <c r="DY85" s="1002"/>
      <c r="DZ85" s="1002"/>
      <c r="EA85" s="1002"/>
      <c r="EB85" s="1002"/>
      <c r="EC85" s="1002"/>
      <c r="ED85" s="269" t="str">
        <f t="shared" si="1"/>
        <v>xxxxxxxxxxxxxxxxxxxxxxxxxxxxxxxxxxxxxxxxxxxxxxxxxxxxxxxxxxxxxxxxxxxxxxxxxxxxxxxxxxxxxxxxxxxxxxxxxxxxxxxxxxxxxxxxxxxxxxxxxxxxxxxx</v>
      </c>
    </row>
    <row r="86" spans="1:134" x14ac:dyDescent="0.2">
      <c r="A86" s="280"/>
      <c r="B86" s="909" t="s">
        <v>129</v>
      </c>
      <c r="C86" s="1535"/>
      <c r="D86" s="1535"/>
      <c r="E86" s="1535"/>
      <c r="F86" s="1535"/>
      <c r="G86" s="998"/>
      <c r="H86" s="998"/>
      <c r="I86" s="998"/>
      <c r="J86" s="998"/>
      <c r="K86" s="998"/>
      <c r="L86" s="998"/>
      <c r="M86" s="998"/>
      <c r="N86" s="998"/>
      <c r="O86" s="998"/>
      <c r="P86" s="998"/>
      <c r="Q86" s="998"/>
      <c r="R86" s="998"/>
      <c r="S86" s="998"/>
      <c r="T86" s="998"/>
      <c r="U86" s="998"/>
      <c r="V86" s="998"/>
      <c r="W86" s="998"/>
      <c r="X86" s="998"/>
      <c r="Y86" s="998"/>
      <c r="Z86" s="998"/>
      <c r="AA86" s="998"/>
      <c r="AB86" s="998"/>
      <c r="AC86" s="998"/>
      <c r="AD86" s="998"/>
      <c r="AE86" s="998"/>
      <c r="AF86" s="998"/>
      <c r="AG86" s="998"/>
      <c r="AH86" s="998"/>
      <c r="AI86" s="998"/>
      <c r="AJ86" s="998"/>
      <c r="AK86" s="998"/>
      <c r="AL86" s="998"/>
      <c r="AM86" s="998"/>
      <c r="AN86" s="998"/>
      <c r="AO86" s="998"/>
      <c r="AP86" s="998"/>
      <c r="AQ86" s="998"/>
      <c r="AR86" s="998"/>
      <c r="AS86" s="998"/>
      <c r="AT86" s="998"/>
      <c r="AU86" s="998"/>
      <c r="AV86" s="998"/>
      <c r="AW86" s="998"/>
      <c r="AX86" s="998"/>
      <c r="AY86" s="998"/>
      <c r="AZ86" s="998"/>
      <c r="BA86" s="998"/>
      <c r="BB86" s="998"/>
      <c r="BC86" s="998"/>
      <c r="BD86" s="998"/>
      <c r="BE86" s="998"/>
      <c r="BF86" s="998"/>
      <c r="BG86" s="998"/>
      <c r="BH86" s="998"/>
      <c r="BI86" s="998"/>
      <c r="BJ86" s="998"/>
      <c r="BK86" s="998"/>
      <c r="BL86" s="998"/>
      <c r="BM86" s="998"/>
      <c r="BN86" s="998"/>
      <c r="BO86" s="998"/>
      <c r="BP86" s="998"/>
      <c r="BQ86" s="998"/>
      <c r="BR86" s="998"/>
      <c r="BS86" s="998"/>
      <c r="BT86" s="998"/>
      <c r="BU86" s="998"/>
      <c r="BV86" s="998"/>
      <c r="BW86" s="998"/>
      <c r="BX86" s="998"/>
      <c r="BY86" s="998"/>
      <c r="BZ86" s="998"/>
      <c r="CA86" s="998"/>
      <c r="CB86" s="998"/>
      <c r="CC86" s="998"/>
      <c r="CD86" s="998"/>
      <c r="CE86" s="998"/>
      <c r="CF86" s="998"/>
      <c r="CG86" s="998"/>
      <c r="CH86" s="998"/>
      <c r="CI86" s="998"/>
      <c r="CJ86" s="998"/>
      <c r="CK86" s="998"/>
      <c r="CL86" s="998"/>
      <c r="CM86" s="998"/>
      <c r="CN86" s="998"/>
      <c r="CO86" s="998"/>
      <c r="CP86" s="998"/>
      <c r="CQ86" s="998"/>
      <c r="CR86" s="998"/>
      <c r="CS86" s="998"/>
      <c r="CT86" s="998"/>
      <c r="CU86" s="998"/>
      <c r="CV86" s="998"/>
      <c r="CW86" s="998"/>
      <c r="CX86" s="998"/>
      <c r="CY86" s="998"/>
      <c r="CZ86" s="998"/>
      <c r="DA86" s="998"/>
      <c r="DB86" s="998"/>
      <c r="DC86" s="998"/>
      <c r="DD86" s="998"/>
      <c r="DE86" s="998"/>
      <c r="DF86" s="998"/>
      <c r="DG86" s="998"/>
      <c r="DH86" s="998"/>
      <c r="DI86" s="998"/>
      <c r="DJ86" s="998"/>
      <c r="DK86" s="998"/>
      <c r="DL86" s="998"/>
      <c r="DM86" s="998"/>
      <c r="DN86" s="998"/>
      <c r="DO86" s="998"/>
      <c r="DP86" s="998"/>
      <c r="DQ86" s="998"/>
      <c r="DR86" s="998"/>
      <c r="DS86" s="998"/>
      <c r="DT86" s="998"/>
      <c r="DU86" s="998"/>
      <c r="DV86" s="998"/>
      <c r="DW86" s="998"/>
      <c r="DX86" s="998"/>
      <c r="DY86" s="998"/>
      <c r="DZ86" s="998"/>
      <c r="EA86" s="998"/>
      <c r="EB86" s="998"/>
      <c r="EC86" s="998"/>
      <c r="ED86" s="269" t="str">
        <f t="shared" si="1"/>
        <v>xxxxxxxxxxxxxxxxxxxxxxxxxxxxxxxxxxxxxxxxxxxxxxxxxxxxxxxxxxxxxxxxxxxxxxxxxxxxxxxxxxxxxxxxxxxxxxxxxxxxxxxxxxxxxxxxxxxxxxxxxxxxxxxx</v>
      </c>
    </row>
    <row r="87" spans="1:134" x14ac:dyDescent="0.2">
      <c r="A87" s="280">
        <v>1710</v>
      </c>
      <c r="B87" s="78" t="s">
        <v>105</v>
      </c>
      <c r="C87" s="1535">
        <f>SUMPRODUCT(SUMIF(' Subsidiary Trial Balance Input'!$A:$A,'Subsidiary TB Converter '!$G87:$EC87,' Subsidiary Trial Balance Input'!C:C))</f>
        <v>0</v>
      </c>
      <c r="D87" s="1535">
        <f>SUMPRODUCT(SUMIF(' Subsidiary Trial Balance Input'!$A:$A,'Subsidiary TB Converter '!$G87:$EC87,' Subsidiary Trial Balance Input'!D:D))</f>
        <v>0</v>
      </c>
      <c r="E87" s="1535">
        <f>SUMPRODUCT(SUMIF(' Subsidiary Trial Balance Input'!$A:$A,'Subsidiary TB Converter '!$G87:$EC87,' Subsidiary Trial Balance Input'!E:E))</f>
        <v>0</v>
      </c>
      <c r="F87" s="1535"/>
      <c r="G87" s="1139"/>
      <c r="H87" s="1000"/>
      <c r="I87" s="1000"/>
      <c r="J87" s="1000"/>
      <c r="K87" s="1000"/>
      <c r="L87" s="1000"/>
      <c r="M87" s="1000"/>
      <c r="N87" s="1000"/>
      <c r="O87" s="1000"/>
      <c r="P87" s="1000"/>
      <c r="Q87" s="1000"/>
      <c r="R87" s="1000"/>
      <c r="S87" s="1000"/>
      <c r="T87" s="1000"/>
      <c r="U87" s="1000"/>
      <c r="V87" s="1000"/>
      <c r="W87" s="1000"/>
      <c r="X87" s="1000"/>
      <c r="Y87" s="1000"/>
      <c r="Z87" s="1000"/>
      <c r="AA87" s="1000"/>
      <c r="AB87" s="1000"/>
      <c r="AC87" s="1000"/>
      <c r="AD87" s="1000"/>
      <c r="AE87" s="1000"/>
      <c r="AF87" s="1000"/>
      <c r="AG87" s="1000"/>
      <c r="AH87" s="1000"/>
      <c r="AI87" s="1000"/>
      <c r="AJ87" s="1000"/>
      <c r="AK87" s="1000"/>
      <c r="AL87" s="1000"/>
      <c r="AM87" s="1000"/>
      <c r="AN87" s="1000"/>
      <c r="AO87" s="1000"/>
      <c r="AP87" s="1000"/>
      <c r="AQ87" s="1000"/>
      <c r="AR87" s="1000"/>
      <c r="AS87" s="1000"/>
      <c r="AT87" s="1000"/>
      <c r="AU87" s="1000"/>
      <c r="AV87" s="1000"/>
      <c r="AW87" s="1000"/>
      <c r="AX87" s="1000"/>
      <c r="AY87" s="1000"/>
      <c r="AZ87" s="1000"/>
      <c r="BA87" s="1000"/>
      <c r="BB87" s="1000"/>
      <c r="BC87" s="1000"/>
      <c r="BD87" s="1000"/>
      <c r="BE87" s="1000"/>
      <c r="BF87" s="1000"/>
      <c r="BG87" s="1000"/>
      <c r="BH87" s="1000"/>
      <c r="BI87" s="1000"/>
      <c r="BJ87" s="1000"/>
      <c r="BK87" s="1000"/>
      <c r="BL87" s="1000"/>
      <c r="BM87" s="1000"/>
      <c r="BN87" s="1000"/>
      <c r="BO87" s="1000"/>
      <c r="BP87" s="1000"/>
      <c r="BQ87" s="1000"/>
      <c r="BR87" s="1000"/>
      <c r="BS87" s="1000"/>
      <c r="BT87" s="1000"/>
      <c r="BU87" s="1000"/>
      <c r="BV87" s="1000"/>
      <c r="BW87" s="1000"/>
      <c r="BX87" s="1000"/>
      <c r="BY87" s="1000"/>
      <c r="BZ87" s="1000"/>
      <c r="CA87" s="1000"/>
      <c r="CB87" s="1000"/>
      <c r="CC87" s="1000"/>
      <c r="CD87" s="1000"/>
      <c r="CE87" s="1000"/>
      <c r="CF87" s="1000"/>
      <c r="CG87" s="1000"/>
      <c r="CH87" s="1000"/>
      <c r="CI87" s="1000"/>
      <c r="CJ87" s="1000"/>
      <c r="CK87" s="1000"/>
      <c r="CL87" s="1000"/>
      <c r="CM87" s="1000"/>
      <c r="CN87" s="1000"/>
      <c r="CO87" s="1000"/>
      <c r="CP87" s="1000"/>
      <c r="CQ87" s="1000"/>
      <c r="CR87" s="1000"/>
      <c r="CS87" s="1000"/>
      <c r="CT87" s="1000"/>
      <c r="CU87" s="1000"/>
      <c r="CV87" s="1000"/>
      <c r="CW87" s="1000"/>
      <c r="CX87" s="1000"/>
      <c r="CY87" s="1000"/>
      <c r="CZ87" s="1000"/>
      <c r="DA87" s="1000"/>
      <c r="DB87" s="1000"/>
      <c r="DC87" s="1000"/>
      <c r="DD87" s="1000"/>
      <c r="DE87" s="1000"/>
      <c r="DF87" s="1000"/>
      <c r="DG87" s="1000"/>
      <c r="DH87" s="1000"/>
      <c r="DI87" s="1000"/>
      <c r="DJ87" s="1000"/>
      <c r="DK87" s="1000"/>
      <c r="DL87" s="1000"/>
      <c r="DM87" s="1000"/>
      <c r="DN87" s="1000"/>
      <c r="DO87" s="1000"/>
      <c r="DP87" s="1000"/>
      <c r="DQ87" s="1000"/>
      <c r="DR87" s="1000"/>
      <c r="DS87" s="1000"/>
      <c r="DT87" s="1000"/>
      <c r="DU87" s="1000"/>
      <c r="DV87" s="1000"/>
      <c r="DW87" s="1000"/>
      <c r="DX87" s="1000"/>
      <c r="DY87" s="1000"/>
      <c r="DZ87" s="1000"/>
      <c r="EA87" s="1000"/>
      <c r="EB87" s="1000"/>
      <c r="EC87" s="1000"/>
      <c r="ED87" s="269" t="str">
        <f t="shared" si="1"/>
        <v>xxxxxxxxxxxxxxxxxxxxxxxxxxxxxxxxxxxxxxxxxxxxxxxxxxxxxxxxxxxxxxxxxxxxxxxxxxxxxxxxxxxxxxxxxxxxxxxxxxxxxxxxxxxxxxxxxxxxxxxxxxxxxxxx</v>
      </c>
    </row>
    <row r="88" spans="1:134" x14ac:dyDescent="0.2">
      <c r="A88" s="280">
        <v>1320</v>
      </c>
      <c r="B88" s="338" t="s">
        <v>176</v>
      </c>
      <c r="C88" s="1535">
        <f>SUMPRODUCT(SUMIF(' Subsidiary Trial Balance Input'!$A:$A,'Subsidiary TB Converter '!$G88:$EC88,' Subsidiary Trial Balance Input'!C:C))</f>
        <v>0</v>
      </c>
      <c r="D88" s="1535">
        <f>SUMPRODUCT(SUMIF(' Subsidiary Trial Balance Input'!$A:$A,'Subsidiary TB Converter '!$G88:$EC88,' Subsidiary Trial Balance Input'!D:D))</f>
        <v>0</v>
      </c>
      <c r="E88" s="1535">
        <f>SUMPRODUCT(SUMIF(' Subsidiary Trial Balance Input'!$A:$A,'Subsidiary TB Converter '!$G88:$EC88,' Subsidiary Trial Balance Input'!E:E))</f>
        <v>0</v>
      </c>
      <c r="F88" s="1535"/>
      <c r="G88" s="1108"/>
      <c r="H88" s="1000"/>
      <c r="I88" s="998"/>
      <c r="J88" s="998"/>
      <c r="K88" s="1000"/>
      <c r="L88" s="1000"/>
      <c r="M88" s="1000"/>
      <c r="N88" s="1000"/>
      <c r="O88" s="1000"/>
      <c r="P88" s="1000"/>
      <c r="Q88" s="1000"/>
      <c r="R88" s="1000"/>
      <c r="S88" s="1000"/>
      <c r="T88" s="1000"/>
      <c r="U88" s="1000"/>
      <c r="V88" s="1000"/>
      <c r="W88" s="1000"/>
      <c r="X88" s="1000"/>
      <c r="Y88" s="1000"/>
      <c r="Z88" s="1000"/>
      <c r="AA88" s="1000"/>
      <c r="AB88" s="1000"/>
      <c r="AC88" s="1000"/>
      <c r="AD88" s="1000"/>
      <c r="AE88" s="1000"/>
      <c r="AF88" s="1000"/>
      <c r="AG88" s="1000"/>
      <c r="AH88" s="1000"/>
      <c r="AI88" s="1000"/>
      <c r="AJ88" s="1000"/>
      <c r="AK88" s="1000"/>
      <c r="AL88" s="1000"/>
      <c r="AM88" s="1000"/>
      <c r="AN88" s="1000"/>
      <c r="AO88" s="1000"/>
      <c r="AP88" s="1000"/>
      <c r="AQ88" s="1000"/>
      <c r="AR88" s="1000"/>
      <c r="AS88" s="1000"/>
      <c r="AT88" s="1000"/>
      <c r="AU88" s="1000"/>
      <c r="AV88" s="1000"/>
      <c r="AW88" s="1000"/>
      <c r="AX88" s="1000"/>
      <c r="AY88" s="1000"/>
      <c r="AZ88" s="1000"/>
      <c r="BA88" s="1000"/>
      <c r="BB88" s="1000"/>
      <c r="BC88" s="1000"/>
      <c r="BD88" s="1000"/>
      <c r="BE88" s="1000"/>
      <c r="BF88" s="1000"/>
      <c r="BG88" s="1000"/>
      <c r="BH88" s="1000"/>
      <c r="BI88" s="1000"/>
      <c r="BJ88" s="1000"/>
      <c r="BK88" s="1000"/>
      <c r="BL88" s="1000"/>
      <c r="BM88" s="1000"/>
      <c r="BN88" s="1000"/>
      <c r="BO88" s="1000"/>
      <c r="BP88" s="1000"/>
      <c r="BQ88" s="1000"/>
      <c r="BR88" s="1000"/>
      <c r="BS88" s="1000"/>
      <c r="BT88" s="1000"/>
      <c r="BU88" s="1000"/>
      <c r="BV88" s="1000"/>
      <c r="BW88" s="1000"/>
      <c r="BX88" s="1000"/>
      <c r="BY88" s="1000"/>
      <c r="BZ88" s="1000"/>
      <c r="CA88" s="1000"/>
      <c r="CB88" s="1000"/>
      <c r="CC88" s="1000"/>
      <c r="CD88" s="1000"/>
      <c r="CE88" s="1000"/>
      <c r="CF88" s="1000"/>
      <c r="CG88" s="1000"/>
      <c r="CH88" s="1000"/>
      <c r="CI88" s="1000"/>
      <c r="CJ88" s="1000"/>
      <c r="CK88" s="1000"/>
      <c r="CL88" s="1000"/>
      <c r="CM88" s="1000"/>
      <c r="CN88" s="1000"/>
      <c r="CO88" s="1000"/>
      <c r="CP88" s="1000"/>
      <c r="CQ88" s="1000"/>
      <c r="CR88" s="1000"/>
      <c r="CS88" s="1000"/>
      <c r="CT88" s="1000"/>
      <c r="CU88" s="1000"/>
      <c r="CV88" s="1000"/>
      <c r="CW88" s="1000"/>
      <c r="CX88" s="1000"/>
      <c r="CY88" s="1000"/>
      <c r="CZ88" s="1000"/>
      <c r="DA88" s="1000"/>
      <c r="DB88" s="1000"/>
      <c r="DC88" s="1000"/>
      <c r="DD88" s="1000"/>
      <c r="DE88" s="1000"/>
      <c r="DF88" s="1000"/>
      <c r="DG88" s="1000"/>
      <c r="DH88" s="1000"/>
      <c r="DI88" s="1000"/>
      <c r="DJ88" s="1000"/>
      <c r="DK88" s="1000"/>
      <c r="DL88" s="1000"/>
      <c r="DM88" s="1000"/>
      <c r="DN88" s="1000"/>
      <c r="DO88" s="1000"/>
      <c r="DP88" s="1000"/>
      <c r="DQ88" s="1000"/>
      <c r="DR88" s="1000"/>
      <c r="DS88" s="1000"/>
      <c r="DT88" s="1000"/>
      <c r="DU88" s="1000"/>
      <c r="DV88" s="1000"/>
      <c r="DW88" s="1000"/>
      <c r="DX88" s="1000"/>
      <c r="DY88" s="1000"/>
      <c r="DZ88" s="1000"/>
      <c r="EA88" s="1000"/>
      <c r="EB88" s="1000"/>
      <c r="EC88" s="1000"/>
      <c r="ED88" s="269" t="str">
        <f t="shared" si="1"/>
        <v>xxxxxxxxxxxxxxxxxxxxxxxxxxxxxxxxxxxxxxxxxxxxxxxxxxxxxxxxxxxxxxxxxxxxxxxxxxxxxxxxxxxxxxxxxxxxxxxxxxxxxxxxxxxxxxxxxxxxxxxxxxxxxxxx</v>
      </c>
    </row>
    <row r="89" spans="1:134" x14ac:dyDescent="0.2">
      <c r="A89" s="280">
        <v>1330</v>
      </c>
      <c r="B89" s="338" t="s">
        <v>177</v>
      </c>
      <c r="C89" s="1535">
        <f>SUMPRODUCT(SUMIF(' Subsidiary Trial Balance Input'!$A:$A,'Subsidiary TB Converter '!$G89:$EC89,' Subsidiary Trial Balance Input'!C:C))</f>
        <v>0</v>
      </c>
      <c r="D89" s="1535">
        <f>SUMPRODUCT(SUMIF(' Subsidiary Trial Balance Input'!$A:$A,'Subsidiary TB Converter '!$G89:$EC89,' Subsidiary Trial Balance Input'!D:D))</f>
        <v>0</v>
      </c>
      <c r="E89" s="1535">
        <f>SUMPRODUCT(SUMIF(' Subsidiary Trial Balance Input'!$A:$A,'Subsidiary TB Converter '!$G89:$EC89,' Subsidiary Trial Balance Input'!E:E))</f>
        <v>0</v>
      </c>
      <c r="F89" s="1535"/>
      <c r="G89" s="1108"/>
      <c r="H89" s="998"/>
      <c r="I89" s="998"/>
      <c r="J89" s="998"/>
      <c r="K89" s="1000"/>
      <c r="L89" s="1000"/>
      <c r="M89" s="1000"/>
      <c r="N89" s="1000"/>
      <c r="O89" s="1000"/>
      <c r="P89" s="1000"/>
      <c r="Q89" s="1000"/>
      <c r="R89" s="1000"/>
      <c r="S89" s="1000"/>
      <c r="T89" s="1000"/>
      <c r="U89" s="1000"/>
      <c r="V89" s="1000"/>
      <c r="W89" s="1000"/>
      <c r="X89" s="1000"/>
      <c r="Y89" s="1000"/>
      <c r="Z89" s="1000"/>
      <c r="AA89" s="1000"/>
      <c r="AB89" s="1000"/>
      <c r="AC89" s="1000"/>
      <c r="AD89" s="1000"/>
      <c r="AE89" s="1000"/>
      <c r="AF89" s="1000"/>
      <c r="AG89" s="1000"/>
      <c r="AH89" s="1000"/>
      <c r="AI89" s="1000"/>
      <c r="AJ89" s="1000"/>
      <c r="AK89" s="1000"/>
      <c r="AL89" s="1000"/>
      <c r="AM89" s="1000"/>
      <c r="AN89" s="1000"/>
      <c r="AO89" s="1000"/>
      <c r="AP89" s="1000"/>
      <c r="AQ89" s="1000"/>
      <c r="AR89" s="1000"/>
      <c r="AS89" s="1000"/>
      <c r="AT89" s="1000"/>
      <c r="AU89" s="1000"/>
      <c r="AV89" s="1000"/>
      <c r="AW89" s="1000"/>
      <c r="AX89" s="1000"/>
      <c r="AY89" s="1000"/>
      <c r="AZ89" s="1000"/>
      <c r="BA89" s="1000"/>
      <c r="BB89" s="1000"/>
      <c r="BC89" s="1000"/>
      <c r="BD89" s="1000"/>
      <c r="BE89" s="1000"/>
      <c r="BF89" s="1000"/>
      <c r="BG89" s="1000"/>
      <c r="BH89" s="1000"/>
      <c r="BI89" s="1000"/>
      <c r="BJ89" s="1000"/>
      <c r="BK89" s="1000"/>
      <c r="BL89" s="1000"/>
      <c r="BM89" s="1000"/>
      <c r="BN89" s="1000"/>
      <c r="BO89" s="1000"/>
      <c r="BP89" s="1000"/>
      <c r="BQ89" s="1000"/>
      <c r="BR89" s="1000"/>
      <c r="BS89" s="1000"/>
      <c r="BT89" s="1000"/>
      <c r="BU89" s="1000"/>
      <c r="BV89" s="1000"/>
      <c r="BW89" s="1000"/>
      <c r="BX89" s="1000"/>
      <c r="BY89" s="1000"/>
      <c r="BZ89" s="1000"/>
      <c r="CA89" s="1000"/>
      <c r="CB89" s="1000"/>
      <c r="CC89" s="1000"/>
      <c r="CD89" s="1000"/>
      <c r="CE89" s="1000"/>
      <c r="CF89" s="1000"/>
      <c r="CG89" s="1000"/>
      <c r="CH89" s="1000"/>
      <c r="CI89" s="1000"/>
      <c r="CJ89" s="1000"/>
      <c r="CK89" s="1000"/>
      <c r="CL89" s="1000"/>
      <c r="CM89" s="1000"/>
      <c r="CN89" s="1000"/>
      <c r="CO89" s="1000"/>
      <c r="CP89" s="1000"/>
      <c r="CQ89" s="1000"/>
      <c r="CR89" s="1000"/>
      <c r="CS89" s="1000"/>
      <c r="CT89" s="1000"/>
      <c r="CU89" s="1000"/>
      <c r="CV89" s="1000"/>
      <c r="CW89" s="1000"/>
      <c r="CX89" s="1000"/>
      <c r="CY89" s="1000"/>
      <c r="CZ89" s="1000"/>
      <c r="DA89" s="1000"/>
      <c r="DB89" s="1000"/>
      <c r="DC89" s="1000"/>
      <c r="DD89" s="1000"/>
      <c r="DE89" s="1000"/>
      <c r="DF89" s="1000"/>
      <c r="DG89" s="1000"/>
      <c r="DH89" s="1000"/>
      <c r="DI89" s="1000"/>
      <c r="DJ89" s="1000"/>
      <c r="DK89" s="1000"/>
      <c r="DL89" s="1000"/>
      <c r="DM89" s="1000"/>
      <c r="DN89" s="1000"/>
      <c r="DO89" s="1000"/>
      <c r="DP89" s="1000"/>
      <c r="DQ89" s="1000"/>
      <c r="DR89" s="1000"/>
      <c r="DS89" s="1000"/>
      <c r="DT89" s="1000"/>
      <c r="DU89" s="1000"/>
      <c r="DV89" s="1000"/>
      <c r="DW89" s="1000"/>
      <c r="DX89" s="1000"/>
      <c r="DY89" s="1000"/>
      <c r="DZ89" s="1000"/>
      <c r="EA89" s="1000"/>
      <c r="EB89" s="1000"/>
      <c r="EC89" s="1000"/>
      <c r="ED89" s="269" t="str">
        <f t="shared" si="1"/>
        <v>xxxxxxxxxxxxxxxxxxxxxxxxxxxxxxxxxxxxxxxxxxxxxxxxxxxxxxxxxxxxxxxxxxxxxxxxxxxxxxxxxxxxxxxxxxxxxxxxxxxxxxxxxxxxxxxxxxxxxxxxxxxxxxxx</v>
      </c>
    </row>
    <row r="90" spans="1:134" x14ac:dyDescent="0.2">
      <c r="A90" s="280">
        <v>1720</v>
      </c>
      <c r="B90" s="338" t="s">
        <v>140</v>
      </c>
      <c r="C90" s="1535">
        <f>SUMPRODUCT(SUMIF(' Subsidiary Trial Balance Input'!$A:$A,'Subsidiary TB Converter '!$G90:$EC90,' Subsidiary Trial Balance Input'!C:C))</f>
        <v>0</v>
      </c>
      <c r="D90" s="1535">
        <f>SUMPRODUCT(SUMIF(' Subsidiary Trial Balance Input'!$A:$A,'Subsidiary TB Converter '!$G90:$EC90,' Subsidiary Trial Balance Input'!D:D))</f>
        <v>0</v>
      </c>
      <c r="E90" s="1535">
        <f>SUMPRODUCT(SUMIF(' Subsidiary Trial Balance Input'!$A:$A,'Subsidiary TB Converter '!$G90:$EC90,' Subsidiary Trial Balance Input'!E:E))</f>
        <v>0</v>
      </c>
      <c r="F90" s="1535"/>
      <c r="G90" s="1000"/>
      <c r="H90" s="1000"/>
      <c r="I90" s="1000"/>
      <c r="J90" s="1000"/>
      <c r="K90" s="1000"/>
      <c r="L90" s="1000"/>
      <c r="M90" s="1000"/>
      <c r="N90" s="1000"/>
      <c r="O90" s="1000"/>
      <c r="P90" s="1000"/>
      <c r="Q90" s="1000"/>
      <c r="R90" s="1000"/>
      <c r="S90" s="1000"/>
      <c r="T90" s="1000"/>
      <c r="U90" s="1000"/>
      <c r="V90" s="1000"/>
      <c r="W90" s="1000"/>
      <c r="X90" s="1000"/>
      <c r="Y90" s="1000"/>
      <c r="Z90" s="1000"/>
      <c r="AA90" s="1000"/>
      <c r="AB90" s="1000"/>
      <c r="AC90" s="1000"/>
      <c r="AD90" s="1000"/>
      <c r="AE90" s="1000"/>
      <c r="AF90" s="1000"/>
      <c r="AG90" s="1000"/>
      <c r="AH90" s="1000"/>
      <c r="AI90" s="1000"/>
      <c r="AJ90" s="1000"/>
      <c r="AK90" s="1000"/>
      <c r="AL90" s="1000"/>
      <c r="AM90" s="1000"/>
      <c r="AN90" s="1000"/>
      <c r="AO90" s="1000"/>
      <c r="AP90" s="1000"/>
      <c r="AQ90" s="1000"/>
      <c r="AR90" s="1000"/>
      <c r="AS90" s="1000"/>
      <c r="AT90" s="1000"/>
      <c r="AU90" s="1000"/>
      <c r="AV90" s="1000"/>
      <c r="AW90" s="1000"/>
      <c r="AX90" s="1000"/>
      <c r="AY90" s="1000"/>
      <c r="AZ90" s="1000"/>
      <c r="BA90" s="1000"/>
      <c r="BB90" s="1000"/>
      <c r="BC90" s="1000"/>
      <c r="BD90" s="1000"/>
      <c r="BE90" s="1000"/>
      <c r="BF90" s="1000"/>
      <c r="BG90" s="1000"/>
      <c r="BH90" s="1000"/>
      <c r="BI90" s="1000"/>
      <c r="BJ90" s="1000"/>
      <c r="BK90" s="1000"/>
      <c r="BL90" s="1000"/>
      <c r="BM90" s="1000"/>
      <c r="BN90" s="1000"/>
      <c r="BO90" s="1000"/>
      <c r="BP90" s="1000"/>
      <c r="BQ90" s="1000"/>
      <c r="BR90" s="1000"/>
      <c r="BS90" s="1000"/>
      <c r="BT90" s="1000"/>
      <c r="BU90" s="1000"/>
      <c r="BV90" s="1000"/>
      <c r="BW90" s="1000"/>
      <c r="BX90" s="1000"/>
      <c r="BY90" s="1000"/>
      <c r="BZ90" s="1000"/>
      <c r="CA90" s="1000"/>
      <c r="CB90" s="1000"/>
      <c r="CC90" s="1000"/>
      <c r="CD90" s="1000"/>
      <c r="CE90" s="1000"/>
      <c r="CF90" s="1000"/>
      <c r="CG90" s="1000"/>
      <c r="CH90" s="1000"/>
      <c r="CI90" s="1000"/>
      <c r="CJ90" s="1000"/>
      <c r="CK90" s="1000"/>
      <c r="CL90" s="1000"/>
      <c r="CM90" s="1000"/>
      <c r="CN90" s="1000"/>
      <c r="CO90" s="1000"/>
      <c r="CP90" s="1000"/>
      <c r="CQ90" s="1000"/>
      <c r="CR90" s="1000"/>
      <c r="CS90" s="1000"/>
      <c r="CT90" s="1000"/>
      <c r="CU90" s="1000"/>
      <c r="CV90" s="1000"/>
      <c r="CW90" s="1000"/>
      <c r="CX90" s="1000"/>
      <c r="CY90" s="1000"/>
      <c r="CZ90" s="1000"/>
      <c r="DA90" s="1000"/>
      <c r="DB90" s="1000"/>
      <c r="DC90" s="1000"/>
      <c r="DD90" s="1000"/>
      <c r="DE90" s="1000"/>
      <c r="DF90" s="1000"/>
      <c r="DG90" s="1000"/>
      <c r="DH90" s="1000"/>
      <c r="DI90" s="1000"/>
      <c r="DJ90" s="1000"/>
      <c r="DK90" s="1000"/>
      <c r="DL90" s="1000"/>
      <c r="DM90" s="1000"/>
      <c r="DN90" s="1000"/>
      <c r="DO90" s="1000"/>
      <c r="DP90" s="1000"/>
      <c r="DQ90" s="1000"/>
      <c r="DR90" s="1000"/>
      <c r="DS90" s="1000"/>
      <c r="DT90" s="1000"/>
      <c r="DU90" s="1000"/>
      <c r="DV90" s="1000"/>
      <c r="DW90" s="1000"/>
      <c r="DX90" s="1000"/>
      <c r="DY90" s="1000"/>
      <c r="DZ90" s="1000"/>
      <c r="EA90" s="1000"/>
      <c r="EB90" s="1000"/>
      <c r="EC90" s="1000"/>
      <c r="ED90" s="269" t="str">
        <f t="shared" si="1"/>
        <v>xxxxxxxxxxxxxxxxxxxxxxxxxxxxxxxxxxxxxxxxxxxxxxxxxxxxxxxxxxxxxxxxxxxxxxxxxxxxxxxxxxxxxxxxxxxxxxxxxxxxxxxxxxxxxxxxxxxxxxxxxxxxxxxx</v>
      </c>
    </row>
    <row r="91" spans="1:134" x14ac:dyDescent="0.2">
      <c r="A91" s="280">
        <v>1703</v>
      </c>
      <c r="B91" s="338" t="s">
        <v>178</v>
      </c>
      <c r="C91" s="1535">
        <f>SUMPRODUCT(SUMIF(' Subsidiary Trial Balance Input'!$A:$A,'Subsidiary TB Converter '!$G91:$EC91,' Subsidiary Trial Balance Input'!C:C))</f>
        <v>0</v>
      </c>
      <c r="D91" s="1535">
        <f>SUMPRODUCT(SUMIF(' Subsidiary Trial Balance Input'!$A:$A,'Subsidiary TB Converter '!$G91:$EC91,' Subsidiary Trial Balance Input'!D:D))</f>
        <v>0</v>
      </c>
      <c r="E91" s="1535">
        <f>SUMPRODUCT(SUMIF(' Subsidiary Trial Balance Input'!$A:$A,'Subsidiary TB Converter '!$G91:$EC91,' Subsidiary Trial Balance Input'!E:E))</f>
        <v>0</v>
      </c>
      <c r="F91" s="1535"/>
      <c r="G91" s="1509"/>
      <c r="I91" s="1000"/>
      <c r="J91" s="1000"/>
      <c r="K91" s="1000"/>
      <c r="L91" s="1000"/>
      <c r="M91" s="1000"/>
      <c r="N91" s="1000"/>
      <c r="O91" s="1000"/>
      <c r="P91" s="1000"/>
      <c r="Q91" s="1000"/>
      <c r="R91" s="1000"/>
      <c r="S91" s="1000"/>
      <c r="T91" s="1000"/>
      <c r="U91" s="1000"/>
      <c r="V91" s="1000"/>
      <c r="W91" s="1000"/>
      <c r="X91" s="1000"/>
      <c r="Y91" s="1000"/>
      <c r="Z91" s="1000"/>
      <c r="AA91" s="1000"/>
      <c r="AB91" s="1000"/>
      <c r="AC91" s="1000"/>
      <c r="AD91" s="1000"/>
      <c r="AE91" s="1000"/>
      <c r="AF91" s="1000"/>
      <c r="AG91" s="1000"/>
      <c r="AH91" s="1000"/>
      <c r="AI91" s="1000"/>
      <c r="AJ91" s="1000"/>
      <c r="AK91" s="1000"/>
      <c r="AL91" s="1000"/>
      <c r="AM91" s="1000"/>
      <c r="AN91" s="1000"/>
      <c r="AO91" s="1000"/>
      <c r="AP91" s="1000"/>
      <c r="AQ91" s="1000"/>
      <c r="AR91" s="1000"/>
      <c r="AS91" s="1000"/>
      <c r="AT91" s="1000"/>
      <c r="AU91" s="1000"/>
      <c r="AV91" s="1000"/>
      <c r="AW91" s="1000"/>
      <c r="AX91" s="1000"/>
      <c r="AY91" s="1000"/>
      <c r="AZ91" s="1000"/>
      <c r="BA91" s="1000"/>
      <c r="BB91" s="1000"/>
      <c r="BC91" s="1000"/>
      <c r="BD91" s="1000"/>
      <c r="BE91" s="1000"/>
      <c r="BF91" s="1000"/>
      <c r="BG91" s="1000"/>
      <c r="BH91" s="1000"/>
      <c r="BI91" s="1000"/>
      <c r="BJ91" s="1000"/>
      <c r="BK91" s="1000"/>
      <c r="BL91" s="1000"/>
      <c r="BM91" s="1000"/>
      <c r="BN91" s="1000"/>
      <c r="BO91" s="1000"/>
      <c r="BP91" s="1000"/>
      <c r="BQ91" s="1000"/>
      <c r="BR91" s="1000"/>
      <c r="BS91" s="1000"/>
      <c r="BT91" s="1000"/>
      <c r="BU91" s="1000"/>
      <c r="BV91" s="1000"/>
      <c r="BW91" s="1000"/>
      <c r="BX91" s="1000"/>
      <c r="BY91" s="1000"/>
      <c r="BZ91" s="1000"/>
      <c r="CA91" s="1000"/>
      <c r="CB91" s="1000"/>
      <c r="CC91" s="1000"/>
      <c r="CD91" s="1000"/>
      <c r="CE91" s="1000"/>
      <c r="CF91" s="1000"/>
      <c r="CG91" s="1000"/>
      <c r="CH91" s="1000"/>
      <c r="CI91" s="1000"/>
      <c r="CJ91" s="1000"/>
      <c r="CK91" s="1000"/>
      <c r="CL91" s="1000"/>
      <c r="CM91" s="1000"/>
      <c r="CN91" s="1000"/>
      <c r="CO91" s="1000"/>
      <c r="CP91" s="1000"/>
      <c r="CQ91" s="1000"/>
      <c r="CR91" s="1000"/>
      <c r="CS91" s="1000"/>
      <c r="CT91" s="1000"/>
      <c r="CU91" s="1000"/>
      <c r="CV91" s="1000"/>
      <c r="CW91" s="1000"/>
      <c r="CX91" s="1000"/>
      <c r="CY91" s="1000"/>
      <c r="CZ91" s="1000"/>
      <c r="DA91" s="1000"/>
      <c r="DB91" s="1000"/>
      <c r="DC91" s="1000"/>
      <c r="DD91" s="1000"/>
      <c r="DE91" s="1000"/>
      <c r="DF91" s="1000"/>
      <c r="DG91" s="1000"/>
      <c r="DH91" s="1000"/>
      <c r="DI91" s="1000"/>
      <c r="DJ91" s="1000"/>
      <c r="DK91" s="1000"/>
      <c r="DL91" s="1000"/>
      <c r="DM91" s="1000"/>
      <c r="DN91" s="1000"/>
      <c r="DO91" s="1000"/>
      <c r="DP91" s="1000"/>
      <c r="DQ91" s="1000"/>
      <c r="DR91" s="1000"/>
      <c r="DS91" s="1000"/>
      <c r="DT91" s="1000"/>
      <c r="DU91" s="1000"/>
      <c r="DV91" s="1000"/>
      <c r="DW91" s="1000"/>
      <c r="DX91" s="1000"/>
      <c r="DY91" s="1000"/>
      <c r="DZ91" s="1000"/>
      <c r="EA91" s="1000"/>
      <c r="EB91" s="1000"/>
      <c r="EC91" s="1000"/>
      <c r="ED91" s="269" t="str">
        <f t="shared" si="1"/>
        <v>xxxxxxxxxxxxxxxxxxxxxxxxxxxxxxxxxxxxxxxxxxxxxxxxxxxxxxxxxxxxxxxxxxxxxxxxxxxxxxxxxxxxxxxxxxxxxxxxxxxxxxxxxxxxxxxxxxxxxxxxxxxxxxxx</v>
      </c>
    </row>
    <row r="92" spans="1:134" x14ac:dyDescent="0.2">
      <c r="A92" s="280"/>
      <c r="B92" s="909"/>
      <c r="C92" s="1535"/>
      <c r="D92" s="1535"/>
      <c r="E92" s="1535"/>
      <c r="F92" s="1535"/>
      <c r="G92" s="1000"/>
      <c r="H92" s="1000"/>
      <c r="I92" s="1000"/>
      <c r="J92" s="1000"/>
      <c r="K92" s="1000"/>
      <c r="L92" s="1000"/>
      <c r="M92" s="1000"/>
      <c r="N92" s="1000"/>
      <c r="O92" s="1000"/>
      <c r="P92" s="998"/>
      <c r="Q92" s="998"/>
      <c r="R92" s="998"/>
      <c r="S92" s="998"/>
      <c r="T92" s="998"/>
      <c r="U92" s="998"/>
      <c r="V92" s="998"/>
      <c r="W92" s="998"/>
      <c r="X92" s="998"/>
      <c r="Y92" s="998"/>
      <c r="Z92" s="998"/>
      <c r="AA92" s="998"/>
      <c r="AB92" s="998"/>
      <c r="AC92" s="998"/>
      <c r="AD92" s="998"/>
      <c r="AE92" s="998"/>
      <c r="AF92" s="998"/>
      <c r="AG92" s="998"/>
      <c r="AH92" s="998"/>
      <c r="AI92" s="998"/>
      <c r="AJ92" s="998"/>
      <c r="AK92" s="998"/>
      <c r="AL92" s="998"/>
      <c r="AM92" s="998"/>
      <c r="AN92" s="998"/>
      <c r="AO92" s="998"/>
      <c r="AP92" s="998"/>
      <c r="AQ92" s="998"/>
      <c r="AR92" s="998"/>
      <c r="AS92" s="998"/>
      <c r="AT92" s="998"/>
      <c r="AU92" s="998"/>
      <c r="AV92" s="998"/>
      <c r="AW92" s="998"/>
      <c r="AX92" s="998"/>
      <c r="AY92" s="998"/>
      <c r="AZ92" s="998"/>
      <c r="BA92" s="998"/>
      <c r="BB92" s="998"/>
      <c r="BC92" s="998"/>
      <c r="BD92" s="998"/>
      <c r="BE92" s="998"/>
      <c r="BF92" s="998"/>
      <c r="BG92" s="998"/>
      <c r="BH92" s="998"/>
      <c r="BI92" s="998"/>
      <c r="BJ92" s="998"/>
      <c r="BK92" s="998"/>
      <c r="BL92" s="998"/>
      <c r="BM92" s="998"/>
      <c r="BN92" s="998"/>
      <c r="BO92" s="998"/>
      <c r="BP92" s="998"/>
      <c r="BQ92" s="998"/>
      <c r="BR92" s="998"/>
      <c r="BS92" s="998"/>
      <c r="BT92" s="998"/>
      <c r="BU92" s="998"/>
      <c r="BV92" s="998"/>
      <c r="BW92" s="998"/>
      <c r="BX92" s="998"/>
      <c r="BY92" s="998"/>
      <c r="BZ92" s="998"/>
      <c r="CA92" s="998"/>
      <c r="CB92" s="998"/>
      <c r="CC92" s="998"/>
      <c r="CD92" s="998"/>
      <c r="CE92" s="998"/>
      <c r="CF92" s="998"/>
      <c r="CG92" s="998"/>
      <c r="CH92" s="998"/>
      <c r="CI92" s="998"/>
      <c r="CJ92" s="998"/>
      <c r="CK92" s="998"/>
      <c r="CL92" s="998"/>
      <c r="CM92" s="998"/>
      <c r="CN92" s="998"/>
      <c r="CO92" s="998"/>
      <c r="CP92" s="998"/>
      <c r="CQ92" s="998"/>
      <c r="CR92" s="998"/>
      <c r="CS92" s="998"/>
      <c r="CT92" s="998"/>
      <c r="CU92" s="998"/>
      <c r="CV92" s="998"/>
      <c r="CW92" s="998"/>
      <c r="CX92" s="998"/>
      <c r="CY92" s="998"/>
      <c r="CZ92" s="998"/>
      <c r="DA92" s="998"/>
      <c r="DB92" s="998"/>
      <c r="DC92" s="998"/>
      <c r="DD92" s="998"/>
      <c r="DE92" s="998"/>
      <c r="DF92" s="998"/>
      <c r="DG92" s="998"/>
      <c r="DH92" s="998"/>
      <c r="DI92" s="998"/>
      <c r="DJ92" s="998"/>
      <c r="DK92" s="998"/>
      <c r="DL92" s="998"/>
      <c r="DM92" s="998"/>
      <c r="DN92" s="998"/>
      <c r="DO92" s="998"/>
      <c r="DP92" s="998"/>
      <c r="DQ92" s="998"/>
      <c r="DR92" s="998"/>
      <c r="DS92" s="998"/>
      <c r="DT92" s="998"/>
      <c r="DU92" s="998"/>
      <c r="DV92" s="998"/>
      <c r="DW92" s="998"/>
      <c r="DX92" s="998"/>
      <c r="DY92" s="998"/>
      <c r="DZ92" s="998"/>
      <c r="EA92" s="998"/>
      <c r="EB92" s="998"/>
      <c r="EC92" s="998"/>
      <c r="ED92" s="269" t="str">
        <f t="shared" si="1"/>
        <v>xxxxxxxxxxxxxxxxxxxxxxxxxxxxxxxxxxxxxxxxxxxxxxxxxxxxxxxxxxxxxxxxxxxxxxxxxxxxxxxxxxxxxxxxxxxxxxxxxxxxxxxxxxxxxxxxxxxxxxxxxxxxxxxx</v>
      </c>
    </row>
    <row r="93" spans="1:134" x14ac:dyDescent="0.2">
      <c r="A93" s="280"/>
      <c r="B93" s="909" t="s">
        <v>143</v>
      </c>
      <c r="C93" s="1535"/>
      <c r="D93" s="1535"/>
      <c r="E93" s="1535"/>
      <c r="F93" s="1535"/>
      <c r="G93" s="1000"/>
      <c r="H93" s="1000"/>
      <c r="I93" s="1000"/>
      <c r="J93" s="1000"/>
      <c r="K93" s="1000"/>
      <c r="L93" s="1000"/>
      <c r="M93" s="1000"/>
      <c r="N93" s="1000"/>
      <c r="O93" s="1000"/>
      <c r="P93" s="998"/>
      <c r="Q93" s="998"/>
      <c r="R93" s="998"/>
      <c r="S93" s="998"/>
      <c r="T93" s="998"/>
      <c r="U93" s="998"/>
      <c r="V93" s="998"/>
      <c r="W93" s="998"/>
      <c r="X93" s="998"/>
      <c r="Y93" s="998"/>
      <c r="Z93" s="998"/>
      <c r="AA93" s="998"/>
      <c r="AB93" s="998"/>
      <c r="AC93" s="998"/>
      <c r="AD93" s="998"/>
      <c r="AE93" s="998"/>
      <c r="AF93" s="998"/>
      <c r="AG93" s="998"/>
      <c r="AH93" s="998"/>
      <c r="AI93" s="998"/>
      <c r="AJ93" s="998"/>
      <c r="AK93" s="998"/>
      <c r="AL93" s="998"/>
      <c r="AM93" s="998"/>
      <c r="AN93" s="998"/>
      <c r="AO93" s="998"/>
      <c r="AP93" s="998"/>
      <c r="AQ93" s="998"/>
      <c r="AR93" s="998"/>
      <c r="AS93" s="998"/>
      <c r="AT93" s="998"/>
      <c r="AU93" s="998"/>
      <c r="AV93" s="998"/>
      <c r="AW93" s="998"/>
      <c r="AX93" s="998"/>
      <c r="AY93" s="998"/>
      <c r="AZ93" s="998"/>
      <c r="BA93" s="998"/>
      <c r="BB93" s="998"/>
      <c r="BC93" s="998"/>
      <c r="BD93" s="998"/>
      <c r="BE93" s="998"/>
      <c r="BF93" s="998"/>
      <c r="BG93" s="998"/>
      <c r="BH93" s="998"/>
      <c r="BI93" s="998"/>
      <c r="BJ93" s="998"/>
      <c r="BK93" s="998"/>
      <c r="BL93" s="998"/>
      <c r="BM93" s="998"/>
      <c r="BN93" s="998"/>
      <c r="BO93" s="998"/>
      <c r="BP93" s="998"/>
      <c r="BQ93" s="998"/>
      <c r="BR93" s="998"/>
      <c r="BS93" s="998"/>
      <c r="BT93" s="998"/>
      <c r="BU93" s="998"/>
      <c r="BV93" s="998"/>
      <c r="BW93" s="998"/>
      <c r="BX93" s="998"/>
      <c r="BY93" s="998"/>
      <c r="BZ93" s="998"/>
      <c r="CA93" s="998"/>
      <c r="CB93" s="998"/>
      <c r="CC93" s="998"/>
      <c r="CD93" s="998"/>
      <c r="CE93" s="998"/>
      <c r="CF93" s="998"/>
      <c r="CG93" s="998"/>
      <c r="CH93" s="998"/>
      <c r="CI93" s="998"/>
      <c r="CJ93" s="998"/>
      <c r="CK93" s="998"/>
      <c r="CL93" s="998"/>
      <c r="CM93" s="998"/>
      <c r="CN93" s="998"/>
      <c r="CO93" s="998"/>
      <c r="CP93" s="998"/>
      <c r="CQ93" s="998"/>
      <c r="CR93" s="998"/>
      <c r="CS93" s="998"/>
      <c r="CT93" s="998"/>
      <c r="CU93" s="998"/>
      <c r="CV93" s="998"/>
      <c r="CW93" s="998"/>
      <c r="CX93" s="998"/>
      <c r="CY93" s="998"/>
      <c r="CZ93" s="998"/>
      <c r="DA93" s="998"/>
      <c r="DB93" s="998"/>
      <c r="DC93" s="998"/>
      <c r="DD93" s="998"/>
      <c r="DE93" s="998"/>
      <c r="DF93" s="998"/>
      <c r="DG93" s="998"/>
      <c r="DH93" s="998"/>
      <c r="DI93" s="998"/>
      <c r="DJ93" s="998"/>
      <c r="DK93" s="998"/>
      <c r="DL93" s="998"/>
      <c r="DM93" s="998"/>
      <c r="DN93" s="998"/>
      <c r="DO93" s="998"/>
      <c r="DP93" s="998"/>
      <c r="DQ93" s="998"/>
      <c r="DR93" s="998"/>
      <c r="DS93" s="998"/>
      <c r="DT93" s="998"/>
      <c r="DU93" s="998"/>
      <c r="DV93" s="998"/>
      <c r="DW93" s="998"/>
      <c r="DX93" s="998"/>
      <c r="DY93" s="998"/>
      <c r="DZ93" s="998"/>
      <c r="EA93" s="998"/>
      <c r="EB93" s="998"/>
      <c r="EC93" s="998"/>
      <c r="ED93" s="269" t="str">
        <f t="shared" si="1"/>
        <v>xxxxxxxxxxxxxxxxxxxxxxxxxxxxxxxxxxxxxxxxxxxxxxxxxxxxxxxxxxxxxxxxxxxxxxxxxxxxxxxxxxxxxxxxxxxxxxxxxxxxxxxxxxxxxxxxxxxxxxxxxxxxxxxx</v>
      </c>
    </row>
    <row r="94" spans="1:134" x14ac:dyDescent="0.2">
      <c r="A94" s="280">
        <v>2090</v>
      </c>
      <c r="B94" s="338" t="s">
        <v>179</v>
      </c>
      <c r="C94" s="1535">
        <f>SUMPRODUCT(SUMIF(' Subsidiary Trial Balance Input'!$A:$A,'Subsidiary TB Converter '!$G94:$EC94,' Subsidiary Trial Balance Input'!C:C))</f>
        <v>0</v>
      </c>
      <c r="D94" s="1535">
        <f>SUMPRODUCT(SUMIF(' Subsidiary Trial Balance Input'!$A:$A,'Subsidiary TB Converter '!$G94:$EC94,' Subsidiary Trial Balance Input'!D:D))</f>
        <v>0</v>
      </c>
      <c r="E94" s="1535">
        <f>SUMPRODUCT(SUMIF(' Subsidiary Trial Balance Input'!$A:$A,'Subsidiary TB Converter '!$G94:$EC94,' Subsidiary Trial Balance Input'!E:E))</f>
        <v>0</v>
      </c>
      <c r="F94" s="1535"/>
      <c r="G94" s="1006"/>
      <c r="H94" s="1006"/>
      <c r="I94" s="1006"/>
      <c r="J94" s="1006"/>
      <c r="K94" s="1000"/>
      <c r="L94" s="1000"/>
      <c r="M94" s="1000"/>
      <c r="N94" s="1000"/>
      <c r="O94" s="1000"/>
      <c r="P94" s="1000"/>
      <c r="Q94" s="1000"/>
      <c r="R94" s="1000"/>
      <c r="S94" s="1000"/>
      <c r="T94" s="1000"/>
      <c r="U94" s="1000"/>
      <c r="V94" s="1000"/>
      <c r="W94" s="1000"/>
      <c r="X94" s="1000"/>
      <c r="Y94" s="1000"/>
      <c r="Z94" s="1000"/>
      <c r="AA94" s="1000"/>
      <c r="AB94" s="1000"/>
      <c r="AC94" s="1000"/>
      <c r="AD94" s="1000"/>
      <c r="AE94" s="1000"/>
      <c r="AF94" s="1000"/>
      <c r="AG94" s="1000"/>
      <c r="AH94" s="1000"/>
      <c r="AI94" s="1000"/>
      <c r="AJ94" s="1000"/>
      <c r="AK94" s="1000"/>
      <c r="AL94" s="1000"/>
      <c r="AM94" s="1000"/>
      <c r="AN94" s="1000"/>
      <c r="AO94" s="1000"/>
      <c r="AP94" s="1000"/>
      <c r="AQ94" s="1000"/>
      <c r="AR94" s="1000"/>
      <c r="AS94" s="1000"/>
      <c r="AT94" s="1000"/>
      <c r="AU94" s="1000"/>
      <c r="AV94" s="1000"/>
      <c r="AW94" s="1000"/>
      <c r="AX94" s="1000"/>
      <c r="AY94" s="1000"/>
      <c r="AZ94" s="1000"/>
      <c r="BA94" s="1000"/>
      <c r="BB94" s="1000"/>
      <c r="BC94" s="1000"/>
      <c r="BD94" s="1000"/>
      <c r="BE94" s="1000"/>
      <c r="BF94" s="1000"/>
      <c r="BG94" s="1000"/>
      <c r="BH94" s="1000"/>
      <c r="BI94" s="1000"/>
      <c r="BJ94" s="1000"/>
      <c r="BK94" s="1000"/>
      <c r="BL94" s="1000"/>
      <c r="BM94" s="1000"/>
      <c r="BN94" s="1000"/>
      <c r="BO94" s="1000"/>
      <c r="BP94" s="1000"/>
      <c r="BQ94" s="1000"/>
      <c r="BR94" s="1000"/>
      <c r="BS94" s="1000"/>
      <c r="BT94" s="1000"/>
      <c r="BU94" s="1000"/>
      <c r="BV94" s="1000"/>
      <c r="BW94" s="1000"/>
      <c r="BX94" s="1000"/>
      <c r="BY94" s="1000"/>
      <c r="BZ94" s="1000"/>
      <c r="CA94" s="1000"/>
      <c r="CB94" s="1000"/>
      <c r="CC94" s="1000"/>
      <c r="CD94" s="1000"/>
      <c r="CE94" s="1000"/>
      <c r="CF94" s="1000"/>
      <c r="CG94" s="1000"/>
      <c r="CH94" s="1000"/>
      <c r="CI94" s="1000"/>
      <c r="CJ94" s="1000"/>
      <c r="CK94" s="1000"/>
      <c r="CL94" s="1000"/>
      <c r="CM94" s="1000"/>
      <c r="CN94" s="1000"/>
      <c r="CO94" s="1000"/>
      <c r="CP94" s="1000"/>
      <c r="CQ94" s="1000"/>
      <c r="CR94" s="1000"/>
      <c r="CS94" s="1000"/>
      <c r="CT94" s="1000"/>
      <c r="CU94" s="1000"/>
      <c r="CV94" s="1000"/>
      <c r="CW94" s="1000"/>
      <c r="CX94" s="1000"/>
      <c r="CY94" s="1000"/>
      <c r="CZ94" s="1000"/>
      <c r="DA94" s="1000"/>
      <c r="DB94" s="1000"/>
      <c r="DC94" s="1000"/>
      <c r="DD94" s="1000"/>
      <c r="DE94" s="1000"/>
      <c r="DF94" s="1000"/>
      <c r="DG94" s="1000"/>
      <c r="DH94" s="1000"/>
      <c r="DI94" s="1000"/>
      <c r="DJ94" s="1000"/>
      <c r="DK94" s="1000"/>
      <c r="DL94" s="1000"/>
      <c r="DM94" s="1000"/>
      <c r="DN94" s="1000"/>
      <c r="DO94" s="1000"/>
      <c r="DP94" s="1000"/>
      <c r="DQ94" s="1000"/>
      <c r="DR94" s="1000"/>
      <c r="DS94" s="1000"/>
      <c r="DT94" s="1000"/>
      <c r="DU94" s="1000"/>
      <c r="DV94" s="1000"/>
      <c r="DW94" s="1000"/>
      <c r="DX94" s="1000"/>
      <c r="DY94" s="1000"/>
      <c r="DZ94" s="1000"/>
      <c r="EA94" s="1000"/>
      <c r="EB94" s="1000"/>
      <c r="EC94" s="1000"/>
      <c r="ED94" s="269" t="str">
        <f t="shared" si="1"/>
        <v>xxxxxxxxxxxxxxxxxxxxxxxxxxxxxxxxxxxxxxxxxxxxxxxxxxxxxxxxxxxxxxxxxxxxxxxxxxxxxxxxxxxxxxxxxxxxxxxxxxxxxxxxxxxxxxxxxxxxxxxxxxxxxxxx</v>
      </c>
    </row>
    <row r="95" spans="1:134" x14ac:dyDescent="0.2">
      <c r="A95" s="280">
        <v>2084</v>
      </c>
      <c r="B95" s="338" t="s">
        <v>180</v>
      </c>
      <c r="C95" s="1535">
        <f>SUMPRODUCT(SUMIF(' Subsidiary Trial Balance Input'!$A:$A,'Subsidiary TB Converter '!$G95:$EC95,' Subsidiary Trial Balance Input'!C:C))</f>
        <v>0</v>
      </c>
      <c r="D95" s="1535">
        <f>SUMPRODUCT(SUMIF(' Subsidiary Trial Balance Input'!$A:$A,'Subsidiary TB Converter '!$G95:$EC95,' Subsidiary Trial Balance Input'!D:D))</f>
        <v>0</v>
      </c>
      <c r="E95" s="1535">
        <f>SUMPRODUCT(SUMIF(' Subsidiary Trial Balance Input'!$A:$A,'Subsidiary TB Converter '!$G95:$EC95,' Subsidiary Trial Balance Input'!E:E))</f>
        <v>0</v>
      </c>
      <c r="F95" s="1535"/>
      <c r="G95" s="1000"/>
      <c r="H95" s="1000"/>
      <c r="I95" s="1000"/>
      <c r="J95" s="1000"/>
      <c r="K95" s="1000"/>
      <c r="L95" s="1000"/>
      <c r="M95" s="1000"/>
      <c r="N95" s="1000"/>
      <c r="O95" s="1000"/>
      <c r="P95" s="1000"/>
      <c r="Q95" s="1000"/>
      <c r="R95" s="1000"/>
      <c r="S95" s="1000"/>
      <c r="T95" s="1000"/>
      <c r="U95" s="1000"/>
      <c r="V95" s="1000"/>
      <c r="W95" s="1000"/>
      <c r="X95" s="1000"/>
      <c r="Y95" s="1000"/>
      <c r="Z95" s="1000"/>
      <c r="AA95" s="1000"/>
      <c r="AB95" s="1000"/>
      <c r="AC95" s="1000"/>
      <c r="AD95" s="1000"/>
      <c r="AE95" s="1000"/>
      <c r="AF95" s="1000"/>
      <c r="AG95" s="1000"/>
      <c r="AH95" s="1000"/>
      <c r="AI95" s="1000"/>
      <c r="AJ95" s="1000"/>
      <c r="AK95" s="1000"/>
      <c r="AL95" s="1000"/>
      <c r="AM95" s="1000"/>
      <c r="AN95" s="1000"/>
      <c r="AO95" s="1000"/>
      <c r="AP95" s="1000"/>
      <c r="AQ95" s="1000"/>
      <c r="AR95" s="1000"/>
      <c r="AS95" s="1000"/>
      <c r="AT95" s="1000"/>
      <c r="AU95" s="1000"/>
      <c r="AV95" s="1000"/>
      <c r="AW95" s="1000"/>
      <c r="AX95" s="1000"/>
      <c r="AY95" s="1000"/>
      <c r="AZ95" s="1000"/>
      <c r="BA95" s="1000"/>
      <c r="BB95" s="1000"/>
      <c r="BC95" s="1000"/>
      <c r="BD95" s="1000"/>
      <c r="BE95" s="1000"/>
      <c r="BF95" s="1000"/>
      <c r="BG95" s="1000"/>
      <c r="BH95" s="1000"/>
      <c r="BI95" s="1000"/>
      <c r="BJ95" s="1000"/>
      <c r="BK95" s="1000"/>
      <c r="BL95" s="1000"/>
      <c r="BM95" s="1000"/>
      <c r="BN95" s="1000"/>
      <c r="BO95" s="1000"/>
      <c r="BP95" s="1000"/>
      <c r="BQ95" s="1000"/>
      <c r="BR95" s="1000"/>
      <c r="BS95" s="1000"/>
      <c r="BT95" s="1000"/>
      <c r="BU95" s="1000"/>
      <c r="BV95" s="1000"/>
      <c r="BW95" s="1000"/>
      <c r="BX95" s="1000"/>
      <c r="BY95" s="1000"/>
      <c r="BZ95" s="1000"/>
      <c r="CA95" s="1000"/>
      <c r="CB95" s="1000"/>
      <c r="CC95" s="1000"/>
      <c r="CD95" s="1000"/>
      <c r="CE95" s="1000"/>
      <c r="CF95" s="1000"/>
      <c r="CG95" s="1000"/>
      <c r="CH95" s="1000"/>
      <c r="CI95" s="1000"/>
      <c r="CJ95" s="1000"/>
      <c r="CK95" s="1000"/>
      <c r="CL95" s="1000"/>
      <c r="CM95" s="1000"/>
      <c r="CN95" s="1000"/>
      <c r="CO95" s="1000"/>
      <c r="CP95" s="1000"/>
      <c r="CQ95" s="1000"/>
      <c r="CR95" s="1000"/>
      <c r="CS95" s="1000"/>
      <c r="CT95" s="1000"/>
      <c r="CU95" s="1000"/>
      <c r="CV95" s="1000"/>
      <c r="CW95" s="1000"/>
      <c r="CX95" s="1000"/>
      <c r="CY95" s="1000"/>
      <c r="CZ95" s="1000"/>
      <c r="DA95" s="1000"/>
      <c r="DB95" s="1000"/>
      <c r="DC95" s="1000"/>
      <c r="DD95" s="1000"/>
      <c r="DE95" s="1000"/>
      <c r="DF95" s="1000"/>
      <c r="DG95" s="1000"/>
      <c r="DH95" s="1000"/>
      <c r="DI95" s="1000"/>
      <c r="DJ95" s="1000"/>
      <c r="DK95" s="1000"/>
      <c r="DL95" s="1000"/>
      <c r="DM95" s="1000"/>
      <c r="DN95" s="1000"/>
      <c r="DO95" s="1000"/>
      <c r="DP95" s="1000"/>
      <c r="DQ95" s="1000"/>
      <c r="DR95" s="1000"/>
      <c r="DS95" s="1000"/>
      <c r="DT95" s="1000"/>
      <c r="DU95" s="1000"/>
      <c r="DV95" s="1000"/>
      <c r="DW95" s="1000"/>
      <c r="DX95" s="1000"/>
      <c r="DY95" s="1000"/>
      <c r="DZ95" s="1000"/>
      <c r="EA95" s="1000"/>
      <c r="EB95" s="1000"/>
      <c r="EC95" s="1000"/>
      <c r="ED95" s="269" t="str">
        <f t="shared" si="1"/>
        <v>xxxxxxxxxxxxxxxxxxxxxxxxxxxxxxxxxxxxxxxxxxxxxxxxxxxxxxxxxxxxxxxxxxxxxxxxxxxxxxxxxxxxxxxxxxxxxxxxxxxxxxxxxxxxxxxxxxxxxxxxxxxxxxxx</v>
      </c>
    </row>
    <row r="96" spans="1:134" x14ac:dyDescent="0.2">
      <c r="A96" s="280">
        <v>2070</v>
      </c>
      <c r="B96" s="338" t="s">
        <v>181</v>
      </c>
      <c r="C96" s="1535">
        <f>SUMPRODUCT(SUMIF(' Subsidiary Trial Balance Input'!$A:$A,'Subsidiary TB Converter '!$G96:$EC96,' Subsidiary Trial Balance Input'!C:C))</f>
        <v>0</v>
      </c>
      <c r="D96" s="1535">
        <f>SUMPRODUCT(SUMIF(' Subsidiary Trial Balance Input'!$A:$A,'Subsidiary TB Converter '!$G96:$EC96,' Subsidiary Trial Balance Input'!D:D))</f>
        <v>0</v>
      </c>
      <c r="E96" s="1535">
        <f>SUMPRODUCT(SUMIF(' Subsidiary Trial Balance Input'!$A:$A,'Subsidiary TB Converter '!$G96:$EC96,' Subsidiary Trial Balance Input'!E:E))</f>
        <v>0</v>
      </c>
      <c r="F96" s="1535"/>
      <c r="G96" s="1000"/>
      <c r="H96" s="1000"/>
      <c r="I96" s="1000"/>
      <c r="J96" s="1000"/>
      <c r="K96" s="1000"/>
      <c r="L96" s="1000"/>
      <c r="M96" s="1000"/>
      <c r="N96" s="1000"/>
      <c r="O96" s="1000"/>
      <c r="P96" s="1000"/>
      <c r="Q96" s="1000"/>
      <c r="R96" s="1000"/>
      <c r="S96" s="1000"/>
      <c r="T96" s="1000"/>
      <c r="U96" s="1000"/>
      <c r="V96" s="1000"/>
      <c r="W96" s="1000"/>
      <c r="X96" s="1000"/>
      <c r="Y96" s="1000"/>
      <c r="Z96" s="1000"/>
      <c r="AA96" s="1000"/>
      <c r="AB96" s="1000"/>
      <c r="AC96" s="1000"/>
      <c r="AD96" s="1000"/>
      <c r="AE96" s="1000"/>
      <c r="AF96" s="1000"/>
      <c r="AG96" s="1000"/>
      <c r="AH96" s="1000"/>
      <c r="AI96" s="1000"/>
      <c r="AJ96" s="1000"/>
      <c r="AK96" s="1000"/>
      <c r="AL96" s="1000"/>
      <c r="AM96" s="1000"/>
      <c r="AN96" s="1000"/>
      <c r="AO96" s="1000"/>
      <c r="AP96" s="1000"/>
      <c r="AQ96" s="1000"/>
      <c r="AR96" s="1000"/>
      <c r="AS96" s="1000"/>
      <c r="AT96" s="1000"/>
      <c r="AU96" s="1000"/>
      <c r="AV96" s="1000"/>
      <c r="AW96" s="1000"/>
      <c r="AX96" s="1000"/>
      <c r="AY96" s="1000"/>
      <c r="AZ96" s="1000"/>
      <c r="BA96" s="1000"/>
      <c r="BB96" s="1000"/>
      <c r="BC96" s="1000"/>
      <c r="BD96" s="1000"/>
      <c r="BE96" s="1000"/>
      <c r="BF96" s="1000"/>
      <c r="BG96" s="1000"/>
      <c r="BH96" s="1000"/>
      <c r="BI96" s="1000"/>
      <c r="BJ96" s="1000"/>
      <c r="BK96" s="1000"/>
      <c r="BL96" s="1000"/>
      <c r="BM96" s="1000"/>
      <c r="BN96" s="1000"/>
      <c r="BO96" s="1000"/>
      <c r="BP96" s="1000"/>
      <c r="BQ96" s="1000"/>
      <c r="BR96" s="1000"/>
      <c r="BS96" s="1000"/>
      <c r="BT96" s="1000"/>
      <c r="BU96" s="1000"/>
      <c r="BV96" s="1000"/>
      <c r="BW96" s="1000"/>
      <c r="BX96" s="1000"/>
      <c r="BY96" s="1000"/>
      <c r="BZ96" s="1000"/>
      <c r="CA96" s="1000"/>
      <c r="CB96" s="1000"/>
      <c r="CC96" s="1000"/>
      <c r="CD96" s="1000"/>
      <c r="CE96" s="1000"/>
      <c r="CF96" s="1000"/>
      <c r="CG96" s="1000"/>
      <c r="CH96" s="1000"/>
      <c r="CI96" s="1000"/>
      <c r="CJ96" s="1000"/>
      <c r="CK96" s="1000"/>
      <c r="CL96" s="1000"/>
      <c r="CM96" s="1000"/>
      <c r="CN96" s="1000"/>
      <c r="CO96" s="1000"/>
      <c r="CP96" s="1000"/>
      <c r="CQ96" s="1000"/>
      <c r="CR96" s="1000"/>
      <c r="CS96" s="1000"/>
      <c r="CT96" s="1000"/>
      <c r="CU96" s="1000"/>
      <c r="CV96" s="1000"/>
      <c r="CW96" s="1000"/>
      <c r="CX96" s="1000"/>
      <c r="CY96" s="1000"/>
      <c r="CZ96" s="1000"/>
      <c r="DA96" s="1000"/>
      <c r="DB96" s="1000"/>
      <c r="DC96" s="1000"/>
      <c r="DD96" s="1000"/>
      <c r="DE96" s="1000"/>
      <c r="DF96" s="1000"/>
      <c r="DG96" s="1000"/>
      <c r="DH96" s="1000"/>
      <c r="DI96" s="1000"/>
      <c r="DJ96" s="1000"/>
      <c r="DK96" s="1000"/>
      <c r="DL96" s="1000"/>
      <c r="DM96" s="1000"/>
      <c r="DN96" s="1000"/>
      <c r="DO96" s="1000"/>
      <c r="DP96" s="1000"/>
      <c r="DQ96" s="1000"/>
      <c r="DR96" s="1000"/>
      <c r="DS96" s="1000"/>
      <c r="DT96" s="1000"/>
      <c r="DU96" s="1000"/>
      <c r="DV96" s="1000"/>
      <c r="DW96" s="1000"/>
      <c r="DX96" s="1000"/>
      <c r="DY96" s="1000"/>
      <c r="DZ96" s="1000"/>
      <c r="EA96" s="1000"/>
      <c r="EB96" s="1000"/>
      <c r="EC96" s="1000"/>
      <c r="ED96" s="269" t="str">
        <f t="shared" si="1"/>
        <v>xxxxxxxxxxxxxxxxxxxxxxxxxxxxxxxxxxxxxxxxxxxxxxxxxxxxxxxxxxxxxxxxxxxxxxxxxxxxxxxxxxxxxxxxxxxxxxxxxxxxxxxxxxxxxxxxxxxxxxxxxxxxxxxx</v>
      </c>
    </row>
    <row r="97" spans="1:134" x14ac:dyDescent="0.2">
      <c r="A97" s="280">
        <v>2076</v>
      </c>
      <c r="B97" s="78" t="s">
        <v>315</v>
      </c>
      <c r="C97" s="1537">
        <f>SUMPRODUCT(SUMIF(' Subsidiary Trial Balance Input'!$A:$A,'Subsidiary TB Converter '!$G97:$EC97,' Subsidiary Trial Balance Input'!C:C))</f>
        <v>0</v>
      </c>
      <c r="D97" s="1537">
        <f>SUMPRODUCT(SUMIF(' Subsidiary Trial Balance Input'!$A:$A,'Subsidiary TB Converter '!$G97:$EC97,' Subsidiary Trial Balance Input'!D:D))</f>
        <v>0</v>
      </c>
      <c r="E97" s="1537">
        <f>SUMPRODUCT(SUMIF(' Subsidiary Trial Balance Input'!$A:$A,'Subsidiary TB Converter '!$G97:$EC97,' Subsidiary Trial Balance Input'!E:E))</f>
        <v>0</v>
      </c>
      <c r="F97" s="1537"/>
      <c r="G97" s="1000"/>
      <c r="H97" s="1000"/>
      <c r="I97" s="1000"/>
      <c r="J97" s="1000"/>
      <c r="K97" s="1000"/>
      <c r="L97" s="1000"/>
      <c r="M97" s="1000"/>
      <c r="N97" s="1000"/>
      <c r="O97" s="1000"/>
      <c r="P97" s="1000"/>
      <c r="Q97" s="1000"/>
      <c r="R97" s="1000"/>
      <c r="S97" s="1000"/>
      <c r="T97" s="1000"/>
      <c r="U97" s="1000"/>
      <c r="V97" s="1000"/>
      <c r="W97" s="1000"/>
      <c r="X97" s="1000"/>
      <c r="Y97" s="1000"/>
      <c r="Z97" s="1000"/>
      <c r="AA97" s="1000"/>
      <c r="AB97" s="1000"/>
      <c r="AC97" s="1000"/>
      <c r="AD97" s="1000"/>
      <c r="AE97" s="1000"/>
      <c r="AF97" s="1000"/>
      <c r="AG97" s="1000"/>
      <c r="AH97" s="1000"/>
      <c r="AI97" s="1000"/>
      <c r="AJ97" s="1000"/>
      <c r="AK97" s="1000"/>
      <c r="AL97" s="1000"/>
      <c r="AM97" s="1000"/>
      <c r="AN97" s="1000"/>
      <c r="AO97" s="1000"/>
      <c r="AP97" s="1000"/>
      <c r="AQ97" s="1000"/>
      <c r="AR97" s="1000"/>
      <c r="AS97" s="1000"/>
      <c r="AT97" s="1000"/>
      <c r="AU97" s="1000"/>
      <c r="AV97" s="1000"/>
      <c r="AW97" s="1000"/>
      <c r="AX97" s="1000"/>
      <c r="AY97" s="1000"/>
      <c r="AZ97" s="1000"/>
      <c r="BA97" s="1000"/>
      <c r="BB97" s="1000"/>
      <c r="BC97" s="1000"/>
      <c r="BD97" s="1000"/>
      <c r="BE97" s="1000"/>
      <c r="BF97" s="1000"/>
      <c r="BG97" s="1000"/>
      <c r="BH97" s="1000"/>
      <c r="BI97" s="1000"/>
      <c r="BJ97" s="1000"/>
      <c r="BK97" s="1000"/>
      <c r="BL97" s="1000"/>
      <c r="BM97" s="1000"/>
      <c r="BN97" s="1000"/>
      <c r="BO97" s="1000"/>
      <c r="BP97" s="1000"/>
      <c r="BQ97" s="1000"/>
      <c r="BR97" s="1000"/>
      <c r="BS97" s="1000"/>
      <c r="BT97" s="1000"/>
      <c r="BU97" s="1000"/>
      <c r="BV97" s="1000"/>
      <c r="BW97" s="1000"/>
      <c r="BX97" s="1000"/>
      <c r="BY97" s="1000"/>
      <c r="BZ97" s="1000"/>
      <c r="CA97" s="1000"/>
      <c r="CB97" s="1000"/>
      <c r="CC97" s="1000"/>
      <c r="CD97" s="1000"/>
      <c r="CE97" s="1000"/>
      <c r="CF97" s="1000"/>
      <c r="CG97" s="1000"/>
      <c r="CH97" s="1000"/>
      <c r="CI97" s="1000"/>
      <c r="CJ97" s="1000"/>
      <c r="CK97" s="1000"/>
      <c r="CL97" s="1000"/>
      <c r="CM97" s="1000"/>
      <c r="CN97" s="1000"/>
      <c r="CO97" s="1000"/>
      <c r="CP97" s="1000"/>
      <c r="CQ97" s="1000"/>
      <c r="CR97" s="1000"/>
      <c r="CS97" s="1000"/>
      <c r="CT97" s="1000"/>
      <c r="CU97" s="1000"/>
      <c r="CV97" s="1000"/>
      <c r="CW97" s="1000"/>
      <c r="CX97" s="1000"/>
      <c r="CY97" s="1000"/>
      <c r="CZ97" s="1000"/>
      <c r="DA97" s="1000"/>
      <c r="DB97" s="1000"/>
      <c r="DC97" s="1000"/>
      <c r="DD97" s="1000"/>
      <c r="DE97" s="1000"/>
      <c r="DF97" s="1000"/>
      <c r="DG97" s="1000"/>
      <c r="DH97" s="1000"/>
      <c r="DI97" s="1000"/>
      <c r="DJ97" s="1000"/>
      <c r="DK97" s="1000"/>
      <c r="DL97" s="1000"/>
      <c r="DM97" s="1000"/>
      <c r="DN97" s="1000"/>
      <c r="DO97" s="1000"/>
      <c r="DP97" s="1000"/>
      <c r="DQ97" s="1000"/>
      <c r="DR97" s="1000"/>
      <c r="DS97" s="1000"/>
      <c r="DT97" s="1000"/>
      <c r="DU97" s="1000"/>
      <c r="DV97" s="1000"/>
      <c r="DW97" s="1000"/>
      <c r="DX97" s="1000"/>
      <c r="DY97" s="1000"/>
      <c r="DZ97" s="1000"/>
      <c r="EA97" s="1000"/>
      <c r="EB97" s="1000"/>
      <c r="EC97" s="1000"/>
      <c r="ED97" s="269" t="str">
        <f t="shared" si="1"/>
        <v>xxxxxxxxxxxxxxxxxxxxxxxxxxxxxxxxxxxxxxxxxxxxxxxxxxxxxxxxxxxxxxxxxxxxxxxxxxxxxxxxxxxxxxxxxxxxxxxxxxxxxxxxxxxxxxxxxxxxxxxxxxxxxxxx</v>
      </c>
    </row>
    <row r="98" spans="1:134" x14ac:dyDescent="0.2">
      <c r="A98" s="280">
        <v>2082</v>
      </c>
      <c r="B98" s="338" t="s">
        <v>316</v>
      </c>
      <c r="C98" s="1535">
        <f>SUMPRODUCT(SUMIF(' Subsidiary Trial Balance Input'!$A:$A,'Subsidiary TB Converter '!$G98:$EC98,' Subsidiary Trial Balance Input'!C:C))</f>
        <v>0</v>
      </c>
      <c r="D98" s="1535">
        <f>SUMPRODUCT(SUMIF(' Subsidiary Trial Balance Input'!$A:$A,'Subsidiary TB Converter '!$G98:$EC98,' Subsidiary Trial Balance Input'!D:D))</f>
        <v>0</v>
      </c>
      <c r="E98" s="1535">
        <f>SUMPRODUCT(SUMIF(' Subsidiary Trial Balance Input'!$A:$A,'Subsidiary TB Converter '!$G98:$EC98,' Subsidiary Trial Balance Input'!E:E))</f>
        <v>0</v>
      </c>
      <c r="F98" s="1535"/>
      <c r="G98" s="1108"/>
      <c r="H98" s="1108"/>
      <c r="I98" s="1108"/>
      <c r="J98" s="1108"/>
      <c r="K98" s="1000"/>
      <c r="L98" s="1000"/>
      <c r="M98" s="1000"/>
      <c r="N98" s="1000"/>
      <c r="O98" s="1000"/>
      <c r="P98" s="1000"/>
      <c r="Q98" s="1000"/>
      <c r="R98" s="1000"/>
      <c r="S98" s="1000"/>
      <c r="T98" s="1000"/>
      <c r="U98" s="1000"/>
      <c r="V98" s="1000"/>
      <c r="W98" s="1000"/>
      <c r="X98" s="1000"/>
      <c r="Y98" s="1000"/>
      <c r="Z98" s="1000"/>
      <c r="AA98" s="1000"/>
      <c r="AB98" s="1000"/>
      <c r="AC98" s="1000"/>
      <c r="AD98" s="1000"/>
      <c r="AE98" s="1000"/>
      <c r="AF98" s="1000"/>
      <c r="AG98" s="1000"/>
      <c r="AH98" s="1000"/>
      <c r="AI98" s="1000"/>
      <c r="AJ98" s="1000"/>
      <c r="AK98" s="1000"/>
      <c r="AL98" s="1000"/>
      <c r="AM98" s="1000"/>
      <c r="AN98" s="1000"/>
      <c r="AO98" s="1000"/>
      <c r="AP98" s="1000"/>
      <c r="AQ98" s="1000"/>
      <c r="AR98" s="1000"/>
      <c r="AS98" s="1000"/>
      <c r="AT98" s="1000"/>
      <c r="AU98" s="1000"/>
      <c r="AV98" s="1000"/>
      <c r="AW98" s="1000"/>
      <c r="AX98" s="1000"/>
      <c r="AY98" s="1000"/>
      <c r="AZ98" s="1000"/>
      <c r="BA98" s="1000"/>
      <c r="BB98" s="1000"/>
      <c r="BC98" s="1000"/>
      <c r="BD98" s="1000"/>
      <c r="BE98" s="1000"/>
      <c r="BF98" s="1000"/>
      <c r="BG98" s="1000"/>
      <c r="BH98" s="1000"/>
      <c r="BI98" s="1000"/>
      <c r="BJ98" s="1000"/>
      <c r="BK98" s="1000"/>
      <c r="BL98" s="1000"/>
      <c r="BM98" s="1000"/>
      <c r="BN98" s="1000"/>
      <c r="BO98" s="1000"/>
      <c r="BP98" s="1000"/>
      <c r="BQ98" s="1000"/>
      <c r="BR98" s="1000"/>
      <c r="BS98" s="1000"/>
      <c r="BT98" s="1000"/>
      <c r="BU98" s="1000"/>
      <c r="BV98" s="1000"/>
      <c r="BW98" s="1000"/>
      <c r="BX98" s="1000"/>
      <c r="BY98" s="1000"/>
      <c r="BZ98" s="1000"/>
      <c r="CA98" s="1000"/>
      <c r="CB98" s="1000"/>
      <c r="CC98" s="1000"/>
      <c r="CD98" s="1000"/>
      <c r="CE98" s="1000"/>
      <c r="CF98" s="1000"/>
      <c r="CG98" s="1000"/>
      <c r="CH98" s="1000"/>
      <c r="CI98" s="1000"/>
      <c r="CJ98" s="1000"/>
      <c r="CK98" s="1000"/>
      <c r="CL98" s="1000"/>
      <c r="CM98" s="1000"/>
      <c r="CN98" s="1000"/>
      <c r="CO98" s="1000"/>
      <c r="CP98" s="1000"/>
      <c r="CQ98" s="1000"/>
      <c r="CR98" s="1000"/>
      <c r="CS98" s="1000"/>
      <c r="CT98" s="1000"/>
      <c r="CU98" s="1000"/>
      <c r="CV98" s="1000"/>
      <c r="CW98" s="1000"/>
      <c r="CX98" s="1000"/>
      <c r="CY98" s="1000"/>
      <c r="CZ98" s="1000"/>
      <c r="DA98" s="1000"/>
      <c r="DB98" s="1000"/>
      <c r="DC98" s="1000"/>
      <c r="DD98" s="1000"/>
      <c r="DE98" s="1000"/>
      <c r="DF98" s="1000"/>
      <c r="DG98" s="1000"/>
      <c r="DH98" s="1000"/>
      <c r="DI98" s="1000"/>
      <c r="DJ98" s="1000"/>
      <c r="DK98" s="1000"/>
      <c r="DL98" s="1000"/>
      <c r="DM98" s="1000"/>
      <c r="DN98" s="1000"/>
      <c r="DO98" s="1000"/>
      <c r="DP98" s="1000"/>
      <c r="DQ98" s="1000"/>
      <c r="DR98" s="1000"/>
      <c r="DS98" s="1000"/>
      <c r="DT98" s="1000"/>
      <c r="DU98" s="1000"/>
      <c r="DV98" s="1000"/>
      <c r="DW98" s="1000"/>
      <c r="DX98" s="1000"/>
      <c r="DY98" s="1000"/>
      <c r="DZ98" s="1000"/>
      <c r="EA98" s="1000"/>
      <c r="EB98" s="1000"/>
      <c r="EC98" s="1000"/>
      <c r="ED98" s="269" t="str">
        <f t="shared" si="1"/>
        <v>xxxxxxxxxxxxxxxxxxxxxxxxxxxxxxxxxxxxxxxxxxxxxxxxxxxxxxxxxxxxxxxxxxxxxxxxxxxxxxxxxxxxxxxxxxxxxxxxxxxxxxxxxxxxxxxxxxxxxxxxxxxxxxxx</v>
      </c>
    </row>
    <row r="99" spans="1:134" x14ac:dyDescent="0.2">
      <c r="A99" s="280">
        <v>2086</v>
      </c>
      <c r="B99" s="338" t="s">
        <v>184</v>
      </c>
      <c r="C99" s="1535">
        <f>SUMPRODUCT(SUMIF(' Subsidiary Trial Balance Input'!$A:$A,'Subsidiary TB Converter '!$G99:$EC99,' Subsidiary Trial Balance Input'!C:C))</f>
        <v>0</v>
      </c>
      <c r="D99" s="1535">
        <f>SUMPRODUCT(SUMIF(' Subsidiary Trial Balance Input'!$A:$A,'Subsidiary TB Converter '!$G99:$EC99,' Subsidiary Trial Balance Input'!D:D))</f>
        <v>0</v>
      </c>
      <c r="E99" s="1535">
        <f>SUMPRODUCT(SUMIF(' Subsidiary Trial Balance Input'!$A:$A,'Subsidiary TB Converter '!$G99:$EC99,' Subsidiary Trial Balance Input'!E:E))</f>
        <v>0</v>
      </c>
      <c r="F99" s="1535"/>
      <c r="G99" s="1108"/>
      <c r="H99" s="1108"/>
      <c r="I99" s="1108"/>
      <c r="J99" s="1108"/>
      <c r="K99" s="1000"/>
      <c r="L99" s="1000"/>
      <c r="M99" s="1000"/>
      <c r="N99" s="1000"/>
      <c r="O99" s="1000"/>
      <c r="P99" s="1000"/>
      <c r="Q99" s="1000"/>
      <c r="R99" s="1000"/>
      <c r="S99" s="1000"/>
      <c r="T99" s="1000"/>
      <c r="U99" s="1000"/>
      <c r="V99" s="1000"/>
      <c r="W99" s="1000"/>
      <c r="X99" s="1000"/>
      <c r="Y99" s="1000"/>
      <c r="Z99" s="1000"/>
      <c r="AA99" s="1000"/>
      <c r="AB99" s="1000"/>
      <c r="AC99" s="1000"/>
      <c r="AD99" s="1000"/>
      <c r="AE99" s="1000"/>
      <c r="AF99" s="1000"/>
      <c r="AG99" s="1000"/>
      <c r="AH99" s="1000"/>
      <c r="AI99" s="1000"/>
      <c r="AJ99" s="1000"/>
      <c r="AK99" s="1000"/>
      <c r="AL99" s="1000"/>
      <c r="AM99" s="1000"/>
      <c r="AN99" s="1000"/>
      <c r="AO99" s="1000"/>
      <c r="AP99" s="1000"/>
      <c r="AQ99" s="1000"/>
      <c r="AR99" s="1000"/>
      <c r="AS99" s="1000"/>
      <c r="AT99" s="1000"/>
      <c r="AU99" s="1000"/>
      <c r="AV99" s="1000"/>
      <c r="AW99" s="1000"/>
      <c r="AX99" s="1000"/>
      <c r="AY99" s="1000"/>
      <c r="AZ99" s="1000"/>
      <c r="BA99" s="1000"/>
      <c r="BB99" s="1000"/>
      <c r="BC99" s="1000"/>
      <c r="BD99" s="1000"/>
      <c r="BE99" s="1000"/>
      <c r="BF99" s="1000"/>
      <c r="BG99" s="1000"/>
      <c r="BH99" s="1000"/>
      <c r="BI99" s="1000"/>
      <c r="BJ99" s="1000"/>
      <c r="BK99" s="1000"/>
      <c r="BL99" s="1000"/>
      <c r="BM99" s="1000"/>
      <c r="BN99" s="1000"/>
      <c r="BO99" s="1000"/>
      <c r="BP99" s="1000"/>
      <c r="BQ99" s="1000"/>
      <c r="BR99" s="1000"/>
      <c r="BS99" s="1000"/>
      <c r="BT99" s="1000"/>
      <c r="BU99" s="1000"/>
      <c r="BV99" s="1000"/>
      <c r="BW99" s="1000"/>
      <c r="BX99" s="1000"/>
      <c r="BY99" s="1000"/>
      <c r="BZ99" s="1000"/>
      <c r="CA99" s="1000"/>
      <c r="CB99" s="1000"/>
      <c r="CC99" s="1000"/>
      <c r="CD99" s="1000"/>
      <c r="CE99" s="1000"/>
      <c r="CF99" s="1000"/>
      <c r="CG99" s="1000"/>
      <c r="CH99" s="1000"/>
      <c r="CI99" s="1000"/>
      <c r="CJ99" s="1000"/>
      <c r="CK99" s="1000"/>
      <c r="CL99" s="1000"/>
      <c r="CM99" s="1000"/>
      <c r="CN99" s="1000"/>
      <c r="CO99" s="1000"/>
      <c r="CP99" s="1000"/>
      <c r="CQ99" s="1000"/>
      <c r="CR99" s="1000"/>
      <c r="CS99" s="1000"/>
      <c r="CT99" s="1000"/>
      <c r="CU99" s="1000"/>
      <c r="CV99" s="1000"/>
      <c r="CW99" s="1000"/>
      <c r="CX99" s="1000"/>
      <c r="CY99" s="1000"/>
      <c r="CZ99" s="1000"/>
      <c r="DA99" s="1000"/>
      <c r="DB99" s="1000"/>
      <c r="DC99" s="1000"/>
      <c r="DD99" s="1000"/>
      <c r="DE99" s="1000"/>
      <c r="DF99" s="1000"/>
      <c r="DG99" s="1000"/>
      <c r="DH99" s="1000"/>
      <c r="DI99" s="1000"/>
      <c r="DJ99" s="1000"/>
      <c r="DK99" s="1000"/>
      <c r="DL99" s="1000"/>
      <c r="DM99" s="1000"/>
      <c r="DN99" s="1000"/>
      <c r="DO99" s="1000"/>
      <c r="DP99" s="1000"/>
      <c r="DQ99" s="1000"/>
      <c r="DR99" s="1000"/>
      <c r="DS99" s="1000"/>
      <c r="DT99" s="1000"/>
      <c r="DU99" s="1000"/>
      <c r="DV99" s="1000"/>
      <c r="DW99" s="1000"/>
      <c r="DX99" s="1000"/>
      <c r="DY99" s="1000"/>
      <c r="DZ99" s="1000"/>
      <c r="EA99" s="1000"/>
      <c r="EB99" s="1000"/>
      <c r="EC99" s="1000"/>
      <c r="ED99" s="269" t="str">
        <f t="shared" si="1"/>
        <v>xxxxxxxxxxxxxxxxxxxxxxxxxxxxxxxxxxxxxxxxxxxxxxxxxxxxxxxxxxxxxxxxxxxxxxxxxxxxxxxxxxxxxxxxxxxxxxxxxxxxxxxxxxxxxxxxxxxxxxxxxxxxxxxx</v>
      </c>
    </row>
    <row r="100" spans="1:134" x14ac:dyDescent="0.2">
      <c r="A100" s="280">
        <v>2185</v>
      </c>
      <c r="B100" s="338" t="s">
        <v>185</v>
      </c>
      <c r="C100" s="1535">
        <f>SUMPRODUCT(SUMIF(' Subsidiary Trial Balance Input'!$A:$A,'Subsidiary TB Converter '!$G100:$EC100,' Subsidiary Trial Balance Input'!C:C))</f>
        <v>0</v>
      </c>
      <c r="D100" s="1535">
        <f>SUMPRODUCT(SUMIF(' Subsidiary Trial Balance Input'!$A:$A,'Subsidiary TB Converter '!$G100:$EC100,' Subsidiary Trial Balance Input'!D:D))</f>
        <v>0</v>
      </c>
      <c r="E100" s="1535">
        <f>SUMPRODUCT(SUMIF(' Subsidiary Trial Balance Input'!$A:$A,'Subsidiary TB Converter '!$G100:$EC100,' Subsidiary Trial Balance Input'!E:E))</f>
        <v>0</v>
      </c>
      <c r="F100" s="1535"/>
      <c r="G100" s="1108"/>
      <c r="H100" s="1108"/>
      <c r="I100" s="1108"/>
      <c r="J100" s="1108"/>
      <c r="K100" s="1000"/>
      <c r="L100" s="1000"/>
      <c r="M100" s="1000"/>
      <c r="N100" s="1000"/>
      <c r="O100" s="1000"/>
      <c r="P100" s="1000"/>
      <c r="Q100" s="1000"/>
      <c r="R100" s="1000"/>
      <c r="S100" s="1000"/>
      <c r="T100" s="1000"/>
      <c r="U100" s="1000"/>
      <c r="V100" s="1000"/>
      <c r="W100" s="1000"/>
      <c r="X100" s="1000"/>
      <c r="Y100" s="1000"/>
      <c r="Z100" s="1000"/>
      <c r="AA100" s="1000"/>
      <c r="AB100" s="1000"/>
      <c r="AC100" s="1000"/>
      <c r="AD100" s="1000"/>
      <c r="AE100" s="1000"/>
      <c r="AF100" s="1000"/>
      <c r="AG100" s="1000"/>
      <c r="AH100" s="1000"/>
      <c r="AI100" s="1000"/>
      <c r="AJ100" s="1000"/>
      <c r="AK100" s="1000"/>
      <c r="AL100" s="1000"/>
      <c r="AM100" s="1000"/>
      <c r="AN100" s="1000"/>
      <c r="AO100" s="1000"/>
      <c r="AP100" s="1000"/>
      <c r="AQ100" s="1000"/>
      <c r="AR100" s="1000"/>
      <c r="AS100" s="1000"/>
      <c r="AT100" s="1000"/>
      <c r="AU100" s="1000"/>
      <c r="AV100" s="1000"/>
      <c r="AW100" s="1000"/>
      <c r="AX100" s="1000"/>
      <c r="AY100" s="1000"/>
      <c r="AZ100" s="1000"/>
      <c r="BA100" s="1000"/>
      <c r="BB100" s="1000"/>
      <c r="BC100" s="1000"/>
      <c r="BD100" s="1000"/>
      <c r="BE100" s="1000"/>
      <c r="BF100" s="1000"/>
      <c r="BG100" s="1000"/>
      <c r="BH100" s="1000"/>
      <c r="BI100" s="1000"/>
      <c r="BJ100" s="1000"/>
      <c r="BK100" s="1000"/>
      <c r="BL100" s="1000"/>
      <c r="BM100" s="1000"/>
      <c r="BN100" s="1000"/>
      <c r="BO100" s="1000"/>
      <c r="BP100" s="1000"/>
      <c r="BQ100" s="1000"/>
      <c r="BR100" s="1000"/>
      <c r="BS100" s="1000"/>
      <c r="BT100" s="1000"/>
      <c r="BU100" s="1000"/>
      <c r="BV100" s="1000"/>
      <c r="BW100" s="1000"/>
      <c r="BX100" s="1000"/>
      <c r="BY100" s="1000"/>
      <c r="BZ100" s="1000"/>
      <c r="CA100" s="1000"/>
      <c r="CB100" s="1000"/>
      <c r="CC100" s="1000"/>
      <c r="CD100" s="1000"/>
      <c r="CE100" s="1000"/>
      <c r="CF100" s="1000"/>
      <c r="CG100" s="1000"/>
      <c r="CH100" s="1000"/>
      <c r="CI100" s="1000"/>
      <c r="CJ100" s="1000"/>
      <c r="CK100" s="1000"/>
      <c r="CL100" s="1000"/>
      <c r="CM100" s="1000"/>
      <c r="CN100" s="1000"/>
      <c r="CO100" s="1000"/>
      <c r="CP100" s="1000"/>
      <c r="CQ100" s="1000"/>
      <c r="CR100" s="1000"/>
      <c r="CS100" s="1000"/>
      <c r="CT100" s="1000"/>
      <c r="CU100" s="1000"/>
      <c r="CV100" s="1000"/>
      <c r="CW100" s="1000"/>
      <c r="CX100" s="1000"/>
      <c r="CY100" s="1000"/>
      <c r="CZ100" s="1000"/>
      <c r="DA100" s="1000"/>
      <c r="DB100" s="1000"/>
      <c r="DC100" s="1000"/>
      <c r="DD100" s="1000"/>
      <c r="DE100" s="1000"/>
      <c r="DF100" s="1000"/>
      <c r="DG100" s="1000"/>
      <c r="DH100" s="1000"/>
      <c r="DI100" s="1000"/>
      <c r="DJ100" s="1000"/>
      <c r="DK100" s="1000"/>
      <c r="DL100" s="1000"/>
      <c r="DM100" s="1000"/>
      <c r="DN100" s="1000"/>
      <c r="DO100" s="1000"/>
      <c r="DP100" s="1000"/>
      <c r="DQ100" s="1000"/>
      <c r="DR100" s="1000"/>
      <c r="DS100" s="1000"/>
      <c r="DT100" s="1000"/>
      <c r="DU100" s="1000"/>
      <c r="DV100" s="1000"/>
      <c r="DW100" s="1000"/>
      <c r="DX100" s="1000"/>
      <c r="DY100" s="1000"/>
      <c r="DZ100" s="1000"/>
      <c r="EA100" s="1000"/>
      <c r="EB100" s="1000"/>
      <c r="EC100" s="1000"/>
      <c r="ED100" s="269" t="str">
        <f t="shared" si="1"/>
        <v>xxxxxxxxxxxxxxxxxxxxxxxxxxxxxxxxxxxxxxxxxxxxxxxxxxxxxxxxxxxxxxxxxxxxxxxxxxxxxxxxxxxxxxxxxxxxxxxxxxxxxxxxxxxxxxxxxxxxxxxxxxxxxxxx</v>
      </c>
    </row>
    <row r="101" spans="1:134" x14ac:dyDescent="0.2">
      <c r="A101" s="280"/>
      <c r="B101" s="338"/>
      <c r="C101" s="1535"/>
      <c r="D101" s="1535"/>
      <c r="E101" s="1535"/>
      <c r="F101" s="1535"/>
      <c r="G101" s="1108"/>
      <c r="H101" s="1108"/>
      <c r="I101" s="1108"/>
      <c r="J101" s="1108"/>
      <c r="K101" s="1000"/>
      <c r="L101" s="1000"/>
      <c r="M101" s="1000"/>
      <c r="N101" s="1000"/>
      <c r="O101" s="1000"/>
      <c r="P101" s="1000"/>
      <c r="Q101" s="1000"/>
      <c r="R101" s="1000"/>
      <c r="S101" s="1000"/>
      <c r="T101" s="1000"/>
      <c r="U101" s="1000"/>
      <c r="V101" s="1000"/>
      <c r="W101" s="1000"/>
      <c r="X101" s="1000"/>
      <c r="Y101" s="1000"/>
      <c r="Z101" s="1000"/>
      <c r="AA101" s="1000"/>
      <c r="AB101" s="1000"/>
      <c r="AC101" s="1000"/>
      <c r="AD101" s="1000"/>
      <c r="AE101" s="1000"/>
      <c r="AF101" s="1000"/>
      <c r="AG101" s="1000"/>
      <c r="AH101" s="1000"/>
      <c r="AI101" s="1000"/>
      <c r="AJ101" s="1000"/>
      <c r="AK101" s="1000"/>
      <c r="AL101" s="1000"/>
      <c r="AM101" s="1000"/>
      <c r="AN101" s="1000"/>
      <c r="AO101" s="1000"/>
      <c r="AP101" s="1000"/>
      <c r="AQ101" s="1000"/>
      <c r="AR101" s="1000"/>
      <c r="AS101" s="1000"/>
      <c r="AT101" s="1000"/>
      <c r="AU101" s="1000"/>
      <c r="AV101" s="1000"/>
      <c r="AW101" s="1000"/>
      <c r="AX101" s="1000"/>
      <c r="AY101" s="1000"/>
      <c r="AZ101" s="1000"/>
      <c r="BA101" s="1000"/>
      <c r="BB101" s="1000"/>
      <c r="BC101" s="1000"/>
      <c r="BD101" s="1000"/>
      <c r="BE101" s="1000"/>
      <c r="BF101" s="1000"/>
      <c r="BG101" s="1000"/>
      <c r="BH101" s="1000"/>
      <c r="BI101" s="1000"/>
      <c r="BJ101" s="1000"/>
      <c r="BK101" s="1000"/>
      <c r="BL101" s="1000"/>
      <c r="BM101" s="1000"/>
      <c r="BN101" s="1000"/>
      <c r="BO101" s="1000"/>
      <c r="BP101" s="1000"/>
      <c r="BQ101" s="1000"/>
      <c r="BR101" s="1000"/>
      <c r="BS101" s="1000"/>
      <c r="BT101" s="1000"/>
      <c r="BU101" s="1000"/>
      <c r="BV101" s="1000"/>
      <c r="BW101" s="1000"/>
      <c r="BX101" s="1000"/>
      <c r="BY101" s="1000"/>
      <c r="BZ101" s="1000"/>
      <c r="CA101" s="1000"/>
      <c r="CB101" s="1000"/>
      <c r="CC101" s="1000"/>
      <c r="CD101" s="1000"/>
      <c r="CE101" s="1000"/>
      <c r="CF101" s="1000"/>
      <c r="CG101" s="1000"/>
      <c r="CH101" s="1000"/>
      <c r="CI101" s="1000"/>
      <c r="CJ101" s="1000"/>
      <c r="CK101" s="1000"/>
      <c r="CL101" s="1000"/>
      <c r="CM101" s="1000"/>
      <c r="CN101" s="1000"/>
      <c r="CO101" s="1000"/>
      <c r="CP101" s="1000"/>
      <c r="CQ101" s="1000"/>
      <c r="CR101" s="1000"/>
      <c r="CS101" s="1000"/>
      <c r="CT101" s="1000"/>
      <c r="CU101" s="1000"/>
      <c r="CV101" s="1000"/>
      <c r="CW101" s="1000"/>
      <c r="CX101" s="1000"/>
      <c r="CY101" s="1000"/>
      <c r="CZ101" s="1000"/>
      <c r="DA101" s="1000"/>
      <c r="DB101" s="1000"/>
      <c r="DC101" s="1000"/>
      <c r="DD101" s="1000"/>
      <c r="DE101" s="1000"/>
      <c r="DF101" s="1000"/>
      <c r="DG101" s="1000"/>
      <c r="DH101" s="1000"/>
      <c r="DI101" s="1000"/>
      <c r="DJ101" s="1000"/>
      <c r="DK101" s="1000"/>
      <c r="DL101" s="1000"/>
      <c r="DM101" s="1000"/>
      <c r="DN101" s="1000"/>
      <c r="DO101" s="1000"/>
      <c r="DP101" s="1000"/>
      <c r="DQ101" s="1000"/>
      <c r="DR101" s="1000"/>
      <c r="DS101" s="1000"/>
      <c r="DT101" s="1000"/>
      <c r="DU101" s="1000"/>
      <c r="DV101" s="1000"/>
      <c r="DW101" s="1000"/>
      <c r="DX101" s="1000"/>
      <c r="DY101" s="1000"/>
      <c r="DZ101" s="1000"/>
      <c r="EA101" s="1000"/>
      <c r="EB101" s="1000"/>
      <c r="EC101" s="1000"/>
      <c r="ED101" s="269" t="str">
        <f t="shared" si="1"/>
        <v>xxxxxxxxxxxxxxxxxxxxxxxxxxxxxxxxxxxxxxxxxxxxxxxxxxxxxxxxxxxxxxxxxxxxxxxxxxxxxxxxxxxxxxxxxxxxxxxxxxxxxxxxxxxxxxxxxxxxxxxxxxxxxxxx</v>
      </c>
    </row>
    <row r="102" spans="1:134" x14ac:dyDescent="0.2">
      <c r="A102" s="280">
        <v>2840</v>
      </c>
      <c r="B102" s="1186" t="s">
        <v>298</v>
      </c>
      <c r="C102" s="1535">
        <f>SUMPRODUCT(SUMIF(' Subsidiary Trial Balance Input'!$A:$A,'Subsidiary TB Converter '!$G102:$EC102,' Subsidiary Trial Balance Input'!C:C))</f>
        <v>0</v>
      </c>
      <c r="D102" s="1535">
        <f>SUMPRODUCT(SUMIF(' Subsidiary Trial Balance Input'!$A:$A,'Subsidiary TB Converter '!$G102:$EC102,' Subsidiary Trial Balance Input'!D:D))</f>
        <v>0</v>
      </c>
      <c r="E102" s="1535">
        <f>SUMPRODUCT(SUMIF(' Subsidiary Trial Balance Input'!$A:$A,'Subsidiary TB Converter '!$G102:$EC102,' Subsidiary Trial Balance Input'!E:E))</f>
        <v>0</v>
      </c>
      <c r="F102" s="1535"/>
      <c r="G102" s="1108"/>
      <c r="H102" s="1108"/>
      <c r="I102" s="1108"/>
      <c r="J102" s="1108"/>
      <c r="K102" s="1000"/>
      <c r="L102" s="1000"/>
      <c r="M102" s="1000"/>
      <c r="N102" s="1000"/>
      <c r="O102" s="1000"/>
      <c r="P102" s="1000"/>
      <c r="Q102" s="1000"/>
      <c r="R102" s="1000"/>
      <c r="S102" s="1000"/>
      <c r="T102" s="1000"/>
      <c r="U102" s="1000"/>
      <c r="V102" s="1000"/>
      <c r="W102" s="1000"/>
      <c r="X102" s="1000"/>
      <c r="Y102" s="1000"/>
      <c r="Z102" s="1000"/>
      <c r="AA102" s="1000"/>
      <c r="AB102" s="1000"/>
      <c r="AC102" s="1000"/>
      <c r="AD102" s="1000"/>
      <c r="AE102" s="1000"/>
      <c r="AF102" s="1000"/>
      <c r="AG102" s="1000"/>
      <c r="AH102" s="1000"/>
      <c r="AI102" s="1000"/>
      <c r="AJ102" s="1000"/>
      <c r="AK102" s="1000"/>
      <c r="AL102" s="1000"/>
      <c r="AM102" s="1000"/>
      <c r="AN102" s="1000"/>
      <c r="AO102" s="1000"/>
      <c r="AP102" s="1000"/>
      <c r="AQ102" s="1000"/>
      <c r="AR102" s="1000"/>
      <c r="AS102" s="1000"/>
      <c r="AT102" s="1000"/>
      <c r="AU102" s="1000"/>
      <c r="AV102" s="1000"/>
      <c r="AW102" s="1000"/>
      <c r="AX102" s="1000"/>
      <c r="AY102" s="1000"/>
      <c r="AZ102" s="1000"/>
      <c r="BA102" s="1000"/>
      <c r="BB102" s="1000"/>
      <c r="BC102" s="1000"/>
      <c r="BD102" s="1000"/>
      <c r="BE102" s="1000"/>
      <c r="BF102" s="1000"/>
      <c r="BG102" s="1000"/>
      <c r="BH102" s="1000"/>
      <c r="BI102" s="1000"/>
      <c r="BJ102" s="1000"/>
      <c r="BK102" s="1000"/>
      <c r="BL102" s="1000"/>
      <c r="BM102" s="1000"/>
      <c r="BN102" s="1000"/>
      <c r="BO102" s="1000"/>
      <c r="BP102" s="1000"/>
      <c r="BQ102" s="1000"/>
      <c r="BR102" s="1000"/>
      <c r="BS102" s="1000"/>
      <c r="BT102" s="1000"/>
      <c r="BU102" s="1000"/>
      <c r="BV102" s="1000"/>
      <c r="BW102" s="1000"/>
      <c r="BX102" s="1000"/>
      <c r="BY102" s="1000"/>
      <c r="BZ102" s="1000"/>
      <c r="CA102" s="1000"/>
      <c r="CB102" s="1000"/>
      <c r="CC102" s="1000"/>
      <c r="CD102" s="1000"/>
      <c r="CE102" s="1000"/>
      <c r="CF102" s="1000"/>
      <c r="CG102" s="1000"/>
      <c r="CH102" s="1000"/>
      <c r="CI102" s="1000"/>
      <c r="CJ102" s="1000"/>
      <c r="CK102" s="1000"/>
      <c r="CL102" s="1000"/>
      <c r="CM102" s="1000"/>
      <c r="CN102" s="1000"/>
      <c r="CO102" s="1000"/>
      <c r="CP102" s="1000"/>
      <c r="CQ102" s="1000"/>
      <c r="CR102" s="1000"/>
      <c r="CS102" s="1000"/>
      <c r="CT102" s="1000"/>
      <c r="CU102" s="1000"/>
      <c r="CV102" s="1000"/>
      <c r="CW102" s="1000"/>
      <c r="CX102" s="1000"/>
      <c r="CY102" s="1000"/>
      <c r="CZ102" s="1000"/>
      <c r="DA102" s="1000"/>
      <c r="DB102" s="1000"/>
      <c r="DC102" s="1000"/>
      <c r="DD102" s="1000"/>
      <c r="DE102" s="1000"/>
      <c r="DF102" s="1000"/>
      <c r="DG102" s="1000"/>
      <c r="DH102" s="1000"/>
      <c r="DI102" s="1000"/>
      <c r="DJ102" s="1000"/>
      <c r="DK102" s="1000"/>
      <c r="DL102" s="1000"/>
      <c r="DM102" s="1000"/>
      <c r="DN102" s="1000"/>
      <c r="DO102" s="1000"/>
      <c r="DP102" s="1000"/>
      <c r="DQ102" s="1000"/>
      <c r="DR102" s="1000"/>
      <c r="DS102" s="1000"/>
      <c r="DT102" s="1000"/>
      <c r="DU102" s="1000"/>
      <c r="DV102" s="1000"/>
      <c r="DW102" s="1000"/>
      <c r="DX102" s="1000"/>
      <c r="DY102" s="1000"/>
      <c r="DZ102" s="1000"/>
      <c r="EA102" s="1000"/>
      <c r="EB102" s="1000"/>
      <c r="EC102" s="1000"/>
      <c r="ED102" s="269" t="str">
        <f t="shared" si="1"/>
        <v>xxxxxxxxxxxxxxxxxxxxxxxxxxxxxxxxxxxxxxxxxxxxxxxxxxxxxxxxxxxxxxxxxxxxxxxxxxxxxxxxxxxxxxxxxxxxxxxxxxxxxxxxxxxxxxxxxxxxxxxxxxxxxxxx</v>
      </c>
    </row>
    <row r="103" spans="1:134" x14ac:dyDescent="0.2">
      <c r="A103" s="280"/>
      <c r="B103" s="338"/>
      <c r="C103" s="1535"/>
      <c r="D103" s="1535"/>
      <c r="E103" s="1535"/>
      <c r="F103" s="1535"/>
      <c r="G103" s="1108"/>
      <c r="H103" s="1108"/>
      <c r="I103" s="1108"/>
      <c r="J103" s="1108"/>
      <c r="K103" s="1000"/>
      <c r="L103" s="1000"/>
      <c r="M103" s="1000"/>
      <c r="N103" s="1000"/>
      <c r="O103" s="1000"/>
      <c r="P103" s="1000"/>
      <c r="Q103" s="1000"/>
      <c r="R103" s="1000"/>
      <c r="S103" s="1000"/>
      <c r="T103" s="1000"/>
      <c r="U103" s="1000"/>
      <c r="V103" s="1000"/>
      <c r="W103" s="1000"/>
      <c r="X103" s="1000"/>
      <c r="Y103" s="1000"/>
      <c r="Z103" s="1000"/>
      <c r="AA103" s="1000"/>
      <c r="AB103" s="1000"/>
      <c r="AC103" s="1000"/>
      <c r="AD103" s="1000"/>
      <c r="AE103" s="1000"/>
      <c r="AF103" s="1000"/>
      <c r="AG103" s="1000"/>
      <c r="AH103" s="1000"/>
      <c r="AI103" s="1000"/>
      <c r="AJ103" s="1000"/>
      <c r="AK103" s="1000"/>
      <c r="AL103" s="1000"/>
      <c r="AM103" s="1000"/>
      <c r="AN103" s="1000"/>
      <c r="AO103" s="1000"/>
      <c r="AP103" s="1000"/>
      <c r="AQ103" s="1000"/>
      <c r="AR103" s="1000"/>
      <c r="AS103" s="1000"/>
      <c r="AT103" s="1000"/>
      <c r="AU103" s="1000"/>
      <c r="AV103" s="1000"/>
      <c r="AW103" s="1000"/>
      <c r="AX103" s="1000"/>
      <c r="AY103" s="1000"/>
      <c r="AZ103" s="1000"/>
      <c r="BA103" s="1000"/>
      <c r="BB103" s="1000"/>
      <c r="BC103" s="1000"/>
      <c r="BD103" s="1000"/>
      <c r="BE103" s="1000"/>
      <c r="BF103" s="1000"/>
      <c r="BG103" s="1000"/>
      <c r="BH103" s="1000"/>
      <c r="BI103" s="1000"/>
      <c r="BJ103" s="1000"/>
      <c r="BK103" s="1000"/>
      <c r="BL103" s="1000"/>
      <c r="BM103" s="1000"/>
      <c r="BN103" s="1000"/>
      <c r="BO103" s="1000"/>
      <c r="BP103" s="1000"/>
      <c r="BQ103" s="1000"/>
      <c r="BR103" s="1000"/>
      <c r="BS103" s="1000"/>
      <c r="BT103" s="1000"/>
      <c r="BU103" s="1000"/>
      <c r="BV103" s="1000"/>
      <c r="BW103" s="1000"/>
      <c r="BX103" s="1000"/>
      <c r="BY103" s="1000"/>
      <c r="BZ103" s="1000"/>
      <c r="CA103" s="1000"/>
      <c r="CB103" s="1000"/>
      <c r="CC103" s="1000"/>
      <c r="CD103" s="1000"/>
      <c r="CE103" s="1000"/>
      <c r="CF103" s="1000"/>
      <c r="CG103" s="1000"/>
      <c r="CH103" s="1000"/>
      <c r="CI103" s="1000"/>
      <c r="CJ103" s="1000"/>
      <c r="CK103" s="1000"/>
      <c r="CL103" s="1000"/>
      <c r="CM103" s="1000"/>
      <c r="CN103" s="1000"/>
      <c r="CO103" s="1000"/>
      <c r="CP103" s="1000"/>
      <c r="CQ103" s="1000"/>
      <c r="CR103" s="1000"/>
      <c r="CS103" s="1000"/>
      <c r="CT103" s="1000"/>
      <c r="CU103" s="1000"/>
      <c r="CV103" s="1000"/>
      <c r="CW103" s="1000"/>
      <c r="CX103" s="1000"/>
      <c r="CY103" s="1000"/>
      <c r="CZ103" s="1000"/>
      <c r="DA103" s="1000"/>
      <c r="DB103" s="1000"/>
      <c r="DC103" s="1000"/>
      <c r="DD103" s="1000"/>
      <c r="DE103" s="1000"/>
      <c r="DF103" s="1000"/>
      <c r="DG103" s="1000"/>
      <c r="DH103" s="1000"/>
      <c r="DI103" s="1000"/>
      <c r="DJ103" s="1000"/>
      <c r="DK103" s="1000"/>
      <c r="DL103" s="1000"/>
      <c r="DM103" s="1000"/>
      <c r="DN103" s="1000"/>
      <c r="DO103" s="1000"/>
      <c r="DP103" s="1000"/>
      <c r="DQ103" s="1000"/>
      <c r="DR103" s="1000"/>
      <c r="DS103" s="1000"/>
      <c r="DT103" s="1000"/>
      <c r="DU103" s="1000"/>
      <c r="DV103" s="1000"/>
      <c r="DW103" s="1000"/>
      <c r="DX103" s="1000"/>
      <c r="DY103" s="1000"/>
      <c r="DZ103" s="1000"/>
      <c r="EA103" s="1000"/>
      <c r="EB103" s="1000"/>
      <c r="EC103" s="1000"/>
      <c r="ED103" s="269" t="str">
        <f t="shared" si="1"/>
        <v>xxxxxxxxxxxxxxxxxxxxxxxxxxxxxxxxxxxxxxxxxxxxxxxxxxxxxxxxxxxxxxxxxxxxxxxxxxxxxxxxxxxxxxxxxxxxxxxxxxxxxxxxxxxxxxxxxxxxxxxxxxxxxxxx</v>
      </c>
    </row>
    <row r="104" spans="1:134" x14ac:dyDescent="0.2">
      <c r="A104" s="280"/>
      <c r="B104" s="587"/>
      <c r="C104" s="1535"/>
      <c r="D104" s="1535"/>
      <c r="E104" s="1535"/>
      <c r="F104" s="1535"/>
      <c r="G104" s="1000"/>
      <c r="H104" s="1000"/>
      <c r="I104" s="1000"/>
      <c r="J104" s="1000"/>
      <c r="K104" s="1000"/>
      <c r="L104" s="1000"/>
      <c r="M104" s="1000"/>
      <c r="N104" s="1000"/>
      <c r="O104" s="1000"/>
      <c r="P104" s="1000"/>
      <c r="Q104" s="1000"/>
      <c r="R104" s="1000"/>
      <c r="S104" s="1000"/>
      <c r="T104" s="1000"/>
      <c r="U104" s="1000"/>
      <c r="V104" s="1000"/>
      <c r="W104" s="1000"/>
      <c r="X104" s="1000"/>
      <c r="Y104" s="1000"/>
      <c r="Z104" s="1000"/>
      <c r="AA104" s="1000"/>
      <c r="AB104" s="1000"/>
      <c r="AC104" s="1000"/>
      <c r="AD104" s="1000"/>
      <c r="AE104" s="1000"/>
      <c r="AF104" s="1000"/>
      <c r="AG104" s="1000"/>
      <c r="AH104" s="1000"/>
      <c r="AI104" s="1000"/>
      <c r="AJ104" s="1000"/>
      <c r="AK104" s="1000"/>
      <c r="AL104" s="1000"/>
      <c r="AM104" s="1000"/>
      <c r="AN104" s="1000"/>
      <c r="AO104" s="1000"/>
      <c r="AP104" s="1000"/>
      <c r="AQ104" s="1000"/>
      <c r="AR104" s="1000"/>
      <c r="AS104" s="1000"/>
      <c r="AT104" s="1000"/>
      <c r="AU104" s="1000"/>
      <c r="AV104" s="1000"/>
      <c r="AW104" s="1000"/>
      <c r="AX104" s="1000"/>
      <c r="AY104" s="1000"/>
      <c r="AZ104" s="1000"/>
      <c r="BA104" s="1000"/>
      <c r="BB104" s="1000"/>
      <c r="BC104" s="1000"/>
      <c r="BD104" s="1000"/>
      <c r="BE104" s="1000"/>
      <c r="BF104" s="1000"/>
      <c r="BG104" s="1000"/>
      <c r="BH104" s="1000"/>
      <c r="BI104" s="1000"/>
      <c r="BJ104" s="1000"/>
      <c r="BK104" s="1000"/>
      <c r="BL104" s="1000"/>
      <c r="BM104" s="1000"/>
      <c r="BN104" s="1000"/>
      <c r="BO104" s="1000"/>
      <c r="BP104" s="1000"/>
      <c r="BQ104" s="1000"/>
      <c r="BR104" s="1000"/>
      <c r="BS104" s="1000"/>
      <c r="BT104" s="1000"/>
      <c r="BU104" s="1000"/>
      <c r="BV104" s="1000"/>
      <c r="BW104" s="1000"/>
      <c r="BX104" s="1000"/>
      <c r="BY104" s="1000"/>
      <c r="BZ104" s="1000"/>
      <c r="CA104" s="1000"/>
      <c r="CB104" s="1000"/>
      <c r="CC104" s="1000"/>
      <c r="CD104" s="1000"/>
      <c r="CE104" s="1000"/>
      <c r="CF104" s="1000"/>
      <c r="CG104" s="1000"/>
      <c r="CH104" s="1000"/>
      <c r="CI104" s="1000"/>
      <c r="CJ104" s="1000"/>
      <c r="CK104" s="1000"/>
      <c r="CL104" s="1000"/>
      <c r="CM104" s="1000"/>
      <c r="CN104" s="1000"/>
      <c r="CO104" s="1000"/>
      <c r="CP104" s="1000"/>
      <c r="CQ104" s="1000"/>
      <c r="CR104" s="1000"/>
      <c r="CS104" s="1000"/>
      <c r="CT104" s="1000"/>
      <c r="CU104" s="1000"/>
      <c r="CV104" s="1000"/>
      <c r="CW104" s="1000"/>
      <c r="CX104" s="1000"/>
      <c r="CY104" s="1000"/>
      <c r="CZ104" s="1000"/>
      <c r="DA104" s="1000"/>
      <c r="DB104" s="1000"/>
      <c r="DC104" s="1000"/>
      <c r="DD104" s="1000"/>
      <c r="DE104" s="1000"/>
      <c r="DF104" s="1000"/>
      <c r="DG104" s="1000"/>
      <c r="DH104" s="1000"/>
      <c r="DI104" s="1000"/>
      <c r="DJ104" s="1000"/>
      <c r="DK104" s="1000"/>
      <c r="DL104" s="1000"/>
      <c r="DM104" s="1000"/>
      <c r="DN104" s="1000"/>
      <c r="DO104" s="1000"/>
      <c r="DP104" s="1000"/>
      <c r="DQ104" s="1000"/>
      <c r="DR104" s="1000"/>
      <c r="DS104" s="1000"/>
      <c r="DT104" s="1000"/>
      <c r="DU104" s="1000"/>
      <c r="DV104" s="1000"/>
      <c r="DW104" s="1000"/>
      <c r="DX104" s="1000"/>
      <c r="DY104" s="1000"/>
      <c r="DZ104" s="1000"/>
      <c r="EA104" s="1000"/>
      <c r="EB104" s="1000"/>
      <c r="EC104" s="1000"/>
      <c r="ED104" s="269" t="str">
        <f t="shared" si="1"/>
        <v>xxxxxxxxxxxxxxxxxxxxxxxxxxxxxxxxxxxxxxxxxxxxxxxxxxxxxxxxxxxxxxxxxxxxxxxxxxxxxxxxxxxxxxxxxxxxxxxxxxxxxxxxxxxxxxxxxxxxxxxxxxxxxxxx</v>
      </c>
    </row>
    <row r="105" spans="1:134" x14ac:dyDescent="0.2">
      <c r="A105" s="342"/>
      <c r="B105" s="344" t="s">
        <v>187</v>
      </c>
      <c r="C105" s="1538"/>
      <c r="D105" s="1538"/>
      <c r="E105" s="1538"/>
      <c r="F105" s="1538"/>
      <c r="G105" s="1002"/>
      <c r="H105" s="1002"/>
      <c r="I105" s="1002"/>
      <c r="J105" s="1002"/>
      <c r="K105" s="1002"/>
      <c r="L105" s="1002"/>
      <c r="M105" s="1002"/>
      <c r="N105" s="1002"/>
      <c r="O105" s="1002"/>
      <c r="P105" s="1002"/>
      <c r="Q105" s="1002"/>
      <c r="R105" s="1002"/>
      <c r="S105" s="1002"/>
      <c r="T105" s="1002"/>
      <c r="U105" s="1002"/>
      <c r="V105" s="1002"/>
      <c r="W105" s="1002"/>
      <c r="X105" s="1002"/>
      <c r="Y105" s="1002"/>
      <c r="Z105" s="1002"/>
      <c r="AA105" s="1002"/>
      <c r="AB105" s="1002"/>
      <c r="AC105" s="1002"/>
      <c r="AD105" s="1002"/>
      <c r="AE105" s="1002"/>
      <c r="AF105" s="1002"/>
      <c r="AG105" s="1002"/>
      <c r="AH105" s="1002"/>
      <c r="AI105" s="1002"/>
      <c r="AJ105" s="1002"/>
      <c r="AK105" s="1002"/>
      <c r="AL105" s="1002"/>
      <c r="AM105" s="1002"/>
      <c r="AN105" s="1002"/>
      <c r="AO105" s="1002"/>
      <c r="AP105" s="1002"/>
      <c r="AQ105" s="1002"/>
      <c r="AR105" s="1002"/>
      <c r="AS105" s="1002"/>
      <c r="AT105" s="1002"/>
      <c r="AU105" s="1002"/>
      <c r="AV105" s="1002"/>
      <c r="AW105" s="1002"/>
      <c r="AX105" s="1002"/>
      <c r="AY105" s="1002"/>
      <c r="AZ105" s="1002"/>
      <c r="BA105" s="1002"/>
      <c r="BB105" s="1002"/>
      <c r="BC105" s="1002"/>
      <c r="BD105" s="1002"/>
      <c r="BE105" s="1002"/>
      <c r="BF105" s="1002"/>
      <c r="BG105" s="1002"/>
      <c r="BH105" s="1002"/>
      <c r="BI105" s="1002"/>
      <c r="BJ105" s="1002"/>
      <c r="BK105" s="1002"/>
      <c r="BL105" s="1002"/>
      <c r="BM105" s="1002"/>
      <c r="BN105" s="1002"/>
      <c r="BO105" s="1002"/>
      <c r="BP105" s="1002"/>
      <c r="BQ105" s="1002"/>
      <c r="BR105" s="1002"/>
      <c r="BS105" s="1002"/>
      <c r="BT105" s="1002"/>
      <c r="BU105" s="1002"/>
      <c r="BV105" s="1002"/>
      <c r="BW105" s="1002"/>
      <c r="BX105" s="1002"/>
      <c r="BY105" s="1002"/>
      <c r="BZ105" s="1002"/>
      <c r="CA105" s="1002"/>
      <c r="CB105" s="1002"/>
      <c r="CC105" s="1002"/>
      <c r="CD105" s="1002"/>
      <c r="CE105" s="1002"/>
      <c r="CF105" s="1002"/>
      <c r="CG105" s="1002"/>
      <c r="CH105" s="1002"/>
      <c r="CI105" s="1002"/>
      <c r="CJ105" s="1002"/>
      <c r="CK105" s="1002"/>
      <c r="CL105" s="1002"/>
      <c r="CM105" s="1002"/>
      <c r="CN105" s="1002"/>
      <c r="CO105" s="1002"/>
      <c r="CP105" s="1002"/>
      <c r="CQ105" s="1002"/>
      <c r="CR105" s="1002"/>
      <c r="CS105" s="1002"/>
      <c r="CT105" s="1002"/>
      <c r="CU105" s="1002"/>
      <c r="CV105" s="1002"/>
      <c r="CW105" s="1002"/>
      <c r="CX105" s="1002"/>
      <c r="CY105" s="1002"/>
      <c r="CZ105" s="1002"/>
      <c r="DA105" s="1002"/>
      <c r="DB105" s="1002"/>
      <c r="DC105" s="1002"/>
      <c r="DD105" s="1002"/>
      <c r="DE105" s="1002"/>
      <c r="DF105" s="1002"/>
      <c r="DG105" s="1002"/>
      <c r="DH105" s="1002"/>
      <c r="DI105" s="1002"/>
      <c r="DJ105" s="1002"/>
      <c r="DK105" s="1002"/>
      <c r="DL105" s="1002"/>
      <c r="DM105" s="1002"/>
      <c r="DN105" s="1002"/>
      <c r="DO105" s="1002"/>
      <c r="DP105" s="1002"/>
      <c r="DQ105" s="1002"/>
      <c r="DR105" s="1002"/>
      <c r="DS105" s="1002"/>
      <c r="DT105" s="1002"/>
      <c r="DU105" s="1002"/>
      <c r="DV105" s="1002"/>
      <c r="DW105" s="1002"/>
      <c r="DX105" s="1002"/>
      <c r="DY105" s="1002"/>
      <c r="DZ105" s="1002"/>
      <c r="EA105" s="1002"/>
      <c r="EB105" s="1002"/>
      <c r="EC105" s="1002"/>
      <c r="ED105" s="269" t="str">
        <f t="shared" si="1"/>
        <v>xxxxxxxxxxxxxxxxxxxxxxxxxxxxxxxxxxxxxxxxxxxxxxxxxxxxxxxxxxxxxxxxxxxxxxxxxxxxxxxxxxxxxxxxxxxxxxxxxxxxxxxxxxxxxxxxxxxxxxxxxxxxxxxx</v>
      </c>
    </row>
    <row r="106" spans="1:134" x14ac:dyDescent="0.2">
      <c r="A106" s="280"/>
      <c r="B106" s="909" t="s">
        <v>143</v>
      </c>
      <c r="C106" s="1535"/>
      <c r="D106" s="1535"/>
      <c r="E106" s="1535"/>
      <c r="F106" s="1535"/>
      <c r="G106" s="998"/>
      <c r="H106" s="998"/>
      <c r="I106" s="998"/>
      <c r="J106" s="998"/>
      <c r="K106" s="998"/>
      <c r="L106" s="998"/>
      <c r="M106" s="998"/>
      <c r="N106" s="998"/>
      <c r="O106" s="998"/>
      <c r="P106" s="998"/>
      <c r="Q106" s="998"/>
      <c r="R106" s="998"/>
      <c r="S106" s="998"/>
      <c r="T106" s="998"/>
      <c r="U106" s="998"/>
      <c r="V106" s="998"/>
      <c r="W106" s="998"/>
      <c r="X106" s="998"/>
      <c r="Y106" s="998"/>
      <c r="Z106" s="998"/>
      <c r="AA106" s="998"/>
      <c r="AB106" s="998"/>
      <c r="AC106" s="998"/>
      <c r="AD106" s="998"/>
      <c r="AE106" s="998"/>
      <c r="AF106" s="998"/>
      <c r="AG106" s="998"/>
      <c r="AH106" s="998"/>
      <c r="AI106" s="998"/>
      <c r="AJ106" s="998"/>
      <c r="AK106" s="998"/>
      <c r="AL106" s="998"/>
      <c r="AM106" s="998"/>
      <c r="AN106" s="998"/>
      <c r="AO106" s="998"/>
      <c r="AP106" s="998"/>
      <c r="AQ106" s="998"/>
      <c r="AR106" s="998"/>
      <c r="AS106" s="998"/>
      <c r="AT106" s="998"/>
      <c r="AU106" s="998"/>
      <c r="AV106" s="998"/>
      <c r="AW106" s="998"/>
      <c r="AX106" s="998"/>
      <c r="AY106" s="998"/>
      <c r="AZ106" s="998"/>
      <c r="BA106" s="998"/>
      <c r="BB106" s="998"/>
      <c r="BC106" s="998"/>
      <c r="BD106" s="998"/>
      <c r="BE106" s="998"/>
      <c r="BF106" s="998"/>
      <c r="BG106" s="998"/>
      <c r="BH106" s="998"/>
      <c r="BI106" s="998"/>
      <c r="BJ106" s="998"/>
      <c r="BK106" s="998"/>
      <c r="BL106" s="998"/>
      <c r="BM106" s="998"/>
      <c r="BN106" s="998"/>
      <c r="BO106" s="998"/>
      <c r="BP106" s="998"/>
      <c r="BQ106" s="998"/>
      <c r="BR106" s="998"/>
      <c r="BS106" s="998"/>
      <c r="BT106" s="998"/>
      <c r="BU106" s="998"/>
      <c r="BV106" s="998"/>
      <c r="BW106" s="998"/>
      <c r="BX106" s="998"/>
      <c r="BY106" s="998"/>
      <c r="BZ106" s="998"/>
      <c r="CA106" s="998"/>
      <c r="CB106" s="998"/>
      <c r="CC106" s="998"/>
      <c r="CD106" s="998"/>
      <c r="CE106" s="998"/>
      <c r="CF106" s="998"/>
      <c r="CG106" s="998"/>
      <c r="CH106" s="998"/>
      <c r="CI106" s="998"/>
      <c r="CJ106" s="998"/>
      <c r="CK106" s="998"/>
      <c r="CL106" s="998"/>
      <c r="CM106" s="998"/>
      <c r="CN106" s="998"/>
      <c r="CO106" s="998"/>
      <c r="CP106" s="998"/>
      <c r="CQ106" s="998"/>
      <c r="CR106" s="998"/>
      <c r="CS106" s="998"/>
      <c r="CT106" s="998"/>
      <c r="CU106" s="998"/>
      <c r="CV106" s="998"/>
      <c r="CW106" s="998"/>
      <c r="CX106" s="998"/>
      <c r="CY106" s="998"/>
      <c r="CZ106" s="998"/>
      <c r="DA106" s="998"/>
      <c r="DB106" s="998"/>
      <c r="DC106" s="998"/>
      <c r="DD106" s="998"/>
      <c r="DE106" s="998"/>
      <c r="DF106" s="998"/>
      <c r="DG106" s="998"/>
      <c r="DH106" s="998"/>
      <c r="DI106" s="998"/>
      <c r="DJ106" s="998"/>
      <c r="DK106" s="998"/>
      <c r="DL106" s="998"/>
      <c r="DM106" s="998"/>
      <c r="DN106" s="998"/>
      <c r="DO106" s="998"/>
      <c r="DP106" s="998"/>
      <c r="DQ106" s="998"/>
      <c r="DR106" s="998"/>
      <c r="DS106" s="998"/>
      <c r="DT106" s="998"/>
      <c r="DU106" s="998"/>
      <c r="DV106" s="998"/>
      <c r="DW106" s="998"/>
      <c r="DX106" s="998"/>
      <c r="DY106" s="998"/>
      <c r="DZ106" s="998"/>
      <c r="EA106" s="998"/>
      <c r="EB106" s="998"/>
      <c r="EC106" s="998"/>
      <c r="ED106" s="269" t="str">
        <f t="shared" si="1"/>
        <v>xxxxxxxxxxxxxxxxxxxxxxxxxxxxxxxxxxxxxxxxxxxxxxxxxxxxxxxxxxxxxxxxxxxxxxxxxxxxxxxxxxxxxxxxxxxxxxxxxxxxxxxxxxxxxxxxxxxxxxxxxxxxxxxx</v>
      </c>
    </row>
    <row r="107" spans="1:134" x14ac:dyDescent="0.2">
      <c r="A107" s="280">
        <v>2510</v>
      </c>
      <c r="B107" s="338" t="s">
        <v>188</v>
      </c>
      <c r="C107" s="1535">
        <f>SUMPRODUCT(SUMIF(' Subsidiary Trial Balance Input'!$A:$A,'Subsidiary TB Converter '!$G107:$EC107,' Subsidiary Trial Balance Input'!C:C))</f>
        <v>0</v>
      </c>
      <c r="D107" s="1535">
        <f>SUMPRODUCT(SUMIF(' Subsidiary Trial Balance Input'!$A:$A,'Subsidiary TB Converter '!$G107:$EC107,' Subsidiary Trial Balance Input'!D:D))</f>
        <v>0</v>
      </c>
      <c r="E107" s="1535">
        <f>SUMPRODUCT(SUMIF(' Subsidiary Trial Balance Input'!$A:$A,'Subsidiary TB Converter '!$G107:$EC107,' Subsidiary Trial Balance Input'!E:E))</f>
        <v>0</v>
      </c>
      <c r="F107" s="1535"/>
      <c r="G107" s="1108"/>
      <c r="H107" s="1108"/>
      <c r="I107" s="1108"/>
      <c r="J107" s="1108"/>
      <c r="K107" s="1108"/>
      <c r="L107" s="1108"/>
      <c r="M107" s="1000"/>
      <c r="N107" s="1000"/>
      <c r="O107" s="1000"/>
      <c r="P107" s="1000"/>
      <c r="Q107" s="1000"/>
      <c r="R107" s="1000"/>
      <c r="S107" s="1000"/>
      <c r="T107" s="1000"/>
      <c r="U107" s="1000"/>
      <c r="V107" s="1000"/>
      <c r="W107" s="1000"/>
      <c r="X107" s="1000"/>
      <c r="Y107" s="1000"/>
      <c r="Z107" s="1000"/>
      <c r="AA107" s="1000"/>
      <c r="AB107" s="1000"/>
      <c r="AC107" s="1000"/>
      <c r="AD107" s="1000"/>
      <c r="AE107" s="1000"/>
      <c r="AF107" s="1000"/>
      <c r="AG107" s="1000"/>
      <c r="AH107" s="1000"/>
      <c r="AI107" s="1000"/>
      <c r="AJ107" s="1000"/>
      <c r="AK107" s="1000"/>
      <c r="AL107" s="1000"/>
      <c r="AM107" s="1000"/>
      <c r="AN107" s="1000"/>
      <c r="AO107" s="1000"/>
      <c r="AP107" s="1000"/>
      <c r="AQ107" s="1000"/>
      <c r="AR107" s="1000"/>
      <c r="AS107" s="1000"/>
      <c r="AT107" s="1000"/>
      <c r="AU107" s="1000"/>
      <c r="AV107" s="1000"/>
      <c r="AW107" s="1000"/>
      <c r="AX107" s="1000"/>
      <c r="AY107" s="1000"/>
      <c r="AZ107" s="1000"/>
      <c r="BA107" s="1000"/>
      <c r="BB107" s="1000"/>
      <c r="BC107" s="1000"/>
      <c r="BD107" s="1000"/>
      <c r="BE107" s="1000"/>
      <c r="BF107" s="1000"/>
      <c r="BG107" s="1000"/>
      <c r="BH107" s="1000"/>
      <c r="BI107" s="1000"/>
      <c r="BJ107" s="1000"/>
      <c r="BK107" s="1000"/>
      <c r="BL107" s="1000"/>
      <c r="BM107" s="1000"/>
      <c r="BN107" s="1000"/>
      <c r="BO107" s="1000"/>
      <c r="BP107" s="1000"/>
      <c r="BQ107" s="1000"/>
      <c r="BR107" s="1000"/>
      <c r="BS107" s="1000"/>
      <c r="BT107" s="1000"/>
      <c r="BU107" s="1000"/>
      <c r="BV107" s="1000"/>
      <c r="BW107" s="1000"/>
      <c r="BX107" s="1000"/>
      <c r="BY107" s="1000"/>
      <c r="BZ107" s="1000"/>
      <c r="CA107" s="1000"/>
      <c r="CB107" s="1000"/>
      <c r="CC107" s="1000"/>
      <c r="CD107" s="1000"/>
      <c r="CE107" s="1000"/>
      <c r="CF107" s="1000"/>
      <c r="CG107" s="1000"/>
      <c r="CH107" s="1000"/>
      <c r="CI107" s="1000"/>
      <c r="CJ107" s="1000"/>
      <c r="CK107" s="1000"/>
      <c r="CL107" s="1000"/>
      <c r="CM107" s="1000"/>
      <c r="CN107" s="1000"/>
      <c r="CO107" s="1000"/>
      <c r="CP107" s="1000"/>
      <c r="CQ107" s="1000"/>
      <c r="CR107" s="1000"/>
      <c r="CS107" s="1000"/>
      <c r="CT107" s="1000"/>
      <c r="CU107" s="1000"/>
      <c r="CV107" s="1000"/>
      <c r="CW107" s="1000"/>
      <c r="CX107" s="1000"/>
      <c r="CY107" s="1000"/>
      <c r="CZ107" s="1000"/>
      <c r="DA107" s="1000"/>
      <c r="DB107" s="1000"/>
      <c r="DC107" s="1000"/>
      <c r="DD107" s="1000"/>
      <c r="DE107" s="1000"/>
      <c r="DF107" s="1000"/>
      <c r="DG107" s="1000"/>
      <c r="DH107" s="1000"/>
      <c r="DI107" s="1000"/>
      <c r="DJ107" s="1000"/>
      <c r="DK107" s="1000"/>
      <c r="DL107" s="1000"/>
      <c r="DM107" s="1000"/>
      <c r="DN107" s="1000"/>
      <c r="DO107" s="1000"/>
      <c r="DP107" s="1000"/>
      <c r="DQ107" s="1000"/>
      <c r="DR107" s="1000"/>
      <c r="DS107" s="1000"/>
      <c r="DT107" s="1000"/>
      <c r="DU107" s="1000"/>
      <c r="DV107" s="1000"/>
      <c r="DW107" s="1000"/>
      <c r="DX107" s="1000"/>
      <c r="DY107" s="1000"/>
      <c r="DZ107" s="1000"/>
      <c r="EA107" s="1000"/>
      <c r="EB107" s="1000"/>
      <c r="EC107" s="1000"/>
      <c r="ED107" s="269" t="str">
        <f t="shared" si="1"/>
        <v>xxxxxxxxxxxxxxxxxxxxxxxxxxxxxxxxxxxxxxxxxxxxxxxxxxxxxxxxxxxxxxxxxxxxxxxxxxxxxxxxxxxxxxxxxxxxxxxxxxxxxxxxxxxxxxxxxxxxxxxxxxxxxxxx</v>
      </c>
    </row>
    <row r="108" spans="1:134" x14ac:dyDescent="0.2">
      <c r="A108" s="280">
        <v>2520</v>
      </c>
      <c r="B108" s="338" t="s">
        <v>189</v>
      </c>
      <c r="C108" s="1535">
        <f>SUMPRODUCT(SUMIF(' Subsidiary Trial Balance Input'!$A:$A,'Subsidiary TB Converter '!$G108:$EC108,' Subsidiary Trial Balance Input'!C:C))</f>
        <v>0</v>
      </c>
      <c r="D108" s="1535">
        <f>SUMPRODUCT(SUMIF(' Subsidiary Trial Balance Input'!$A:$A,'Subsidiary TB Converter '!$G108:$EC108,' Subsidiary Trial Balance Input'!D:D))</f>
        <v>0</v>
      </c>
      <c r="E108" s="1535">
        <f>SUMPRODUCT(SUMIF(' Subsidiary Trial Balance Input'!$A:$A,'Subsidiary TB Converter '!$G108:$EC108,' Subsidiary Trial Balance Input'!E:E))</f>
        <v>0</v>
      </c>
      <c r="F108" s="1535"/>
      <c r="G108" s="1108"/>
      <c r="H108" s="1108"/>
      <c r="I108" s="1108"/>
      <c r="J108" s="1108"/>
      <c r="K108" s="1108"/>
      <c r="L108" s="1108"/>
      <c r="M108" s="1000"/>
      <c r="N108" s="1000"/>
      <c r="O108" s="1000"/>
      <c r="P108" s="1000"/>
      <c r="Q108" s="1000"/>
      <c r="R108" s="1000"/>
      <c r="S108" s="1000"/>
      <c r="T108" s="1000"/>
      <c r="U108" s="1000"/>
      <c r="V108" s="1000"/>
      <c r="W108" s="1000"/>
      <c r="X108" s="1000"/>
      <c r="Y108" s="1000"/>
      <c r="Z108" s="1000"/>
      <c r="AA108" s="1000"/>
      <c r="AB108" s="1000"/>
      <c r="AC108" s="1000"/>
      <c r="AD108" s="1000"/>
      <c r="AE108" s="1000"/>
      <c r="AF108" s="1000"/>
      <c r="AG108" s="1000"/>
      <c r="AH108" s="1000"/>
      <c r="AI108" s="1000"/>
      <c r="AJ108" s="1000"/>
      <c r="AK108" s="1000"/>
      <c r="AL108" s="1000"/>
      <c r="AM108" s="1000"/>
      <c r="AN108" s="1000"/>
      <c r="AO108" s="1000"/>
      <c r="AP108" s="1000"/>
      <c r="AQ108" s="1000"/>
      <c r="AR108" s="1000"/>
      <c r="AS108" s="1000"/>
      <c r="AT108" s="1000"/>
      <c r="AU108" s="1000"/>
      <c r="AV108" s="1000"/>
      <c r="AW108" s="1000"/>
      <c r="AX108" s="1000"/>
      <c r="AY108" s="1000"/>
      <c r="AZ108" s="1000"/>
      <c r="BA108" s="1000"/>
      <c r="BB108" s="1000"/>
      <c r="BC108" s="1000"/>
      <c r="BD108" s="1000"/>
      <c r="BE108" s="1000"/>
      <c r="BF108" s="1000"/>
      <c r="BG108" s="1000"/>
      <c r="BH108" s="1000"/>
      <c r="BI108" s="1000"/>
      <c r="BJ108" s="1000"/>
      <c r="BK108" s="1000"/>
      <c r="BL108" s="1000"/>
      <c r="BM108" s="1000"/>
      <c r="BN108" s="1000"/>
      <c r="BO108" s="1000"/>
      <c r="BP108" s="1000"/>
      <c r="BQ108" s="1000"/>
      <c r="BR108" s="1000"/>
      <c r="BS108" s="1000"/>
      <c r="BT108" s="1000"/>
      <c r="BU108" s="1000"/>
      <c r="BV108" s="1000"/>
      <c r="BW108" s="1000"/>
      <c r="BX108" s="1000"/>
      <c r="BY108" s="1000"/>
      <c r="BZ108" s="1000"/>
      <c r="CA108" s="1000"/>
      <c r="CB108" s="1000"/>
      <c r="CC108" s="1000"/>
      <c r="CD108" s="1000"/>
      <c r="CE108" s="1000"/>
      <c r="CF108" s="1000"/>
      <c r="CG108" s="1000"/>
      <c r="CH108" s="1000"/>
      <c r="CI108" s="1000"/>
      <c r="CJ108" s="1000"/>
      <c r="CK108" s="1000"/>
      <c r="CL108" s="1000"/>
      <c r="CM108" s="1000"/>
      <c r="CN108" s="1000"/>
      <c r="CO108" s="1000"/>
      <c r="CP108" s="1000"/>
      <c r="CQ108" s="1000"/>
      <c r="CR108" s="1000"/>
      <c r="CS108" s="1000"/>
      <c r="CT108" s="1000"/>
      <c r="CU108" s="1000"/>
      <c r="CV108" s="1000"/>
      <c r="CW108" s="1000"/>
      <c r="CX108" s="1000"/>
      <c r="CY108" s="1000"/>
      <c r="CZ108" s="1000"/>
      <c r="DA108" s="1000"/>
      <c r="DB108" s="1000"/>
      <c r="DC108" s="1000"/>
      <c r="DD108" s="1000"/>
      <c r="DE108" s="1000"/>
      <c r="DF108" s="1000"/>
      <c r="DG108" s="1000"/>
      <c r="DH108" s="1000"/>
      <c r="DI108" s="1000"/>
      <c r="DJ108" s="1000"/>
      <c r="DK108" s="1000"/>
      <c r="DL108" s="1000"/>
      <c r="DM108" s="1000"/>
      <c r="DN108" s="1000"/>
      <c r="DO108" s="1000"/>
      <c r="DP108" s="1000"/>
      <c r="DQ108" s="1000"/>
      <c r="DR108" s="1000"/>
      <c r="DS108" s="1000"/>
      <c r="DT108" s="1000"/>
      <c r="DU108" s="1000"/>
      <c r="DV108" s="1000"/>
      <c r="DW108" s="1000"/>
      <c r="DX108" s="1000"/>
      <c r="DY108" s="1000"/>
      <c r="DZ108" s="1000"/>
      <c r="EA108" s="1000"/>
      <c r="EB108" s="1000"/>
      <c r="EC108" s="1000"/>
      <c r="ED108" s="269" t="str">
        <f t="shared" si="1"/>
        <v>xxxxxxxxxxxxxxxxxxxxxxxxxxxxxxxxxxxxxxxxxxxxxxxxxxxxxxxxxxxxxxxxxxxxxxxxxxxxxxxxxxxxxxxxxxxxxxxxxxxxxxxxxxxxxxxxxxxxxxxxxxxxxxxx</v>
      </c>
    </row>
    <row r="109" spans="1:134" x14ac:dyDescent="0.2">
      <c r="A109" s="280">
        <v>2530</v>
      </c>
      <c r="B109" s="338" t="s">
        <v>190</v>
      </c>
      <c r="C109" s="1535">
        <f>SUMPRODUCT(SUMIF(' Subsidiary Trial Balance Input'!$A:$A,'Subsidiary TB Converter '!$G109:$EC109,' Subsidiary Trial Balance Input'!C:C))</f>
        <v>0</v>
      </c>
      <c r="D109" s="1535">
        <f>SUMPRODUCT(SUMIF(' Subsidiary Trial Balance Input'!$A:$A,'Subsidiary TB Converter '!$G109:$EC109,' Subsidiary Trial Balance Input'!D:D))</f>
        <v>0</v>
      </c>
      <c r="E109" s="1535">
        <f>SUMPRODUCT(SUMIF(' Subsidiary Trial Balance Input'!$A:$A,'Subsidiary TB Converter '!$G109:$EC109,' Subsidiary Trial Balance Input'!E:E))</f>
        <v>0</v>
      </c>
      <c r="F109" s="1535"/>
      <c r="G109" s="1108"/>
      <c r="H109" s="1108"/>
      <c r="I109" s="1108"/>
      <c r="J109" s="1108"/>
      <c r="K109" s="1108"/>
      <c r="L109" s="1108"/>
      <c r="M109" s="1000"/>
      <c r="N109" s="1000"/>
      <c r="O109" s="1000"/>
      <c r="P109" s="1000"/>
      <c r="Q109" s="1000"/>
      <c r="R109" s="1000"/>
      <c r="S109" s="1000"/>
      <c r="T109" s="1000"/>
      <c r="U109" s="1000"/>
      <c r="V109" s="1000"/>
      <c r="W109" s="1000"/>
      <c r="X109" s="1000"/>
      <c r="Y109" s="1000"/>
      <c r="Z109" s="1000"/>
      <c r="AA109" s="1000"/>
      <c r="AB109" s="1000"/>
      <c r="AC109" s="1000"/>
      <c r="AD109" s="1000"/>
      <c r="AE109" s="1000"/>
      <c r="AF109" s="1000"/>
      <c r="AG109" s="1000"/>
      <c r="AH109" s="1000"/>
      <c r="AI109" s="1000"/>
      <c r="AJ109" s="1000"/>
      <c r="AK109" s="1000"/>
      <c r="AL109" s="1000"/>
      <c r="AM109" s="1000"/>
      <c r="AN109" s="1000"/>
      <c r="AO109" s="1000"/>
      <c r="AP109" s="1000"/>
      <c r="AQ109" s="1000"/>
      <c r="AR109" s="1000"/>
      <c r="AS109" s="1000"/>
      <c r="AT109" s="1000"/>
      <c r="AU109" s="1000"/>
      <c r="AV109" s="1000"/>
      <c r="AW109" s="1000"/>
      <c r="AX109" s="1000"/>
      <c r="AY109" s="1000"/>
      <c r="AZ109" s="1000"/>
      <c r="BA109" s="1000"/>
      <c r="BB109" s="1000"/>
      <c r="BC109" s="1000"/>
      <c r="BD109" s="1000"/>
      <c r="BE109" s="1000"/>
      <c r="BF109" s="1000"/>
      <c r="BG109" s="1000"/>
      <c r="BH109" s="1000"/>
      <c r="BI109" s="1000"/>
      <c r="BJ109" s="1000"/>
      <c r="BK109" s="1000"/>
      <c r="BL109" s="1000"/>
      <c r="BM109" s="1000"/>
      <c r="BN109" s="1000"/>
      <c r="BO109" s="1000"/>
      <c r="BP109" s="1000"/>
      <c r="BQ109" s="1000"/>
      <c r="BR109" s="1000"/>
      <c r="BS109" s="1000"/>
      <c r="BT109" s="1000"/>
      <c r="BU109" s="1000"/>
      <c r="BV109" s="1000"/>
      <c r="BW109" s="1000"/>
      <c r="BX109" s="1000"/>
      <c r="BY109" s="1000"/>
      <c r="BZ109" s="1000"/>
      <c r="CA109" s="1000"/>
      <c r="CB109" s="1000"/>
      <c r="CC109" s="1000"/>
      <c r="CD109" s="1000"/>
      <c r="CE109" s="1000"/>
      <c r="CF109" s="1000"/>
      <c r="CG109" s="1000"/>
      <c r="CH109" s="1000"/>
      <c r="CI109" s="1000"/>
      <c r="CJ109" s="1000"/>
      <c r="CK109" s="1000"/>
      <c r="CL109" s="1000"/>
      <c r="CM109" s="1000"/>
      <c r="CN109" s="1000"/>
      <c r="CO109" s="1000"/>
      <c r="CP109" s="1000"/>
      <c r="CQ109" s="1000"/>
      <c r="CR109" s="1000"/>
      <c r="CS109" s="1000"/>
      <c r="CT109" s="1000"/>
      <c r="CU109" s="1000"/>
      <c r="CV109" s="1000"/>
      <c r="CW109" s="1000"/>
      <c r="CX109" s="1000"/>
      <c r="CY109" s="1000"/>
      <c r="CZ109" s="1000"/>
      <c r="DA109" s="1000"/>
      <c r="DB109" s="1000"/>
      <c r="DC109" s="1000"/>
      <c r="DD109" s="1000"/>
      <c r="DE109" s="1000"/>
      <c r="DF109" s="1000"/>
      <c r="DG109" s="1000"/>
      <c r="DH109" s="1000"/>
      <c r="DI109" s="1000"/>
      <c r="DJ109" s="1000"/>
      <c r="DK109" s="1000"/>
      <c r="DL109" s="1000"/>
      <c r="DM109" s="1000"/>
      <c r="DN109" s="1000"/>
      <c r="DO109" s="1000"/>
      <c r="DP109" s="1000"/>
      <c r="DQ109" s="1000"/>
      <c r="DR109" s="1000"/>
      <c r="DS109" s="1000"/>
      <c r="DT109" s="1000"/>
      <c r="DU109" s="1000"/>
      <c r="DV109" s="1000"/>
      <c r="DW109" s="1000"/>
      <c r="DX109" s="1000"/>
      <c r="DY109" s="1000"/>
      <c r="DZ109" s="1000"/>
      <c r="EA109" s="1000"/>
      <c r="EB109" s="1000"/>
      <c r="EC109" s="1000"/>
      <c r="ED109" s="269" t="str">
        <f t="shared" si="1"/>
        <v>xxxxxxxxxxxxxxxxxxxxxxxxxxxxxxxxxxxxxxxxxxxxxxxxxxxxxxxxxxxxxxxxxxxxxxxxxxxxxxxxxxxxxxxxxxxxxxxxxxxxxxxxxxxxxxxxxxxxxxxxxxxxxxxx</v>
      </c>
    </row>
    <row r="110" spans="1:134" x14ac:dyDescent="0.2">
      <c r="A110" s="280">
        <v>2540</v>
      </c>
      <c r="B110" s="338" t="s">
        <v>191</v>
      </c>
      <c r="C110" s="1535">
        <f>SUMPRODUCT(SUMIF(' Subsidiary Trial Balance Input'!$A:$A,'Subsidiary TB Converter '!$G110:$EC110,' Subsidiary Trial Balance Input'!C:C))</f>
        <v>0</v>
      </c>
      <c r="D110" s="1535">
        <f>SUMPRODUCT(SUMIF(' Subsidiary Trial Balance Input'!$A:$A,'Subsidiary TB Converter '!$G110:$EC110,' Subsidiary Trial Balance Input'!D:D))</f>
        <v>0</v>
      </c>
      <c r="E110" s="1535">
        <f>SUMPRODUCT(SUMIF(' Subsidiary Trial Balance Input'!$A:$A,'Subsidiary TB Converter '!$G110:$EC110,' Subsidiary Trial Balance Input'!E:E))</f>
        <v>0</v>
      </c>
      <c r="F110" s="1535"/>
      <c r="G110" s="1108"/>
      <c r="H110" s="1108"/>
      <c r="I110" s="1108"/>
      <c r="J110" s="1108"/>
      <c r="K110" s="1108"/>
      <c r="L110" s="1108"/>
      <c r="M110" s="1000"/>
      <c r="N110" s="1000"/>
      <c r="O110" s="1000"/>
      <c r="P110" s="1000"/>
      <c r="Q110" s="1000"/>
      <c r="R110" s="1000"/>
      <c r="S110" s="1000"/>
      <c r="T110" s="1000"/>
      <c r="U110" s="1000"/>
      <c r="V110" s="1000"/>
      <c r="W110" s="1000"/>
      <c r="X110" s="1000"/>
      <c r="Y110" s="1000"/>
      <c r="Z110" s="1000"/>
      <c r="AA110" s="1000"/>
      <c r="AB110" s="1000"/>
      <c r="AC110" s="1000"/>
      <c r="AD110" s="1000"/>
      <c r="AE110" s="1000"/>
      <c r="AF110" s="1000"/>
      <c r="AG110" s="1000"/>
      <c r="AH110" s="1000"/>
      <c r="AI110" s="1000"/>
      <c r="AJ110" s="1000"/>
      <c r="AK110" s="1000"/>
      <c r="AL110" s="1000"/>
      <c r="AM110" s="1000"/>
      <c r="AN110" s="1000"/>
      <c r="AO110" s="1000"/>
      <c r="AP110" s="1000"/>
      <c r="AQ110" s="1000"/>
      <c r="AR110" s="1000"/>
      <c r="AS110" s="1000"/>
      <c r="AT110" s="1000"/>
      <c r="AU110" s="1000"/>
      <c r="AV110" s="1000"/>
      <c r="AW110" s="1000"/>
      <c r="AX110" s="1000"/>
      <c r="AY110" s="1000"/>
      <c r="AZ110" s="1000"/>
      <c r="BA110" s="1000"/>
      <c r="BB110" s="1000"/>
      <c r="BC110" s="1000"/>
      <c r="BD110" s="1000"/>
      <c r="BE110" s="1000"/>
      <c r="BF110" s="1000"/>
      <c r="BG110" s="1000"/>
      <c r="BH110" s="1000"/>
      <c r="BI110" s="1000"/>
      <c r="BJ110" s="1000"/>
      <c r="BK110" s="1000"/>
      <c r="BL110" s="1000"/>
      <c r="BM110" s="1000"/>
      <c r="BN110" s="1000"/>
      <c r="BO110" s="1000"/>
      <c r="BP110" s="1000"/>
      <c r="BQ110" s="1000"/>
      <c r="BR110" s="1000"/>
      <c r="BS110" s="1000"/>
      <c r="BT110" s="1000"/>
      <c r="BU110" s="1000"/>
      <c r="BV110" s="1000"/>
      <c r="BW110" s="1000"/>
      <c r="BX110" s="1000"/>
      <c r="BY110" s="1000"/>
      <c r="BZ110" s="1000"/>
      <c r="CA110" s="1000"/>
      <c r="CB110" s="1000"/>
      <c r="CC110" s="1000"/>
      <c r="CD110" s="1000"/>
      <c r="CE110" s="1000"/>
      <c r="CF110" s="1000"/>
      <c r="CG110" s="1000"/>
      <c r="CH110" s="1000"/>
      <c r="CI110" s="1000"/>
      <c r="CJ110" s="1000"/>
      <c r="CK110" s="1000"/>
      <c r="CL110" s="1000"/>
      <c r="CM110" s="1000"/>
      <c r="CN110" s="1000"/>
      <c r="CO110" s="1000"/>
      <c r="CP110" s="1000"/>
      <c r="CQ110" s="1000"/>
      <c r="CR110" s="1000"/>
      <c r="CS110" s="1000"/>
      <c r="CT110" s="1000"/>
      <c r="CU110" s="1000"/>
      <c r="CV110" s="1000"/>
      <c r="CW110" s="1000"/>
      <c r="CX110" s="1000"/>
      <c r="CY110" s="1000"/>
      <c r="CZ110" s="1000"/>
      <c r="DA110" s="1000"/>
      <c r="DB110" s="1000"/>
      <c r="DC110" s="1000"/>
      <c r="DD110" s="1000"/>
      <c r="DE110" s="1000"/>
      <c r="DF110" s="1000"/>
      <c r="DG110" s="1000"/>
      <c r="DH110" s="1000"/>
      <c r="DI110" s="1000"/>
      <c r="DJ110" s="1000"/>
      <c r="DK110" s="1000"/>
      <c r="DL110" s="1000"/>
      <c r="DM110" s="1000"/>
      <c r="DN110" s="1000"/>
      <c r="DO110" s="1000"/>
      <c r="DP110" s="1000"/>
      <c r="DQ110" s="1000"/>
      <c r="DR110" s="1000"/>
      <c r="DS110" s="1000"/>
      <c r="DT110" s="1000"/>
      <c r="DU110" s="1000"/>
      <c r="DV110" s="1000"/>
      <c r="DW110" s="1000"/>
      <c r="DX110" s="1000"/>
      <c r="DY110" s="1000"/>
      <c r="DZ110" s="1000"/>
      <c r="EA110" s="1000"/>
      <c r="EB110" s="1000"/>
      <c r="EC110" s="1000"/>
      <c r="ED110" s="269" t="str">
        <f t="shared" si="1"/>
        <v>xxxxxxxxxxxxxxxxxxxxxxxxxxxxxxxxxxxxxxxxxxxxxxxxxxxxxxxxxxxxxxxxxxxxxxxxxxxxxxxxxxxxxxxxxxxxxxxxxxxxxxxxxxxxxxxxxxxxxxxxxxxxxxxx</v>
      </c>
    </row>
    <row r="111" spans="1:134" x14ac:dyDescent="0.2">
      <c r="A111" s="280">
        <v>2550</v>
      </c>
      <c r="B111" s="338" t="s">
        <v>192</v>
      </c>
      <c r="C111" s="1535">
        <f>SUMPRODUCT(SUMIF(' Subsidiary Trial Balance Input'!$A:$A,'Subsidiary TB Converter '!$G111:$EC111,' Subsidiary Trial Balance Input'!C:C))</f>
        <v>0</v>
      </c>
      <c r="D111" s="1535">
        <f>SUMPRODUCT(SUMIF(' Subsidiary Trial Balance Input'!$A:$A,'Subsidiary TB Converter '!$G111:$EC111,' Subsidiary Trial Balance Input'!D:D))</f>
        <v>0</v>
      </c>
      <c r="E111" s="1535">
        <f>SUMPRODUCT(SUMIF(' Subsidiary Trial Balance Input'!$A:$A,'Subsidiary TB Converter '!$G111:$EC111,' Subsidiary Trial Balance Input'!E:E))</f>
        <v>0</v>
      </c>
      <c r="F111" s="1535"/>
      <c r="G111" s="1108"/>
      <c r="H111" s="1108"/>
      <c r="I111" s="1108"/>
      <c r="J111" s="1108"/>
      <c r="K111" s="1108"/>
      <c r="L111" s="1108"/>
      <c r="M111" s="1000"/>
      <c r="N111" s="1000"/>
      <c r="O111" s="1000"/>
      <c r="P111" s="1000"/>
      <c r="Q111" s="1000"/>
      <c r="R111" s="1000"/>
      <c r="S111" s="1000"/>
      <c r="T111" s="1000"/>
      <c r="U111" s="1000"/>
      <c r="V111" s="1000"/>
      <c r="W111" s="1000"/>
      <c r="X111" s="1000"/>
      <c r="Y111" s="1000"/>
      <c r="Z111" s="1000"/>
      <c r="AA111" s="1000"/>
      <c r="AB111" s="1000"/>
      <c r="AC111" s="1000"/>
      <c r="AD111" s="1000"/>
      <c r="AE111" s="1000"/>
      <c r="AF111" s="1000"/>
      <c r="AG111" s="1000"/>
      <c r="AH111" s="1000"/>
      <c r="AI111" s="1000"/>
      <c r="AJ111" s="1000"/>
      <c r="AK111" s="1000"/>
      <c r="AL111" s="1000"/>
      <c r="AM111" s="1000"/>
      <c r="AN111" s="1000"/>
      <c r="AO111" s="1000"/>
      <c r="AP111" s="1000"/>
      <c r="AQ111" s="1000"/>
      <c r="AR111" s="1000"/>
      <c r="AS111" s="1000"/>
      <c r="AT111" s="1000"/>
      <c r="AU111" s="1000"/>
      <c r="AV111" s="1000"/>
      <c r="AW111" s="1000"/>
      <c r="AX111" s="1000"/>
      <c r="AY111" s="1000"/>
      <c r="AZ111" s="1000"/>
      <c r="BA111" s="1000"/>
      <c r="BB111" s="1000"/>
      <c r="BC111" s="1000"/>
      <c r="BD111" s="1000"/>
      <c r="BE111" s="1000"/>
      <c r="BF111" s="1000"/>
      <c r="BG111" s="1000"/>
      <c r="BH111" s="1000"/>
      <c r="BI111" s="1000"/>
      <c r="BJ111" s="1000"/>
      <c r="BK111" s="1000"/>
      <c r="BL111" s="1000"/>
      <c r="BM111" s="1000"/>
      <c r="BN111" s="1000"/>
      <c r="BO111" s="1000"/>
      <c r="BP111" s="1000"/>
      <c r="BQ111" s="1000"/>
      <c r="BR111" s="1000"/>
      <c r="BS111" s="1000"/>
      <c r="BT111" s="1000"/>
      <c r="BU111" s="1000"/>
      <c r="BV111" s="1000"/>
      <c r="BW111" s="1000"/>
      <c r="BX111" s="1000"/>
      <c r="BY111" s="1000"/>
      <c r="BZ111" s="1000"/>
      <c r="CA111" s="1000"/>
      <c r="CB111" s="1000"/>
      <c r="CC111" s="1000"/>
      <c r="CD111" s="1000"/>
      <c r="CE111" s="1000"/>
      <c r="CF111" s="1000"/>
      <c r="CG111" s="1000"/>
      <c r="CH111" s="1000"/>
      <c r="CI111" s="1000"/>
      <c r="CJ111" s="1000"/>
      <c r="CK111" s="1000"/>
      <c r="CL111" s="1000"/>
      <c r="CM111" s="1000"/>
      <c r="CN111" s="1000"/>
      <c r="CO111" s="1000"/>
      <c r="CP111" s="1000"/>
      <c r="CQ111" s="1000"/>
      <c r="CR111" s="1000"/>
      <c r="CS111" s="1000"/>
      <c r="CT111" s="1000"/>
      <c r="CU111" s="1000"/>
      <c r="CV111" s="1000"/>
      <c r="CW111" s="1000"/>
      <c r="CX111" s="1000"/>
      <c r="CY111" s="1000"/>
      <c r="CZ111" s="1000"/>
      <c r="DA111" s="1000"/>
      <c r="DB111" s="1000"/>
      <c r="DC111" s="1000"/>
      <c r="DD111" s="1000"/>
      <c r="DE111" s="1000"/>
      <c r="DF111" s="1000"/>
      <c r="DG111" s="1000"/>
      <c r="DH111" s="1000"/>
      <c r="DI111" s="1000"/>
      <c r="DJ111" s="1000"/>
      <c r="DK111" s="1000"/>
      <c r="DL111" s="1000"/>
      <c r="DM111" s="1000"/>
      <c r="DN111" s="1000"/>
      <c r="DO111" s="1000"/>
      <c r="DP111" s="1000"/>
      <c r="DQ111" s="1000"/>
      <c r="DR111" s="1000"/>
      <c r="DS111" s="1000"/>
      <c r="DT111" s="1000"/>
      <c r="DU111" s="1000"/>
      <c r="DV111" s="1000"/>
      <c r="DW111" s="1000"/>
      <c r="DX111" s="1000"/>
      <c r="DY111" s="1000"/>
      <c r="DZ111" s="1000"/>
      <c r="EA111" s="1000"/>
      <c r="EB111" s="1000"/>
      <c r="EC111" s="1000"/>
      <c r="ED111" s="269" t="str">
        <f t="shared" si="1"/>
        <v>xxxxxxxxxxxxxxxxxxxxxxxxxxxxxxxxxxxxxxxxxxxxxxxxxxxxxxxxxxxxxxxxxxxxxxxxxxxxxxxxxxxxxxxxxxxxxxxxxxxxxxxxxxxxxxxxxxxxxxxxxxxxxxxx</v>
      </c>
    </row>
    <row r="112" spans="1:134" x14ac:dyDescent="0.2">
      <c r="A112" s="280">
        <v>2560</v>
      </c>
      <c r="B112" s="338" t="s">
        <v>193</v>
      </c>
      <c r="C112" s="1535">
        <f>SUMPRODUCT(SUMIF(' Subsidiary Trial Balance Input'!$A:$A,'Subsidiary TB Converter '!$G112:$EC112,' Subsidiary Trial Balance Input'!C:C))</f>
        <v>0</v>
      </c>
      <c r="D112" s="1535">
        <f>SUMPRODUCT(SUMIF(' Subsidiary Trial Balance Input'!$A:$A,'Subsidiary TB Converter '!$G112:$EC112,' Subsidiary Trial Balance Input'!D:D))</f>
        <v>0</v>
      </c>
      <c r="E112" s="1535">
        <f>SUMPRODUCT(SUMIF(' Subsidiary Trial Balance Input'!$A:$A,'Subsidiary TB Converter '!$G112:$EC112,' Subsidiary Trial Balance Input'!E:E))</f>
        <v>0</v>
      </c>
      <c r="F112" s="1535"/>
      <c r="G112" s="1108"/>
      <c r="H112" s="1108"/>
      <c r="I112" s="1108"/>
      <c r="J112" s="1108"/>
      <c r="K112" s="1108"/>
      <c r="L112" s="1108"/>
      <c r="M112" s="1000"/>
      <c r="N112" s="1000"/>
      <c r="O112" s="1000"/>
      <c r="P112" s="1000"/>
      <c r="Q112" s="1000"/>
      <c r="R112" s="1000"/>
      <c r="S112" s="1000"/>
      <c r="T112" s="1000"/>
      <c r="U112" s="1000"/>
      <c r="V112" s="1000"/>
      <c r="W112" s="1000"/>
      <c r="X112" s="1000"/>
      <c r="Y112" s="1000"/>
      <c r="Z112" s="1000"/>
      <c r="AA112" s="1000"/>
      <c r="AB112" s="1000"/>
      <c r="AC112" s="1000"/>
      <c r="AD112" s="1000"/>
      <c r="AE112" s="1000"/>
      <c r="AF112" s="1000"/>
      <c r="AG112" s="1000"/>
      <c r="AH112" s="1000"/>
      <c r="AI112" s="1000"/>
      <c r="AJ112" s="1000"/>
      <c r="AK112" s="1000"/>
      <c r="AL112" s="1000"/>
      <c r="AM112" s="1000"/>
      <c r="AN112" s="1000"/>
      <c r="AO112" s="1000"/>
      <c r="AP112" s="1000"/>
      <c r="AQ112" s="1000"/>
      <c r="AR112" s="1000"/>
      <c r="AS112" s="1000"/>
      <c r="AT112" s="1000"/>
      <c r="AU112" s="1000"/>
      <c r="AV112" s="1000"/>
      <c r="AW112" s="1000"/>
      <c r="AX112" s="1000"/>
      <c r="AY112" s="1000"/>
      <c r="AZ112" s="1000"/>
      <c r="BA112" s="1000"/>
      <c r="BB112" s="1000"/>
      <c r="BC112" s="1000"/>
      <c r="BD112" s="1000"/>
      <c r="BE112" s="1000"/>
      <c r="BF112" s="1000"/>
      <c r="BG112" s="1000"/>
      <c r="BH112" s="1000"/>
      <c r="BI112" s="1000"/>
      <c r="BJ112" s="1000"/>
      <c r="BK112" s="1000"/>
      <c r="BL112" s="1000"/>
      <c r="BM112" s="1000"/>
      <c r="BN112" s="1000"/>
      <c r="BO112" s="1000"/>
      <c r="BP112" s="1000"/>
      <c r="BQ112" s="1000"/>
      <c r="BR112" s="1000"/>
      <c r="BS112" s="1000"/>
      <c r="BT112" s="1000"/>
      <c r="BU112" s="1000"/>
      <c r="BV112" s="1000"/>
      <c r="BW112" s="1000"/>
      <c r="BX112" s="1000"/>
      <c r="BY112" s="1000"/>
      <c r="BZ112" s="1000"/>
      <c r="CA112" s="1000"/>
      <c r="CB112" s="1000"/>
      <c r="CC112" s="1000"/>
      <c r="CD112" s="1000"/>
      <c r="CE112" s="1000"/>
      <c r="CF112" s="1000"/>
      <c r="CG112" s="1000"/>
      <c r="CH112" s="1000"/>
      <c r="CI112" s="1000"/>
      <c r="CJ112" s="1000"/>
      <c r="CK112" s="1000"/>
      <c r="CL112" s="1000"/>
      <c r="CM112" s="1000"/>
      <c r="CN112" s="1000"/>
      <c r="CO112" s="1000"/>
      <c r="CP112" s="1000"/>
      <c r="CQ112" s="1000"/>
      <c r="CR112" s="1000"/>
      <c r="CS112" s="1000"/>
      <c r="CT112" s="1000"/>
      <c r="CU112" s="1000"/>
      <c r="CV112" s="1000"/>
      <c r="CW112" s="1000"/>
      <c r="CX112" s="1000"/>
      <c r="CY112" s="1000"/>
      <c r="CZ112" s="1000"/>
      <c r="DA112" s="1000"/>
      <c r="DB112" s="1000"/>
      <c r="DC112" s="1000"/>
      <c r="DD112" s="1000"/>
      <c r="DE112" s="1000"/>
      <c r="DF112" s="1000"/>
      <c r="DG112" s="1000"/>
      <c r="DH112" s="1000"/>
      <c r="DI112" s="1000"/>
      <c r="DJ112" s="1000"/>
      <c r="DK112" s="1000"/>
      <c r="DL112" s="1000"/>
      <c r="DM112" s="1000"/>
      <c r="DN112" s="1000"/>
      <c r="DO112" s="1000"/>
      <c r="DP112" s="1000"/>
      <c r="DQ112" s="1000"/>
      <c r="DR112" s="1000"/>
      <c r="DS112" s="1000"/>
      <c r="DT112" s="1000"/>
      <c r="DU112" s="1000"/>
      <c r="DV112" s="1000"/>
      <c r="DW112" s="1000"/>
      <c r="DX112" s="1000"/>
      <c r="DY112" s="1000"/>
      <c r="DZ112" s="1000"/>
      <c r="EA112" s="1000"/>
      <c r="EB112" s="1000"/>
      <c r="EC112" s="1000"/>
      <c r="ED112" s="269" t="str">
        <f t="shared" si="1"/>
        <v>xxxxxxxxxxxxxxxxxxxxxxxxxxxxxxxxxxxxxxxxxxxxxxxxxxxxxxxxxxxxxxxxxxxxxxxxxxxxxxxxxxxxxxxxxxxxxxxxxxxxxxxxxxxxxxxxxxxxxxxxxxxxxxxx</v>
      </c>
    </row>
    <row r="113" spans="1:134" x14ac:dyDescent="0.2">
      <c r="A113" s="280">
        <v>2575</v>
      </c>
      <c r="B113" s="338" t="s">
        <v>111</v>
      </c>
      <c r="C113" s="1535">
        <f>SUMPRODUCT(SUMIF(' Subsidiary Trial Balance Input'!$A:$A,'Subsidiary TB Converter '!$G113:$EC113,' Subsidiary Trial Balance Input'!C:C))</f>
        <v>0</v>
      </c>
      <c r="D113" s="1535">
        <f>SUMPRODUCT(SUMIF(' Subsidiary Trial Balance Input'!$A:$A,'Subsidiary TB Converter '!$G113:$EC113,' Subsidiary Trial Balance Input'!D:D))</f>
        <v>0</v>
      </c>
      <c r="E113" s="1535">
        <f>SUMPRODUCT(SUMIF(' Subsidiary Trial Balance Input'!$A:$A,'Subsidiary TB Converter '!$G113:$EC113,' Subsidiary Trial Balance Input'!E:E))</f>
        <v>0</v>
      </c>
      <c r="F113" s="1535"/>
      <c r="G113" s="1108"/>
      <c r="H113" s="1108"/>
      <c r="I113" s="1108"/>
      <c r="J113" s="1108"/>
      <c r="K113" s="1108"/>
      <c r="L113" s="1108"/>
      <c r="M113" s="1000"/>
      <c r="N113" s="1000"/>
      <c r="O113" s="1000"/>
      <c r="P113" s="1000"/>
      <c r="Q113" s="1000"/>
      <c r="R113" s="1000"/>
      <c r="S113" s="1000"/>
      <c r="T113" s="1000"/>
      <c r="U113" s="1000"/>
      <c r="V113" s="1000"/>
      <c r="W113" s="1000"/>
      <c r="X113" s="1000"/>
      <c r="Y113" s="1000"/>
      <c r="Z113" s="1000"/>
      <c r="AA113" s="1000"/>
      <c r="AB113" s="1000"/>
      <c r="AC113" s="1000"/>
      <c r="AD113" s="1000"/>
      <c r="AE113" s="1000"/>
      <c r="AF113" s="1000"/>
      <c r="AG113" s="1000"/>
      <c r="AH113" s="1000"/>
      <c r="AI113" s="1000"/>
      <c r="AJ113" s="1000"/>
      <c r="AK113" s="1000"/>
      <c r="AL113" s="1000"/>
      <c r="AM113" s="1000"/>
      <c r="AN113" s="1000"/>
      <c r="AO113" s="1000"/>
      <c r="AP113" s="1000"/>
      <c r="AQ113" s="1000"/>
      <c r="AR113" s="1000"/>
      <c r="AS113" s="1000"/>
      <c r="AT113" s="1000"/>
      <c r="AU113" s="1000"/>
      <c r="AV113" s="1000"/>
      <c r="AW113" s="1000"/>
      <c r="AX113" s="1000"/>
      <c r="AY113" s="1000"/>
      <c r="AZ113" s="1000"/>
      <c r="BA113" s="1000"/>
      <c r="BB113" s="1000"/>
      <c r="BC113" s="1000"/>
      <c r="BD113" s="1000"/>
      <c r="BE113" s="1000"/>
      <c r="BF113" s="1000"/>
      <c r="BG113" s="1000"/>
      <c r="BH113" s="1000"/>
      <c r="BI113" s="1000"/>
      <c r="BJ113" s="1000"/>
      <c r="BK113" s="1000"/>
      <c r="BL113" s="1000"/>
      <c r="BM113" s="1000"/>
      <c r="BN113" s="1000"/>
      <c r="BO113" s="1000"/>
      <c r="BP113" s="1000"/>
      <c r="BQ113" s="1000"/>
      <c r="BR113" s="1000"/>
      <c r="BS113" s="1000"/>
      <c r="BT113" s="1000"/>
      <c r="BU113" s="1000"/>
      <c r="BV113" s="1000"/>
      <c r="BW113" s="1000"/>
      <c r="BX113" s="1000"/>
      <c r="BY113" s="1000"/>
      <c r="BZ113" s="1000"/>
      <c r="CA113" s="1000"/>
      <c r="CB113" s="1000"/>
      <c r="CC113" s="1000"/>
      <c r="CD113" s="1000"/>
      <c r="CE113" s="1000"/>
      <c r="CF113" s="1000"/>
      <c r="CG113" s="1000"/>
      <c r="CH113" s="1000"/>
      <c r="CI113" s="1000"/>
      <c r="CJ113" s="1000"/>
      <c r="CK113" s="1000"/>
      <c r="CL113" s="1000"/>
      <c r="CM113" s="1000"/>
      <c r="CN113" s="1000"/>
      <c r="CO113" s="1000"/>
      <c r="CP113" s="1000"/>
      <c r="CQ113" s="1000"/>
      <c r="CR113" s="1000"/>
      <c r="CS113" s="1000"/>
      <c r="CT113" s="1000"/>
      <c r="CU113" s="1000"/>
      <c r="CV113" s="1000"/>
      <c r="CW113" s="1000"/>
      <c r="CX113" s="1000"/>
      <c r="CY113" s="1000"/>
      <c r="CZ113" s="1000"/>
      <c r="DA113" s="1000"/>
      <c r="DB113" s="1000"/>
      <c r="DC113" s="1000"/>
      <c r="DD113" s="1000"/>
      <c r="DE113" s="1000"/>
      <c r="DF113" s="1000"/>
      <c r="DG113" s="1000"/>
      <c r="DH113" s="1000"/>
      <c r="DI113" s="1000"/>
      <c r="DJ113" s="1000"/>
      <c r="DK113" s="1000"/>
      <c r="DL113" s="1000"/>
      <c r="DM113" s="1000"/>
      <c r="DN113" s="1000"/>
      <c r="DO113" s="1000"/>
      <c r="DP113" s="1000"/>
      <c r="DQ113" s="1000"/>
      <c r="DR113" s="1000"/>
      <c r="DS113" s="1000"/>
      <c r="DT113" s="1000"/>
      <c r="DU113" s="1000"/>
      <c r="DV113" s="1000"/>
      <c r="DW113" s="1000"/>
      <c r="DX113" s="1000"/>
      <c r="DY113" s="1000"/>
      <c r="DZ113" s="1000"/>
      <c r="EA113" s="1000"/>
      <c r="EB113" s="1000"/>
      <c r="EC113" s="1000"/>
      <c r="ED113" s="269" t="str">
        <f t="shared" si="1"/>
        <v>xxxxxxxxxxxxxxxxxxxxxxxxxxxxxxxxxxxxxxxxxxxxxxxxxxxxxxxxxxxxxxxxxxxxxxxxxxxxxxxxxxxxxxxxxxxxxxxxxxxxxxxxxxxxxxxxxxxxxxxxxxxxxxxx</v>
      </c>
    </row>
    <row r="114" spans="1:134" x14ac:dyDescent="0.2">
      <c r="A114" s="280">
        <v>2580</v>
      </c>
      <c r="B114" s="338" t="s">
        <v>194</v>
      </c>
      <c r="C114" s="1535">
        <f>SUMPRODUCT(SUMIF(' Subsidiary Trial Balance Input'!$A:$A,'Subsidiary TB Converter '!$G114:$EC114,' Subsidiary Trial Balance Input'!C:C))</f>
        <v>0</v>
      </c>
      <c r="D114" s="1535">
        <f>SUMPRODUCT(SUMIF(' Subsidiary Trial Balance Input'!$A:$A,'Subsidiary TB Converter '!$G114:$EC114,' Subsidiary Trial Balance Input'!D:D))</f>
        <v>0</v>
      </c>
      <c r="E114" s="1535">
        <f>SUMPRODUCT(SUMIF(' Subsidiary Trial Balance Input'!$A:$A,'Subsidiary TB Converter '!$G114:$EC114,' Subsidiary Trial Balance Input'!E:E))</f>
        <v>0</v>
      </c>
      <c r="F114" s="1535"/>
      <c r="G114" s="1108"/>
      <c r="H114" s="1108"/>
      <c r="I114" s="1108"/>
      <c r="J114" s="1108"/>
      <c r="K114" s="1108"/>
      <c r="L114" s="1108"/>
      <c r="M114" s="1000"/>
      <c r="N114" s="1000"/>
      <c r="O114" s="1000"/>
      <c r="P114" s="1000"/>
      <c r="Q114" s="1000"/>
      <c r="R114" s="1000"/>
      <c r="S114" s="1000"/>
      <c r="T114" s="1000"/>
      <c r="U114" s="1000"/>
      <c r="V114" s="1000"/>
      <c r="W114" s="1000"/>
      <c r="X114" s="1000"/>
      <c r="Y114" s="1000"/>
      <c r="Z114" s="1000"/>
      <c r="AA114" s="1000"/>
      <c r="AB114" s="1000"/>
      <c r="AC114" s="1000"/>
      <c r="AD114" s="1000"/>
      <c r="AE114" s="1000"/>
      <c r="AF114" s="1000"/>
      <c r="AG114" s="1000"/>
      <c r="AH114" s="1000"/>
      <c r="AI114" s="1000"/>
      <c r="AJ114" s="1000"/>
      <c r="AK114" s="1000"/>
      <c r="AL114" s="1000"/>
      <c r="AM114" s="1000"/>
      <c r="AN114" s="1000"/>
      <c r="AO114" s="1000"/>
      <c r="AP114" s="1000"/>
      <c r="AQ114" s="1000"/>
      <c r="AR114" s="1000"/>
      <c r="AS114" s="1000"/>
      <c r="AT114" s="1000"/>
      <c r="AU114" s="1000"/>
      <c r="AV114" s="1000"/>
      <c r="AW114" s="1000"/>
      <c r="AX114" s="1000"/>
      <c r="AY114" s="1000"/>
      <c r="AZ114" s="1000"/>
      <c r="BA114" s="1000"/>
      <c r="BB114" s="1000"/>
      <c r="BC114" s="1000"/>
      <c r="BD114" s="1000"/>
      <c r="BE114" s="1000"/>
      <c r="BF114" s="1000"/>
      <c r="BG114" s="1000"/>
      <c r="BH114" s="1000"/>
      <c r="BI114" s="1000"/>
      <c r="BJ114" s="1000"/>
      <c r="BK114" s="1000"/>
      <c r="BL114" s="1000"/>
      <c r="BM114" s="1000"/>
      <c r="BN114" s="1000"/>
      <c r="BO114" s="1000"/>
      <c r="BP114" s="1000"/>
      <c r="BQ114" s="1000"/>
      <c r="BR114" s="1000"/>
      <c r="BS114" s="1000"/>
      <c r="BT114" s="1000"/>
      <c r="BU114" s="1000"/>
      <c r="BV114" s="1000"/>
      <c r="BW114" s="1000"/>
      <c r="BX114" s="1000"/>
      <c r="BY114" s="1000"/>
      <c r="BZ114" s="1000"/>
      <c r="CA114" s="1000"/>
      <c r="CB114" s="1000"/>
      <c r="CC114" s="1000"/>
      <c r="CD114" s="1000"/>
      <c r="CE114" s="1000"/>
      <c r="CF114" s="1000"/>
      <c r="CG114" s="1000"/>
      <c r="CH114" s="1000"/>
      <c r="CI114" s="1000"/>
      <c r="CJ114" s="1000"/>
      <c r="CK114" s="1000"/>
      <c r="CL114" s="1000"/>
      <c r="CM114" s="1000"/>
      <c r="CN114" s="1000"/>
      <c r="CO114" s="1000"/>
      <c r="CP114" s="1000"/>
      <c r="CQ114" s="1000"/>
      <c r="CR114" s="1000"/>
      <c r="CS114" s="1000"/>
      <c r="CT114" s="1000"/>
      <c r="CU114" s="1000"/>
      <c r="CV114" s="1000"/>
      <c r="CW114" s="1000"/>
      <c r="CX114" s="1000"/>
      <c r="CY114" s="1000"/>
      <c r="CZ114" s="1000"/>
      <c r="DA114" s="1000"/>
      <c r="DB114" s="1000"/>
      <c r="DC114" s="1000"/>
      <c r="DD114" s="1000"/>
      <c r="DE114" s="1000"/>
      <c r="DF114" s="1000"/>
      <c r="DG114" s="1000"/>
      <c r="DH114" s="1000"/>
      <c r="DI114" s="1000"/>
      <c r="DJ114" s="1000"/>
      <c r="DK114" s="1000"/>
      <c r="DL114" s="1000"/>
      <c r="DM114" s="1000"/>
      <c r="DN114" s="1000"/>
      <c r="DO114" s="1000"/>
      <c r="DP114" s="1000"/>
      <c r="DQ114" s="1000"/>
      <c r="DR114" s="1000"/>
      <c r="DS114" s="1000"/>
      <c r="DT114" s="1000"/>
      <c r="DU114" s="1000"/>
      <c r="DV114" s="1000"/>
      <c r="DW114" s="1000"/>
      <c r="DX114" s="1000"/>
      <c r="DY114" s="1000"/>
      <c r="DZ114" s="1000"/>
      <c r="EA114" s="1000"/>
      <c r="EB114" s="1000"/>
      <c r="EC114" s="1000"/>
      <c r="ED114" s="269" t="str">
        <f t="shared" si="1"/>
        <v>xxxxxxxxxxxxxxxxxxxxxxxxxxxxxxxxxxxxxxxxxxxxxxxxxxxxxxxxxxxxxxxxxxxxxxxxxxxxxxxxxxxxxxxxxxxxxxxxxxxxxxxxxxxxxxxxxxxxxxxxxxxxxxxx</v>
      </c>
    </row>
    <row r="115" spans="1:134" x14ac:dyDescent="0.2">
      <c r="A115" s="280">
        <v>2585</v>
      </c>
      <c r="B115" s="338" t="s">
        <v>112</v>
      </c>
      <c r="C115" s="1535">
        <f>SUMPRODUCT(SUMIF(' Subsidiary Trial Balance Input'!$A:$A,'Subsidiary TB Converter '!$G115:$EC115,' Subsidiary Trial Balance Input'!C:C))</f>
        <v>0</v>
      </c>
      <c r="D115" s="1535">
        <f>SUMPRODUCT(SUMIF(' Subsidiary Trial Balance Input'!$A:$A,'Subsidiary TB Converter '!$G115:$EC115,' Subsidiary Trial Balance Input'!D:D))</f>
        <v>0</v>
      </c>
      <c r="E115" s="1535">
        <f>SUMPRODUCT(SUMIF(' Subsidiary Trial Balance Input'!$A:$A,'Subsidiary TB Converter '!$G115:$EC115,' Subsidiary Trial Balance Input'!E:E))</f>
        <v>0</v>
      </c>
      <c r="F115" s="1535"/>
      <c r="G115" s="1000"/>
      <c r="H115" s="1000"/>
      <c r="I115" s="1000"/>
      <c r="J115" s="1000"/>
      <c r="K115" s="1000"/>
      <c r="L115" s="1000"/>
      <c r="M115" s="1000"/>
      <c r="N115" s="1000"/>
      <c r="O115" s="1000"/>
      <c r="P115" s="1000"/>
      <c r="Q115" s="1000"/>
      <c r="R115" s="1000"/>
      <c r="S115" s="1000"/>
      <c r="T115" s="1000"/>
      <c r="U115" s="1000"/>
      <c r="V115" s="1000"/>
      <c r="W115" s="1000"/>
      <c r="X115" s="1000"/>
      <c r="Y115" s="1000"/>
      <c r="Z115" s="1000"/>
      <c r="AA115" s="1000"/>
      <c r="AB115" s="1000"/>
      <c r="AC115" s="1000"/>
      <c r="AD115" s="1000"/>
      <c r="AE115" s="1000"/>
      <c r="AF115" s="1000"/>
      <c r="AG115" s="1000"/>
      <c r="AH115" s="1000"/>
      <c r="AI115" s="1000"/>
      <c r="AJ115" s="1000"/>
      <c r="AK115" s="1000"/>
      <c r="AL115" s="1000"/>
      <c r="AM115" s="1000"/>
      <c r="AN115" s="1000"/>
      <c r="AO115" s="1000"/>
      <c r="AP115" s="1000"/>
      <c r="AQ115" s="1000"/>
      <c r="AR115" s="1000"/>
      <c r="AS115" s="1000"/>
      <c r="AT115" s="1000"/>
      <c r="AU115" s="1000"/>
      <c r="AV115" s="1000"/>
      <c r="AW115" s="1000"/>
      <c r="AX115" s="1000"/>
      <c r="AY115" s="1000"/>
      <c r="AZ115" s="1000"/>
      <c r="BA115" s="1000"/>
      <c r="BB115" s="1000"/>
      <c r="BC115" s="1000"/>
      <c r="BD115" s="1000"/>
      <c r="BE115" s="1000"/>
      <c r="BF115" s="1000"/>
      <c r="BG115" s="1000"/>
      <c r="BH115" s="1000"/>
      <c r="BI115" s="1000"/>
      <c r="BJ115" s="1000"/>
      <c r="BK115" s="1000"/>
      <c r="BL115" s="1000"/>
      <c r="BM115" s="1000"/>
      <c r="BN115" s="1000"/>
      <c r="BO115" s="1000"/>
      <c r="BP115" s="1000"/>
      <c r="BQ115" s="1000"/>
      <c r="BR115" s="1000"/>
      <c r="BS115" s="1000"/>
      <c r="BT115" s="1000"/>
      <c r="BU115" s="1000"/>
      <c r="BV115" s="1000"/>
      <c r="BW115" s="1000"/>
      <c r="BX115" s="1000"/>
      <c r="BY115" s="1000"/>
      <c r="BZ115" s="1000"/>
      <c r="CA115" s="1000"/>
      <c r="CB115" s="1000"/>
      <c r="CC115" s="1000"/>
      <c r="CD115" s="1000"/>
      <c r="CE115" s="1000"/>
      <c r="CF115" s="1000"/>
      <c r="CG115" s="1000"/>
      <c r="CH115" s="1000"/>
      <c r="CI115" s="1000"/>
      <c r="CJ115" s="1000"/>
      <c r="CK115" s="1000"/>
      <c r="CL115" s="1000"/>
      <c r="CM115" s="1000"/>
      <c r="CN115" s="1000"/>
      <c r="CO115" s="1000"/>
      <c r="CP115" s="1000"/>
      <c r="CQ115" s="1000"/>
      <c r="CR115" s="1000"/>
      <c r="CS115" s="1000"/>
      <c r="CT115" s="1000"/>
      <c r="CU115" s="1000"/>
      <c r="CV115" s="1000"/>
      <c r="CW115" s="1000"/>
      <c r="CX115" s="1000"/>
      <c r="CY115" s="1000"/>
      <c r="CZ115" s="1000"/>
      <c r="DA115" s="1000"/>
      <c r="DB115" s="1000"/>
      <c r="DC115" s="1000"/>
      <c r="DD115" s="1000"/>
      <c r="DE115" s="1000"/>
      <c r="DF115" s="1000"/>
      <c r="DG115" s="1000"/>
      <c r="DH115" s="1000"/>
      <c r="DI115" s="1000"/>
      <c r="DJ115" s="1000"/>
      <c r="DK115" s="1000"/>
      <c r="DL115" s="1000"/>
      <c r="DM115" s="1000"/>
      <c r="DN115" s="1000"/>
      <c r="DO115" s="1000"/>
      <c r="DP115" s="1000"/>
      <c r="DQ115" s="1000"/>
      <c r="DR115" s="1000"/>
      <c r="DS115" s="1000"/>
      <c r="DT115" s="1000"/>
      <c r="DU115" s="1000"/>
      <c r="DV115" s="1000"/>
      <c r="DW115" s="1000"/>
      <c r="DX115" s="1000"/>
      <c r="DY115" s="1000"/>
      <c r="DZ115" s="1000"/>
      <c r="EA115" s="1000"/>
      <c r="EB115" s="1000"/>
      <c r="EC115" s="1000"/>
      <c r="ED115" s="269" t="str">
        <f t="shared" si="1"/>
        <v>xxxxxxxxxxxxxxxxxxxxxxxxxxxxxxxxxxxxxxxxxxxxxxxxxxxxxxxxxxxxxxxxxxxxxxxxxxxxxxxxxxxxxxxxxxxxxxxxxxxxxxxxxxxxxxxxxxxxxxxxxxxxxxxx</v>
      </c>
    </row>
    <row r="116" spans="1:134" x14ac:dyDescent="0.2">
      <c r="A116" s="280">
        <v>2590</v>
      </c>
      <c r="B116" s="338" t="s">
        <v>110</v>
      </c>
      <c r="C116" s="1535">
        <f>SUMPRODUCT(SUMIF(' Subsidiary Trial Balance Input'!$A:$A,'Subsidiary TB Converter '!$G116:$EC116,' Subsidiary Trial Balance Input'!C:C))</f>
        <v>0</v>
      </c>
      <c r="D116" s="1535">
        <f>SUMPRODUCT(SUMIF(' Subsidiary Trial Balance Input'!$A:$A,'Subsidiary TB Converter '!$G116:$EC116,' Subsidiary Trial Balance Input'!D:D))</f>
        <v>0</v>
      </c>
      <c r="E116" s="1535">
        <f>SUMPRODUCT(SUMIF(' Subsidiary Trial Balance Input'!$A:$A,'Subsidiary TB Converter '!$G116:$EC116,' Subsidiary Trial Balance Input'!E:E))</f>
        <v>0</v>
      </c>
      <c r="F116" s="1535"/>
      <c r="G116" s="1108"/>
      <c r="H116" s="1108"/>
      <c r="I116" s="1108"/>
      <c r="J116" s="1108"/>
      <c r="K116" s="1108"/>
      <c r="L116" s="1108"/>
      <c r="M116" s="1000"/>
      <c r="N116" s="1000"/>
      <c r="O116" s="1000"/>
      <c r="P116" s="1000"/>
      <c r="Q116" s="1000"/>
      <c r="R116" s="1000"/>
      <c r="S116" s="1000"/>
      <c r="T116" s="1000"/>
      <c r="U116" s="1000"/>
      <c r="V116" s="1000"/>
      <c r="W116" s="1000"/>
      <c r="X116" s="1000"/>
      <c r="Y116" s="1000"/>
      <c r="Z116" s="1000"/>
      <c r="AA116" s="1000"/>
      <c r="AB116" s="1000"/>
      <c r="AC116" s="1000"/>
      <c r="AD116" s="1000"/>
      <c r="AE116" s="1000"/>
      <c r="AF116" s="1000"/>
      <c r="AG116" s="1000"/>
      <c r="AH116" s="1000"/>
      <c r="AI116" s="1000"/>
      <c r="AJ116" s="1000"/>
      <c r="AK116" s="1000"/>
      <c r="AL116" s="1000"/>
      <c r="AM116" s="1000"/>
      <c r="AN116" s="1000"/>
      <c r="AO116" s="1000"/>
      <c r="AP116" s="1000"/>
      <c r="AQ116" s="1000"/>
      <c r="AR116" s="1000"/>
      <c r="AS116" s="1000"/>
      <c r="AT116" s="1000"/>
      <c r="AU116" s="1000"/>
      <c r="AV116" s="1000"/>
      <c r="AW116" s="1000"/>
      <c r="AX116" s="1000"/>
      <c r="AY116" s="1000"/>
      <c r="AZ116" s="1000"/>
      <c r="BA116" s="1000"/>
      <c r="BB116" s="1000"/>
      <c r="BC116" s="1000"/>
      <c r="BD116" s="1000"/>
      <c r="BE116" s="1000"/>
      <c r="BF116" s="1000"/>
      <c r="BG116" s="1000"/>
      <c r="BH116" s="1000"/>
      <c r="BI116" s="1000"/>
      <c r="BJ116" s="1000"/>
      <c r="BK116" s="1000"/>
      <c r="BL116" s="1000"/>
      <c r="BM116" s="1000"/>
      <c r="BN116" s="1000"/>
      <c r="BO116" s="1000"/>
      <c r="BP116" s="1000"/>
      <c r="BQ116" s="1000"/>
      <c r="BR116" s="1000"/>
      <c r="BS116" s="1000"/>
      <c r="BT116" s="1000"/>
      <c r="BU116" s="1000"/>
      <c r="BV116" s="1000"/>
      <c r="BW116" s="1000"/>
      <c r="BX116" s="1000"/>
      <c r="BY116" s="1000"/>
      <c r="BZ116" s="1000"/>
      <c r="CA116" s="1000"/>
      <c r="CB116" s="1000"/>
      <c r="CC116" s="1000"/>
      <c r="CD116" s="1000"/>
      <c r="CE116" s="1000"/>
      <c r="CF116" s="1000"/>
      <c r="CG116" s="1000"/>
      <c r="CH116" s="1000"/>
      <c r="CI116" s="1000"/>
      <c r="CJ116" s="1000"/>
      <c r="CK116" s="1000"/>
      <c r="CL116" s="1000"/>
      <c r="CM116" s="1000"/>
      <c r="CN116" s="1000"/>
      <c r="CO116" s="1000"/>
      <c r="CP116" s="1000"/>
      <c r="CQ116" s="1000"/>
      <c r="CR116" s="1000"/>
      <c r="CS116" s="1000"/>
      <c r="CT116" s="1000"/>
      <c r="CU116" s="1000"/>
      <c r="CV116" s="1000"/>
      <c r="CW116" s="1000"/>
      <c r="CX116" s="1000"/>
      <c r="CY116" s="1000"/>
      <c r="CZ116" s="1000"/>
      <c r="DA116" s="1000"/>
      <c r="DB116" s="1000"/>
      <c r="DC116" s="1000"/>
      <c r="DD116" s="1000"/>
      <c r="DE116" s="1000"/>
      <c r="DF116" s="1000"/>
      <c r="DG116" s="1000"/>
      <c r="DH116" s="1000"/>
      <c r="DI116" s="1000"/>
      <c r="DJ116" s="1000"/>
      <c r="DK116" s="1000"/>
      <c r="DL116" s="1000"/>
      <c r="DM116" s="1000"/>
      <c r="DN116" s="1000"/>
      <c r="DO116" s="1000"/>
      <c r="DP116" s="1000"/>
      <c r="DQ116" s="1000"/>
      <c r="DR116" s="1000"/>
      <c r="DS116" s="1000"/>
      <c r="DT116" s="1000"/>
      <c r="DU116" s="1000"/>
      <c r="DV116" s="1000"/>
      <c r="DW116" s="1000"/>
      <c r="DX116" s="1000"/>
      <c r="DY116" s="1000"/>
      <c r="DZ116" s="1000"/>
      <c r="EA116" s="1000"/>
      <c r="EB116" s="1000"/>
      <c r="EC116" s="1000"/>
      <c r="ED116" s="269" t="str">
        <f t="shared" si="1"/>
        <v>xxxxxxxxxxxxxxxxxxxxxxxxxxxxxxxxxxxxxxxxxxxxxxxxxxxxxxxxxxxxxxxxxxxxxxxxxxxxxxxxxxxxxxxxxxxxxxxxxxxxxxxxxxxxxxxxxxxxxxxxxxxxxxxx</v>
      </c>
    </row>
    <row r="117" spans="1:134" x14ac:dyDescent="0.2">
      <c r="A117" s="280">
        <v>2570</v>
      </c>
      <c r="B117" s="338" t="s">
        <v>163</v>
      </c>
      <c r="C117" s="1535">
        <f>SUMPRODUCT(SUMIF(' Subsidiary Trial Balance Input'!$A:$A,'Subsidiary TB Converter '!$G117:$EC117,' Subsidiary Trial Balance Input'!C:C))</f>
        <v>0</v>
      </c>
      <c r="D117" s="1535">
        <f>SUMPRODUCT(SUMIF(' Subsidiary Trial Balance Input'!$A:$A,'Subsidiary TB Converter '!$G117:$EC117,' Subsidiary Trial Balance Input'!D:D))</f>
        <v>0</v>
      </c>
      <c r="E117" s="1535">
        <f>SUMPRODUCT(SUMIF(' Subsidiary Trial Balance Input'!$A:$A,'Subsidiary TB Converter '!$G117:$EC117,' Subsidiary Trial Balance Input'!E:E))</f>
        <v>0</v>
      </c>
      <c r="F117" s="1535"/>
      <c r="G117" s="1000"/>
      <c r="H117" s="1000"/>
      <c r="I117" s="1000"/>
      <c r="J117" s="1000"/>
      <c r="K117" s="1000"/>
      <c r="L117" s="1000"/>
      <c r="M117" s="1000"/>
      <c r="N117" s="1000"/>
      <c r="O117" s="1000"/>
      <c r="P117" s="1000"/>
      <c r="Q117" s="1000"/>
      <c r="R117" s="1000"/>
      <c r="S117" s="1000"/>
      <c r="T117" s="1000"/>
      <c r="U117" s="1000"/>
      <c r="V117" s="1000"/>
      <c r="W117" s="1000"/>
      <c r="X117" s="1000"/>
      <c r="Y117" s="1000"/>
      <c r="Z117" s="1000"/>
      <c r="AA117" s="1000"/>
      <c r="AB117" s="1000"/>
      <c r="AC117" s="1000"/>
      <c r="AD117" s="1000"/>
      <c r="AE117" s="1000"/>
      <c r="AF117" s="1000"/>
      <c r="AG117" s="1000"/>
      <c r="AH117" s="1000"/>
      <c r="AI117" s="1000"/>
      <c r="AJ117" s="1000"/>
      <c r="AK117" s="1000"/>
      <c r="AL117" s="1000"/>
      <c r="AM117" s="1000"/>
      <c r="AN117" s="1000"/>
      <c r="AO117" s="1000"/>
      <c r="AP117" s="1000"/>
      <c r="AQ117" s="1000"/>
      <c r="AR117" s="1000"/>
      <c r="AS117" s="1000"/>
      <c r="AT117" s="1000"/>
      <c r="AU117" s="1000"/>
      <c r="AV117" s="1000"/>
      <c r="AW117" s="1000"/>
      <c r="AX117" s="1000"/>
      <c r="AY117" s="1000"/>
      <c r="AZ117" s="1000"/>
      <c r="BA117" s="1000"/>
      <c r="BB117" s="1000"/>
      <c r="BC117" s="1000"/>
      <c r="BD117" s="1000"/>
      <c r="BE117" s="1000"/>
      <c r="BF117" s="1000"/>
      <c r="BG117" s="1000"/>
      <c r="BH117" s="1000"/>
      <c r="BI117" s="1000"/>
      <c r="BJ117" s="1000"/>
      <c r="BK117" s="1000"/>
      <c r="BL117" s="1000"/>
      <c r="BM117" s="1000"/>
      <c r="BN117" s="1000"/>
      <c r="BO117" s="1000"/>
      <c r="BP117" s="1000"/>
      <c r="BQ117" s="1000"/>
      <c r="BR117" s="1000"/>
      <c r="BS117" s="1000"/>
      <c r="BT117" s="1000"/>
      <c r="BU117" s="1000"/>
      <c r="BV117" s="1000"/>
      <c r="BW117" s="1000"/>
      <c r="BX117" s="1000"/>
      <c r="BY117" s="1000"/>
      <c r="BZ117" s="1000"/>
      <c r="CA117" s="1000"/>
      <c r="CB117" s="1000"/>
      <c r="CC117" s="1000"/>
      <c r="CD117" s="1000"/>
      <c r="CE117" s="1000"/>
      <c r="CF117" s="1000"/>
      <c r="CG117" s="1000"/>
      <c r="CH117" s="1000"/>
      <c r="CI117" s="1000"/>
      <c r="CJ117" s="1000"/>
      <c r="CK117" s="1000"/>
      <c r="CL117" s="1000"/>
      <c r="CM117" s="1000"/>
      <c r="CN117" s="1000"/>
      <c r="CO117" s="1000"/>
      <c r="CP117" s="1000"/>
      <c r="CQ117" s="1000"/>
      <c r="CR117" s="1000"/>
      <c r="CS117" s="1000"/>
      <c r="CT117" s="1000"/>
      <c r="CU117" s="1000"/>
      <c r="CV117" s="1000"/>
      <c r="CW117" s="1000"/>
      <c r="CX117" s="1000"/>
      <c r="CY117" s="1000"/>
      <c r="CZ117" s="1000"/>
      <c r="DA117" s="1000"/>
      <c r="DB117" s="1000"/>
      <c r="DC117" s="1000"/>
      <c r="DD117" s="1000"/>
      <c r="DE117" s="1000"/>
      <c r="DF117" s="1000"/>
      <c r="DG117" s="1000"/>
      <c r="DH117" s="1000"/>
      <c r="DI117" s="1000"/>
      <c r="DJ117" s="1000"/>
      <c r="DK117" s="1000"/>
      <c r="DL117" s="1000"/>
      <c r="DM117" s="1000"/>
      <c r="DN117" s="1000"/>
      <c r="DO117" s="1000"/>
      <c r="DP117" s="1000"/>
      <c r="DQ117" s="1000"/>
      <c r="DR117" s="1000"/>
      <c r="DS117" s="1000"/>
      <c r="DT117" s="1000"/>
      <c r="DU117" s="1000"/>
      <c r="DV117" s="1000"/>
      <c r="DW117" s="1000"/>
      <c r="DX117" s="1000"/>
      <c r="DY117" s="1000"/>
      <c r="DZ117" s="1000"/>
      <c r="EA117" s="1000"/>
      <c r="EB117" s="1000"/>
      <c r="EC117" s="1000"/>
      <c r="ED117" s="269" t="str">
        <f t="shared" si="1"/>
        <v>xxxxxxxxxxxxxxxxxxxxxxxxxxxxxxxxxxxxxxxxxxxxxxxxxxxxxxxxxxxxxxxxxxxxxxxxxxxxxxxxxxxxxxxxxxxxxxxxxxxxxxxxxxxxxxxxxxxxxxxxxxxxxxxx</v>
      </c>
    </row>
    <row r="118" spans="1:134" x14ac:dyDescent="0.2">
      <c r="A118" s="280"/>
      <c r="B118" s="587"/>
      <c r="C118" s="1535"/>
      <c r="D118" s="1535"/>
      <c r="E118" s="1535"/>
      <c r="F118" s="1535"/>
      <c r="G118" s="1000"/>
      <c r="H118" s="1000"/>
      <c r="I118" s="1000"/>
      <c r="J118" s="1000"/>
      <c r="K118" s="1000"/>
      <c r="L118" s="1000"/>
      <c r="M118" s="1000"/>
      <c r="N118" s="1000"/>
      <c r="O118" s="1000"/>
      <c r="P118" s="1000"/>
      <c r="Q118" s="1000"/>
      <c r="R118" s="1000"/>
      <c r="S118" s="1000"/>
      <c r="T118" s="1000"/>
      <c r="U118" s="1000"/>
      <c r="V118" s="1000"/>
      <c r="W118" s="1000"/>
      <c r="X118" s="1000"/>
      <c r="Y118" s="1000"/>
      <c r="Z118" s="1000"/>
      <c r="AA118" s="1000"/>
      <c r="AB118" s="1000"/>
      <c r="AC118" s="1000"/>
      <c r="AD118" s="1000"/>
      <c r="AE118" s="1000"/>
      <c r="AF118" s="1000"/>
      <c r="AG118" s="1000"/>
      <c r="AH118" s="1000"/>
      <c r="AI118" s="1000"/>
      <c r="AJ118" s="1000"/>
      <c r="AK118" s="1000"/>
      <c r="AL118" s="1000"/>
      <c r="AM118" s="1000"/>
      <c r="AN118" s="1000"/>
      <c r="AO118" s="1000"/>
      <c r="AP118" s="1000"/>
      <c r="AQ118" s="1000"/>
      <c r="AR118" s="1000"/>
      <c r="AS118" s="1000"/>
      <c r="AT118" s="1000"/>
      <c r="AU118" s="1000"/>
      <c r="AV118" s="1000"/>
      <c r="AW118" s="1000"/>
      <c r="AX118" s="1000"/>
      <c r="AY118" s="1000"/>
      <c r="AZ118" s="1000"/>
      <c r="BA118" s="1000"/>
      <c r="BB118" s="1000"/>
      <c r="BC118" s="1000"/>
      <c r="BD118" s="1000"/>
      <c r="BE118" s="1000"/>
      <c r="BF118" s="1000"/>
      <c r="BG118" s="1000"/>
      <c r="BH118" s="1000"/>
      <c r="BI118" s="1000"/>
      <c r="BJ118" s="1000"/>
      <c r="BK118" s="1000"/>
      <c r="BL118" s="1000"/>
      <c r="BM118" s="1000"/>
      <c r="BN118" s="1000"/>
      <c r="BO118" s="1000"/>
      <c r="BP118" s="1000"/>
      <c r="BQ118" s="1000"/>
      <c r="BR118" s="1000"/>
      <c r="BS118" s="1000"/>
      <c r="BT118" s="1000"/>
      <c r="BU118" s="1000"/>
      <c r="BV118" s="1000"/>
      <c r="BW118" s="1000"/>
      <c r="BX118" s="1000"/>
      <c r="BY118" s="1000"/>
      <c r="BZ118" s="1000"/>
      <c r="CA118" s="1000"/>
      <c r="CB118" s="1000"/>
      <c r="CC118" s="1000"/>
      <c r="CD118" s="1000"/>
      <c r="CE118" s="1000"/>
      <c r="CF118" s="1000"/>
      <c r="CG118" s="1000"/>
      <c r="CH118" s="1000"/>
      <c r="CI118" s="1000"/>
      <c r="CJ118" s="1000"/>
      <c r="CK118" s="1000"/>
      <c r="CL118" s="1000"/>
      <c r="CM118" s="1000"/>
      <c r="CN118" s="1000"/>
      <c r="CO118" s="1000"/>
      <c r="CP118" s="1000"/>
      <c r="CQ118" s="1000"/>
      <c r="CR118" s="1000"/>
      <c r="CS118" s="1000"/>
      <c r="CT118" s="1000"/>
      <c r="CU118" s="1000"/>
      <c r="CV118" s="1000"/>
      <c r="CW118" s="1000"/>
      <c r="CX118" s="1000"/>
      <c r="CY118" s="1000"/>
      <c r="CZ118" s="1000"/>
      <c r="DA118" s="1000"/>
      <c r="DB118" s="1000"/>
      <c r="DC118" s="1000"/>
      <c r="DD118" s="1000"/>
      <c r="DE118" s="1000"/>
      <c r="DF118" s="1000"/>
      <c r="DG118" s="1000"/>
      <c r="DH118" s="1000"/>
      <c r="DI118" s="1000"/>
      <c r="DJ118" s="1000"/>
      <c r="DK118" s="1000"/>
      <c r="DL118" s="1000"/>
      <c r="DM118" s="1000"/>
      <c r="DN118" s="1000"/>
      <c r="DO118" s="1000"/>
      <c r="DP118" s="1000"/>
      <c r="DQ118" s="1000"/>
      <c r="DR118" s="1000"/>
      <c r="DS118" s="1000"/>
      <c r="DT118" s="1000"/>
      <c r="DU118" s="1000"/>
      <c r="DV118" s="1000"/>
      <c r="DW118" s="1000"/>
      <c r="DX118" s="1000"/>
      <c r="DY118" s="1000"/>
      <c r="DZ118" s="1000"/>
      <c r="EA118" s="1000"/>
      <c r="EB118" s="1000"/>
      <c r="EC118" s="1000"/>
      <c r="ED118" s="269" t="str">
        <f t="shared" si="1"/>
        <v>xxxxxxxxxxxxxxxxxxxxxxxxxxxxxxxxxxxxxxxxxxxxxxxxxxxxxxxxxxxxxxxxxxxxxxxxxxxxxxxxxxxxxxxxxxxxxxxxxxxxxxxxxxxxxxxxxxxxxxxxxxxxxxxx</v>
      </c>
    </row>
    <row r="119" spans="1:134" x14ac:dyDescent="0.2">
      <c r="A119" s="342"/>
      <c r="B119" s="344" t="s">
        <v>195</v>
      </c>
      <c r="C119" s="1538"/>
      <c r="D119" s="1538"/>
      <c r="E119" s="1538"/>
      <c r="F119" s="1538"/>
      <c r="G119" s="1002"/>
      <c r="H119" s="1002"/>
      <c r="I119" s="1002"/>
      <c r="J119" s="1002"/>
      <c r="K119" s="1002"/>
      <c r="L119" s="1002"/>
      <c r="M119" s="1002"/>
      <c r="N119" s="1002"/>
      <c r="O119" s="1002"/>
      <c r="P119" s="1002"/>
      <c r="Q119" s="1002"/>
      <c r="R119" s="1002"/>
      <c r="S119" s="1002"/>
      <c r="T119" s="1002"/>
      <c r="U119" s="1002"/>
      <c r="V119" s="1002"/>
      <c r="W119" s="1002"/>
      <c r="X119" s="1002"/>
      <c r="Y119" s="1002"/>
      <c r="Z119" s="1002"/>
      <c r="AA119" s="1002"/>
      <c r="AB119" s="1002"/>
      <c r="AC119" s="1002"/>
      <c r="AD119" s="1002"/>
      <c r="AE119" s="1002"/>
      <c r="AF119" s="1002"/>
      <c r="AG119" s="1002"/>
      <c r="AH119" s="1002"/>
      <c r="AI119" s="1002"/>
      <c r="AJ119" s="1002"/>
      <c r="AK119" s="1002"/>
      <c r="AL119" s="1002"/>
      <c r="AM119" s="1002"/>
      <c r="AN119" s="1002"/>
      <c r="AO119" s="1002"/>
      <c r="AP119" s="1002"/>
      <c r="AQ119" s="1002"/>
      <c r="AR119" s="1002"/>
      <c r="AS119" s="1002"/>
      <c r="AT119" s="1002"/>
      <c r="AU119" s="1002"/>
      <c r="AV119" s="1002"/>
      <c r="AW119" s="1002"/>
      <c r="AX119" s="1002"/>
      <c r="AY119" s="1002"/>
      <c r="AZ119" s="1002"/>
      <c r="BA119" s="1002"/>
      <c r="BB119" s="1002"/>
      <c r="BC119" s="1002"/>
      <c r="BD119" s="1002"/>
      <c r="BE119" s="1002"/>
      <c r="BF119" s="1002"/>
      <c r="BG119" s="1002"/>
      <c r="BH119" s="1002"/>
      <c r="BI119" s="1002"/>
      <c r="BJ119" s="1002"/>
      <c r="BK119" s="1002"/>
      <c r="BL119" s="1002"/>
      <c r="BM119" s="1002"/>
      <c r="BN119" s="1002"/>
      <c r="BO119" s="1002"/>
      <c r="BP119" s="1002"/>
      <c r="BQ119" s="1002"/>
      <c r="BR119" s="1002"/>
      <c r="BS119" s="1002"/>
      <c r="BT119" s="1002"/>
      <c r="BU119" s="1002"/>
      <c r="BV119" s="1002"/>
      <c r="BW119" s="1002"/>
      <c r="BX119" s="1002"/>
      <c r="BY119" s="1002"/>
      <c r="BZ119" s="1002"/>
      <c r="CA119" s="1002"/>
      <c r="CB119" s="1002"/>
      <c r="CC119" s="1002"/>
      <c r="CD119" s="1002"/>
      <c r="CE119" s="1002"/>
      <c r="CF119" s="1002"/>
      <c r="CG119" s="1002"/>
      <c r="CH119" s="1002"/>
      <c r="CI119" s="1002"/>
      <c r="CJ119" s="1002"/>
      <c r="CK119" s="1002"/>
      <c r="CL119" s="1002"/>
      <c r="CM119" s="1002"/>
      <c r="CN119" s="1002"/>
      <c r="CO119" s="1002"/>
      <c r="CP119" s="1002"/>
      <c r="CQ119" s="1002"/>
      <c r="CR119" s="1002"/>
      <c r="CS119" s="1002"/>
      <c r="CT119" s="1002"/>
      <c r="CU119" s="1002"/>
      <c r="CV119" s="1002"/>
      <c r="CW119" s="1002"/>
      <c r="CX119" s="1002"/>
      <c r="CY119" s="1002"/>
      <c r="CZ119" s="1002"/>
      <c r="DA119" s="1002"/>
      <c r="DB119" s="1002"/>
      <c r="DC119" s="1002"/>
      <c r="DD119" s="1002"/>
      <c r="DE119" s="1002"/>
      <c r="DF119" s="1002"/>
      <c r="DG119" s="1002"/>
      <c r="DH119" s="1002"/>
      <c r="DI119" s="1002"/>
      <c r="DJ119" s="1002"/>
      <c r="DK119" s="1002"/>
      <c r="DL119" s="1002"/>
      <c r="DM119" s="1002"/>
      <c r="DN119" s="1002"/>
      <c r="DO119" s="1002"/>
      <c r="DP119" s="1002"/>
      <c r="DQ119" s="1002"/>
      <c r="DR119" s="1002"/>
      <c r="DS119" s="1002"/>
      <c r="DT119" s="1002"/>
      <c r="DU119" s="1002"/>
      <c r="DV119" s="1002"/>
      <c r="DW119" s="1002"/>
      <c r="DX119" s="1002"/>
      <c r="DY119" s="1002"/>
      <c r="DZ119" s="1002"/>
      <c r="EA119" s="1002"/>
      <c r="EB119" s="1002"/>
      <c r="EC119" s="1002"/>
      <c r="ED119" s="269" t="str">
        <f t="shared" si="1"/>
        <v>xxxxxxxxxxxxxxxxxxxxxxxxxxxxxxxxxxxxxxxxxxxxxxxxxxxxxxxxxxxxxxxxxxxxxxxxxxxxxxxxxxxxxxxxxxxxxxxxxxxxxxxxxxxxxxxxxxxxxxxxxxxxxxxx</v>
      </c>
    </row>
    <row r="120" spans="1:134" x14ac:dyDescent="0.2">
      <c r="A120" s="280"/>
      <c r="B120" s="909" t="s">
        <v>143</v>
      </c>
      <c r="C120" s="1535"/>
      <c r="D120" s="1535"/>
      <c r="E120" s="1535"/>
      <c r="F120" s="1535"/>
      <c r="G120" s="998"/>
      <c r="H120" s="998"/>
      <c r="I120" s="998"/>
      <c r="J120" s="998"/>
      <c r="K120" s="998"/>
      <c r="L120" s="998"/>
      <c r="M120" s="998"/>
      <c r="N120" s="998"/>
      <c r="O120" s="998"/>
      <c r="P120" s="998"/>
      <c r="Q120" s="998"/>
      <c r="R120" s="998"/>
      <c r="S120" s="998"/>
      <c r="T120" s="998"/>
      <c r="U120" s="998"/>
      <c r="V120" s="998"/>
      <c r="W120" s="998"/>
      <c r="X120" s="998"/>
      <c r="Y120" s="998"/>
      <c r="Z120" s="998"/>
      <c r="AA120" s="998"/>
      <c r="AB120" s="998"/>
      <c r="AC120" s="998"/>
      <c r="AD120" s="998"/>
      <c r="AE120" s="998"/>
      <c r="AF120" s="998"/>
      <c r="AG120" s="998"/>
      <c r="AH120" s="998"/>
      <c r="AI120" s="998"/>
      <c r="AJ120" s="998"/>
      <c r="AK120" s="998"/>
      <c r="AL120" s="998"/>
      <c r="AM120" s="998"/>
      <c r="AN120" s="998"/>
      <c r="AO120" s="998"/>
      <c r="AP120" s="998"/>
      <c r="AQ120" s="998"/>
      <c r="AR120" s="998"/>
      <c r="AS120" s="998"/>
      <c r="AT120" s="998"/>
      <c r="AU120" s="998"/>
      <c r="AV120" s="998"/>
      <c r="AW120" s="998"/>
      <c r="AX120" s="998"/>
      <c r="AY120" s="998"/>
      <c r="AZ120" s="998"/>
      <c r="BA120" s="998"/>
      <c r="BB120" s="998"/>
      <c r="BC120" s="998"/>
      <c r="BD120" s="998"/>
      <c r="BE120" s="998"/>
      <c r="BF120" s="998"/>
      <c r="BG120" s="998"/>
      <c r="BH120" s="998"/>
      <c r="BI120" s="998"/>
      <c r="BJ120" s="998"/>
      <c r="BK120" s="998"/>
      <c r="BL120" s="998"/>
      <c r="BM120" s="998"/>
      <c r="BN120" s="998"/>
      <c r="BO120" s="998"/>
      <c r="BP120" s="998"/>
      <c r="BQ120" s="998"/>
      <c r="BR120" s="998"/>
      <c r="BS120" s="998"/>
      <c r="BT120" s="998"/>
      <c r="BU120" s="998"/>
      <c r="BV120" s="998"/>
      <c r="BW120" s="998"/>
      <c r="BX120" s="998"/>
      <c r="BY120" s="998"/>
      <c r="BZ120" s="998"/>
      <c r="CA120" s="998"/>
      <c r="CB120" s="998"/>
      <c r="CC120" s="998"/>
      <c r="CD120" s="998"/>
      <c r="CE120" s="998"/>
      <c r="CF120" s="998"/>
      <c r="CG120" s="998"/>
      <c r="CH120" s="998"/>
      <c r="CI120" s="998"/>
      <c r="CJ120" s="998"/>
      <c r="CK120" s="998"/>
      <c r="CL120" s="998"/>
      <c r="CM120" s="998"/>
      <c r="CN120" s="998"/>
      <c r="CO120" s="998"/>
      <c r="CP120" s="998"/>
      <c r="CQ120" s="998"/>
      <c r="CR120" s="998"/>
      <c r="CS120" s="998"/>
      <c r="CT120" s="998"/>
      <c r="CU120" s="998"/>
      <c r="CV120" s="998"/>
      <c r="CW120" s="998"/>
      <c r="CX120" s="998"/>
      <c r="CY120" s="998"/>
      <c r="CZ120" s="998"/>
      <c r="DA120" s="998"/>
      <c r="DB120" s="998"/>
      <c r="DC120" s="998"/>
      <c r="DD120" s="998"/>
      <c r="DE120" s="998"/>
      <c r="DF120" s="998"/>
      <c r="DG120" s="998"/>
      <c r="DH120" s="998"/>
      <c r="DI120" s="998"/>
      <c r="DJ120" s="998"/>
      <c r="DK120" s="998"/>
      <c r="DL120" s="998"/>
      <c r="DM120" s="998"/>
      <c r="DN120" s="998"/>
      <c r="DO120" s="998"/>
      <c r="DP120" s="998"/>
      <c r="DQ120" s="998"/>
      <c r="DR120" s="998"/>
      <c r="DS120" s="998"/>
      <c r="DT120" s="998"/>
      <c r="DU120" s="998"/>
      <c r="DV120" s="998"/>
      <c r="DW120" s="998"/>
      <c r="DX120" s="998"/>
      <c r="DY120" s="998"/>
      <c r="DZ120" s="998"/>
      <c r="EA120" s="998"/>
      <c r="EB120" s="998"/>
      <c r="EC120" s="998"/>
      <c r="ED120" s="269" t="str">
        <f t="shared" si="1"/>
        <v>xxxxxxxxxxxxxxxxxxxxxxxxxxxxxxxxxxxxxxxxxxxxxxxxxxxxxxxxxxxxxxxxxxxxxxxxxxxxxxxxxxxxxxxxxxxxxxxxxxxxxxxxxxxxxxxxxxxxxxxxxxxxxxxx</v>
      </c>
    </row>
    <row r="121" spans="1:134" x14ac:dyDescent="0.2">
      <c r="A121" s="280">
        <v>2210</v>
      </c>
      <c r="B121" s="338" t="s">
        <v>196</v>
      </c>
      <c r="C121" s="1535">
        <f>SUMPRODUCT(SUMIF(' Subsidiary Trial Balance Input'!$A:$A,'Subsidiary TB Converter '!$G121:$EC121,' Subsidiary Trial Balance Input'!C:C))</f>
        <v>0</v>
      </c>
      <c r="D121" s="1535">
        <f>SUMPRODUCT(SUMIF(' Subsidiary Trial Balance Input'!$A:$A,'Subsidiary TB Converter '!$G121:$EC121,' Subsidiary Trial Balance Input'!D:D))</f>
        <v>0</v>
      </c>
      <c r="E121" s="1535">
        <f>SUMPRODUCT(SUMIF(' Subsidiary Trial Balance Input'!$A:$A,'Subsidiary TB Converter '!$G121:$EC121,' Subsidiary Trial Balance Input'!E:E))</f>
        <v>0</v>
      </c>
      <c r="F121" s="1535"/>
      <c r="G121" s="1108"/>
      <c r="H121" s="1108"/>
      <c r="I121" s="1108"/>
      <c r="J121" s="1108"/>
      <c r="K121" s="1108"/>
      <c r="L121" s="1000"/>
      <c r="M121" s="1000"/>
      <c r="N121" s="1000"/>
      <c r="O121" s="1000"/>
      <c r="P121" s="1000"/>
      <c r="Q121" s="1000"/>
      <c r="R121" s="1000"/>
      <c r="S121" s="1000"/>
      <c r="T121" s="1000"/>
      <c r="U121" s="1000"/>
      <c r="V121" s="1000"/>
      <c r="W121" s="1000"/>
      <c r="X121" s="1000"/>
      <c r="Y121" s="1000"/>
      <c r="Z121" s="1000"/>
      <c r="AA121" s="1000"/>
      <c r="AB121" s="1000"/>
      <c r="AC121" s="1000"/>
      <c r="AD121" s="1000"/>
      <c r="AE121" s="1000"/>
      <c r="AF121" s="1000"/>
      <c r="AG121" s="1000"/>
      <c r="AH121" s="1000"/>
      <c r="AI121" s="1000"/>
      <c r="AJ121" s="1000"/>
      <c r="AK121" s="1000"/>
      <c r="AL121" s="1000"/>
      <c r="AM121" s="1000"/>
      <c r="AN121" s="1000"/>
      <c r="AO121" s="1000"/>
      <c r="AP121" s="1000"/>
      <c r="AQ121" s="1000"/>
      <c r="AR121" s="1000"/>
      <c r="AS121" s="1000"/>
      <c r="AT121" s="1000"/>
      <c r="AU121" s="1000"/>
      <c r="AV121" s="1000"/>
      <c r="AW121" s="1000"/>
      <c r="AX121" s="1000"/>
      <c r="AY121" s="1000"/>
      <c r="AZ121" s="1000"/>
      <c r="BA121" s="1000"/>
      <c r="BB121" s="1000"/>
      <c r="BC121" s="1000"/>
      <c r="BD121" s="1000"/>
      <c r="BE121" s="1000"/>
      <c r="BF121" s="1000"/>
      <c r="BG121" s="1000"/>
      <c r="BH121" s="1000"/>
      <c r="BI121" s="1000"/>
      <c r="BJ121" s="1000"/>
      <c r="BK121" s="1000"/>
      <c r="BL121" s="1000"/>
      <c r="BM121" s="1000"/>
      <c r="BN121" s="1000"/>
      <c r="BO121" s="1000"/>
      <c r="BP121" s="1000"/>
      <c r="BQ121" s="1000"/>
      <c r="BR121" s="1000"/>
      <c r="BS121" s="1000"/>
      <c r="BT121" s="1000"/>
      <c r="BU121" s="1000"/>
      <c r="BV121" s="1000"/>
      <c r="BW121" s="1000"/>
      <c r="BX121" s="1000"/>
      <c r="BY121" s="1000"/>
      <c r="BZ121" s="1000"/>
      <c r="CA121" s="1000"/>
      <c r="CB121" s="1000"/>
      <c r="CC121" s="1000"/>
      <c r="CD121" s="1000"/>
      <c r="CE121" s="1000"/>
      <c r="CF121" s="1000"/>
      <c r="CG121" s="1000"/>
      <c r="CH121" s="1000"/>
      <c r="CI121" s="1000"/>
      <c r="CJ121" s="1000"/>
      <c r="CK121" s="1000"/>
      <c r="CL121" s="1000"/>
      <c r="CM121" s="1000"/>
      <c r="CN121" s="1000"/>
      <c r="CO121" s="1000"/>
      <c r="CP121" s="1000"/>
      <c r="CQ121" s="1000"/>
      <c r="CR121" s="1000"/>
      <c r="CS121" s="1000"/>
      <c r="CT121" s="1000"/>
      <c r="CU121" s="1000"/>
      <c r="CV121" s="1000"/>
      <c r="CW121" s="1000"/>
      <c r="CX121" s="1000"/>
      <c r="CY121" s="1000"/>
      <c r="CZ121" s="1000"/>
      <c r="DA121" s="1000"/>
      <c r="DB121" s="1000"/>
      <c r="DC121" s="1000"/>
      <c r="DD121" s="1000"/>
      <c r="DE121" s="1000"/>
      <c r="DF121" s="1000"/>
      <c r="DG121" s="1000"/>
      <c r="DH121" s="1000"/>
      <c r="DI121" s="1000"/>
      <c r="DJ121" s="1000"/>
      <c r="DK121" s="1000"/>
      <c r="DL121" s="1000"/>
      <c r="DM121" s="1000"/>
      <c r="DN121" s="1000"/>
      <c r="DO121" s="1000"/>
      <c r="DP121" s="1000"/>
      <c r="DQ121" s="1000"/>
      <c r="DR121" s="1000"/>
      <c r="DS121" s="1000"/>
      <c r="DT121" s="1000"/>
      <c r="DU121" s="1000"/>
      <c r="DV121" s="1000"/>
      <c r="DW121" s="1000"/>
      <c r="DX121" s="1000"/>
      <c r="DY121" s="1000"/>
      <c r="DZ121" s="1000"/>
      <c r="EA121" s="1000"/>
      <c r="EB121" s="1000"/>
      <c r="EC121" s="1000"/>
      <c r="ED121" s="269" t="str">
        <f t="shared" si="1"/>
        <v>xxxxxxxxxxxxxxxxxxxxxxxxxxxxxxxxxxxxxxxxxxxxxxxxxxxxxxxxxxxxxxxxxxxxxxxxxxxxxxxxxxxxxxxxxxxxxxxxxxxxxxxxxxxxxxxxxxxxxxxxxxxxxxxx</v>
      </c>
    </row>
    <row r="122" spans="1:134" x14ac:dyDescent="0.2">
      <c r="A122" s="280">
        <v>2215</v>
      </c>
      <c r="B122" s="338" t="s">
        <v>197</v>
      </c>
      <c r="C122" s="1535">
        <f>SUMPRODUCT(SUMIF(' Subsidiary Trial Balance Input'!$A:$A,'Subsidiary TB Converter '!$G122:$EC122,' Subsidiary Trial Balance Input'!C:C))</f>
        <v>0</v>
      </c>
      <c r="D122" s="1535">
        <f>SUMPRODUCT(SUMIF(' Subsidiary Trial Balance Input'!$A:$A,'Subsidiary TB Converter '!$G122:$EC122,' Subsidiary Trial Balance Input'!D:D))</f>
        <v>0</v>
      </c>
      <c r="E122" s="1535">
        <f>SUMPRODUCT(SUMIF(' Subsidiary Trial Balance Input'!$A:$A,'Subsidiary TB Converter '!$G122:$EC122,' Subsidiary Trial Balance Input'!E:E))</f>
        <v>0</v>
      </c>
      <c r="F122" s="1535"/>
      <c r="G122" s="1140"/>
      <c r="H122" s="1140"/>
      <c r="I122" s="1140"/>
      <c r="J122" s="1140"/>
      <c r="K122" s="1108"/>
      <c r="L122" s="1000"/>
      <c r="M122" s="1000"/>
      <c r="N122" s="1000"/>
      <c r="O122" s="1000"/>
      <c r="P122" s="1000"/>
      <c r="Q122" s="1000"/>
      <c r="R122" s="1000"/>
      <c r="S122" s="1000"/>
      <c r="T122" s="1000"/>
      <c r="U122" s="1000"/>
      <c r="V122" s="1000"/>
      <c r="W122" s="1000"/>
      <c r="X122" s="1000"/>
      <c r="Y122" s="1000"/>
      <c r="Z122" s="1000"/>
      <c r="AA122" s="1000"/>
      <c r="AB122" s="1000"/>
      <c r="AC122" s="1000"/>
      <c r="AD122" s="1000"/>
      <c r="AE122" s="1000"/>
      <c r="AF122" s="1000"/>
      <c r="AG122" s="1000"/>
      <c r="AH122" s="1000"/>
      <c r="AI122" s="1000"/>
      <c r="AJ122" s="1000"/>
      <c r="AK122" s="1000"/>
      <c r="AL122" s="1000"/>
      <c r="AM122" s="1000"/>
      <c r="AN122" s="1000"/>
      <c r="AO122" s="1000"/>
      <c r="AP122" s="1000"/>
      <c r="AQ122" s="1000"/>
      <c r="AR122" s="1000"/>
      <c r="AS122" s="1000"/>
      <c r="AT122" s="1000"/>
      <c r="AU122" s="1000"/>
      <c r="AV122" s="1000"/>
      <c r="AW122" s="1000"/>
      <c r="AX122" s="1000"/>
      <c r="AY122" s="1000"/>
      <c r="AZ122" s="1000"/>
      <c r="BA122" s="1000"/>
      <c r="BB122" s="1000"/>
      <c r="BC122" s="1000"/>
      <c r="BD122" s="1000"/>
      <c r="BE122" s="1000"/>
      <c r="BF122" s="1000"/>
      <c r="BG122" s="1000"/>
      <c r="BH122" s="1000"/>
      <c r="BI122" s="1000"/>
      <c r="BJ122" s="1000"/>
      <c r="BK122" s="1000"/>
      <c r="BL122" s="1000"/>
      <c r="BM122" s="1000"/>
      <c r="BN122" s="1000"/>
      <c r="BO122" s="1000"/>
      <c r="BP122" s="1000"/>
      <c r="BQ122" s="1000"/>
      <c r="BR122" s="1000"/>
      <c r="BS122" s="1000"/>
      <c r="BT122" s="1000"/>
      <c r="BU122" s="1000"/>
      <c r="BV122" s="1000"/>
      <c r="BW122" s="1000"/>
      <c r="BX122" s="1000"/>
      <c r="BY122" s="1000"/>
      <c r="BZ122" s="1000"/>
      <c r="CA122" s="1000"/>
      <c r="CB122" s="1000"/>
      <c r="CC122" s="1000"/>
      <c r="CD122" s="1000"/>
      <c r="CE122" s="1000"/>
      <c r="CF122" s="1000"/>
      <c r="CG122" s="1000"/>
      <c r="CH122" s="1000"/>
      <c r="CI122" s="1000"/>
      <c r="CJ122" s="1000"/>
      <c r="CK122" s="1000"/>
      <c r="CL122" s="1000"/>
      <c r="CM122" s="1000"/>
      <c r="CN122" s="1000"/>
      <c r="CO122" s="1000"/>
      <c r="CP122" s="1000"/>
      <c r="CQ122" s="1000"/>
      <c r="CR122" s="1000"/>
      <c r="CS122" s="1000"/>
      <c r="CT122" s="1000"/>
      <c r="CU122" s="1000"/>
      <c r="CV122" s="1000"/>
      <c r="CW122" s="1000"/>
      <c r="CX122" s="1000"/>
      <c r="CY122" s="1000"/>
      <c r="CZ122" s="1000"/>
      <c r="DA122" s="1000"/>
      <c r="DB122" s="1000"/>
      <c r="DC122" s="1000"/>
      <c r="DD122" s="1000"/>
      <c r="DE122" s="1000"/>
      <c r="DF122" s="1000"/>
      <c r="DG122" s="1000"/>
      <c r="DH122" s="1000"/>
      <c r="DI122" s="1000"/>
      <c r="DJ122" s="1000"/>
      <c r="DK122" s="1000"/>
      <c r="DL122" s="1000"/>
      <c r="DM122" s="1000"/>
      <c r="DN122" s="1000"/>
      <c r="DO122" s="1000"/>
      <c r="DP122" s="1000"/>
      <c r="DQ122" s="1000"/>
      <c r="DR122" s="1000"/>
      <c r="DS122" s="1000"/>
      <c r="DT122" s="1000"/>
      <c r="DU122" s="1000"/>
      <c r="DV122" s="1000"/>
      <c r="DW122" s="1000"/>
      <c r="DX122" s="1000"/>
      <c r="DY122" s="1000"/>
      <c r="DZ122" s="1000"/>
      <c r="EA122" s="1000"/>
      <c r="EB122" s="1000"/>
      <c r="EC122" s="1000"/>
      <c r="ED122" s="269" t="str">
        <f t="shared" si="1"/>
        <v>xxxxxxxxxxxxxxxxxxxxxxxxxxxxxxxxxxxxxxxxxxxxxxxxxxxxxxxxxxxxxxxxxxxxxxxxxxxxxxxxxxxxxxxxxxxxxxxxxxxxxxxxxxxxxxxxxxxxxxxxxxxxxxxx</v>
      </c>
    </row>
    <row r="123" spans="1:134" x14ac:dyDescent="0.2">
      <c r="A123" s="280">
        <v>2230</v>
      </c>
      <c r="B123" s="338" t="s">
        <v>198</v>
      </c>
      <c r="C123" s="1535">
        <f>SUMPRODUCT(SUMIF(' Subsidiary Trial Balance Input'!$A:$A,'Subsidiary TB Converter '!$G123:$EC123,' Subsidiary Trial Balance Input'!C:C))</f>
        <v>0</v>
      </c>
      <c r="D123" s="1535">
        <f>SUMPRODUCT(SUMIF(' Subsidiary Trial Balance Input'!$A:$A,'Subsidiary TB Converter '!$G123:$EC123,' Subsidiary Trial Balance Input'!D:D))</f>
        <v>0</v>
      </c>
      <c r="E123" s="1535">
        <f>SUMPRODUCT(SUMIF(' Subsidiary Trial Balance Input'!$A:$A,'Subsidiary TB Converter '!$G123:$EC123,' Subsidiary Trial Balance Input'!E:E))</f>
        <v>0</v>
      </c>
      <c r="F123" s="1535"/>
      <c r="G123" s="1108"/>
      <c r="H123" s="1108"/>
      <c r="I123" s="1108"/>
      <c r="J123" s="1108"/>
      <c r="K123" s="1108"/>
      <c r="L123" s="1000"/>
      <c r="M123" s="1000"/>
      <c r="N123" s="1000"/>
      <c r="O123" s="1000"/>
      <c r="P123" s="1000"/>
      <c r="Q123" s="1000"/>
      <c r="R123" s="1000"/>
      <c r="S123" s="1000"/>
      <c r="T123" s="1000"/>
      <c r="U123" s="1000"/>
      <c r="V123" s="1000"/>
      <c r="W123" s="1000"/>
      <c r="X123" s="1000"/>
      <c r="Y123" s="1000"/>
      <c r="Z123" s="1000"/>
      <c r="AA123" s="1000"/>
      <c r="AB123" s="1000"/>
      <c r="AC123" s="1000"/>
      <c r="AD123" s="1000"/>
      <c r="AE123" s="1000"/>
      <c r="AF123" s="1000"/>
      <c r="AG123" s="1000"/>
      <c r="AH123" s="1000"/>
      <c r="AI123" s="1000"/>
      <c r="AJ123" s="1000"/>
      <c r="AK123" s="1000"/>
      <c r="AL123" s="1000"/>
      <c r="AM123" s="1000"/>
      <c r="AN123" s="1000"/>
      <c r="AO123" s="1000"/>
      <c r="AP123" s="1000"/>
      <c r="AQ123" s="1000"/>
      <c r="AR123" s="1000"/>
      <c r="AS123" s="1000"/>
      <c r="AT123" s="1000"/>
      <c r="AU123" s="1000"/>
      <c r="AV123" s="1000"/>
      <c r="AW123" s="1000"/>
      <c r="AX123" s="1000"/>
      <c r="AY123" s="1000"/>
      <c r="AZ123" s="1000"/>
      <c r="BA123" s="1000"/>
      <c r="BB123" s="1000"/>
      <c r="BC123" s="1000"/>
      <c r="BD123" s="1000"/>
      <c r="BE123" s="1000"/>
      <c r="BF123" s="1000"/>
      <c r="BG123" s="1000"/>
      <c r="BH123" s="1000"/>
      <c r="BI123" s="1000"/>
      <c r="BJ123" s="1000"/>
      <c r="BK123" s="1000"/>
      <c r="BL123" s="1000"/>
      <c r="BM123" s="1000"/>
      <c r="BN123" s="1000"/>
      <c r="BO123" s="1000"/>
      <c r="BP123" s="1000"/>
      <c r="BQ123" s="1000"/>
      <c r="BR123" s="1000"/>
      <c r="BS123" s="1000"/>
      <c r="BT123" s="1000"/>
      <c r="BU123" s="1000"/>
      <c r="BV123" s="1000"/>
      <c r="BW123" s="1000"/>
      <c r="BX123" s="1000"/>
      <c r="BY123" s="1000"/>
      <c r="BZ123" s="1000"/>
      <c r="CA123" s="1000"/>
      <c r="CB123" s="1000"/>
      <c r="CC123" s="1000"/>
      <c r="CD123" s="1000"/>
      <c r="CE123" s="1000"/>
      <c r="CF123" s="1000"/>
      <c r="CG123" s="1000"/>
      <c r="CH123" s="1000"/>
      <c r="CI123" s="1000"/>
      <c r="CJ123" s="1000"/>
      <c r="CK123" s="1000"/>
      <c r="CL123" s="1000"/>
      <c r="CM123" s="1000"/>
      <c r="CN123" s="1000"/>
      <c r="CO123" s="1000"/>
      <c r="CP123" s="1000"/>
      <c r="CQ123" s="1000"/>
      <c r="CR123" s="1000"/>
      <c r="CS123" s="1000"/>
      <c r="CT123" s="1000"/>
      <c r="CU123" s="1000"/>
      <c r="CV123" s="1000"/>
      <c r="CW123" s="1000"/>
      <c r="CX123" s="1000"/>
      <c r="CY123" s="1000"/>
      <c r="CZ123" s="1000"/>
      <c r="DA123" s="1000"/>
      <c r="DB123" s="1000"/>
      <c r="DC123" s="1000"/>
      <c r="DD123" s="1000"/>
      <c r="DE123" s="1000"/>
      <c r="DF123" s="1000"/>
      <c r="DG123" s="1000"/>
      <c r="DH123" s="1000"/>
      <c r="DI123" s="1000"/>
      <c r="DJ123" s="1000"/>
      <c r="DK123" s="1000"/>
      <c r="DL123" s="1000"/>
      <c r="DM123" s="1000"/>
      <c r="DN123" s="1000"/>
      <c r="DO123" s="1000"/>
      <c r="DP123" s="1000"/>
      <c r="DQ123" s="1000"/>
      <c r="DR123" s="1000"/>
      <c r="DS123" s="1000"/>
      <c r="DT123" s="1000"/>
      <c r="DU123" s="1000"/>
      <c r="DV123" s="1000"/>
      <c r="DW123" s="1000"/>
      <c r="DX123" s="1000"/>
      <c r="DY123" s="1000"/>
      <c r="DZ123" s="1000"/>
      <c r="EA123" s="1000"/>
      <c r="EB123" s="1000"/>
      <c r="EC123" s="1000"/>
      <c r="ED123" s="269" t="str">
        <f t="shared" si="1"/>
        <v>xxxxxxxxxxxxxxxxxxxxxxxxxxxxxxxxxxxxxxxxxxxxxxxxxxxxxxxxxxxxxxxxxxxxxxxxxxxxxxxxxxxxxxxxxxxxxxxxxxxxxxxxxxxxxxxxxxxxxxxxxxxxxxxx</v>
      </c>
    </row>
    <row r="124" spans="1:134" x14ac:dyDescent="0.2">
      <c r="A124" s="280">
        <v>2220</v>
      </c>
      <c r="B124" s="338" t="s">
        <v>162</v>
      </c>
      <c r="C124" s="1535">
        <f>SUMPRODUCT(SUMIF(' Subsidiary Trial Balance Input'!$A:$A,'Subsidiary TB Converter '!$G124:$EC124,' Subsidiary Trial Balance Input'!C:C))</f>
        <v>0</v>
      </c>
      <c r="D124" s="1535">
        <f>SUMPRODUCT(SUMIF(' Subsidiary Trial Balance Input'!$A:$A,'Subsidiary TB Converter '!$G124:$EC124,' Subsidiary Trial Balance Input'!D:D))</f>
        <v>0</v>
      </c>
      <c r="E124" s="1535">
        <f>SUMPRODUCT(SUMIF(' Subsidiary Trial Balance Input'!$A:$A,'Subsidiary TB Converter '!$G124:$EC124,' Subsidiary Trial Balance Input'!E:E))</f>
        <v>0</v>
      </c>
      <c r="F124" s="1535"/>
      <c r="G124" s="1108"/>
      <c r="H124" s="1108"/>
      <c r="I124" s="1108"/>
      <c r="J124" s="1108"/>
      <c r="K124" s="1108"/>
      <c r="L124" s="1000"/>
      <c r="M124" s="1000"/>
      <c r="N124" s="1000"/>
      <c r="O124" s="1000"/>
      <c r="P124" s="1000"/>
      <c r="Q124" s="1000"/>
      <c r="R124" s="1000"/>
      <c r="S124" s="1000"/>
      <c r="T124" s="1000"/>
      <c r="U124" s="1000"/>
      <c r="V124" s="1000"/>
      <c r="W124" s="1000"/>
      <c r="X124" s="1000"/>
      <c r="Y124" s="1000"/>
      <c r="Z124" s="1000"/>
      <c r="AA124" s="1000"/>
      <c r="AB124" s="1000"/>
      <c r="AC124" s="1000"/>
      <c r="AD124" s="1000"/>
      <c r="AE124" s="1000"/>
      <c r="AF124" s="1000"/>
      <c r="AG124" s="1000"/>
      <c r="AH124" s="1000"/>
      <c r="AI124" s="1000"/>
      <c r="AJ124" s="1000"/>
      <c r="AK124" s="1000"/>
      <c r="AL124" s="1000"/>
      <c r="AM124" s="1000"/>
      <c r="AN124" s="1000"/>
      <c r="AO124" s="1000"/>
      <c r="AP124" s="1000"/>
      <c r="AQ124" s="1000"/>
      <c r="AR124" s="1000"/>
      <c r="AS124" s="1000"/>
      <c r="AT124" s="1000"/>
      <c r="AU124" s="1000"/>
      <c r="AV124" s="1000"/>
      <c r="AW124" s="1000"/>
      <c r="AX124" s="1000"/>
      <c r="AY124" s="1000"/>
      <c r="AZ124" s="1000"/>
      <c r="BA124" s="1000"/>
      <c r="BB124" s="1000"/>
      <c r="BC124" s="1000"/>
      <c r="BD124" s="1000"/>
      <c r="BE124" s="1000"/>
      <c r="BF124" s="1000"/>
      <c r="BG124" s="1000"/>
      <c r="BH124" s="1000"/>
      <c r="BI124" s="1000"/>
      <c r="BJ124" s="1000"/>
      <c r="BK124" s="1000"/>
      <c r="BL124" s="1000"/>
      <c r="BM124" s="1000"/>
      <c r="BN124" s="1000"/>
      <c r="BO124" s="1000"/>
      <c r="BP124" s="1000"/>
      <c r="BQ124" s="1000"/>
      <c r="BR124" s="1000"/>
      <c r="BS124" s="1000"/>
      <c r="BT124" s="1000"/>
      <c r="BU124" s="1000"/>
      <c r="BV124" s="1000"/>
      <c r="BW124" s="1000"/>
      <c r="BX124" s="1000"/>
      <c r="BY124" s="1000"/>
      <c r="BZ124" s="1000"/>
      <c r="CA124" s="1000"/>
      <c r="CB124" s="1000"/>
      <c r="CC124" s="1000"/>
      <c r="CD124" s="1000"/>
      <c r="CE124" s="1000"/>
      <c r="CF124" s="1000"/>
      <c r="CG124" s="1000"/>
      <c r="CH124" s="1000"/>
      <c r="CI124" s="1000"/>
      <c r="CJ124" s="1000"/>
      <c r="CK124" s="1000"/>
      <c r="CL124" s="1000"/>
      <c r="CM124" s="1000"/>
      <c r="CN124" s="1000"/>
      <c r="CO124" s="1000"/>
      <c r="CP124" s="1000"/>
      <c r="CQ124" s="1000"/>
      <c r="CR124" s="1000"/>
      <c r="CS124" s="1000"/>
      <c r="CT124" s="1000"/>
      <c r="CU124" s="1000"/>
      <c r="CV124" s="1000"/>
      <c r="CW124" s="1000"/>
      <c r="CX124" s="1000"/>
      <c r="CY124" s="1000"/>
      <c r="CZ124" s="1000"/>
      <c r="DA124" s="1000"/>
      <c r="DB124" s="1000"/>
      <c r="DC124" s="1000"/>
      <c r="DD124" s="1000"/>
      <c r="DE124" s="1000"/>
      <c r="DF124" s="1000"/>
      <c r="DG124" s="1000"/>
      <c r="DH124" s="1000"/>
      <c r="DI124" s="1000"/>
      <c r="DJ124" s="1000"/>
      <c r="DK124" s="1000"/>
      <c r="DL124" s="1000"/>
      <c r="DM124" s="1000"/>
      <c r="DN124" s="1000"/>
      <c r="DO124" s="1000"/>
      <c r="DP124" s="1000"/>
      <c r="DQ124" s="1000"/>
      <c r="DR124" s="1000"/>
      <c r="DS124" s="1000"/>
      <c r="DT124" s="1000"/>
      <c r="DU124" s="1000"/>
      <c r="DV124" s="1000"/>
      <c r="DW124" s="1000"/>
      <c r="DX124" s="1000"/>
      <c r="DY124" s="1000"/>
      <c r="DZ124" s="1000"/>
      <c r="EA124" s="1000"/>
      <c r="EB124" s="1000"/>
      <c r="EC124" s="1000"/>
      <c r="ED124" s="269" t="str">
        <f t="shared" si="1"/>
        <v>xxxxxxxxxxxxxxxxxxxxxxxxxxxxxxxxxxxxxxxxxxxxxxxxxxxxxxxxxxxxxxxxxxxxxxxxxxxxxxxxxxxxxxxxxxxxxxxxxxxxxxxxxxxxxxxxxxxxxxxxxxxxxxxx</v>
      </c>
    </row>
    <row r="125" spans="1:134" x14ac:dyDescent="0.2">
      <c r="A125" s="280">
        <v>2255</v>
      </c>
      <c r="B125" s="338" t="s">
        <v>116</v>
      </c>
      <c r="C125" s="1535">
        <f>SUMPRODUCT(SUMIF(' Subsidiary Trial Balance Input'!$A:$A,'Subsidiary TB Converter '!$G125:$EC125,' Subsidiary Trial Balance Input'!C:C))</f>
        <v>0</v>
      </c>
      <c r="D125" s="1535">
        <f>SUMPRODUCT(SUMIF(' Subsidiary Trial Balance Input'!$A:$A,'Subsidiary TB Converter '!$G125:$EC125,' Subsidiary Trial Balance Input'!D:D))</f>
        <v>0</v>
      </c>
      <c r="E125" s="1535">
        <f>SUMPRODUCT(SUMIF(' Subsidiary Trial Balance Input'!$A:$A,'Subsidiary TB Converter '!$G125:$EC125,' Subsidiary Trial Balance Input'!E:E))</f>
        <v>0</v>
      </c>
      <c r="F125" s="1535"/>
      <c r="G125" s="1000"/>
      <c r="H125" s="1000"/>
      <c r="I125" s="1000"/>
      <c r="J125" s="1000"/>
      <c r="K125" s="1000"/>
      <c r="L125" s="1000"/>
      <c r="M125" s="1000"/>
      <c r="N125" s="1000"/>
      <c r="O125" s="1000"/>
      <c r="P125" s="1000"/>
      <c r="Q125" s="1000"/>
      <c r="R125" s="1000"/>
      <c r="S125" s="1000"/>
      <c r="T125" s="1000"/>
      <c r="U125" s="1000"/>
      <c r="V125" s="1000"/>
      <c r="W125" s="1000"/>
      <c r="X125" s="1000"/>
      <c r="Y125" s="1000"/>
      <c r="Z125" s="1000"/>
      <c r="AA125" s="1000"/>
      <c r="AB125" s="1000"/>
      <c r="AC125" s="1000"/>
      <c r="AD125" s="1000"/>
      <c r="AE125" s="1000"/>
      <c r="AF125" s="1000"/>
      <c r="AG125" s="1000"/>
      <c r="AH125" s="1000"/>
      <c r="AI125" s="1000"/>
      <c r="AJ125" s="1000"/>
      <c r="AK125" s="1000"/>
      <c r="AL125" s="1000"/>
      <c r="AM125" s="1000"/>
      <c r="AN125" s="1000"/>
      <c r="AO125" s="1000"/>
      <c r="AP125" s="1000"/>
      <c r="AQ125" s="1000"/>
      <c r="AR125" s="1000"/>
      <c r="AS125" s="1000"/>
      <c r="AT125" s="1000"/>
      <c r="AU125" s="1000"/>
      <c r="AV125" s="1000"/>
      <c r="AW125" s="1000"/>
      <c r="AX125" s="1000"/>
      <c r="AY125" s="1000"/>
      <c r="AZ125" s="1000"/>
      <c r="BA125" s="1000"/>
      <c r="BB125" s="1000"/>
      <c r="BC125" s="1000"/>
      <c r="BD125" s="1000"/>
      <c r="BE125" s="1000"/>
      <c r="BF125" s="1000"/>
      <c r="BG125" s="1000"/>
      <c r="BH125" s="1000"/>
      <c r="BI125" s="1000"/>
      <c r="BJ125" s="1000"/>
      <c r="BK125" s="1000"/>
      <c r="BL125" s="1000"/>
      <c r="BM125" s="1000"/>
      <c r="BN125" s="1000"/>
      <c r="BO125" s="1000"/>
      <c r="BP125" s="1000"/>
      <c r="BQ125" s="1000"/>
      <c r="BR125" s="1000"/>
      <c r="BS125" s="1000"/>
      <c r="BT125" s="1000"/>
      <c r="BU125" s="1000"/>
      <c r="BV125" s="1000"/>
      <c r="BW125" s="1000"/>
      <c r="BX125" s="1000"/>
      <c r="BY125" s="1000"/>
      <c r="BZ125" s="1000"/>
      <c r="CA125" s="1000"/>
      <c r="CB125" s="1000"/>
      <c r="CC125" s="1000"/>
      <c r="CD125" s="1000"/>
      <c r="CE125" s="1000"/>
      <c r="CF125" s="1000"/>
      <c r="CG125" s="1000"/>
      <c r="CH125" s="1000"/>
      <c r="CI125" s="1000"/>
      <c r="CJ125" s="1000"/>
      <c r="CK125" s="1000"/>
      <c r="CL125" s="1000"/>
      <c r="CM125" s="1000"/>
      <c r="CN125" s="1000"/>
      <c r="CO125" s="1000"/>
      <c r="CP125" s="1000"/>
      <c r="CQ125" s="1000"/>
      <c r="CR125" s="1000"/>
      <c r="CS125" s="1000"/>
      <c r="CT125" s="1000"/>
      <c r="CU125" s="1000"/>
      <c r="CV125" s="1000"/>
      <c r="CW125" s="1000"/>
      <c r="CX125" s="1000"/>
      <c r="CY125" s="1000"/>
      <c r="CZ125" s="1000"/>
      <c r="DA125" s="1000"/>
      <c r="DB125" s="1000"/>
      <c r="DC125" s="1000"/>
      <c r="DD125" s="1000"/>
      <c r="DE125" s="1000"/>
      <c r="DF125" s="1000"/>
      <c r="DG125" s="1000"/>
      <c r="DH125" s="1000"/>
      <c r="DI125" s="1000"/>
      <c r="DJ125" s="1000"/>
      <c r="DK125" s="1000"/>
      <c r="DL125" s="1000"/>
      <c r="DM125" s="1000"/>
      <c r="DN125" s="1000"/>
      <c r="DO125" s="1000"/>
      <c r="DP125" s="1000"/>
      <c r="DQ125" s="1000"/>
      <c r="DR125" s="1000"/>
      <c r="DS125" s="1000"/>
      <c r="DT125" s="1000"/>
      <c r="DU125" s="1000"/>
      <c r="DV125" s="1000"/>
      <c r="DW125" s="1000"/>
      <c r="DX125" s="1000"/>
      <c r="DY125" s="1000"/>
      <c r="DZ125" s="1000"/>
      <c r="EA125" s="1000"/>
      <c r="EB125" s="1000"/>
      <c r="EC125" s="1000"/>
      <c r="ED125" s="269" t="str">
        <f t="shared" si="1"/>
        <v>xxxxxxxxxxxxxxxxxxxxxxxxxxxxxxxxxxxxxxxxxxxxxxxxxxxxxxxxxxxxxxxxxxxxxxxxxxxxxxxxxxxxxxxxxxxxxxxxxxxxxxxxxxxxxxxxxxxxxxxxxxxxxxxx</v>
      </c>
    </row>
    <row r="126" spans="1:134" x14ac:dyDescent="0.2">
      <c r="A126" s="280">
        <v>2253</v>
      </c>
      <c r="B126" s="338" t="s">
        <v>117</v>
      </c>
      <c r="C126" s="1535">
        <f>SUMPRODUCT(SUMIF(' Subsidiary Trial Balance Input'!$A:$A,'Subsidiary TB Converter '!$G126:$EC126,' Subsidiary Trial Balance Input'!C:C))</f>
        <v>0</v>
      </c>
      <c r="D126" s="1535">
        <f>SUMPRODUCT(SUMIF(' Subsidiary Trial Balance Input'!$A:$A,'Subsidiary TB Converter '!$G126:$EC126,' Subsidiary Trial Balance Input'!D:D))</f>
        <v>0</v>
      </c>
      <c r="E126" s="1535">
        <f>SUMPRODUCT(SUMIF(' Subsidiary Trial Balance Input'!$A:$A,'Subsidiary TB Converter '!$G126:$EC126,' Subsidiary Trial Balance Input'!E:E))</f>
        <v>0</v>
      </c>
      <c r="F126" s="1535"/>
      <c r="G126" s="1000"/>
      <c r="H126" s="1000"/>
      <c r="I126" s="1000"/>
      <c r="J126" s="1000"/>
      <c r="K126" s="1000"/>
      <c r="L126" s="1000"/>
      <c r="M126" s="1000"/>
      <c r="N126" s="1000"/>
      <c r="O126" s="1000"/>
      <c r="P126" s="1000"/>
      <c r="Q126" s="1000"/>
      <c r="R126" s="1000"/>
      <c r="S126" s="1000"/>
      <c r="T126" s="1000"/>
      <c r="U126" s="1000"/>
      <c r="V126" s="1000"/>
      <c r="W126" s="1000"/>
      <c r="X126" s="1000"/>
      <c r="Y126" s="1000"/>
      <c r="Z126" s="1000"/>
      <c r="AA126" s="1000"/>
      <c r="AB126" s="1000"/>
      <c r="AC126" s="1000"/>
      <c r="AD126" s="1000"/>
      <c r="AE126" s="1000"/>
      <c r="AF126" s="1000"/>
      <c r="AG126" s="1000"/>
      <c r="AH126" s="1000"/>
      <c r="AI126" s="1000"/>
      <c r="AJ126" s="1000"/>
      <c r="AK126" s="1000"/>
      <c r="AL126" s="1000"/>
      <c r="AM126" s="1000"/>
      <c r="AN126" s="1000"/>
      <c r="AO126" s="1000"/>
      <c r="AP126" s="1000"/>
      <c r="AQ126" s="1000"/>
      <c r="AR126" s="1000"/>
      <c r="AS126" s="1000"/>
      <c r="AT126" s="1000"/>
      <c r="AU126" s="1000"/>
      <c r="AV126" s="1000"/>
      <c r="AW126" s="1000"/>
      <c r="AX126" s="1000"/>
      <c r="AY126" s="1000"/>
      <c r="AZ126" s="1000"/>
      <c r="BA126" s="1000"/>
      <c r="BB126" s="1000"/>
      <c r="BC126" s="1000"/>
      <c r="BD126" s="1000"/>
      <c r="BE126" s="1000"/>
      <c r="BF126" s="1000"/>
      <c r="BG126" s="1000"/>
      <c r="BH126" s="1000"/>
      <c r="BI126" s="1000"/>
      <c r="BJ126" s="1000"/>
      <c r="BK126" s="1000"/>
      <c r="BL126" s="1000"/>
      <c r="BM126" s="1000"/>
      <c r="BN126" s="1000"/>
      <c r="BO126" s="1000"/>
      <c r="BP126" s="1000"/>
      <c r="BQ126" s="1000"/>
      <c r="BR126" s="1000"/>
      <c r="BS126" s="1000"/>
      <c r="BT126" s="1000"/>
      <c r="BU126" s="1000"/>
      <c r="BV126" s="1000"/>
      <c r="BW126" s="1000"/>
      <c r="BX126" s="1000"/>
      <c r="BY126" s="1000"/>
      <c r="BZ126" s="1000"/>
      <c r="CA126" s="1000"/>
      <c r="CB126" s="1000"/>
      <c r="CC126" s="1000"/>
      <c r="CD126" s="1000"/>
      <c r="CE126" s="1000"/>
      <c r="CF126" s="1000"/>
      <c r="CG126" s="1000"/>
      <c r="CH126" s="1000"/>
      <c r="CI126" s="1000"/>
      <c r="CJ126" s="1000"/>
      <c r="CK126" s="1000"/>
      <c r="CL126" s="1000"/>
      <c r="CM126" s="1000"/>
      <c r="CN126" s="1000"/>
      <c r="CO126" s="1000"/>
      <c r="CP126" s="1000"/>
      <c r="CQ126" s="1000"/>
      <c r="CR126" s="1000"/>
      <c r="CS126" s="1000"/>
      <c r="CT126" s="1000"/>
      <c r="CU126" s="1000"/>
      <c r="CV126" s="1000"/>
      <c r="CW126" s="1000"/>
      <c r="CX126" s="1000"/>
      <c r="CY126" s="1000"/>
      <c r="CZ126" s="1000"/>
      <c r="DA126" s="1000"/>
      <c r="DB126" s="1000"/>
      <c r="DC126" s="1000"/>
      <c r="DD126" s="1000"/>
      <c r="DE126" s="1000"/>
      <c r="DF126" s="1000"/>
      <c r="DG126" s="1000"/>
      <c r="DH126" s="1000"/>
      <c r="DI126" s="1000"/>
      <c r="DJ126" s="1000"/>
      <c r="DK126" s="1000"/>
      <c r="DL126" s="1000"/>
      <c r="DM126" s="1000"/>
      <c r="DN126" s="1000"/>
      <c r="DO126" s="1000"/>
      <c r="DP126" s="1000"/>
      <c r="DQ126" s="1000"/>
      <c r="DR126" s="1000"/>
      <c r="DS126" s="1000"/>
      <c r="DT126" s="1000"/>
      <c r="DU126" s="1000"/>
      <c r="DV126" s="1000"/>
      <c r="DW126" s="1000"/>
      <c r="DX126" s="1000"/>
      <c r="DY126" s="1000"/>
      <c r="DZ126" s="1000"/>
      <c r="EA126" s="1000"/>
      <c r="EB126" s="1000"/>
      <c r="EC126" s="1000"/>
      <c r="ED126" s="269" t="str">
        <f t="shared" si="1"/>
        <v>xxxxxxxxxxxxxxxxxxxxxxxxxxxxxxxxxxxxxxxxxxxxxxxxxxxxxxxxxxxxxxxxxxxxxxxxxxxxxxxxxxxxxxxxxxxxxxxxxxxxxxxxxxxxxxxxxxxxxxxxxxxxxxxx</v>
      </c>
    </row>
    <row r="127" spans="1:134" x14ac:dyDescent="0.2">
      <c r="A127" s="280">
        <v>2256</v>
      </c>
      <c r="B127" s="338" t="s">
        <v>115</v>
      </c>
      <c r="C127" s="1535">
        <f>SUMPRODUCT(SUMIF(' Subsidiary Trial Balance Input'!$A:$A,'Subsidiary TB Converter '!$G127:$EC127,' Subsidiary Trial Balance Input'!C:C))</f>
        <v>0</v>
      </c>
      <c r="D127" s="1535">
        <f>SUMPRODUCT(SUMIF(' Subsidiary Trial Balance Input'!$A:$A,'Subsidiary TB Converter '!$G127:$EC127,' Subsidiary Trial Balance Input'!D:D))</f>
        <v>0</v>
      </c>
      <c r="E127" s="1535">
        <f>SUMPRODUCT(SUMIF(' Subsidiary Trial Balance Input'!$A:$A,'Subsidiary TB Converter '!$G127:$EC127,' Subsidiary Trial Balance Input'!E:E))</f>
        <v>0</v>
      </c>
      <c r="F127" s="1535"/>
      <c r="G127" s="1000"/>
      <c r="H127" s="1000"/>
      <c r="I127" s="1000"/>
      <c r="J127" s="1000"/>
      <c r="K127" s="1000"/>
      <c r="L127" s="1000"/>
      <c r="M127" s="1000"/>
      <c r="N127" s="1000"/>
      <c r="O127" s="1000"/>
      <c r="P127" s="1000"/>
      <c r="Q127" s="1000"/>
      <c r="R127" s="1000"/>
      <c r="S127" s="1000"/>
      <c r="T127" s="1000"/>
      <c r="U127" s="1000"/>
      <c r="V127" s="1000"/>
      <c r="W127" s="1000"/>
      <c r="X127" s="1000"/>
      <c r="Y127" s="1000"/>
      <c r="Z127" s="1000"/>
      <c r="AA127" s="1000"/>
      <c r="AB127" s="1000"/>
      <c r="AC127" s="1000"/>
      <c r="AD127" s="1000"/>
      <c r="AE127" s="1000"/>
      <c r="AF127" s="1000"/>
      <c r="AG127" s="1000"/>
      <c r="AH127" s="1000"/>
      <c r="AI127" s="1000"/>
      <c r="AJ127" s="1000"/>
      <c r="AK127" s="1000"/>
      <c r="AL127" s="1000"/>
      <c r="AM127" s="1000"/>
      <c r="AN127" s="1000"/>
      <c r="AO127" s="1000"/>
      <c r="AP127" s="1000"/>
      <c r="AQ127" s="1000"/>
      <c r="AR127" s="1000"/>
      <c r="AS127" s="1000"/>
      <c r="AT127" s="1000"/>
      <c r="AU127" s="1000"/>
      <c r="AV127" s="1000"/>
      <c r="AW127" s="1000"/>
      <c r="AX127" s="1000"/>
      <c r="AY127" s="1000"/>
      <c r="AZ127" s="1000"/>
      <c r="BA127" s="1000"/>
      <c r="BB127" s="1000"/>
      <c r="BC127" s="1000"/>
      <c r="BD127" s="1000"/>
      <c r="BE127" s="1000"/>
      <c r="BF127" s="1000"/>
      <c r="BG127" s="1000"/>
      <c r="BH127" s="1000"/>
      <c r="BI127" s="1000"/>
      <c r="BJ127" s="1000"/>
      <c r="BK127" s="1000"/>
      <c r="BL127" s="1000"/>
      <c r="BM127" s="1000"/>
      <c r="BN127" s="1000"/>
      <c r="BO127" s="1000"/>
      <c r="BP127" s="1000"/>
      <c r="BQ127" s="1000"/>
      <c r="BR127" s="1000"/>
      <c r="BS127" s="1000"/>
      <c r="BT127" s="1000"/>
      <c r="BU127" s="1000"/>
      <c r="BV127" s="1000"/>
      <c r="BW127" s="1000"/>
      <c r="BX127" s="1000"/>
      <c r="BY127" s="1000"/>
      <c r="BZ127" s="1000"/>
      <c r="CA127" s="1000"/>
      <c r="CB127" s="1000"/>
      <c r="CC127" s="1000"/>
      <c r="CD127" s="1000"/>
      <c r="CE127" s="1000"/>
      <c r="CF127" s="1000"/>
      <c r="CG127" s="1000"/>
      <c r="CH127" s="1000"/>
      <c r="CI127" s="1000"/>
      <c r="CJ127" s="1000"/>
      <c r="CK127" s="1000"/>
      <c r="CL127" s="1000"/>
      <c r="CM127" s="1000"/>
      <c r="CN127" s="1000"/>
      <c r="CO127" s="1000"/>
      <c r="CP127" s="1000"/>
      <c r="CQ127" s="1000"/>
      <c r="CR127" s="1000"/>
      <c r="CS127" s="1000"/>
      <c r="CT127" s="1000"/>
      <c r="CU127" s="1000"/>
      <c r="CV127" s="1000"/>
      <c r="CW127" s="1000"/>
      <c r="CX127" s="1000"/>
      <c r="CY127" s="1000"/>
      <c r="CZ127" s="1000"/>
      <c r="DA127" s="1000"/>
      <c r="DB127" s="1000"/>
      <c r="DC127" s="1000"/>
      <c r="DD127" s="1000"/>
      <c r="DE127" s="1000"/>
      <c r="DF127" s="1000"/>
      <c r="DG127" s="1000"/>
      <c r="DH127" s="1000"/>
      <c r="DI127" s="1000"/>
      <c r="DJ127" s="1000"/>
      <c r="DK127" s="1000"/>
      <c r="DL127" s="1000"/>
      <c r="DM127" s="1000"/>
      <c r="DN127" s="1000"/>
      <c r="DO127" s="1000"/>
      <c r="DP127" s="1000"/>
      <c r="DQ127" s="1000"/>
      <c r="DR127" s="1000"/>
      <c r="DS127" s="1000"/>
      <c r="DT127" s="1000"/>
      <c r="DU127" s="1000"/>
      <c r="DV127" s="1000"/>
      <c r="DW127" s="1000"/>
      <c r="DX127" s="1000"/>
      <c r="DY127" s="1000"/>
      <c r="DZ127" s="1000"/>
      <c r="EA127" s="1000"/>
      <c r="EB127" s="1000"/>
      <c r="EC127" s="1000"/>
      <c r="ED127" s="269" t="str">
        <f t="shared" si="1"/>
        <v>xxxxxxxxxxxxxxxxxxxxxxxxxxxxxxxxxxxxxxxxxxxxxxxxxxxxxxxxxxxxxxxxxxxxxxxxxxxxxxxxxxxxxxxxxxxxxxxxxxxxxxxxxxxxxxxxxxxxxxxxxxxxxxxx</v>
      </c>
    </row>
    <row r="128" spans="1:134" x14ac:dyDescent="0.2">
      <c r="A128" s="280">
        <v>2250</v>
      </c>
      <c r="B128" s="338" t="s">
        <v>114</v>
      </c>
      <c r="C128" s="1535">
        <f>SUMPRODUCT(SUMIF(' Subsidiary Trial Balance Input'!$A:$A,'Subsidiary TB Converter '!$G128:$EC128,' Subsidiary Trial Balance Input'!C:C))</f>
        <v>0</v>
      </c>
      <c r="D128" s="1535">
        <f>SUMPRODUCT(SUMIF(' Subsidiary Trial Balance Input'!$A:$A,'Subsidiary TB Converter '!$G128:$EC128,' Subsidiary Trial Balance Input'!D:D))</f>
        <v>0</v>
      </c>
      <c r="E128" s="1535">
        <f>SUMPRODUCT(SUMIF(' Subsidiary Trial Balance Input'!$A:$A,'Subsidiary TB Converter '!$G128:$EC128,' Subsidiary Trial Balance Input'!E:E))</f>
        <v>0</v>
      </c>
      <c r="F128" s="1535"/>
      <c r="G128" s="1000"/>
      <c r="H128" s="1000"/>
      <c r="I128" s="1000"/>
      <c r="J128" s="1000"/>
      <c r="K128" s="1000"/>
      <c r="L128" s="1000"/>
      <c r="M128" s="1000"/>
      <c r="N128" s="1000"/>
      <c r="O128" s="1000"/>
      <c r="P128" s="1000"/>
      <c r="Q128" s="1000"/>
      <c r="R128" s="1000"/>
      <c r="S128" s="1000"/>
      <c r="T128" s="1000"/>
      <c r="U128" s="1000"/>
      <c r="V128" s="1000"/>
      <c r="W128" s="1000"/>
      <c r="X128" s="1000"/>
      <c r="Y128" s="1000"/>
      <c r="Z128" s="1000"/>
      <c r="AA128" s="1000"/>
      <c r="AB128" s="1000"/>
      <c r="AC128" s="1000"/>
      <c r="AD128" s="1000"/>
      <c r="AE128" s="1000"/>
      <c r="AF128" s="1000"/>
      <c r="AG128" s="1000"/>
      <c r="AH128" s="1000"/>
      <c r="AI128" s="1000"/>
      <c r="AJ128" s="1000"/>
      <c r="AK128" s="1000"/>
      <c r="AL128" s="1000"/>
      <c r="AM128" s="1000"/>
      <c r="AN128" s="1000"/>
      <c r="AO128" s="1000"/>
      <c r="AP128" s="1000"/>
      <c r="AQ128" s="1000"/>
      <c r="AR128" s="1000"/>
      <c r="AS128" s="1000"/>
      <c r="AT128" s="1000"/>
      <c r="AU128" s="1000"/>
      <c r="AV128" s="1000"/>
      <c r="AW128" s="1000"/>
      <c r="AX128" s="1000"/>
      <c r="AY128" s="1000"/>
      <c r="AZ128" s="1000"/>
      <c r="BA128" s="1000"/>
      <c r="BB128" s="1000"/>
      <c r="BC128" s="1000"/>
      <c r="BD128" s="1000"/>
      <c r="BE128" s="1000"/>
      <c r="BF128" s="1000"/>
      <c r="BG128" s="1000"/>
      <c r="BH128" s="1000"/>
      <c r="BI128" s="1000"/>
      <c r="BJ128" s="1000"/>
      <c r="BK128" s="1000"/>
      <c r="BL128" s="1000"/>
      <c r="BM128" s="1000"/>
      <c r="BN128" s="1000"/>
      <c r="BO128" s="1000"/>
      <c r="BP128" s="1000"/>
      <c r="BQ128" s="1000"/>
      <c r="BR128" s="1000"/>
      <c r="BS128" s="1000"/>
      <c r="BT128" s="1000"/>
      <c r="BU128" s="1000"/>
      <c r="BV128" s="1000"/>
      <c r="BW128" s="1000"/>
      <c r="BX128" s="1000"/>
      <c r="BY128" s="1000"/>
      <c r="BZ128" s="1000"/>
      <c r="CA128" s="1000"/>
      <c r="CB128" s="1000"/>
      <c r="CC128" s="1000"/>
      <c r="CD128" s="1000"/>
      <c r="CE128" s="1000"/>
      <c r="CF128" s="1000"/>
      <c r="CG128" s="1000"/>
      <c r="CH128" s="1000"/>
      <c r="CI128" s="1000"/>
      <c r="CJ128" s="1000"/>
      <c r="CK128" s="1000"/>
      <c r="CL128" s="1000"/>
      <c r="CM128" s="1000"/>
      <c r="CN128" s="1000"/>
      <c r="CO128" s="1000"/>
      <c r="CP128" s="1000"/>
      <c r="CQ128" s="1000"/>
      <c r="CR128" s="1000"/>
      <c r="CS128" s="1000"/>
      <c r="CT128" s="1000"/>
      <c r="CU128" s="1000"/>
      <c r="CV128" s="1000"/>
      <c r="CW128" s="1000"/>
      <c r="CX128" s="1000"/>
      <c r="CY128" s="1000"/>
      <c r="CZ128" s="1000"/>
      <c r="DA128" s="1000"/>
      <c r="DB128" s="1000"/>
      <c r="DC128" s="1000"/>
      <c r="DD128" s="1000"/>
      <c r="DE128" s="1000"/>
      <c r="DF128" s="1000"/>
      <c r="DG128" s="1000"/>
      <c r="DH128" s="1000"/>
      <c r="DI128" s="1000"/>
      <c r="DJ128" s="1000"/>
      <c r="DK128" s="1000"/>
      <c r="DL128" s="1000"/>
      <c r="DM128" s="1000"/>
      <c r="DN128" s="1000"/>
      <c r="DO128" s="1000"/>
      <c r="DP128" s="1000"/>
      <c r="DQ128" s="1000"/>
      <c r="DR128" s="1000"/>
      <c r="DS128" s="1000"/>
      <c r="DT128" s="1000"/>
      <c r="DU128" s="1000"/>
      <c r="DV128" s="1000"/>
      <c r="DW128" s="1000"/>
      <c r="DX128" s="1000"/>
      <c r="DY128" s="1000"/>
      <c r="DZ128" s="1000"/>
      <c r="EA128" s="1000"/>
      <c r="EB128" s="1000"/>
      <c r="EC128" s="1000"/>
      <c r="ED128" s="269" t="str">
        <f t="shared" si="1"/>
        <v>xxxxxxxxxxxxxxxxxxxxxxxxxxxxxxxxxxxxxxxxxxxxxxxxxxxxxxxxxxxxxxxxxxxxxxxxxxxxxxxxxxxxxxxxxxxxxxxxxxxxxxxxxxxxxxxxxxxxxxxxxxxxxxxx</v>
      </c>
    </row>
    <row r="129" spans="1:134" x14ac:dyDescent="0.2">
      <c r="A129" s="280"/>
      <c r="B129" s="927"/>
      <c r="C129" s="1535"/>
      <c r="D129" s="1535"/>
      <c r="E129" s="1535"/>
      <c r="F129" s="1535"/>
      <c r="G129" s="1012"/>
      <c r="H129" s="1012"/>
      <c r="I129" s="1012"/>
      <c r="J129" s="1012"/>
      <c r="K129" s="1012"/>
      <c r="L129" s="1012"/>
      <c r="M129" s="1012"/>
      <c r="N129" s="1012"/>
      <c r="O129" s="1012"/>
      <c r="P129" s="1012"/>
      <c r="Q129" s="1012"/>
      <c r="R129" s="1012"/>
      <c r="S129" s="1012"/>
      <c r="T129" s="1012"/>
      <c r="U129" s="1012"/>
      <c r="V129" s="1012"/>
      <c r="W129" s="1012"/>
      <c r="X129" s="1012"/>
      <c r="Y129" s="1012"/>
      <c r="Z129" s="1012"/>
      <c r="AA129" s="1012"/>
      <c r="AB129" s="1012"/>
      <c r="AC129" s="1012"/>
      <c r="AD129" s="1012"/>
      <c r="AE129" s="1012"/>
      <c r="AF129" s="1012"/>
      <c r="AG129" s="1012"/>
      <c r="AH129" s="1012"/>
      <c r="AI129" s="1012"/>
      <c r="AJ129" s="1012"/>
      <c r="AK129" s="1012"/>
      <c r="AL129" s="1012"/>
      <c r="AM129" s="1012"/>
      <c r="AN129" s="1012"/>
      <c r="AO129" s="1012"/>
      <c r="AP129" s="1012"/>
      <c r="AQ129" s="1012"/>
      <c r="AR129" s="1012"/>
      <c r="AS129" s="1012"/>
      <c r="AT129" s="1012"/>
      <c r="AU129" s="1012"/>
      <c r="AV129" s="1012"/>
      <c r="AW129" s="1012"/>
      <c r="AX129" s="1012"/>
      <c r="AY129" s="1012"/>
      <c r="AZ129" s="1012"/>
      <c r="BA129" s="1012"/>
      <c r="BB129" s="1012"/>
      <c r="BC129" s="1012"/>
      <c r="BD129" s="1012"/>
      <c r="BE129" s="1012"/>
      <c r="BF129" s="1012"/>
      <c r="BG129" s="1012"/>
      <c r="BH129" s="1012"/>
      <c r="BI129" s="1012"/>
      <c r="BJ129" s="1012"/>
      <c r="BK129" s="1012"/>
      <c r="BL129" s="1012"/>
      <c r="BM129" s="1012"/>
      <c r="BN129" s="1012"/>
      <c r="BO129" s="1012"/>
      <c r="BP129" s="1012"/>
      <c r="BQ129" s="1012"/>
      <c r="BR129" s="1012"/>
      <c r="BS129" s="1012"/>
      <c r="BT129" s="1012"/>
      <c r="BU129" s="1012"/>
      <c r="BV129" s="1012"/>
      <c r="BW129" s="1012"/>
      <c r="BX129" s="1012"/>
      <c r="BY129" s="1012"/>
      <c r="BZ129" s="1012"/>
      <c r="CA129" s="1012"/>
      <c r="CB129" s="1012"/>
      <c r="CC129" s="1012"/>
      <c r="CD129" s="1012"/>
      <c r="CE129" s="1012"/>
      <c r="CF129" s="1012"/>
      <c r="CG129" s="1012"/>
      <c r="CH129" s="1012"/>
      <c r="CI129" s="1012"/>
      <c r="CJ129" s="1012"/>
      <c r="CK129" s="1012"/>
      <c r="CL129" s="1012"/>
      <c r="CM129" s="1012"/>
      <c r="CN129" s="1012"/>
      <c r="CO129" s="1012"/>
      <c r="CP129" s="1012"/>
      <c r="CQ129" s="1012"/>
      <c r="CR129" s="1012"/>
      <c r="CS129" s="1012"/>
      <c r="CT129" s="1012"/>
      <c r="CU129" s="1012"/>
      <c r="CV129" s="1012"/>
      <c r="CW129" s="1012"/>
      <c r="CX129" s="1012"/>
      <c r="CY129" s="1012"/>
      <c r="CZ129" s="1012"/>
      <c r="DA129" s="1012"/>
      <c r="DB129" s="1012"/>
      <c r="DC129" s="1012"/>
      <c r="DD129" s="1012"/>
      <c r="DE129" s="1012"/>
      <c r="DF129" s="1012"/>
      <c r="DG129" s="1012"/>
      <c r="DH129" s="1012"/>
      <c r="DI129" s="1012"/>
      <c r="DJ129" s="1012"/>
      <c r="DK129" s="1012"/>
      <c r="DL129" s="1012"/>
      <c r="DM129" s="1012"/>
      <c r="DN129" s="1012"/>
      <c r="DO129" s="1012"/>
      <c r="DP129" s="1012"/>
      <c r="DQ129" s="1012"/>
      <c r="DR129" s="1012"/>
      <c r="DS129" s="1012"/>
      <c r="DT129" s="1012"/>
      <c r="DU129" s="1012"/>
      <c r="DV129" s="1012"/>
      <c r="DW129" s="1012"/>
      <c r="DX129" s="1012"/>
      <c r="DY129" s="1012"/>
      <c r="DZ129" s="1012"/>
      <c r="EA129" s="1012"/>
      <c r="EB129" s="1012"/>
      <c r="EC129" s="1012"/>
      <c r="ED129" s="269" t="str">
        <f t="shared" si="1"/>
        <v>xxxxxxxxxxxxxxxxxxxxxxxxxxxxxxxxxxxxxxxxxxxxxxxxxxxxxxxxxxxxxxxxxxxxxxxxxxxxxxxxxxxxxxxxxxxxxxxxxxxxxxxxxxxxxxxxxxxxxxxxxxxxxxxx</v>
      </c>
    </row>
    <row r="130" spans="1:134" x14ac:dyDescent="0.2">
      <c r="A130" s="280"/>
      <c r="B130" s="927"/>
      <c r="C130" s="1535"/>
      <c r="D130" s="1535"/>
      <c r="E130" s="1535"/>
      <c r="F130" s="1535"/>
      <c r="G130" s="1012"/>
      <c r="H130" s="1012"/>
      <c r="I130" s="1012"/>
      <c r="J130" s="1012"/>
      <c r="K130" s="1012"/>
      <c r="L130" s="1012"/>
      <c r="M130" s="1012"/>
      <c r="N130" s="1012"/>
      <c r="O130" s="1012"/>
      <c r="P130" s="1012"/>
      <c r="Q130" s="1012"/>
      <c r="R130" s="1012"/>
      <c r="S130" s="1012"/>
      <c r="T130" s="1012"/>
      <c r="U130" s="1012"/>
      <c r="V130" s="1012"/>
      <c r="W130" s="1012"/>
      <c r="X130" s="1012"/>
      <c r="Y130" s="1012"/>
      <c r="Z130" s="1012"/>
      <c r="AA130" s="1012"/>
      <c r="AB130" s="1012"/>
      <c r="AC130" s="1012"/>
      <c r="AD130" s="1012"/>
      <c r="AE130" s="1012"/>
      <c r="AF130" s="1012"/>
      <c r="AG130" s="1012"/>
      <c r="AH130" s="1012"/>
      <c r="AI130" s="1012"/>
      <c r="AJ130" s="1012"/>
      <c r="AK130" s="1012"/>
      <c r="AL130" s="1012"/>
      <c r="AM130" s="1012"/>
      <c r="AN130" s="1012"/>
      <c r="AO130" s="1012"/>
      <c r="AP130" s="1012"/>
      <c r="AQ130" s="1012"/>
      <c r="AR130" s="1012"/>
      <c r="AS130" s="1012"/>
      <c r="AT130" s="1012"/>
      <c r="AU130" s="1012"/>
      <c r="AV130" s="1012"/>
      <c r="AW130" s="1012"/>
      <c r="AX130" s="1012"/>
      <c r="AY130" s="1012"/>
      <c r="AZ130" s="1012"/>
      <c r="BA130" s="1012"/>
      <c r="BB130" s="1012"/>
      <c r="BC130" s="1012"/>
      <c r="BD130" s="1012"/>
      <c r="BE130" s="1012"/>
      <c r="BF130" s="1012"/>
      <c r="BG130" s="1012"/>
      <c r="BH130" s="1012"/>
      <c r="BI130" s="1012"/>
      <c r="BJ130" s="1012"/>
      <c r="BK130" s="1012"/>
      <c r="BL130" s="1012"/>
      <c r="BM130" s="1012"/>
      <c r="BN130" s="1012"/>
      <c r="BO130" s="1012"/>
      <c r="BP130" s="1012"/>
      <c r="BQ130" s="1012"/>
      <c r="BR130" s="1012"/>
      <c r="BS130" s="1012"/>
      <c r="BT130" s="1012"/>
      <c r="BU130" s="1012"/>
      <c r="BV130" s="1012"/>
      <c r="BW130" s="1012"/>
      <c r="BX130" s="1012"/>
      <c r="BY130" s="1012"/>
      <c r="BZ130" s="1012"/>
      <c r="CA130" s="1012"/>
      <c r="CB130" s="1012"/>
      <c r="CC130" s="1012"/>
      <c r="CD130" s="1012"/>
      <c r="CE130" s="1012"/>
      <c r="CF130" s="1012"/>
      <c r="CG130" s="1012"/>
      <c r="CH130" s="1012"/>
      <c r="CI130" s="1012"/>
      <c r="CJ130" s="1012"/>
      <c r="CK130" s="1012"/>
      <c r="CL130" s="1012"/>
      <c r="CM130" s="1012"/>
      <c r="CN130" s="1012"/>
      <c r="CO130" s="1012"/>
      <c r="CP130" s="1012"/>
      <c r="CQ130" s="1012"/>
      <c r="CR130" s="1012"/>
      <c r="CS130" s="1012"/>
      <c r="CT130" s="1012"/>
      <c r="CU130" s="1012"/>
      <c r="CV130" s="1012"/>
      <c r="CW130" s="1012"/>
      <c r="CX130" s="1012"/>
      <c r="CY130" s="1012"/>
      <c r="CZ130" s="1012"/>
      <c r="DA130" s="1012"/>
      <c r="DB130" s="1012"/>
      <c r="DC130" s="1012"/>
      <c r="DD130" s="1012"/>
      <c r="DE130" s="1012"/>
      <c r="DF130" s="1012"/>
      <c r="DG130" s="1012"/>
      <c r="DH130" s="1012"/>
      <c r="DI130" s="1012"/>
      <c r="DJ130" s="1012"/>
      <c r="DK130" s="1012"/>
      <c r="DL130" s="1012"/>
      <c r="DM130" s="1012"/>
      <c r="DN130" s="1012"/>
      <c r="DO130" s="1012"/>
      <c r="DP130" s="1012"/>
      <c r="DQ130" s="1012"/>
      <c r="DR130" s="1012"/>
      <c r="DS130" s="1012"/>
      <c r="DT130" s="1012"/>
      <c r="DU130" s="1012"/>
      <c r="DV130" s="1012"/>
      <c r="DW130" s="1012"/>
      <c r="DX130" s="1012"/>
      <c r="DY130" s="1012"/>
      <c r="DZ130" s="1012"/>
      <c r="EA130" s="1012"/>
      <c r="EB130" s="1012"/>
      <c r="EC130" s="1012"/>
      <c r="ED130" s="269" t="str">
        <f t="shared" si="1"/>
        <v>xxxxxxxxxxxxxxxxxxxxxxxxxxxxxxxxxxxxxxxxxxxxxxxxxxxxxxxxxxxxxxxxxxxxxxxxxxxxxxxxxxxxxxxxxxxxxxxxxxxxxxxxxxxxxxxxxxxxxxxxxxxxxxxx</v>
      </c>
    </row>
    <row r="131" spans="1:134" x14ac:dyDescent="0.2">
      <c r="A131" s="343"/>
      <c r="B131" s="349" t="s">
        <v>13</v>
      </c>
      <c r="C131" s="1539"/>
      <c r="D131" s="1539"/>
      <c r="E131" s="1539"/>
      <c r="F131" s="1539"/>
      <c r="G131" s="1014"/>
      <c r="H131" s="1014"/>
      <c r="I131" s="1014"/>
      <c r="J131" s="1014"/>
      <c r="K131" s="1014"/>
      <c r="L131" s="1014"/>
      <c r="M131" s="1014"/>
      <c r="N131" s="1014"/>
      <c r="O131" s="1014"/>
      <c r="P131" s="1014"/>
      <c r="Q131" s="1014"/>
      <c r="R131" s="1014"/>
      <c r="S131" s="1014"/>
      <c r="T131" s="1014"/>
      <c r="U131" s="1014"/>
      <c r="V131" s="1014"/>
      <c r="W131" s="1014"/>
      <c r="X131" s="1014"/>
      <c r="Y131" s="1014"/>
      <c r="Z131" s="1014"/>
      <c r="AA131" s="1014"/>
      <c r="AB131" s="1014"/>
      <c r="AC131" s="1014"/>
      <c r="AD131" s="1014"/>
      <c r="AE131" s="1014"/>
      <c r="AF131" s="1014"/>
      <c r="AG131" s="1014"/>
      <c r="AH131" s="1014"/>
      <c r="AI131" s="1014"/>
      <c r="AJ131" s="1014"/>
      <c r="AK131" s="1014"/>
      <c r="AL131" s="1014"/>
      <c r="AM131" s="1014"/>
      <c r="AN131" s="1014"/>
      <c r="AO131" s="1014"/>
      <c r="AP131" s="1014"/>
      <c r="AQ131" s="1014"/>
      <c r="AR131" s="1014"/>
      <c r="AS131" s="1014"/>
      <c r="AT131" s="1014"/>
      <c r="AU131" s="1014"/>
      <c r="AV131" s="1014"/>
      <c r="AW131" s="1014"/>
      <c r="AX131" s="1014"/>
      <c r="AY131" s="1014"/>
      <c r="AZ131" s="1014"/>
      <c r="BA131" s="1014"/>
      <c r="BB131" s="1014"/>
      <c r="BC131" s="1014"/>
      <c r="BD131" s="1014"/>
      <c r="BE131" s="1014"/>
      <c r="BF131" s="1014"/>
      <c r="BG131" s="1014"/>
      <c r="BH131" s="1014"/>
      <c r="BI131" s="1014"/>
      <c r="BJ131" s="1014"/>
      <c r="BK131" s="1014"/>
      <c r="BL131" s="1014"/>
      <c r="BM131" s="1014"/>
      <c r="BN131" s="1014"/>
      <c r="BO131" s="1014"/>
      <c r="BP131" s="1014"/>
      <c r="BQ131" s="1014"/>
      <c r="BR131" s="1014"/>
      <c r="BS131" s="1014"/>
      <c r="BT131" s="1014"/>
      <c r="BU131" s="1014"/>
      <c r="BV131" s="1014"/>
      <c r="BW131" s="1014"/>
      <c r="BX131" s="1014"/>
      <c r="BY131" s="1014"/>
      <c r="BZ131" s="1014"/>
      <c r="CA131" s="1014"/>
      <c r="CB131" s="1014"/>
      <c r="CC131" s="1014"/>
      <c r="CD131" s="1014"/>
      <c r="CE131" s="1014"/>
      <c r="CF131" s="1014"/>
      <c r="CG131" s="1014"/>
      <c r="CH131" s="1014"/>
      <c r="CI131" s="1014"/>
      <c r="CJ131" s="1014"/>
      <c r="CK131" s="1014"/>
      <c r="CL131" s="1014"/>
      <c r="CM131" s="1014"/>
      <c r="CN131" s="1014"/>
      <c r="CO131" s="1014"/>
      <c r="CP131" s="1014"/>
      <c r="CQ131" s="1014"/>
      <c r="CR131" s="1014"/>
      <c r="CS131" s="1014"/>
      <c r="CT131" s="1014"/>
      <c r="CU131" s="1014"/>
      <c r="CV131" s="1014"/>
      <c r="CW131" s="1014"/>
      <c r="CX131" s="1014"/>
      <c r="CY131" s="1014"/>
      <c r="CZ131" s="1014"/>
      <c r="DA131" s="1014"/>
      <c r="DB131" s="1014"/>
      <c r="DC131" s="1014"/>
      <c r="DD131" s="1014"/>
      <c r="DE131" s="1014"/>
      <c r="DF131" s="1014"/>
      <c r="DG131" s="1014"/>
      <c r="DH131" s="1014"/>
      <c r="DI131" s="1014"/>
      <c r="DJ131" s="1014"/>
      <c r="DK131" s="1014"/>
      <c r="DL131" s="1014"/>
      <c r="DM131" s="1014"/>
      <c r="DN131" s="1014"/>
      <c r="DO131" s="1014"/>
      <c r="DP131" s="1014"/>
      <c r="DQ131" s="1014"/>
      <c r="DR131" s="1014"/>
      <c r="DS131" s="1014"/>
      <c r="DT131" s="1014"/>
      <c r="DU131" s="1014"/>
      <c r="DV131" s="1014"/>
      <c r="DW131" s="1014"/>
      <c r="DX131" s="1014"/>
      <c r="DY131" s="1014"/>
      <c r="DZ131" s="1014"/>
      <c r="EA131" s="1014"/>
      <c r="EB131" s="1014"/>
      <c r="EC131" s="1014"/>
      <c r="ED131" s="269" t="str">
        <f t="shared" si="1"/>
        <v>xxxxxxxxxxxxxxxxxxxxxxxxxxxxxxxxxxxxxxxxxxxxxxxxxxxxxxxxxxxxxxxxxxxxxxxxxxxxxxxxxxxxxxxxxxxxxxxxxxxxxxxxxxxxxxxxxxxxxxxxxxxxxxxx</v>
      </c>
    </row>
    <row r="132" spans="1:134" x14ac:dyDescent="0.2">
      <c r="A132" s="342"/>
      <c r="B132" s="344" t="s">
        <v>199</v>
      </c>
      <c r="C132" s="1538"/>
      <c r="D132" s="1538"/>
      <c r="E132" s="1538"/>
      <c r="F132" s="1538"/>
      <c r="G132" s="1002"/>
      <c r="H132" s="1002"/>
      <c r="I132" s="1002"/>
      <c r="J132" s="1002"/>
      <c r="K132" s="1002"/>
      <c r="L132" s="1002"/>
      <c r="M132" s="1002"/>
      <c r="N132" s="1002"/>
      <c r="O132" s="1002"/>
      <c r="P132" s="1002"/>
      <c r="Q132" s="1002"/>
      <c r="R132" s="1002"/>
      <c r="S132" s="1002"/>
      <c r="T132" s="1002"/>
      <c r="U132" s="1002"/>
      <c r="V132" s="1002"/>
      <c r="W132" s="1002"/>
      <c r="X132" s="1002"/>
      <c r="Y132" s="1002"/>
      <c r="Z132" s="1002"/>
      <c r="AA132" s="1002"/>
      <c r="AB132" s="1002"/>
      <c r="AC132" s="1002"/>
      <c r="AD132" s="1002"/>
      <c r="AE132" s="1002"/>
      <c r="AF132" s="1002"/>
      <c r="AG132" s="1002"/>
      <c r="AH132" s="1002"/>
      <c r="AI132" s="1002"/>
      <c r="AJ132" s="1002"/>
      <c r="AK132" s="1002"/>
      <c r="AL132" s="1002"/>
      <c r="AM132" s="1002"/>
      <c r="AN132" s="1002"/>
      <c r="AO132" s="1002"/>
      <c r="AP132" s="1002"/>
      <c r="AQ132" s="1002"/>
      <c r="AR132" s="1002"/>
      <c r="AS132" s="1002"/>
      <c r="AT132" s="1002"/>
      <c r="AU132" s="1002"/>
      <c r="AV132" s="1002"/>
      <c r="AW132" s="1002"/>
      <c r="AX132" s="1002"/>
      <c r="AY132" s="1002"/>
      <c r="AZ132" s="1002"/>
      <c r="BA132" s="1002"/>
      <c r="BB132" s="1002"/>
      <c r="BC132" s="1002"/>
      <c r="BD132" s="1002"/>
      <c r="BE132" s="1002"/>
      <c r="BF132" s="1002"/>
      <c r="BG132" s="1002"/>
      <c r="BH132" s="1002"/>
      <c r="BI132" s="1002"/>
      <c r="BJ132" s="1002"/>
      <c r="BK132" s="1002"/>
      <c r="BL132" s="1002"/>
      <c r="BM132" s="1002"/>
      <c r="BN132" s="1002"/>
      <c r="BO132" s="1002"/>
      <c r="BP132" s="1002"/>
      <c r="BQ132" s="1002"/>
      <c r="BR132" s="1002"/>
      <c r="BS132" s="1002"/>
      <c r="BT132" s="1002"/>
      <c r="BU132" s="1002"/>
      <c r="BV132" s="1002"/>
      <c r="BW132" s="1002"/>
      <c r="BX132" s="1002"/>
      <c r="BY132" s="1002"/>
      <c r="BZ132" s="1002"/>
      <c r="CA132" s="1002"/>
      <c r="CB132" s="1002"/>
      <c r="CC132" s="1002"/>
      <c r="CD132" s="1002"/>
      <c r="CE132" s="1002"/>
      <c r="CF132" s="1002"/>
      <c r="CG132" s="1002"/>
      <c r="CH132" s="1002"/>
      <c r="CI132" s="1002"/>
      <c r="CJ132" s="1002"/>
      <c r="CK132" s="1002"/>
      <c r="CL132" s="1002"/>
      <c r="CM132" s="1002"/>
      <c r="CN132" s="1002"/>
      <c r="CO132" s="1002"/>
      <c r="CP132" s="1002"/>
      <c r="CQ132" s="1002"/>
      <c r="CR132" s="1002"/>
      <c r="CS132" s="1002"/>
      <c r="CT132" s="1002"/>
      <c r="CU132" s="1002"/>
      <c r="CV132" s="1002"/>
      <c r="CW132" s="1002"/>
      <c r="CX132" s="1002"/>
      <c r="CY132" s="1002"/>
      <c r="CZ132" s="1002"/>
      <c r="DA132" s="1002"/>
      <c r="DB132" s="1002"/>
      <c r="DC132" s="1002"/>
      <c r="DD132" s="1002"/>
      <c r="DE132" s="1002"/>
      <c r="DF132" s="1002"/>
      <c r="DG132" s="1002"/>
      <c r="DH132" s="1002"/>
      <c r="DI132" s="1002"/>
      <c r="DJ132" s="1002"/>
      <c r="DK132" s="1002"/>
      <c r="DL132" s="1002"/>
      <c r="DM132" s="1002"/>
      <c r="DN132" s="1002"/>
      <c r="DO132" s="1002"/>
      <c r="DP132" s="1002"/>
      <c r="DQ132" s="1002"/>
      <c r="DR132" s="1002"/>
      <c r="DS132" s="1002"/>
      <c r="DT132" s="1002"/>
      <c r="DU132" s="1002"/>
      <c r="DV132" s="1002"/>
      <c r="DW132" s="1002"/>
      <c r="DX132" s="1002"/>
      <c r="DY132" s="1002"/>
      <c r="DZ132" s="1002"/>
      <c r="EA132" s="1002"/>
      <c r="EB132" s="1002"/>
      <c r="EC132" s="1002"/>
      <c r="ED132" s="269" t="str">
        <f t="shared" si="1"/>
        <v>xxxxxxxxxxxxxxxxxxxxxxxxxxxxxxxxxxxxxxxxxxxxxxxxxxxxxxxxxxxxxxxxxxxxxxxxxxxxxxxxxxxxxxxxxxxxxxxxxxxxxxxxxxxxxxxxxxxxxxxxxxxxxxxx</v>
      </c>
    </row>
    <row r="133" spans="1:134" x14ac:dyDescent="0.2">
      <c r="A133" s="280"/>
      <c r="B133" s="909" t="s">
        <v>200</v>
      </c>
      <c r="C133" s="1535"/>
      <c r="D133" s="1535"/>
      <c r="E133" s="1535"/>
      <c r="F133" s="1535"/>
      <c r="G133" s="998"/>
      <c r="H133" s="998"/>
      <c r="I133" s="998"/>
      <c r="J133" s="998"/>
      <c r="K133" s="998"/>
      <c r="L133" s="998"/>
      <c r="M133" s="998"/>
      <c r="N133" s="998"/>
      <c r="O133" s="998"/>
      <c r="P133" s="998"/>
      <c r="Q133" s="998"/>
      <c r="R133" s="998"/>
      <c r="S133" s="998"/>
      <c r="T133" s="998"/>
      <c r="U133" s="998"/>
      <c r="V133" s="998"/>
      <c r="W133" s="998"/>
      <c r="X133" s="998"/>
      <c r="Y133" s="998"/>
      <c r="Z133" s="998"/>
      <c r="AA133" s="998"/>
      <c r="AB133" s="998"/>
      <c r="AC133" s="998"/>
      <c r="AD133" s="998"/>
      <c r="AE133" s="998"/>
      <c r="AF133" s="998"/>
      <c r="AG133" s="998"/>
      <c r="AH133" s="998"/>
      <c r="AI133" s="998"/>
      <c r="AJ133" s="998"/>
      <c r="AK133" s="998"/>
      <c r="AL133" s="998"/>
      <c r="AM133" s="998"/>
      <c r="AN133" s="998"/>
      <c r="AO133" s="998"/>
      <c r="AP133" s="998"/>
      <c r="AQ133" s="998"/>
      <c r="AR133" s="998"/>
      <c r="AS133" s="998"/>
      <c r="AT133" s="998"/>
      <c r="AU133" s="998"/>
      <c r="AV133" s="998"/>
      <c r="AW133" s="998"/>
      <c r="AX133" s="998"/>
      <c r="AY133" s="998"/>
      <c r="AZ133" s="998"/>
      <c r="BA133" s="998"/>
      <c r="BB133" s="998"/>
      <c r="BC133" s="998"/>
      <c r="BD133" s="998"/>
      <c r="BE133" s="998"/>
      <c r="BF133" s="998"/>
      <c r="BG133" s="998"/>
      <c r="BH133" s="998"/>
      <c r="BI133" s="998"/>
      <c r="BJ133" s="998"/>
      <c r="BK133" s="998"/>
      <c r="BL133" s="998"/>
      <c r="BM133" s="998"/>
      <c r="BN133" s="998"/>
      <c r="BO133" s="998"/>
      <c r="BP133" s="998"/>
      <c r="BQ133" s="998"/>
      <c r="BR133" s="998"/>
      <c r="BS133" s="998"/>
      <c r="BT133" s="998"/>
      <c r="BU133" s="998"/>
      <c r="BV133" s="998"/>
      <c r="BW133" s="998"/>
      <c r="BX133" s="998"/>
      <c r="BY133" s="998"/>
      <c r="BZ133" s="998"/>
      <c r="CA133" s="998"/>
      <c r="CB133" s="998"/>
      <c r="CC133" s="998"/>
      <c r="CD133" s="998"/>
      <c r="CE133" s="998"/>
      <c r="CF133" s="998"/>
      <c r="CG133" s="998"/>
      <c r="CH133" s="998"/>
      <c r="CI133" s="998"/>
      <c r="CJ133" s="998"/>
      <c r="CK133" s="998"/>
      <c r="CL133" s="998"/>
      <c r="CM133" s="998"/>
      <c r="CN133" s="998"/>
      <c r="CO133" s="998"/>
      <c r="CP133" s="998"/>
      <c r="CQ133" s="998"/>
      <c r="CR133" s="998"/>
      <c r="CS133" s="998"/>
      <c r="CT133" s="998"/>
      <c r="CU133" s="998"/>
      <c r="CV133" s="998"/>
      <c r="CW133" s="998"/>
      <c r="CX133" s="998"/>
      <c r="CY133" s="998"/>
      <c r="CZ133" s="998"/>
      <c r="DA133" s="998"/>
      <c r="DB133" s="998"/>
      <c r="DC133" s="998"/>
      <c r="DD133" s="998"/>
      <c r="DE133" s="998"/>
      <c r="DF133" s="998"/>
      <c r="DG133" s="998"/>
      <c r="DH133" s="998"/>
      <c r="DI133" s="998"/>
      <c r="DJ133" s="998"/>
      <c r="DK133" s="998"/>
      <c r="DL133" s="998"/>
      <c r="DM133" s="998"/>
      <c r="DN133" s="998"/>
      <c r="DO133" s="998"/>
      <c r="DP133" s="998"/>
      <c r="DQ133" s="998"/>
      <c r="DR133" s="998"/>
      <c r="DS133" s="998"/>
      <c r="DT133" s="998"/>
      <c r="DU133" s="998"/>
      <c r="DV133" s="998"/>
      <c r="DW133" s="998"/>
      <c r="DX133" s="998"/>
      <c r="DY133" s="998"/>
      <c r="DZ133" s="998"/>
      <c r="EA133" s="998"/>
      <c r="EB133" s="998"/>
      <c r="EC133" s="998"/>
      <c r="ED133" s="269" t="str">
        <f t="shared" si="1"/>
        <v>xxxxxxxxxxxxxxxxxxxxxxxxxxxxxxxxxxxxxxxxxxxxxxxxxxxxxxxxxxxxxxxxxxxxxxxxxxxxxxxxxxxxxxxxxxxxxxxxxxxxxxxxxxxxxxxxxxxxxxxxxxxxxxxx</v>
      </c>
    </row>
    <row r="134" spans="1:134" x14ac:dyDescent="0.2">
      <c r="A134" s="280">
        <v>5109</v>
      </c>
      <c r="B134" s="1442" t="s">
        <v>201</v>
      </c>
      <c r="C134" s="1535">
        <f>SUMPRODUCT(SUMIF(' Subsidiary Trial Balance Input'!$A:$A,'Subsidiary TB Converter '!$G134:$EC134,' Subsidiary Trial Balance Input'!C:C))</f>
        <v>0</v>
      </c>
      <c r="D134" s="1535">
        <f>SUMPRODUCT(SUMIF(' Subsidiary Trial Balance Input'!$A:$A,'Subsidiary TB Converter '!$G134:$EC134,' Subsidiary Trial Balance Input'!D:D))</f>
        <v>0</v>
      </c>
      <c r="E134" s="1535">
        <f>SUMPRODUCT(SUMIF(' Subsidiary Trial Balance Input'!$A:$A,'Subsidiary TB Converter '!$G134:$EC134,' Subsidiary Trial Balance Input'!E:E))</f>
        <v>0</v>
      </c>
      <c r="F134" s="1535">
        <f>SUMPRODUCT(SUMIF(' Subsidiary Trial Balance Input'!$A:$A,'Subsidiary TB Converter '!$G134:$EC134,' Subsidiary Trial Balance Input'!F:F))</f>
        <v>0</v>
      </c>
      <c r="G134" s="1108"/>
      <c r="I134" s="1108"/>
      <c r="J134" s="1108"/>
      <c r="K134" s="1000"/>
      <c r="L134" s="1000"/>
      <c r="M134" s="1000"/>
      <c r="N134" s="1000"/>
      <c r="O134" s="1000"/>
      <c r="P134" s="1000"/>
      <c r="Q134" s="1000"/>
      <c r="R134" s="1000"/>
      <c r="S134" s="1000"/>
      <c r="T134" s="1000"/>
      <c r="U134" s="1000"/>
      <c r="V134" s="1000"/>
      <c r="W134" s="1000"/>
      <c r="X134" s="1000"/>
      <c r="Y134" s="1000"/>
      <c r="Z134" s="1000"/>
      <c r="AA134" s="1000"/>
      <c r="AB134" s="1000"/>
      <c r="AC134" s="1000"/>
      <c r="AD134" s="1000"/>
      <c r="AE134" s="1000"/>
      <c r="AF134" s="1000"/>
      <c r="AG134" s="1000"/>
      <c r="AH134" s="1000"/>
      <c r="AI134" s="1000"/>
      <c r="AJ134" s="1000"/>
      <c r="AK134" s="1000"/>
      <c r="AL134" s="1000"/>
      <c r="AM134" s="1000"/>
      <c r="AN134" s="1000"/>
      <c r="AO134" s="1000"/>
      <c r="AP134" s="1000"/>
      <c r="AQ134" s="1000"/>
      <c r="AR134" s="1000"/>
      <c r="AS134" s="1000"/>
      <c r="AT134" s="1000"/>
      <c r="AU134" s="1000"/>
      <c r="AV134" s="1000"/>
      <c r="AW134" s="1000"/>
      <c r="AX134" s="1000"/>
      <c r="AY134" s="1000"/>
      <c r="AZ134" s="1000"/>
      <c r="BA134" s="1000"/>
      <c r="BB134" s="1000"/>
      <c r="BC134" s="1000"/>
      <c r="BD134" s="1000"/>
      <c r="BE134" s="1000"/>
      <c r="BF134" s="1000"/>
      <c r="BG134" s="1000"/>
      <c r="BH134" s="1000"/>
      <c r="BI134" s="1000"/>
      <c r="BJ134" s="1000"/>
      <c r="BK134" s="1000"/>
      <c r="BL134" s="1000"/>
      <c r="BM134" s="1000"/>
      <c r="BN134" s="1000"/>
      <c r="BO134" s="1000"/>
      <c r="BP134" s="1000"/>
      <c r="BQ134" s="1000"/>
      <c r="BR134" s="1000"/>
      <c r="BS134" s="1000"/>
      <c r="BT134" s="1000"/>
      <c r="BU134" s="1000"/>
      <c r="BV134" s="1000"/>
      <c r="BW134" s="1000"/>
      <c r="BX134" s="1000"/>
      <c r="BY134" s="1000"/>
      <c r="BZ134" s="1000"/>
      <c r="CA134" s="1000"/>
      <c r="CB134" s="1000"/>
      <c r="CC134" s="1000"/>
      <c r="CD134" s="1000"/>
      <c r="CE134" s="1000"/>
      <c r="CF134" s="1000"/>
      <c r="CG134" s="1000"/>
      <c r="CH134" s="1000"/>
      <c r="CI134" s="1000"/>
      <c r="CJ134" s="1000"/>
      <c r="CK134" s="1000"/>
      <c r="CL134" s="1000"/>
      <c r="CM134" s="1000"/>
      <c r="CN134" s="1000"/>
      <c r="CO134" s="1000"/>
      <c r="CP134" s="1000"/>
      <c r="CQ134" s="1000"/>
      <c r="CR134" s="1000"/>
      <c r="CS134" s="1000"/>
      <c r="CT134" s="1000"/>
      <c r="CU134" s="1000"/>
      <c r="CV134" s="1000"/>
      <c r="CW134" s="1000"/>
      <c r="CX134" s="1000"/>
      <c r="CY134" s="1000"/>
      <c r="CZ134" s="1000"/>
      <c r="DA134" s="1000"/>
      <c r="DB134" s="1000"/>
      <c r="DC134" s="1000"/>
      <c r="DD134" s="1000"/>
      <c r="DE134" s="1000"/>
      <c r="DF134" s="1000"/>
      <c r="DG134" s="1000"/>
      <c r="DH134" s="1000"/>
      <c r="DI134" s="1000"/>
      <c r="DJ134" s="1000"/>
      <c r="DK134" s="1000"/>
      <c r="DL134" s="1000"/>
      <c r="DM134" s="1000"/>
      <c r="DN134" s="1000"/>
      <c r="DO134" s="1000"/>
      <c r="DP134" s="1000"/>
      <c r="DQ134" s="1000"/>
      <c r="DR134" s="1000"/>
      <c r="DS134" s="1000"/>
      <c r="DT134" s="1000"/>
      <c r="DU134" s="1000"/>
      <c r="DV134" s="1000"/>
      <c r="DW134" s="1000"/>
      <c r="DX134" s="1000"/>
      <c r="DY134" s="1000"/>
      <c r="DZ134" s="1000"/>
      <c r="EA134" s="1000"/>
      <c r="EB134" s="1000"/>
      <c r="EC134" s="1000"/>
      <c r="ED134" s="269" t="str">
        <f t="shared" si="1"/>
        <v>xxxxxxxxxxxxxxxxxxxxxxxxxxxxxxxxxxxxxxxxxxxxxxxxxxxxxxxxxxxxxxxxxxxxxxxxxxxxxxxxxxxxxxxxxxxxxxxxxxxxxxxxxxxxxxxxxxxxxxxxxxxxxxxx</v>
      </c>
    </row>
    <row r="135" spans="1:134" x14ac:dyDescent="0.2">
      <c r="A135" s="280">
        <v>5120</v>
      </c>
      <c r="B135" s="338" t="s">
        <v>202</v>
      </c>
      <c r="C135" s="1535">
        <f>SUMPRODUCT(SUMIF(' Subsidiary Trial Balance Input'!$A:$A,'Subsidiary TB Converter '!$G135:$EC135,' Subsidiary Trial Balance Input'!C:C))</f>
        <v>0</v>
      </c>
      <c r="D135" s="1535">
        <f>SUMPRODUCT(SUMIF(' Subsidiary Trial Balance Input'!$A:$A,'Subsidiary TB Converter '!$G135:$EC135,' Subsidiary Trial Balance Input'!D:D))</f>
        <v>0</v>
      </c>
      <c r="E135" s="1535">
        <f>SUMPRODUCT(SUMIF(' Subsidiary Trial Balance Input'!$A:$A,'Subsidiary TB Converter '!$G135:$EC135,' Subsidiary Trial Balance Input'!E:E))</f>
        <v>0</v>
      </c>
      <c r="F135" s="1535">
        <f>SUMPRODUCT(SUMIF(' Subsidiary Trial Balance Input'!$A:$A,'Subsidiary TB Converter '!$G135:$EC135,' Subsidiary Trial Balance Input'!F:F))</f>
        <v>0</v>
      </c>
      <c r="G135" s="1000"/>
      <c r="H135" s="1000"/>
      <c r="I135" s="1000"/>
      <c r="J135" s="1000"/>
      <c r="K135" s="1000"/>
      <c r="L135" s="1000"/>
      <c r="M135" s="1000"/>
      <c r="N135" s="1000"/>
      <c r="O135" s="1000"/>
      <c r="P135" s="1000"/>
      <c r="Q135" s="1000"/>
      <c r="R135" s="1000"/>
      <c r="S135" s="1000"/>
      <c r="T135" s="1000"/>
      <c r="U135" s="1000"/>
      <c r="V135" s="1000"/>
      <c r="W135" s="1000"/>
      <c r="X135" s="1000"/>
      <c r="Y135" s="1000"/>
      <c r="Z135" s="1000"/>
      <c r="AA135" s="1000"/>
      <c r="AB135" s="1000"/>
      <c r="AC135" s="1000"/>
      <c r="AD135" s="1000"/>
      <c r="AE135" s="1000"/>
      <c r="AF135" s="1000"/>
      <c r="AG135" s="1000"/>
      <c r="AH135" s="1000"/>
      <c r="AI135" s="1000"/>
      <c r="AJ135" s="1000"/>
      <c r="AK135" s="1000"/>
      <c r="AL135" s="1000"/>
      <c r="AM135" s="1000"/>
      <c r="AN135" s="1000"/>
      <c r="AO135" s="1000"/>
      <c r="AP135" s="1000"/>
      <c r="AQ135" s="1000"/>
      <c r="AR135" s="1000"/>
      <c r="AS135" s="1000"/>
      <c r="AT135" s="1000"/>
      <c r="AU135" s="1000"/>
      <c r="AV135" s="1000"/>
      <c r="AW135" s="1000"/>
      <c r="AX135" s="1000"/>
      <c r="AY135" s="1000"/>
      <c r="AZ135" s="1000"/>
      <c r="BA135" s="1000"/>
      <c r="BB135" s="1000"/>
      <c r="BC135" s="1000"/>
      <c r="BD135" s="1000"/>
      <c r="BE135" s="1000"/>
      <c r="BF135" s="1000"/>
      <c r="BG135" s="1000"/>
      <c r="BH135" s="1000"/>
      <c r="BI135" s="1000"/>
      <c r="BJ135" s="1000"/>
      <c r="BK135" s="1000"/>
      <c r="BL135" s="1000"/>
      <c r="BM135" s="1000"/>
      <c r="BN135" s="1000"/>
      <c r="BO135" s="1000"/>
      <c r="BP135" s="1000"/>
      <c r="BQ135" s="1000"/>
      <c r="BR135" s="1000"/>
      <c r="BS135" s="1000"/>
      <c r="BT135" s="1000"/>
      <c r="BU135" s="1000"/>
      <c r="BV135" s="1000"/>
      <c r="BW135" s="1000"/>
      <c r="BX135" s="1000"/>
      <c r="BY135" s="1000"/>
      <c r="BZ135" s="1000"/>
      <c r="CA135" s="1000"/>
      <c r="CB135" s="1000"/>
      <c r="CC135" s="1000"/>
      <c r="CD135" s="1000"/>
      <c r="CE135" s="1000"/>
      <c r="CF135" s="1000"/>
      <c r="CG135" s="1000"/>
      <c r="CH135" s="1000"/>
      <c r="CI135" s="1000"/>
      <c r="CJ135" s="1000"/>
      <c r="CK135" s="1000"/>
      <c r="CL135" s="1000"/>
      <c r="CM135" s="1000"/>
      <c r="CN135" s="1000"/>
      <c r="CO135" s="1000"/>
      <c r="CP135" s="1000"/>
      <c r="CQ135" s="1000"/>
      <c r="CR135" s="1000"/>
      <c r="CS135" s="1000"/>
      <c r="CT135" s="1000"/>
      <c r="CU135" s="1000"/>
      <c r="CV135" s="1000"/>
      <c r="CW135" s="1000"/>
      <c r="CX135" s="1000"/>
      <c r="CY135" s="1000"/>
      <c r="CZ135" s="1000"/>
      <c r="DA135" s="1000"/>
      <c r="DB135" s="1000"/>
      <c r="DC135" s="1000"/>
      <c r="DD135" s="1000"/>
      <c r="DE135" s="1000"/>
      <c r="DF135" s="1000"/>
      <c r="DG135" s="1000"/>
      <c r="DH135" s="1000"/>
      <c r="DI135" s="1000"/>
      <c r="DJ135" s="1000"/>
      <c r="DK135" s="1000"/>
      <c r="DL135" s="1000"/>
      <c r="DM135" s="1000"/>
      <c r="DN135" s="1000"/>
      <c r="DO135" s="1000"/>
      <c r="DP135" s="1000"/>
      <c r="DQ135" s="1000"/>
      <c r="DR135" s="1000"/>
      <c r="DS135" s="1000"/>
      <c r="DT135" s="1000"/>
      <c r="DU135" s="1000"/>
      <c r="DV135" s="1000"/>
      <c r="DW135" s="1000"/>
      <c r="DX135" s="1000"/>
      <c r="DY135" s="1000"/>
      <c r="DZ135" s="1000"/>
      <c r="EA135" s="1000"/>
      <c r="EB135" s="1000"/>
      <c r="EC135" s="1000"/>
      <c r="ED135" s="269" t="str">
        <f t="shared" si="1"/>
        <v>xxxxxxxxxxxxxxxxxxxxxxxxxxxxxxxxxxxxxxxxxxxxxxxxxxxxxxxxxxxxxxxxxxxxxxxxxxxxxxxxxxxxxxxxxxxxxxxxxxxxxxxxxxxxxxxxxxxxxxxxxxxxxxxx</v>
      </c>
    </row>
    <row r="136" spans="1:134" x14ac:dyDescent="0.2">
      <c r="A136" s="280">
        <v>5210</v>
      </c>
      <c r="B136" s="338" t="s">
        <v>203</v>
      </c>
      <c r="C136" s="1535">
        <f>SUMPRODUCT(SUMIF(' Subsidiary Trial Balance Input'!$A:$A,'Subsidiary TB Converter '!$G136:$EC136,' Subsidiary Trial Balance Input'!C:C))</f>
        <v>0</v>
      </c>
      <c r="D136" s="1535">
        <f>SUMPRODUCT(SUMIF(' Subsidiary Trial Balance Input'!$A:$A,'Subsidiary TB Converter '!$G136:$EC136,' Subsidiary Trial Balance Input'!D:D))</f>
        <v>0</v>
      </c>
      <c r="E136" s="1535">
        <f>SUMPRODUCT(SUMIF(' Subsidiary Trial Balance Input'!$A:$A,'Subsidiary TB Converter '!$G136:$EC136,' Subsidiary Trial Balance Input'!E:E))</f>
        <v>0</v>
      </c>
      <c r="F136" s="1535">
        <f>SUMPRODUCT(SUMIF(' Subsidiary Trial Balance Input'!$A:$A,'Subsidiary TB Converter '!$G136:$EC136,' Subsidiary Trial Balance Input'!F:F))</f>
        <v>0</v>
      </c>
      <c r="G136" s="1000"/>
      <c r="H136" s="1000"/>
      <c r="I136" s="1000"/>
      <c r="J136" s="1000"/>
      <c r="K136" s="1000"/>
      <c r="L136" s="1000"/>
      <c r="M136" s="1000"/>
      <c r="N136" s="1000"/>
      <c r="O136" s="1000"/>
      <c r="P136" s="1000"/>
      <c r="Q136" s="1000"/>
      <c r="R136" s="1000"/>
      <c r="S136" s="1000"/>
      <c r="T136" s="1000"/>
      <c r="U136" s="1000"/>
      <c r="V136" s="1000"/>
      <c r="W136" s="1000"/>
      <c r="X136" s="1000"/>
      <c r="Y136" s="1000"/>
      <c r="Z136" s="1000"/>
      <c r="AA136" s="1000"/>
      <c r="AB136" s="1000"/>
      <c r="AC136" s="1000"/>
      <c r="AD136" s="1000"/>
      <c r="AE136" s="1000"/>
      <c r="AF136" s="1000"/>
      <c r="AG136" s="1000"/>
      <c r="AH136" s="1000"/>
      <c r="AI136" s="1000"/>
      <c r="AJ136" s="1000"/>
      <c r="AK136" s="1000"/>
      <c r="AL136" s="1000"/>
      <c r="AM136" s="1000"/>
      <c r="AN136" s="1000"/>
      <c r="AO136" s="1000"/>
      <c r="AP136" s="1000"/>
      <c r="AQ136" s="1000"/>
      <c r="AR136" s="1000"/>
      <c r="AS136" s="1000"/>
      <c r="AT136" s="1000"/>
      <c r="AU136" s="1000"/>
      <c r="AV136" s="1000"/>
      <c r="AW136" s="1000"/>
      <c r="AX136" s="1000"/>
      <c r="AY136" s="1000"/>
      <c r="AZ136" s="1000"/>
      <c r="BA136" s="1000"/>
      <c r="BB136" s="1000"/>
      <c r="BC136" s="1000"/>
      <c r="BD136" s="1000"/>
      <c r="BE136" s="1000"/>
      <c r="BF136" s="1000"/>
      <c r="BG136" s="1000"/>
      <c r="BH136" s="1000"/>
      <c r="BI136" s="1000"/>
      <c r="BJ136" s="1000"/>
      <c r="BK136" s="1000"/>
      <c r="BL136" s="1000"/>
      <c r="BM136" s="1000"/>
      <c r="BN136" s="1000"/>
      <c r="BO136" s="1000"/>
      <c r="BP136" s="1000"/>
      <c r="BQ136" s="1000"/>
      <c r="BR136" s="1000"/>
      <c r="BS136" s="1000"/>
      <c r="BT136" s="1000"/>
      <c r="BU136" s="1000"/>
      <c r="BV136" s="1000"/>
      <c r="BW136" s="1000"/>
      <c r="BX136" s="1000"/>
      <c r="BY136" s="1000"/>
      <c r="BZ136" s="1000"/>
      <c r="CA136" s="1000"/>
      <c r="CB136" s="1000"/>
      <c r="CC136" s="1000"/>
      <c r="CD136" s="1000"/>
      <c r="CE136" s="1000"/>
      <c r="CF136" s="1000"/>
      <c r="CG136" s="1000"/>
      <c r="CH136" s="1000"/>
      <c r="CI136" s="1000"/>
      <c r="CJ136" s="1000"/>
      <c r="CK136" s="1000"/>
      <c r="CL136" s="1000"/>
      <c r="CM136" s="1000"/>
      <c r="CN136" s="1000"/>
      <c r="CO136" s="1000"/>
      <c r="CP136" s="1000"/>
      <c r="CQ136" s="1000"/>
      <c r="CR136" s="1000"/>
      <c r="CS136" s="1000"/>
      <c r="CT136" s="1000"/>
      <c r="CU136" s="1000"/>
      <c r="CV136" s="1000"/>
      <c r="CW136" s="1000"/>
      <c r="CX136" s="1000"/>
      <c r="CY136" s="1000"/>
      <c r="CZ136" s="1000"/>
      <c r="DA136" s="1000"/>
      <c r="DB136" s="1000"/>
      <c r="DC136" s="1000"/>
      <c r="DD136" s="1000"/>
      <c r="DE136" s="1000"/>
      <c r="DF136" s="1000"/>
      <c r="DG136" s="1000"/>
      <c r="DH136" s="1000"/>
      <c r="DI136" s="1000"/>
      <c r="DJ136" s="1000"/>
      <c r="DK136" s="1000"/>
      <c r="DL136" s="1000"/>
      <c r="DM136" s="1000"/>
      <c r="DN136" s="1000"/>
      <c r="DO136" s="1000"/>
      <c r="DP136" s="1000"/>
      <c r="DQ136" s="1000"/>
      <c r="DR136" s="1000"/>
      <c r="DS136" s="1000"/>
      <c r="DT136" s="1000"/>
      <c r="DU136" s="1000"/>
      <c r="DV136" s="1000"/>
      <c r="DW136" s="1000"/>
      <c r="DX136" s="1000"/>
      <c r="DY136" s="1000"/>
      <c r="DZ136" s="1000"/>
      <c r="EA136" s="1000"/>
      <c r="EB136" s="1000"/>
      <c r="EC136" s="1000"/>
      <c r="ED136" s="269" t="str">
        <f t="shared" si="1"/>
        <v>xxxxxxxxxxxxxxxxxxxxxxxxxxxxxxxxxxxxxxxxxxxxxxxxxxxxxxxxxxxxxxxxxxxxxxxxxxxxxxxxxxxxxxxxxxxxxxxxxxxxxxxxxxxxxxxxxxxxxxxxxxxxxxxx</v>
      </c>
    </row>
    <row r="137" spans="1:134" x14ac:dyDescent="0.2">
      <c r="A137" s="280"/>
      <c r="B137" s="587"/>
      <c r="C137" s="1535"/>
      <c r="D137" s="1535"/>
      <c r="E137" s="1535"/>
      <c r="F137" s="1535"/>
      <c r="G137" s="1000"/>
      <c r="H137" s="1000"/>
      <c r="I137" s="1000"/>
      <c r="J137" s="1000"/>
      <c r="K137" s="1000"/>
      <c r="L137" s="1000"/>
      <c r="M137" s="1000"/>
      <c r="N137" s="1000"/>
      <c r="O137" s="1000"/>
      <c r="P137" s="1000"/>
      <c r="Q137" s="1000"/>
      <c r="R137" s="1000"/>
      <c r="S137" s="1000"/>
      <c r="T137" s="1000"/>
      <c r="U137" s="1000"/>
      <c r="V137" s="1000"/>
      <c r="W137" s="1000"/>
      <c r="X137" s="1000"/>
      <c r="Y137" s="1000"/>
      <c r="Z137" s="1000"/>
      <c r="AA137" s="1000"/>
      <c r="AB137" s="1000"/>
      <c r="AC137" s="1000"/>
      <c r="AD137" s="1000"/>
      <c r="AE137" s="1000"/>
      <c r="AF137" s="1000"/>
      <c r="AG137" s="1000"/>
      <c r="AH137" s="1000"/>
      <c r="AI137" s="1000"/>
      <c r="AJ137" s="1000"/>
      <c r="AK137" s="1000"/>
      <c r="AL137" s="1000"/>
      <c r="AM137" s="1000"/>
      <c r="AN137" s="1000"/>
      <c r="AO137" s="1000"/>
      <c r="AP137" s="1000"/>
      <c r="AQ137" s="1000"/>
      <c r="AR137" s="1000"/>
      <c r="AS137" s="1000"/>
      <c r="AT137" s="1000"/>
      <c r="AU137" s="1000"/>
      <c r="AV137" s="1000"/>
      <c r="AW137" s="1000"/>
      <c r="AX137" s="1000"/>
      <c r="AY137" s="1000"/>
      <c r="AZ137" s="1000"/>
      <c r="BA137" s="1000"/>
      <c r="BB137" s="1000"/>
      <c r="BC137" s="1000"/>
      <c r="BD137" s="1000"/>
      <c r="BE137" s="1000"/>
      <c r="BF137" s="1000"/>
      <c r="BG137" s="1000"/>
      <c r="BH137" s="1000"/>
      <c r="BI137" s="1000"/>
      <c r="BJ137" s="1000"/>
      <c r="BK137" s="1000"/>
      <c r="BL137" s="1000"/>
      <c r="BM137" s="1000"/>
      <c r="BN137" s="1000"/>
      <c r="BO137" s="1000"/>
      <c r="BP137" s="1000"/>
      <c r="BQ137" s="1000"/>
      <c r="BR137" s="1000"/>
      <c r="BS137" s="1000"/>
      <c r="BT137" s="1000"/>
      <c r="BU137" s="1000"/>
      <c r="BV137" s="1000"/>
      <c r="BW137" s="1000"/>
      <c r="BX137" s="1000"/>
      <c r="BY137" s="1000"/>
      <c r="BZ137" s="1000"/>
      <c r="CA137" s="1000"/>
      <c r="CB137" s="1000"/>
      <c r="CC137" s="1000"/>
      <c r="CD137" s="1000"/>
      <c r="CE137" s="1000"/>
      <c r="CF137" s="1000"/>
      <c r="CG137" s="1000"/>
      <c r="CH137" s="1000"/>
      <c r="CI137" s="1000"/>
      <c r="CJ137" s="1000"/>
      <c r="CK137" s="1000"/>
      <c r="CL137" s="1000"/>
      <c r="CM137" s="1000"/>
      <c r="CN137" s="1000"/>
      <c r="CO137" s="1000"/>
      <c r="CP137" s="1000"/>
      <c r="CQ137" s="1000"/>
      <c r="CR137" s="1000"/>
      <c r="CS137" s="1000"/>
      <c r="CT137" s="1000"/>
      <c r="CU137" s="1000"/>
      <c r="CV137" s="1000"/>
      <c r="CW137" s="1000"/>
      <c r="CX137" s="1000"/>
      <c r="CY137" s="1000"/>
      <c r="CZ137" s="1000"/>
      <c r="DA137" s="1000"/>
      <c r="DB137" s="1000"/>
      <c r="DC137" s="1000"/>
      <c r="DD137" s="1000"/>
      <c r="DE137" s="1000"/>
      <c r="DF137" s="1000"/>
      <c r="DG137" s="1000"/>
      <c r="DH137" s="1000"/>
      <c r="DI137" s="1000"/>
      <c r="DJ137" s="1000"/>
      <c r="DK137" s="1000"/>
      <c r="DL137" s="1000"/>
      <c r="DM137" s="1000"/>
      <c r="DN137" s="1000"/>
      <c r="DO137" s="1000"/>
      <c r="DP137" s="1000"/>
      <c r="DQ137" s="1000"/>
      <c r="DR137" s="1000"/>
      <c r="DS137" s="1000"/>
      <c r="DT137" s="1000"/>
      <c r="DU137" s="1000"/>
      <c r="DV137" s="1000"/>
      <c r="DW137" s="1000"/>
      <c r="DX137" s="1000"/>
      <c r="DY137" s="1000"/>
      <c r="DZ137" s="1000"/>
      <c r="EA137" s="1000"/>
      <c r="EB137" s="1000"/>
      <c r="EC137" s="1000"/>
      <c r="ED137" s="269" t="str">
        <f t="shared" si="1"/>
        <v>xxxxxxxxxxxxxxxxxxxxxxxxxxxxxxxxxxxxxxxxxxxxxxxxxxxxxxxxxxxxxxxxxxxxxxxxxxxxxxxxxxxxxxxxxxxxxxxxxxxxxxxxxxxxxxxxxxxxxxxxxxxxxxxx</v>
      </c>
    </row>
    <row r="138" spans="1:134" x14ac:dyDescent="0.2">
      <c r="A138" s="342"/>
      <c r="B138" s="344" t="s">
        <v>204</v>
      </c>
      <c r="C138" s="1538"/>
      <c r="D138" s="1538"/>
      <c r="E138" s="1538"/>
      <c r="F138" s="1538"/>
      <c r="G138" s="1002"/>
      <c r="H138" s="1002"/>
      <c r="I138" s="1002"/>
      <c r="J138" s="1002"/>
      <c r="K138" s="1002"/>
      <c r="L138" s="1002"/>
      <c r="M138" s="1002"/>
      <c r="N138" s="1002"/>
      <c r="O138" s="1002"/>
      <c r="P138" s="1002"/>
      <c r="Q138" s="1002"/>
      <c r="R138" s="1002"/>
      <c r="S138" s="1002"/>
      <c r="T138" s="1002"/>
      <c r="U138" s="1002"/>
      <c r="V138" s="1002"/>
      <c r="W138" s="1002"/>
      <c r="X138" s="1002"/>
      <c r="Y138" s="1002"/>
      <c r="Z138" s="1002"/>
      <c r="AA138" s="1002"/>
      <c r="AB138" s="1002"/>
      <c r="AC138" s="1002"/>
      <c r="AD138" s="1002"/>
      <c r="AE138" s="1002"/>
      <c r="AF138" s="1002"/>
      <c r="AG138" s="1002"/>
      <c r="AH138" s="1002"/>
      <c r="AI138" s="1002"/>
      <c r="AJ138" s="1002"/>
      <c r="AK138" s="1002"/>
      <c r="AL138" s="1002"/>
      <c r="AM138" s="1002"/>
      <c r="AN138" s="1002"/>
      <c r="AO138" s="1002"/>
      <c r="AP138" s="1002"/>
      <c r="AQ138" s="1002"/>
      <c r="AR138" s="1002"/>
      <c r="AS138" s="1002"/>
      <c r="AT138" s="1002"/>
      <c r="AU138" s="1002"/>
      <c r="AV138" s="1002"/>
      <c r="AW138" s="1002"/>
      <c r="AX138" s="1002"/>
      <c r="AY138" s="1002"/>
      <c r="AZ138" s="1002"/>
      <c r="BA138" s="1002"/>
      <c r="BB138" s="1002"/>
      <c r="BC138" s="1002"/>
      <c r="BD138" s="1002"/>
      <c r="BE138" s="1002"/>
      <c r="BF138" s="1002"/>
      <c r="BG138" s="1002"/>
      <c r="BH138" s="1002"/>
      <c r="BI138" s="1002"/>
      <c r="BJ138" s="1002"/>
      <c r="BK138" s="1002"/>
      <c r="BL138" s="1002"/>
      <c r="BM138" s="1002"/>
      <c r="BN138" s="1002"/>
      <c r="BO138" s="1002"/>
      <c r="BP138" s="1002"/>
      <c r="BQ138" s="1002"/>
      <c r="BR138" s="1002"/>
      <c r="BS138" s="1002"/>
      <c r="BT138" s="1002"/>
      <c r="BU138" s="1002"/>
      <c r="BV138" s="1002"/>
      <c r="BW138" s="1002"/>
      <c r="BX138" s="1002"/>
      <c r="BY138" s="1002"/>
      <c r="BZ138" s="1002"/>
      <c r="CA138" s="1002"/>
      <c r="CB138" s="1002"/>
      <c r="CC138" s="1002"/>
      <c r="CD138" s="1002"/>
      <c r="CE138" s="1002"/>
      <c r="CF138" s="1002"/>
      <c r="CG138" s="1002"/>
      <c r="CH138" s="1002"/>
      <c r="CI138" s="1002"/>
      <c r="CJ138" s="1002"/>
      <c r="CK138" s="1002"/>
      <c r="CL138" s="1002"/>
      <c r="CM138" s="1002"/>
      <c r="CN138" s="1002"/>
      <c r="CO138" s="1002"/>
      <c r="CP138" s="1002"/>
      <c r="CQ138" s="1002"/>
      <c r="CR138" s="1002"/>
      <c r="CS138" s="1002"/>
      <c r="CT138" s="1002"/>
      <c r="CU138" s="1002"/>
      <c r="CV138" s="1002"/>
      <c r="CW138" s="1002"/>
      <c r="CX138" s="1002"/>
      <c r="CY138" s="1002"/>
      <c r="CZ138" s="1002"/>
      <c r="DA138" s="1002"/>
      <c r="DB138" s="1002"/>
      <c r="DC138" s="1002"/>
      <c r="DD138" s="1002"/>
      <c r="DE138" s="1002"/>
      <c r="DF138" s="1002"/>
      <c r="DG138" s="1002"/>
      <c r="DH138" s="1002"/>
      <c r="DI138" s="1002"/>
      <c r="DJ138" s="1002"/>
      <c r="DK138" s="1002"/>
      <c r="DL138" s="1002"/>
      <c r="DM138" s="1002"/>
      <c r="DN138" s="1002"/>
      <c r="DO138" s="1002"/>
      <c r="DP138" s="1002"/>
      <c r="DQ138" s="1002"/>
      <c r="DR138" s="1002"/>
      <c r="DS138" s="1002"/>
      <c r="DT138" s="1002"/>
      <c r="DU138" s="1002"/>
      <c r="DV138" s="1002"/>
      <c r="DW138" s="1002"/>
      <c r="DX138" s="1002"/>
      <c r="DY138" s="1002"/>
      <c r="DZ138" s="1002"/>
      <c r="EA138" s="1002"/>
      <c r="EB138" s="1002"/>
      <c r="EC138" s="1002"/>
      <c r="ED138" s="269" t="str">
        <f t="shared" si="1"/>
        <v>xxxxxxxxxxxxxxxxxxxxxxxxxxxxxxxxxxxxxxxxxxxxxxxxxxxxxxxxxxxxxxxxxxxxxxxxxxxxxxxxxxxxxxxxxxxxxxxxxxxxxxxxxxxxxxxxxxxxxxxxxxxxxxxx</v>
      </c>
    </row>
    <row r="139" spans="1:134" x14ac:dyDescent="0.2">
      <c r="A139" s="280"/>
      <c r="B139" s="909" t="s">
        <v>200</v>
      </c>
      <c r="C139" s="1535"/>
      <c r="D139" s="1535"/>
      <c r="E139" s="1535"/>
      <c r="F139" s="1535"/>
      <c r="G139" s="998"/>
      <c r="H139" s="998"/>
      <c r="I139" s="998"/>
      <c r="J139" s="998"/>
      <c r="K139" s="998"/>
      <c r="L139" s="998"/>
      <c r="M139" s="998"/>
      <c r="N139" s="998"/>
      <c r="O139" s="998"/>
      <c r="P139" s="998"/>
      <c r="Q139" s="998"/>
      <c r="R139" s="998"/>
      <c r="S139" s="998"/>
      <c r="T139" s="998"/>
      <c r="U139" s="998"/>
      <c r="V139" s="998"/>
      <c r="W139" s="998"/>
      <c r="X139" s="998"/>
      <c r="Y139" s="998"/>
      <c r="Z139" s="998"/>
      <c r="AA139" s="998"/>
      <c r="AB139" s="998"/>
      <c r="AC139" s="998"/>
      <c r="AD139" s="998"/>
      <c r="AE139" s="998"/>
      <c r="AF139" s="998"/>
      <c r="AG139" s="998"/>
      <c r="AH139" s="998"/>
      <c r="AI139" s="998"/>
      <c r="AJ139" s="998"/>
      <c r="AK139" s="998"/>
      <c r="AL139" s="998"/>
      <c r="AM139" s="998"/>
      <c r="AN139" s="998"/>
      <c r="AO139" s="998"/>
      <c r="AP139" s="998"/>
      <c r="AQ139" s="998"/>
      <c r="AR139" s="998"/>
      <c r="AS139" s="998"/>
      <c r="AT139" s="998"/>
      <c r="AU139" s="998"/>
      <c r="AV139" s="998"/>
      <c r="AW139" s="998"/>
      <c r="AX139" s="998"/>
      <c r="AY139" s="998"/>
      <c r="AZ139" s="998"/>
      <c r="BA139" s="998"/>
      <c r="BB139" s="998"/>
      <c r="BC139" s="998"/>
      <c r="BD139" s="998"/>
      <c r="BE139" s="998"/>
      <c r="BF139" s="998"/>
      <c r="BG139" s="998"/>
      <c r="BH139" s="998"/>
      <c r="BI139" s="998"/>
      <c r="BJ139" s="998"/>
      <c r="BK139" s="998"/>
      <c r="BL139" s="998"/>
      <c r="BM139" s="998"/>
      <c r="BN139" s="998"/>
      <c r="BO139" s="998"/>
      <c r="BP139" s="998"/>
      <c r="BQ139" s="998"/>
      <c r="BR139" s="998"/>
      <c r="BS139" s="998"/>
      <c r="BT139" s="998"/>
      <c r="BU139" s="998"/>
      <c r="BV139" s="998"/>
      <c r="BW139" s="998"/>
      <c r="BX139" s="998"/>
      <c r="BY139" s="998"/>
      <c r="BZ139" s="998"/>
      <c r="CA139" s="998"/>
      <c r="CB139" s="998"/>
      <c r="CC139" s="998"/>
      <c r="CD139" s="998"/>
      <c r="CE139" s="998"/>
      <c r="CF139" s="998"/>
      <c r="CG139" s="998"/>
      <c r="CH139" s="998"/>
      <c r="CI139" s="998"/>
      <c r="CJ139" s="998"/>
      <c r="CK139" s="998"/>
      <c r="CL139" s="998"/>
      <c r="CM139" s="998"/>
      <c r="CN139" s="998"/>
      <c r="CO139" s="998"/>
      <c r="CP139" s="998"/>
      <c r="CQ139" s="998"/>
      <c r="CR139" s="998"/>
      <c r="CS139" s="998"/>
      <c r="CT139" s="998"/>
      <c r="CU139" s="998"/>
      <c r="CV139" s="998"/>
      <c r="CW139" s="998"/>
      <c r="CX139" s="998"/>
      <c r="CY139" s="998"/>
      <c r="CZ139" s="998"/>
      <c r="DA139" s="998"/>
      <c r="DB139" s="998"/>
      <c r="DC139" s="998"/>
      <c r="DD139" s="998"/>
      <c r="DE139" s="998"/>
      <c r="DF139" s="998"/>
      <c r="DG139" s="998"/>
      <c r="DH139" s="998"/>
      <c r="DI139" s="998"/>
      <c r="DJ139" s="998"/>
      <c r="DK139" s="998"/>
      <c r="DL139" s="998"/>
      <c r="DM139" s="998"/>
      <c r="DN139" s="998"/>
      <c r="DO139" s="998"/>
      <c r="DP139" s="998"/>
      <c r="DQ139" s="998"/>
      <c r="DR139" s="998"/>
      <c r="DS139" s="998"/>
      <c r="DT139" s="998"/>
      <c r="DU139" s="998"/>
      <c r="DV139" s="998"/>
      <c r="DW139" s="998"/>
      <c r="DX139" s="998"/>
      <c r="DY139" s="998"/>
      <c r="DZ139" s="998"/>
      <c r="EA139" s="998"/>
      <c r="EB139" s="998"/>
      <c r="EC139" s="998"/>
      <c r="ED139" s="269" t="str">
        <f t="shared" si="1"/>
        <v>xxxxxxxxxxxxxxxxxxxxxxxxxxxxxxxxxxxxxxxxxxxxxxxxxxxxxxxxxxxxxxxxxxxxxxxxxxxxxxxxxxxxxxxxxxxxxxxxxxxxxxxxxxxxxxxxxxxxxxxxxxxxxxxx</v>
      </c>
    </row>
    <row r="140" spans="1:134" x14ac:dyDescent="0.2">
      <c r="A140" s="280">
        <v>5129</v>
      </c>
      <c r="B140" s="338" t="s">
        <v>205</v>
      </c>
      <c r="C140" s="1535">
        <f>SUMPRODUCT(SUMIF(' Subsidiary Trial Balance Input'!$A:$A,'Subsidiary TB Converter '!$G140:$EC140,' Subsidiary Trial Balance Input'!C:C))</f>
        <v>0</v>
      </c>
      <c r="D140" s="1535">
        <f>SUMPRODUCT(SUMIF(' Subsidiary Trial Balance Input'!$A:$A,'Subsidiary TB Converter '!$G140:$EC140,' Subsidiary Trial Balance Input'!D:D))</f>
        <v>0</v>
      </c>
      <c r="E140" s="1535">
        <f>SUMPRODUCT(SUMIF(' Subsidiary Trial Balance Input'!$A:$A,'Subsidiary TB Converter '!$G140:$EC140,' Subsidiary Trial Balance Input'!E:E))</f>
        <v>0</v>
      </c>
      <c r="F140" s="1535">
        <f>SUMPRODUCT(SUMIF(' Subsidiary Trial Balance Input'!$A:$A,'Subsidiary TB Converter '!$G140:$EC140,' Subsidiary Trial Balance Input'!F:F))</f>
        <v>0</v>
      </c>
      <c r="G140" s="1000"/>
      <c r="H140" s="1000"/>
      <c r="I140" s="1000"/>
      <c r="J140" s="1000"/>
      <c r="K140" s="1000"/>
      <c r="L140" s="1000"/>
      <c r="M140" s="1000"/>
      <c r="N140" s="1000"/>
      <c r="O140" s="1000"/>
      <c r="P140" s="1000"/>
      <c r="Q140" s="1000"/>
      <c r="R140" s="1000"/>
      <c r="S140" s="1000"/>
      <c r="T140" s="1000"/>
      <c r="U140" s="1000"/>
      <c r="V140" s="1000"/>
      <c r="W140" s="1000"/>
      <c r="X140" s="1000"/>
      <c r="Y140" s="1000"/>
      <c r="Z140" s="1000"/>
      <c r="AA140" s="1000"/>
      <c r="AB140" s="1000"/>
      <c r="AC140" s="1000"/>
      <c r="AD140" s="1000"/>
      <c r="AE140" s="1000"/>
      <c r="AF140" s="1000"/>
      <c r="AG140" s="1000"/>
      <c r="AH140" s="1000"/>
      <c r="AI140" s="1000"/>
      <c r="AJ140" s="1000"/>
      <c r="AK140" s="1000"/>
      <c r="AL140" s="1000"/>
      <c r="AM140" s="1000"/>
      <c r="AN140" s="1000"/>
      <c r="AO140" s="1000"/>
      <c r="AP140" s="1000"/>
      <c r="AQ140" s="1000"/>
      <c r="AR140" s="1000"/>
      <c r="AS140" s="1000"/>
      <c r="AT140" s="1000"/>
      <c r="AU140" s="1000"/>
      <c r="AV140" s="1000"/>
      <c r="AW140" s="1000"/>
      <c r="AX140" s="1000"/>
      <c r="AY140" s="1000"/>
      <c r="AZ140" s="1000"/>
      <c r="BA140" s="1000"/>
      <c r="BB140" s="1000"/>
      <c r="BC140" s="1000"/>
      <c r="BD140" s="1000"/>
      <c r="BE140" s="1000"/>
      <c r="BF140" s="1000"/>
      <c r="BG140" s="1000"/>
      <c r="BH140" s="1000"/>
      <c r="BI140" s="1000"/>
      <c r="BJ140" s="1000"/>
      <c r="BK140" s="1000"/>
      <c r="BL140" s="1000"/>
      <c r="BM140" s="1000"/>
      <c r="BN140" s="1000"/>
      <c r="BO140" s="1000"/>
      <c r="BP140" s="1000"/>
      <c r="BQ140" s="1000"/>
      <c r="BR140" s="1000"/>
      <c r="BS140" s="1000"/>
      <c r="BT140" s="1000"/>
      <c r="BU140" s="1000"/>
      <c r="BV140" s="1000"/>
      <c r="BW140" s="1000"/>
      <c r="BX140" s="1000"/>
      <c r="BY140" s="1000"/>
      <c r="BZ140" s="1000"/>
      <c r="CA140" s="1000"/>
      <c r="CB140" s="1000"/>
      <c r="CC140" s="1000"/>
      <c r="CD140" s="1000"/>
      <c r="CE140" s="1000"/>
      <c r="CF140" s="1000"/>
      <c r="CG140" s="1000"/>
      <c r="CH140" s="1000"/>
      <c r="CI140" s="1000"/>
      <c r="CJ140" s="1000"/>
      <c r="CK140" s="1000"/>
      <c r="CL140" s="1000"/>
      <c r="CM140" s="1000"/>
      <c r="CN140" s="1000"/>
      <c r="CO140" s="1000"/>
      <c r="CP140" s="1000"/>
      <c r="CQ140" s="1000"/>
      <c r="CR140" s="1000"/>
      <c r="CS140" s="1000"/>
      <c r="CT140" s="1000"/>
      <c r="CU140" s="1000"/>
      <c r="CV140" s="1000"/>
      <c r="CW140" s="1000"/>
      <c r="CX140" s="1000"/>
      <c r="CY140" s="1000"/>
      <c r="CZ140" s="1000"/>
      <c r="DA140" s="1000"/>
      <c r="DB140" s="1000"/>
      <c r="DC140" s="1000"/>
      <c r="DD140" s="1000"/>
      <c r="DE140" s="1000"/>
      <c r="DF140" s="1000"/>
      <c r="DG140" s="1000"/>
      <c r="DH140" s="1000"/>
      <c r="DI140" s="1000"/>
      <c r="DJ140" s="1000"/>
      <c r="DK140" s="1000"/>
      <c r="DL140" s="1000"/>
      <c r="DM140" s="1000"/>
      <c r="DN140" s="1000"/>
      <c r="DO140" s="1000"/>
      <c r="DP140" s="1000"/>
      <c r="DQ140" s="1000"/>
      <c r="DR140" s="1000"/>
      <c r="DS140" s="1000"/>
      <c r="DT140" s="1000"/>
      <c r="DU140" s="1000"/>
      <c r="DV140" s="1000"/>
      <c r="DW140" s="1000"/>
      <c r="DX140" s="1000"/>
      <c r="DY140" s="1000"/>
      <c r="DZ140" s="1000"/>
      <c r="EA140" s="1000"/>
      <c r="EB140" s="1000"/>
      <c r="EC140" s="1000"/>
      <c r="ED140" s="269" t="str">
        <f t="shared" si="1"/>
        <v>xxxxxxxxxxxxxxxxxxxxxxxxxxxxxxxxxxxxxxxxxxxxxxxxxxxxxxxxxxxxxxxxxxxxxxxxxxxxxxxxxxxxxxxxxxxxxxxxxxxxxxxxxxxxxxxxxxxxxxxxxxxxxxxx</v>
      </c>
    </row>
    <row r="141" spans="1:134" x14ac:dyDescent="0.2">
      <c r="A141" s="280">
        <v>5130</v>
      </c>
      <c r="B141" s="338" t="s">
        <v>206</v>
      </c>
      <c r="C141" s="1535">
        <f>SUMPRODUCT(SUMIF(' Subsidiary Trial Balance Input'!$A:$A,'Subsidiary TB Converter '!$G141:$EC141,' Subsidiary Trial Balance Input'!C:C))</f>
        <v>0</v>
      </c>
      <c r="D141" s="1535">
        <f>SUMPRODUCT(SUMIF(' Subsidiary Trial Balance Input'!$A:$A,'Subsidiary TB Converter '!$G141:$EC141,' Subsidiary Trial Balance Input'!D:D))</f>
        <v>0</v>
      </c>
      <c r="E141" s="1535">
        <f>SUMPRODUCT(SUMIF(' Subsidiary Trial Balance Input'!$A:$A,'Subsidiary TB Converter '!$G141:$EC141,' Subsidiary Trial Balance Input'!E:E))</f>
        <v>0</v>
      </c>
      <c r="F141" s="1535">
        <f>SUMPRODUCT(SUMIF(' Subsidiary Trial Balance Input'!$A:$A,'Subsidiary TB Converter '!$G141:$EC141,' Subsidiary Trial Balance Input'!F:F))</f>
        <v>0</v>
      </c>
      <c r="G141" s="1108"/>
      <c r="H141" s="1000"/>
      <c r="I141" s="1000"/>
      <c r="J141" s="1000"/>
      <c r="K141" s="1000"/>
      <c r="L141" s="1000"/>
      <c r="M141" s="1000"/>
      <c r="N141" s="1000"/>
      <c r="O141" s="1000"/>
      <c r="P141" s="1000"/>
      <c r="Q141" s="1000"/>
      <c r="R141" s="1000"/>
      <c r="S141" s="1000"/>
      <c r="T141" s="1000"/>
      <c r="U141" s="1000"/>
      <c r="V141" s="1000"/>
      <c r="W141" s="1000"/>
      <c r="X141" s="1000"/>
      <c r="Y141" s="1000"/>
      <c r="Z141" s="1000"/>
      <c r="AA141" s="1000"/>
      <c r="AB141" s="1000"/>
      <c r="AC141" s="1000"/>
      <c r="AD141" s="1000"/>
      <c r="AE141" s="1000"/>
      <c r="AF141" s="1000"/>
      <c r="AG141" s="1000"/>
      <c r="AH141" s="1000"/>
      <c r="AI141" s="1000"/>
      <c r="AJ141" s="1000"/>
      <c r="AK141" s="1000"/>
      <c r="AL141" s="1000"/>
      <c r="AM141" s="1000"/>
      <c r="AN141" s="1000"/>
      <c r="AO141" s="1000"/>
      <c r="AP141" s="1000"/>
      <c r="AQ141" s="1000"/>
      <c r="AR141" s="1000"/>
      <c r="AS141" s="1000"/>
      <c r="AT141" s="1000"/>
      <c r="AU141" s="1000"/>
      <c r="AV141" s="1000"/>
      <c r="AW141" s="1000"/>
      <c r="AX141" s="1000"/>
      <c r="AY141" s="1000"/>
      <c r="AZ141" s="1000"/>
      <c r="BA141" s="1000"/>
      <c r="BB141" s="1000"/>
      <c r="BC141" s="1000"/>
      <c r="BD141" s="1000"/>
      <c r="BE141" s="1000"/>
      <c r="BF141" s="1000"/>
      <c r="BG141" s="1000"/>
      <c r="BH141" s="1000"/>
      <c r="BI141" s="1000"/>
      <c r="BJ141" s="1000"/>
      <c r="BK141" s="1000"/>
      <c r="BL141" s="1000"/>
      <c r="BM141" s="1000"/>
      <c r="BN141" s="1000"/>
      <c r="BO141" s="1000"/>
      <c r="BP141" s="1000"/>
      <c r="BQ141" s="1000"/>
      <c r="BR141" s="1000"/>
      <c r="BS141" s="1000"/>
      <c r="BT141" s="1000"/>
      <c r="BU141" s="1000"/>
      <c r="BV141" s="1000"/>
      <c r="BW141" s="1000"/>
      <c r="BX141" s="1000"/>
      <c r="BY141" s="1000"/>
      <c r="BZ141" s="1000"/>
      <c r="CA141" s="1000"/>
      <c r="CB141" s="1000"/>
      <c r="CC141" s="1000"/>
      <c r="CD141" s="1000"/>
      <c r="CE141" s="1000"/>
      <c r="CF141" s="1000"/>
      <c r="CG141" s="1000"/>
      <c r="CH141" s="1000"/>
      <c r="CI141" s="1000"/>
      <c r="CJ141" s="1000"/>
      <c r="CK141" s="1000"/>
      <c r="CL141" s="1000"/>
      <c r="CM141" s="1000"/>
      <c r="CN141" s="1000"/>
      <c r="CO141" s="1000"/>
      <c r="CP141" s="1000"/>
      <c r="CQ141" s="1000"/>
      <c r="CR141" s="1000"/>
      <c r="CS141" s="1000"/>
      <c r="CT141" s="1000"/>
      <c r="CU141" s="1000"/>
      <c r="CV141" s="1000"/>
      <c r="CW141" s="1000"/>
      <c r="CX141" s="1000"/>
      <c r="CY141" s="1000"/>
      <c r="CZ141" s="1000"/>
      <c r="DA141" s="1000"/>
      <c r="DB141" s="1000"/>
      <c r="DC141" s="1000"/>
      <c r="DD141" s="1000"/>
      <c r="DE141" s="1000"/>
      <c r="DF141" s="1000"/>
      <c r="DG141" s="1000"/>
      <c r="DH141" s="1000"/>
      <c r="DI141" s="1000"/>
      <c r="DJ141" s="1000"/>
      <c r="DK141" s="1000"/>
      <c r="DL141" s="1000"/>
      <c r="DM141" s="1000"/>
      <c r="DN141" s="1000"/>
      <c r="DO141" s="1000"/>
      <c r="DP141" s="1000"/>
      <c r="DQ141" s="1000"/>
      <c r="DR141" s="1000"/>
      <c r="DS141" s="1000"/>
      <c r="DT141" s="1000"/>
      <c r="DU141" s="1000"/>
      <c r="DV141" s="1000"/>
      <c r="DW141" s="1000"/>
      <c r="DX141" s="1000"/>
      <c r="DY141" s="1000"/>
      <c r="DZ141" s="1000"/>
      <c r="EA141" s="1000"/>
      <c r="EB141" s="1000"/>
      <c r="EC141" s="1000"/>
      <c r="ED141" s="269" t="str">
        <f t="shared" si="1"/>
        <v>xxxxxxxxxxxxxxxxxxxxxxxxxxxxxxxxxxxxxxxxxxxxxxxxxxxxxxxxxxxxxxxxxxxxxxxxxxxxxxxxxxxxxxxxxxxxxxxxxxxxxxxxxxxxxxxxxxxxxxxxxxxxxxxx</v>
      </c>
    </row>
    <row r="142" spans="1:134" x14ac:dyDescent="0.2">
      <c r="A142" s="280">
        <v>5138</v>
      </c>
      <c r="B142" s="338" t="s">
        <v>207</v>
      </c>
      <c r="C142" s="1535">
        <f>SUMPRODUCT(SUMIF(' Subsidiary Trial Balance Input'!$A:$A,'Subsidiary TB Converter '!$G142:$EC142,' Subsidiary Trial Balance Input'!C:C))</f>
        <v>0</v>
      </c>
      <c r="D142" s="1535">
        <f>SUMPRODUCT(SUMIF(' Subsidiary Trial Balance Input'!$A:$A,'Subsidiary TB Converter '!$G142:$EC142,' Subsidiary Trial Balance Input'!D:D))</f>
        <v>0</v>
      </c>
      <c r="E142" s="1535">
        <f>SUMPRODUCT(SUMIF(' Subsidiary Trial Balance Input'!$A:$A,'Subsidiary TB Converter '!$G142:$EC142,' Subsidiary Trial Balance Input'!E:E))</f>
        <v>0</v>
      </c>
      <c r="F142" s="1535">
        <f>SUMPRODUCT(SUMIF(' Subsidiary Trial Balance Input'!$A:$A,'Subsidiary TB Converter '!$G142:$EC142,' Subsidiary Trial Balance Input'!F:F))</f>
        <v>0</v>
      </c>
      <c r="G142" s="1108"/>
      <c r="H142" s="1000"/>
      <c r="I142" s="1000"/>
      <c r="J142" s="1000"/>
      <c r="K142" s="1000"/>
      <c r="L142" s="1000"/>
      <c r="M142" s="1000"/>
      <c r="N142" s="1000"/>
      <c r="O142" s="1000"/>
      <c r="P142" s="1000"/>
      <c r="Q142" s="1000"/>
      <c r="R142" s="1000"/>
      <c r="S142" s="1000"/>
      <c r="T142" s="1000"/>
      <c r="U142" s="1000"/>
      <c r="V142" s="1000"/>
      <c r="W142" s="1000"/>
      <c r="X142" s="1000"/>
      <c r="Y142" s="1000"/>
      <c r="Z142" s="1000"/>
      <c r="AA142" s="1000"/>
      <c r="AB142" s="1000"/>
      <c r="AC142" s="1000"/>
      <c r="AD142" s="1000"/>
      <c r="AE142" s="1000"/>
      <c r="AF142" s="1000"/>
      <c r="AG142" s="1000"/>
      <c r="AH142" s="1000"/>
      <c r="AI142" s="1000"/>
      <c r="AJ142" s="1000"/>
      <c r="AK142" s="1000"/>
      <c r="AL142" s="1000"/>
      <c r="AM142" s="1000"/>
      <c r="AN142" s="1000"/>
      <c r="AO142" s="1000"/>
      <c r="AP142" s="1000"/>
      <c r="AQ142" s="1000"/>
      <c r="AR142" s="1000"/>
      <c r="AS142" s="1000"/>
      <c r="AT142" s="1000"/>
      <c r="AU142" s="1000"/>
      <c r="AV142" s="1000"/>
      <c r="AW142" s="1000"/>
      <c r="AX142" s="1000"/>
      <c r="AY142" s="1000"/>
      <c r="AZ142" s="1000"/>
      <c r="BA142" s="1000"/>
      <c r="BB142" s="1000"/>
      <c r="BC142" s="1000"/>
      <c r="BD142" s="1000"/>
      <c r="BE142" s="1000"/>
      <c r="BF142" s="1000"/>
      <c r="BG142" s="1000"/>
      <c r="BH142" s="1000"/>
      <c r="BI142" s="1000"/>
      <c r="BJ142" s="1000"/>
      <c r="BK142" s="1000"/>
      <c r="BL142" s="1000"/>
      <c r="BM142" s="1000"/>
      <c r="BN142" s="1000"/>
      <c r="BO142" s="1000"/>
      <c r="BP142" s="1000"/>
      <c r="BQ142" s="1000"/>
      <c r="BR142" s="1000"/>
      <c r="BS142" s="1000"/>
      <c r="BT142" s="1000"/>
      <c r="BU142" s="1000"/>
      <c r="BV142" s="1000"/>
      <c r="BW142" s="1000"/>
      <c r="BX142" s="1000"/>
      <c r="BY142" s="1000"/>
      <c r="BZ142" s="1000"/>
      <c r="CA142" s="1000"/>
      <c r="CB142" s="1000"/>
      <c r="CC142" s="1000"/>
      <c r="CD142" s="1000"/>
      <c r="CE142" s="1000"/>
      <c r="CF142" s="1000"/>
      <c r="CG142" s="1000"/>
      <c r="CH142" s="1000"/>
      <c r="CI142" s="1000"/>
      <c r="CJ142" s="1000"/>
      <c r="CK142" s="1000"/>
      <c r="CL142" s="1000"/>
      <c r="CM142" s="1000"/>
      <c r="CN142" s="1000"/>
      <c r="CO142" s="1000"/>
      <c r="CP142" s="1000"/>
      <c r="CQ142" s="1000"/>
      <c r="CR142" s="1000"/>
      <c r="CS142" s="1000"/>
      <c r="CT142" s="1000"/>
      <c r="CU142" s="1000"/>
      <c r="CV142" s="1000"/>
      <c r="CW142" s="1000"/>
      <c r="CX142" s="1000"/>
      <c r="CY142" s="1000"/>
      <c r="CZ142" s="1000"/>
      <c r="DA142" s="1000"/>
      <c r="DB142" s="1000"/>
      <c r="DC142" s="1000"/>
      <c r="DD142" s="1000"/>
      <c r="DE142" s="1000"/>
      <c r="DF142" s="1000"/>
      <c r="DG142" s="1000"/>
      <c r="DH142" s="1000"/>
      <c r="DI142" s="1000"/>
      <c r="DJ142" s="1000"/>
      <c r="DK142" s="1000"/>
      <c r="DL142" s="1000"/>
      <c r="DM142" s="1000"/>
      <c r="DN142" s="1000"/>
      <c r="DO142" s="1000"/>
      <c r="DP142" s="1000"/>
      <c r="DQ142" s="1000"/>
      <c r="DR142" s="1000"/>
      <c r="DS142" s="1000"/>
      <c r="DT142" s="1000"/>
      <c r="DU142" s="1000"/>
      <c r="DV142" s="1000"/>
      <c r="DW142" s="1000"/>
      <c r="DX142" s="1000"/>
      <c r="DY142" s="1000"/>
      <c r="DZ142" s="1000"/>
      <c r="EA142" s="1000"/>
      <c r="EB142" s="1000"/>
      <c r="EC142" s="1000"/>
      <c r="ED142" s="269" t="str">
        <f t="shared" si="1"/>
        <v>xxxxxxxxxxxxxxxxxxxxxxxxxxxxxxxxxxxxxxxxxxxxxxxxxxxxxxxxxxxxxxxxxxxxxxxxxxxxxxxxxxxxxxxxxxxxxxxxxxxxxxxxxxxxxxxxxxxxxxxxxxxxxxxx</v>
      </c>
    </row>
    <row r="143" spans="1:134" x14ac:dyDescent="0.2">
      <c r="A143" s="280">
        <v>5132</v>
      </c>
      <c r="B143" s="338" t="s">
        <v>208</v>
      </c>
      <c r="C143" s="1535">
        <f>SUMPRODUCT(SUMIF(' Subsidiary Trial Balance Input'!$A:$A,'Subsidiary TB Converter '!$G143:$EC143,' Subsidiary Trial Balance Input'!C:C))</f>
        <v>0</v>
      </c>
      <c r="D143" s="1535">
        <f>SUMPRODUCT(SUMIF(' Subsidiary Trial Balance Input'!$A:$A,'Subsidiary TB Converter '!$G143:$EC143,' Subsidiary Trial Balance Input'!D:D))</f>
        <v>0</v>
      </c>
      <c r="E143" s="1535">
        <f>SUMPRODUCT(SUMIF(' Subsidiary Trial Balance Input'!$A:$A,'Subsidiary TB Converter '!$G143:$EC143,' Subsidiary Trial Balance Input'!E:E))</f>
        <v>0</v>
      </c>
      <c r="F143" s="1535">
        <f>SUMPRODUCT(SUMIF(' Subsidiary Trial Balance Input'!$A:$A,'Subsidiary TB Converter '!$G143:$EC143,' Subsidiary Trial Balance Input'!F:F))</f>
        <v>0</v>
      </c>
      <c r="G143" s="1000"/>
      <c r="H143" s="1000"/>
      <c r="I143" s="1000"/>
      <c r="J143" s="1000"/>
      <c r="K143" s="1000"/>
      <c r="L143" s="1000"/>
      <c r="M143" s="1000"/>
      <c r="N143" s="1000"/>
      <c r="O143" s="1000"/>
      <c r="P143" s="1000"/>
      <c r="Q143" s="1000"/>
      <c r="R143" s="1000"/>
      <c r="S143" s="1000"/>
      <c r="T143" s="1000"/>
      <c r="U143" s="1000"/>
      <c r="V143" s="1000"/>
      <c r="W143" s="1000"/>
      <c r="X143" s="1000"/>
      <c r="Y143" s="1000"/>
      <c r="Z143" s="1000"/>
      <c r="AA143" s="1000"/>
      <c r="AB143" s="1000"/>
      <c r="AC143" s="1000"/>
      <c r="AD143" s="1000"/>
      <c r="AE143" s="1000"/>
      <c r="AF143" s="1000"/>
      <c r="AG143" s="1000"/>
      <c r="AH143" s="1000"/>
      <c r="AI143" s="1000"/>
      <c r="AJ143" s="1000"/>
      <c r="AK143" s="1000"/>
      <c r="AL143" s="1000"/>
      <c r="AM143" s="1000"/>
      <c r="AN143" s="1000"/>
      <c r="AO143" s="1000"/>
      <c r="AP143" s="1000"/>
      <c r="AQ143" s="1000"/>
      <c r="AR143" s="1000"/>
      <c r="AS143" s="1000"/>
      <c r="AT143" s="1000"/>
      <c r="AU143" s="1000"/>
      <c r="AV143" s="1000"/>
      <c r="AW143" s="1000"/>
      <c r="AX143" s="1000"/>
      <c r="AY143" s="1000"/>
      <c r="AZ143" s="1000"/>
      <c r="BA143" s="1000"/>
      <c r="BB143" s="1000"/>
      <c r="BC143" s="1000"/>
      <c r="BD143" s="1000"/>
      <c r="BE143" s="1000"/>
      <c r="BF143" s="1000"/>
      <c r="BG143" s="1000"/>
      <c r="BH143" s="1000"/>
      <c r="BI143" s="1000"/>
      <c r="BJ143" s="1000"/>
      <c r="BK143" s="1000"/>
      <c r="BL143" s="1000"/>
      <c r="BM143" s="1000"/>
      <c r="BN143" s="1000"/>
      <c r="BO143" s="1000"/>
      <c r="BP143" s="1000"/>
      <c r="BQ143" s="1000"/>
      <c r="BR143" s="1000"/>
      <c r="BS143" s="1000"/>
      <c r="BT143" s="1000"/>
      <c r="BU143" s="1000"/>
      <c r="BV143" s="1000"/>
      <c r="BW143" s="1000"/>
      <c r="BX143" s="1000"/>
      <c r="BY143" s="1000"/>
      <c r="BZ143" s="1000"/>
      <c r="CA143" s="1000"/>
      <c r="CB143" s="1000"/>
      <c r="CC143" s="1000"/>
      <c r="CD143" s="1000"/>
      <c r="CE143" s="1000"/>
      <c r="CF143" s="1000"/>
      <c r="CG143" s="1000"/>
      <c r="CH143" s="1000"/>
      <c r="CI143" s="1000"/>
      <c r="CJ143" s="1000"/>
      <c r="CK143" s="1000"/>
      <c r="CL143" s="1000"/>
      <c r="CM143" s="1000"/>
      <c r="CN143" s="1000"/>
      <c r="CO143" s="1000"/>
      <c r="CP143" s="1000"/>
      <c r="CQ143" s="1000"/>
      <c r="CR143" s="1000"/>
      <c r="CS143" s="1000"/>
      <c r="CT143" s="1000"/>
      <c r="CU143" s="1000"/>
      <c r="CV143" s="1000"/>
      <c r="CW143" s="1000"/>
      <c r="CX143" s="1000"/>
      <c r="CY143" s="1000"/>
      <c r="CZ143" s="1000"/>
      <c r="DA143" s="1000"/>
      <c r="DB143" s="1000"/>
      <c r="DC143" s="1000"/>
      <c r="DD143" s="1000"/>
      <c r="DE143" s="1000"/>
      <c r="DF143" s="1000"/>
      <c r="DG143" s="1000"/>
      <c r="DH143" s="1000"/>
      <c r="DI143" s="1000"/>
      <c r="DJ143" s="1000"/>
      <c r="DK143" s="1000"/>
      <c r="DL143" s="1000"/>
      <c r="DM143" s="1000"/>
      <c r="DN143" s="1000"/>
      <c r="DO143" s="1000"/>
      <c r="DP143" s="1000"/>
      <c r="DQ143" s="1000"/>
      <c r="DR143" s="1000"/>
      <c r="DS143" s="1000"/>
      <c r="DT143" s="1000"/>
      <c r="DU143" s="1000"/>
      <c r="DV143" s="1000"/>
      <c r="DW143" s="1000"/>
      <c r="DX143" s="1000"/>
      <c r="DY143" s="1000"/>
      <c r="DZ143" s="1000"/>
      <c r="EA143" s="1000"/>
      <c r="EB143" s="1000"/>
      <c r="EC143" s="1000"/>
      <c r="ED143" s="269" t="str">
        <f t="shared" si="1"/>
        <v>xxxxxxxxxxxxxxxxxxxxxxxxxxxxxxxxxxxxxxxxxxxxxxxxxxxxxxxxxxxxxxxxxxxxxxxxxxxxxxxxxxxxxxxxxxxxxxxxxxxxxxxxxxxxxxxxxxxxxxxxxxxxxxxx</v>
      </c>
    </row>
    <row r="144" spans="1:134" x14ac:dyDescent="0.2">
      <c r="A144" s="280">
        <v>5133</v>
      </c>
      <c r="B144" s="78" t="s">
        <v>209</v>
      </c>
      <c r="C144" s="1535">
        <f>SUMPRODUCT(SUMIF(' Subsidiary Trial Balance Input'!$A:$A,'Subsidiary TB Converter '!$G144:$EC144,' Subsidiary Trial Balance Input'!C:C))</f>
        <v>0</v>
      </c>
      <c r="D144" s="1535">
        <f>SUMPRODUCT(SUMIF(' Subsidiary Trial Balance Input'!$A:$A,'Subsidiary TB Converter '!$G144:$EC144,' Subsidiary Trial Balance Input'!D:D))</f>
        <v>0</v>
      </c>
      <c r="E144" s="1535">
        <f>SUMPRODUCT(SUMIF(' Subsidiary Trial Balance Input'!$A:$A,'Subsidiary TB Converter '!$G144:$EC144,' Subsidiary Trial Balance Input'!E:E))</f>
        <v>0</v>
      </c>
      <c r="F144" s="1535">
        <f>SUMPRODUCT(SUMIF(' Subsidiary Trial Balance Input'!$A:$A,'Subsidiary TB Converter '!$G144:$EC144,' Subsidiary Trial Balance Input'!F:F))</f>
        <v>0</v>
      </c>
      <c r="G144" s="1000"/>
      <c r="H144" s="1000"/>
      <c r="I144" s="1000"/>
      <c r="J144" s="1000"/>
      <c r="K144" s="1000"/>
      <c r="L144" s="1000"/>
      <c r="M144" s="1000"/>
      <c r="N144" s="1000"/>
      <c r="O144" s="1000"/>
      <c r="P144" s="1000"/>
      <c r="Q144" s="1000"/>
      <c r="R144" s="1000"/>
      <c r="S144" s="1000"/>
      <c r="T144" s="1000"/>
      <c r="U144" s="1000"/>
      <c r="V144" s="1000"/>
      <c r="W144" s="1000"/>
      <c r="X144" s="1000"/>
      <c r="Y144" s="1000"/>
      <c r="Z144" s="1000"/>
      <c r="AA144" s="1000"/>
      <c r="AB144" s="1000"/>
      <c r="AC144" s="1000"/>
      <c r="AD144" s="1000"/>
      <c r="AE144" s="1000"/>
      <c r="AF144" s="1000"/>
      <c r="AG144" s="1000"/>
      <c r="AH144" s="1000"/>
      <c r="AI144" s="1000"/>
      <c r="AJ144" s="1000"/>
      <c r="AK144" s="1000"/>
      <c r="AL144" s="1000"/>
      <c r="AM144" s="1000"/>
      <c r="AN144" s="1000"/>
      <c r="AO144" s="1000"/>
      <c r="AP144" s="1000"/>
      <c r="AQ144" s="1000"/>
      <c r="AR144" s="1000"/>
      <c r="AS144" s="1000"/>
      <c r="AT144" s="1000"/>
      <c r="AU144" s="1000"/>
      <c r="AV144" s="1000"/>
      <c r="AW144" s="1000"/>
      <c r="AX144" s="1000"/>
      <c r="AY144" s="1000"/>
      <c r="AZ144" s="1000"/>
      <c r="BA144" s="1000"/>
      <c r="BB144" s="1000"/>
      <c r="BC144" s="1000"/>
      <c r="BD144" s="1000"/>
      <c r="BE144" s="1000"/>
      <c r="BF144" s="1000"/>
      <c r="BG144" s="1000"/>
      <c r="BH144" s="1000"/>
      <c r="BI144" s="1000"/>
      <c r="BJ144" s="1000"/>
      <c r="BK144" s="1000"/>
      <c r="BL144" s="1000"/>
      <c r="BM144" s="1000"/>
      <c r="BN144" s="1000"/>
      <c r="BO144" s="1000"/>
      <c r="BP144" s="1000"/>
      <c r="BQ144" s="1000"/>
      <c r="BR144" s="1000"/>
      <c r="BS144" s="1000"/>
      <c r="BT144" s="1000"/>
      <c r="BU144" s="1000"/>
      <c r="BV144" s="1000"/>
      <c r="BW144" s="1000"/>
      <c r="BX144" s="1000"/>
      <c r="BY144" s="1000"/>
      <c r="BZ144" s="1000"/>
      <c r="CA144" s="1000"/>
      <c r="CB144" s="1000"/>
      <c r="CC144" s="1000"/>
      <c r="CD144" s="1000"/>
      <c r="CE144" s="1000"/>
      <c r="CF144" s="1000"/>
      <c r="CG144" s="1000"/>
      <c r="CH144" s="1000"/>
      <c r="CI144" s="1000"/>
      <c r="CJ144" s="1000"/>
      <c r="CK144" s="1000"/>
      <c r="CL144" s="1000"/>
      <c r="CM144" s="1000"/>
      <c r="CN144" s="1000"/>
      <c r="CO144" s="1000"/>
      <c r="CP144" s="1000"/>
      <c r="CQ144" s="1000"/>
      <c r="CR144" s="1000"/>
      <c r="CS144" s="1000"/>
      <c r="CT144" s="1000"/>
      <c r="CU144" s="1000"/>
      <c r="CV144" s="1000"/>
      <c r="CW144" s="1000"/>
      <c r="CX144" s="1000"/>
      <c r="CY144" s="1000"/>
      <c r="CZ144" s="1000"/>
      <c r="DA144" s="1000"/>
      <c r="DB144" s="1000"/>
      <c r="DC144" s="1000"/>
      <c r="DD144" s="1000"/>
      <c r="DE144" s="1000"/>
      <c r="DF144" s="1000"/>
      <c r="DG144" s="1000"/>
      <c r="DH144" s="1000"/>
      <c r="DI144" s="1000"/>
      <c r="DJ144" s="1000"/>
      <c r="DK144" s="1000"/>
      <c r="DL144" s="1000"/>
      <c r="DM144" s="1000"/>
      <c r="DN144" s="1000"/>
      <c r="DO144" s="1000"/>
      <c r="DP144" s="1000"/>
      <c r="DQ144" s="1000"/>
      <c r="DR144" s="1000"/>
      <c r="DS144" s="1000"/>
      <c r="DT144" s="1000"/>
      <c r="DU144" s="1000"/>
      <c r="DV144" s="1000"/>
      <c r="DW144" s="1000"/>
      <c r="DX144" s="1000"/>
      <c r="DY144" s="1000"/>
      <c r="DZ144" s="1000"/>
      <c r="EA144" s="1000"/>
      <c r="EB144" s="1000"/>
      <c r="EC144" s="1000"/>
      <c r="ED144" s="269" t="str">
        <f t="shared" ref="ED144:ED207" si="2">CONCATENATE("x",G144,"x",H144,"x",I144,"x",J144,"x",K144,"x",L144,"x",M144,"x",N144,"x",O144,"x",P144,"x",Q144,"x",R144,"x",S144,"x",T144,"x",U144,"x",V144,"x",W144,"x",X144,"x",Y144,"x",Z144,"x",AA144,"x",AB144,"x",AC144,"x",AD144,"x",AE144,"x",AF144,"x",AG144,"x",AH144,"x",AI144,"x",AJ144,"x",AK144,"x",AL144,"x",AM144,"x",AN144,"x",AO144,"x",AP144,"x",AQ144,"x",AR144,"x",AS144,"x",AT144,"x",AU144,"x",AV144,"x",AW144,"x",AX144,"x",AY144,"x",AZ144,"x",BA144,"x",BB144,"x",BC144,"x",BD144,"x",BE144,"x",BF144,"x",BG144,"x",BH144,"x",BI144,"x",BJ144,"x",BK144,"x",BL144,"x",BM144,"x",BN144,"x",BO144,"x",BP144,"x",BQ144,"x",BR144,"x",BS144,"x",BT144,"x",BU144,"x",BV144,"x",BW144,"x",BX144,"x",BY144,"x",BZ144,"x",CA144,"x",CB144,"x",CC144,"x",CD144,"x",CE144,"x",CF144,"x",CG144,"x",CH144,"x",CI144,"x",CJ144,"x",CK144,"x",CL144,"x",CM144,"x",CN144,"x",CO144,"x",CP144,"x",CQ144,"x",CR144,"x",CS144,"x",CT144,"x",CU144,"x",CV144,"x",CW144,"x",CX144,"x",CY144,"x",CZ144,"x",DA144,"x",DB144,"x",DC144,"x",DD144,"x",DE144,"x",DF144,"x",DG144,"x",DH144,"x",DI144,"x",DJ144,"x",DK144,"x",DL144,"x",DM144,"x",DN144,"x",DO144,"x",DP144,"x",DQ144,"x",DR144,"x",DS144,"x",DT144,"x",DU144,"x",DV144,"x",DW144,"x",DX144,"x",DY144,"x",DZ144,"x",EA144,"x",EB144,"x",EC144,"x")</f>
        <v>xxxxxxxxxxxxxxxxxxxxxxxxxxxxxxxxxxxxxxxxxxxxxxxxxxxxxxxxxxxxxxxxxxxxxxxxxxxxxxxxxxxxxxxxxxxxxxxxxxxxxxxxxxxxxxxxxxxxxxxxxxxxxxxx</v>
      </c>
    </row>
    <row r="145" spans="1:134" x14ac:dyDescent="0.2">
      <c r="A145" s="280">
        <v>5134</v>
      </c>
      <c r="B145" s="338" t="s">
        <v>210</v>
      </c>
      <c r="C145" s="1535">
        <f>SUMPRODUCT(SUMIF(' Subsidiary Trial Balance Input'!$A:$A,'Subsidiary TB Converter '!$G145:$EC145,' Subsidiary Trial Balance Input'!C:C))</f>
        <v>0</v>
      </c>
      <c r="D145" s="1535">
        <f>SUMPRODUCT(SUMIF(' Subsidiary Trial Balance Input'!$A:$A,'Subsidiary TB Converter '!$G145:$EC145,' Subsidiary Trial Balance Input'!D:D))</f>
        <v>0</v>
      </c>
      <c r="E145" s="1535">
        <f>SUMPRODUCT(SUMIF(' Subsidiary Trial Balance Input'!$A:$A,'Subsidiary TB Converter '!$G145:$EC145,' Subsidiary Trial Balance Input'!E:E))</f>
        <v>0</v>
      </c>
      <c r="F145" s="1535">
        <f>SUMPRODUCT(SUMIF(' Subsidiary Trial Balance Input'!$A:$A,'Subsidiary TB Converter '!$G145:$EC145,' Subsidiary Trial Balance Input'!F:F))</f>
        <v>0</v>
      </c>
      <c r="G145" s="1000"/>
      <c r="H145" s="1000"/>
      <c r="I145" s="1000"/>
      <c r="J145" s="1000"/>
      <c r="K145" s="1000"/>
      <c r="L145" s="1000"/>
      <c r="M145" s="1000"/>
      <c r="N145" s="1000"/>
      <c r="O145" s="1000"/>
      <c r="P145" s="1000"/>
      <c r="Q145" s="1000"/>
      <c r="R145" s="1000"/>
      <c r="S145" s="1000"/>
      <c r="T145" s="1000"/>
      <c r="U145" s="1000"/>
      <c r="V145" s="1000"/>
      <c r="W145" s="1000"/>
      <c r="X145" s="1000"/>
      <c r="Y145" s="1000"/>
      <c r="Z145" s="1000"/>
      <c r="AA145" s="1000"/>
      <c r="AB145" s="1000"/>
      <c r="AC145" s="1000"/>
      <c r="AD145" s="1000"/>
      <c r="AE145" s="1000"/>
      <c r="AF145" s="1000"/>
      <c r="AG145" s="1000"/>
      <c r="AH145" s="1000"/>
      <c r="AI145" s="1000"/>
      <c r="AJ145" s="1000"/>
      <c r="AK145" s="1000"/>
      <c r="AL145" s="1000"/>
      <c r="AM145" s="1000"/>
      <c r="AN145" s="1000"/>
      <c r="AO145" s="1000"/>
      <c r="AP145" s="1000"/>
      <c r="AQ145" s="1000"/>
      <c r="AR145" s="1000"/>
      <c r="AS145" s="1000"/>
      <c r="AT145" s="1000"/>
      <c r="AU145" s="1000"/>
      <c r="AV145" s="1000"/>
      <c r="AW145" s="1000"/>
      <c r="AX145" s="1000"/>
      <c r="AY145" s="1000"/>
      <c r="AZ145" s="1000"/>
      <c r="BA145" s="1000"/>
      <c r="BB145" s="1000"/>
      <c r="BC145" s="1000"/>
      <c r="BD145" s="1000"/>
      <c r="BE145" s="1000"/>
      <c r="BF145" s="1000"/>
      <c r="BG145" s="1000"/>
      <c r="BH145" s="1000"/>
      <c r="BI145" s="1000"/>
      <c r="BJ145" s="1000"/>
      <c r="BK145" s="1000"/>
      <c r="BL145" s="1000"/>
      <c r="BM145" s="1000"/>
      <c r="BN145" s="1000"/>
      <c r="BO145" s="1000"/>
      <c r="BP145" s="1000"/>
      <c r="BQ145" s="1000"/>
      <c r="BR145" s="1000"/>
      <c r="BS145" s="1000"/>
      <c r="BT145" s="1000"/>
      <c r="BU145" s="1000"/>
      <c r="BV145" s="1000"/>
      <c r="BW145" s="1000"/>
      <c r="BX145" s="1000"/>
      <c r="BY145" s="1000"/>
      <c r="BZ145" s="1000"/>
      <c r="CA145" s="1000"/>
      <c r="CB145" s="1000"/>
      <c r="CC145" s="1000"/>
      <c r="CD145" s="1000"/>
      <c r="CE145" s="1000"/>
      <c r="CF145" s="1000"/>
      <c r="CG145" s="1000"/>
      <c r="CH145" s="1000"/>
      <c r="CI145" s="1000"/>
      <c r="CJ145" s="1000"/>
      <c r="CK145" s="1000"/>
      <c r="CL145" s="1000"/>
      <c r="CM145" s="1000"/>
      <c r="CN145" s="1000"/>
      <c r="CO145" s="1000"/>
      <c r="CP145" s="1000"/>
      <c r="CQ145" s="1000"/>
      <c r="CR145" s="1000"/>
      <c r="CS145" s="1000"/>
      <c r="CT145" s="1000"/>
      <c r="CU145" s="1000"/>
      <c r="CV145" s="1000"/>
      <c r="CW145" s="1000"/>
      <c r="CX145" s="1000"/>
      <c r="CY145" s="1000"/>
      <c r="CZ145" s="1000"/>
      <c r="DA145" s="1000"/>
      <c r="DB145" s="1000"/>
      <c r="DC145" s="1000"/>
      <c r="DD145" s="1000"/>
      <c r="DE145" s="1000"/>
      <c r="DF145" s="1000"/>
      <c r="DG145" s="1000"/>
      <c r="DH145" s="1000"/>
      <c r="DI145" s="1000"/>
      <c r="DJ145" s="1000"/>
      <c r="DK145" s="1000"/>
      <c r="DL145" s="1000"/>
      <c r="DM145" s="1000"/>
      <c r="DN145" s="1000"/>
      <c r="DO145" s="1000"/>
      <c r="DP145" s="1000"/>
      <c r="DQ145" s="1000"/>
      <c r="DR145" s="1000"/>
      <c r="DS145" s="1000"/>
      <c r="DT145" s="1000"/>
      <c r="DU145" s="1000"/>
      <c r="DV145" s="1000"/>
      <c r="DW145" s="1000"/>
      <c r="DX145" s="1000"/>
      <c r="DY145" s="1000"/>
      <c r="DZ145" s="1000"/>
      <c r="EA145" s="1000"/>
      <c r="EB145" s="1000"/>
      <c r="EC145" s="1000"/>
      <c r="ED145" s="269" t="str">
        <f t="shared" si="2"/>
        <v>xxxxxxxxxxxxxxxxxxxxxxxxxxxxxxxxxxxxxxxxxxxxxxxxxxxxxxxxxxxxxxxxxxxxxxxxxxxxxxxxxxxxxxxxxxxxxxxxxxxxxxxxxxxxxxxxxxxxxxxxxxxxxxxx</v>
      </c>
    </row>
    <row r="146" spans="1:134" x14ac:dyDescent="0.2">
      <c r="A146" s="280"/>
      <c r="B146" s="587"/>
      <c r="C146" s="1535"/>
      <c r="D146" s="1535"/>
      <c r="E146" s="1535"/>
      <c r="F146" s="1535"/>
      <c r="G146" s="1000"/>
      <c r="H146" s="1000"/>
      <c r="I146" s="1000"/>
      <c r="J146" s="1000"/>
      <c r="K146" s="1000"/>
      <c r="L146" s="1000"/>
      <c r="M146" s="1000"/>
      <c r="N146" s="1000"/>
      <c r="O146" s="1000"/>
      <c r="P146" s="1000"/>
      <c r="Q146" s="1000"/>
      <c r="R146" s="1000"/>
      <c r="S146" s="1000"/>
      <c r="T146" s="1000"/>
      <c r="U146" s="1000"/>
      <c r="V146" s="1000"/>
      <c r="W146" s="1000"/>
      <c r="X146" s="1000"/>
      <c r="Y146" s="1000"/>
      <c r="Z146" s="1000"/>
      <c r="AA146" s="1000"/>
      <c r="AB146" s="1000"/>
      <c r="AC146" s="1000"/>
      <c r="AD146" s="1000"/>
      <c r="AE146" s="1000"/>
      <c r="AF146" s="1000"/>
      <c r="AG146" s="1000"/>
      <c r="AH146" s="1000"/>
      <c r="AI146" s="1000"/>
      <c r="AJ146" s="1000"/>
      <c r="AK146" s="1000"/>
      <c r="AL146" s="1000"/>
      <c r="AM146" s="1000"/>
      <c r="AN146" s="1000"/>
      <c r="AO146" s="1000"/>
      <c r="AP146" s="1000"/>
      <c r="AQ146" s="1000"/>
      <c r="AR146" s="1000"/>
      <c r="AS146" s="1000"/>
      <c r="AT146" s="1000"/>
      <c r="AU146" s="1000"/>
      <c r="AV146" s="1000"/>
      <c r="AW146" s="1000"/>
      <c r="AX146" s="1000"/>
      <c r="AY146" s="1000"/>
      <c r="AZ146" s="1000"/>
      <c r="BA146" s="1000"/>
      <c r="BB146" s="1000"/>
      <c r="BC146" s="1000"/>
      <c r="BD146" s="1000"/>
      <c r="BE146" s="1000"/>
      <c r="BF146" s="1000"/>
      <c r="BG146" s="1000"/>
      <c r="BH146" s="1000"/>
      <c r="BI146" s="1000"/>
      <c r="BJ146" s="1000"/>
      <c r="BK146" s="1000"/>
      <c r="BL146" s="1000"/>
      <c r="BM146" s="1000"/>
      <c r="BN146" s="1000"/>
      <c r="BO146" s="1000"/>
      <c r="BP146" s="1000"/>
      <c r="BQ146" s="1000"/>
      <c r="BR146" s="1000"/>
      <c r="BS146" s="1000"/>
      <c r="BT146" s="1000"/>
      <c r="BU146" s="1000"/>
      <c r="BV146" s="1000"/>
      <c r="BW146" s="1000"/>
      <c r="BX146" s="1000"/>
      <c r="BY146" s="1000"/>
      <c r="BZ146" s="1000"/>
      <c r="CA146" s="1000"/>
      <c r="CB146" s="1000"/>
      <c r="CC146" s="1000"/>
      <c r="CD146" s="1000"/>
      <c r="CE146" s="1000"/>
      <c r="CF146" s="1000"/>
      <c r="CG146" s="1000"/>
      <c r="CH146" s="1000"/>
      <c r="CI146" s="1000"/>
      <c r="CJ146" s="1000"/>
      <c r="CK146" s="1000"/>
      <c r="CL146" s="1000"/>
      <c r="CM146" s="1000"/>
      <c r="CN146" s="1000"/>
      <c r="CO146" s="1000"/>
      <c r="CP146" s="1000"/>
      <c r="CQ146" s="1000"/>
      <c r="CR146" s="1000"/>
      <c r="CS146" s="1000"/>
      <c r="CT146" s="1000"/>
      <c r="CU146" s="1000"/>
      <c r="CV146" s="1000"/>
      <c r="CW146" s="1000"/>
      <c r="CX146" s="1000"/>
      <c r="CY146" s="1000"/>
      <c r="CZ146" s="1000"/>
      <c r="DA146" s="1000"/>
      <c r="DB146" s="1000"/>
      <c r="DC146" s="1000"/>
      <c r="DD146" s="1000"/>
      <c r="DE146" s="1000"/>
      <c r="DF146" s="1000"/>
      <c r="DG146" s="1000"/>
      <c r="DH146" s="1000"/>
      <c r="DI146" s="1000"/>
      <c r="DJ146" s="1000"/>
      <c r="DK146" s="1000"/>
      <c r="DL146" s="1000"/>
      <c r="DM146" s="1000"/>
      <c r="DN146" s="1000"/>
      <c r="DO146" s="1000"/>
      <c r="DP146" s="1000"/>
      <c r="DQ146" s="1000"/>
      <c r="DR146" s="1000"/>
      <c r="DS146" s="1000"/>
      <c r="DT146" s="1000"/>
      <c r="DU146" s="1000"/>
      <c r="DV146" s="1000"/>
      <c r="DW146" s="1000"/>
      <c r="DX146" s="1000"/>
      <c r="DY146" s="1000"/>
      <c r="DZ146" s="1000"/>
      <c r="EA146" s="1000"/>
      <c r="EB146" s="1000"/>
      <c r="EC146" s="1000"/>
      <c r="ED146" s="269" t="str">
        <f t="shared" si="2"/>
        <v>xxxxxxxxxxxxxxxxxxxxxxxxxxxxxxxxxxxxxxxxxxxxxxxxxxxxxxxxxxxxxxxxxxxxxxxxxxxxxxxxxxxxxxxxxxxxxxxxxxxxxxxxxxxxxxxxxxxxxxxxxxxxxxxx</v>
      </c>
    </row>
    <row r="147" spans="1:134" x14ac:dyDescent="0.2">
      <c r="A147" s="342"/>
      <c r="B147" s="344" t="s">
        <v>211</v>
      </c>
      <c r="C147" s="1538"/>
      <c r="D147" s="1538"/>
      <c r="E147" s="1538"/>
      <c r="F147" s="1538"/>
      <c r="G147" s="1002"/>
      <c r="H147" s="1002"/>
      <c r="I147" s="1002"/>
      <c r="J147" s="1002"/>
      <c r="K147" s="1002"/>
      <c r="L147" s="1002"/>
      <c r="M147" s="1002"/>
      <c r="N147" s="1002"/>
      <c r="O147" s="1002"/>
      <c r="P147" s="1002"/>
      <c r="Q147" s="1002"/>
      <c r="R147" s="1002"/>
      <c r="S147" s="1002"/>
      <c r="T147" s="1002"/>
      <c r="U147" s="1002"/>
      <c r="V147" s="1002"/>
      <c r="W147" s="1002"/>
      <c r="X147" s="1002"/>
      <c r="Y147" s="1002"/>
      <c r="Z147" s="1002"/>
      <c r="AA147" s="1002"/>
      <c r="AB147" s="1002"/>
      <c r="AC147" s="1002"/>
      <c r="AD147" s="1002"/>
      <c r="AE147" s="1002"/>
      <c r="AF147" s="1002"/>
      <c r="AG147" s="1002"/>
      <c r="AH147" s="1002"/>
      <c r="AI147" s="1002"/>
      <c r="AJ147" s="1002"/>
      <c r="AK147" s="1002"/>
      <c r="AL147" s="1002"/>
      <c r="AM147" s="1002"/>
      <c r="AN147" s="1002"/>
      <c r="AO147" s="1002"/>
      <c r="AP147" s="1002"/>
      <c r="AQ147" s="1002"/>
      <c r="AR147" s="1002"/>
      <c r="AS147" s="1002"/>
      <c r="AT147" s="1002"/>
      <c r="AU147" s="1002"/>
      <c r="AV147" s="1002"/>
      <c r="AW147" s="1002"/>
      <c r="AX147" s="1002"/>
      <c r="AY147" s="1002"/>
      <c r="AZ147" s="1002"/>
      <c r="BA147" s="1002"/>
      <c r="BB147" s="1002"/>
      <c r="BC147" s="1002"/>
      <c r="BD147" s="1002"/>
      <c r="BE147" s="1002"/>
      <c r="BF147" s="1002"/>
      <c r="BG147" s="1002"/>
      <c r="BH147" s="1002"/>
      <c r="BI147" s="1002"/>
      <c r="BJ147" s="1002"/>
      <c r="BK147" s="1002"/>
      <c r="BL147" s="1002"/>
      <c r="BM147" s="1002"/>
      <c r="BN147" s="1002"/>
      <c r="BO147" s="1002"/>
      <c r="BP147" s="1002"/>
      <c r="BQ147" s="1002"/>
      <c r="BR147" s="1002"/>
      <c r="BS147" s="1002"/>
      <c r="BT147" s="1002"/>
      <c r="BU147" s="1002"/>
      <c r="BV147" s="1002"/>
      <c r="BW147" s="1002"/>
      <c r="BX147" s="1002"/>
      <c r="BY147" s="1002"/>
      <c r="BZ147" s="1002"/>
      <c r="CA147" s="1002"/>
      <c r="CB147" s="1002"/>
      <c r="CC147" s="1002"/>
      <c r="CD147" s="1002"/>
      <c r="CE147" s="1002"/>
      <c r="CF147" s="1002"/>
      <c r="CG147" s="1002"/>
      <c r="CH147" s="1002"/>
      <c r="CI147" s="1002"/>
      <c r="CJ147" s="1002"/>
      <c r="CK147" s="1002"/>
      <c r="CL147" s="1002"/>
      <c r="CM147" s="1002"/>
      <c r="CN147" s="1002"/>
      <c r="CO147" s="1002"/>
      <c r="CP147" s="1002"/>
      <c r="CQ147" s="1002"/>
      <c r="CR147" s="1002"/>
      <c r="CS147" s="1002"/>
      <c r="CT147" s="1002"/>
      <c r="CU147" s="1002"/>
      <c r="CV147" s="1002"/>
      <c r="CW147" s="1002"/>
      <c r="CX147" s="1002"/>
      <c r="CY147" s="1002"/>
      <c r="CZ147" s="1002"/>
      <c r="DA147" s="1002"/>
      <c r="DB147" s="1002"/>
      <c r="DC147" s="1002"/>
      <c r="DD147" s="1002"/>
      <c r="DE147" s="1002"/>
      <c r="DF147" s="1002"/>
      <c r="DG147" s="1002"/>
      <c r="DH147" s="1002"/>
      <c r="DI147" s="1002"/>
      <c r="DJ147" s="1002"/>
      <c r="DK147" s="1002"/>
      <c r="DL147" s="1002"/>
      <c r="DM147" s="1002"/>
      <c r="DN147" s="1002"/>
      <c r="DO147" s="1002"/>
      <c r="DP147" s="1002"/>
      <c r="DQ147" s="1002"/>
      <c r="DR147" s="1002"/>
      <c r="DS147" s="1002"/>
      <c r="DT147" s="1002"/>
      <c r="DU147" s="1002"/>
      <c r="DV147" s="1002"/>
      <c r="DW147" s="1002"/>
      <c r="DX147" s="1002"/>
      <c r="DY147" s="1002"/>
      <c r="DZ147" s="1002"/>
      <c r="EA147" s="1002"/>
      <c r="EB147" s="1002"/>
      <c r="EC147" s="1002"/>
      <c r="ED147" s="269" t="str">
        <f t="shared" si="2"/>
        <v>xxxxxxxxxxxxxxxxxxxxxxxxxxxxxxxxxxxxxxxxxxxxxxxxxxxxxxxxxxxxxxxxxxxxxxxxxxxxxxxxxxxxxxxxxxxxxxxxxxxxxxxxxxxxxxxxxxxxxxxxxxxxxxxx</v>
      </c>
    </row>
    <row r="148" spans="1:134" x14ac:dyDescent="0.2">
      <c r="A148" s="280"/>
      <c r="B148" s="909" t="s">
        <v>200</v>
      </c>
      <c r="C148" s="1535"/>
      <c r="D148" s="1535"/>
      <c r="E148" s="1535"/>
      <c r="F148" s="1535"/>
      <c r="G148" s="998"/>
      <c r="H148" s="998"/>
      <c r="I148" s="998"/>
      <c r="J148" s="998"/>
      <c r="K148" s="998"/>
      <c r="L148" s="998"/>
      <c r="M148" s="998"/>
      <c r="N148" s="998"/>
      <c r="O148" s="998"/>
      <c r="P148" s="998"/>
      <c r="Q148" s="998"/>
      <c r="R148" s="998"/>
      <c r="S148" s="998"/>
      <c r="T148" s="998"/>
      <c r="U148" s="998"/>
      <c r="V148" s="998"/>
      <c r="W148" s="998"/>
      <c r="X148" s="998"/>
      <c r="Y148" s="998"/>
      <c r="Z148" s="998"/>
      <c r="AA148" s="998"/>
      <c r="AB148" s="998"/>
      <c r="AC148" s="998"/>
      <c r="AD148" s="998"/>
      <c r="AE148" s="998"/>
      <c r="AF148" s="998"/>
      <c r="AG148" s="998"/>
      <c r="AH148" s="998"/>
      <c r="AI148" s="998"/>
      <c r="AJ148" s="998"/>
      <c r="AK148" s="998"/>
      <c r="AL148" s="998"/>
      <c r="AM148" s="998"/>
      <c r="AN148" s="998"/>
      <c r="AO148" s="998"/>
      <c r="AP148" s="998"/>
      <c r="AQ148" s="998"/>
      <c r="AR148" s="998"/>
      <c r="AS148" s="998"/>
      <c r="AT148" s="998"/>
      <c r="AU148" s="998"/>
      <c r="AV148" s="998"/>
      <c r="AW148" s="998"/>
      <c r="AX148" s="998"/>
      <c r="AY148" s="998"/>
      <c r="AZ148" s="998"/>
      <c r="BA148" s="998"/>
      <c r="BB148" s="998"/>
      <c r="BC148" s="998"/>
      <c r="BD148" s="998"/>
      <c r="BE148" s="998"/>
      <c r="BF148" s="998"/>
      <c r="BG148" s="998"/>
      <c r="BH148" s="998"/>
      <c r="BI148" s="998"/>
      <c r="BJ148" s="998"/>
      <c r="BK148" s="998"/>
      <c r="BL148" s="998"/>
      <c r="BM148" s="998"/>
      <c r="BN148" s="998"/>
      <c r="BO148" s="998"/>
      <c r="BP148" s="998"/>
      <c r="BQ148" s="998"/>
      <c r="BR148" s="998"/>
      <c r="BS148" s="998"/>
      <c r="BT148" s="998"/>
      <c r="BU148" s="998"/>
      <c r="BV148" s="998"/>
      <c r="BW148" s="998"/>
      <c r="BX148" s="998"/>
      <c r="BY148" s="998"/>
      <c r="BZ148" s="998"/>
      <c r="CA148" s="998"/>
      <c r="CB148" s="998"/>
      <c r="CC148" s="998"/>
      <c r="CD148" s="998"/>
      <c r="CE148" s="998"/>
      <c r="CF148" s="998"/>
      <c r="CG148" s="998"/>
      <c r="CH148" s="998"/>
      <c r="CI148" s="998"/>
      <c r="CJ148" s="998"/>
      <c r="CK148" s="998"/>
      <c r="CL148" s="998"/>
      <c r="CM148" s="998"/>
      <c r="CN148" s="998"/>
      <c r="CO148" s="998"/>
      <c r="CP148" s="998"/>
      <c r="CQ148" s="998"/>
      <c r="CR148" s="998"/>
      <c r="CS148" s="998"/>
      <c r="CT148" s="998"/>
      <c r="CU148" s="998"/>
      <c r="CV148" s="998"/>
      <c r="CW148" s="998"/>
      <c r="CX148" s="998"/>
      <c r="CY148" s="998"/>
      <c r="CZ148" s="998"/>
      <c r="DA148" s="998"/>
      <c r="DB148" s="998"/>
      <c r="DC148" s="998"/>
      <c r="DD148" s="998"/>
      <c r="DE148" s="998"/>
      <c r="DF148" s="998"/>
      <c r="DG148" s="998"/>
      <c r="DH148" s="998"/>
      <c r="DI148" s="998"/>
      <c r="DJ148" s="998"/>
      <c r="DK148" s="998"/>
      <c r="DL148" s="998"/>
      <c r="DM148" s="998"/>
      <c r="DN148" s="998"/>
      <c r="DO148" s="998"/>
      <c r="DP148" s="998"/>
      <c r="DQ148" s="998"/>
      <c r="DR148" s="998"/>
      <c r="DS148" s="998"/>
      <c r="DT148" s="998"/>
      <c r="DU148" s="998"/>
      <c r="DV148" s="998"/>
      <c r="DW148" s="998"/>
      <c r="DX148" s="998"/>
      <c r="DY148" s="998"/>
      <c r="DZ148" s="998"/>
      <c r="EA148" s="998"/>
      <c r="EB148" s="998"/>
      <c r="EC148" s="998"/>
      <c r="ED148" s="269" t="str">
        <f t="shared" si="2"/>
        <v>xxxxxxxxxxxxxxxxxxxxxxxxxxxxxxxxxxxxxxxxxxxxxxxxxxxxxxxxxxxxxxxxxxxxxxxxxxxxxxxxxxxxxxxxxxxxxxxxxxxxxxxxxxxxxxxxxxxxxxxxxxxxxxxx</v>
      </c>
    </row>
    <row r="149" spans="1:134" x14ac:dyDescent="0.2">
      <c r="A149" s="280">
        <v>5137</v>
      </c>
      <c r="B149" s="338" t="s">
        <v>212</v>
      </c>
      <c r="C149" s="1535">
        <f>SUMPRODUCT(SUMIF(' Subsidiary Trial Balance Input'!$A:$A,'Subsidiary TB Converter '!$G149:$EC149,' Subsidiary Trial Balance Input'!C:C))</f>
        <v>0</v>
      </c>
      <c r="D149" s="1535">
        <f>SUMPRODUCT(SUMIF(' Subsidiary Trial Balance Input'!$A:$A,'Subsidiary TB Converter '!$G149:$EC149,' Subsidiary Trial Balance Input'!D:D))</f>
        <v>0</v>
      </c>
      <c r="E149" s="1535">
        <f>SUMPRODUCT(SUMIF(' Subsidiary Trial Balance Input'!$A:$A,'Subsidiary TB Converter '!$G149:$EC149,' Subsidiary Trial Balance Input'!E:E))</f>
        <v>0</v>
      </c>
      <c r="F149" s="1535">
        <f>SUMPRODUCT(SUMIF(' Subsidiary Trial Balance Input'!$A:$A,'Subsidiary TB Converter '!$G149:$EC149,' Subsidiary Trial Balance Input'!F:F))</f>
        <v>0</v>
      </c>
      <c r="G149" s="1000"/>
      <c r="H149" s="1000"/>
      <c r="I149" s="1000"/>
      <c r="J149" s="1000"/>
      <c r="K149" s="1000"/>
      <c r="L149" s="1000"/>
      <c r="M149" s="1000"/>
      <c r="N149" s="1000"/>
      <c r="O149" s="1000"/>
      <c r="P149" s="1000"/>
      <c r="Q149" s="1000"/>
      <c r="R149" s="1000"/>
      <c r="S149" s="1000"/>
      <c r="T149" s="1000"/>
      <c r="U149" s="1000"/>
      <c r="V149" s="1000"/>
      <c r="W149" s="1000"/>
      <c r="X149" s="1000"/>
      <c r="Y149" s="1000"/>
      <c r="Z149" s="1000"/>
      <c r="AA149" s="1000"/>
      <c r="AB149" s="1000"/>
      <c r="AC149" s="1000"/>
      <c r="AD149" s="1000"/>
      <c r="AE149" s="1000"/>
      <c r="AF149" s="1000"/>
      <c r="AG149" s="1000"/>
      <c r="AH149" s="1000"/>
      <c r="AI149" s="1000"/>
      <c r="AJ149" s="1000"/>
      <c r="AK149" s="1000"/>
      <c r="AL149" s="1000"/>
      <c r="AM149" s="1000"/>
      <c r="AN149" s="1000"/>
      <c r="AO149" s="1000"/>
      <c r="AP149" s="1000"/>
      <c r="AQ149" s="1000"/>
      <c r="AR149" s="1000"/>
      <c r="AS149" s="1000"/>
      <c r="AT149" s="1000"/>
      <c r="AU149" s="1000"/>
      <c r="AV149" s="1000"/>
      <c r="AW149" s="1000"/>
      <c r="AX149" s="1000"/>
      <c r="AY149" s="1000"/>
      <c r="AZ149" s="1000"/>
      <c r="BA149" s="1000"/>
      <c r="BB149" s="1000"/>
      <c r="BC149" s="1000"/>
      <c r="BD149" s="1000"/>
      <c r="BE149" s="1000"/>
      <c r="BF149" s="1000"/>
      <c r="BG149" s="1000"/>
      <c r="BH149" s="1000"/>
      <c r="BI149" s="1000"/>
      <c r="BJ149" s="1000"/>
      <c r="BK149" s="1000"/>
      <c r="BL149" s="1000"/>
      <c r="BM149" s="1000"/>
      <c r="BN149" s="1000"/>
      <c r="BO149" s="1000"/>
      <c r="BP149" s="1000"/>
      <c r="BQ149" s="1000"/>
      <c r="BR149" s="1000"/>
      <c r="BS149" s="1000"/>
      <c r="BT149" s="1000"/>
      <c r="BU149" s="1000"/>
      <c r="BV149" s="1000"/>
      <c r="BW149" s="1000"/>
      <c r="BX149" s="1000"/>
      <c r="BY149" s="1000"/>
      <c r="BZ149" s="1000"/>
      <c r="CA149" s="1000"/>
      <c r="CB149" s="1000"/>
      <c r="CC149" s="1000"/>
      <c r="CD149" s="1000"/>
      <c r="CE149" s="1000"/>
      <c r="CF149" s="1000"/>
      <c r="CG149" s="1000"/>
      <c r="CH149" s="1000"/>
      <c r="CI149" s="1000"/>
      <c r="CJ149" s="1000"/>
      <c r="CK149" s="1000"/>
      <c r="CL149" s="1000"/>
      <c r="CM149" s="1000"/>
      <c r="CN149" s="1000"/>
      <c r="CO149" s="1000"/>
      <c r="CP149" s="1000"/>
      <c r="CQ149" s="1000"/>
      <c r="CR149" s="1000"/>
      <c r="CS149" s="1000"/>
      <c r="CT149" s="1000"/>
      <c r="CU149" s="1000"/>
      <c r="CV149" s="1000"/>
      <c r="CW149" s="1000"/>
      <c r="CX149" s="1000"/>
      <c r="CY149" s="1000"/>
      <c r="CZ149" s="1000"/>
      <c r="DA149" s="1000"/>
      <c r="DB149" s="1000"/>
      <c r="DC149" s="1000"/>
      <c r="DD149" s="1000"/>
      <c r="DE149" s="1000"/>
      <c r="DF149" s="1000"/>
      <c r="DG149" s="1000"/>
      <c r="DH149" s="1000"/>
      <c r="DI149" s="1000"/>
      <c r="DJ149" s="1000"/>
      <c r="DK149" s="1000"/>
      <c r="DL149" s="1000"/>
      <c r="DM149" s="1000"/>
      <c r="DN149" s="1000"/>
      <c r="DO149" s="1000"/>
      <c r="DP149" s="1000"/>
      <c r="DQ149" s="1000"/>
      <c r="DR149" s="1000"/>
      <c r="DS149" s="1000"/>
      <c r="DT149" s="1000"/>
      <c r="DU149" s="1000"/>
      <c r="DV149" s="1000"/>
      <c r="DW149" s="1000"/>
      <c r="DX149" s="1000"/>
      <c r="DY149" s="1000"/>
      <c r="DZ149" s="1000"/>
      <c r="EA149" s="1000"/>
      <c r="EB149" s="1000"/>
      <c r="EC149" s="1000"/>
      <c r="ED149" s="269" t="str">
        <f t="shared" si="2"/>
        <v>xxxxxxxxxxxxxxxxxxxxxxxxxxxxxxxxxxxxxxxxxxxxxxxxxxxxxxxxxxxxxxxxxxxxxxxxxxxxxxxxxxxxxxxxxxxxxxxxxxxxxxxxxxxxxxxxxxxxxxxxxxxxxxxx</v>
      </c>
    </row>
    <row r="150" spans="1:134" x14ac:dyDescent="0.2">
      <c r="A150" s="280">
        <v>5135</v>
      </c>
      <c r="B150" s="338" t="s">
        <v>213</v>
      </c>
      <c r="C150" s="1535">
        <f>SUMPRODUCT(SUMIF(' Subsidiary Trial Balance Input'!$A:$A,'Subsidiary TB Converter '!$G150:$EC150,' Subsidiary Trial Balance Input'!C:C))</f>
        <v>0</v>
      </c>
      <c r="D150" s="1535">
        <f>SUMPRODUCT(SUMIF(' Subsidiary Trial Balance Input'!$A:$A,'Subsidiary TB Converter '!$G150:$EC150,' Subsidiary Trial Balance Input'!D:D))</f>
        <v>0</v>
      </c>
      <c r="E150" s="1535">
        <f>SUMPRODUCT(SUMIF(' Subsidiary Trial Balance Input'!$A:$A,'Subsidiary TB Converter '!$G150:$EC150,' Subsidiary Trial Balance Input'!E:E))</f>
        <v>0</v>
      </c>
      <c r="F150" s="1535">
        <f>SUMPRODUCT(SUMIF(' Subsidiary Trial Balance Input'!$A:$A,'Subsidiary TB Converter '!$G150:$EC150,' Subsidiary Trial Balance Input'!F:F))</f>
        <v>0</v>
      </c>
      <c r="G150" s="1108"/>
      <c r="H150" s="1000"/>
      <c r="I150" s="1000"/>
      <c r="J150" s="1000"/>
      <c r="K150" s="1000"/>
      <c r="L150" s="1000"/>
      <c r="M150" s="1000"/>
      <c r="N150" s="1000"/>
      <c r="O150" s="1000"/>
      <c r="P150" s="1000"/>
      <c r="Q150" s="1000"/>
      <c r="R150" s="1000"/>
      <c r="S150" s="1000"/>
      <c r="T150" s="1000"/>
      <c r="U150" s="1000"/>
      <c r="V150" s="1000"/>
      <c r="W150" s="1000"/>
      <c r="X150" s="1000"/>
      <c r="Y150" s="1000"/>
      <c r="Z150" s="1000"/>
      <c r="AA150" s="1000"/>
      <c r="AB150" s="1000"/>
      <c r="AC150" s="1000"/>
      <c r="AD150" s="1000"/>
      <c r="AE150" s="1000"/>
      <c r="AF150" s="1000"/>
      <c r="AG150" s="1000"/>
      <c r="AH150" s="1000"/>
      <c r="AI150" s="1000"/>
      <c r="AJ150" s="1000"/>
      <c r="AK150" s="1000"/>
      <c r="AL150" s="1000"/>
      <c r="AM150" s="1000"/>
      <c r="AN150" s="1000"/>
      <c r="AO150" s="1000"/>
      <c r="AP150" s="1000"/>
      <c r="AQ150" s="1000"/>
      <c r="AR150" s="1000"/>
      <c r="AS150" s="1000"/>
      <c r="AT150" s="1000"/>
      <c r="AU150" s="1000"/>
      <c r="AV150" s="1000"/>
      <c r="AW150" s="1000"/>
      <c r="AX150" s="1000"/>
      <c r="AY150" s="1000"/>
      <c r="AZ150" s="1000"/>
      <c r="BA150" s="1000"/>
      <c r="BB150" s="1000"/>
      <c r="BC150" s="1000"/>
      <c r="BD150" s="1000"/>
      <c r="BE150" s="1000"/>
      <c r="BF150" s="1000"/>
      <c r="BG150" s="1000"/>
      <c r="BH150" s="1000"/>
      <c r="BI150" s="1000"/>
      <c r="BJ150" s="1000"/>
      <c r="BK150" s="1000"/>
      <c r="BL150" s="1000"/>
      <c r="BM150" s="1000"/>
      <c r="BN150" s="1000"/>
      <c r="BO150" s="1000"/>
      <c r="BP150" s="1000"/>
      <c r="BQ150" s="1000"/>
      <c r="BR150" s="1000"/>
      <c r="BS150" s="1000"/>
      <c r="BT150" s="1000"/>
      <c r="BU150" s="1000"/>
      <c r="BV150" s="1000"/>
      <c r="BW150" s="1000"/>
      <c r="BX150" s="1000"/>
      <c r="BY150" s="1000"/>
      <c r="BZ150" s="1000"/>
      <c r="CA150" s="1000"/>
      <c r="CB150" s="1000"/>
      <c r="CC150" s="1000"/>
      <c r="CD150" s="1000"/>
      <c r="CE150" s="1000"/>
      <c r="CF150" s="1000"/>
      <c r="CG150" s="1000"/>
      <c r="CH150" s="1000"/>
      <c r="CI150" s="1000"/>
      <c r="CJ150" s="1000"/>
      <c r="CK150" s="1000"/>
      <c r="CL150" s="1000"/>
      <c r="CM150" s="1000"/>
      <c r="CN150" s="1000"/>
      <c r="CO150" s="1000"/>
      <c r="CP150" s="1000"/>
      <c r="CQ150" s="1000"/>
      <c r="CR150" s="1000"/>
      <c r="CS150" s="1000"/>
      <c r="CT150" s="1000"/>
      <c r="CU150" s="1000"/>
      <c r="CV150" s="1000"/>
      <c r="CW150" s="1000"/>
      <c r="CX150" s="1000"/>
      <c r="CY150" s="1000"/>
      <c r="CZ150" s="1000"/>
      <c r="DA150" s="1000"/>
      <c r="DB150" s="1000"/>
      <c r="DC150" s="1000"/>
      <c r="DD150" s="1000"/>
      <c r="DE150" s="1000"/>
      <c r="DF150" s="1000"/>
      <c r="DG150" s="1000"/>
      <c r="DH150" s="1000"/>
      <c r="DI150" s="1000"/>
      <c r="DJ150" s="1000"/>
      <c r="DK150" s="1000"/>
      <c r="DL150" s="1000"/>
      <c r="DM150" s="1000"/>
      <c r="DN150" s="1000"/>
      <c r="DO150" s="1000"/>
      <c r="DP150" s="1000"/>
      <c r="DQ150" s="1000"/>
      <c r="DR150" s="1000"/>
      <c r="DS150" s="1000"/>
      <c r="DT150" s="1000"/>
      <c r="DU150" s="1000"/>
      <c r="DV150" s="1000"/>
      <c r="DW150" s="1000"/>
      <c r="DX150" s="1000"/>
      <c r="DY150" s="1000"/>
      <c r="DZ150" s="1000"/>
      <c r="EA150" s="1000"/>
      <c r="EB150" s="1000"/>
      <c r="EC150" s="1000"/>
      <c r="ED150" s="269" t="str">
        <f t="shared" si="2"/>
        <v>xxxxxxxxxxxxxxxxxxxxxxxxxxxxxxxxxxxxxxxxxxxxxxxxxxxxxxxxxxxxxxxxxxxxxxxxxxxxxxxxxxxxxxxxxxxxxxxxxxxxxxxxxxxxxxxxxxxxxxxxxxxxxxxx</v>
      </c>
    </row>
    <row r="151" spans="1:134" x14ac:dyDescent="0.2">
      <c r="A151" s="280"/>
      <c r="B151" s="587"/>
      <c r="C151" s="1535"/>
      <c r="D151" s="1535"/>
      <c r="E151" s="1535"/>
      <c r="F151" s="1535"/>
      <c r="G151" s="1000"/>
      <c r="H151" s="1000"/>
      <c r="I151" s="1000"/>
      <c r="J151" s="1000"/>
      <c r="K151" s="1000"/>
      <c r="L151" s="1000"/>
      <c r="M151" s="1000"/>
      <c r="N151" s="1000"/>
      <c r="O151" s="1000"/>
      <c r="P151" s="1000"/>
      <c r="Q151" s="1000"/>
      <c r="R151" s="1000"/>
      <c r="S151" s="1000"/>
      <c r="T151" s="1000"/>
      <c r="U151" s="1000"/>
      <c r="V151" s="1000"/>
      <c r="W151" s="1000"/>
      <c r="X151" s="1000"/>
      <c r="Y151" s="1000"/>
      <c r="Z151" s="1000"/>
      <c r="AA151" s="1000"/>
      <c r="AB151" s="1000"/>
      <c r="AC151" s="1000"/>
      <c r="AD151" s="1000"/>
      <c r="AE151" s="1000"/>
      <c r="AF151" s="1000"/>
      <c r="AG151" s="1000"/>
      <c r="AH151" s="1000"/>
      <c r="AI151" s="1000"/>
      <c r="AJ151" s="1000"/>
      <c r="AK151" s="1000"/>
      <c r="AL151" s="1000"/>
      <c r="AM151" s="1000"/>
      <c r="AN151" s="1000"/>
      <c r="AO151" s="1000"/>
      <c r="AP151" s="1000"/>
      <c r="AQ151" s="1000"/>
      <c r="AR151" s="1000"/>
      <c r="AS151" s="1000"/>
      <c r="AT151" s="1000"/>
      <c r="AU151" s="1000"/>
      <c r="AV151" s="1000"/>
      <c r="AW151" s="1000"/>
      <c r="AX151" s="1000"/>
      <c r="AY151" s="1000"/>
      <c r="AZ151" s="1000"/>
      <c r="BA151" s="1000"/>
      <c r="BB151" s="1000"/>
      <c r="BC151" s="1000"/>
      <c r="BD151" s="1000"/>
      <c r="BE151" s="1000"/>
      <c r="BF151" s="1000"/>
      <c r="BG151" s="1000"/>
      <c r="BH151" s="1000"/>
      <c r="BI151" s="1000"/>
      <c r="BJ151" s="1000"/>
      <c r="BK151" s="1000"/>
      <c r="BL151" s="1000"/>
      <c r="BM151" s="1000"/>
      <c r="BN151" s="1000"/>
      <c r="BO151" s="1000"/>
      <c r="BP151" s="1000"/>
      <c r="BQ151" s="1000"/>
      <c r="BR151" s="1000"/>
      <c r="BS151" s="1000"/>
      <c r="BT151" s="1000"/>
      <c r="BU151" s="1000"/>
      <c r="BV151" s="1000"/>
      <c r="BW151" s="1000"/>
      <c r="BX151" s="1000"/>
      <c r="BY151" s="1000"/>
      <c r="BZ151" s="1000"/>
      <c r="CA151" s="1000"/>
      <c r="CB151" s="1000"/>
      <c r="CC151" s="1000"/>
      <c r="CD151" s="1000"/>
      <c r="CE151" s="1000"/>
      <c r="CF151" s="1000"/>
      <c r="CG151" s="1000"/>
      <c r="CH151" s="1000"/>
      <c r="CI151" s="1000"/>
      <c r="CJ151" s="1000"/>
      <c r="CK151" s="1000"/>
      <c r="CL151" s="1000"/>
      <c r="CM151" s="1000"/>
      <c r="CN151" s="1000"/>
      <c r="CO151" s="1000"/>
      <c r="CP151" s="1000"/>
      <c r="CQ151" s="1000"/>
      <c r="CR151" s="1000"/>
      <c r="CS151" s="1000"/>
      <c r="CT151" s="1000"/>
      <c r="CU151" s="1000"/>
      <c r="CV151" s="1000"/>
      <c r="CW151" s="1000"/>
      <c r="CX151" s="1000"/>
      <c r="CY151" s="1000"/>
      <c r="CZ151" s="1000"/>
      <c r="DA151" s="1000"/>
      <c r="DB151" s="1000"/>
      <c r="DC151" s="1000"/>
      <c r="DD151" s="1000"/>
      <c r="DE151" s="1000"/>
      <c r="DF151" s="1000"/>
      <c r="DG151" s="1000"/>
      <c r="DH151" s="1000"/>
      <c r="DI151" s="1000"/>
      <c r="DJ151" s="1000"/>
      <c r="DK151" s="1000"/>
      <c r="DL151" s="1000"/>
      <c r="DM151" s="1000"/>
      <c r="DN151" s="1000"/>
      <c r="DO151" s="1000"/>
      <c r="DP151" s="1000"/>
      <c r="DQ151" s="1000"/>
      <c r="DR151" s="1000"/>
      <c r="DS151" s="1000"/>
      <c r="DT151" s="1000"/>
      <c r="DU151" s="1000"/>
      <c r="DV151" s="1000"/>
      <c r="DW151" s="1000"/>
      <c r="DX151" s="1000"/>
      <c r="DY151" s="1000"/>
      <c r="DZ151" s="1000"/>
      <c r="EA151" s="1000"/>
      <c r="EB151" s="1000"/>
      <c r="EC151" s="1000"/>
      <c r="ED151" s="269" t="str">
        <f t="shared" si="2"/>
        <v>xxxxxxxxxxxxxxxxxxxxxxxxxxxxxxxxxxxxxxxxxxxxxxxxxxxxxxxxxxxxxxxxxxxxxxxxxxxxxxxxxxxxxxxxxxxxxxxxxxxxxxxxxxxxxxxxxxxxxxxxxxxxxxxx</v>
      </c>
    </row>
    <row r="152" spans="1:134" x14ac:dyDescent="0.2">
      <c r="A152" s="342"/>
      <c r="B152" s="344" t="s">
        <v>214</v>
      </c>
      <c r="C152" s="1538"/>
      <c r="D152" s="1538"/>
      <c r="E152" s="1538"/>
      <c r="F152" s="1538"/>
      <c r="G152" s="1002"/>
      <c r="H152" s="1002"/>
      <c r="I152" s="1002"/>
      <c r="J152" s="1002"/>
      <c r="K152" s="1002"/>
      <c r="L152" s="1002"/>
      <c r="M152" s="1002"/>
      <c r="N152" s="1002"/>
      <c r="O152" s="1002"/>
      <c r="P152" s="1002"/>
      <c r="Q152" s="1002"/>
      <c r="R152" s="1002"/>
      <c r="S152" s="1002"/>
      <c r="T152" s="1002"/>
      <c r="U152" s="1002"/>
      <c r="V152" s="1002"/>
      <c r="W152" s="1002"/>
      <c r="X152" s="1002"/>
      <c r="Y152" s="1002"/>
      <c r="Z152" s="1002"/>
      <c r="AA152" s="1002"/>
      <c r="AB152" s="1002"/>
      <c r="AC152" s="1002"/>
      <c r="AD152" s="1002"/>
      <c r="AE152" s="1002"/>
      <c r="AF152" s="1002"/>
      <c r="AG152" s="1002"/>
      <c r="AH152" s="1002"/>
      <c r="AI152" s="1002"/>
      <c r="AJ152" s="1002"/>
      <c r="AK152" s="1002"/>
      <c r="AL152" s="1002"/>
      <c r="AM152" s="1002"/>
      <c r="AN152" s="1002"/>
      <c r="AO152" s="1002"/>
      <c r="AP152" s="1002"/>
      <c r="AQ152" s="1002"/>
      <c r="AR152" s="1002"/>
      <c r="AS152" s="1002"/>
      <c r="AT152" s="1002"/>
      <c r="AU152" s="1002"/>
      <c r="AV152" s="1002"/>
      <c r="AW152" s="1002"/>
      <c r="AX152" s="1002"/>
      <c r="AY152" s="1002"/>
      <c r="AZ152" s="1002"/>
      <c r="BA152" s="1002"/>
      <c r="BB152" s="1002"/>
      <c r="BC152" s="1002"/>
      <c r="BD152" s="1002"/>
      <c r="BE152" s="1002"/>
      <c r="BF152" s="1002"/>
      <c r="BG152" s="1002"/>
      <c r="BH152" s="1002"/>
      <c r="BI152" s="1002"/>
      <c r="BJ152" s="1002"/>
      <c r="BK152" s="1002"/>
      <c r="BL152" s="1002"/>
      <c r="BM152" s="1002"/>
      <c r="BN152" s="1002"/>
      <c r="BO152" s="1002"/>
      <c r="BP152" s="1002"/>
      <c r="BQ152" s="1002"/>
      <c r="BR152" s="1002"/>
      <c r="BS152" s="1002"/>
      <c r="BT152" s="1002"/>
      <c r="BU152" s="1002"/>
      <c r="BV152" s="1002"/>
      <c r="BW152" s="1002"/>
      <c r="BX152" s="1002"/>
      <c r="BY152" s="1002"/>
      <c r="BZ152" s="1002"/>
      <c r="CA152" s="1002"/>
      <c r="CB152" s="1002"/>
      <c r="CC152" s="1002"/>
      <c r="CD152" s="1002"/>
      <c r="CE152" s="1002"/>
      <c r="CF152" s="1002"/>
      <c r="CG152" s="1002"/>
      <c r="CH152" s="1002"/>
      <c r="CI152" s="1002"/>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1002"/>
      <c r="DD152" s="1002"/>
      <c r="DE152" s="1002"/>
      <c r="DF152" s="1002"/>
      <c r="DG152" s="1002"/>
      <c r="DH152" s="1002"/>
      <c r="DI152" s="1002"/>
      <c r="DJ152" s="1002"/>
      <c r="DK152" s="1002"/>
      <c r="DL152" s="1002"/>
      <c r="DM152" s="1002"/>
      <c r="DN152" s="1002"/>
      <c r="DO152" s="1002"/>
      <c r="DP152" s="1002"/>
      <c r="DQ152" s="1002"/>
      <c r="DR152" s="1002"/>
      <c r="DS152" s="1002"/>
      <c r="DT152" s="1002"/>
      <c r="DU152" s="1002"/>
      <c r="DV152" s="1002"/>
      <c r="DW152" s="1002"/>
      <c r="DX152" s="1002"/>
      <c r="DY152" s="1002"/>
      <c r="DZ152" s="1002"/>
      <c r="EA152" s="1002"/>
      <c r="EB152" s="1002"/>
      <c r="EC152" s="1002"/>
      <c r="ED152" s="269" t="str">
        <f t="shared" si="2"/>
        <v>xxxxxxxxxxxxxxxxxxxxxxxxxxxxxxxxxxxxxxxxxxxxxxxxxxxxxxxxxxxxxxxxxxxxxxxxxxxxxxxxxxxxxxxxxxxxxxxxxxxxxxxxxxxxxxxxxxxxxxxxxxxxxxxx</v>
      </c>
    </row>
    <row r="153" spans="1:134" x14ac:dyDescent="0.2">
      <c r="A153" s="280"/>
      <c r="B153" s="909" t="s">
        <v>200</v>
      </c>
      <c r="C153" s="1535"/>
      <c r="D153" s="1535"/>
      <c r="E153" s="1535"/>
      <c r="F153" s="1535"/>
      <c r="G153" s="998"/>
      <c r="H153" s="998"/>
      <c r="I153" s="998"/>
      <c r="J153" s="998"/>
      <c r="K153" s="998"/>
      <c r="L153" s="998"/>
      <c r="M153" s="998"/>
      <c r="N153" s="998"/>
      <c r="O153" s="998"/>
      <c r="P153" s="998"/>
      <c r="Q153" s="998"/>
      <c r="R153" s="998"/>
      <c r="S153" s="998"/>
      <c r="T153" s="998"/>
      <c r="U153" s="998"/>
      <c r="V153" s="998"/>
      <c r="W153" s="998"/>
      <c r="X153" s="998"/>
      <c r="Y153" s="998"/>
      <c r="Z153" s="998"/>
      <c r="AA153" s="998"/>
      <c r="AB153" s="998"/>
      <c r="AC153" s="998"/>
      <c r="AD153" s="998"/>
      <c r="AE153" s="998"/>
      <c r="AF153" s="998"/>
      <c r="AG153" s="998"/>
      <c r="AH153" s="998"/>
      <c r="AI153" s="998"/>
      <c r="AJ153" s="998"/>
      <c r="AK153" s="998"/>
      <c r="AL153" s="998"/>
      <c r="AM153" s="998"/>
      <c r="AN153" s="998"/>
      <c r="AO153" s="998"/>
      <c r="AP153" s="998"/>
      <c r="AQ153" s="998"/>
      <c r="AR153" s="998"/>
      <c r="AS153" s="998"/>
      <c r="AT153" s="998"/>
      <c r="AU153" s="998"/>
      <c r="AV153" s="998"/>
      <c r="AW153" s="998"/>
      <c r="AX153" s="998"/>
      <c r="AY153" s="998"/>
      <c r="AZ153" s="998"/>
      <c r="BA153" s="998"/>
      <c r="BB153" s="998"/>
      <c r="BC153" s="998"/>
      <c r="BD153" s="998"/>
      <c r="BE153" s="998"/>
      <c r="BF153" s="998"/>
      <c r="BG153" s="998"/>
      <c r="BH153" s="998"/>
      <c r="BI153" s="998"/>
      <c r="BJ153" s="998"/>
      <c r="BK153" s="998"/>
      <c r="BL153" s="998"/>
      <c r="BM153" s="998"/>
      <c r="BN153" s="998"/>
      <c r="BO153" s="998"/>
      <c r="BP153" s="998"/>
      <c r="BQ153" s="998"/>
      <c r="BR153" s="998"/>
      <c r="BS153" s="998"/>
      <c r="BT153" s="998"/>
      <c r="BU153" s="998"/>
      <c r="BV153" s="998"/>
      <c r="BW153" s="998"/>
      <c r="BX153" s="998"/>
      <c r="BY153" s="998"/>
      <c r="BZ153" s="998"/>
      <c r="CA153" s="998"/>
      <c r="CB153" s="998"/>
      <c r="CC153" s="998"/>
      <c r="CD153" s="998"/>
      <c r="CE153" s="998"/>
      <c r="CF153" s="998"/>
      <c r="CG153" s="998"/>
      <c r="CH153" s="998"/>
      <c r="CI153" s="998"/>
      <c r="CJ153" s="998"/>
      <c r="CK153" s="998"/>
      <c r="CL153" s="998"/>
      <c r="CM153" s="998"/>
      <c r="CN153" s="998"/>
      <c r="CO153" s="998"/>
      <c r="CP153" s="998"/>
      <c r="CQ153" s="998"/>
      <c r="CR153" s="998"/>
      <c r="CS153" s="998"/>
      <c r="CT153" s="998"/>
      <c r="CU153" s="998"/>
      <c r="CV153" s="998"/>
      <c r="CW153" s="998"/>
      <c r="CX153" s="998"/>
      <c r="CY153" s="998"/>
      <c r="CZ153" s="998"/>
      <c r="DA153" s="998"/>
      <c r="DB153" s="998"/>
      <c r="DC153" s="998"/>
      <c r="DD153" s="998"/>
      <c r="DE153" s="998"/>
      <c r="DF153" s="998"/>
      <c r="DG153" s="998"/>
      <c r="DH153" s="998"/>
      <c r="DI153" s="998"/>
      <c r="DJ153" s="998"/>
      <c r="DK153" s="998"/>
      <c r="DL153" s="998"/>
      <c r="DM153" s="998"/>
      <c r="DN153" s="998"/>
      <c r="DO153" s="998"/>
      <c r="DP153" s="998"/>
      <c r="DQ153" s="998"/>
      <c r="DR153" s="998"/>
      <c r="DS153" s="998"/>
      <c r="DT153" s="998"/>
      <c r="DU153" s="998"/>
      <c r="DV153" s="998"/>
      <c r="DW153" s="998"/>
      <c r="DX153" s="998"/>
      <c r="DY153" s="998"/>
      <c r="DZ153" s="998"/>
      <c r="EA153" s="998"/>
      <c r="EB153" s="998"/>
      <c r="EC153" s="998"/>
      <c r="ED153" s="269" t="str">
        <f t="shared" si="2"/>
        <v>xxxxxxxxxxxxxxxxxxxxxxxxxxxxxxxxxxxxxxxxxxxxxxxxxxxxxxxxxxxxxxxxxxxxxxxxxxxxxxxxxxxxxxxxxxxxxxxxxxxxxxxxxxxxxxxxxxxxxxxxxxxxxxxx</v>
      </c>
    </row>
    <row r="154" spans="1:134" x14ac:dyDescent="0.2">
      <c r="A154" s="280">
        <v>5142</v>
      </c>
      <c r="B154" s="338" t="s">
        <v>215</v>
      </c>
      <c r="C154" s="1535">
        <f>SUMPRODUCT(SUMIF(' Subsidiary Trial Balance Input'!$A:$A,'Subsidiary TB Converter '!$G154:$EC154,' Subsidiary Trial Balance Input'!C:C))</f>
        <v>0</v>
      </c>
      <c r="D154" s="1535">
        <f>SUMPRODUCT(SUMIF(' Subsidiary Trial Balance Input'!$A:$A,'Subsidiary TB Converter '!$G154:$EC154,' Subsidiary Trial Balance Input'!D:D))</f>
        <v>0</v>
      </c>
      <c r="E154" s="1535">
        <f>SUMPRODUCT(SUMIF(' Subsidiary Trial Balance Input'!$A:$A,'Subsidiary TB Converter '!$G154:$EC154,' Subsidiary Trial Balance Input'!E:E))</f>
        <v>0</v>
      </c>
      <c r="F154" s="1535">
        <f>SUMPRODUCT(SUMIF(' Subsidiary Trial Balance Input'!$A:$A,'Subsidiary TB Converter '!$G154:$EC154,' Subsidiary Trial Balance Input'!F:F))</f>
        <v>0</v>
      </c>
      <c r="G154" s="1000"/>
      <c r="H154" s="1000"/>
      <c r="I154" s="1000"/>
      <c r="J154" s="1000"/>
      <c r="K154" s="1000"/>
      <c r="L154" s="1000"/>
      <c r="M154" s="1000"/>
      <c r="N154" s="1000"/>
      <c r="O154" s="1000"/>
      <c r="P154" s="1000"/>
      <c r="Q154" s="1000"/>
      <c r="R154" s="1000"/>
      <c r="S154" s="1000"/>
      <c r="T154" s="1000"/>
      <c r="U154" s="1000"/>
      <c r="V154" s="1000"/>
      <c r="W154" s="1000"/>
      <c r="X154" s="1000"/>
      <c r="Y154" s="1000"/>
      <c r="Z154" s="1000"/>
      <c r="AA154" s="1000"/>
      <c r="AB154" s="1000"/>
      <c r="AC154" s="1000"/>
      <c r="AD154" s="1000"/>
      <c r="AE154" s="1000"/>
      <c r="AF154" s="1000"/>
      <c r="AG154" s="1000"/>
      <c r="AH154" s="1000"/>
      <c r="AI154" s="1000"/>
      <c r="AJ154" s="1000"/>
      <c r="AK154" s="1000"/>
      <c r="AL154" s="1000"/>
      <c r="AM154" s="1000"/>
      <c r="AN154" s="1000"/>
      <c r="AO154" s="1000"/>
      <c r="AP154" s="1000"/>
      <c r="AQ154" s="1000"/>
      <c r="AR154" s="1000"/>
      <c r="AS154" s="1000"/>
      <c r="AT154" s="1000"/>
      <c r="AU154" s="1000"/>
      <c r="AV154" s="1000"/>
      <c r="AW154" s="1000"/>
      <c r="AX154" s="1000"/>
      <c r="AY154" s="1000"/>
      <c r="AZ154" s="1000"/>
      <c r="BA154" s="1000"/>
      <c r="BB154" s="1000"/>
      <c r="BC154" s="1000"/>
      <c r="BD154" s="1000"/>
      <c r="BE154" s="1000"/>
      <c r="BF154" s="1000"/>
      <c r="BG154" s="1000"/>
      <c r="BH154" s="1000"/>
      <c r="BI154" s="1000"/>
      <c r="BJ154" s="1000"/>
      <c r="BK154" s="1000"/>
      <c r="BL154" s="1000"/>
      <c r="BM154" s="1000"/>
      <c r="BN154" s="1000"/>
      <c r="BO154" s="1000"/>
      <c r="BP154" s="1000"/>
      <c r="BQ154" s="1000"/>
      <c r="BR154" s="1000"/>
      <c r="BS154" s="1000"/>
      <c r="BT154" s="1000"/>
      <c r="BU154" s="1000"/>
      <c r="BV154" s="1000"/>
      <c r="BW154" s="1000"/>
      <c r="BX154" s="1000"/>
      <c r="BY154" s="1000"/>
      <c r="BZ154" s="1000"/>
      <c r="CA154" s="1000"/>
      <c r="CB154" s="1000"/>
      <c r="CC154" s="1000"/>
      <c r="CD154" s="1000"/>
      <c r="CE154" s="1000"/>
      <c r="CF154" s="1000"/>
      <c r="CG154" s="1000"/>
      <c r="CH154" s="1000"/>
      <c r="CI154" s="1000"/>
      <c r="CJ154" s="1000"/>
      <c r="CK154" s="1000"/>
      <c r="CL154" s="1000"/>
      <c r="CM154" s="1000"/>
      <c r="CN154" s="1000"/>
      <c r="CO154" s="1000"/>
      <c r="CP154" s="1000"/>
      <c r="CQ154" s="1000"/>
      <c r="CR154" s="1000"/>
      <c r="CS154" s="1000"/>
      <c r="CT154" s="1000"/>
      <c r="CU154" s="1000"/>
      <c r="CV154" s="1000"/>
      <c r="CW154" s="1000"/>
      <c r="CX154" s="1000"/>
      <c r="CY154" s="1000"/>
      <c r="CZ154" s="1000"/>
      <c r="DA154" s="1000"/>
      <c r="DB154" s="1000"/>
      <c r="DC154" s="1000"/>
      <c r="DD154" s="1000"/>
      <c r="DE154" s="1000"/>
      <c r="DF154" s="1000"/>
      <c r="DG154" s="1000"/>
      <c r="DH154" s="1000"/>
      <c r="DI154" s="1000"/>
      <c r="DJ154" s="1000"/>
      <c r="DK154" s="1000"/>
      <c r="DL154" s="1000"/>
      <c r="DM154" s="1000"/>
      <c r="DN154" s="1000"/>
      <c r="DO154" s="1000"/>
      <c r="DP154" s="1000"/>
      <c r="DQ154" s="1000"/>
      <c r="DR154" s="1000"/>
      <c r="DS154" s="1000"/>
      <c r="DT154" s="1000"/>
      <c r="DU154" s="1000"/>
      <c r="DV154" s="1000"/>
      <c r="DW154" s="1000"/>
      <c r="DX154" s="1000"/>
      <c r="DY154" s="1000"/>
      <c r="DZ154" s="1000"/>
      <c r="EA154" s="1000"/>
      <c r="EB154" s="1000"/>
      <c r="EC154" s="1000"/>
      <c r="ED154" s="269" t="str">
        <f t="shared" si="2"/>
        <v>xxxxxxxxxxxxxxxxxxxxxxxxxxxxxxxxxxxxxxxxxxxxxxxxxxxxxxxxxxxxxxxxxxxxxxxxxxxxxxxxxxxxxxxxxxxxxxxxxxxxxxxxxxxxxxxxxxxxxxxxxxxxxxxx</v>
      </c>
    </row>
    <row r="155" spans="1:134" x14ac:dyDescent="0.2">
      <c r="A155" s="280">
        <v>5144</v>
      </c>
      <c r="B155" s="338" t="s">
        <v>216</v>
      </c>
      <c r="C155" s="1535">
        <f>SUMPRODUCT(SUMIF(' Subsidiary Trial Balance Input'!$A:$A,'Subsidiary TB Converter '!$G155:$EC155,' Subsidiary Trial Balance Input'!C:C))</f>
        <v>0</v>
      </c>
      <c r="D155" s="1535">
        <f>SUMPRODUCT(SUMIF(' Subsidiary Trial Balance Input'!$A:$A,'Subsidiary TB Converter '!$G155:$EC155,' Subsidiary Trial Balance Input'!D:D))</f>
        <v>0</v>
      </c>
      <c r="E155" s="1535">
        <f>SUMPRODUCT(SUMIF(' Subsidiary Trial Balance Input'!$A:$A,'Subsidiary TB Converter '!$G155:$EC155,' Subsidiary Trial Balance Input'!E:E))</f>
        <v>0</v>
      </c>
      <c r="F155" s="1535">
        <f>SUMPRODUCT(SUMIF(' Subsidiary Trial Balance Input'!$A:$A,'Subsidiary TB Converter '!$G155:$EC155,' Subsidiary Trial Balance Input'!F:F))</f>
        <v>0</v>
      </c>
      <c r="G155" s="1108"/>
      <c r="H155" s="1000"/>
      <c r="I155" s="1000"/>
      <c r="J155" s="1000"/>
      <c r="K155" s="1000"/>
      <c r="L155" s="1000"/>
      <c r="M155" s="1000"/>
      <c r="N155" s="1000"/>
      <c r="O155" s="1000"/>
      <c r="P155" s="1000"/>
      <c r="Q155" s="1000"/>
      <c r="R155" s="1000"/>
      <c r="S155" s="1000"/>
      <c r="T155" s="1000"/>
      <c r="U155" s="1000"/>
      <c r="V155" s="1000"/>
      <c r="W155" s="1000"/>
      <c r="X155" s="1000"/>
      <c r="Y155" s="1000"/>
      <c r="Z155" s="1000"/>
      <c r="AA155" s="1000"/>
      <c r="AB155" s="1000"/>
      <c r="AC155" s="1000"/>
      <c r="AD155" s="1000"/>
      <c r="AE155" s="1000"/>
      <c r="AF155" s="1000"/>
      <c r="AG155" s="1000"/>
      <c r="AH155" s="1000"/>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0"/>
      <c r="BN155" s="1000"/>
      <c r="BO155" s="1000"/>
      <c r="BP155" s="1000"/>
      <c r="BQ155" s="1000"/>
      <c r="BR155" s="1000"/>
      <c r="BS155" s="1000"/>
      <c r="BT155" s="1000"/>
      <c r="BU155" s="1000"/>
      <c r="BV155" s="1000"/>
      <c r="BW155" s="1000"/>
      <c r="BX155" s="1000"/>
      <c r="BY155" s="1000"/>
      <c r="BZ155" s="1000"/>
      <c r="CA155" s="1000"/>
      <c r="CB155" s="1000"/>
      <c r="CC155" s="1000"/>
      <c r="CD155" s="1000"/>
      <c r="CE155" s="1000"/>
      <c r="CF155" s="1000"/>
      <c r="CG155" s="1000"/>
      <c r="CH155" s="1000"/>
      <c r="CI155" s="1000"/>
      <c r="CJ155" s="1000"/>
      <c r="CK155" s="1000"/>
      <c r="CL155" s="1000"/>
      <c r="CM155" s="1000"/>
      <c r="CN155" s="1000"/>
      <c r="CO155" s="1000"/>
      <c r="CP155" s="1000"/>
      <c r="CQ155" s="1000"/>
      <c r="CR155" s="1000"/>
      <c r="CS155" s="1000"/>
      <c r="CT155" s="1000"/>
      <c r="CU155" s="1000"/>
      <c r="CV155" s="1000"/>
      <c r="CW155" s="1000"/>
      <c r="CX155" s="1000"/>
      <c r="CY155" s="1000"/>
      <c r="CZ155" s="1000"/>
      <c r="DA155" s="1000"/>
      <c r="DB155" s="1000"/>
      <c r="DC155" s="1000"/>
      <c r="DD155" s="1000"/>
      <c r="DE155" s="1000"/>
      <c r="DF155" s="1000"/>
      <c r="DG155" s="1000"/>
      <c r="DH155" s="1000"/>
      <c r="DI155" s="1000"/>
      <c r="DJ155" s="1000"/>
      <c r="DK155" s="1000"/>
      <c r="DL155" s="1000"/>
      <c r="DM155" s="1000"/>
      <c r="DN155" s="1000"/>
      <c r="DO155" s="1000"/>
      <c r="DP155" s="1000"/>
      <c r="DQ155" s="1000"/>
      <c r="DR155" s="1000"/>
      <c r="DS155" s="1000"/>
      <c r="DT155" s="1000"/>
      <c r="DU155" s="1000"/>
      <c r="DV155" s="1000"/>
      <c r="DW155" s="1000"/>
      <c r="DX155" s="1000"/>
      <c r="DY155" s="1000"/>
      <c r="DZ155" s="1000"/>
      <c r="EA155" s="1000"/>
      <c r="EB155" s="1000"/>
      <c r="EC155" s="1000"/>
      <c r="ED155" s="269" t="str">
        <f t="shared" si="2"/>
        <v>xxxxxxxxxxxxxxxxxxxxxxxxxxxxxxxxxxxxxxxxxxxxxxxxxxxxxxxxxxxxxxxxxxxxxxxxxxxxxxxxxxxxxxxxxxxxxxxxxxxxxxxxxxxxxxxxxxxxxxxxxxxxxxxx</v>
      </c>
    </row>
    <row r="156" spans="1:134" x14ac:dyDescent="0.2">
      <c r="A156" s="280">
        <v>5141</v>
      </c>
      <c r="B156" s="338" t="s">
        <v>217</v>
      </c>
      <c r="C156" s="1535">
        <f>SUMPRODUCT(SUMIF(' Subsidiary Trial Balance Input'!$A:$A,'Subsidiary TB Converter '!$G156:$EC156,' Subsidiary Trial Balance Input'!C:C))</f>
        <v>0</v>
      </c>
      <c r="D156" s="1535">
        <f>SUMPRODUCT(SUMIF(' Subsidiary Trial Balance Input'!$A:$A,'Subsidiary TB Converter '!$G156:$EC156,' Subsidiary Trial Balance Input'!D:D))</f>
        <v>0</v>
      </c>
      <c r="E156" s="1535">
        <f>SUMPRODUCT(SUMIF(' Subsidiary Trial Balance Input'!$A:$A,'Subsidiary TB Converter '!$G156:$EC156,' Subsidiary Trial Balance Input'!E:E))</f>
        <v>0</v>
      </c>
      <c r="F156" s="1535">
        <f>SUMPRODUCT(SUMIF(' Subsidiary Trial Balance Input'!$A:$A,'Subsidiary TB Converter '!$G156:$EC156,' Subsidiary Trial Balance Input'!F:F))</f>
        <v>0</v>
      </c>
      <c r="G156" s="1000"/>
      <c r="H156" s="1000"/>
      <c r="I156" s="1000"/>
      <c r="J156" s="1000"/>
      <c r="K156" s="1000"/>
      <c r="L156" s="1000"/>
      <c r="M156" s="1000"/>
      <c r="N156" s="1000"/>
      <c r="O156" s="1000"/>
      <c r="P156" s="1000"/>
      <c r="Q156" s="1000"/>
      <c r="R156" s="1000"/>
      <c r="S156" s="1000"/>
      <c r="T156" s="1000"/>
      <c r="U156" s="1000"/>
      <c r="V156" s="1000"/>
      <c r="W156" s="1000"/>
      <c r="X156" s="1000"/>
      <c r="Y156" s="1000"/>
      <c r="Z156" s="1000"/>
      <c r="AA156" s="1000"/>
      <c r="AB156" s="1000"/>
      <c r="AC156" s="1000"/>
      <c r="AD156" s="1000"/>
      <c r="AE156" s="1000"/>
      <c r="AF156" s="1000"/>
      <c r="AG156" s="1000"/>
      <c r="AH156" s="1000"/>
      <c r="AI156" s="1000"/>
      <c r="AJ156" s="1000"/>
      <c r="AK156" s="1000"/>
      <c r="AL156" s="1000"/>
      <c r="AM156" s="1000"/>
      <c r="AN156" s="1000"/>
      <c r="AO156" s="1000"/>
      <c r="AP156" s="1000"/>
      <c r="AQ156" s="1000"/>
      <c r="AR156" s="1000"/>
      <c r="AS156" s="1000"/>
      <c r="AT156" s="1000"/>
      <c r="AU156" s="1000"/>
      <c r="AV156" s="1000"/>
      <c r="AW156" s="1000"/>
      <c r="AX156" s="1000"/>
      <c r="AY156" s="1000"/>
      <c r="AZ156" s="1000"/>
      <c r="BA156" s="1000"/>
      <c r="BB156" s="1000"/>
      <c r="BC156" s="1000"/>
      <c r="BD156" s="1000"/>
      <c r="BE156" s="1000"/>
      <c r="BF156" s="1000"/>
      <c r="BG156" s="1000"/>
      <c r="BH156" s="1000"/>
      <c r="BI156" s="1000"/>
      <c r="BJ156" s="1000"/>
      <c r="BK156" s="1000"/>
      <c r="BL156" s="1000"/>
      <c r="BM156" s="1000"/>
      <c r="BN156" s="1000"/>
      <c r="BO156" s="1000"/>
      <c r="BP156" s="1000"/>
      <c r="BQ156" s="1000"/>
      <c r="BR156" s="1000"/>
      <c r="BS156" s="1000"/>
      <c r="BT156" s="1000"/>
      <c r="BU156" s="1000"/>
      <c r="BV156" s="1000"/>
      <c r="BW156" s="1000"/>
      <c r="BX156" s="1000"/>
      <c r="BY156" s="1000"/>
      <c r="BZ156" s="1000"/>
      <c r="CA156" s="1000"/>
      <c r="CB156" s="1000"/>
      <c r="CC156" s="1000"/>
      <c r="CD156" s="1000"/>
      <c r="CE156" s="1000"/>
      <c r="CF156" s="1000"/>
      <c r="CG156" s="1000"/>
      <c r="CH156" s="1000"/>
      <c r="CI156" s="1000"/>
      <c r="CJ156" s="1000"/>
      <c r="CK156" s="1000"/>
      <c r="CL156" s="1000"/>
      <c r="CM156" s="1000"/>
      <c r="CN156" s="1000"/>
      <c r="CO156" s="1000"/>
      <c r="CP156" s="1000"/>
      <c r="CQ156" s="1000"/>
      <c r="CR156" s="1000"/>
      <c r="CS156" s="1000"/>
      <c r="CT156" s="1000"/>
      <c r="CU156" s="1000"/>
      <c r="CV156" s="1000"/>
      <c r="CW156" s="1000"/>
      <c r="CX156" s="1000"/>
      <c r="CY156" s="1000"/>
      <c r="CZ156" s="1000"/>
      <c r="DA156" s="1000"/>
      <c r="DB156" s="1000"/>
      <c r="DC156" s="1000"/>
      <c r="DD156" s="1000"/>
      <c r="DE156" s="1000"/>
      <c r="DF156" s="1000"/>
      <c r="DG156" s="1000"/>
      <c r="DH156" s="1000"/>
      <c r="DI156" s="1000"/>
      <c r="DJ156" s="1000"/>
      <c r="DK156" s="1000"/>
      <c r="DL156" s="1000"/>
      <c r="DM156" s="1000"/>
      <c r="DN156" s="1000"/>
      <c r="DO156" s="1000"/>
      <c r="DP156" s="1000"/>
      <c r="DQ156" s="1000"/>
      <c r="DR156" s="1000"/>
      <c r="DS156" s="1000"/>
      <c r="DT156" s="1000"/>
      <c r="DU156" s="1000"/>
      <c r="DV156" s="1000"/>
      <c r="DW156" s="1000"/>
      <c r="DX156" s="1000"/>
      <c r="DY156" s="1000"/>
      <c r="DZ156" s="1000"/>
      <c r="EA156" s="1000"/>
      <c r="EB156" s="1000"/>
      <c r="EC156" s="1000"/>
      <c r="ED156" s="269" t="str">
        <f t="shared" si="2"/>
        <v>xxxxxxxxxxxxxxxxxxxxxxxxxxxxxxxxxxxxxxxxxxxxxxxxxxxxxxxxxxxxxxxxxxxxxxxxxxxxxxxxxxxxxxxxxxxxxxxxxxxxxxxxxxxxxxxxxxxxxxxxxxxxxxxx</v>
      </c>
    </row>
    <row r="157" spans="1:134" x14ac:dyDescent="0.2">
      <c r="A157" s="280"/>
      <c r="B157" s="587"/>
      <c r="C157" s="1535"/>
      <c r="D157" s="1535"/>
      <c r="E157" s="1535"/>
      <c r="F157" s="1535"/>
      <c r="G157" s="1000"/>
      <c r="H157" s="1000"/>
      <c r="I157" s="1000"/>
      <c r="J157" s="1000"/>
      <c r="K157" s="1000"/>
      <c r="L157" s="1000"/>
      <c r="M157" s="1000"/>
      <c r="N157" s="1000"/>
      <c r="O157" s="1000"/>
      <c r="P157" s="1000"/>
      <c r="Q157" s="1000"/>
      <c r="R157" s="1000"/>
      <c r="S157" s="1000"/>
      <c r="T157" s="1000"/>
      <c r="U157" s="1000"/>
      <c r="V157" s="1000"/>
      <c r="W157" s="1000"/>
      <c r="X157" s="1000"/>
      <c r="Y157" s="1000"/>
      <c r="Z157" s="1000"/>
      <c r="AA157" s="1000"/>
      <c r="AB157" s="1000"/>
      <c r="AC157" s="1000"/>
      <c r="AD157" s="1000"/>
      <c r="AE157" s="1000"/>
      <c r="AF157" s="1000"/>
      <c r="AG157" s="1000"/>
      <c r="AH157" s="1000"/>
      <c r="AI157" s="1000"/>
      <c r="AJ157" s="1000"/>
      <c r="AK157" s="1000"/>
      <c r="AL157" s="1000"/>
      <c r="AM157" s="1000"/>
      <c r="AN157" s="1000"/>
      <c r="AO157" s="1000"/>
      <c r="AP157" s="1000"/>
      <c r="AQ157" s="1000"/>
      <c r="AR157" s="1000"/>
      <c r="AS157" s="1000"/>
      <c r="AT157" s="1000"/>
      <c r="AU157" s="1000"/>
      <c r="AV157" s="1000"/>
      <c r="AW157" s="1000"/>
      <c r="AX157" s="1000"/>
      <c r="AY157" s="1000"/>
      <c r="AZ157" s="1000"/>
      <c r="BA157" s="1000"/>
      <c r="BB157" s="1000"/>
      <c r="BC157" s="1000"/>
      <c r="BD157" s="1000"/>
      <c r="BE157" s="1000"/>
      <c r="BF157" s="1000"/>
      <c r="BG157" s="1000"/>
      <c r="BH157" s="1000"/>
      <c r="BI157" s="1000"/>
      <c r="BJ157" s="1000"/>
      <c r="BK157" s="1000"/>
      <c r="BL157" s="1000"/>
      <c r="BM157" s="1000"/>
      <c r="BN157" s="1000"/>
      <c r="BO157" s="1000"/>
      <c r="BP157" s="1000"/>
      <c r="BQ157" s="1000"/>
      <c r="BR157" s="1000"/>
      <c r="BS157" s="1000"/>
      <c r="BT157" s="1000"/>
      <c r="BU157" s="1000"/>
      <c r="BV157" s="1000"/>
      <c r="BW157" s="1000"/>
      <c r="BX157" s="1000"/>
      <c r="BY157" s="1000"/>
      <c r="BZ157" s="1000"/>
      <c r="CA157" s="1000"/>
      <c r="CB157" s="1000"/>
      <c r="CC157" s="1000"/>
      <c r="CD157" s="1000"/>
      <c r="CE157" s="1000"/>
      <c r="CF157" s="1000"/>
      <c r="CG157" s="1000"/>
      <c r="CH157" s="1000"/>
      <c r="CI157" s="1000"/>
      <c r="CJ157" s="1000"/>
      <c r="CK157" s="1000"/>
      <c r="CL157" s="1000"/>
      <c r="CM157" s="1000"/>
      <c r="CN157" s="1000"/>
      <c r="CO157" s="1000"/>
      <c r="CP157" s="1000"/>
      <c r="CQ157" s="1000"/>
      <c r="CR157" s="1000"/>
      <c r="CS157" s="1000"/>
      <c r="CT157" s="1000"/>
      <c r="CU157" s="1000"/>
      <c r="CV157" s="1000"/>
      <c r="CW157" s="1000"/>
      <c r="CX157" s="1000"/>
      <c r="CY157" s="1000"/>
      <c r="CZ157" s="1000"/>
      <c r="DA157" s="1000"/>
      <c r="DB157" s="1000"/>
      <c r="DC157" s="1000"/>
      <c r="DD157" s="1000"/>
      <c r="DE157" s="1000"/>
      <c r="DF157" s="1000"/>
      <c r="DG157" s="1000"/>
      <c r="DH157" s="1000"/>
      <c r="DI157" s="1000"/>
      <c r="DJ157" s="1000"/>
      <c r="DK157" s="1000"/>
      <c r="DL157" s="1000"/>
      <c r="DM157" s="1000"/>
      <c r="DN157" s="1000"/>
      <c r="DO157" s="1000"/>
      <c r="DP157" s="1000"/>
      <c r="DQ157" s="1000"/>
      <c r="DR157" s="1000"/>
      <c r="DS157" s="1000"/>
      <c r="DT157" s="1000"/>
      <c r="DU157" s="1000"/>
      <c r="DV157" s="1000"/>
      <c r="DW157" s="1000"/>
      <c r="DX157" s="1000"/>
      <c r="DY157" s="1000"/>
      <c r="DZ157" s="1000"/>
      <c r="EA157" s="1000"/>
      <c r="EB157" s="1000"/>
      <c r="EC157" s="1000"/>
      <c r="ED157" s="269" t="str">
        <f t="shared" si="2"/>
        <v>xxxxxxxxxxxxxxxxxxxxxxxxxxxxxxxxxxxxxxxxxxxxxxxxxxxxxxxxxxxxxxxxxxxxxxxxxxxxxxxxxxxxxxxxxxxxxxxxxxxxxxxxxxxxxxxxxxxxxxxxxxxxxxxx</v>
      </c>
    </row>
    <row r="158" spans="1:134" x14ac:dyDescent="0.2">
      <c r="A158" s="342"/>
      <c r="B158" s="344" t="s">
        <v>218</v>
      </c>
      <c r="C158" s="1538"/>
      <c r="D158" s="1538"/>
      <c r="E158" s="1538"/>
      <c r="F158" s="1538"/>
      <c r="G158" s="1002"/>
      <c r="H158" s="1002"/>
      <c r="I158" s="1002"/>
      <c r="J158" s="1002"/>
      <c r="K158" s="1002"/>
      <c r="L158" s="1002"/>
      <c r="M158" s="1002"/>
      <c r="N158" s="1002"/>
      <c r="O158" s="1002"/>
      <c r="P158" s="1002"/>
      <c r="Q158" s="1002"/>
      <c r="R158" s="1002"/>
      <c r="S158" s="1002"/>
      <c r="T158" s="1002"/>
      <c r="U158" s="1002"/>
      <c r="V158" s="1002"/>
      <c r="W158" s="1002"/>
      <c r="X158" s="1002"/>
      <c r="Y158" s="1002"/>
      <c r="Z158" s="1002"/>
      <c r="AA158" s="1002"/>
      <c r="AB158" s="1002"/>
      <c r="AC158" s="1002"/>
      <c r="AD158" s="1002"/>
      <c r="AE158" s="1002"/>
      <c r="AF158" s="1002"/>
      <c r="AG158" s="1002"/>
      <c r="AH158" s="1002"/>
      <c r="AI158" s="1002"/>
      <c r="AJ158" s="1002"/>
      <c r="AK158" s="1002"/>
      <c r="AL158" s="1002"/>
      <c r="AM158" s="1002"/>
      <c r="AN158" s="1002"/>
      <c r="AO158" s="1002"/>
      <c r="AP158" s="1002"/>
      <c r="AQ158" s="1002"/>
      <c r="AR158" s="1002"/>
      <c r="AS158" s="1002"/>
      <c r="AT158" s="1002"/>
      <c r="AU158" s="1002"/>
      <c r="AV158" s="1002"/>
      <c r="AW158" s="1002"/>
      <c r="AX158" s="1002"/>
      <c r="AY158" s="1002"/>
      <c r="AZ158" s="1002"/>
      <c r="BA158" s="1002"/>
      <c r="BB158" s="1002"/>
      <c r="BC158" s="1002"/>
      <c r="BD158" s="1002"/>
      <c r="BE158" s="1002"/>
      <c r="BF158" s="1002"/>
      <c r="BG158" s="1002"/>
      <c r="BH158" s="1002"/>
      <c r="BI158" s="1002"/>
      <c r="BJ158" s="1002"/>
      <c r="BK158" s="1002"/>
      <c r="BL158" s="1002"/>
      <c r="BM158" s="1002"/>
      <c r="BN158" s="1002"/>
      <c r="BO158" s="1002"/>
      <c r="BP158" s="1002"/>
      <c r="BQ158" s="1002"/>
      <c r="BR158" s="1002"/>
      <c r="BS158" s="1002"/>
      <c r="BT158" s="1002"/>
      <c r="BU158" s="1002"/>
      <c r="BV158" s="1002"/>
      <c r="BW158" s="1002"/>
      <c r="BX158" s="1002"/>
      <c r="BY158" s="1002"/>
      <c r="BZ158" s="1002"/>
      <c r="CA158" s="1002"/>
      <c r="CB158" s="1002"/>
      <c r="CC158" s="1002"/>
      <c r="CD158" s="1002"/>
      <c r="CE158" s="1002"/>
      <c r="CF158" s="1002"/>
      <c r="CG158" s="1002"/>
      <c r="CH158" s="1002"/>
      <c r="CI158" s="1002"/>
      <c r="CJ158" s="1002"/>
      <c r="CK158" s="1002"/>
      <c r="CL158" s="1002"/>
      <c r="CM158" s="1002"/>
      <c r="CN158" s="1002"/>
      <c r="CO158" s="1002"/>
      <c r="CP158" s="1002"/>
      <c r="CQ158" s="1002"/>
      <c r="CR158" s="1002"/>
      <c r="CS158" s="1002"/>
      <c r="CT158" s="1002"/>
      <c r="CU158" s="1002"/>
      <c r="CV158" s="1002"/>
      <c r="CW158" s="1002"/>
      <c r="CX158" s="1002"/>
      <c r="CY158" s="1002"/>
      <c r="CZ158" s="1002"/>
      <c r="DA158" s="1002"/>
      <c r="DB158" s="1002"/>
      <c r="DC158" s="1002"/>
      <c r="DD158" s="1002"/>
      <c r="DE158" s="1002"/>
      <c r="DF158" s="1002"/>
      <c r="DG158" s="1002"/>
      <c r="DH158" s="1002"/>
      <c r="DI158" s="1002"/>
      <c r="DJ158" s="1002"/>
      <c r="DK158" s="1002"/>
      <c r="DL158" s="1002"/>
      <c r="DM158" s="1002"/>
      <c r="DN158" s="1002"/>
      <c r="DO158" s="1002"/>
      <c r="DP158" s="1002"/>
      <c r="DQ158" s="1002"/>
      <c r="DR158" s="1002"/>
      <c r="DS158" s="1002"/>
      <c r="DT158" s="1002"/>
      <c r="DU158" s="1002"/>
      <c r="DV158" s="1002"/>
      <c r="DW158" s="1002"/>
      <c r="DX158" s="1002"/>
      <c r="DY158" s="1002"/>
      <c r="DZ158" s="1002"/>
      <c r="EA158" s="1002"/>
      <c r="EB158" s="1002"/>
      <c r="EC158" s="1002"/>
      <c r="ED158" s="269" t="str">
        <f t="shared" si="2"/>
        <v>xxxxxxxxxxxxxxxxxxxxxxxxxxxxxxxxxxxxxxxxxxxxxxxxxxxxxxxxxxxxxxxxxxxxxxxxxxxxxxxxxxxxxxxxxxxxxxxxxxxxxxxxxxxxxxxxxxxxxxxxxxxxxxxx</v>
      </c>
    </row>
    <row r="159" spans="1:134" x14ac:dyDescent="0.2">
      <c r="A159" s="280"/>
      <c r="B159" s="909" t="s">
        <v>200</v>
      </c>
      <c r="C159" s="1535"/>
      <c r="D159" s="1535"/>
      <c r="E159" s="1535"/>
      <c r="F159" s="1535"/>
      <c r="G159" s="998"/>
      <c r="H159" s="998"/>
      <c r="I159" s="998"/>
      <c r="J159" s="998"/>
      <c r="K159" s="998"/>
      <c r="L159" s="998"/>
      <c r="M159" s="998"/>
      <c r="N159" s="998"/>
      <c r="O159" s="998"/>
      <c r="P159" s="998"/>
      <c r="Q159" s="998"/>
      <c r="R159" s="998"/>
      <c r="S159" s="998"/>
      <c r="T159" s="998"/>
      <c r="U159" s="998"/>
      <c r="V159" s="998"/>
      <c r="W159" s="998"/>
      <c r="X159" s="998"/>
      <c r="Y159" s="998"/>
      <c r="Z159" s="998"/>
      <c r="AA159" s="998"/>
      <c r="AB159" s="998"/>
      <c r="AC159" s="998"/>
      <c r="AD159" s="998"/>
      <c r="AE159" s="998"/>
      <c r="AF159" s="998"/>
      <c r="AG159" s="998"/>
      <c r="AH159" s="998"/>
      <c r="AI159" s="998"/>
      <c r="AJ159" s="998"/>
      <c r="AK159" s="998"/>
      <c r="AL159" s="998"/>
      <c r="AM159" s="998"/>
      <c r="AN159" s="998"/>
      <c r="AO159" s="998"/>
      <c r="AP159" s="998"/>
      <c r="AQ159" s="998"/>
      <c r="AR159" s="998"/>
      <c r="AS159" s="998"/>
      <c r="AT159" s="998"/>
      <c r="AU159" s="998"/>
      <c r="AV159" s="998"/>
      <c r="AW159" s="998"/>
      <c r="AX159" s="998"/>
      <c r="AY159" s="998"/>
      <c r="AZ159" s="998"/>
      <c r="BA159" s="998"/>
      <c r="BB159" s="998"/>
      <c r="BC159" s="998"/>
      <c r="BD159" s="998"/>
      <c r="BE159" s="998"/>
      <c r="BF159" s="998"/>
      <c r="BG159" s="998"/>
      <c r="BH159" s="998"/>
      <c r="BI159" s="998"/>
      <c r="BJ159" s="998"/>
      <c r="BK159" s="998"/>
      <c r="BL159" s="998"/>
      <c r="BM159" s="998"/>
      <c r="BN159" s="998"/>
      <c r="BO159" s="998"/>
      <c r="BP159" s="998"/>
      <c r="BQ159" s="998"/>
      <c r="BR159" s="998"/>
      <c r="BS159" s="998"/>
      <c r="BT159" s="998"/>
      <c r="BU159" s="998"/>
      <c r="BV159" s="998"/>
      <c r="BW159" s="998"/>
      <c r="BX159" s="998"/>
      <c r="BY159" s="998"/>
      <c r="BZ159" s="998"/>
      <c r="CA159" s="998"/>
      <c r="CB159" s="998"/>
      <c r="CC159" s="998"/>
      <c r="CD159" s="998"/>
      <c r="CE159" s="998"/>
      <c r="CF159" s="998"/>
      <c r="CG159" s="998"/>
      <c r="CH159" s="998"/>
      <c r="CI159" s="998"/>
      <c r="CJ159" s="998"/>
      <c r="CK159" s="998"/>
      <c r="CL159" s="998"/>
      <c r="CM159" s="998"/>
      <c r="CN159" s="998"/>
      <c r="CO159" s="998"/>
      <c r="CP159" s="998"/>
      <c r="CQ159" s="998"/>
      <c r="CR159" s="998"/>
      <c r="CS159" s="998"/>
      <c r="CT159" s="998"/>
      <c r="CU159" s="998"/>
      <c r="CV159" s="998"/>
      <c r="CW159" s="998"/>
      <c r="CX159" s="998"/>
      <c r="CY159" s="998"/>
      <c r="CZ159" s="998"/>
      <c r="DA159" s="998"/>
      <c r="DB159" s="998"/>
      <c r="DC159" s="998"/>
      <c r="DD159" s="998"/>
      <c r="DE159" s="998"/>
      <c r="DF159" s="998"/>
      <c r="DG159" s="998"/>
      <c r="DH159" s="998"/>
      <c r="DI159" s="998"/>
      <c r="DJ159" s="998"/>
      <c r="DK159" s="998"/>
      <c r="DL159" s="998"/>
      <c r="DM159" s="998"/>
      <c r="DN159" s="998"/>
      <c r="DO159" s="998"/>
      <c r="DP159" s="998"/>
      <c r="DQ159" s="998"/>
      <c r="DR159" s="998"/>
      <c r="DS159" s="998"/>
      <c r="DT159" s="998"/>
      <c r="DU159" s="998"/>
      <c r="DV159" s="998"/>
      <c r="DW159" s="998"/>
      <c r="DX159" s="998"/>
      <c r="DY159" s="998"/>
      <c r="DZ159" s="998"/>
      <c r="EA159" s="998"/>
      <c r="EB159" s="998"/>
      <c r="EC159" s="998"/>
      <c r="ED159" s="269" t="str">
        <f t="shared" si="2"/>
        <v>xxxxxxxxxxxxxxxxxxxxxxxxxxxxxxxxxxxxxxxxxxxxxxxxxxxxxxxxxxxxxxxxxxxxxxxxxxxxxxxxxxxxxxxxxxxxxxxxxxxxxxxxxxxxxxxxxxxxxxxxxxxxxxxx</v>
      </c>
    </row>
    <row r="160" spans="1:134" x14ac:dyDescent="0.2">
      <c r="A160" s="280">
        <v>5150</v>
      </c>
      <c r="B160" s="338" t="s">
        <v>219</v>
      </c>
      <c r="C160" s="1535">
        <f>SUMPRODUCT(SUMIF(' Subsidiary Trial Balance Input'!$A:$A,'Subsidiary TB Converter '!$G160:$EC160,' Subsidiary Trial Balance Input'!C:C))</f>
        <v>0</v>
      </c>
      <c r="D160" s="1535">
        <f>SUMPRODUCT(SUMIF(' Subsidiary Trial Balance Input'!$A:$A,'Subsidiary TB Converter '!$G160:$EC160,' Subsidiary Trial Balance Input'!D:D))</f>
        <v>0</v>
      </c>
      <c r="E160" s="1535">
        <f>SUMPRODUCT(SUMIF(' Subsidiary Trial Balance Input'!$A:$A,'Subsidiary TB Converter '!$G160:$EC160,' Subsidiary Trial Balance Input'!E:E))</f>
        <v>0</v>
      </c>
      <c r="F160" s="1535">
        <f>SUMPRODUCT(SUMIF(' Subsidiary Trial Balance Input'!$A:$A,'Subsidiary TB Converter '!$G160:$EC160,' Subsidiary Trial Balance Input'!F:F))</f>
        <v>0</v>
      </c>
      <c r="G160" s="1000"/>
      <c r="H160" s="1000"/>
      <c r="I160" s="1000"/>
      <c r="J160" s="1000"/>
      <c r="K160" s="1000"/>
      <c r="L160" s="1000"/>
      <c r="M160" s="1000"/>
      <c r="N160" s="1000"/>
      <c r="O160" s="1000"/>
      <c r="P160" s="1000"/>
      <c r="Q160" s="1000"/>
      <c r="R160" s="1000"/>
      <c r="S160" s="1000"/>
      <c r="T160" s="1000"/>
      <c r="U160" s="1000"/>
      <c r="V160" s="1000"/>
      <c r="W160" s="1000"/>
      <c r="X160" s="1000"/>
      <c r="Y160" s="1000"/>
      <c r="Z160" s="1000"/>
      <c r="AA160" s="1000"/>
      <c r="AB160" s="1000"/>
      <c r="AC160" s="1000"/>
      <c r="AD160" s="1000"/>
      <c r="AE160" s="1000"/>
      <c r="AF160" s="1000"/>
      <c r="AG160" s="1000"/>
      <c r="AH160" s="1000"/>
      <c r="AI160" s="1000"/>
      <c r="AJ160" s="1000"/>
      <c r="AK160" s="1000"/>
      <c r="AL160" s="1000"/>
      <c r="AM160" s="1000"/>
      <c r="AN160" s="1000"/>
      <c r="AO160" s="1000"/>
      <c r="AP160" s="1000"/>
      <c r="AQ160" s="1000"/>
      <c r="AR160" s="1000"/>
      <c r="AS160" s="1000"/>
      <c r="AT160" s="1000"/>
      <c r="AU160" s="1000"/>
      <c r="AV160" s="1000"/>
      <c r="AW160" s="1000"/>
      <c r="AX160" s="1000"/>
      <c r="AY160" s="1000"/>
      <c r="AZ160" s="1000"/>
      <c r="BA160" s="1000"/>
      <c r="BB160" s="1000"/>
      <c r="BC160" s="1000"/>
      <c r="BD160" s="1000"/>
      <c r="BE160" s="1000"/>
      <c r="BF160" s="1000"/>
      <c r="BG160" s="1000"/>
      <c r="BH160" s="1000"/>
      <c r="BI160" s="1000"/>
      <c r="BJ160" s="1000"/>
      <c r="BK160" s="1000"/>
      <c r="BL160" s="1000"/>
      <c r="BM160" s="1000"/>
      <c r="BN160" s="1000"/>
      <c r="BO160" s="1000"/>
      <c r="BP160" s="1000"/>
      <c r="BQ160" s="1000"/>
      <c r="BR160" s="1000"/>
      <c r="BS160" s="1000"/>
      <c r="BT160" s="1000"/>
      <c r="BU160" s="1000"/>
      <c r="BV160" s="1000"/>
      <c r="BW160" s="1000"/>
      <c r="BX160" s="1000"/>
      <c r="BY160" s="1000"/>
      <c r="BZ160" s="1000"/>
      <c r="CA160" s="1000"/>
      <c r="CB160" s="1000"/>
      <c r="CC160" s="1000"/>
      <c r="CD160" s="1000"/>
      <c r="CE160" s="1000"/>
      <c r="CF160" s="1000"/>
      <c r="CG160" s="1000"/>
      <c r="CH160" s="1000"/>
      <c r="CI160" s="1000"/>
      <c r="CJ160" s="1000"/>
      <c r="CK160" s="1000"/>
      <c r="CL160" s="1000"/>
      <c r="CM160" s="1000"/>
      <c r="CN160" s="1000"/>
      <c r="CO160" s="1000"/>
      <c r="CP160" s="1000"/>
      <c r="CQ160" s="1000"/>
      <c r="CR160" s="1000"/>
      <c r="CS160" s="1000"/>
      <c r="CT160" s="1000"/>
      <c r="CU160" s="1000"/>
      <c r="CV160" s="1000"/>
      <c r="CW160" s="1000"/>
      <c r="CX160" s="1000"/>
      <c r="CY160" s="1000"/>
      <c r="CZ160" s="1000"/>
      <c r="DA160" s="1000"/>
      <c r="DB160" s="1000"/>
      <c r="DC160" s="1000"/>
      <c r="DD160" s="1000"/>
      <c r="DE160" s="1000"/>
      <c r="DF160" s="1000"/>
      <c r="DG160" s="1000"/>
      <c r="DH160" s="1000"/>
      <c r="DI160" s="1000"/>
      <c r="DJ160" s="1000"/>
      <c r="DK160" s="1000"/>
      <c r="DL160" s="1000"/>
      <c r="DM160" s="1000"/>
      <c r="DN160" s="1000"/>
      <c r="DO160" s="1000"/>
      <c r="DP160" s="1000"/>
      <c r="DQ160" s="1000"/>
      <c r="DR160" s="1000"/>
      <c r="DS160" s="1000"/>
      <c r="DT160" s="1000"/>
      <c r="DU160" s="1000"/>
      <c r="DV160" s="1000"/>
      <c r="DW160" s="1000"/>
      <c r="DX160" s="1000"/>
      <c r="DY160" s="1000"/>
      <c r="DZ160" s="1000"/>
      <c r="EA160" s="1000"/>
      <c r="EB160" s="1000"/>
      <c r="EC160" s="1000"/>
      <c r="ED160" s="269" t="str">
        <f t="shared" si="2"/>
        <v>xxxxxxxxxxxxxxxxxxxxxxxxxxxxxxxxxxxxxxxxxxxxxxxxxxxxxxxxxxxxxxxxxxxxxxxxxxxxxxxxxxxxxxxxxxxxxxxxxxxxxxxxxxxxxxxxxxxxxxxxxxxxxxxx</v>
      </c>
    </row>
    <row r="161" spans="1:134" x14ac:dyDescent="0.2">
      <c r="A161" s="280"/>
      <c r="B161" s="587"/>
      <c r="C161" s="1535"/>
      <c r="D161" s="1535"/>
      <c r="E161" s="1535"/>
      <c r="F161" s="1535"/>
      <c r="G161" s="1000"/>
      <c r="H161" s="1000"/>
      <c r="I161" s="1000"/>
      <c r="J161" s="1000"/>
      <c r="K161" s="1000"/>
      <c r="L161" s="1000"/>
      <c r="M161" s="1000"/>
      <c r="N161" s="1000"/>
      <c r="O161" s="1000"/>
      <c r="P161" s="1000"/>
      <c r="Q161" s="1000"/>
      <c r="R161" s="1000"/>
      <c r="S161" s="1000"/>
      <c r="T161" s="1000"/>
      <c r="U161" s="1000"/>
      <c r="V161" s="1000"/>
      <c r="W161" s="1000"/>
      <c r="X161" s="1000"/>
      <c r="Y161" s="1000"/>
      <c r="Z161" s="1000"/>
      <c r="AA161" s="1000"/>
      <c r="AB161" s="1000"/>
      <c r="AC161" s="1000"/>
      <c r="AD161" s="1000"/>
      <c r="AE161" s="1000"/>
      <c r="AF161" s="1000"/>
      <c r="AG161" s="1000"/>
      <c r="AH161" s="1000"/>
      <c r="AI161" s="1000"/>
      <c r="AJ161" s="1000"/>
      <c r="AK161" s="1000"/>
      <c r="AL161" s="1000"/>
      <c r="AM161" s="1000"/>
      <c r="AN161" s="1000"/>
      <c r="AO161" s="1000"/>
      <c r="AP161" s="1000"/>
      <c r="AQ161" s="1000"/>
      <c r="AR161" s="1000"/>
      <c r="AS161" s="1000"/>
      <c r="AT161" s="1000"/>
      <c r="AU161" s="1000"/>
      <c r="AV161" s="1000"/>
      <c r="AW161" s="1000"/>
      <c r="AX161" s="1000"/>
      <c r="AY161" s="1000"/>
      <c r="AZ161" s="1000"/>
      <c r="BA161" s="1000"/>
      <c r="BB161" s="1000"/>
      <c r="BC161" s="1000"/>
      <c r="BD161" s="1000"/>
      <c r="BE161" s="1000"/>
      <c r="BF161" s="1000"/>
      <c r="BG161" s="1000"/>
      <c r="BH161" s="1000"/>
      <c r="BI161" s="1000"/>
      <c r="BJ161" s="1000"/>
      <c r="BK161" s="1000"/>
      <c r="BL161" s="1000"/>
      <c r="BM161" s="1000"/>
      <c r="BN161" s="1000"/>
      <c r="BO161" s="1000"/>
      <c r="BP161" s="1000"/>
      <c r="BQ161" s="1000"/>
      <c r="BR161" s="1000"/>
      <c r="BS161" s="1000"/>
      <c r="BT161" s="1000"/>
      <c r="BU161" s="1000"/>
      <c r="BV161" s="1000"/>
      <c r="BW161" s="1000"/>
      <c r="BX161" s="1000"/>
      <c r="BY161" s="1000"/>
      <c r="BZ161" s="1000"/>
      <c r="CA161" s="1000"/>
      <c r="CB161" s="1000"/>
      <c r="CC161" s="1000"/>
      <c r="CD161" s="1000"/>
      <c r="CE161" s="1000"/>
      <c r="CF161" s="1000"/>
      <c r="CG161" s="1000"/>
      <c r="CH161" s="1000"/>
      <c r="CI161" s="1000"/>
      <c r="CJ161" s="1000"/>
      <c r="CK161" s="1000"/>
      <c r="CL161" s="1000"/>
      <c r="CM161" s="1000"/>
      <c r="CN161" s="1000"/>
      <c r="CO161" s="1000"/>
      <c r="CP161" s="1000"/>
      <c r="CQ161" s="1000"/>
      <c r="CR161" s="1000"/>
      <c r="CS161" s="1000"/>
      <c r="CT161" s="1000"/>
      <c r="CU161" s="1000"/>
      <c r="CV161" s="1000"/>
      <c r="CW161" s="1000"/>
      <c r="CX161" s="1000"/>
      <c r="CY161" s="1000"/>
      <c r="CZ161" s="1000"/>
      <c r="DA161" s="1000"/>
      <c r="DB161" s="1000"/>
      <c r="DC161" s="1000"/>
      <c r="DD161" s="1000"/>
      <c r="DE161" s="1000"/>
      <c r="DF161" s="1000"/>
      <c r="DG161" s="1000"/>
      <c r="DH161" s="1000"/>
      <c r="DI161" s="1000"/>
      <c r="DJ161" s="1000"/>
      <c r="DK161" s="1000"/>
      <c r="DL161" s="1000"/>
      <c r="DM161" s="1000"/>
      <c r="DN161" s="1000"/>
      <c r="DO161" s="1000"/>
      <c r="DP161" s="1000"/>
      <c r="DQ161" s="1000"/>
      <c r="DR161" s="1000"/>
      <c r="DS161" s="1000"/>
      <c r="DT161" s="1000"/>
      <c r="DU161" s="1000"/>
      <c r="DV161" s="1000"/>
      <c r="DW161" s="1000"/>
      <c r="DX161" s="1000"/>
      <c r="DY161" s="1000"/>
      <c r="DZ161" s="1000"/>
      <c r="EA161" s="1000"/>
      <c r="EB161" s="1000"/>
      <c r="EC161" s="1000"/>
      <c r="ED161" s="269" t="str">
        <f t="shared" si="2"/>
        <v>xxxxxxxxxxxxxxxxxxxxxxxxxxxxxxxxxxxxxxxxxxxxxxxxxxxxxxxxxxxxxxxxxxxxxxxxxxxxxxxxxxxxxxxxxxxxxxxxxxxxxxxxxxxxxxxxxxxxxxxxxxxxxxxx</v>
      </c>
    </row>
    <row r="162" spans="1:134" x14ac:dyDescent="0.2">
      <c r="A162" s="342"/>
      <c r="B162" s="344" t="s">
        <v>220</v>
      </c>
      <c r="C162" s="1538"/>
      <c r="D162" s="1538"/>
      <c r="E162" s="1538"/>
      <c r="F162" s="1538"/>
      <c r="G162" s="1002"/>
      <c r="H162" s="1002"/>
      <c r="I162" s="1002"/>
      <c r="J162" s="1002"/>
      <c r="K162" s="1002"/>
      <c r="L162" s="1002"/>
      <c r="M162" s="1002"/>
      <c r="N162" s="1002"/>
      <c r="O162" s="1002"/>
      <c r="P162" s="1002"/>
      <c r="Q162" s="1002"/>
      <c r="R162" s="1002"/>
      <c r="S162" s="1002"/>
      <c r="T162" s="1002"/>
      <c r="U162" s="1002"/>
      <c r="V162" s="1002"/>
      <c r="W162" s="1002"/>
      <c r="X162" s="1002"/>
      <c r="Y162" s="1002"/>
      <c r="Z162" s="1002"/>
      <c r="AA162" s="1002"/>
      <c r="AB162" s="1002"/>
      <c r="AC162" s="1002"/>
      <c r="AD162" s="1002"/>
      <c r="AE162" s="1002"/>
      <c r="AF162" s="1002"/>
      <c r="AG162" s="1002"/>
      <c r="AH162" s="1002"/>
      <c r="AI162" s="1002"/>
      <c r="AJ162" s="1002"/>
      <c r="AK162" s="1002"/>
      <c r="AL162" s="1002"/>
      <c r="AM162" s="1002"/>
      <c r="AN162" s="1002"/>
      <c r="AO162" s="1002"/>
      <c r="AP162" s="1002"/>
      <c r="AQ162" s="1002"/>
      <c r="AR162" s="1002"/>
      <c r="AS162" s="1002"/>
      <c r="AT162" s="1002"/>
      <c r="AU162" s="1002"/>
      <c r="AV162" s="1002"/>
      <c r="AW162" s="1002"/>
      <c r="AX162" s="1002"/>
      <c r="AY162" s="1002"/>
      <c r="AZ162" s="1002"/>
      <c r="BA162" s="1002"/>
      <c r="BB162" s="1002"/>
      <c r="BC162" s="1002"/>
      <c r="BD162" s="1002"/>
      <c r="BE162" s="1002"/>
      <c r="BF162" s="1002"/>
      <c r="BG162" s="1002"/>
      <c r="BH162" s="1002"/>
      <c r="BI162" s="1002"/>
      <c r="BJ162" s="1002"/>
      <c r="BK162" s="1002"/>
      <c r="BL162" s="1002"/>
      <c r="BM162" s="1002"/>
      <c r="BN162" s="1002"/>
      <c r="BO162" s="1002"/>
      <c r="BP162" s="1002"/>
      <c r="BQ162" s="1002"/>
      <c r="BR162" s="1002"/>
      <c r="BS162" s="1002"/>
      <c r="BT162" s="1002"/>
      <c r="BU162" s="1002"/>
      <c r="BV162" s="1002"/>
      <c r="BW162" s="1002"/>
      <c r="BX162" s="1002"/>
      <c r="BY162" s="1002"/>
      <c r="BZ162" s="1002"/>
      <c r="CA162" s="1002"/>
      <c r="CB162" s="1002"/>
      <c r="CC162" s="1002"/>
      <c r="CD162" s="1002"/>
      <c r="CE162" s="1002"/>
      <c r="CF162" s="1002"/>
      <c r="CG162" s="1002"/>
      <c r="CH162" s="1002"/>
      <c r="CI162" s="1002"/>
      <c r="CJ162" s="1002"/>
      <c r="CK162" s="1002"/>
      <c r="CL162" s="1002"/>
      <c r="CM162" s="1002"/>
      <c r="CN162" s="1002"/>
      <c r="CO162" s="1002"/>
      <c r="CP162" s="1002"/>
      <c r="CQ162" s="1002"/>
      <c r="CR162" s="1002"/>
      <c r="CS162" s="1002"/>
      <c r="CT162" s="1002"/>
      <c r="CU162" s="1002"/>
      <c r="CV162" s="1002"/>
      <c r="CW162" s="1002"/>
      <c r="CX162" s="1002"/>
      <c r="CY162" s="1002"/>
      <c r="CZ162" s="1002"/>
      <c r="DA162" s="1002"/>
      <c r="DB162" s="1002"/>
      <c r="DC162" s="1002"/>
      <c r="DD162" s="1002"/>
      <c r="DE162" s="1002"/>
      <c r="DF162" s="1002"/>
      <c r="DG162" s="1002"/>
      <c r="DH162" s="1002"/>
      <c r="DI162" s="1002"/>
      <c r="DJ162" s="1002"/>
      <c r="DK162" s="1002"/>
      <c r="DL162" s="1002"/>
      <c r="DM162" s="1002"/>
      <c r="DN162" s="1002"/>
      <c r="DO162" s="1002"/>
      <c r="DP162" s="1002"/>
      <c r="DQ162" s="1002"/>
      <c r="DR162" s="1002"/>
      <c r="DS162" s="1002"/>
      <c r="DT162" s="1002"/>
      <c r="DU162" s="1002"/>
      <c r="DV162" s="1002"/>
      <c r="DW162" s="1002"/>
      <c r="DX162" s="1002"/>
      <c r="DY162" s="1002"/>
      <c r="DZ162" s="1002"/>
      <c r="EA162" s="1002"/>
      <c r="EB162" s="1002"/>
      <c r="EC162" s="1002"/>
      <c r="ED162" s="269" t="str">
        <f t="shared" si="2"/>
        <v>xxxxxxxxxxxxxxxxxxxxxxxxxxxxxxxxxxxxxxxxxxxxxxxxxxxxxxxxxxxxxxxxxxxxxxxxxxxxxxxxxxxxxxxxxxxxxxxxxxxxxxxxxxxxxxxxxxxxxxxxxxxxxxxx</v>
      </c>
    </row>
    <row r="163" spans="1:134" x14ac:dyDescent="0.2">
      <c r="A163" s="280"/>
      <c r="B163" s="909" t="s">
        <v>200</v>
      </c>
      <c r="C163" s="1535"/>
      <c r="D163" s="1535"/>
      <c r="E163" s="1535"/>
      <c r="F163" s="1535"/>
      <c r="G163" s="998"/>
      <c r="H163" s="998"/>
      <c r="I163" s="998"/>
      <c r="J163" s="998"/>
      <c r="K163" s="998"/>
      <c r="L163" s="998"/>
      <c r="M163" s="998"/>
      <c r="N163" s="998"/>
      <c r="O163" s="998"/>
      <c r="P163" s="998"/>
      <c r="Q163" s="998"/>
      <c r="R163" s="998"/>
      <c r="S163" s="998"/>
      <c r="T163" s="998"/>
      <c r="U163" s="998"/>
      <c r="V163" s="998"/>
      <c r="W163" s="998"/>
      <c r="X163" s="998"/>
      <c r="Y163" s="998"/>
      <c r="Z163" s="998"/>
      <c r="AA163" s="998"/>
      <c r="AB163" s="998"/>
      <c r="AC163" s="998"/>
      <c r="AD163" s="998"/>
      <c r="AE163" s="998"/>
      <c r="AF163" s="998"/>
      <c r="AG163" s="998"/>
      <c r="AH163" s="998"/>
      <c r="AI163" s="998"/>
      <c r="AJ163" s="998"/>
      <c r="AK163" s="998"/>
      <c r="AL163" s="998"/>
      <c r="AM163" s="998"/>
      <c r="AN163" s="998"/>
      <c r="AO163" s="998"/>
      <c r="AP163" s="998"/>
      <c r="AQ163" s="998"/>
      <c r="AR163" s="998"/>
      <c r="AS163" s="998"/>
      <c r="AT163" s="998"/>
      <c r="AU163" s="998"/>
      <c r="AV163" s="998"/>
      <c r="AW163" s="998"/>
      <c r="AX163" s="998"/>
      <c r="AY163" s="998"/>
      <c r="AZ163" s="998"/>
      <c r="BA163" s="998"/>
      <c r="BB163" s="998"/>
      <c r="BC163" s="998"/>
      <c r="BD163" s="998"/>
      <c r="BE163" s="998"/>
      <c r="BF163" s="998"/>
      <c r="BG163" s="998"/>
      <c r="BH163" s="998"/>
      <c r="BI163" s="998"/>
      <c r="BJ163" s="998"/>
      <c r="BK163" s="998"/>
      <c r="BL163" s="998"/>
      <c r="BM163" s="998"/>
      <c r="BN163" s="998"/>
      <c r="BO163" s="998"/>
      <c r="BP163" s="998"/>
      <c r="BQ163" s="998"/>
      <c r="BR163" s="998"/>
      <c r="BS163" s="998"/>
      <c r="BT163" s="998"/>
      <c r="BU163" s="998"/>
      <c r="BV163" s="998"/>
      <c r="BW163" s="998"/>
      <c r="BX163" s="998"/>
      <c r="BY163" s="998"/>
      <c r="BZ163" s="998"/>
      <c r="CA163" s="998"/>
      <c r="CB163" s="998"/>
      <c r="CC163" s="998"/>
      <c r="CD163" s="998"/>
      <c r="CE163" s="998"/>
      <c r="CF163" s="998"/>
      <c r="CG163" s="998"/>
      <c r="CH163" s="998"/>
      <c r="CI163" s="998"/>
      <c r="CJ163" s="998"/>
      <c r="CK163" s="998"/>
      <c r="CL163" s="998"/>
      <c r="CM163" s="998"/>
      <c r="CN163" s="998"/>
      <c r="CO163" s="998"/>
      <c r="CP163" s="998"/>
      <c r="CQ163" s="998"/>
      <c r="CR163" s="998"/>
      <c r="CS163" s="998"/>
      <c r="CT163" s="998"/>
      <c r="CU163" s="998"/>
      <c r="CV163" s="998"/>
      <c r="CW163" s="998"/>
      <c r="CX163" s="998"/>
      <c r="CY163" s="998"/>
      <c r="CZ163" s="998"/>
      <c r="DA163" s="998"/>
      <c r="DB163" s="998"/>
      <c r="DC163" s="998"/>
      <c r="DD163" s="998"/>
      <c r="DE163" s="998"/>
      <c r="DF163" s="998"/>
      <c r="DG163" s="998"/>
      <c r="DH163" s="998"/>
      <c r="DI163" s="998"/>
      <c r="DJ163" s="998"/>
      <c r="DK163" s="998"/>
      <c r="DL163" s="998"/>
      <c r="DM163" s="998"/>
      <c r="DN163" s="998"/>
      <c r="DO163" s="998"/>
      <c r="DP163" s="998"/>
      <c r="DQ163" s="998"/>
      <c r="DR163" s="998"/>
      <c r="DS163" s="998"/>
      <c r="DT163" s="998"/>
      <c r="DU163" s="998"/>
      <c r="DV163" s="998"/>
      <c r="DW163" s="998"/>
      <c r="DX163" s="998"/>
      <c r="DY163" s="998"/>
      <c r="DZ163" s="998"/>
      <c r="EA163" s="998"/>
      <c r="EB163" s="998"/>
      <c r="EC163" s="998"/>
      <c r="ED163" s="269" t="str">
        <f t="shared" si="2"/>
        <v>xxxxxxxxxxxxxxxxxxxxxxxxxxxxxxxxxxxxxxxxxxxxxxxxxxxxxxxxxxxxxxxxxxxxxxxxxxxxxxxxxxxxxxxxxxxxxxxxxxxxxxxxxxxxxxxxxxxxxxxxxxxxxxxx</v>
      </c>
    </row>
    <row r="164" spans="1:134" x14ac:dyDescent="0.2">
      <c r="A164" s="280">
        <v>5770</v>
      </c>
      <c r="B164" s="338" t="s">
        <v>221</v>
      </c>
      <c r="C164" s="1535">
        <f>SUMPRODUCT(SUMIF(' Subsidiary Trial Balance Input'!$A:$A,'Subsidiary TB Converter '!$G164:$EC164,' Subsidiary Trial Balance Input'!C:C))</f>
        <v>0</v>
      </c>
      <c r="D164" s="1535">
        <f>SUMPRODUCT(SUMIF(' Subsidiary Trial Balance Input'!$A:$A,'Subsidiary TB Converter '!$G164:$EC164,' Subsidiary Trial Balance Input'!D:D))</f>
        <v>0</v>
      </c>
      <c r="E164" s="1535">
        <f>SUMPRODUCT(SUMIF(' Subsidiary Trial Balance Input'!$A:$A,'Subsidiary TB Converter '!$G164:$EC164,' Subsidiary Trial Balance Input'!E:E))</f>
        <v>0</v>
      </c>
      <c r="F164" s="1535">
        <f>SUMPRODUCT(SUMIF(' Subsidiary Trial Balance Input'!$A:$A,'Subsidiary TB Converter '!$G164:$EC164,' Subsidiary Trial Balance Input'!F:F))</f>
        <v>0</v>
      </c>
      <c r="G164" s="1000"/>
      <c r="H164" s="1000"/>
      <c r="I164" s="1000"/>
      <c r="J164" s="1000"/>
      <c r="K164" s="1000"/>
      <c r="L164" s="1000"/>
      <c r="M164" s="1000"/>
      <c r="N164" s="1000"/>
      <c r="O164" s="1000"/>
      <c r="P164" s="1000"/>
      <c r="Q164" s="1000"/>
      <c r="R164" s="1000"/>
      <c r="S164" s="1000"/>
      <c r="T164" s="1000"/>
      <c r="U164" s="1000"/>
      <c r="V164" s="1000"/>
      <c r="W164" s="1000"/>
      <c r="X164" s="1000"/>
      <c r="Y164" s="1000"/>
      <c r="Z164" s="1000"/>
      <c r="AA164" s="1000"/>
      <c r="AB164" s="1000"/>
      <c r="AC164" s="1000"/>
      <c r="AD164" s="1000"/>
      <c r="AE164" s="1000"/>
      <c r="AF164" s="1000"/>
      <c r="AG164" s="1000"/>
      <c r="AH164" s="1000"/>
      <c r="AI164" s="1000"/>
      <c r="AJ164" s="1000"/>
      <c r="AK164" s="1000"/>
      <c r="AL164" s="1000"/>
      <c r="AM164" s="1000"/>
      <c r="AN164" s="1000"/>
      <c r="AO164" s="1000"/>
      <c r="AP164" s="1000"/>
      <c r="AQ164" s="1000"/>
      <c r="AR164" s="1000"/>
      <c r="AS164" s="1000"/>
      <c r="AT164" s="1000"/>
      <c r="AU164" s="1000"/>
      <c r="AV164" s="1000"/>
      <c r="AW164" s="1000"/>
      <c r="AX164" s="1000"/>
      <c r="AY164" s="1000"/>
      <c r="AZ164" s="1000"/>
      <c r="BA164" s="1000"/>
      <c r="BB164" s="1000"/>
      <c r="BC164" s="1000"/>
      <c r="BD164" s="1000"/>
      <c r="BE164" s="1000"/>
      <c r="BF164" s="1000"/>
      <c r="BG164" s="1000"/>
      <c r="BH164" s="1000"/>
      <c r="BI164" s="1000"/>
      <c r="BJ164" s="1000"/>
      <c r="BK164" s="1000"/>
      <c r="BL164" s="1000"/>
      <c r="BM164" s="1000"/>
      <c r="BN164" s="1000"/>
      <c r="BO164" s="1000"/>
      <c r="BP164" s="1000"/>
      <c r="BQ164" s="1000"/>
      <c r="BR164" s="1000"/>
      <c r="BS164" s="1000"/>
      <c r="BT164" s="1000"/>
      <c r="BU164" s="1000"/>
      <c r="BV164" s="1000"/>
      <c r="BW164" s="1000"/>
      <c r="BX164" s="1000"/>
      <c r="BY164" s="1000"/>
      <c r="BZ164" s="1000"/>
      <c r="CA164" s="1000"/>
      <c r="CB164" s="1000"/>
      <c r="CC164" s="1000"/>
      <c r="CD164" s="1000"/>
      <c r="CE164" s="1000"/>
      <c r="CF164" s="1000"/>
      <c r="CG164" s="1000"/>
      <c r="CH164" s="1000"/>
      <c r="CI164" s="1000"/>
      <c r="CJ164" s="1000"/>
      <c r="CK164" s="1000"/>
      <c r="CL164" s="1000"/>
      <c r="CM164" s="1000"/>
      <c r="CN164" s="1000"/>
      <c r="CO164" s="1000"/>
      <c r="CP164" s="1000"/>
      <c r="CQ164" s="1000"/>
      <c r="CR164" s="1000"/>
      <c r="CS164" s="1000"/>
      <c r="CT164" s="1000"/>
      <c r="CU164" s="1000"/>
      <c r="CV164" s="1000"/>
      <c r="CW164" s="1000"/>
      <c r="CX164" s="1000"/>
      <c r="CY164" s="1000"/>
      <c r="CZ164" s="1000"/>
      <c r="DA164" s="1000"/>
      <c r="DB164" s="1000"/>
      <c r="DC164" s="1000"/>
      <c r="DD164" s="1000"/>
      <c r="DE164" s="1000"/>
      <c r="DF164" s="1000"/>
      <c r="DG164" s="1000"/>
      <c r="DH164" s="1000"/>
      <c r="DI164" s="1000"/>
      <c r="DJ164" s="1000"/>
      <c r="DK164" s="1000"/>
      <c r="DL164" s="1000"/>
      <c r="DM164" s="1000"/>
      <c r="DN164" s="1000"/>
      <c r="DO164" s="1000"/>
      <c r="DP164" s="1000"/>
      <c r="DQ164" s="1000"/>
      <c r="DR164" s="1000"/>
      <c r="DS164" s="1000"/>
      <c r="DT164" s="1000"/>
      <c r="DU164" s="1000"/>
      <c r="DV164" s="1000"/>
      <c r="DW164" s="1000"/>
      <c r="DX164" s="1000"/>
      <c r="DY164" s="1000"/>
      <c r="DZ164" s="1000"/>
      <c r="EA164" s="1000"/>
      <c r="EB164" s="1000"/>
      <c r="EC164" s="1000"/>
      <c r="ED164" s="269" t="str">
        <f t="shared" si="2"/>
        <v>xxxxxxxxxxxxxxxxxxxxxxxxxxxxxxxxxxxxxxxxxxxxxxxxxxxxxxxxxxxxxxxxxxxxxxxxxxxxxxxxxxxxxxxxxxxxxxxxxxxxxxxxxxxxxxxxxxxxxxxxxxxxxxxx</v>
      </c>
    </row>
    <row r="165" spans="1:134" x14ac:dyDescent="0.2">
      <c r="A165" s="280">
        <v>5762</v>
      </c>
      <c r="B165" s="933" t="s">
        <v>196</v>
      </c>
      <c r="C165" s="1535">
        <f>SUMPRODUCT(SUMIF(' Subsidiary Trial Balance Input'!$A:$A,'Subsidiary TB Converter '!$G165:$EC165,' Subsidiary Trial Balance Input'!C:C))</f>
        <v>0</v>
      </c>
      <c r="D165" s="1535">
        <f>SUMPRODUCT(SUMIF(' Subsidiary Trial Balance Input'!$A:$A,'Subsidiary TB Converter '!$G165:$EC165,' Subsidiary Trial Balance Input'!D:D))</f>
        <v>0</v>
      </c>
      <c r="E165" s="1535">
        <f>SUMPRODUCT(SUMIF(' Subsidiary Trial Balance Input'!$A:$A,'Subsidiary TB Converter '!$G165:$EC165,' Subsidiary Trial Balance Input'!E:E))</f>
        <v>0</v>
      </c>
      <c r="F165" s="1535">
        <f>SUMPRODUCT(SUMIF(' Subsidiary Trial Balance Input'!$A:$A,'Subsidiary TB Converter '!$G165:$EC165,' Subsidiary Trial Balance Input'!F:F))</f>
        <v>0</v>
      </c>
      <c r="G165" s="1108"/>
      <c r="H165" s="1108"/>
      <c r="I165" s="1108"/>
      <c r="J165" s="1108"/>
      <c r="K165" s="1108"/>
      <c r="L165" s="1108"/>
      <c r="M165" s="1108"/>
      <c r="N165" s="1108"/>
      <c r="O165" s="1108"/>
      <c r="P165" s="1016"/>
      <c r="Q165" s="1016"/>
      <c r="R165" s="1016"/>
      <c r="S165" s="1016"/>
      <c r="T165" s="1016"/>
      <c r="U165" s="1016"/>
      <c r="V165" s="1016"/>
      <c r="W165" s="1016"/>
      <c r="X165" s="1016"/>
      <c r="Y165" s="1016"/>
      <c r="Z165" s="1016"/>
      <c r="AA165" s="1016"/>
      <c r="AB165" s="1016"/>
      <c r="AC165" s="1016"/>
      <c r="AD165" s="1016"/>
      <c r="AE165" s="1016"/>
      <c r="AF165" s="1016"/>
      <c r="AG165" s="1016"/>
      <c r="AH165" s="1016"/>
      <c r="AI165" s="1016"/>
      <c r="AJ165" s="1016"/>
      <c r="AK165" s="1016"/>
      <c r="AL165" s="1016"/>
      <c r="AM165" s="1016"/>
      <c r="AN165" s="1016"/>
      <c r="AO165" s="1016"/>
      <c r="AP165" s="1016"/>
      <c r="AQ165" s="1016"/>
      <c r="AR165" s="1016"/>
      <c r="AS165" s="1016"/>
      <c r="AT165" s="1016"/>
      <c r="AU165" s="1016"/>
      <c r="AV165" s="1016"/>
      <c r="AW165" s="1016"/>
      <c r="AX165" s="1016"/>
      <c r="AY165" s="1016"/>
      <c r="AZ165" s="1016"/>
      <c r="BA165" s="1016"/>
      <c r="BB165" s="1016"/>
      <c r="BC165" s="1016"/>
      <c r="BD165" s="1016"/>
      <c r="BE165" s="1016"/>
      <c r="BF165" s="1016"/>
      <c r="BG165" s="1016"/>
      <c r="BH165" s="1016"/>
      <c r="BI165" s="1016"/>
      <c r="BJ165" s="1016"/>
      <c r="BK165" s="1016"/>
      <c r="BL165" s="1016"/>
      <c r="BM165" s="1016"/>
      <c r="BN165" s="1016"/>
      <c r="BO165" s="1016"/>
      <c r="BP165" s="1016"/>
      <c r="BQ165" s="1016"/>
      <c r="BR165" s="1016"/>
      <c r="BS165" s="1016"/>
      <c r="BT165" s="1016"/>
      <c r="BU165" s="1016"/>
      <c r="BV165" s="1016"/>
      <c r="BW165" s="1016"/>
      <c r="BX165" s="1016"/>
      <c r="BY165" s="1016"/>
      <c r="BZ165" s="1016"/>
      <c r="CA165" s="1016"/>
      <c r="CB165" s="1016"/>
      <c r="CC165" s="1016"/>
      <c r="CD165" s="1016"/>
      <c r="CE165" s="1016"/>
      <c r="CF165" s="1016"/>
      <c r="CG165" s="1016"/>
      <c r="CH165" s="1016"/>
      <c r="CI165" s="1016"/>
      <c r="CJ165" s="1016"/>
      <c r="CK165" s="1016"/>
      <c r="CL165" s="1016"/>
      <c r="CM165" s="1016"/>
      <c r="CN165" s="1016"/>
      <c r="CO165" s="1016"/>
      <c r="CP165" s="1016"/>
      <c r="CQ165" s="1016"/>
      <c r="CR165" s="1016"/>
      <c r="CS165" s="1016"/>
      <c r="CT165" s="1016"/>
      <c r="CU165" s="1016"/>
      <c r="CV165" s="1016"/>
      <c r="CW165" s="1016"/>
      <c r="CX165" s="1016"/>
      <c r="CY165" s="1016"/>
      <c r="CZ165" s="1016"/>
      <c r="DA165" s="1016"/>
      <c r="DB165" s="1016"/>
      <c r="DC165" s="1016"/>
      <c r="DD165" s="1016"/>
      <c r="DE165" s="1016"/>
      <c r="DF165" s="1016"/>
      <c r="DG165" s="1016"/>
      <c r="DH165" s="1016"/>
      <c r="DI165" s="1016"/>
      <c r="DJ165" s="1016"/>
      <c r="DK165" s="1016"/>
      <c r="DL165" s="1016"/>
      <c r="DM165" s="1016"/>
      <c r="DN165" s="1016"/>
      <c r="DO165" s="1016"/>
      <c r="DP165" s="1016"/>
      <c r="DQ165" s="1016"/>
      <c r="DR165" s="1016"/>
      <c r="DS165" s="1016"/>
      <c r="DT165" s="1016"/>
      <c r="DU165" s="1016"/>
      <c r="DV165" s="1016"/>
      <c r="DW165" s="1016"/>
      <c r="DX165" s="1016"/>
      <c r="DY165" s="1016"/>
      <c r="DZ165" s="1016"/>
      <c r="EA165" s="1016"/>
      <c r="EB165" s="1016"/>
      <c r="EC165" s="1016"/>
      <c r="ED165" s="269" t="str">
        <f t="shared" si="2"/>
        <v>xxxxxxxxxxxxxxxxxxxxxxxxxxxxxxxxxxxxxxxxxxxxxxxxxxxxxxxxxxxxxxxxxxxxxxxxxxxxxxxxxxxxxxxxxxxxxxxxxxxxxxxxxxxxxxxxxxxxxxxxxxxxxxxx</v>
      </c>
    </row>
    <row r="166" spans="1:134" x14ac:dyDescent="0.2">
      <c r="A166" s="280">
        <v>5602</v>
      </c>
      <c r="B166" s="933" t="s">
        <v>222</v>
      </c>
      <c r="C166" s="1535">
        <f>SUMPRODUCT(SUMIF(' Subsidiary Trial Balance Input'!$A:$A,'Subsidiary TB Converter '!$G166:$EC166,' Subsidiary Trial Balance Input'!C:C))</f>
        <v>0</v>
      </c>
      <c r="D166" s="1535">
        <f>SUMPRODUCT(SUMIF(' Subsidiary Trial Balance Input'!$A:$A,'Subsidiary TB Converter '!$G166:$EC166,' Subsidiary Trial Balance Input'!D:D))</f>
        <v>0</v>
      </c>
      <c r="E166" s="1535">
        <f>SUMPRODUCT(SUMIF(' Subsidiary Trial Balance Input'!$A:$A,'Subsidiary TB Converter '!$G166:$EC166,' Subsidiary Trial Balance Input'!E:E))</f>
        <v>0</v>
      </c>
      <c r="F166" s="1535">
        <f>SUMPRODUCT(SUMIF(' Subsidiary Trial Balance Input'!$A:$A,'Subsidiary TB Converter '!$G166:$EC166,' Subsidiary Trial Balance Input'!F:F))</f>
        <v>0</v>
      </c>
      <c r="G166" s="1000"/>
      <c r="H166" s="1000"/>
      <c r="I166" s="1000"/>
      <c r="J166" s="998"/>
      <c r="K166" s="998"/>
      <c r="L166" s="998"/>
      <c r="M166" s="998"/>
      <c r="N166" s="998"/>
      <c r="O166" s="998"/>
      <c r="P166" s="1016"/>
      <c r="Q166" s="1016"/>
      <c r="R166" s="1016"/>
      <c r="S166" s="1016"/>
      <c r="T166" s="1016"/>
      <c r="U166" s="1016"/>
      <c r="V166" s="1016"/>
      <c r="W166" s="1016"/>
      <c r="X166" s="1016"/>
      <c r="Y166" s="1016"/>
      <c r="Z166" s="1016"/>
      <c r="AA166" s="1016"/>
      <c r="AB166" s="1016"/>
      <c r="AC166" s="1016"/>
      <c r="AD166" s="1016"/>
      <c r="AE166" s="1016"/>
      <c r="AF166" s="1016"/>
      <c r="AG166" s="1016"/>
      <c r="AH166" s="1016"/>
      <c r="AI166" s="1016"/>
      <c r="AJ166" s="1016"/>
      <c r="AK166" s="1016"/>
      <c r="AL166" s="1016"/>
      <c r="AM166" s="1016"/>
      <c r="AN166" s="1016"/>
      <c r="AO166" s="1016"/>
      <c r="AP166" s="1016"/>
      <c r="AQ166" s="1016"/>
      <c r="AR166" s="1016"/>
      <c r="AS166" s="1016"/>
      <c r="AT166" s="1016"/>
      <c r="AU166" s="1016"/>
      <c r="AV166" s="1016"/>
      <c r="AW166" s="1016"/>
      <c r="AX166" s="1016"/>
      <c r="AY166" s="1016"/>
      <c r="AZ166" s="1016"/>
      <c r="BA166" s="1016"/>
      <c r="BB166" s="1016"/>
      <c r="BC166" s="1016"/>
      <c r="BD166" s="1016"/>
      <c r="BE166" s="1016"/>
      <c r="BF166" s="1016"/>
      <c r="BG166" s="1016"/>
      <c r="BH166" s="1016"/>
      <c r="BI166" s="1016"/>
      <c r="BJ166" s="1016"/>
      <c r="BK166" s="1016"/>
      <c r="BL166" s="1016"/>
      <c r="BM166" s="1016"/>
      <c r="BN166" s="1016"/>
      <c r="BO166" s="1016"/>
      <c r="BP166" s="1016"/>
      <c r="BQ166" s="1016"/>
      <c r="BR166" s="1016"/>
      <c r="BS166" s="1016"/>
      <c r="BT166" s="1016"/>
      <c r="BU166" s="1016"/>
      <c r="BV166" s="1016"/>
      <c r="BW166" s="1016"/>
      <c r="BX166" s="1016"/>
      <c r="BY166" s="1016"/>
      <c r="BZ166" s="1016"/>
      <c r="CA166" s="1016"/>
      <c r="CB166" s="1016"/>
      <c r="CC166" s="1016"/>
      <c r="CD166" s="1016"/>
      <c r="CE166" s="1016"/>
      <c r="CF166" s="1016"/>
      <c r="CG166" s="1016"/>
      <c r="CH166" s="1016"/>
      <c r="CI166" s="1016"/>
      <c r="CJ166" s="1016"/>
      <c r="CK166" s="1016"/>
      <c r="CL166" s="1016"/>
      <c r="CM166" s="1016"/>
      <c r="CN166" s="1016"/>
      <c r="CO166" s="1016"/>
      <c r="CP166" s="1016"/>
      <c r="CQ166" s="1016"/>
      <c r="CR166" s="1016"/>
      <c r="CS166" s="1016"/>
      <c r="CT166" s="1016"/>
      <c r="CU166" s="1016"/>
      <c r="CV166" s="1016"/>
      <c r="CW166" s="1016"/>
      <c r="CX166" s="1016"/>
      <c r="CY166" s="1016"/>
      <c r="CZ166" s="1016"/>
      <c r="DA166" s="1016"/>
      <c r="DB166" s="1016"/>
      <c r="DC166" s="1016"/>
      <c r="DD166" s="1016"/>
      <c r="DE166" s="1016"/>
      <c r="DF166" s="1016"/>
      <c r="DG166" s="1016"/>
      <c r="DH166" s="1016"/>
      <c r="DI166" s="1016"/>
      <c r="DJ166" s="1016"/>
      <c r="DK166" s="1016"/>
      <c r="DL166" s="1016"/>
      <c r="DM166" s="1016"/>
      <c r="DN166" s="1016"/>
      <c r="DO166" s="1016"/>
      <c r="DP166" s="1016"/>
      <c r="DQ166" s="1016"/>
      <c r="DR166" s="1016"/>
      <c r="DS166" s="1016"/>
      <c r="DT166" s="1016"/>
      <c r="DU166" s="1016"/>
      <c r="DV166" s="1016"/>
      <c r="DW166" s="1016"/>
      <c r="DX166" s="1016"/>
      <c r="DY166" s="1016"/>
      <c r="DZ166" s="1016"/>
      <c r="EA166" s="1016"/>
      <c r="EB166" s="1016"/>
      <c r="EC166" s="1016"/>
      <c r="ED166" s="269" t="str">
        <f t="shared" si="2"/>
        <v>xxxxxxxxxxxxxxxxxxxxxxxxxxxxxxxxxxxxxxxxxxxxxxxxxxxxxxxxxxxxxxxxxxxxxxxxxxxxxxxxxxxxxxxxxxxxxxxxxxxxxxxxxxxxxxxxxxxxxxxxxxxxxxxx</v>
      </c>
    </row>
    <row r="167" spans="1:134" x14ac:dyDescent="0.2">
      <c r="A167" s="280">
        <v>5722</v>
      </c>
      <c r="B167" s="933" t="s">
        <v>198</v>
      </c>
      <c r="C167" s="1535">
        <f>SUMPRODUCT(SUMIF(' Subsidiary Trial Balance Input'!$A:$A,'Subsidiary TB Converter '!$G167:$EC167,' Subsidiary Trial Balance Input'!C:C))</f>
        <v>0</v>
      </c>
      <c r="D167" s="1535">
        <f>SUMPRODUCT(SUMIF(' Subsidiary Trial Balance Input'!$A:$A,'Subsidiary TB Converter '!$G167:$EC167,' Subsidiary Trial Balance Input'!D:D))</f>
        <v>0</v>
      </c>
      <c r="E167" s="1535">
        <f>SUMPRODUCT(SUMIF(' Subsidiary Trial Balance Input'!$A:$A,'Subsidiary TB Converter '!$G167:$EC167,' Subsidiary Trial Balance Input'!E:E))</f>
        <v>0</v>
      </c>
      <c r="F167" s="1535">
        <f>SUMPRODUCT(SUMIF(' Subsidiary Trial Balance Input'!$A:$A,'Subsidiary TB Converter '!$G167:$EC167,' Subsidiary Trial Balance Input'!F:F))</f>
        <v>0</v>
      </c>
      <c r="G167" s="1000"/>
      <c r="H167" s="1000"/>
      <c r="I167" s="1000"/>
      <c r="J167" s="1000"/>
      <c r="K167" s="1000"/>
      <c r="L167" s="1000"/>
      <c r="M167" s="1000"/>
      <c r="N167" s="1000"/>
      <c r="O167" s="1000"/>
      <c r="P167" s="1016"/>
      <c r="Q167" s="1016"/>
      <c r="R167" s="1016"/>
      <c r="S167" s="1016"/>
      <c r="T167" s="1016"/>
      <c r="U167" s="1016"/>
      <c r="V167" s="1016"/>
      <c r="W167" s="1016"/>
      <c r="X167" s="1016"/>
      <c r="Y167" s="1016"/>
      <c r="Z167" s="1016"/>
      <c r="AA167" s="1016"/>
      <c r="AB167" s="1016"/>
      <c r="AC167" s="1016"/>
      <c r="AD167" s="1016"/>
      <c r="AE167" s="1016"/>
      <c r="AF167" s="1016"/>
      <c r="AG167" s="1016"/>
      <c r="AH167" s="1016"/>
      <c r="AI167" s="1016"/>
      <c r="AJ167" s="1016"/>
      <c r="AK167" s="1016"/>
      <c r="AL167" s="1016"/>
      <c r="AM167" s="1016"/>
      <c r="AN167" s="1016"/>
      <c r="AO167" s="1016"/>
      <c r="AP167" s="1016"/>
      <c r="AQ167" s="1016"/>
      <c r="AR167" s="1016"/>
      <c r="AS167" s="1016"/>
      <c r="AT167" s="1016"/>
      <c r="AU167" s="1016"/>
      <c r="AV167" s="1016"/>
      <c r="AW167" s="1016"/>
      <c r="AX167" s="1016"/>
      <c r="AY167" s="1016"/>
      <c r="AZ167" s="1016"/>
      <c r="BA167" s="1016"/>
      <c r="BB167" s="1016"/>
      <c r="BC167" s="1016"/>
      <c r="BD167" s="1016"/>
      <c r="BE167" s="1016"/>
      <c r="BF167" s="1016"/>
      <c r="BG167" s="1016"/>
      <c r="BH167" s="1016"/>
      <c r="BI167" s="1016"/>
      <c r="BJ167" s="1016"/>
      <c r="BK167" s="1016"/>
      <c r="BL167" s="1016"/>
      <c r="BM167" s="1016"/>
      <c r="BN167" s="1016"/>
      <c r="BO167" s="1016"/>
      <c r="BP167" s="1016"/>
      <c r="BQ167" s="1016"/>
      <c r="BR167" s="1016"/>
      <c r="BS167" s="1016"/>
      <c r="BT167" s="1016"/>
      <c r="BU167" s="1016"/>
      <c r="BV167" s="1016"/>
      <c r="BW167" s="1016"/>
      <c r="BX167" s="1016"/>
      <c r="BY167" s="1016"/>
      <c r="BZ167" s="1016"/>
      <c r="CA167" s="1016"/>
      <c r="CB167" s="1016"/>
      <c r="CC167" s="1016"/>
      <c r="CD167" s="1016"/>
      <c r="CE167" s="1016"/>
      <c r="CF167" s="1016"/>
      <c r="CG167" s="1016"/>
      <c r="CH167" s="1016"/>
      <c r="CI167" s="1016"/>
      <c r="CJ167" s="1016"/>
      <c r="CK167" s="1016"/>
      <c r="CL167" s="1016"/>
      <c r="CM167" s="1016"/>
      <c r="CN167" s="1016"/>
      <c r="CO167" s="1016"/>
      <c r="CP167" s="1016"/>
      <c r="CQ167" s="1016"/>
      <c r="CR167" s="1016"/>
      <c r="CS167" s="1016"/>
      <c r="CT167" s="1016"/>
      <c r="CU167" s="1016"/>
      <c r="CV167" s="1016"/>
      <c r="CW167" s="1016"/>
      <c r="CX167" s="1016"/>
      <c r="CY167" s="1016"/>
      <c r="CZ167" s="1016"/>
      <c r="DA167" s="1016"/>
      <c r="DB167" s="1016"/>
      <c r="DC167" s="1016"/>
      <c r="DD167" s="1016"/>
      <c r="DE167" s="1016"/>
      <c r="DF167" s="1016"/>
      <c r="DG167" s="1016"/>
      <c r="DH167" s="1016"/>
      <c r="DI167" s="1016"/>
      <c r="DJ167" s="1016"/>
      <c r="DK167" s="1016"/>
      <c r="DL167" s="1016"/>
      <c r="DM167" s="1016"/>
      <c r="DN167" s="1016"/>
      <c r="DO167" s="1016"/>
      <c r="DP167" s="1016"/>
      <c r="DQ167" s="1016"/>
      <c r="DR167" s="1016"/>
      <c r="DS167" s="1016"/>
      <c r="DT167" s="1016"/>
      <c r="DU167" s="1016"/>
      <c r="DV167" s="1016"/>
      <c r="DW167" s="1016"/>
      <c r="DX167" s="1016"/>
      <c r="DY167" s="1016"/>
      <c r="DZ167" s="1016"/>
      <c r="EA167" s="1016"/>
      <c r="EB167" s="1016"/>
      <c r="EC167" s="1016"/>
      <c r="ED167" s="269" t="str">
        <f t="shared" si="2"/>
        <v>xxxxxxxxxxxxxxxxxxxxxxxxxxxxxxxxxxxxxxxxxxxxxxxxxxxxxxxxxxxxxxxxxxxxxxxxxxxxxxxxxxxxxxxxxxxxxxxxxxxxxxxxxxxxxxxxxxxxxxxxxxxxxxxx</v>
      </c>
    </row>
    <row r="168" spans="1:134" x14ac:dyDescent="0.2">
      <c r="A168" s="280">
        <v>5712</v>
      </c>
      <c r="B168" s="338" t="s">
        <v>162</v>
      </c>
      <c r="C168" s="1535">
        <f>SUMPRODUCT(SUMIF(' Subsidiary Trial Balance Input'!$A:$A,'Subsidiary TB Converter '!$G168:$EC168,' Subsidiary Trial Balance Input'!C:C))</f>
        <v>0</v>
      </c>
      <c r="D168" s="1535">
        <f>SUMPRODUCT(SUMIF(' Subsidiary Trial Balance Input'!$A:$A,'Subsidiary TB Converter '!$G168:$EC168,' Subsidiary Trial Balance Input'!D:D))</f>
        <v>0</v>
      </c>
      <c r="E168" s="1535">
        <f>SUMPRODUCT(SUMIF(' Subsidiary Trial Balance Input'!$A:$A,'Subsidiary TB Converter '!$G168:$EC168,' Subsidiary Trial Balance Input'!E:E))</f>
        <v>0</v>
      </c>
      <c r="F168" s="1535">
        <f>SUMPRODUCT(SUMIF(' Subsidiary Trial Balance Input'!$A:$A,'Subsidiary TB Converter '!$G168:$EC168,' Subsidiary Trial Balance Input'!F:F))</f>
        <v>0</v>
      </c>
      <c r="G168" s="1016"/>
      <c r="H168" s="1016"/>
      <c r="I168" s="1016"/>
      <c r="J168" s="1016"/>
      <c r="K168" s="1016"/>
      <c r="L168" s="1016"/>
      <c r="M168" s="1016"/>
      <c r="N168" s="1016"/>
      <c r="O168" s="1016"/>
      <c r="P168" s="1000"/>
      <c r="Q168" s="1000"/>
      <c r="R168" s="1000"/>
      <c r="S168" s="1000"/>
      <c r="T168" s="1000"/>
      <c r="U168" s="1000"/>
      <c r="V168" s="1000"/>
      <c r="W168" s="1000"/>
      <c r="X168" s="1000"/>
      <c r="Y168" s="1000"/>
      <c r="Z168" s="1000"/>
      <c r="AA168" s="1000"/>
      <c r="AB168" s="1000"/>
      <c r="AC168" s="1000"/>
      <c r="AD168" s="1000"/>
      <c r="AE168" s="1000"/>
      <c r="AF168" s="1000"/>
      <c r="AG168" s="1000"/>
      <c r="AH168" s="1000"/>
      <c r="AI168" s="1000"/>
      <c r="AJ168" s="1000"/>
      <c r="AK168" s="1000"/>
      <c r="AL168" s="1000"/>
      <c r="AM168" s="1000"/>
      <c r="AN168" s="1000"/>
      <c r="AO168" s="1000"/>
      <c r="AP168" s="1000"/>
      <c r="AQ168" s="1000"/>
      <c r="AR168" s="1000"/>
      <c r="AS168" s="1000"/>
      <c r="AT168" s="1000"/>
      <c r="AU168" s="1000"/>
      <c r="AV168" s="1000"/>
      <c r="AW168" s="1000"/>
      <c r="AX168" s="1000"/>
      <c r="AY168" s="1000"/>
      <c r="AZ168" s="1000"/>
      <c r="BA168" s="1000"/>
      <c r="BB168" s="1000"/>
      <c r="BC168" s="1000"/>
      <c r="BD168" s="1000"/>
      <c r="BE168" s="1000"/>
      <c r="BF168" s="1000"/>
      <c r="BG168" s="1000"/>
      <c r="BH168" s="1000"/>
      <c r="BI168" s="1000"/>
      <c r="BJ168" s="1000"/>
      <c r="BK168" s="1000"/>
      <c r="BL168" s="1000"/>
      <c r="BM168" s="1000"/>
      <c r="BN168" s="1000"/>
      <c r="BO168" s="1000"/>
      <c r="BP168" s="1000"/>
      <c r="BQ168" s="1000"/>
      <c r="BR168" s="1000"/>
      <c r="BS168" s="1000"/>
      <c r="BT168" s="1000"/>
      <c r="BU168" s="1000"/>
      <c r="BV168" s="1000"/>
      <c r="BW168" s="1000"/>
      <c r="BX168" s="1000"/>
      <c r="BY168" s="1000"/>
      <c r="BZ168" s="1000"/>
      <c r="CA168" s="1000"/>
      <c r="CB168" s="1000"/>
      <c r="CC168" s="1000"/>
      <c r="CD168" s="1000"/>
      <c r="CE168" s="1000"/>
      <c r="CF168" s="1000"/>
      <c r="CG168" s="1000"/>
      <c r="CH168" s="1000"/>
      <c r="CI168" s="1000"/>
      <c r="CJ168" s="1000"/>
      <c r="CK168" s="1000"/>
      <c r="CL168" s="1000"/>
      <c r="CM168" s="1000"/>
      <c r="CN168" s="1000"/>
      <c r="CO168" s="1000"/>
      <c r="CP168" s="1000"/>
      <c r="CQ168" s="1000"/>
      <c r="CR168" s="1000"/>
      <c r="CS168" s="1000"/>
      <c r="CT168" s="1000"/>
      <c r="CU168" s="1000"/>
      <c r="CV168" s="1000"/>
      <c r="CW168" s="1000"/>
      <c r="CX168" s="1000"/>
      <c r="CY168" s="1000"/>
      <c r="CZ168" s="1000"/>
      <c r="DA168" s="1000"/>
      <c r="DB168" s="1000"/>
      <c r="DC168" s="1000"/>
      <c r="DD168" s="1000"/>
      <c r="DE168" s="1000"/>
      <c r="DF168" s="1000"/>
      <c r="DG168" s="1000"/>
      <c r="DH168" s="1000"/>
      <c r="DI168" s="1000"/>
      <c r="DJ168" s="1000"/>
      <c r="DK168" s="1000"/>
      <c r="DL168" s="1000"/>
      <c r="DM168" s="1000"/>
      <c r="DN168" s="1000"/>
      <c r="DO168" s="1000"/>
      <c r="DP168" s="1000"/>
      <c r="DQ168" s="1000"/>
      <c r="DR168" s="1000"/>
      <c r="DS168" s="1000"/>
      <c r="DT168" s="1000"/>
      <c r="DU168" s="1000"/>
      <c r="DV168" s="1000"/>
      <c r="DW168" s="1000"/>
      <c r="DX168" s="1000"/>
      <c r="DY168" s="1000"/>
      <c r="DZ168" s="1000"/>
      <c r="EA168" s="1000"/>
      <c r="EB168" s="1000"/>
      <c r="EC168" s="1000"/>
      <c r="ED168" s="269" t="str">
        <f t="shared" si="2"/>
        <v>xxxxxxxxxxxxxxxxxxxxxxxxxxxxxxxxxxxxxxxxxxxxxxxxxxxxxxxxxxxxxxxxxxxxxxxxxxxxxxxxxxxxxxxxxxxxxxxxxxxxxxxxxxxxxxxxxxxxxxxxxxxxxxxx</v>
      </c>
    </row>
    <row r="169" spans="1:134" x14ac:dyDescent="0.2">
      <c r="A169" s="280">
        <v>5752</v>
      </c>
      <c r="B169" s="338" t="s">
        <v>116</v>
      </c>
      <c r="C169" s="1535">
        <f>SUMPRODUCT(SUMIF(' Subsidiary Trial Balance Input'!$A:$A,'Subsidiary TB Converter '!$G169:$EC169,' Subsidiary Trial Balance Input'!C:C))</f>
        <v>0</v>
      </c>
      <c r="D169" s="1535">
        <f>SUMPRODUCT(SUMIF(' Subsidiary Trial Balance Input'!$A:$A,'Subsidiary TB Converter '!$G169:$EC169,' Subsidiary Trial Balance Input'!D:D))</f>
        <v>0</v>
      </c>
      <c r="E169" s="1535">
        <f>SUMPRODUCT(SUMIF(' Subsidiary Trial Balance Input'!$A:$A,'Subsidiary TB Converter '!$G169:$EC169,' Subsidiary Trial Balance Input'!E:E))</f>
        <v>0</v>
      </c>
      <c r="F169" s="1535">
        <f>SUMPRODUCT(SUMIF(' Subsidiary Trial Balance Input'!$A:$A,'Subsidiary TB Converter '!$G169:$EC169,' Subsidiary Trial Balance Input'!F:F))</f>
        <v>0</v>
      </c>
      <c r="G169" s="1016"/>
      <c r="H169" s="1016"/>
      <c r="I169" s="1016"/>
      <c r="J169" s="1016"/>
      <c r="K169" s="1016"/>
      <c r="L169" s="1016"/>
      <c r="M169" s="1016"/>
      <c r="N169" s="1016"/>
      <c r="O169" s="1016"/>
      <c r="P169" s="1000"/>
      <c r="Q169" s="1000"/>
      <c r="R169" s="1000"/>
      <c r="S169" s="1000"/>
      <c r="T169" s="1000"/>
      <c r="U169" s="1000"/>
      <c r="V169" s="1000"/>
      <c r="W169" s="1000"/>
      <c r="X169" s="1000"/>
      <c r="Y169" s="1000"/>
      <c r="Z169" s="1000"/>
      <c r="AA169" s="1000"/>
      <c r="AB169" s="1000"/>
      <c r="AC169" s="1000"/>
      <c r="AD169" s="1000"/>
      <c r="AE169" s="1000"/>
      <c r="AF169" s="1000"/>
      <c r="AG169" s="1000"/>
      <c r="AH169" s="1000"/>
      <c r="AI169" s="1000"/>
      <c r="AJ169" s="1000"/>
      <c r="AK169" s="1000"/>
      <c r="AL169" s="1000"/>
      <c r="AM169" s="1000"/>
      <c r="AN169" s="1000"/>
      <c r="AO169" s="1000"/>
      <c r="AP169" s="1000"/>
      <c r="AQ169" s="1000"/>
      <c r="AR169" s="1000"/>
      <c r="AS169" s="1000"/>
      <c r="AT169" s="1000"/>
      <c r="AU169" s="1000"/>
      <c r="AV169" s="1000"/>
      <c r="AW169" s="1000"/>
      <c r="AX169" s="1000"/>
      <c r="AY169" s="1000"/>
      <c r="AZ169" s="1000"/>
      <c r="BA169" s="1000"/>
      <c r="BB169" s="1000"/>
      <c r="BC169" s="1000"/>
      <c r="BD169" s="1000"/>
      <c r="BE169" s="1000"/>
      <c r="BF169" s="1000"/>
      <c r="BG169" s="1000"/>
      <c r="BH169" s="1000"/>
      <c r="BI169" s="1000"/>
      <c r="BJ169" s="1000"/>
      <c r="BK169" s="1000"/>
      <c r="BL169" s="1000"/>
      <c r="BM169" s="1000"/>
      <c r="BN169" s="1000"/>
      <c r="BO169" s="1000"/>
      <c r="BP169" s="1000"/>
      <c r="BQ169" s="1000"/>
      <c r="BR169" s="1000"/>
      <c r="BS169" s="1000"/>
      <c r="BT169" s="1000"/>
      <c r="BU169" s="1000"/>
      <c r="BV169" s="1000"/>
      <c r="BW169" s="1000"/>
      <c r="BX169" s="1000"/>
      <c r="BY169" s="1000"/>
      <c r="BZ169" s="1000"/>
      <c r="CA169" s="1000"/>
      <c r="CB169" s="1000"/>
      <c r="CC169" s="1000"/>
      <c r="CD169" s="1000"/>
      <c r="CE169" s="1000"/>
      <c r="CF169" s="1000"/>
      <c r="CG169" s="1000"/>
      <c r="CH169" s="1000"/>
      <c r="CI169" s="1000"/>
      <c r="CJ169" s="1000"/>
      <c r="CK169" s="1000"/>
      <c r="CL169" s="1000"/>
      <c r="CM169" s="1000"/>
      <c r="CN169" s="1000"/>
      <c r="CO169" s="1000"/>
      <c r="CP169" s="1000"/>
      <c r="CQ169" s="1000"/>
      <c r="CR169" s="1000"/>
      <c r="CS169" s="1000"/>
      <c r="CT169" s="1000"/>
      <c r="CU169" s="1000"/>
      <c r="CV169" s="1000"/>
      <c r="CW169" s="1000"/>
      <c r="CX169" s="1000"/>
      <c r="CY169" s="1000"/>
      <c r="CZ169" s="1000"/>
      <c r="DA169" s="1000"/>
      <c r="DB169" s="1000"/>
      <c r="DC169" s="1000"/>
      <c r="DD169" s="1000"/>
      <c r="DE169" s="1000"/>
      <c r="DF169" s="1000"/>
      <c r="DG169" s="1000"/>
      <c r="DH169" s="1000"/>
      <c r="DI169" s="1000"/>
      <c r="DJ169" s="1000"/>
      <c r="DK169" s="1000"/>
      <c r="DL169" s="1000"/>
      <c r="DM169" s="1000"/>
      <c r="DN169" s="1000"/>
      <c r="DO169" s="1000"/>
      <c r="DP169" s="1000"/>
      <c r="DQ169" s="1000"/>
      <c r="DR169" s="1000"/>
      <c r="DS169" s="1000"/>
      <c r="DT169" s="1000"/>
      <c r="DU169" s="1000"/>
      <c r="DV169" s="1000"/>
      <c r="DW169" s="1000"/>
      <c r="DX169" s="1000"/>
      <c r="DY169" s="1000"/>
      <c r="DZ169" s="1000"/>
      <c r="EA169" s="1000"/>
      <c r="EB169" s="1000"/>
      <c r="EC169" s="1000"/>
      <c r="ED169" s="269" t="str">
        <f t="shared" si="2"/>
        <v>xxxxxxxxxxxxxxxxxxxxxxxxxxxxxxxxxxxxxxxxxxxxxxxxxxxxxxxxxxxxxxxxxxxxxxxxxxxxxxxxxxxxxxxxxxxxxxxxxxxxxxxxxxxxxxxxxxxxxxxxxxxxxxxx</v>
      </c>
    </row>
    <row r="170" spans="1:134" x14ac:dyDescent="0.2">
      <c r="A170" s="280">
        <v>5612</v>
      </c>
      <c r="B170" s="338" t="s">
        <v>117</v>
      </c>
      <c r="C170" s="1535">
        <f>SUMPRODUCT(SUMIF(' Subsidiary Trial Balance Input'!$A:$A,'Subsidiary TB Converter '!$G170:$EC170,' Subsidiary Trial Balance Input'!C:C))</f>
        <v>0</v>
      </c>
      <c r="D170" s="1535">
        <f>SUMPRODUCT(SUMIF(' Subsidiary Trial Balance Input'!$A:$A,'Subsidiary TB Converter '!$G170:$EC170,' Subsidiary Trial Balance Input'!D:D))</f>
        <v>0</v>
      </c>
      <c r="E170" s="1535">
        <f>SUMPRODUCT(SUMIF(' Subsidiary Trial Balance Input'!$A:$A,'Subsidiary TB Converter '!$G170:$EC170,' Subsidiary Trial Balance Input'!E:E))</f>
        <v>0</v>
      </c>
      <c r="F170" s="1535">
        <f>SUMPRODUCT(SUMIF(' Subsidiary Trial Balance Input'!$A:$A,'Subsidiary TB Converter '!$G170:$EC170,' Subsidiary Trial Balance Input'!F:F))</f>
        <v>0</v>
      </c>
      <c r="G170" s="1016"/>
      <c r="H170" s="1016"/>
      <c r="I170" s="1016"/>
      <c r="J170" s="1016"/>
      <c r="K170" s="1016"/>
      <c r="L170" s="1016"/>
      <c r="M170" s="1016"/>
      <c r="N170" s="1016"/>
      <c r="O170" s="1016"/>
      <c r="P170" s="1000"/>
      <c r="Q170" s="1000"/>
      <c r="R170" s="1000"/>
      <c r="S170" s="1000"/>
      <c r="T170" s="1000"/>
      <c r="U170" s="1000"/>
      <c r="V170" s="1000"/>
      <c r="W170" s="1000"/>
      <c r="X170" s="1000"/>
      <c r="Y170" s="1000"/>
      <c r="Z170" s="1000"/>
      <c r="AA170" s="1000"/>
      <c r="AB170" s="1000"/>
      <c r="AC170" s="1000"/>
      <c r="AD170" s="1000"/>
      <c r="AE170" s="1000"/>
      <c r="AF170" s="1000"/>
      <c r="AG170" s="1000"/>
      <c r="AH170" s="1000"/>
      <c r="AI170" s="1000"/>
      <c r="AJ170" s="1000"/>
      <c r="AK170" s="1000"/>
      <c r="AL170" s="1000"/>
      <c r="AM170" s="1000"/>
      <c r="AN170" s="1000"/>
      <c r="AO170" s="1000"/>
      <c r="AP170" s="1000"/>
      <c r="AQ170" s="1000"/>
      <c r="AR170" s="1000"/>
      <c r="AS170" s="1000"/>
      <c r="AT170" s="1000"/>
      <c r="AU170" s="1000"/>
      <c r="AV170" s="1000"/>
      <c r="AW170" s="1000"/>
      <c r="AX170" s="1000"/>
      <c r="AY170" s="1000"/>
      <c r="AZ170" s="1000"/>
      <c r="BA170" s="1000"/>
      <c r="BB170" s="1000"/>
      <c r="BC170" s="1000"/>
      <c r="BD170" s="1000"/>
      <c r="BE170" s="1000"/>
      <c r="BF170" s="1000"/>
      <c r="BG170" s="1000"/>
      <c r="BH170" s="1000"/>
      <c r="BI170" s="1000"/>
      <c r="BJ170" s="1000"/>
      <c r="BK170" s="1000"/>
      <c r="BL170" s="1000"/>
      <c r="BM170" s="1000"/>
      <c r="BN170" s="1000"/>
      <c r="BO170" s="1000"/>
      <c r="BP170" s="1000"/>
      <c r="BQ170" s="1000"/>
      <c r="BR170" s="1000"/>
      <c r="BS170" s="1000"/>
      <c r="BT170" s="1000"/>
      <c r="BU170" s="1000"/>
      <c r="BV170" s="1000"/>
      <c r="BW170" s="1000"/>
      <c r="BX170" s="1000"/>
      <c r="BY170" s="1000"/>
      <c r="BZ170" s="1000"/>
      <c r="CA170" s="1000"/>
      <c r="CB170" s="1000"/>
      <c r="CC170" s="1000"/>
      <c r="CD170" s="1000"/>
      <c r="CE170" s="1000"/>
      <c r="CF170" s="1000"/>
      <c r="CG170" s="1000"/>
      <c r="CH170" s="1000"/>
      <c r="CI170" s="1000"/>
      <c r="CJ170" s="1000"/>
      <c r="CK170" s="1000"/>
      <c r="CL170" s="1000"/>
      <c r="CM170" s="1000"/>
      <c r="CN170" s="1000"/>
      <c r="CO170" s="1000"/>
      <c r="CP170" s="1000"/>
      <c r="CQ170" s="1000"/>
      <c r="CR170" s="1000"/>
      <c r="CS170" s="1000"/>
      <c r="CT170" s="1000"/>
      <c r="CU170" s="1000"/>
      <c r="CV170" s="1000"/>
      <c r="CW170" s="1000"/>
      <c r="CX170" s="1000"/>
      <c r="CY170" s="1000"/>
      <c r="CZ170" s="1000"/>
      <c r="DA170" s="1000"/>
      <c r="DB170" s="1000"/>
      <c r="DC170" s="1000"/>
      <c r="DD170" s="1000"/>
      <c r="DE170" s="1000"/>
      <c r="DF170" s="1000"/>
      <c r="DG170" s="1000"/>
      <c r="DH170" s="1000"/>
      <c r="DI170" s="1000"/>
      <c r="DJ170" s="1000"/>
      <c r="DK170" s="1000"/>
      <c r="DL170" s="1000"/>
      <c r="DM170" s="1000"/>
      <c r="DN170" s="1000"/>
      <c r="DO170" s="1000"/>
      <c r="DP170" s="1000"/>
      <c r="DQ170" s="1000"/>
      <c r="DR170" s="1000"/>
      <c r="DS170" s="1000"/>
      <c r="DT170" s="1000"/>
      <c r="DU170" s="1000"/>
      <c r="DV170" s="1000"/>
      <c r="DW170" s="1000"/>
      <c r="DX170" s="1000"/>
      <c r="DY170" s="1000"/>
      <c r="DZ170" s="1000"/>
      <c r="EA170" s="1000"/>
      <c r="EB170" s="1000"/>
      <c r="EC170" s="1000"/>
      <c r="ED170" s="269" t="str">
        <f t="shared" si="2"/>
        <v>xxxxxxxxxxxxxxxxxxxxxxxxxxxxxxxxxxxxxxxxxxxxxxxxxxxxxxxxxxxxxxxxxxxxxxxxxxxxxxxxxxxxxxxxxxxxxxxxxxxxxxxxxxxxxxxxxxxxxxxxxxxxxxxx</v>
      </c>
    </row>
    <row r="171" spans="1:134" x14ac:dyDescent="0.2">
      <c r="A171" s="280">
        <v>5622</v>
      </c>
      <c r="B171" s="338" t="s">
        <v>115</v>
      </c>
      <c r="C171" s="1535">
        <f>SUMPRODUCT(SUMIF(' Subsidiary Trial Balance Input'!$A:$A,'Subsidiary TB Converter '!$G171:$EC171,' Subsidiary Trial Balance Input'!C:C))</f>
        <v>0</v>
      </c>
      <c r="D171" s="1535">
        <f>SUMPRODUCT(SUMIF(' Subsidiary Trial Balance Input'!$A:$A,'Subsidiary TB Converter '!$G171:$EC171,' Subsidiary Trial Balance Input'!D:D))</f>
        <v>0</v>
      </c>
      <c r="E171" s="1535">
        <f>SUMPRODUCT(SUMIF(' Subsidiary Trial Balance Input'!$A:$A,'Subsidiary TB Converter '!$G171:$EC171,' Subsidiary Trial Balance Input'!E:E))</f>
        <v>0</v>
      </c>
      <c r="F171" s="1535">
        <f>SUMPRODUCT(SUMIF(' Subsidiary Trial Balance Input'!$A:$A,'Subsidiary TB Converter '!$G171:$EC171,' Subsidiary Trial Balance Input'!F:F))</f>
        <v>0</v>
      </c>
      <c r="G171" s="1000"/>
      <c r="H171" s="1000"/>
      <c r="I171" s="1000"/>
      <c r="J171" s="1000"/>
      <c r="K171" s="1000"/>
      <c r="L171" s="1000"/>
      <c r="M171" s="1000"/>
      <c r="N171" s="1000"/>
      <c r="O171" s="1000"/>
      <c r="P171" s="1000"/>
      <c r="Q171" s="1000"/>
      <c r="R171" s="1000"/>
      <c r="S171" s="1000"/>
      <c r="T171" s="1000"/>
      <c r="U171" s="1000"/>
      <c r="V171" s="1000"/>
      <c r="W171" s="1000"/>
      <c r="X171" s="1000"/>
      <c r="Y171" s="1000"/>
      <c r="Z171" s="1000"/>
      <c r="AA171" s="1000"/>
      <c r="AB171" s="1000"/>
      <c r="AC171" s="1000"/>
      <c r="AD171" s="1000"/>
      <c r="AE171" s="1000"/>
      <c r="AF171" s="1000"/>
      <c r="AG171" s="1000"/>
      <c r="AH171" s="1000"/>
      <c r="AI171" s="1000"/>
      <c r="AJ171" s="1000"/>
      <c r="AK171" s="1000"/>
      <c r="AL171" s="1000"/>
      <c r="AM171" s="1000"/>
      <c r="AN171" s="1000"/>
      <c r="AO171" s="1000"/>
      <c r="AP171" s="1000"/>
      <c r="AQ171" s="1000"/>
      <c r="AR171" s="1000"/>
      <c r="AS171" s="1000"/>
      <c r="AT171" s="1000"/>
      <c r="AU171" s="1000"/>
      <c r="AV171" s="1000"/>
      <c r="AW171" s="1000"/>
      <c r="AX171" s="1000"/>
      <c r="AY171" s="1000"/>
      <c r="AZ171" s="1000"/>
      <c r="BA171" s="1000"/>
      <c r="BB171" s="1000"/>
      <c r="BC171" s="1000"/>
      <c r="BD171" s="1000"/>
      <c r="BE171" s="1000"/>
      <c r="BF171" s="1000"/>
      <c r="BG171" s="1000"/>
      <c r="BH171" s="1000"/>
      <c r="BI171" s="1000"/>
      <c r="BJ171" s="1000"/>
      <c r="BK171" s="1000"/>
      <c r="BL171" s="1000"/>
      <c r="BM171" s="1000"/>
      <c r="BN171" s="1000"/>
      <c r="BO171" s="1000"/>
      <c r="BP171" s="1000"/>
      <c r="BQ171" s="1000"/>
      <c r="BR171" s="1000"/>
      <c r="BS171" s="1000"/>
      <c r="BT171" s="1000"/>
      <c r="BU171" s="1000"/>
      <c r="BV171" s="1000"/>
      <c r="BW171" s="1000"/>
      <c r="BX171" s="1000"/>
      <c r="BY171" s="1000"/>
      <c r="BZ171" s="1000"/>
      <c r="CA171" s="1000"/>
      <c r="CB171" s="1000"/>
      <c r="CC171" s="1000"/>
      <c r="CD171" s="1000"/>
      <c r="CE171" s="1000"/>
      <c r="CF171" s="1000"/>
      <c r="CG171" s="1000"/>
      <c r="CH171" s="1000"/>
      <c r="CI171" s="1000"/>
      <c r="CJ171" s="1000"/>
      <c r="CK171" s="1000"/>
      <c r="CL171" s="1000"/>
      <c r="CM171" s="1000"/>
      <c r="CN171" s="1000"/>
      <c r="CO171" s="1000"/>
      <c r="CP171" s="1000"/>
      <c r="CQ171" s="1000"/>
      <c r="CR171" s="1000"/>
      <c r="CS171" s="1000"/>
      <c r="CT171" s="1000"/>
      <c r="CU171" s="1000"/>
      <c r="CV171" s="1000"/>
      <c r="CW171" s="1000"/>
      <c r="CX171" s="1000"/>
      <c r="CY171" s="1000"/>
      <c r="CZ171" s="1000"/>
      <c r="DA171" s="1000"/>
      <c r="DB171" s="1000"/>
      <c r="DC171" s="1000"/>
      <c r="DD171" s="1000"/>
      <c r="DE171" s="1000"/>
      <c r="DF171" s="1000"/>
      <c r="DG171" s="1000"/>
      <c r="DH171" s="1000"/>
      <c r="DI171" s="1000"/>
      <c r="DJ171" s="1000"/>
      <c r="DK171" s="1000"/>
      <c r="DL171" s="1000"/>
      <c r="DM171" s="1000"/>
      <c r="DN171" s="1000"/>
      <c r="DO171" s="1000"/>
      <c r="DP171" s="1000"/>
      <c r="DQ171" s="1000"/>
      <c r="DR171" s="1000"/>
      <c r="DS171" s="1000"/>
      <c r="DT171" s="1000"/>
      <c r="DU171" s="1000"/>
      <c r="DV171" s="1000"/>
      <c r="DW171" s="1000"/>
      <c r="DX171" s="1000"/>
      <c r="DY171" s="1000"/>
      <c r="DZ171" s="1000"/>
      <c r="EA171" s="1000"/>
      <c r="EB171" s="1000"/>
      <c r="EC171" s="1000"/>
      <c r="ED171" s="269" t="str">
        <f t="shared" si="2"/>
        <v>xxxxxxxxxxxxxxxxxxxxxxxxxxxxxxxxxxxxxxxxxxxxxxxxxxxxxxxxxxxxxxxxxxxxxxxxxxxxxxxxxxxxxxxxxxxxxxxxxxxxxxxxxxxxxxxxxxxxxxxxxxxxxxxx</v>
      </c>
    </row>
    <row r="172" spans="1:134" x14ac:dyDescent="0.2">
      <c r="A172" s="280">
        <v>5732</v>
      </c>
      <c r="B172" s="338" t="s">
        <v>114</v>
      </c>
      <c r="C172" s="1535">
        <f>SUMPRODUCT(SUMIF(' Subsidiary Trial Balance Input'!$A:$A,'Subsidiary TB Converter '!$G172:$EC172,' Subsidiary Trial Balance Input'!C:C))</f>
        <v>0</v>
      </c>
      <c r="D172" s="1535">
        <f>SUMPRODUCT(SUMIF(' Subsidiary Trial Balance Input'!$A:$A,'Subsidiary TB Converter '!$G172:$EC172,' Subsidiary Trial Balance Input'!D:D))</f>
        <v>0</v>
      </c>
      <c r="E172" s="1535">
        <f>SUMPRODUCT(SUMIF(' Subsidiary Trial Balance Input'!$A:$A,'Subsidiary TB Converter '!$G172:$EC172,' Subsidiary Trial Balance Input'!E:E))</f>
        <v>0</v>
      </c>
      <c r="F172" s="1535">
        <f>SUMPRODUCT(SUMIF(' Subsidiary Trial Balance Input'!$A:$A,'Subsidiary TB Converter '!$G172:$EC172,' Subsidiary Trial Balance Input'!F:F))</f>
        <v>0</v>
      </c>
      <c r="G172" s="1000"/>
      <c r="H172" s="1000"/>
      <c r="I172" s="1000"/>
      <c r="J172" s="1000"/>
      <c r="K172" s="1000"/>
      <c r="L172" s="1000"/>
      <c r="M172" s="1000"/>
      <c r="N172" s="1000"/>
      <c r="O172" s="1000"/>
      <c r="P172" s="1000"/>
      <c r="Q172" s="1000"/>
      <c r="R172" s="1000"/>
      <c r="S172" s="1000"/>
      <c r="T172" s="1000"/>
      <c r="U172" s="1000"/>
      <c r="V172" s="1000"/>
      <c r="W172" s="1000"/>
      <c r="X172" s="1000"/>
      <c r="Y172" s="1000"/>
      <c r="Z172" s="1000"/>
      <c r="AA172" s="1000"/>
      <c r="AB172" s="1000"/>
      <c r="AC172" s="1000"/>
      <c r="AD172" s="1000"/>
      <c r="AE172" s="1000"/>
      <c r="AF172" s="1000"/>
      <c r="AG172" s="1000"/>
      <c r="AH172" s="1000"/>
      <c r="AI172" s="1000"/>
      <c r="AJ172" s="1000"/>
      <c r="AK172" s="1000"/>
      <c r="AL172" s="1000"/>
      <c r="AM172" s="1000"/>
      <c r="AN172" s="1000"/>
      <c r="AO172" s="1000"/>
      <c r="AP172" s="1000"/>
      <c r="AQ172" s="1000"/>
      <c r="AR172" s="1000"/>
      <c r="AS172" s="1000"/>
      <c r="AT172" s="1000"/>
      <c r="AU172" s="1000"/>
      <c r="AV172" s="1000"/>
      <c r="AW172" s="1000"/>
      <c r="AX172" s="1000"/>
      <c r="AY172" s="1000"/>
      <c r="AZ172" s="1000"/>
      <c r="BA172" s="1000"/>
      <c r="BB172" s="1000"/>
      <c r="BC172" s="1000"/>
      <c r="BD172" s="1000"/>
      <c r="BE172" s="1000"/>
      <c r="BF172" s="1000"/>
      <c r="BG172" s="1000"/>
      <c r="BH172" s="1000"/>
      <c r="BI172" s="1000"/>
      <c r="BJ172" s="1000"/>
      <c r="BK172" s="1000"/>
      <c r="BL172" s="1000"/>
      <c r="BM172" s="1000"/>
      <c r="BN172" s="1000"/>
      <c r="BO172" s="1000"/>
      <c r="BP172" s="1000"/>
      <c r="BQ172" s="1000"/>
      <c r="BR172" s="1000"/>
      <c r="BS172" s="1000"/>
      <c r="BT172" s="1000"/>
      <c r="BU172" s="1000"/>
      <c r="BV172" s="1000"/>
      <c r="BW172" s="1000"/>
      <c r="BX172" s="1000"/>
      <c r="BY172" s="1000"/>
      <c r="BZ172" s="1000"/>
      <c r="CA172" s="1000"/>
      <c r="CB172" s="1000"/>
      <c r="CC172" s="1000"/>
      <c r="CD172" s="1000"/>
      <c r="CE172" s="1000"/>
      <c r="CF172" s="1000"/>
      <c r="CG172" s="1000"/>
      <c r="CH172" s="1000"/>
      <c r="CI172" s="1000"/>
      <c r="CJ172" s="1000"/>
      <c r="CK172" s="1000"/>
      <c r="CL172" s="1000"/>
      <c r="CM172" s="1000"/>
      <c r="CN172" s="1000"/>
      <c r="CO172" s="1000"/>
      <c r="CP172" s="1000"/>
      <c r="CQ172" s="1000"/>
      <c r="CR172" s="1000"/>
      <c r="CS172" s="1000"/>
      <c r="CT172" s="1000"/>
      <c r="CU172" s="1000"/>
      <c r="CV172" s="1000"/>
      <c r="CW172" s="1000"/>
      <c r="CX172" s="1000"/>
      <c r="CY172" s="1000"/>
      <c r="CZ172" s="1000"/>
      <c r="DA172" s="1000"/>
      <c r="DB172" s="1000"/>
      <c r="DC172" s="1000"/>
      <c r="DD172" s="1000"/>
      <c r="DE172" s="1000"/>
      <c r="DF172" s="1000"/>
      <c r="DG172" s="1000"/>
      <c r="DH172" s="1000"/>
      <c r="DI172" s="1000"/>
      <c r="DJ172" s="1000"/>
      <c r="DK172" s="1000"/>
      <c r="DL172" s="1000"/>
      <c r="DM172" s="1000"/>
      <c r="DN172" s="1000"/>
      <c r="DO172" s="1000"/>
      <c r="DP172" s="1000"/>
      <c r="DQ172" s="1000"/>
      <c r="DR172" s="1000"/>
      <c r="DS172" s="1000"/>
      <c r="DT172" s="1000"/>
      <c r="DU172" s="1000"/>
      <c r="DV172" s="1000"/>
      <c r="DW172" s="1000"/>
      <c r="DX172" s="1000"/>
      <c r="DY172" s="1000"/>
      <c r="DZ172" s="1000"/>
      <c r="EA172" s="1000"/>
      <c r="EB172" s="1000"/>
      <c r="EC172" s="1000"/>
      <c r="ED172" s="269" t="str">
        <f t="shared" si="2"/>
        <v>xxxxxxxxxxxxxxxxxxxxxxxxxxxxxxxxxxxxxxxxxxxxxxxxxxxxxxxxxxxxxxxxxxxxxxxxxxxxxxxxxxxxxxxxxxxxxxxxxxxxxxxxxxxxxxxxxxxxxxxxxxxxxxxx</v>
      </c>
    </row>
    <row r="173" spans="1:134" x14ac:dyDescent="0.2">
      <c r="A173" s="280"/>
      <c r="B173" s="587"/>
      <c r="C173" s="1535"/>
      <c r="D173" s="1535"/>
      <c r="E173" s="1535"/>
      <c r="F173" s="1535"/>
      <c r="G173" s="1000"/>
      <c r="H173" s="1000"/>
      <c r="I173" s="1000"/>
      <c r="J173" s="1000"/>
      <c r="K173" s="1000"/>
      <c r="L173" s="1000"/>
      <c r="M173" s="1000"/>
      <c r="N173" s="1000"/>
      <c r="O173" s="1000"/>
      <c r="P173" s="1000"/>
      <c r="Q173" s="1000"/>
      <c r="R173" s="1000"/>
      <c r="S173" s="1000"/>
      <c r="T173" s="1000"/>
      <c r="U173" s="1000"/>
      <c r="V173" s="1000"/>
      <c r="W173" s="1000"/>
      <c r="X173" s="1000"/>
      <c r="Y173" s="1000"/>
      <c r="Z173" s="1000"/>
      <c r="AA173" s="1000"/>
      <c r="AB173" s="1000"/>
      <c r="AC173" s="1000"/>
      <c r="AD173" s="1000"/>
      <c r="AE173" s="1000"/>
      <c r="AF173" s="1000"/>
      <c r="AG173" s="1000"/>
      <c r="AH173" s="1000"/>
      <c r="AI173" s="1000"/>
      <c r="AJ173" s="1000"/>
      <c r="AK173" s="1000"/>
      <c r="AL173" s="1000"/>
      <c r="AM173" s="1000"/>
      <c r="AN173" s="1000"/>
      <c r="AO173" s="1000"/>
      <c r="AP173" s="1000"/>
      <c r="AQ173" s="1000"/>
      <c r="AR173" s="1000"/>
      <c r="AS173" s="1000"/>
      <c r="AT173" s="1000"/>
      <c r="AU173" s="1000"/>
      <c r="AV173" s="1000"/>
      <c r="AW173" s="1000"/>
      <c r="AX173" s="1000"/>
      <c r="AY173" s="1000"/>
      <c r="AZ173" s="1000"/>
      <c r="BA173" s="1000"/>
      <c r="BB173" s="1000"/>
      <c r="BC173" s="1000"/>
      <c r="BD173" s="1000"/>
      <c r="BE173" s="1000"/>
      <c r="BF173" s="1000"/>
      <c r="BG173" s="1000"/>
      <c r="BH173" s="1000"/>
      <c r="BI173" s="1000"/>
      <c r="BJ173" s="1000"/>
      <c r="BK173" s="1000"/>
      <c r="BL173" s="1000"/>
      <c r="BM173" s="1000"/>
      <c r="BN173" s="1000"/>
      <c r="BO173" s="1000"/>
      <c r="BP173" s="1000"/>
      <c r="BQ173" s="1000"/>
      <c r="BR173" s="1000"/>
      <c r="BS173" s="1000"/>
      <c r="BT173" s="1000"/>
      <c r="BU173" s="1000"/>
      <c r="BV173" s="1000"/>
      <c r="BW173" s="1000"/>
      <c r="BX173" s="1000"/>
      <c r="BY173" s="1000"/>
      <c r="BZ173" s="1000"/>
      <c r="CA173" s="1000"/>
      <c r="CB173" s="1000"/>
      <c r="CC173" s="1000"/>
      <c r="CD173" s="1000"/>
      <c r="CE173" s="1000"/>
      <c r="CF173" s="1000"/>
      <c r="CG173" s="1000"/>
      <c r="CH173" s="1000"/>
      <c r="CI173" s="1000"/>
      <c r="CJ173" s="1000"/>
      <c r="CK173" s="1000"/>
      <c r="CL173" s="1000"/>
      <c r="CM173" s="1000"/>
      <c r="CN173" s="1000"/>
      <c r="CO173" s="1000"/>
      <c r="CP173" s="1000"/>
      <c r="CQ173" s="1000"/>
      <c r="CR173" s="1000"/>
      <c r="CS173" s="1000"/>
      <c r="CT173" s="1000"/>
      <c r="CU173" s="1000"/>
      <c r="CV173" s="1000"/>
      <c r="CW173" s="1000"/>
      <c r="CX173" s="1000"/>
      <c r="CY173" s="1000"/>
      <c r="CZ173" s="1000"/>
      <c r="DA173" s="1000"/>
      <c r="DB173" s="1000"/>
      <c r="DC173" s="1000"/>
      <c r="DD173" s="1000"/>
      <c r="DE173" s="1000"/>
      <c r="DF173" s="1000"/>
      <c r="DG173" s="1000"/>
      <c r="DH173" s="1000"/>
      <c r="DI173" s="1000"/>
      <c r="DJ173" s="1000"/>
      <c r="DK173" s="1000"/>
      <c r="DL173" s="1000"/>
      <c r="DM173" s="1000"/>
      <c r="DN173" s="1000"/>
      <c r="DO173" s="1000"/>
      <c r="DP173" s="1000"/>
      <c r="DQ173" s="1000"/>
      <c r="DR173" s="1000"/>
      <c r="DS173" s="1000"/>
      <c r="DT173" s="1000"/>
      <c r="DU173" s="1000"/>
      <c r="DV173" s="1000"/>
      <c r="DW173" s="1000"/>
      <c r="DX173" s="1000"/>
      <c r="DY173" s="1000"/>
      <c r="DZ173" s="1000"/>
      <c r="EA173" s="1000"/>
      <c r="EB173" s="1000"/>
      <c r="EC173" s="1000"/>
      <c r="ED173" s="269" t="str">
        <f t="shared" si="2"/>
        <v>xxxxxxxxxxxxxxxxxxxxxxxxxxxxxxxxxxxxxxxxxxxxxxxxxxxxxxxxxxxxxxxxxxxxxxxxxxxxxxxxxxxxxxxxxxxxxxxxxxxxxxxxxxxxxxxxxxxxxxxxxxxxxxxx</v>
      </c>
    </row>
    <row r="174" spans="1:134" x14ac:dyDescent="0.2">
      <c r="A174" s="342"/>
      <c r="B174" s="344" t="s">
        <v>223</v>
      </c>
      <c r="C174" s="1538"/>
      <c r="D174" s="1538"/>
      <c r="E174" s="1538"/>
      <c r="F174" s="1538"/>
      <c r="G174" s="1002"/>
      <c r="H174" s="1002"/>
      <c r="I174" s="1002"/>
      <c r="J174" s="1002"/>
      <c r="K174" s="1002"/>
      <c r="L174" s="1002"/>
      <c r="M174" s="1002"/>
      <c r="N174" s="1002"/>
      <c r="O174" s="1002"/>
      <c r="P174" s="1002"/>
      <c r="Q174" s="1002"/>
      <c r="R174" s="1002"/>
      <c r="S174" s="1002"/>
      <c r="T174" s="1002"/>
      <c r="U174" s="1002"/>
      <c r="V174" s="1002"/>
      <c r="W174" s="1002"/>
      <c r="X174" s="1002"/>
      <c r="Y174" s="1002"/>
      <c r="Z174" s="1002"/>
      <c r="AA174" s="1002"/>
      <c r="AB174" s="1002"/>
      <c r="AC174" s="1002"/>
      <c r="AD174" s="1002"/>
      <c r="AE174" s="1002"/>
      <c r="AF174" s="1002"/>
      <c r="AG174" s="1002"/>
      <c r="AH174" s="1002"/>
      <c r="AI174" s="1002"/>
      <c r="AJ174" s="1002"/>
      <c r="AK174" s="1002"/>
      <c r="AL174" s="1002"/>
      <c r="AM174" s="1002"/>
      <c r="AN174" s="1002"/>
      <c r="AO174" s="1002"/>
      <c r="AP174" s="1002"/>
      <c r="AQ174" s="1002"/>
      <c r="AR174" s="1002"/>
      <c r="AS174" s="1002"/>
      <c r="AT174" s="1002"/>
      <c r="AU174" s="1002"/>
      <c r="AV174" s="1002"/>
      <c r="AW174" s="1002"/>
      <c r="AX174" s="1002"/>
      <c r="AY174" s="1002"/>
      <c r="AZ174" s="1002"/>
      <c r="BA174" s="1002"/>
      <c r="BB174" s="1002"/>
      <c r="BC174" s="1002"/>
      <c r="BD174" s="1002"/>
      <c r="BE174" s="1002"/>
      <c r="BF174" s="1002"/>
      <c r="BG174" s="1002"/>
      <c r="BH174" s="1002"/>
      <c r="BI174" s="1002"/>
      <c r="BJ174" s="1002"/>
      <c r="BK174" s="1002"/>
      <c r="BL174" s="1002"/>
      <c r="BM174" s="1002"/>
      <c r="BN174" s="1002"/>
      <c r="BO174" s="1002"/>
      <c r="BP174" s="1002"/>
      <c r="BQ174" s="1002"/>
      <c r="BR174" s="1002"/>
      <c r="BS174" s="1002"/>
      <c r="BT174" s="1002"/>
      <c r="BU174" s="1002"/>
      <c r="BV174" s="1002"/>
      <c r="BW174" s="1002"/>
      <c r="BX174" s="1002"/>
      <c r="BY174" s="1002"/>
      <c r="BZ174" s="1002"/>
      <c r="CA174" s="1002"/>
      <c r="CB174" s="1002"/>
      <c r="CC174" s="1002"/>
      <c r="CD174" s="1002"/>
      <c r="CE174" s="1002"/>
      <c r="CF174" s="1002"/>
      <c r="CG174" s="1002"/>
      <c r="CH174" s="1002"/>
      <c r="CI174" s="1002"/>
      <c r="CJ174" s="1002"/>
      <c r="CK174" s="1002"/>
      <c r="CL174" s="1002"/>
      <c r="CM174" s="1002"/>
      <c r="CN174" s="1002"/>
      <c r="CO174" s="1002"/>
      <c r="CP174" s="1002"/>
      <c r="CQ174" s="1002"/>
      <c r="CR174" s="1002"/>
      <c r="CS174" s="1002"/>
      <c r="CT174" s="1002"/>
      <c r="CU174" s="1002"/>
      <c r="CV174" s="1002"/>
      <c r="CW174" s="1002"/>
      <c r="CX174" s="1002"/>
      <c r="CY174" s="1002"/>
      <c r="CZ174" s="1002"/>
      <c r="DA174" s="1002"/>
      <c r="DB174" s="1002"/>
      <c r="DC174" s="1002"/>
      <c r="DD174" s="1002"/>
      <c r="DE174" s="1002"/>
      <c r="DF174" s="1002"/>
      <c r="DG174" s="1002"/>
      <c r="DH174" s="1002"/>
      <c r="DI174" s="1002"/>
      <c r="DJ174" s="1002"/>
      <c r="DK174" s="1002"/>
      <c r="DL174" s="1002"/>
      <c r="DM174" s="1002"/>
      <c r="DN174" s="1002"/>
      <c r="DO174" s="1002"/>
      <c r="DP174" s="1002"/>
      <c r="DQ174" s="1002"/>
      <c r="DR174" s="1002"/>
      <c r="DS174" s="1002"/>
      <c r="DT174" s="1002"/>
      <c r="DU174" s="1002"/>
      <c r="DV174" s="1002"/>
      <c r="DW174" s="1002"/>
      <c r="DX174" s="1002"/>
      <c r="DY174" s="1002"/>
      <c r="DZ174" s="1002"/>
      <c r="EA174" s="1002"/>
      <c r="EB174" s="1002"/>
      <c r="EC174" s="1002"/>
      <c r="ED174" s="269" t="str">
        <f t="shared" si="2"/>
        <v>xxxxxxxxxxxxxxxxxxxxxxxxxxxxxxxxxxxxxxxxxxxxxxxxxxxxxxxxxxxxxxxxxxxxxxxxxxxxxxxxxxxxxxxxxxxxxxxxxxxxxxxxxxxxxxxxxxxxxxxxxxxxxxxx</v>
      </c>
    </row>
    <row r="175" spans="1:134" x14ac:dyDescent="0.2">
      <c r="A175" s="280"/>
      <c r="B175" s="909" t="s">
        <v>200</v>
      </c>
      <c r="C175" s="1535"/>
      <c r="D175" s="1535"/>
      <c r="E175" s="1535"/>
      <c r="F175" s="1535"/>
      <c r="G175" s="998"/>
      <c r="H175" s="998"/>
      <c r="I175" s="998"/>
      <c r="J175" s="998"/>
      <c r="K175" s="998"/>
      <c r="L175" s="998"/>
      <c r="M175" s="998"/>
      <c r="N175" s="998"/>
      <c r="O175" s="998"/>
      <c r="P175" s="998"/>
      <c r="Q175" s="998"/>
      <c r="R175" s="998"/>
      <c r="S175" s="998"/>
      <c r="T175" s="998"/>
      <c r="U175" s="998"/>
      <c r="V175" s="998"/>
      <c r="W175" s="998"/>
      <c r="X175" s="998"/>
      <c r="Y175" s="998"/>
      <c r="Z175" s="998"/>
      <c r="AA175" s="998"/>
      <c r="AB175" s="998"/>
      <c r="AC175" s="998"/>
      <c r="AD175" s="998"/>
      <c r="AE175" s="998"/>
      <c r="AF175" s="998"/>
      <c r="AG175" s="998"/>
      <c r="AH175" s="998"/>
      <c r="AI175" s="998"/>
      <c r="AJ175" s="998"/>
      <c r="AK175" s="998"/>
      <c r="AL175" s="998"/>
      <c r="AM175" s="998"/>
      <c r="AN175" s="998"/>
      <c r="AO175" s="998"/>
      <c r="AP175" s="998"/>
      <c r="AQ175" s="998"/>
      <c r="AR175" s="998"/>
      <c r="AS175" s="998"/>
      <c r="AT175" s="998"/>
      <c r="AU175" s="998"/>
      <c r="AV175" s="998"/>
      <c r="AW175" s="998"/>
      <c r="AX175" s="998"/>
      <c r="AY175" s="998"/>
      <c r="AZ175" s="998"/>
      <c r="BA175" s="998"/>
      <c r="BB175" s="998"/>
      <c r="BC175" s="998"/>
      <c r="BD175" s="998"/>
      <c r="BE175" s="998"/>
      <c r="BF175" s="998"/>
      <c r="BG175" s="998"/>
      <c r="BH175" s="998"/>
      <c r="BI175" s="998"/>
      <c r="BJ175" s="998"/>
      <c r="BK175" s="998"/>
      <c r="BL175" s="998"/>
      <c r="BM175" s="998"/>
      <c r="BN175" s="998"/>
      <c r="BO175" s="998"/>
      <c r="BP175" s="998"/>
      <c r="BQ175" s="998"/>
      <c r="BR175" s="998"/>
      <c r="BS175" s="998"/>
      <c r="BT175" s="998"/>
      <c r="BU175" s="998"/>
      <c r="BV175" s="998"/>
      <c r="BW175" s="998"/>
      <c r="BX175" s="998"/>
      <c r="BY175" s="998"/>
      <c r="BZ175" s="998"/>
      <c r="CA175" s="998"/>
      <c r="CB175" s="998"/>
      <c r="CC175" s="998"/>
      <c r="CD175" s="998"/>
      <c r="CE175" s="998"/>
      <c r="CF175" s="998"/>
      <c r="CG175" s="998"/>
      <c r="CH175" s="998"/>
      <c r="CI175" s="998"/>
      <c r="CJ175" s="998"/>
      <c r="CK175" s="998"/>
      <c r="CL175" s="998"/>
      <c r="CM175" s="998"/>
      <c r="CN175" s="998"/>
      <c r="CO175" s="998"/>
      <c r="CP175" s="998"/>
      <c r="CQ175" s="998"/>
      <c r="CR175" s="998"/>
      <c r="CS175" s="998"/>
      <c r="CT175" s="998"/>
      <c r="CU175" s="998"/>
      <c r="CV175" s="998"/>
      <c r="CW175" s="998"/>
      <c r="CX175" s="998"/>
      <c r="CY175" s="998"/>
      <c r="CZ175" s="998"/>
      <c r="DA175" s="998"/>
      <c r="DB175" s="998"/>
      <c r="DC175" s="998"/>
      <c r="DD175" s="998"/>
      <c r="DE175" s="998"/>
      <c r="DF175" s="998"/>
      <c r="DG175" s="998"/>
      <c r="DH175" s="998"/>
      <c r="DI175" s="998"/>
      <c r="DJ175" s="998"/>
      <c r="DK175" s="998"/>
      <c r="DL175" s="998"/>
      <c r="DM175" s="998"/>
      <c r="DN175" s="998"/>
      <c r="DO175" s="998"/>
      <c r="DP175" s="998"/>
      <c r="DQ175" s="998"/>
      <c r="DR175" s="998"/>
      <c r="DS175" s="998"/>
      <c r="DT175" s="998"/>
      <c r="DU175" s="998"/>
      <c r="DV175" s="998"/>
      <c r="DW175" s="998"/>
      <c r="DX175" s="998"/>
      <c r="DY175" s="998"/>
      <c r="DZ175" s="998"/>
      <c r="EA175" s="998"/>
      <c r="EB175" s="998"/>
      <c r="EC175" s="998"/>
      <c r="ED175" s="269" t="str">
        <f t="shared" si="2"/>
        <v>xxxxxxxxxxxxxxxxxxxxxxxxxxxxxxxxxxxxxxxxxxxxxxxxxxxxxxxxxxxxxxxxxxxxxxxxxxxxxxxxxxxxxxxxxxxxxxxxxxxxxxxxxxxxxxxxxxxxxxxxxxxxxxxx</v>
      </c>
    </row>
    <row r="176" spans="1:134" x14ac:dyDescent="0.2">
      <c r="A176" s="280">
        <v>5764</v>
      </c>
      <c r="B176" s="933" t="s">
        <v>196</v>
      </c>
      <c r="C176" s="1535">
        <f>SUMPRODUCT(SUMIF(' Subsidiary Trial Balance Input'!$A:$A,'Subsidiary TB Converter '!$G176:$EC176,' Subsidiary Trial Balance Input'!C:C))</f>
        <v>0</v>
      </c>
      <c r="D176" s="1535">
        <f>SUMPRODUCT(SUMIF(' Subsidiary Trial Balance Input'!$A:$A,'Subsidiary TB Converter '!$G176:$EC176,' Subsidiary Trial Balance Input'!D:D))</f>
        <v>0</v>
      </c>
      <c r="E176" s="1535">
        <f>SUMPRODUCT(SUMIF(' Subsidiary Trial Balance Input'!$A:$A,'Subsidiary TB Converter '!$G176:$EC176,' Subsidiary Trial Balance Input'!E:E))</f>
        <v>0</v>
      </c>
      <c r="F176" s="1535">
        <f>SUMPRODUCT(SUMIF(' Subsidiary Trial Balance Input'!$A:$A,'Subsidiary TB Converter '!$G176:$EC176,' Subsidiary Trial Balance Input'!F:F))</f>
        <v>0</v>
      </c>
      <c r="G176" s="1108"/>
      <c r="H176" s="1000"/>
      <c r="I176" s="1108"/>
      <c r="J176" s="1108"/>
      <c r="K176" s="1108"/>
      <c r="L176" s="1016"/>
      <c r="M176" s="1016"/>
      <c r="N176" s="1016"/>
      <c r="O176" s="1016"/>
      <c r="P176" s="1016"/>
      <c r="Q176" s="1016"/>
      <c r="R176" s="1016"/>
      <c r="S176" s="1016"/>
      <c r="T176" s="1016"/>
      <c r="U176" s="1016"/>
      <c r="V176" s="1016"/>
      <c r="W176" s="1016"/>
      <c r="X176" s="1016"/>
      <c r="Y176" s="1016"/>
      <c r="Z176" s="1016"/>
      <c r="AA176" s="1016"/>
      <c r="AB176" s="1016"/>
      <c r="AC176" s="1016"/>
      <c r="AD176" s="1016"/>
      <c r="AE176" s="1016"/>
      <c r="AF176" s="1016"/>
      <c r="AG176" s="1016"/>
      <c r="AH176" s="1016"/>
      <c r="AI176" s="1016"/>
      <c r="AJ176" s="1016"/>
      <c r="AK176" s="1016"/>
      <c r="AL176" s="1016"/>
      <c r="AM176" s="1016"/>
      <c r="AN176" s="1016"/>
      <c r="AO176" s="1016"/>
      <c r="AP176" s="1016"/>
      <c r="AQ176" s="1016"/>
      <c r="AR176" s="1016"/>
      <c r="AS176" s="1016"/>
      <c r="AT176" s="1016"/>
      <c r="AU176" s="1016"/>
      <c r="AV176" s="1016"/>
      <c r="AW176" s="1016"/>
      <c r="AX176" s="1016"/>
      <c r="AY176" s="1016"/>
      <c r="AZ176" s="1016"/>
      <c r="BA176" s="1016"/>
      <c r="BB176" s="1016"/>
      <c r="BC176" s="1016"/>
      <c r="BD176" s="1016"/>
      <c r="BE176" s="1016"/>
      <c r="BF176" s="1016"/>
      <c r="BG176" s="1016"/>
      <c r="BH176" s="1016"/>
      <c r="BI176" s="1016"/>
      <c r="BJ176" s="1016"/>
      <c r="BK176" s="1016"/>
      <c r="BL176" s="1016"/>
      <c r="BM176" s="1016"/>
      <c r="BN176" s="1016"/>
      <c r="BO176" s="1016"/>
      <c r="BP176" s="1016"/>
      <c r="BQ176" s="1016"/>
      <c r="BR176" s="1016"/>
      <c r="BS176" s="1016"/>
      <c r="BT176" s="1016"/>
      <c r="BU176" s="1016"/>
      <c r="BV176" s="1016"/>
      <c r="BW176" s="1016"/>
      <c r="BX176" s="1016"/>
      <c r="BY176" s="1016"/>
      <c r="BZ176" s="1016"/>
      <c r="CA176" s="1016"/>
      <c r="CB176" s="1016"/>
      <c r="CC176" s="1016"/>
      <c r="CD176" s="1016"/>
      <c r="CE176" s="1016"/>
      <c r="CF176" s="1016"/>
      <c r="CG176" s="1016"/>
      <c r="CH176" s="1016"/>
      <c r="CI176" s="1016"/>
      <c r="CJ176" s="1016"/>
      <c r="CK176" s="1016"/>
      <c r="CL176" s="1016"/>
      <c r="CM176" s="1016"/>
      <c r="CN176" s="1016"/>
      <c r="CO176" s="1016"/>
      <c r="CP176" s="1016"/>
      <c r="CQ176" s="1016"/>
      <c r="CR176" s="1016"/>
      <c r="CS176" s="1016"/>
      <c r="CT176" s="1016"/>
      <c r="CU176" s="1016"/>
      <c r="CV176" s="1016"/>
      <c r="CW176" s="1016"/>
      <c r="CX176" s="1016"/>
      <c r="CY176" s="1016"/>
      <c r="CZ176" s="1016"/>
      <c r="DA176" s="1016"/>
      <c r="DB176" s="1016"/>
      <c r="DC176" s="1016"/>
      <c r="DD176" s="1016"/>
      <c r="DE176" s="1016"/>
      <c r="DF176" s="1016"/>
      <c r="DG176" s="1016"/>
      <c r="DH176" s="1016"/>
      <c r="DI176" s="1016"/>
      <c r="DJ176" s="1016"/>
      <c r="DK176" s="1016"/>
      <c r="DL176" s="1016"/>
      <c r="DM176" s="1016"/>
      <c r="DN176" s="1016"/>
      <c r="DO176" s="1016"/>
      <c r="DP176" s="1016"/>
      <c r="DQ176" s="1016"/>
      <c r="DR176" s="1016"/>
      <c r="DS176" s="1016"/>
      <c r="DT176" s="1016"/>
      <c r="DU176" s="1016"/>
      <c r="DV176" s="1016"/>
      <c r="DW176" s="1016"/>
      <c r="DX176" s="1016"/>
      <c r="DY176" s="1016"/>
      <c r="DZ176" s="1016"/>
      <c r="EA176" s="1016"/>
      <c r="EB176" s="1016"/>
      <c r="EC176" s="1016"/>
      <c r="ED176" s="269" t="str">
        <f t="shared" si="2"/>
        <v>xxxxxxxxxxxxxxxxxxxxxxxxxxxxxxxxxxxxxxxxxxxxxxxxxxxxxxxxxxxxxxxxxxxxxxxxxxxxxxxxxxxxxxxxxxxxxxxxxxxxxxxxxxxxxxxxxxxxxxxxxxxxxxxx</v>
      </c>
    </row>
    <row r="177" spans="1:134" x14ac:dyDescent="0.2">
      <c r="A177" s="280">
        <v>5603</v>
      </c>
      <c r="B177" s="338" t="s">
        <v>197</v>
      </c>
      <c r="C177" s="1535">
        <f>SUMPRODUCT(SUMIF(' Subsidiary Trial Balance Input'!$A:$A,'Subsidiary TB Converter '!$G177:$EC177,' Subsidiary Trial Balance Input'!C:C))</f>
        <v>0</v>
      </c>
      <c r="D177" s="1535">
        <f>SUMPRODUCT(SUMIF(' Subsidiary Trial Balance Input'!$A:$A,'Subsidiary TB Converter '!$G177:$EC177,' Subsidiary Trial Balance Input'!D:D))</f>
        <v>0</v>
      </c>
      <c r="E177" s="1535">
        <f>SUMPRODUCT(SUMIF(' Subsidiary Trial Balance Input'!$A:$A,'Subsidiary TB Converter '!$G177:$EC177,' Subsidiary Trial Balance Input'!E:E))</f>
        <v>0</v>
      </c>
      <c r="F177" s="1535">
        <f>SUMPRODUCT(SUMIF(' Subsidiary Trial Balance Input'!$A:$A,'Subsidiary TB Converter '!$G177:$EC177,' Subsidiary Trial Balance Input'!F:F))</f>
        <v>0</v>
      </c>
      <c r="G177" s="1000"/>
      <c r="H177" s="1000"/>
      <c r="I177" s="998"/>
      <c r="J177" s="998"/>
      <c r="K177" s="998"/>
      <c r="L177" s="1000"/>
      <c r="M177" s="1000"/>
      <c r="N177" s="1000"/>
      <c r="O177" s="1000"/>
      <c r="P177" s="1000"/>
      <c r="Q177" s="1000"/>
      <c r="R177" s="1000"/>
      <c r="S177" s="1000"/>
      <c r="T177" s="1000"/>
      <c r="U177" s="1000"/>
      <c r="V177" s="1000"/>
      <c r="W177" s="1000"/>
      <c r="X177" s="1000"/>
      <c r="Y177" s="1000"/>
      <c r="Z177" s="1000"/>
      <c r="AA177" s="1000"/>
      <c r="AB177" s="1000"/>
      <c r="AC177" s="1000"/>
      <c r="AD177" s="1000"/>
      <c r="AE177" s="1000"/>
      <c r="AF177" s="1000"/>
      <c r="AG177" s="1000"/>
      <c r="AH177" s="1000"/>
      <c r="AI177" s="1000"/>
      <c r="AJ177" s="1000"/>
      <c r="AK177" s="1000"/>
      <c r="AL177" s="1000"/>
      <c r="AM177" s="1000"/>
      <c r="AN177" s="1000"/>
      <c r="AO177" s="1000"/>
      <c r="AP177" s="1000"/>
      <c r="AQ177" s="1000"/>
      <c r="AR177" s="1000"/>
      <c r="AS177" s="1000"/>
      <c r="AT177" s="1000"/>
      <c r="AU177" s="1000"/>
      <c r="AV177" s="1000"/>
      <c r="AW177" s="1000"/>
      <c r="AX177" s="1000"/>
      <c r="AY177" s="1000"/>
      <c r="AZ177" s="1000"/>
      <c r="BA177" s="1000"/>
      <c r="BB177" s="1000"/>
      <c r="BC177" s="1000"/>
      <c r="BD177" s="1000"/>
      <c r="BE177" s="1000"/>
      <c r="BF177" s="1000"/>
      <c r="BG177" s="1000"/>
      <c r="BH177" s="1000"/>
      <c r="BI177" s="1000"/>
      <c r="BJ177" s="1000"/>
      <c r="BK177" s="1000"/>
      <c r="BL177" s="1000"/>
      <c r="BM177" s="1000"/>
      <c r="BN177" s="1000"/>
      <c r="BO177" s="1000"/>
      <c r="BP177" s="1000"/>
      <c r="BQ177" s="1000"/>
      <c r="BR177" s="1000"/>
      <c r="BS177" s="1000"/>
      <c r="BT177" s="1000"/>
      <c r="BU177" s="1000"/>
      <c r="BV177" s="1000"/>
      <c r="BW177" s="1000"/>
      <c r="BX177" s="1000"/>
      <c r="BY177" s="1000"/>
      <c r="BZ177" s="1000"/>
      <c r="CA177" s="1000"/>
      <c r="CB177" s="1000"/>
      <c r="CC177" s="1000"/>
      <c r="CD177" s="1000"/>
      <c r="CE177" s="1000"/>
      <c r="CF177" s="1000"/>
      <c r="CG177" s="1000"/>
      <c r="CH177" s="1000"/>
      <c r="CI177" s="1000"/>
      <c r="CJ177" s="1000"/>
      <c r="CK177" s="1000"/>
      <c r="CL177" s="1000"/>
      <c r="CM177" s="1000"/>
      <c r="CN177" s="1000"/>
      <c r="CO177" s="1000"/>
      <c r="CP177" s="1000"/>
      <c r="CQ177" s="1000"/>
      <c r="CR177" s="1000"/>
      <c r="CS177" s="1000"/>
      <c r="CT177" s="1000"/>
      <c r="CU177" s="1000"/>
      <c r="CV177" s="1000"/>
      <c r="CW177" s="1000"/>
      <c r="CX177" s="1000"/>
      <c r="CY177" s="1000"/>
      <c r="CZ177" s="1000"/>
      <c r="DA177" s="1000"/>
      <c r="DB177" s="1000"/>
      <c r="DC177" s="1000"/>
      <c r="DD177" s="1000"/>
      <c r="DE177" s="1000"/>
      <c r="DF177" s="1000"/>
      <c r="DG177" s="1000"/>
      <c r="DH177" s="1000"/>
      <c r="DI177" s="1000"/>
      <c r="DJ177" s="1000"/>
      <c r="DK177" s="1000"/>
      <c r="DL177" s="1000"/>
      <c r="DM177" s="1000"/>
      <c r="DN177" s="1000"/>
      <c r="DO177" s="1000"/>
      <c r="DP177" s="1000"/>
      <c r="DQ177" s="1000"/>
      <c r="DR177" s="1000"/>
      <c r="DS177" s="1000"/>
      <c r="DT177" s="1000"/>
      <c r="DU177" s="1000"/>
      <c r="DV177" s="1000"/>
      <c r="DW177" s="1000"/>
      <c r="DX177" s="1000"/>
      <c r="DY177" s="1000"/>
      <c r="DZ177" s="1000"/>
      <c r="EA177" s="1000"/>
      <c r="EB177" s="1000"/>
      <c r="EC177" s="1000"/>
      <c r="ED177" s="269" t="str">
        <f t="shared" si="2"/>
        <v>xxxxxxxxxxxxxxxxxxxxxxxxxxxxxxxxxxxxxxxxxxxxxxxxxxxxxxxxxxxxxxxxxxxxxxxxxxxxxxxxxxxxxxxxxxxxxxxxxxxxxxxxxxxxxxxxxxxxxxxxxxxxxxxx</v>
      </c>
    </row>
    <row r="178" spans="1:134" x14ac:dyDescent="0.2">
      <c r="A178" s="280">
        <v>5724</v>
      </c>
      <c r="B178" s="338" t="s">
        <v>198</v>
      </c>
      <c r="C178" s="1535">
        <f>SUMPRODUCT(SUMIF(' Subsidiary Trial Balance Input'!$A:$A,'Subsidiary TB Converter '!$G178:$EC178,' Subsidiary Trial Balance Input'!C:C))</f>
        <v>0</v>
      </c>
      <c r="D178" s="1535">
        <f>SUMPRODUCT(SUMIF(' Subsidiary Trial Balance Input'!$A:$A,'Subsidiary TB Converter '!$G178:$EC178,' Subsidiary Trial Balance Input'!D:D))</f>
        <v>0</v>
      </c>
      <c r="E178" s="1535">
        <f>SUMPRODUCT(SUMIF(' Subsidiary Trial Balance Input'!$A:$A,'Subsidiary TB Converter '!$G178:$EC178,' Subsidiary Trial Balance Input'!E:E))</f>
        <v>0</v>
      </c>
      <c r="F178" s="1535">
        <f>SUMPRODUCT(SUMIF(' Subsidiary Trial Balance Input'!$A:$A,'Subsidiary TB Converter '!$G178:$EC178,' Subsidiary Trial Balance Input'!F:F))</f>
        <v>0</v>
      </c>
      <c r="G178" s="1000"/>
      <c r="H178" s="1000"/>
      <c r="I178" s="1000"/>
      <c r="J178" s="1000"/>
      <c r="K178" s="1000"/>
      <c r="L178" s="1000"/>
      <c r="M178" s="1000"/>
      <c r="N178" s="1000"/>
      <c r="O178" s="1000"/>
      <c r="P178" s="1000"/>
      <c r="Q178" s="1000"/>
      <c r="R178" s="1000"/>
      <c r="S178" s="1000"/>
      <c r="T178" s="1000"/>
      <c r="U178" s="1000"/>
      <c r="V178" s="1000"/>
      <c r="W178" s="1000"/>
      <c r="X178" s="1000"/>
      <c r="Y178" s="1000"/>
      <c r="Z178" s="1000"/>
      <c r="AA178" s="1000"/>
      <c r="AB178" s="1000"/>
      <c r="AC178" s="1000"/>
      <c r="AD178" s="1000"/>
      <c r="AE178" s="1000"/>
      <c r="AF178" s="1000"/>
      <c r="AG178" s="1000"/>
      <c r="AH178" s="1000"/>
      <c r="AI178" s="1000"/>
      <c r="AJ178" s="1000"/>
      <c r="AK178" s="1000"/>
      <c r="AL178" s="1000"/>
      <c r="AM178" s="1000"/>
      <c r="AN178" s="1000"/>
      <c r="AO178" s="1000"/>
      <c r="AP178" s="1000"/>
      <c r="AQ178" s="1000"/>
      <c r="AR178" s="1000"/>
      <c r="AS178" s="1000"/>
      <c r="AT178" s="1000"/>
      <c r="AU178" s="1000"/>
      <c r="AV178" s="1000"/>
      <c r="AW178" s="1000"/>
      <c r="AX178" s="1000"/>
      <c r="AY178" s="1000"/>
      <c r="AZ178" s="1000"/>
      <c r="BA178" s="1000"/>
      <c r="BB178" s="1000"/>
      <c r="BC178" s="1000"/>
      <c r="BD178" s="1000"/>
      <c r="BE178" s="1000"/>
      <c r="BF178" s="1000"/>
      <c r="BG178" s="1000"/>
      <c r="BH178" s="1000"/>
      <c r="BI178" s="1000"/>
      <c r="BJ178" s="1000"/>
      <c r="BK178" s="1000"/>
      <c r="BL178" s="1000"/>
      <c r="BM178" s="1000"/>
      <c r="BN178" s="1000"/>
      <c r="BO178" s="1000"/>
      <c r="BP178" s="1000"/>
      <c r="BQ178" s="1000"/>
      <c r="BR178" s="1000"/>
      <c r="BS178" s="1000"/>
      <c r="BT178" s="1000"/>
      <c r="BU178" s="1000"/>
      <c r="BV178" s="1000"/>
      <c r="BW178" s="1000"/>
      <c r="BX178" s="1000"/>
      <c r="BY178" s="1000"/>
      <c r="BZ178" s="1000"/>
      <c r="CA178" s="1000"/>
      <c r="CB178" s="1000"/>
      <c r="CC178" s="1000"/>
      <c r="CD178" s="1000"/>
      <c r="CE178" s="1000"/>
      <c r="CF178" s="1000"/>
      <c r="CG178" s="1000"/>
      <c r="CH178" s="1000"/>
      <c r="CI178" s="1000"/>
      <c r="CJ178" s="1000"/>
      <c r="CK178" s="1000"/>
      <c r="CL178" s="1000"/>
      <c r="CM178" s="1000"/>
      <c r="CN178" s="1000"/>
      <c r="CO178" s="1000"/>
      <c r="CP178" s="1000"/>
      <c r="CQ178" s="1000"/>
      <c r="CR178" s="1000"/>
      <c r="CS178" s="1000"/>
      <c r="CT178" s="1000"/>
      <c r="CU178" s="1000"/>
      <c r="CV178" s="1000"/>
      <c r="CW178" s="1000"/>
      <c r="CX178" s="1000"/>
      <c r="CY178" s="1000"/>
      <c r="CZ178" s="1000"/>
      <c r="DA178" s="1000"/>
      <c r="DB178" s="1000"/>
      <c r="DC178" s="1000"/>
      <c r="DD178" s="1000"/>
      <c r="DE178" s="1000"/>
      <c r="DF178" s="1000"/>
      <c r="DG178" s="1000"/>
      <c r="DH178" s="1000"/>
      <c r="DI178" s="1000"/>
      <c r="DJ178" s="1000"/>
      <c r="DK178" s="1000"/>
      <c r="DL178" s="1000"/>
      <c r="DM178" s="1000"/>
      <c r="DN178" s="1000"/>
      <c r="DO178" s="1000"/>
      <c r="DP178" s="1000"/>
      <c r="DQ178" s="1000"/>
      <c r="DR178" s="1000"/>
      <c r="DS178" s="1000"/>
      <c r="DT178" s="1000"/>
      <c r="DU178" s="1000"/>
      <c r="DV178" s="1000"/>
      <c r="DW178" s="1000"/>
      <c r="DX178" s="1000"/>
      <c r="DY178" s="1000"/>
      <c r="DZ178" s="1000"/>
      <c r="EA178" s="1000"/>
      <c r="EB178" s="1000"/>
      <c r="EC178" s="1000"/>
      <c r="ED178" s="269" t="str">
        <f t="shared" si="2"/>
        <v>xxxxxxxxxxxxxxxxxxxxxxxxxxxxxxxxxxxxxxxxxxxxxxxxxxxxxxxxxxxxxxxxxxxxxxxxxxxxxxxxxxxxxxxxxxxxxxxxxxxxxxxxxxxxxxxxxxxxxxxxxxxxxxxx</v>
      </c>
    </row>
    <row r="179" spans="1:134" x14ac:dyDescent="0.2">
      <c r="A179" s="280">
        <v>5714</v>
      </c>
      <c r="B179" s="933" t="s">
        <v>162</v>
      </c>
      <c r="C179" s="1535">
        <f>SUMPRODUCT(SUMIF(' Subsidiary Trial Balance Input'!$A:$A,'Subsidiary TB Converter '!$G179:$EC179,' Subsidiary Trial Balance Input'!C:C))</f>
        <v>0</v>
      </c>
      <c r="D179" s="1535">
        <f>SUMPRODUCT(SUMIF(' Subsidiary Trial Balance Input'!$A:$A,'Subsidiary TB Converter '!$G179:$EC179,' Subsidiary Trial Balance Input'!D:D))</f>
        <v>0</v>
      </c>
      <c r="E179" s="1535">
        <f>SUMPRODUCT(SUMIF(' Subsidiary Trial Balance Input'!$A:$A,'Subsidiary TB Converter '!$G179:$EC179,' Subsidiary Trial Balance Input'!E:E))</f>
        <v>0</v>
      </c>
      <c r="F179" s="1535">
        <f>SUMPRODUCT(SUMIF(' Subsidiary Trial Balance Input'!$A:$A,'Subsidiary TB Converter '!$G179:$EC179,' Subsidiary Trial Balance Input'!F:F))</f>
        <v>0</v>
      </c>
      <c r="G179" s="1016"/>
      <c r="H179" s="1016"/>
      <c r="I179" s="1016"/>
      <c r="J179" s="1016"/>
      <c r="K179" s="1016"/>
      <c r="L179" s="1016"/>
      <c r="M179" s="1016"/>
      <c r="N179" s="1016"/>
      <c r="O179" s="1016"/>
      <c r="P179" s="1016"/>
      <c r="Q179" s="1016"/>
      <c r="R179" s="1016"/>
      <c r="S179" s="1016"/>
      <c r="T179" s="1016"/>
      <c r="U179" s="1016"/>
      <c r="V179" s="1016"/>
      <c r="W179" s="1016"/>
      <c r="X179" s="1016"/>
      <c r="Y179" s="1016"/>
      <c r="Z179" s="1016"/>
      <c r="AA179" s="1016"/>
      <c r="AB179" s="1016"/>
      <c r="AC179" s="1016"/>
      <c r="AD179" s="1016"/>
      <c r="AE179" s="1016"/>
      <c r="AF179" s="1016"/>
      <c r="AG179" s="1016"/>
      <c r="AH179" s="1016"/>
      <c r="AI179" s="1016"/>
      <c r="AJ179" s="1016"/>
      <c r="AK179" s="1016"/>
      <c r="AL179" s="1016"/>
      <c r="AM179" s="1016"/>
      <c r="AN179" s="1016"/>
      <c r="AO179" s="1016"/>
      <c r="AP179" s="1016"/>
      <c r="AQ179" s="1016"/>
      <c r="AR179" s="1016"/>
      <c r="AS179" s="1016"/>
      <c r="AT179" s="1016"/>
      <c r="AU179" s="1016"/>
      <c r="AV179" s="1016"/>
      <c r="AW179" s="1016"/>
      <c r="AX179" s="1016"/>
      <c r="AY179" s="1016"/>
      <c r="AZ179" s="1016"/>
      <c r="BA179" s="1016"/>
      <c r="BB179" s="1016"/>
      <c r="BC179" s="1016"/>
      <c r="BD179" s="1016"/>
      <c r="BE179" s="1016"/>
      <c r="BF179" s="1016"/>
      <c r="BG179" s="1016"/>
      <c r="BH179" s="1016"/>
      <c r="BI179" s="1016"/>
      <c r="BJ179" s="1016"/>
      <c r="BK179" s="1016"/>
      <c r="BL179" s="1016"/>
      <c r="BM179" s="1016"/>
      <c r="BN179" s="1016"/>
      <c r="BO179" s="1016"/>
      <c r="BP179" s="1016"/>
      <c r="BQ179" s="1016"/>
      <c r="BR179" s="1016"/>
      <c r="BS179" s="1016"/>
      <c r="BT179" s="1016"/>
      <c r="BU179" s="1016"/>
      <c r="BV179" s="1016"/>
      <c r="BW179" s="1016"/>
      <c r="BX179" s="1016"/>
      <c r="BY179" s="1016"/>
      <c r="BZ179" s="1016"/>
      <c r="CA179" s="1016"/>
      <c r="CB179" s="1016"/>
      <c r="CC179" s="1016"/>
      <c r="CD179" s="1016"/>
      <c r="CE179" s="1016"/>
      <c r="CF179" s="1016"/>
      <c r="CG179" s="1016"/>
      <c r="CH179" s="1016"/>
      <c r="CI179" s="1016"/>
      <c r="CJ179" s="1016"/>
      <c r="CK179" s="1016"/>
      <c r="CL179" s="1016"/>
      <c r="CM179" s="1016"/>
      <c r="CN179" s="1016"/>
      <c r="CO179" s="1016"/>
      <c r="CP179" s="1016"/>
      <c r="CQ179" s="1016"/>
      <c r="CR179" s="1016"/>
      <c r="CS179" s="1016"/>
      <c r="CT179" s="1016"/>
      <c r="CU179" s="1016"/>
      <c r="CV179" s="1016"/>
      <c r="CW179" s="1016"/>
      <c r="CX179" s="1016"/>
      <c r="CY179" s="1016"/>
      <c r="CZ179" s="1016"/>
      <c r="DA179" s="1016"/>
      <c r="DB179" s="1016"/>
      <c r="DC179" s="1016"/>
      <c r="DD179" s="1016"/>
      <c r="DE179" s="1016"/>
      <c r="DF179" s="1016"/>
      <c r="DG179" s="1016"/>
      <c r="DH179" s="1016"/>
      <c r="DI179" s="1016"/>
      <c r="DJ179" s="1016"/>
      <c r="DK179" s="1016"/>
      <c r="DL179" s="1016"/>
      <c r="DM179" s="1016"/>
      <c r="DN179" s="1016"/>
      <c r="DO179" s="1016"/>
      <c r="DP179" s="1016"/>
      <c r="DQ179" s="1016"/>
      <c r="DR179" s="1016"/>
      <c r="DS179" s="1016"/>
      <c r="DT179" s="1016"/>
      <c r="DU179" s="1016"/>
      <c r="DV179" s="1016"/>
      <c r="DW179" s="1016"/>
      <c r="DX179" s="1016"/>
      <c r="DY179" s="1016"/>
      <c r="DZ179" s="1016"/>
      <c r="EA179" s="1016"/>
      <c r="EB179" s="1016"/>
      <c r="EC179" s="1016"/>
      <c r="ED179" s="269" t="str">
        <f t="shared" si="2"/>
        <v>xxxxxxxxxxxxxxxxxxxxxxxxxxxxxxxxxxxxxxxxxxxxxxxxxxxxxxxxxxxxxxxxxxxxxxxxxxxxxxxxxxxxxxxxxxxxxxxxxxxxxxxxxxxxxxxxxxxxxxxxxxxxxxxx</v>
      </c>
    </row>
    <row r="180" spans="1:134" x14ac:dyDescent="0.2">
      <c r="A180" s="280">
        <v>5754</v>
      </c>
      <c r="B180" s="338" t="s">
        <v>116</v>
      </c>
      <c r="C180" s="1535">
        <f>SUMPRODUCT(SUMIF(' Subsidiary Trial Balance Input'!$A:$A,'Subsidiary TB Converter '!$G180:$EC180,' Subsidiary Trial Balance Input'!C:C))</f>
        <v>0</v>
      </c>
      <c r="D180" s="1535">
        <f>SUMPRODUCT(SUMIF(' Subsidiary Trial Balance Input'!$A:$A,'Subsidiary TB Converter '!$G180:$EC180,' Subsidiary Trial Balance Input'!D:D))</f>
        <v>0</v>
      </c>
      <c r="E180" s="1535">
        <f>SUMPRODUCT(SUMIF(' Subsidiary Trial Balance Input'!$A:$A,'Subsidiary TB Converter '!$G180:$EC180,' Subsidiary Trial Balance Input'!E:E))</f>
        <v>0</v>
      </c>
      <c r="F180" s="1535">
        <f>SUMPRODUCT(SUMIF(' Subsidiary Trial Balance Input'!$A:$A,'Subsidiary TB Converter '!$G180:$EC180,' Subsidiary Trial Balance Input'!F:F))</f>
        <v>0</v>
      </c>
      <c r="G180" s="1000"/>
      <c r="H180" s="1000"/>
      <c r="I180" s="1000"/>
      <c r="J180" s="1000"/>
      <c r="K180" s="1000"/>
      <c r="L180" s="1000"/>
      <c r="M180" s="1000"/>
      <c r="N180" s="1000"/>
      <c r="O180" s="1000"/>
      <c r="P180" s="1000"/>
      <c r="Q180" s="1000"/>
      <c r="R180" s="1000"/>
      <c r="S180" s="1000"/>
      <c r="T180" s="1000"/>
      <c r="U180" s="1000"/>
      <c r="V180" s="1000"/>
      <c r="W180" s="1000"/>
      <c r="X180" s="1000"/>
      <c r="Y180" s="1000"/>
      <c r="Z180" s="1000"/>
      <c r="AA180" s="1000"/>
      <c r="AB180" s="1000"/>
      <c r="AC180" s="1000"/>
      <c r="AD180" s="1000"/>
      <c r="AE180" s="1000"/>
      <c r="AF180" s="1000"/>
      <c r="AG180" s="1000"/>
      <c r="AH180" s="1000"/>
      <c r="AI180" s="1000"/>
      <c r="AJ180" s="1000"/>
      <c r="AK180" s="1000"/>
      <c r="AL180" s="1000"/>
      <c r="AM180" s="1000"/>
      <c r="AN180" s="1000"/>
      <c r="AO180" s="1000"/>
      <c r="AP180" s="1000"/>
      <c r="AQ180" s="1000"/>
      <c r="AR180" s="1000"/>
      <c r="AS180" s="1000"/>
      <c r="AT180" s="1000"/>
      <c r="AU180" s="1000"/>
      <c r="AV180" s="1000"/>
      <c r="AW180" s="1000"/>
      <c r="AX180" s="1000"/>
      <c r="AY180" s="1000"/>
      <c r="AZ180" s="1000"/>
      <c r="BA180" s="1000"/>
      <c r="BB180" s="1000"/>
      <c r="BC180" s="1000"/>
      <c r="BD180" s="1000"/>
      <c r="BE180" s="1000"/>
      <c r="BF180" s="1000"/>
      <c r="BG180" s="1000"/>
      <c r="BH180" s="1000"/>
      <c r="BI180" s="1000"/>
      <c r="BJ180" s="1000"/>
      <c r="BK180" s="1000"/>
      <c r="BL180" s="1000"/>
      <c r="BM180" s="1000"/>
      <c r="BN180" s="1000"/>
      <c r="BO180" s="1000"/>
      <c r="BP180" s="1000"/>
      <c r="BQ180" s="1000"/>
      <c r="BR180" s="1000"/>
      <c r="BS180" s="1000"/>
      <c r="BT180" s="1000"/>
      <c r="BU180" s="1000"/>
      <c r="BV180" s="1000"/>
      <c r="BW180" s="1000"/>
      <c r="BX180" s="1000"/>
      <c r="BY180" s="1000"/>
      <c r="BZ180" s="1000"/>
      <c r="CA180" s="1000"/>
      <c r="CB180" s="1000"/>
      <c r="CC180" s="1000"/>
      <c r="CD180" s="1000"/>
      <c r="CE180" s="1000"/>
      <c r="CF180" s="1000"/>
      <c r="CG180" s="1000"/>
      <c r="CH180" s="1000"/>
      <c r="CI180" s="1000"/>
      <c r="CJ180" s="1000"/>
      <c r="CK180" s="1000"/>
      <c r="CL180" s="1000"/>
      <c r="CM180" s="1000"/>
      <c r="CN180" s="1000"/>
      <c r="CO180" s="1000"/>
      <c r="CP180" s="1000"/>
      <c r="CQ180" s="1000"/>
      <c r="CR180" s="1000"/>
      <c r="CS180" s="1000"/>
      <c r="CT180" s="1000"/>
      <c r="CU180" s="1000"/>
      <c r="CV180" s="1000"/>
      <c r="CW180" s="1000"/>
      <c r="CX180" s="1000"/>
      <c r="CY180" s="1000"/>
      <c r="CZ180" s="1000"/>
      <c r="DA180" s="1000"/>
      <c r="DB180" s="1000"/>
      <c r="DC180" s="1000"/>
      <c r="DD180" s="1000"/>
      <c r="DE180" s="1000"/>
      <c r="DF180" s="1000"/>
      <c r="DG180" s="1000"/>
      <c r="DH180" s="1000"/>
      <c r="DI180" s="1000"/>
      <c r="DJ180" s="1000"/>
      <c r="DK180" s="1000"/>
      <c r="DL180" s="1000"/>
      <c r="DM180" s="1000"/>
      <c r="DN180" s="1000"/>
      <c r="DO180" s="1000"/>
      <c r="DP180" s="1000"/>
      <c r="DQ180" s="1000"/>
      <c r="DR180" s="1000"/>
      <c r="DS180" s="1000"/>
      <c r="DT180" s="1000"/>
      <c r="DU180" s="1000"/>
      <c r="DV180" s="1000"/>
      <c r="DW180" s="1000"/>
      <c r="DX180" s="1000"/>
      <c r="DY180" s="1000"/>
      <c r="DZ180" s="1000"/>
      <c r="EA180" s="1000"/>
      <c r="EB180" s="1000"/>
      <c r="EC180" s="1000"/>
      <c r="ED180" s="269" t="str">
        <f t="shared" si="2"/>
        <v>xxxxxxxxxxxxxxxxxxxxxxxxxxxxxxxxxxxxxxxxxxxxxxxxxxxxxxxxxxxxxxxxxxxxxxxxxxxxxxxxxxxxxxxxxxxxxxxxxxxxxxxxxxxxxxxxxxxxxxxxxxxxxxxx</v>
      </c>
    </row>
    <row r="181" spans="1:134" x14ac:dyDescent="0.2">
      <c r="A181" s="280">
        <v>5614</v>
      </c>
      <c r="B181" s="338" t="s">
        <v>117</v>
      </c>
      <c r="C181" s="1535">
        <f>SUMPRODUCT(SUMIF(' Subsidiary Trial Balance Input'!$A:$A,'Subsidiary TB Converter '!$G181:$EC181,' Subsidiary Trial Balance Input'!C:C))</f>
        <v>0</v>
      </c>
      <c r="D181" s="1535">
        <f>SUMPRODUCT(SUMIF(' Subsidiary Trial Balance Input'!$A:$A,'Subsidiary TB Converter '!$G181:$EC181,' Subsidiary Trial Balance Input'!D:D))</f>
        <v>0</v>
      </c>
      <c r="E181" s="1535">
        <f>SUMPRODUCT(SUMIF(' Subsidiary Trial Balance Input'!$A:$A,'Subsidiary TB Converter '!$G181:$EC181,' Subsidiary Trial Balance Input'!E:E))</f>
        <v>0</v>
      </c>
      <c r="F181" s="1535">
        <f>SUMPRODUCT(SUMIF(' Subsidiary Trial Balance Input'!$A:$A,'Subsidiary TB Converter '!$G181:$EC181,' Subsidiary Trial Balance Input'!F:F))</f>
        <v>0</v>
      </c>
      <c r="G181" s="1000"/>
      <c r="H181" s="1000"/>
      <c r="I181" s="1000"/>
      <c r="J181" s="1000"/>
      <c r="K181" s="1000"/>
      <c r="L181" s="1000"/>
      <c r="M181" s="1000"/>
      <c r="N181" s="1000"/>
      <c r="O181" s="1000"/>
      <c r="P181" s="1000"/>
      <c r="Q181" s="1000"/>
      <c r="R181" s="1000"/>
      <c r="S181" s="1000"/>
      <c r="T181" s="1000"/>
      <c r="U181" s="1000"/>
      <c r="V181" s="1000"/>
      <c r="W181" s="1000"/>
      <c r="X181" s="1000"/>
      <c r="Y181" s="1000"/>
      <c r="Z181" s="1000"/>
      <c r="AA181" s="1000"/>
      <c r="AB181" s="1000"/>
      <c r="AC181" s="1000"/>
      <c r="AD181" s="1000"/>
      <c r="AE181" s="1000"/>
      <c r="AF181" s="1000"/>
      <c r="AG181" s="1000"/>
      <c r="AH181" s="1000"/>
      <c r="AI181" s="1000"/>
      <c r="AJ181" s="1000"/>
      <c r="AK181" s="1000"/>
      <c r="AL181" s="1000"/>
      <c r="AM181" s="1000"/>
      <c r="AN181" s="1000"/>
      <c r="AO181" s="1000"/>
      <c r="AP181" s="1000"/>
      <c r="AQ181" s="1000"/>
      <c r="AR181" s="1000"/>
      <c r="AS181" s="1000"/>
      <c r="AT181" s="1000"/>
      <c r="AU181" s="1000"/>
      <c r="AV181" s="1000"/>
      <c r="AW181" s="1000"/>
      <c r="AX181" s="1000"/>
      <c r="AY181" s="1000"/>
      <c r="AZ181" s="1000"/>
      <c r="BA181" s="1000"/>
      <c r="BB181" s="1000"/>
      <c r="BC181" s="1000"/>
      <c r="BD181" s="1000"/>
      <c r="BE181" s="1000"/>
      <c r="BF181" s="1000"/>
      <c r="BG181" s="1000"/>
      <c r="BH181" s="1000"/>
      <c r="BI181" s="1000"/>
      <c r="BJ181" s="1000"/>
      <c r="BK181" s="1000"/>
      <c r="BL181" s="1000"/>
      <c r="BM181" s="1000"/>
      <c r="BN181" s="1000"/>
      <c r="BO181" s="1000"/>
      <c r="BP181" s="1000"/>
      <c r="BQ181" s="1000"/>
      <c r="BR181" s="1000"/>
      <c r="BS181" s="1000"/>
      <c r="BT181" s="1000"/>
      <c r="BU181" s="1000"/>
      <c r="BV181" s="1000"/>
      <c r="BW181" s="1000"/>
      <c r="BX181" s="1000"/>
      <c r="BY181" s="1000"/>
      <c r="BZ181" s="1000"/>
      <c r="CA181" s="1000"/>
      <c r="CB181" s="1000"/>
      <c r="CC181" s="1000"/>
      <c r="CD181" s="1000"/>
      <c r="CE181" s="1000"/>
      <c r="CF181" s="1000"/>
      <c r="CG181" s="1000"/>
      <c r="CH181" s="1000"/>
      <c r="CI181" s="1000"/>
      <c r="CJ181" s="1000"/>
      <c r="CK181" s="1000"/>
      <c r="CL181" s="1000"/>
      <c r="CM181" s="1000"/>
      <c r="CN181" s="1000"/>
      <c r="CO181" s="1000"/>
      <c r="CP181" s="1000"/>
      <c r="CQ181" s="1000"/>
      <c r="CR181" s="1000"/>
      <c r="CS181" s="1000"/>
      <c r="CT181" s="1000"/>
      <c r="CU181" s="1000"/>
      <c r="CV181" s="1000"/>
      <c r="CW181" s="1000"/>
      <c r="CX181" s="1000"/>
      <c r="CY181" s="1000"/>
      <c r="CZ181" s="1000"/>
      <c r="DA181" s="1000"/>
      <c r="DB181" s="1000"/>
      <c r="DC181" s="1000"/>
      <c r="DD181" s="1000"/>
      <c r="DE181" s="1000"/>
      <c r="DF181" s="1000"/>
      <c r="DG181" s="1000"/>
      <c r="DH181" s="1000"/>
      <c r="DI181" s="1000"/>
      <c r="DJ181" s="1000"/>
      <c r="DK181" s="1000"/>
      <c r="DL181" s="1000"/>
      <c r="DM181" s="1000"/>
      <c r="DN181" s="1000"/>
      <c r="DO181" s="1000"/>
      <c r="DP181" s="1000"/>
      <c r="DQ181" s="1000"/>
      <c r="DR181" s="1000"/>
      <c r="DS181" s="1000"/>
      <c r="DT181" s="1000"/>
      <c r="DU181" s="1000"/>
      <c r="DV181" s="1000"/>
      <c r="DW181" s="1000"/>
      <c r="DX181" s="1000"/>
      <c r="DY181" s="1000"/>
      <c r="DZ181" s="1000"/>
      <c r="EA181" s="1000"/>
      <c r="EB181" s="1000"/>
      <c r="EC181" s="1000"/>
      <c r="ED181" s="269" t="str">
        <f t="shared" si="2"/>
        <v>xxxxxxxxxxxxxxxxxxxxxxxxxxxxxxxxxxxxxxxxxxxxxxxxxxxxxxxxxxxxxxxxxxxxxxxxxxxxxxxxxxxxxxxxxxxxxxxxxxxxxxxxxxxxxxxxxxxxxxxxxxxxxxxx</v>
      </c>
    </row>
    <row r="182" spans="1:134" x14ac:dyDescent="0.2">
      <c r="A182" s="280">
        <v>5624</v>
      </c>
      <c r="B182" s="338" t="s">
        <v>115</v>
      </c>
      <c r="C182" s="1535">
        <f>SUMPRODUCT(SUMIF(' Subsidiary Trial Balance Input'!$A:$A,'Subsidiary TB Converter '!$G182:$EC182,' Subsidiary Trial Balance Input'!C:C))</f>
        <v>0</v>
      </c>
      <c r="D182" s="1535">
        <f>SUMPRODUCT(SUMIF(' Subsidiary Trial Balance Input'!$A:$A,'Subsidiary TB Converter '!$G182:$EC182,' Subsidiary Trial Balance Input'!D:D))</f>
        <v>0</v>
      </c>
      <c r="E182" s="1535">
        <f>SUMPRODUCT(SUMIF(' Subsidiary Trial Balance Input'!$A:$A,'Subsidiary TB Converter '!$G182:$EC182,' Subsidiary Trial Balance Input'!E:E))</f>
        <v>0</v>
      </c>
      <c r="F182" s="1535">
        <f>SUMPRODUCT(SUMIF(' Subsidiary Trial Balance Input'!$A:$A,'Subsidiary TB Converter '!$G182:$EC182,' Subsidiary Trial Balance Input'!F:F))</f>
        <v>0</v>
      </c>
      <c r="G182" s="1016"/>
      <c r="H182" s="1016"/>
      <c r="I182" s="1016"/>
      <c r="J182" s="1016"/>
      <c r="K182" s="1016"/>
      <c r="L182" s="1000"/>
      <c r="M182" s="1000"/>
      <c r="N182" s="1000"/>
      <c r="O182" s="1000"/>
      <c r="P182" s="1000"/>
      <c r="Q182" s="1000"/>
      <c r="R182" s="1000"/>
      <c r="S182" s="1000"/>
      <c r="T182" s="1000"/>
      <c r="U182" s="1000"/>
      <c r="V182" s="1000"/>
      <c r="W182" s="1000"/>
      <c r="X182" s="1000"/>
      <c r="Y182" s="1000"/>
      <c r="Z182" s="1000"/>
      <c r="AA182" s="1000"/>
      <c r="AB182" s="1000"/>
      <c r="AC182" s="1000"/>
      <c r="AD182" s="1000"/>
      <c r="AE182" s="1000"/>
      <c r="AF182" s="1000"/>
      <c r="AG182" s="1000"/>
      <c r="AH182" s="1000"/>
      <c r="AI182" s="1000"/>
      <c r="AJ182" s="1000"/>
      <c r="AK182" s="1000"/>
      <c r="AL182" s="1000"/>
      <c r="AM182" s="1000"/>
      <c r="AN182" s="1000"/>
      <c r="AO182" s="1000"/>
      <c r="AP182" s="1000"/>
      <c r="AQ182" s="1000"/>
      <c r="AR182" s="1000"/>
      <c r="AS182" s="1000"/>
      <c r="AT182" s="1000"/>
      <c r="AU182" s="1000"/>
      <c r="AV182" s="1000"/>
      <c r="AW182" s="1000"/>
      <c r="AX182" s="1000"/>
      <c r="AY182" s="1000"/>
      <c r="AZ182" s="1000"/>
      <c r="BA182" s="1000"/>
      <c r="BB182" s="1000"/>
      <c r="BC182" s="1000"/>
      <c r="BD182" s="1000"/>
      <c r="BE182" s="1000"/>
      <c r="BF182" s="1000"/>
      <c r="BG182" s="1000"/>
      <c r="BH182" s="1000"/>
      <c r="BI182" s="1000"/>
      <c r="BJ182" s="1000"/>
      <c r="BK182" s="1000"/>
      <c r="BL182" s="1000"/>
      <c r="BM182" s="1000"/>
      <c r="BN182" s="1000"/>
      <c r="BO182" s="1000"/>
      <c r="BP182" s="1000"/>
      <c r="BQ182" s="1000"/>
      <c r="BR182" s="1000"/>
      <c r="BS182" s="1000"/>
      <c r="BT182" s="1000"/>
      <c r="BU182" s="1000"/>
      <c r="BV182" s="1000"/>
      <c r="BW182" s="1000"/>
      <c r="BX182" s="1000"/>
      <c r="BY182" s="1000"/>
      <c r="BZ182" s="1000"/>
      <c r="CA182" s="1000"/>
      <c r="CB182" s="1000"/>
      <c r="CC182" s="1000"/>
      <c r="CD182" s="1000"/>
      <c r="CE182" s="1000"/>
      <c r="CF182" s="1000"/>
      <c r="CG182" s="1000"/>
      <c r="CH182" s="1000"/>
      <c r="CI182" s="1000"/>
      <c r="CJ182" s="1000"/>
      <c r="CK182" s="1000"/>
      <c r="CL182" s="1000"/>
      <c r="CM182" s="1000"/>
      <c r="CN182" s="1000"/>
      <c r="CO182" s="1000"/>
      <c r="CP182" s="1000"/>
      <c r="CQ182" s="1000"/>
      <c r="CR182" s="1000"/>
      <c r="CS182" s="1000"/>
      <c r="CT182" s="1000"/>
      <c r="CU182" s="1000"/>
      <c r="CV182" s="1000"/>
      <c r="CW182" s="1000"/>
      <c r="CX182" s="1000"/>
      <c r="CY182" s="1000"/>
      <c r="CZ182" s="1000"/>
      <c r="DA182" s="1000"/>
      <c r="DB182" s="1000"/>
      <c r="DC182" s="1000"/>
      <c r="DD182" s="1000"/>
      <c r="DE182" s="1000"/>
      <c r="DF182" s="1000"/>
      <c r="DG182" s="1000"/>
      <c r="DH182" s="1000"/>
      <c r="DI182" s="1000"/>
      <c r="DJ182" s="1000"/>
      <c r="DK182" s="1000"/>
      <c r="DL182" s="1000"/>
      <c r="DM182" s="1000"/>
      <c r="DN182" s="1000"/>
      <c r="DO182" s="1000"/>
      <c r="DP182" s="1000"/>
      <c r="DQ182" s="1000"/>
      <c r="DR182" s="1000"/>
      <c r="DS182" s="1000"/>
      <c r="DT182" s="1000"/>
      <c r="DU182" s="1000"/>
      <c r="DV182" s="1000"/>
      <c r="DW182" s="1000"/>
      <c r="DX182" s="1000"/>
      <c r="DY182" s="1000"/>
      <c r="DZ182" s="1000"/>
      <c r="EA182" s="1000"/>
      <c r="EB182" s="1000"/>
      <c r="EC182" s="1000"/>
      <c r="ED182" s="269" t="str">
        <f t="shared" si="2"/>
        <v>xxxxxxxxxxxxxxxxxxxxxxxxxxxxxxxxxxxxxxxxxxxxxxxxxxxxxxxxxxxxxxxxxxxxxxxxxxxxxxxxxxxxxxxxxxxxxxxxxxxxxxxxxxxxxxxxxxxxxxxxxxxxxxxx</v>
      </c>
    </row>
    <row r="183" spans="1:134" x14ac:dyDescent="0.2">
      <c r="A183" s="280">
        <v>5734</v>
      </c>
      <c r="B183" s="338" t="s">
        <v>114</v>
      </c>
      <c r="C183" s="1535">
        <f>SUMPRODUCT(SUMIF(' Subsidiary Trial Balance Input'!$A:$A,'Subsidiary TB Converter '!$G183:$EC183,' Subsidiary Trial Balance Input'!C:C))</f>
        <v>0</v>
      </c>
      <c r="D183" s="1535">
        <f>SUMPRODUCT(SUMIF(' Subsidiary Trial Balance Input'!$A:$A,'Subsidiary TB Converter '!$G183:$EC183,' Subsidiary Trial Balance Input'!D:D))</f>
        <v>0</v>
      </c>
      <c r="E183" s="1535">
        <f>SUMPRODUCT(SUMIF(' Subsidiary Trial Balance Input'!$A:$A,'Subsidiary TB Converter '!$G183:$EC183,' Subsidiary Trial Balance Input'!E:E))</f>
        <v>0</v>
      </c>
      <c r="F183" s="1535">
        <f>SUMPRODUCT(SUMIF(' Subsidiary Trial Balance Input'!$A:$A,'Subsidiary TB Converter '!$G183:$EC183,' Subsidiary Trial Balance Input'!F:F))</f>
        <v>0</v>
      </c>
      <c r="G183" s="1000"/>
      <c r="H183" s="1000"/>
      <c r="I183" s="1000"/>
      <c r="J183" s="1000"/>
      <c r="K183" s="1000"/>
      <c r="L183" s="1000"/>
      <c r="M183" s="1000"/>
      <c r="N183" s="1000"/>
      <c r="O183" s="1000"/>
      <c r="P183" s="1000"/>
      <c r="Q183" s="1000"/>
      <c r="R183" s="1000"/>
      <c r="S183" s="1000"/>
      <c r="T183" s="1000"/>
      <c r="U183" s="1000"/>
      <c r="V183" s="1000"/>
      <c r="W183" s="1000"/>
      <c r="X183" s="1000"/>
      <c r="Y183" s="1000"/>
      <c r="Z183" s="1000"/>
      <c r="AA183" s="1000"/>
      <c r="AB183" s="1000"/>
      <c r="AC183" s="1000"/>
      <c r="AD183" s="1000"/>
      <c r="AE183" s="1000"/>
      <c r="AF183" s="1000"/>
      <c r="AG183" s="1000"/>
      <c r="AH183" s="1000"/>
      <c r="AI183" s="1000"/>
      <c r="AJ183" s="1000"/>
      <c r="AK183" s="1000"/>
      <c r="AL183" s="1000"/>
      <c r="AM183" s="1000"/>
      <c r="AN183" s="1000"/>
      <c r="AO183" s="1000"/>
      <c r="AP183" s="1000"/>
      <c r="AQ183" s="1000"/>
      <c r="AR183" s="1000"/>
      <c r="AS183" s="1000"/>
      <c r="AT183" s="1000"/>
      <c r="AU183" s="1000"/>
      <c r="AV183" s="1000"/>
      <c r="AW183" s="1000"/>
      <c r="AX183" s="1000"/>
      <c r="AY183" s="1000"/>
      <c r="AZ183" s="1000"/>
      <c r="BA183" s="1000"/>
      <c r="BB183" s="1000"/>
      <c r="BC183" s="1000"/>
      <c r="BD183" s="1000"/>
      <c r="BE183" s="1000"/>
      <c r="BF183" s="1000"/>
      <c r="BG183" s="1000"/>
      <c r="BH183" s="1000"/>
      <c r="BI183" s="1000"/>
      <c r="BJ183" s="1000"/>
      <c r="BK183" s="1000"/>
      <c r="BL183" s="1000"/>
      <c r="BM183" s="1000"/>
      <c r="BN183" s="1000"/>
      <c r="BO183" s="1000"/>
      <c r="BP183" s="1000"/>
      <c r="BQ183" s="1000"/>
      <c r="BR183" s="1000"/>
      <c r="BS183" s="1000"/>
      <c r="BT183" s="1000"/>
      <c r="BU183" s="1000"/>
      <c r="BV183" s="1000"/>
      <c r="BW183" s="1000"/>
      <c r="BX183" s="1000"/>
      <c r="BY183" s="1000"/>
      <c r="BZ183" s="1000"/>
      <c r="CA183" s="1000"/>
      <c r="CB183" s="1000"/>
      <c r="CC183" s="1000"/>
      <c r="CD183" s="1000"/>
      <c r="CE183" s="1000"/>
      <c r="CF183" s="1000"/>
      <c r="CG183" s="1000"/>
      <c r="CH183" s="1000"/>
      <c r="CI183" s="1000"/>
      <c r="CJ183" s="1000"/>
      <c r="CK183" s="1000"/>
      <c r="CL183" s="1000"/>
      <c r="CM183" s="1000"/>
      <c r="CN183" s="1000"/>
      <c r="CO183" s="1000"/>
      <c r="CP183" s="1000"/>
      <c r="CQ183" s="1000"/>
      <c r="CR183" s="1000"/>
      <c r="CS183" s="1000"/>
      <c r="CT183" s="1000"/>
      <c r="CU183" s="1000"/>
      <c r="CV183" s="1000"/>
      <c r="CW183" s="1000"/>
      <c r="CX183" s="1000"/>
      <c r="CY183" s="1000"/>
      <c r="CZ183" s="1000"/>
      <c r="DA183" s="1000"/>
      <c r="DB183" s="1000"/>
      <c r="DC183" s="1000"/>
      <c r="DD183" s="1000"/>
      <c r="DE183" s="1000"/>
      <c r="DF183" s="1000"/>
      <c r="DG183" s="1000"/>
      <c r="DH183" s="1000"/>
      <c r="DI183" s="1000"/>
      <c r="DJ183" s="1000"/>
      <c r="DK183" s="1000"/>
      <c r="DL183" s="1000"/>
      <c r="DM183" s="1000"/>
      <c r="DN183" s="1000"/>
      <c r="DO183" s="1000"/>
      <c r="DP183" s="1000"/>
      <c r="DQ183" s="1000"/>
      <c r="DR183" s="1000"/>
      <c r="DS183" s="1000"/>
      <c r="DT183" s="1000"/>
      <c r="DU183" s="1000"/>
      <c r="DV183" s="1000"/>
      <c r="DW183" s="1000"/>
      <c r="DX183" s="1000"/>
      <c r="DY183" s="1000"/>
      <c r="DZ183" s="1000"/>
      <c r="EA183" s="1000"/>
      <c r="EB183" s="1000"/>
      <c r="EC183" s="1000"/>
      <c r="ED183" s="269" t="str">
        <f t="shared" si="2"/>
        <v>xxxxxxxxxxxxxxxxxxxxxxxxxxxxxxxxxxxxxxxxxxxxxxxxxxxxxxxxxxxxxxxxxxxxxxxxxxxxxxxxxxxxxxxxxxxxxxxxxxxxxxxxxxxxxxxxxxxxxxxxxxxxxxxx</v>
      </c>
    </row>
    <row r="184" spans="1:134" x14ac:dyDescent="0.2">
      <c r="A184" s="280"/>
      <c r="B184" s="935"/>
      <c r="C184" s="1535"/>
      <c r="D184" s="1535"/>
      <c r="E184" s="1535"/>
      <c r="F184" s="1535"/>
      <c r="G184" s="1018"/>
      <c r="H184" s="1018"/>
      <c r="I184" s="1018"/>
      <c r="J184" s="1018"/>
      <c r="K184" s="1018"/>
      <c r="L184" s="1018"/>
      <c r="M184" s="1018"/>
      <c r="N184" s="1018"/>
      <c r="O184" s="1018"/>
      <c r="P184" s="1018"/>
      <c r="Q184" s="1018"/>
      <c r="R184" s="1018"/>
      <c r="S184" s="1018"/>
      <c r="T184" s="1018"/>
      <c r="U184" s="1018"/>
      <c r="V184" s="1018"/>
      <c r="W184" s="1018"/>
      <c r="X184" s="1018"/>
      <c r="Y184" s="1018"/>
      <c r="Z184" s="1018"/>
      <c r="AA184" s="1018"/>
      <c r="AB184" s="1018"/>
      <c r="AC184" s="1018"/>
      <c r="AD184" s="1018"/>
      <c r="AE184" s="1018"/>
      <c r="AF184" s="1018"/>
      <c r="AG184" s="1018"/>
      <c r="AH184" s="1018"/>
      <c r="AI184" s="1018"/>
      <c r="AJ184" s="1018"/>
      <c r="AK184" s="1018"/>
      <c r="AL184" s="1018"/>
      <c r="AM184" s="1018"/>
      <c r="AN184" s="1018"/>
      <c r="AO184" s="1018"/>
      <c r="AP184" s="1018"/>
      <c r="AQ184" s="1018"/>
      <c r="AR184" s="1018"/>
      <c r="AS184" s="1018"/>
      <c r="AT184" s="1018"/>
      <c r="AU184" s="1018"/>
      <c r="AV184" s="1018"/>
      <c r="AW184" s="1018"/>
      <c r="AX184" s="1018"/>
      <c r="AY184" s="1018"/>
      <c r="AZ184" s="1018"/>
      <c r="BA184" s="1018"/>
      <c r="BB184" s="1018"/>
      <c r="BC184" s="1018"/>
      <c r="BD184" s="1018"/>
      <c r="BE184" s="1018"/>
      <c r="BF184" s="1018"/>
      <c r="BG184" s="1018"/>
      <c r="BH184" s="1018"/>
      <c r="BI184" s="1018"/>
      <c r="BJ184" s="1018"/>
      <c r="BK184" s="1018"/>
      <c r="BL184" s="1018"/>
      <c r="BM184" s="1018"/>
      <c r="BN184" s="1018"/>
      <c r="BO184" s="1018"/>
      <c r="BP184" s="1018"/>
      <c r="BQ184" s="1018"/>
      <c r="BR184" s="1018"/>
      <c r="BS184" s="1018"/>
      <c r="BT184" s="1018"/>
      <c r="BU184" s="1018"/>
      <c r="BV184" s="1018"/>
      <c r="BW184" s="1018"/>
      <c r="BX184" s="1018"/>
      <c r="BY184" s="1018"/>
      <c r="BZ184" s="1018"/>
      <c r="CA184" s="1018"/>
      <c r="CB184" s="1018"/>
      <c r="CC184" s="1018"/>
      <c r="CD184" s="1018"/>
      <c r="CE184" s="1018"/>
      <c r="CF184" s="1018"/>
      <c r="CG184" s="1018"/>
      <c r="CH184" s="1018"/>
      <c r="CI184" s="1018"/>
      <c r="CJ184" s="1018"/>
      <c r="CK184" s="1018"/>
      <c r="CL184" s="1018"/>
      <c r="CM184" s="1018"/>
      <c r="CN184" s="1018"/>
      <c r="CO184" s="1018"/>
      <c r="CP184" s="1018"/>
      <c r="CQ184" s="1018"/>
      <c r="CR184" s="1018"/>
      <c r="CS184" s="1018"/>
      <c r="CT184" s="1018"/>
      <c r="CU184" s="1018"/>
      <c r="CV184" s="1018"/>
      <c r="CW184" s="1018"/>
      <c r="CX184" s="1018"/>
      <c r="CY184" s="1018"/>
      <c r="CZ184" s="1018"/>
      <c r="DA184" s="1018"/>
      <c r="DB184" s="1018"/>
      <c r="DC184" s="1018"/>
      <c r="DD184" s="1018"/>
      <c r="DE184" s="1018"/>
      <c r="DF184" s="1018"/>
      <c r="DG184" s="1018"/>
      <c r="DH184" s="1018"/>
      <c r="DI184" s="1018"/>
      <c r="DJ184" s="1018"/>
      <c r="DK184" s="1018"/>
      <c r="DL184" s="1018"/>
      <c r="DM184" s="1018"/>
      <c r="DN184" s="1018"/>
      <c r="DO184" s="1018"/>
      <c r="DP184" s="1018"/>
      <c r="DQ184" s="1018"/>
      <c r="DR184" s="1018"/>
      <c r="DS184" s="1018"/>
      <c r="DT184" s="1018"/>
      <c r="DU184" s="1018"/>
      <c r="DV184" s="1018"/>
      <c r="DW184" s="1018"/>
      <c r="DX184" s="1018"/>
      <c r="DY184" s="1018"/>
      <c r="DZ184" s="1018"/>
      <c r="EA184" s="1018"/>
      <c r="EB184" s="1018"/>
      <c r="EC184" s="1018"/>
      <c r="ED184" s="269" t="str">
        <f t="shared" si="2"/>
        <v>xxxxxxxxxxxxxxxxxxxxxxxxxxxxxxxxxxxxxxxxxxxxxxxxxxxxxxxxxxxxxxxxxxxxxxxxxxxxxxxxxxxxxxxxxxxxxxxxxxxxxxxxxxxxxxxxxxxxxxxxxxxxxxxx</v>
      </c>
    </row>
    <row r="185" spans="1:134" x14ac:dyDescent="0.2">
      <c r="A185" s="342"/>
      <c r="B185" s="344" t="s">
        <v>224</v>
      </c>
      <c r="C185" s="1538"/>
      <c r="D185" s="1538"/>
      <c r="E185" s="1538"/>
      <c r="F185" s="1538"/>
      <c r="G185" s="1002"/>
      <c r="H185" s="1002"/>
      <c r="I185" s="1002"/>
      <c r="J185" s="1002"/>
      <c r="K185" s="1002"/>
      <c r="L185" s="1002"/>
      <c r="M185" s="1002"/>
      <c r="N185" s="1002"/>
      <c r="O185" s="1002"/>
      <c r="P185" s="1002"/>
      <c r="Q185" s="1002"/>
      <c r="R185" s="1002"/>
      <c r="S185" s="1002"/>
      <c r="T185" s="1002"/>
      <c r="U185" s="1002"/>
      <c r="V185" s="1002"/>
      <c r="W185" s="1002"/>
      <c r="X185" s="1002"/>
      <c r="Y185" s="1002"/>
      <c r="Z185" s="1002"/>
      <c r="AA185" s="1002"/>
      <c r="AB185" s="1002"/>
      <c r="AC185" s="1002"/>
      <c r="AD185" s="1002"/>
      <c r="AE185" s="1002"/>
      <c r="AF185" s="1002"/>
      <c r="AG185" s="1002"/>
      <c r="AH185" s="1002"/>
      <c r="AI185" s="1002"/>
      <c r="AJ185" s="1002"/>
      <c r="AK185" s="1002"/>
      <c r="AL185" s="1002"/>
      <c r="AM185" s="1002"/>
      <c r="AN185" s="1002"/>
      <c r="AO185" s="1002"/>
      <c r="AP185" s="1002"/>
      <c r="AQ185" s="1002"/>
      <c r="AR185" s="1002"/>
      <c r="AS185" s="1002"/>
      <c r="AT185" s="1002"/>
      <c r="AU185" s="1002"/>
      <c r="AV185" s="1002"/>
      <c r="AW185" s="1002"/>
      <c r="AX185" s="1002"/>
      <c r="AY185" s="1002"/>
      <c r="AZ185" s="1002"/>
      <c r="BA185" s="1002"/>
      <c r="BB185" s="1002"/>
      <c r="BC185" s="1002"/>
      <c r="BD185" s="1002"/>
      <c r="BE185" s="1002"/>
      <c r="BF185" s="1002"/>
      <c r="BG185" s="1002"/>
      <c r="BH185" s="1002"/>
      <c r="BI185" s="1002"/>
      <c r="BJ185" s="1002"/>
      <c r="BK185" s="1002"/>
      <c r="BL185" s="1002"/>
      <c r="BM185" s="1002"/>
      <c r="BN185" s="1002"/>
      <c r="BO185" s="1002"/>
      <c r="BP185" s="1002"/>
      <c r="BQ185" s="1002"/>
      <c r="BR185" s="1002"/>
      <c r="BS185" s="1002"/>
      <c r="BT185" s="1002"/>
      <c r="BU185" s="1002"/>
      <c r="BV185" s="1002"/>
      <c r="BW185" s="1002"/>
      <c r="BX185" s="1002"/>
      <c r="BY185" s="1002"/>
      <c r="BZ185" s="1002"/>
      <c r="CA185" s="1002"/>
      <c r="CB185" s="1002"/>
      <c r="CC185" s="1002"/>
      <c r="CD185" s="1002"/>
      <c r="CE185" s="1002"/>
      <c r="CF185" s="1002"/>
      <c r="CG185" s="1002"/>
      <c r="CH185" s="1002"/>
      <c r="CI185" s="1002"/>
      <c r="CJ185" s="1002"/>
      <c r="CK185" s="1002"/>
      <c r="CL185" s="1002"/>
      <c r="CM185" s="1002"/>
      <c r="CN185" s="1002"/>
      <c r="CO185" s="1002"/>
      <c r="CP185" s="1002"/>
      <c r="CQ185" s="1002"/>
      <c r="CR185" s="1002"/>
      <c r="CS185" s="1002"/>
      <c r="CT185" s="1002"/>
      <c r="CU185" s="1002"/>
      <c r="CV185" s="1002"/>
      <c r="CW185" s="1002"/>
      <c r="CX185" s="1002"/>
      <c r="CY185" s="1002"/>
      <c r="CZ185" s="1002"/>
      <c r="DA185" s="1002"/>
      <c r="DB185" s="1002"/>
      <c r="DC185" s="1002"/>
      <c r="DD185" s="1002"/>
      <c r="DE185" s="1002"/>
      <c r="DF185" s="1002"/>
      <c r="DG185" s="1002"/>
      <c r="DH185" s="1002"/>
      <c r="DI185" s="1002"/>
      <c r="DJ185" s="1002"/>
      <c r="DK185" s="1002"/>
      <c r="DL185" s="1002"/>
      <c r="DM185" s="1002"/>
      <c r="DN185" s="1002"/>
      <c r="DO185" s="1002"/>
      <c r="DP185" s="1002"/>
      <c r="DQ185" s="1002"/>
      <c r="DR185" s="1002"/>
      <c r="DS185" s="1002"/>
      <c r="DT185" s="1002"/>
      <c r="DU185" s="1002"/>
      <c r="DV185" s="1002"/>
      <c r="DW185" s="1002"/>
      <c r="DX185" s="1002"/>
      <c r="DY185" s="1002"/>
      <c r="DZ185" s="1002"/>
      <c r="EA185" s="1002"/>
      <c r="EB185" s="1002"/>
      <c r="EC185" s="1002"/>
      <c r="ED185" s="269" t="str">
        <f t="shared" si="2"/>
        <v>xxxxxxxxxxxxxxxxxxxxxxxxxxxxxxxxxxxxxxxxxxxxxxxxxxxxxxxxxxxxxxxxxxxxxxxxxxxxxxxxxxxxxxxxxxxxxxxxxxxxxxxxxxxxxxxxxxxxxxxxxxxxxxxx</v>
      </c>
    </row>
    <row r="186" spans="1:134" x14ac:dyDescent="0.2">
      <c r="A186" s="280"/>
      <c r="B186" s="909" t="s">
        <v>200</v>
      </c>
      <c r="C186" s="1535"/>
      <c r="D186" s="1535"/>
      <c r="E186" s="1535"/>
      <c r="F186" s="1535"/>
      <c r="G186" s="998"/>
      <c r="H186" s="998"/>
      <c r="I186" s="998"/>
      <c r="J186" s="998"/>
      <c r="K186" s="998"/>
      <c r="L186" s="998"/>
      <c r="M186" s="998"/>
      <c r="N186" s="998"/>
      <c r="O186" s="998"/>
      <c r="P186" s="998"/>
      <c r="Q186" s="998"/>
      <c r="R186" s="998"/>
      <c r="S186" s="998"/>
      <c r="T186" s="998"/>
      <c r="U186" s="998"/>
      <c r="V186" s="998"/>
      <c r="W186" s="998"/>
      <c r="X186" s="998"/>
      <c r="Y186" s="998"/>
      <c r="Z186" s="998"/>
      <c r="AA186" s="998"/>
      <c r="AB186" s="998"/>
      <c r="AC186" s="998"/>
      <c r="AD186" s="998"/>
      <c r="AE186" s="998"/>
      <c r="AF186" s="998"/>
      <c r="AG186" s="998"/>
      <c r="AH186" s="998"/>
      <c r="AI186" s="998"/>
      <c r="AJ186" s="998"/>
      <c r="AK186" s="998"/>
      <c r="AL186" s="998"/>
      <c r="AM186" s="998"/>
      <c r="AN186" s="998"/>
      <c r="AO186" s="998"/>
      <c r="AP186" s="998"/>
      <c r="AQ186" s="998"/>
      <c r="AR186" s="998"/>
      <c r="AS186" s="998"/>
      <c r="AT186" s="998"/>
      <c r="AU186" s="998"/>
      <c r="AV186" s="998"/>
      <c r="AW186" s="998"/>
      <c r="AX186" s="998"/>
      <c r="AY186" s="998"/>
      <c r="AZ186" s="998"/>
      <c r="BA186" s="998"/>
      <c r="BB186" s="998"/>
      <c r="BC186" s="998"/>
      <c r="BD186" s="998"/>
      <c r="BE186" s="998"/>
      <c r="BF186" s="998"/>
      <c r="BG186" s="998"/>
      <c r="BH186" s="998"/>
      <c r="BI186" s="998"/>
      <c r="BJ186" s="998"/>
      <c r="BK186" s="998"/>
      <c r="BL186" s="998"/>
      <c r="BM186" s="998"/>
      <c r="BN186" s="998"/>
      <c r="BO186" s="998"/>
      <c r="BP186" s="998"/>
      <c r="BQ186" s="998"/>
      <c r="BR186" s="998"/>
      <c r="BS186" s="998"/>
      <c r="BT186" s="998"/>
      <c r="BU186" s="998"/>
      <c r="BV186" s="998"/>
      <c r="BW186" s="998"/>
      <c r="BX186" s="998"/>
      <c r="BY186" s="998"/>
      <c r="BZ186" s="998"/>
      <c r="CA186" s="998"/>
      <c r="CB186" s="998"/>
      <c r="CC186" s="998"/>
      <c r="CD186" s="998"/>
      <c r="CE186" s="998"/>
      <c r="CF186" s="998"/>
      <c r="CG186" s="998"/>
      <c r="CH186" s="998"/>
      <c r="CI186" s="998"/>
      <c r="CJ186" s="998"/>
      <c r="CK186" s="998"/>
      <c r="CL186" s="998"/>
      <c r="CM186" s="998"/>
      <c r="CN186" s="998"/>
      <c r="CO186" s="998"/>
      <c r="CP186" s="998"/>
      <c r="CQ186" s="998"/>
      <c r="CR186" s="998"/>
      <c r="CS186" s="998"/>
      <c r="CT186" s="998"/>
      <c r="CU186" s="998"/>
      <c r="CV186" s="998"/>
      <c r="CW186" s="998"/>
      <c r="CX186" s="998"/>
      <c r="CY186" s="998"/>
      <c r="CZ186" s="998"/>
      <c r="DA186" s="998"/>
      <c r="DB186" s="998"/>
      <c r="DC186" s="998"/>
      <c r="DD186" s="998"/>
      <c r="DE186" s="998"/>
      <c r="DF186" s="998"/>
      <c r="DG186" s="998"/>
      <c r="DH186" s="998"/>
      <c r="DI186" s="998"/>
      <c r="DJ186" s="998"/>
      <c r="DK186" s="998"/>
      <c r="DL186" s="998"/>
      <c r="DM186" s="998"/>
      <c r="DN186" s="998"/>
      <c r="DO186" s="998"/>
      <c r="DP186" s="998"/>
      <c r="DQ186" s="998"/>
      <c r="DR186" s="998"/>
      <c r="DS186" s="998"/>
      <c r="DT186" s="998"/>
      <c r="DU186" s="998"/>
      <c r="DV186" s="998"/>
      <c r="DW186" s="998"/>
      <c r="DX186" s="998"/>
      <c r="DY186" s="998"/>
      <c r="DZ186" s="998"/>
      <c r="EA186" s="998"/>
      <c r="EB186" s="998"/>
      <c r="EC186" s="998"/>
      <c r="ED186" s="269" t="str">
        <f t="shared" si="2"/>
        <v>xxxxxxxxxxxxxxxxxxxxxxxxxxxxxxxxxxxxxxxxxxxxxxxxxxxxxxxxxxxxxxxxxxxxxxxxxxxxxxxxxxxxxxxxxxxxxxxxxxxxxxxxxxxxxxxxxxxxxxxxxxxxxxxx</v>
      </c>
    </row>
    <row r="187" spans="1:134" x14ac:dyDescent="0.2">
      <c r="A187" s="280">
        <v>5812</v>
      </c>
      <c r="B187" s="936" t="s">
        <v>225</v>
      </c>
      <c r="C187" s="1535">
        <f>SUMPRODUCT(SUMIF(' Subsidiary Trial Balance Input'!$A:$A,'Subsidiary TB Converter '!$G187:$EC187,' Subsidiary Trial Balance Input'!C:C))</f>
        <v>0</v>
      </c>
      <c r="D187" s="1535">
        <f>SUMPRODUCT(SUMIF(' Subsidiary Trial Balance Input'!$A:$A,'Subsidiary TB Converter '!$G187:$EC187,' Subsidiary Trial Balance Input'!D:D))</f>
        <v>0</v>
      </c>
      <c r="E187" s="1535">
        <f>SUMPRODUCT(SUMIF(' Subsidiary Trial Balance Input'!$A:$A,'Subsidiary TB Converter '!$G187:$EC187,' Subsidiary Trial Balance Input'!E:E))</f>
        <v>0</v>
      </c>
      <c r="F187" s="1535">
        <f>SUMPRODUCT(SUMIF(' Subsidiary Trial Balance Input'!$A:$A,'Subsidiary TB Converter '!$G187:$EC187,' Subsidiary Trial Balance Input'!F:F))</f>
        <v>0</v>
      </c>
      <c r="G187" s="1000"/>
      <c r="H187" s="1000"/>
      <c r="I187" s="1000"/>
      <c r="J187" s="1000"/>
      <c r="K187" s="1000"/>
      <c r="L187" s="1000"/>
      <c r="M187" s="1000"/>
      <c r="N187" s="1000"/>
      <c r="O187" s="1000"/>
      <c r="P187" s="1000"/>
      <c r="Q187" s="1000"/>
      <c r="R187" s="1000"/>
      <c r="S187" s="1000"/>
      <c r="T187" s="1000"/>
      <c r="U187" s="1000"/>
      <c r="V187" s="1000"/>
      <c r="W187" s="1000"/>
      <c r="X187" s="1000"/>
      <c r="Y187" s="1000"/>
      <c r="Z187" s="1000"/>
      <c r="AA187" s="1000"/>
      <c r="AB187" s="1000"/>
      <c r="AC187" s="1000"/>
      <c r="AD187" s="1000"/>
      <c r="AE187" s="1000"/>
      <c r="AF187" s="1000"/>
      <c r="AG187" s="1000"/>
      <c r="AH187" s="1000"/>
      <c r="AI187" s="1000"/>
      <c r="AJ187" s="1000"/>
      <c r="AK187" s="1000"/>
      <c r="AL187" s="1000"/>
      <c r="AM187" s="1000"/>
      <c r="AN187" s="1000"/>
      <c r="AO187" s="1000"/>
      <c r="AP187" s="1000"/>
      <c r="AQ187" s="1000"/>
      <c r="AR187" s="1000"/>
      <c r="AS187" s="1000"/>
      <c r="AT187" s="1000"/>
      <c r="AU187" s="1000"/>
      <c r="AV187" s="1000"/>
      <c r="AW187" s="1000"/>
      <c r="AX187" s="1000"/>
      <c r="AY187" s="1000"/>
      <c r="AZ187" s="1000"/>
      <c r="BA187" s="1000"/>
      <c r="BB187" s="1000"/>
      <c r="BC187" s="1000"/>
      <c r="BD187" s="1000"/>
      <c r="BE187" s="1000"/>
      <c r="BF187" s="1000"/>
      <c r="BG187" s="1000"/>
      <c r="BH187" s="1000"/>
      <c r="BI187" s="1000"/>
      <c r="BJ187" s="1000"/>
      <c r="BK187" s="1000"/>
      <c r="BL187" s="1000"/>
      <c r="BM187" s="1000"/>
      <c r="BN187" s="1000"/>
      <c r="BO187" s="1000"/>
      <c r="BP187" s="1000"/>
      <c r="BQ187" s="1000"/>
      <c r="BR187" s="1000"/>
      <c r="BS187" s="1000"/>
      <c r="BT187" s="1000"/>
      <c r="BU187" s="1000"/>
      <c r="BV187" s="1000"/>
      <c r="BW187" s="1000"/>
      <c r="BX187" s="1000"/>
      <c r="BY187" s="1000"/>
      <c r="BZ187" s="1000"/>
      <c r="CA187" s="1000"/>
      <c r="CB187" s="1000"/>
      <c r="CC187" s="1000"/>
      <c r="CD187" s="1000"/>
      <c r="CE187" s="1000"/>
      <c r="CF187" s="1000"/>
      <c r="CG187" s="1000"/>
      <c r="CH187" s="1000"/>
      <c r="CI187" s="1000"/>
      <c r="CJ187" s="1000"/>
      <c r="CK187" s="1000"/>
      <c r="CL187" s="1000"/>
      <c r="CM187" s="1000"/>
      <c r="CN187" s="1000"/>
      <c r="CO187" s="1000"/>
      <c r="CP187" s="1000"/>
      <c r="CQ187" s="1000"/>
      <c r="CR187" s="1000"/>
      <c r="CS187" s="1000"/>
      <c r="CT187" s="1000"/>
      <c r="CU187" s="1000"/>
      <c r="CV187" s="1000"/>
      <c r="CW187" s="1000"/>
      <c r="CX187" s="1000"/>
      <c r="CY187" s="1000"/>
      <c r="CZ187" s="1000"/>
      <c r="DA187" s="1000"/>
      <c r="DB187" s="1000"/>
      <c r="DC187" s="1000"/>
      <c r="DD187" s="1000"/>
      <c r="DE187" s="1000"/>
      <c r="DF187" s="1000"/>
      <c r="DG187" s="1000"/>
      <c r="DH187" s="1000"/>
      <c r="DI187" s="1000"/>
      <c r="DJ187" s="1000"/>
      <c r="DK187" s="1000"/>
      <c r="DL187" s="1000"/>
      <c r="DM187" s="1000"/>
      <c r="DN187" s="1000"/>
      <c r="DO187" s="1000"/>
      <c r="DP187" s="1000"/>
      <c r="DQ187" s="1000"/>
      <c r="DR187" s="1000"/>
      <c r="DS187" s="1000"/>
      <c r="DT187" s="1000"/>
      <c r="DU187" s="1000"/>
      <c r="DV187" s="1000"/>
      <c r="DW187" s="1000"/>
      <c r="DX187" s="1000"/>
      <c r="DY187" s="1000"/>
      <c r="DZ187" s="1000"/>
      <c r="EA187" s="1000"/>
      <c r="EB187" s="1000"/>
      <c r="EC187" s="1000"/>
      <c r="ED187" s="269" t="str">
        <f t="shared" si="2"/>
        <v>xxxxxxxxxxxxxxxxxxxxxxxxxxxxxxxxxxxxxxxxxxxxxxxxxxxxxxxxxxxxxxxxxxxxxxxxxxxxxxxxxxxxxxxxxxxxxxxxxxxxxxxxxxxxxxxxxxxxxxxxxxxxxxxx</v>
      </c>
    </row>
    <row r="188" spans="1:134" x14ac:dyDescent="0.2">
      <c r="A188" s="280">
        <v>5814</v>
      </c>
      <c r="B188" s="936" t="s">
        <v>226</v>
      </c>
      <c r="C188" s="1535">
        <f>SUMPRODUCT(SUMIF(' Subsidiary Trial Balance Input'!$A:$A,'Subsidiary TB Converter '!$G188:$EC188,' Subsidiary Trial Balance Input'!C:C))</f>
        <v>0</v>
      </c>
      <c r="D188" s="1535">
        <f>SUMPRODUCT(SUMIF(' Subsidiary Trial Balance Input'!$A:$A,'Subsidiary TB Converter '!$G188:$EC188,' Subsidiary Trial Balance Input'!D:D))</f>
        <v>0</v>
      </c>
      <c r="E188" s="1535">
        <f>SUMPRODUCT(SUMIF(' Subsidiary Trial Balance Input'!$A:$A,'Subsidiary TB Converter '!$G188:$EC188,' Subsidiary Trial Balance Input'!E:E))</f>
        <v>0</v>
      </c>
      <c r="F188" s="1535">
        <f>SUMPRODUCT(SUMIF(' Subsidiary Trial Balance Input'!$A:$A,'Subsidiary TB Converter '!$G188:$EC188,' Subsidiary Trial Balance Input'!F:F))</f>
        <v>0</v>
      </c>
      <c r="G188" s="1000"/>
      <c r="H188" s="1000"/>
      <c r="I188" s="1000"/>
      <c r="J188" s="1000"/>
      <c r="K188" s="1000"/>
      <c r="L188" s="1000"/>
      <c r="M188" s="1000"/>
      <c r="N188" s="1000"/>
      <c r="O188" s="1000"/>
      <c r="P188" s="1000"/>
      <c r="Q188" s="1000"/>
      <c r="R188" s="1000"/>
      <c r="S188" s="1000"/>
      <c r="T188" s="1000"/>
      <c r="U188" s="1000"/>
      <c r="V188" s="1000"/>
      <c r="W188" s="1000"/>
      <c r="X188" s="1000"/>
      <c r="Y188" s="1000"/>
      <c r="Z188" s="1000"/>
      <c r="AA188" s="1000"/>
      <c r="AB188" s="1000"/>
      <c r="AC188" s="1000"/>
      <c r="AD188" s="1000"/>
      <c r="AE188" s="1000"/>
      <c r="AF188" s="1000"/>
      <c r="AG188" s="1000"/>
      <c r="AH188" s="1000"/>
      <c r="AI188" s="1000"/>
      <c r="AJ188" s="1000"/>
      <c r="AK188" s="1000"/>
      <c r="AL188" s="1000"/>
      <c r="AM188" s="1000"/>
      <c r="AN188" s="1000"/>
      <c r="AO188" s="1000"/>
      <c r="AP188" s="1000"/>
      <c r="AQ188" s="1000"/>
      <c r="AR188" s="1000"/>
      <c r="AS188" s="1000"/>
      <c r="AT188" s="1000"/>
      <c r="AU188" s="1000"/>
      <c r="AV188" s="1000"/>
      <c r="AW188" s="1000"/>
      <c r="AX188" s="1000"/>
      <c r="AY188" s="1000"/>
      <c r="AZ188" s="1000"/>
      <c r="BA188" s="1000"/>
      <c r="BB188" s="1000"/>
      <c r="BC188" s="1000"/>
      <c r="BD188" s="1000"/>
      <c r="BE188" s="1000"/>
      <c r="BF188" s="1000"/>
      <c r="BG188" s="1000"/>
      <c r="BH188" s="1000"/>
      <c r="BI188" s="1000"/>
      <c r="BJ188" s="1000"/>
      <c r="BK188" s="1000"/>
      <c r="BL188" s="1000"/>
      <c r="BM188" s="1000"/>
      <c r="BN188" s="1000"/>
      <c r="BO188" s="1000"/>
      <c r="BP188" s="1000"/>
      <c r="BQ188" s="1000"/>
      <c r="BR188" s="1000"/>
      <c r="BS188" s="1000"/>
      <c r="BT188" s="1000"/>
      <c r="BU188" s="1000"/>
      <c r="BV188" s="1000"/>
      <c r="BW188" s="1000"/>
      <c r="BX188" s="1000"/>
      <c r="BY188" s="1000"/>
      <c r="BZ188" s="1000"/>
      <c r="CA188" s="1000"/>
      <c r="CB188" s="1000"/>
      <c r="CC188" s="1000"/>
      <c r="CD188" s="1000"/>
      <c r="CE188" s="1000"/>
      <c r="CF188" s="1000"/>
      <c r="CG188" s="1000"/>
      <c r="CH188" s="1000"/>
      <c r="CI188" s="1000"/>
      <c r="CJ188" s="1000"/>
      <c r="CK188" s="1000"/>
      <c r="CL188" s="1000"/>
      <c r="CM188" s="1000"/>
      <c r="CN188" s="1000"/>
      <c r="CO188" s="1000"/>
      <c r="CP188" s="1000"/>
      <c r="CQ188" s="1000"/>
      <c r="CR188" s="1000"/>
      <c r="CS188" s="1000"/>
      <c r="CT188" s="1000"/>
      <c r="CU188" s="1000"/>
      <c r="CV188" s="1000"/>
      <c r="CW188" s="1000"/>
      <c r="CX188" s="1000"/>
      <c r="CY188" s="1000"/>
      <c r="CZ188" s="1000"/>
      <c r="DA188" s="1000"/>
      <c r="DB188" s="1000"/>
      <c r="DC188" s="1000"/>
      <c r="DD188" s="1000"/>
      <c r="DE188" s="1000"/>
      <c r="DF188" s="1000"/>
      <c r="DG188" s="1000"/>
      <c r="DH188" s="1000"/>
      <c r="DI188" s="1000"/>
      <c r="DJ188" s="1000"/>
      <c r="DK188" s="1000"/>
      <c r="DL188" s="1000"/>
      <c r="DM188" s="1000"/>
      <c r="DN188" s="1000"/>
      <c r="DO188" s="1000"/>
      <c r="DP188" s="1000"/>
      <c r="DQ188" s="1000"/>
      <c r="DR188" s="1000"/>
      <c r="DS188" s="1000"/>
      <c r="DT188" s="1000"/>
      <c r="DU188" s="1000"/>
      <c r="DV188" s="1000"/>
      <c r="DW188" s="1000"/>
      <c r="DX188" s="1000"/>
      <c r="DY188" s="1000"/>
      <c r="DZ188" s="1000"/>
      <c r="EA188" s="1000"/>
      <c r="EB188" s="1000"/>
      <c r="EC188" s="1000"/>
      <c r="ED188" s="269" t="str">
        <f t="shared" si="2"/>
        <v>xxxxxxxxxxxxxxxxxxxxxxxxxxxxxxxxxxxxxxxxxxxxxxxxxxxxxxxxxxxxxxxxxxxxxxxxxxxxxxxxxxxxxxxxxxxxxxxxxxxxxxxxxxxxxxxxxxxxxxxxxxxxxxxx</v>
      </c>
    </row>
    <row r="189" spans="1:134" x14ac:dyDescent="0.2">
      <c r="A189" s="280"/>
      <c r="B189" s="937"/>
      <c r="C189" s="1535"/>
      <c r="D189" s="1535"/>
      <c r="E189" s="1535"/>
      <c r="F189" s="1535"/>
      <c r="G189" s="1000"/>
      <c r="H189" s="1000"/>
      <c r="I189" s="1000"/>
      <c r="J189" s="1000"/>
      <c r="K189" s="1000"/>
      <c r="L189" s="1000"/>
      <c r="M189" s="1000"/>
      <c r="N189" s="1000"/>
      <c r="O189" s="1000"/>
      <c r="P189" s="1000"/>
      <c r="Q189" s="1000"/>
      <c r="R189" s="1000"/>
      <c r="S189" s="1000"/>
      <c r="T189" s="1000"/>
      <c r="U189" s="1000"/>
      <c r="V189" s="1000"/>
      <c r="W189" s="1000"/>
      <c r="X189" s="1000"/>
      <c r="Y189" s="1000"/>
      <c r="Z189" s="1000"/>
      <c r="AA189" s="1000"/>
      <c r="AB189" s="1000"/>
      <c r="AC189" s="1000"/>
      <c r="AD189" s="1000"/>
      <c r="AE189" s="1000"/>
      <c r="AF189" s="1000"/>
      <c r="AG189" s="1000"/>
      <c r="AH189" s="1000"/>
      <c r="AI189" s="1000"/>
      <c r="AJ189" s="1000"/>
      <c r="AK189" s="1000"/>
      <c r="AL189" s="1000"/>
      <c r="AM189" s="1000"/>
      <c r="AN189" s="1000"/>
      <c r="AO189" s="1000"/>
      <c r="AP189" s="1000"/>
      <c r="AQ189" s="1000"/>
      <c r="AR189" s="1000"/>
      <c r="AS189" s="1000"/>
      <c r="AT189" s="1000"/>
      <c r="AU189" s="1000"/>
      <c r="AV189" s="1000"/>
      <c r="AW189" s="1000"/>
      <c r="AX189" s="1000"/>
      <c r="AY189" s="1000"/>
      <c r="AZ189" s="1000"/>
      <c r="BA189" s="1000"/>
      <c r="BB189" s="1000"/>
      <c r="BC189" s="1000"/>
      <c r="BD189" s="1000"/>
      <c r="BE189" s="1000"/>
      <c r="BF189" s="1000"/>
      <c r="BG189" s="1000"/>
      <c r="BH189" s="1000"/>
      <c r="BI189" s="1000"/>
      <c r="BJ189" s="1000"/>
      <c r="BK189" s="1000"/>
      <c r="BL189" s="1000"/>
      <c r="BM189" s="1000"/>
      <c r="BN189" s="1000"/>
      <c r="BO189" s="1000"/>
      <c r="BP189" s="1000"/>
      <c r="BQ189" s="1000"/>
      <c r="BR189" s="1000"/>
      <c r="BS189" s="1000"/>
      <c r="BT189" s="1000"/>
      <c r="BU189" s="1000"/>
      <c r="BV189" s="1000"/>
      <c r="BW189" s="1000"/>
      <c r="BX189" s="1000"/>
      <c r="BY189" s="1000"/>
      <c r="BZ189" s="1000"/>
      <c r="CA189" s="1000"/>
      <c r="CB189" s="1000"/>
      <c r="CC189" s="1000"/>
      <c r="CD189" s="1000"/>
      <c r="CE189" s="1000"/>
      <c r="CF189" s="1000"/>
      <c r="CG189" s="1000"/>
      <c r="CH189" s="1000"/>
      <c r="CI189" s="1000"/>
      <c r="CJ189" s="1000"/>
      <c r="CK189" s="1000"/>
      <c r="CL189" s="1000"/>
      <c r="CM189" s="1000"/>
      <c r="CN189" s="1000"/>
      <c r="CO189" s="1000"/>
      <c r="CP189" s="1000"/>
      <c r="CQ189" s="1000"/>
      <c r="CR189" s="1000"/>
      <c r="CS189" s="1000"/>
      <c r="CT189" s="1000"/>
      <c r="CU189" s="1000"/>
      <c r="CV189" s="1000"/>
      <c r="CW189" s="1000"/>
      <c r="CX189" s="1000"/>
      <c r="CY189" s="1000"/>
      <c r="CZ189" s="1000"/>
      <c r="DA189" s="1000"/>
      <c r="DB189" s="1000"/>
      <c r="DC189" s="1000"/>
      <c r="DD189" s="1000"/>
      <c r="DE189" s="1000"/>
      <c r="DF189" s="1000"/>
      <c r="DG189" s="1000"/>
      <c r="DH189" s="1000"/>
      <c r="DI189" s="1000"/>
      <c r="DJ189" s="1000"/>
      <c r="DK189" s="1000"/>
      <c r="DL189" s="1000"/>
      <c r="DM189" s="1000"/>
      <c r="DN189" s="1000"/>
      <c r="DO189" s="1000"/>
      <c r="DP189" s="1000"/>
      <c r="DQ189" s="1000"/>
      <c r="DR189" s="1000"/>
      <c r="DS189" s="1000"/>
      <c r="DT189" s="1000"/>
      <c r="DU189" s="1000"/>
      <c r="DV189" s="1000"/>
      <c r="DW189" s="1000"/>
      <c r="DX189" s="1000"/>
      <c r="DY189" s="1000"/>
      <c r="DZ189" s="1000"/>
      <c r="EA189" s="1000"/>
      <c r="EB189" s="1000"/>
      <c r="EC189" s="1000"/>
      <c r="ED189" s="269" t="str">
        <f t="shared" si="2"/>
        <v>xxxxxxxxxxxxxxxxxxxxxxxxxxxxxxxxxxxxxxxxxxxxxxxxxxxxxxxxxxxxxxxxxxxxxxxxxxxxxxxxxxxxxxxxxxxxxxxxxxxxxxxxxxxxxxxxxxxxxxxxxxxxxxxx</v>
      </c>
    </row>
    <row r="190" spans="1:134" x14ac:dyDescent="0.2">
      <c r="A190" s="342"/>
      <c r="B190" s="344" t="s">
        <v>309</v>
      </c>
      <c r="C190" s="1538"/>
      <c r="D190" s="1538"/>
      <c r="E190" s="1538"/>
      <c r="F190" s="1538"/>
      <c r="G190" s="1002"/>
      <c r="H190" s="1002"/>
      <c r="I190" s="1002"/>
      <c r="J190" s="1002"/>
      <c r="K190" s="1002"/>
      <c r="L190" s="1002"/>
      <c r="M190" s="1002"/>
      <c r="N190" s="1002"/>
      <c r="O190" s="1002"/>
      <c r="P190" s="1002"/>
      <c r="Q190" s="1002"/>
      <c r="R190" s="1002"/>
      <c r="S190" s="1002"/>
      <c r="T190" s="1002"/>
      <c r="U190" s="1002"/>
      <c r="V190" s="1002"/>
      <c r="W190" s="1002"/>
      <c r="X190" s="1002"/>
      <c r="Y190" s="1002"/>
      <c r="Z190" s="1002"/>
      <c r="AA190" s="1002"/>
      <c r="AB190" s="1002"/>
      <c r="AC190" s="1002"/>
      <c r="AD190" s="1002"/>
      <c r="AE190" s="1002"/>
      <c r="AF190" s="1002"/>
      <c r="AG190" s="1002"/>
      <c r="AH190" s="1002"/>
      <c r="AI190" s="1002"/>
      <c r="AJ190" s="1002"/>
      <c r="AK190" s="1002"/>
      <c r="AL190" s="1002"/>
      <c r="AM190" s="1002"/>
      <c r="AN190" s="1002"/>
      <c r="AO190" s="1002"/>
      <c r="AP190" s="1002"/>
      <c r="AQ190" s="1002"/>
      <c r="AR190" s="1002"/>
      <c r="AS190" s="1002"/>
      <c r="AT190" s="1002"/>
      <c r="AU190" s="1002"/>
      <c r="AV190" s="1002"/>
      <c r="AW190" s="1002"/>
      <c r="AX190" s="1002"/>
      <c r="AY190" s="1002"/>
      <c r="AZ190" s="1002"/>
      <c r="BA190" s="1002"/>
      <c r="BB190" s="1002"/>
      <c r="BC190" s="1002"/>
      <c r="BD190" s="1002"/>
      <c r="BE190" s="1002"/>
      <c r="BF190" s="1002"/>
      <c r="BG190" s="1002"/>
      <c r="BH190" s="1002"/>
      <c r="BI190" s="1002"/>
      <c r="BJ190" s="1002"/>
      <c r="BK190" s="1002"/>
      <c r="BL190" s="1002"/>
      <c r="BM190" s="1002"/>
      <c r="BN190" s="1002"/>
      <c r="BO190" s="1002"/>
      <c r="BP190" s="1002"/>
      <c r="BQ190" s="1002"/>
      <c r="BR190" s="1002"/>
      <c r="BS190" s="1002"/>
      <c r="BT190" s="1002"/>
      <c r="BU190" s="1002"/>
      <c r="BV190" s="1002"/>
      <c r="BW190" s="1002"/>
      <c r="BX190" s="1002"/>
      <c r="BY190" s="1002"/>
      <c r="BZ190" s="1002"/>
      <c r="CA190" s="1002"/>
      <c r="CB190" s="1002"/>
      <c r="CC190" s="1002"/>
      <c r="CD190" s="1002"/>
      <c r="CE190" s="1002"/>
      <c r="CF190" s="1002"/>
      <c r="CG190" s="1002"/>
      <c r="CH190" s="1002"/>
      <c r="CI190" s="1002"/>
      <c r="CJ190" s="1002"/>
      <c r="CK190" s="1002"/>
      <c r="CL190" s="1002"/>
      <c r="CM190" s="1002"/>
      <c r="CN190" s="1002"/>
      <c r="CO190" s="1002"/>
      <c r="CP190" s="1002"/>
      <c r="CQ190" s="1002"/>
      <c r="CR190" s="1002"/>
      <c r="CS190" s="1002"/>
      <c r="CT190" s="1002"/>
      <c r="CU190" s="1002"/>
      <c r="CV190" s="1002"/>
      <c r="CW190" s="1002"/>
      <c r="CX190" s="1002"/>
      <c r="CY190" s="1002"/>
      <c r="CZ190" s="1002"/>
      <c r="DA190" s="1002"/>
      <c r="DB190" s="1002"/>
      <c r="DC190" s="1002"/>
      <c r="DD190" s="1002"/>
      <c r="DE190" s="1002"/>
      <c r="DF190" s="1002"/>
      <c r="DG190" s="1002"/>
      <c r="DH190" s="1002"/>
      <c r="DI190" s="1002"/>
      <c r="DJ190" s="1002"/>
      <c r="DK190" s="1002"/>
      <c r="DL190" s="1002"/>
      <c r="DM190" s="1002"/>
      <c r="DN190" s="1002"/>
      <c r="DO190" s="1002"/>
      <c r="DP190" s="1002"/>
      <c r="DQ190" s="1002"/>
      <c r="DR190" s="1002"/>
      <c r="DS190" s="1002"/>
      <c r="DT190" s="1002"/>
      <c r="DU190" s="1002"/>
      <c r="DV190" s="1002"/>
      <c r="DW190" s="1002"/>
      <c r="DX190" s="1002"/>
      <c r="DY190" s="1002"/>
      <c r="DZ190" s="1002"/>
      <c r="EA190" s="1002"/>
      <c r="EB190" s="1002"/>
      <c r="EC190" s="1002"/>
      <c r="ED190" s="269" t="str">
        <f t="shared" si="2"/>
        <v>xxxxxxxxxxxxxxxxxxxxxxxxxxxxxxxxxxxxxxxxxxxxxxxxxxxxxxxxxxxxxxxxxxxxxxxxxxxxxxxxxxxxxxxxxxxxxxxxxxxxxxxxxxxxxxxxxxxxxxxxxxxxxxxx</v>
      </c>
    </row>
    <row r="191" spans="1:134" x14ac:dyDescent="0.2">
      <c r="A191" s="280"/>
      <c r="B191" s="909" t="s">
        <v>200</v>
      </c>
      <c r="C191" s="1535"/>
      <c r="D191" s="1535"/>
      <c r="E191" s="1535"/>
      <c r="F191" s="1535"/>
      <c r="G191" s="998"/>
      <c r="H191" s="998"/>
      <c r="I191" s="998"/>
      <c r="J191" s="998"/>
      <c r="K191" s="998"/>
      <c r="L191" s="998"/>
      <c r="M191" s="998"/>
      <c r="N191" s="998"/>
      <c r="O191" s="998"/>
      <c r="P191" s="998"/>
      <c r="Q191" s="998"/>
      <c r="R191" s="998"/>
      <c r="S191" s="998"/>
      <c r="T191" s="998"/>
      <c r="U191" s="998"/>
      <c r="V191" s="998"/>
      <c r="W191" s="998"/>
      <c r="X191" s="998"/>
      <c r="Y191" s="998"/>
      <c r="Z191" s="998"/>
      <c r="AA191" s="998"/>
      <c r="AB191" s="998"/>
      <c r="AC191" s="998"/>
      <c r="AD191" s="998"/>
      <c r="AE191" s="998"/>
      <c r="AF191" s="998"/>
      <c r="AG191" s="998"/>
      <c r="AH191" s="998"/>
      <c r="AI191" s="998"/>
      <c r="AJ191" s="998"/>
      <c r="AK191" s="998"/>
      <c r="AL191" s="998"/>
      <c r="AM191" s="998"/>
      <c r="AN191" s="998"/>
      <c r="AO191" s="998"/>
      <c r="AP191" s="998"/>
      <c r="AQ191" s="998"/>
      <c r="AR191" s="998"/>
      <c r="AS191" s="998"/>
      <c r="AT191" s="998"/>
      <c r="AU191" s="998"/>
      <c r="AV191" s="998"/>
      <c r="AW191" s="998"/>
      <c r="AX191" s="998"/>
      <c r="AY191" s="998"/>
      <c r="AZ191" s="998"/>
      <c r="BA191" s="998"/>
      <c r="BB191" s="998"/>
      <c r="BC191" s="998"/>
      <c r="BD191" s="998"/>
      <c r="BE191" s="998"/>
      <c r="BF191" s="998"/>
      <c r="BG191" s="998"/>
      <c r="BH191" s="998"/>
      <c r="BI191" s="998"/>
      <c r="BJ191" s="998"/>
      <c r="BK191" s="998"/>
      <c r="BL191" s="998"/>
      <c r="BM191" s="998"/>
      <c r="BN191" s="998"/>
      <c r="BO191" s="998"/>
      <c r="BP191" s="998"/>
      <c r="BQ191" s="998"/>
      <c r="BR191" s="998"/>
      <c r="BS191" s="998"/>
      <c r="BT191" s="998"/>
      <c r="BU191" s="998"/>
      <c r="BV191" s="998"/>
      <c r="BW191" s="998"/>
      <c r="BX191" s="998"/>
      <c r="BY191" s="998"/>
      <c r="BZ191" s="998"/>
      <c r="CA191" s="998"/>
      <c r="CB191" s="998"/>
      <c r="CC191" s="998"/>
      <c r="CD191" s="998"/>
      <c r="CE191" s="998"/>
      <c r="CF191" s="998"/>
      <c r="CG191" s="998"/>
      <c r="CH191" s="998"/>
      <c r="CI191" s="998"/>
      <c r="CJ191" s="998"/>
      <c r="CK191" s="998"/>
      <c r="CL191" s="998"/>
      <c r="CM191" s="998"/>
      <c r="CN191" s="998"/>
      <c r="CO191" s="998"/>
      <c r="CP191" s="998"/>
      <c r="CQ191" s="998"/>
      <c r="CR191" s="998"/>
      <c r="CS191" s="998"/>
      <c r="CT191" s="998"/>
      <c r="CU191" s="998"/>
      <c r="CV191" s="998"/>
      <c r="CW191" s="998"/>
      <c r="CX191" s="998"/>
      <c r="CY191" s="998"/>
      <c r="CZ191" s="998"/>
      <c r="DA191" s="998"/>
      <c r="DB191" s="998"/>
      <c r="DC191" s="998"/>
      <c r="DD191" s="998"/>
      <c r="DE191" s="998"/>
      <c r="DF191" s="998"/>
      <c r="DG191" s="998"/>
      <c r="DH191" s="998"/>
      <c r="DI191" s="998"/>
      <c r="DJ191" s="998"/>
      <c r="DK191" s="998"/>
      <c r="DL191" s="998"/>
      <c r="DM191" s="998"/>
      <c r="DN191" s="998"/>
      <c r="DO191" s="998"/>
      <c r="DP191" s="998"/>
      <c r="DQ191" s="998"/>
      <c r="DR191" s="998"/>
      <c r="DS191" s="998"/>
      <c r="DT191" s="998"/>
      <c r="DU191" s="998"/>
      <c r="DV191" s="998"/>
      <c r="DW191" s="998"/>
      <c r="DX191" s="998"/>
      <c r="DY191" s="998"/>
      <c r="DZ191" s="998"/>
      <c r="EA191" s="998"/>
      <c r="EB191" s="998"/>
      <c r="EC191" s="998"/>
      <c r="ED191" s="269" t="str">
        <f t="shared" si="2"/>
        <v>xxxxxxxxxxxxxxxxxxxxxxxxxxxxxxxxxxxxxxxxxxxxxxxxxxxxxxxxxxxxxxxxxxxxxxxxxxxxxxxxxxxxxxxxxxxxxxxxxxxxxxxxxxxxxxxxxxxxxxxxxxxxxxxx</v>
      </c>
    </row>
    <row r="192" spans="1:134" x14ac:dyDescent="0.2">
      <c r="A192" s="280">
        <v>5562</v>
      </c>
      <c r="B192" s="338" t="s">
        <v>228</v>
      </c>
      <c r="C192" s="1535">
        <f>SUMPRODUCT(SUMIF(' Subsidiary Trial Balance Input'!$A:$A,'Subsidiary TB Converter '!$G192:$EC192,' Subsidiary Trial Balance Input'!C:C))</f>
        <v>0</v>
      </c>
      <c r="D192" s="1535">
        <f>SUMPRODUCT(SUMIF(' Subsidiary Trial Balance Input'!$A:$A,'Subsidiary TB Converter '!$G192:$EC192,' Subsidiary Trial Balance Input'!D:D))</f>
        <v>0</v>
      </c>
      <c r="E192" s="1535">
        <f>SUMPRODUCT(SUMIF(' Subsidiary Trial Balance Input'!$A:$A,'Subsidiary TB Converter '!$G192:$EC192,' Subsidiary Trial Balance Input'!E:E))</f>
        <v>0</v>
      </c>
      <c r="F192" s="1535">
        <f>SUMPRODUCT(SUMIF(' Subsidiary Trial Balance Input'!$A:$A,'Subsidiary TB Converter '!$G192:$EC192,' Subsidiary Trial Balance Input'!F:F))</f>
        <v>0</v>
      </c>
      <c r="G192" s="1000"/>
      <c r="H192" s="1000"/>
      <c r="I192" s="1000"/>
      <c r="J192" s="1000"/>
      <c r="K192" s="1000"/>
      <c r="L192" s="1000"/>
      <c r="M192" s="1000"/>
      <c r="N192" s="1000"/>
      <c r="O192" s="1000"/>
      <c r="P192" s="1000"/>
      <c r="Q192" s="1000"/>
      <c r="R192" s="1000"/>
      <c r="S192" s="1000"/>
      <c r="T192" s="1000"/>
      <c r="U192" s="1000"/>
      <c r="V192" s="1000"/>
      <c r="W192" s="1000"/>
      <c r="X192" s="1000"/>
      <c r="Y192" s="1000"/>
      <c r="Z192" s="1000"/>
      <c r="AA192" s="1000"/>
      <c r="AB192" s="1000"/>
      <c r="AC192" s="1000"/>
      <c r="AD192" s="1000"/>
      <c r="AE192" s="1000"/>
      <c r="AF192" s="1000"/>
      <c r="AG192" s="1000"/>
      <c r="AH192" s="1000"/>
      <c r="AI192" s="1000"/>
      <c r="AJ192" s="1000"/>
      <c r="AK192" s="1000"/>
      <c r="AL192" s="1000"/>
      <c r="AM192" s="1000"/>
      <c r="AN192" s="1000"/>
      <c r="AO192" s="1000"/>
      <c r="AP192" s="1000"/>
      <c r="AQ192" s="1000"/>
      <c r="AR192" s="1000"/>
      <c r="AS192" s="1000"/>
      <c r="AT192" s="1000"/>
      <c r="AU192" s="1000"/>
      <c r="AV192" s="1000"/>
      <c r="AW192" s="1000"/>
      <c r="AX192" s="1000"/>
      <c r="AY192" s="1000"/>
      <c r="AZ192" s="1000"/>
      <c r="BA192" s="1000"/>
      <c r="BB192" s="1000"/>
      <c r="BC192" s="1000"/>
      <c r="BD192" s="1000"/>
      <c r="BE192" s="1000"/>
      <c r="BF192" s="1000"/>
      <c r="BG192" s="1000"/>
      <c r="BH192" s="1000"/>
      <c r="BI192" s="1000"/>
      <c r="BJ192" s="1000"/>
      <c r="BK192" s="1000"/>
      <c r="BL192" s="1000"/>
      <c r="BM192" s="1000"/>
      <c r="BN192" s="1000"/>
      <c r="BO192" s="1000"/>
      <c r="BP192" s="1000"/>
      <c r="BQ192" s="1000"/>
      <c r="BR192" s="1000"/>
      <c r="BS192" s="1000"/>
      <c r="BT192" s="1000"/>
      <c r="BU192" s="1000"/>
      <c r="BV192" s="1000"/>
      <c r="BW192" s="1000"/>
      <c r="BX192" s="1000"/>
      <c r="BY192" s="1000"/>
      <c r="BZ192" s="1000"/>
      <c r="CA192" s="1000"/>
      <c r="CB192" s="1000"/>
      <c r="CC192" s="1000"/>
      <c r="CD192" s="1000"/>
      <c r="CE192" s="1000"/>
      <c r="CF192" s="1000"/>
      <c r="CG192" s="1000"/>
      <c r="CH192" s="1000"/>
      <c r="CI192" s="1000"/>
      <c r="CJ192" s="1000"/>
      <c r="CK192" s="1000"/>
      <c r="CL192" s="1000"/>
      <c r="CM192" s="1000"/>
      <c r="CN192" s="1000"/>
      <c r="CO192" s="1000"/>
      <c r="CP192" s="1000"/>
      <c r="CQ192" s="1000"/>
      <c r="CR192" s="1000"/>
      <c r="CS192" s="1000"/>
      <c r="CT192" s="1000"/>
      <c r="CU192" s="1000"/>
      <c r="CV192" s="1000"/>
      <c r="CW192" s="1000"/>
      <c r="CX192" s="1000"/>
      <c r="CY192" s="1000"/>
      <c r="CZ192" s="1000"/>
      <c r="DA192" s="1000"/>
      <c r="DB192" s="1000"/>
      <c r="DC192" s="1000"/>
      <c r="DD192" s="1000"/>
      <c r="DE192" s="1000"/>
      <c r="DF192" s="1000"/>
      <c r="DG192" s="1000"/>
      <c r="DH192" s="1000"/>
      <c r="DI192" s="1000"/>
      <c r="DJ192" s="1000"/>
      <c r="DK192" s="1000"/>
      <c r="DL192" s="1000"/>
      <c r="DM192" s="1000"/>
      <c r="DN192" s="1000"/>
      <c r="DO192" s="1000"/>
      <c r="DP192" s="1000"/>
      <c r="DQ192" s="1000"/>
      <c r="DR192" s="1000"/>
      <c r="DS192" s="1000"/>
      <c r="DT192" s="1000"/>
      <c r="DU192" s="1000"/>
      <c r="DV192" s="1000"/>
      <c r="DW192" s="1000"/>
      <c r="DX192" s="1000"/>
      <c r="DY192" s="1000"/>
      <c r="DZ192" s="1000"/>
      <c r="EA192" s="1000"/>
      <c r="EB192" s="1000"/>
      <c r="EC192" s="1000"/>
      <c r="ED192" s="269" t="str">
        <f t="shared" si="2"/>
        <v>xxxxxxxxxxxxxxxxxxxxxxxxxxxxxxxxxxxxxxxxxxxxxxxxxxxxxxxxxxxxxxxxxxxxxxxxxxxxxxxxxxxxxxxxxxxxxxxxxxxxxxxxxxxxxxxxxxxxxxxxxxxxxxxx</v>
      </c>
    </row>
    <row r="193" spans="1:134" x14ac:dyDescent="0.2">
      <c r="A193" s="280">
        <v>5564</v>
      </c>
      <c r="B193" s="338" t="s">
        <v>229</v>
      </c>
      <c r="C193" s="1535">
        <f>SUMPRODUCT(SUMIF(' Subsidiary Trial Balance Input'!$A:$A,'Subsidiary TB Converter '!$G193:$EC193,' Subsidiary Trial Balance Input'!C:C))</f>
        <v>0</v>
      </c>
      <c r="D193" s="1535">
        <f>SUMPRODUCT(SUMIF(' Subsidiary Trial Balance Input'!$A:$A,'Subsidiary TB Converter '!$G193:$EC193,' Subsidiary Trial Balance Input'!D:D))</f>
        <v>0</v>
      </c>
      <c r="E193" s="1535">
        <f>SUMPRODUCT(SUMIF(' Subsidiary Trial Balance Input'!$A:$A,'Subsidiary TB Converter '!$G193:$EC193,' Subsidiary Trial Balance Input'!E:E))</f>
        <v>0</v>
      </c>
      <c r="F193" s="1535">
        <f>SUMPRODUCT(SUMIF(' Subsidiary Trial Balance Input'!$A:$A,'Subsidiary TB Converter '!$G193:$EC193,' Subsidiary Trial Balance Input'!F:F))</f>
        <v>0</v>
      </c>
      <c r="G193" s="1000"/>
      <c r="H193" s="1000"/>
      <c r="J193" s="1000"/>
      <c r="K193" s="1000"/>
      <c r="L193" s="1000"/>
      <c r="M193" s="1000"/>
      <c r="N193" s="1000"/>
      <c r="O193" s="1000"/>
      <c r="P193" s="1000"/>
      <c r="Q193" s="1000"/>
      <c r="R193" s="1000"/>
      <c r="S193" s="1000"/>
      <c r="T193" s="1000"/>
      <c r="U193" s="1000"/>
      <c r="V193" s="1000"/>
      <c r="W193" s="1000"/>
      <c r="X193" s="1000"/>
      <c r="Y193" s="1000"/>
      <c r="Z193" s="1000"/>
      <c r="AA193" s="1000"/>
      <c r="AB193" s="1000"/>
      <c r="AC193" s="1000"/>
      <c r="AD193" s="1000"/>
      <c r="AE193" s="1000"/>
      <c r="AF193" s="1000"/>
      <c r="AG193" s="1000"/>
      <c r="AH193" s="1000"/>
      <c r="AI193" s="1000"/>
      <c r="AJ193" s="1000"/>
      <c r="AK193" s="1000"/>
      <c r="AL193" s="1000"/>
      <c r="AM193" s="1000"/>
      <c r="AN193" s="1000"/>
      <c r="AO193" s="1000"/>
      <c r="AP193" s="1000"/>
      <c r="AQ193" s="1000"/>
      <c r="AR193" s="1000"/>
      <c r="AS193" s="1000"/>
      <c r="AT193" s="1000"/>
      <c r="AU193" s="1000"/>
      <c r="AV193" s="1000"/>
      <c r="AW193" s="1000"/>
      <c r="AX193" s="1000"/>
      <c r="AY193" s="1000"/>
      <c r="AZ193" s="1000"/>
      <c r="BA193" s="1000"/>
      <c r="BB193" s="1000"/>
      <c r="BC193" s="1000"/>
      <c r="BD193" s="1000"/>
      <c r="BE193" s="1000"/>
      <c r="BF193" s="1000"/>
      <c r="BG193" s="1000"/>
      <c r="BH193" s="1000"/>
      <c r="BI193" s="1000"/>
      <c r="BJ193" s="1000"/>
      <c r="BK193" s="1000"/>
      <c r="BL193" s="1000"/>
      <c r="BM193" s="1000"/>
      <c r="BN193" s="1000"/>
      <c r="BO193" s="1000"/>
      <c r="BP193" s="1000"/>
      <c r="BQ193" s="1000"/>
      <c r="BR193" s="1000"/>
      <c r="BS193" s="1000"/>
      <c r="BT193" s="1000"/>
      <c r="BU193" s="1000"/>
      <c r="BV193" s="1000"/>
      <c r="BW193" s="1000"/>
      <c r="BX193" s="1000"/>
      <c r="BY193" s="1000"/>
      <c r="BZ193" s="1000"/>
      <c r="CA193" s="1000"/>
      <c r="CB193" s="1000"/>
      <c r="CC193" s="1000"/>
      <c r="CD193" s="1000"/>
      <c r="CE193" s="1000"/>
      <c r="CF193" s="1000"/>
      <c r="CG193" s="1000"/>
      <c r="CH193" s="1000"/>
      <c r="CI193" s="1000"/>
      <c r="CJ193" s="1000"/>
      <c r="CK193" s="1000"/>
      <c r="CL193" s="1000"/>
      <c r="CM193" s="1000"/>
      <c r="CN193" s="1000"/>
      <c r="CO193" s="1000"/>
      <c r="CP193" s="1000"/>
      <c r="CQ193" s="1000"/>
      <c r="CR193" s="1000"/>
      <c r="CS193" s="1000"/>
      <c r="CT193" s="1000"/>
      <c r="CU193" s="1000"/>
      <c r="CV193" s="1000"/>
      <c r="CW193" s="1000"/>
      <c r="CX193" s="1000"/>
      <c r="CY193" s="1000"/>
      <c r="CZ193" s="1000"/>
      <c r="DA193" s="1000"/>
      <c r="DB193" s="1000"/>
      <c r="DC193" s="1000"/>
      <c r="DD193" s="1000"/>
      <c r="DE193" s="1000"/>
      <c r="DF193" s="1000"/>
      <c r="DG193" s="1000"/>
      <c r="DH193" s="1000"/>
      <c r="DI193" s="1000"/>
      <c r="DJ193" s="1000"/>
      <c r="DK193" s="1000"/>
      <c r="DL193" s="1000"/>
      <c r="DM193" s="1000"/>
      <c r="DN193" s="1000"/>
      <c r="DO193" s="1000"/>
      <c r="DP193" s="1000"/>
      <c r="DQ193" s="1000"/>
      <c r="DR193" s="1000"/>
      <c r="DS193" s="1000"/>
      <c r="DT193" s="1000"/>
      <c r="DU193" s="1000"/>
      <c r="DV193" s="1000"/>
      <c r="DW193" s="1000"/>
      <c r="DX193" s="1000"/>
      <c r="DY193" s="1000"/>
      <c r="DZ193" s="1000"/>
      <c r="EA193" s="1000"/>
      <c r="EB193" s="1000"/>
      <c r="EC193" s="1000"/>
      <c r="ED193" s="269" t="str">
        <f t="shared" si="2"/>
        <v>xxxxxxxxxxxxxxxxxxxxxxxxxxxxxxxxxxxxxxxxxxxxxxxxxxxxxxxxxxxxxxxxxxxxxxxxxxxxxxxxxxxxxxxxxxxxxxxxxxxxxxxxxxxxxxxxxxxxxxxxxxxxxxxx</v>
      </c>
    </row>
    <row r="194" spans="1:134" x14ac:dyDescent="0.2">
      <c r="A194" s="280"/>
      <c r="B194" s="587"/>
      <c r="C194" s="1535"/>
      <c r="D194" s="1535"/>
      <c r="E194" s="1535"/>
      <c r="F194" s="1535"/>
      <c r="G194" s="1000"/>
      <c r="H194" s="1000"/>
      <c r="I194" s="1000"/>
      <c r="J194" s="1000"/>
      <c r="K194" s="1000"/>
      <c r="L194" s="1000"/>
      <c r="M194" s="1000"/>
      <c r="N194" s="1000"/>
      <c r="O194" s="1000"/>
      <c r="P194" s="1000"/>
      <c r="Q194" s="1000"/>
      <c r="R194" s="1000"/>
      <c r="S194" s="1000"/>
      <c r="T194" s="1000"/>
      <c r="U194" s="1000"/>
      <c r="V194" s="1000"/>
      <c r="W194" s="1000"/>
      <c r="X194" s="1000"/>
      <c r="Y194" s="1000"/>
      <c r="Z194" s="1000"/>
      <c r="AA194" s="1000"/>
      <c r="AB194" s="1000"/>
      <c r="AC194" s="1000"/>
      <c r="AD194" s="1000"/>
      <c r="AE194" s="1000"/>
      <c r="AF194" s="1000"/>
      <c r="AG194" s="1000"/>
      <c r="AH194" s="1000"/>
      <c r="AI194" s="1000"/>
      <c r="AJ194" s="1000"/>
      <c r="AK194" s="1000"/>
      <c r="AL194" s="1000"/>
      <c r="AM194" s="1000"/>
      <c r="AN194" s="1000"/>
      <c r="AO194" s="1000"/>
      <c r="AP194" s="1000"/>
      <c r="AQ194" s="1000"/>
      <c r="AR194" s="1000"/>
      <c r="AS194" s="1000"/>
      <c r="AT194" s="1000"/>
      <c r="AU194" s="1000"/>
      <c r="AV194" s="1000"/>
      <c r="AW194" s="1000"/>
      <c r="AX194" s="1000"/>
      <c r="AY194" s="1000"/>
      <c r="AZ194" s="1000"/>
      <c r="BA194" s="1000"/>
      <c r="BB194" s="1000"/>
      <c r="BC194" s="1000"/>
      <c r="BD194" s="1000"/>
      <c r="BE194" s="1000"/>
      <c r="BF194" s="1000"/>
      <c r="BG194" s="1000"/>
      <c r="BH194" s="1000"/>
      <c r="BI194" s="1000"/>
      <c r="BJ194" s="1000"/>
      <c r="BK194" s="1000"/>
      <c r="BL194" s="1000"/>
      <c r="BM194" s="1000"/>
      <c r="BN194" s="1000"/>
      <c r="BO194" s="1000"/>
      <c r="BP194" s="1000"/>
      <c r="BQ194" s="1000"/>
      <c r="BR194" s="1000"/>
      <c r="BS194" s="1000"/>
      <c r="BT194" s="1000"/>
      <c r="BU194" s="1000"/>
      <c r="BV194" s="1000"/>
      <c r="BW194" s="1000"/>
      <c r="BX194" s="1000"/>
      <c r="BY194" s="1000"/>
      <c r="BZ194" s="1000"/>
      <c r="CA194" s="1000"/>
      <c r="CB194" s="1000"/>
      <c r="CC194" s="1000"/>
      <c r="CD194" s="1000"/>
      <c r="CE194" s="1000"/>
      <c r="CF194" s="1000"/>
      <c r="CG194" s="1000"/>
      <c r="CH194" s="1000"/>
      <c r="CI194" s="1000"/>
      <c r="CJ194" s="1000"/>
      <c r="CK194" s="1000"/>
      <c r="CL194" s="1000"/>
      <c r="CM194" s="1000"/>
      <c r="CN194" s="1000"/>
      <c r="CO194" s="1000"/>
      <c r="CP194" s="1000"/>
      <c r="CQ194" s="1000"/>
      <c r="CR194" s="1000"/>
      <c r="CS194" s="1000"/>
      <c r="CT194" s="1000"/>
      <c r="CU194" s="1000"/>
      <c r="CV194" s="1000"/>
      <c r="CW194" s="1000"/>
      <c r="CX194" s="1000"/>
      <c r="CY194" s="1000"/>
      <c r="CZ194" s="1000"/>
      <c r="DA194" s="1000"/>
      <c r="DB194" s="1000"/>
      <c r="DC194" s="1000"/>
      <c r="DD194" s="1000"/>
      <c r="DE194" s="1000"/>
      <c r="DF194" s="1000"/>
      <c r="DG194" s="1000"/>
      <c r="DH194" s="1000"/>
      <c r="DI194" s="1000"/>
      <c r="DJ194" s="1000"/>
      <c r="DK194" s="1000"/>
      <c r="DL194" s="1000"/>
      <c r="DM194" s="1000"/>
      <c r="DN194" s="1000"/>
      <c r="DO194" s="1000"/>
      <c r="DP194" s="1000"/>
      <c r="DQ194" s="1000"/>
      <c r="DR194" s="1000"/>
      <c r="DS194" s="1000"/>
      <c r="DT194" s="1000"/>
      <c r="DU194" s="1000"/>
      <c r="DV194" s="1000"/>
      <c r="DW194" s="1000"/>
      <c r="DX194" s="1000"/>
      <c r="DY194" s="1000"/>
      <c r="DZ194" s="1000"/>
      <c r="EA194" s="1000"/>
      <c r="EB194" s="1000"/>
      <c r="EC194" s="1000"/>
      <c r="ED194" s="269" t="str">
        <f t="shared" si="2"/>
        <v>xxxxxxxxxxxxxxxxxxxxxxxxxxxxxxxxxxxxxxxxxxxxxxxxxxxxxxxxxxxxxxxxxxxxxxxxxxxxxxxxxxxxxxxxxxxxxxxxxxxxxxxxxxxxxxxxxxxxxxxxxxxxxxxx</v>
      </c>
    </row>
    <row r="195" spans="1:134" x14ac:dyDescent="0.2">
      <c r="A195" s="342"/>
      <c r="B195" s="344" t="s">
        <v>232</v>
      </c>
      <c r="C195" s="1538"/>
      <c r="D195" s="1538"/>
      <c r="E195" s="1538"/>
      <c r="F195" s="1538"/>
      <c r="G195" s="1002"/>
      <c r="H195" s="1002"/>
      <c r="I195" s="1002"/>
      <c r="J195" s="1002"/>
      <c r="K195" s="1002"/>
      <c r="L195" s="1002"/>
      <c r="M195" s="1002"/>
      <c r="N195" s="1002"/>
      <c r="O195" s="1002"/>
      <c r="P195" s="1002"/>
      <c r="Q195" s="1002"/>
      <c r="R195" s="1002"/>
      <c r="S195" s="1002"/>
      <c r="T195" s="1002"/>
      <c r="U195" s="1002"/>
      <c r="V195" s="1002"/>
      <c r="W195" s="1002"/>
      <c r="X195" s="1002"/>
      <c r="Y195" s="1002"/>
      <c r="Z195" s="1002"/>
      <c r="AA195" s="1002"/>
      <c r="AB195" s="1002"/>
      <c r="AC195" s="1002"/>
      <c r="AD195" s="1002"/>
      <c r="AE195" s="1002"/>
      <c r="AF195" s="1002"/>
      <c r="AG195" s="1002"/>
      <c r="AH195" s="1002"/>
      <c r="AI195" s="1002"/>
      <c r="AJ195" s="1002"/>
      <c r="AK195" s="1002"/>
      <c r="AL195" s="1002"/>
      <c r="AM195" s="1002"/>
      <c r="AN195" s="1002"/>
      <c r="AO195" s="1002"/>
      <c r="AP195" s="1002"/>
      <c r="AQ195" s="1002"/>
      <c r="AR195" s="1002"/>
      <c r="AS195" s="1002"/>
      <c r="AT195" s="1002"/>
      <c r="AU195" s="1002"/>
      <c r="AV195" s="1002"/>
      <c r="AW195" s="1002"/>
      <c r="AX195" s="1002"/>
      <c r="AY195" s="1002"/>
      <c r="AZ195" s="1002"/>
      <c r="BA195" s="1002"/>
      <c r="BB195" s="1002"/>
      <c r="BC195" s="1002"/>
      <c r="BD195" s="1002"/>
      <c r="BE195" s="1002"/>
      <c r="BF195" s="1002"/>
      <c r="BG195" s="1002"/>
      <c r="BH195" s="1002"/>
      <c r="BI195" s="1002"/>
      <c r="BJ195" s="1002"/>
      <c r="BK195" s="1002"/>
      <c r="BL195" s="1002"/>
      <c r="BM195" s="1002"/>
      <c r="BN195" s="1002"/>
      <c r="BO195" s="1002"/>
      <c r="BP195" s="1002"/>
      <c r="BQ195" s="1002"/>
      <c r="BR195" s="1002"/>
      <c r="BS195" s="1002"/>
      <c r="BT195" s="1002"/>
      <c r="BU195" s="1002"/>
      <c r="BV195" s="1002"/>
      <c r="BW195" s="1002"/>
      <c r="BX195" s="1002"/>
      <c r="BY195" s="1002"/>
      <c r="BZ195" s="1002"/>
      <c r="CA195" s="1002"/>
      <c r="CB195" s="1002"/>
      <c r="CC195" s="1002"/>
      <c r="CD195" s="1002"/>
      <c r="CE195" s="1002"/>
      <c r="CF195" s="1002"/>
      <c r="CG195" s="1002"/>
      <c r="CH195" s="1002"/>
      <c r="CI195" s="1002"/>
      <c r="CJ195" s="1002"/>
      <c r="CK195" s="1002"/>
      <c r="CL195" s="1002"/>
      <c r="CM195" s="1002"/>
      <c r="CN195" s="1002"/>
      <c r="CO195" s="1002"/>
      <c r="CP195" s="1002"/>
      <c r="CQ195" s="1002"/>
      <c r="CR195" s="1002"/>
      <c r="CS195" s="1002"/>
      <c r="CT195" s="1002"/>
      <c r="CU195" s="1002"/>
      <c r="CV195" s="1002"/>
      <c r="CW195" s="1002"/>
      <c r="CX195" s="1002"/>
      <c r="CY195" s="1002"/>
      <c r="CZ195" s="1002"/>
      <c r="DA195" s="1002"/>
      <c r="DB195" s="1002"/>
      <c r="DC195" s="1002"/>
      <c r="DD195" s="1002"/>
      <c r="DE195" s="1002"/>
      <c r="DF195" s="1002"/>
      <c r="DG195" s="1002"/>
      <c r="DH195" s="1002"/>
      <c r="DI195" s="1002"/>
      <c r="DJ195" s="1002"/>
      <c r="DK195" s="1002"/>
      <c r="DL195" s="1002"/>
      <c r="DM195" s="1002"/>
      <c r="DN195" s="1002"/>
      <c r="DO195" s="1002"/>
      <c r="DP195" s="1002"/>
      <c r="DQ195" s="1002"/>
      <c r="DR195" s="1002"/>
      <c r="DS195" s="1002"/>
      <c r="DT195" s="1002"/>
      <c r="DU195" s="1002"/>
      <c r="DV195" s="1002"/>
      <c r="DW195" s="1002"/>
      <c r="DX195" s="1002"/>
      <c r="DY195" s="1002"/>
      <c r="DZ195" s="1002"/>
      <c r="EA195" s="1002"/>
      <c r="EB195" s="1002"/>
      <c r="EC195" s="1002"/>
      <c r="ED195" s="269" t="str">
        <f t="shared" si="2"/>
        <v>xxxxxxxxxxxxxxxxxxxxxxxxxxxxxxxxxxxxxxxxxxxxxxxxxxxxxxxxxxxxxxxxxxxxxxxxxxxxxxxxxxxxxxxxxxxxxxxxxxxxxxxxxxxxxxxxxxxxxxxxxxxxxxxx</v>
      </c>
    </row>
    <row r="196" spans="1:134" x14ac:dyDescent="0.2">
      <c r="A196" s="280"/>
      <c r="B196" s="909" t="s">
        <v>233</v>
      </c>
      <c r="C196" s="1535"/>
      <c r="D196" s="1535"/>
      <c r="E196" s="1535"/>
      <c r="F196" s="1535"/>
      <c r="G196" s="998"/>
      <c r="H196" s="998"/>
      <c r="I196" s="998"/>
      <c r="J196" s="998"/>
      <c r="K196" s="998"/>
      <c r="L196" s="998"/>
      <c r="M196" s="998"/>
      <c r="N196" s="998"/>
      <c r="O196" s="998"/>
      <c r="P196" s="998"/>
      <c r="Q196" s="998"/>
      <c r="R196" s="998"/>
      <c r="S196" s="998"/>
      <c r="T196" s="998"/>
      <c r="U196" s="998"/>
      <c r="V196" s="998"/>
      <c r="W196" s="998"/>
      <c r="X196" s="998"/>
      <c r="Y196" s="998"/>
      <c r="Z196" s="998"/>
      <c r="AA196" s="998"/>
      <c r="AB196" s="998"/>
      <c r="AC196" s="998"/>
      <c r="AD196" s="998"/>
      <c r="AE196" s="998"/>
      <c r="AF196" s="998"/>
      <c r="AG196" s="998"/>
      <c r="AH196" s="998"/>
      <c r="AI196" s="998"/>
      <c r="AJ196" s="998"/>
      <c r="AK196" s="998"/>
      <c r="AL196" s="998"/>
      <c r="AM196" s="998"/>
      <c r="AN196" s="998"/>
      <c r="AO196" s="998"/>
      <c r="AP196" s="998"/>
      <c r="AQ196" s="998"/>
      <c r="AR196" s="998"/>
      <c r="AS196" s="998"/>
      <c r="AT196" s="998"/>
      <c r="AU196" s="998"/>
      <c r="AV196" s="998"/>
      <c r="AW196" s="998"/>
      <c r="AX196" s="998"/>
      <c r="AY196" s="998"/>
      <c r="AZ196" s="998"/>
      <c r="BA196" s="998"/>
      <c r="BB196" s="998"/>
      <c r="BC196" s="998"/>
      <c r="BD196" s="998"/>
      <c r="BE196" s="998"/>
      <c r="BF196" s="998"/>
      <c r="BG196" s="998"/>
      <c r="BH196" s="998"/>
      <c r="BI196" s="998"/>
      <c r="BJ196" s="998"/>
      <c r="BK196" s="998"/>
      <c r="BL196" s="998"/>
      <c r="BM196" s="998"/>
      <c r="BN196" s="998"/>
      <c r="BO196" s="998"/>
      <c r="BP196" s="998"/>
      <c r="BQ196" s="998"/>
      <c r="BR196" s="998"/>
      <c r="BS196" s="998"/>
      <c r="BT196" s="998"/>
      <c r="BU196" s="998"/>
      <c r="BV196" s="998"/>
      <c r="BW196" s="998"/>
      <c r="BX196" s="998"/>
      <c r="BY196" s="998"/>
      <c r="BZ196" s="998"/>
      <c r="CA196" s="998"/>
      <c r="CB196" s="998"/>
      <c r="CC196" s="998"/>
      <c r="CD196" s="998"/>
      <c r="CE196" s="998"/>
      <c r="CF196" s="998"/>
      <c r="CG196" s="998"/>
      <c r="CH196" s="998"/>
      <c r="CI196" s="998"/>
      <c r="CJ196" s="998"/>
      <c r="CK196" s="998"/>
      <c r="CL196" s="998"/>
      <c r="CM196" s="998"/>
      <c r="CN196" s="998"/>
      <c r="CO196" s="998"/>
      <c r="CP196" s="998"/>
      <c r="CQ196" s="998"/>
      <c r="CR196" s="998"/>
      <c r="CS196" s="998"/>
      <c r="CT196" s="998"/>
      <c r="CU196" s="998"/>
      <c r="CV196" s="998"/>
      <c r="CW196" s="998"/>
      <c r="CX196" s="998"/>
      <c r="CY196" s="998"/>
      <c r="CZ196" s="998"/>
      <c r="DA196" s="998"/>
      <c r="DB196" s="998"/>
      <c r="DC196" s="998"/>
      <c r="DD196" s="998"/>
      <c r="DE196" s="998"/>
      <c r="DF196" s="998"/>
      <c r="DG196" s="998"/>
      <c r="DH196" s="998"/>
      <c r="DI196" s="998"/>
      <c r="DJ196" s="998"/>
      <c r="DK196" s="998"/>
      <c r="DL196" s="998"/>
      <c r="DM196" s="998"/>
      <c r="DN196" s="998"/>
      <c r="DO196" s="998"/>
      <c r="DP196" s="998"/>
      <c r="DQ196" s="998"/>
      <c r="DR196" s="998"/>
      <c r="DS196" s="998"/>
      <c r="DT196" s="998"/>
      <c r="DU196" s="998"/>
      <c r="DV196" s="998"/>
      <c r="DW196" s="998"/>
      <c r="DX196" s="998"/>
      <c r="DY196" s="998"/>
      <c r="DZ196" s="998"/>
      <c r="EA196" s="998"/>
      <c r="EB196" s="998"/>
      <c r="EC196" s="998"/>
      <c r="ED196" s="269" t="str">
        <f t="shared" si="2"/>
        <v>xxxxxxxxxxxxxxxxxxxxxxxxxxxxxxxxxxxxxxxxxxxxxxxxxxxxxxxxxxxxxxxxxxxxxxxxxxxxxxxxxxxxxxxxxxxxxxxxxxxxxxxxxxxxxxxxxxxxxxxxxxxxxxxx</v>
      </c>
    </row>
    <row r="197" spans="1:134" x14ac:dyDescent="0.2">
      <c r="A197" s="280">
        <v>5217</v>
      </c>
      <c r="B197" s="1031" t="s">
        <v>234</v>
      </c>
      <c r="C197" s="1535">
        <f>SUMPRODUCT(SUMIF(' Subsidiary Trial Balance Input'!$A:$A,'Subsidiary TB Converter '!$G197:$EC197,' Subsidiary Trial Balance Input'!C:C))</f>
        <v>0</v>
      </c>
      <c r="D197" s="1535">
        <f>SUMPRODUCT(SUMIF(' Subsidiary Trial Balance Input'!$A:$A,'Subsidiary TB Converter '!$G197:$EC197,' Subsidiary Trial Balance Input'!D:D))</f>
        <v>0</v>
      </c>
      <c r="E197" s="1535">
        <f>SUMPRODUCT(SUMIF(' Subsidiary Trial Balance Input'!$A:$A,'Subsidiary TB Converter '!$G197:$EC197,' Subsidiary Trial Balance Input'!E:E))</f>
        <v>0</v>
      </c>
      <c r="F197" s="1535">
        <f>SUMPRODUCT(SUMIF(' Subsidiary Trial Balance Input'!$A:$A,'Subsidiary TB Converter '!$G197:$EC197,' Subsidiary Trial Balance Input'!F:F))</f>
        <v>0</v>
      </c>
      <c r="G197" s="1000"/>
      <c r="H197" s="1000"/>
      <c r="I197" s="1000"/>
      <c r="J197" s="1000"/>
      <c r="K197" s="1000"/>
      <c r="L197" s="1000"/>
      <c r="M197" s="1000"/>
      <c r="N197" s="1000"/>
      <c r="O197" s="1000"/>
      <c r="P197" s="1000"/>
      <c r="Q197" s="1000"/>
      <c r="R197" s="1000"/>
      <c r="S197" s="1000"/>
      <c r="T197" s="1000"/>
      <c r="U197" s="1000"/>
      <c r="V197" s="1000"/>
      <c r="W197" s="1000"/>
      <c r="X197" s="1000"/>
      <c r="Y197" s="1000"/>
      <c r="Z197" s="1000"/>
      <c r="AA197" s="1000"/>
      <c r="AB197" s="1000"/>
      <c r="AC197" s="1000"/>
      <c r="AD197" s="1000"/>
      <c r="AE197" s="1000"/>
      <c r="AF197" s="1000"/>
      <c r="AG197" s="1000"/>
      <c r="AH197" s="1000"/>
      <c r="AI197" s="1000"/>
      <c r="AJ197" s="1000"/>
      <c r="AK197" s="1000"/>
      <c r="AL197" s="1000"/>
      <c r="AM197" s="1000"/>
      <c r="AN197" s="1000"/>
      <c r="AO197" s="1000"/>
      <c r="AP197" s="1000"/>
      <c r="AQ197" s="1000"/>
      <c r="AR197" s="1000"/>
      <c r="AS197" s="1000"/>
      <c r="AT197" s="1000"/>
      <c r="AU197" s="1000"/>
      <c r="AV197" s="1000"/>
      <c r="AW197" s="1000"/>
      <c r="AX197" s="1000"/>
      <c r="AY197" s="1000"/>
      <c r="AZ197" s="1000"/>
      <c r="BA197" s="1000"/>
      <c r="BB197" s="1000"/>
      <c r="BC197" s="1000"/>
      <c r="BD197" s="1000"/>
      <c r="BE197" s="1000"/>
      <c r="BF197" s="1000"/>
      <c r="BG197" s="1000"/>
      <c r="BH197" s="1000"/>
      <c r="BI197" s="1000"/>
      <c r="BJ197" s="1000"/>
      <c r="BK197" s="1000"/>
      <c r="BL197" s="1000"/>
      <c r="BM197" s="1000"/>
      <c r="BN197" s="1000"/>
      <c r="BO197" s="1000"/>
      <c r="BP197" s="1000"/>
      <c r="BQ197" s="1000"/>
      <c r="BR197" s="1000"/>
      <c r="BS197" s="1000"/>
      <c r="BT197" s="1000"/>
      <c r="BU197" s="1000"/>
      <c r="BV197" s="1000"/>
      <c r="BW197" s="1000"/>
      <c r="BX197" s="1000"/>
      <c r="BY197" s="1000"/>
      <c r="BZ197" s="1000"/>
      <c r="CA197" s="1000"/>
      <c r="CB197" s="1000"/>
      <c r="CC197" s="1000"/>
      <c r="CD197" s="1000"/>
      <c r="CE197" s="1000"/>
      <c r="CF197" s="1000"/>
      <c r="CG197" s="1000"/>
      <c r="CH197" s="1000"/>
      <c r="CI197" s="1000"/>
      <c r="CJ197" s="1000"/>
      <c r="CK197" s="1000"/>
      <c r="CL197" s="1000"/>
      <c r="CM197" s="1000"/>
      <c r="CN197" s="1000"/>
      <c r="CO197" s="1000"/>
      <c r="CP197" s="1000"/>
      <c r="CQ197" s="1000"/>
      <c r="CR197" s="1000"/>
      <c r="CS197" s="1000"/>
      <c r="CT197" s="1000"/>
      <c r="CU197" s="1000"/>
      <c r="CV197" s="1000"/>
      <c r="CW197" s="1000"/>
      <c r="CX197" s="1000"/>
      <c r="CY197" s="1000"/>
      <c r="CZ197" s="1000"/>
      <c r="DA197" s="1000"/>
      <c r="DB197" s="1000"/>
      <c r="DC197" s="1000"/>
      <c r="DD197" s="1000"/>
      <c r="DE197" s="1000"/>
      <c r="DF197" s="1000"/>
      <c r="DG197" s="1000"/>
      <c r="DH197" s="1000"/>
      <c r="DI197" s="1000"/>
      <c r="DJ197" s="1000"/>
      <c r="DK197" s="1000"/>
      <c r="DL197" s="1000"/>
      <c r="DM197" s="1000"/>
      <c r="DN197" s="1000"/>
      <c r="DO197" s="1000"/>
      <c r="DP197" s="1000"/>
      <c r="DQ197" s="1000"/>
      <c r="DR197" s="1000"/>
      <c r="DS197" s="1000"/>
      <c r="DT197" s="1000"/>
      <c r="DU197" s="1000"/>
      <c r="DV197" s="1000"/>
      <c r="DW197" s="1000"/>
      <c r="DX197" s="1000"/>
      <c r="DY197" s="1000"/>
      <c r="DZ197" s="1000"/>
      <c r="EA197" s="1000"/>
      <c r="EB197" s="1000"/>
      <c r="EC197" s="1000"/>
      <c r="ED197" s="269" t="str">
        <f t="shared" si="2"/>
        <v>xxxxxxxxxxxxxxxxxxxxxxxxxxxxxxxxxxxxxxxxxxxxxxxxxxxxxxxxxxxxxxxxxxxxxxxxxxxxxxxxxxxxxxxxxxxxxxxxxxxxxxxxxxxxxxxxxxxxxxxxxxxxxxxx</v>
      </c>
    </row>
    <row r="198" spans="1:134" x14ac:dyDescent="0.2">
      <c r="A198" s="280">
        <v>5218</v>
      </c>
      <c r="B198" s="338" t="s">
        <v>235</v>
      </c>
      <c r="C198" s="1535">
        <f>SUMPRODUCT(SUMIF(' Subsidiary Trial Balance Input'!$A:$A,'Subsidiary TB Converter '!$G198:$EC198,' Subsidiary Trial Balance Input'!C:C))</f>
        <v>0</v>
      </c>
      <c r="D198" s="1535">
        <f>SUMPRODUCT(SUMIF(' Subsidiary Trial Balance Input'!$A:$A,'Subsidiary TB Converter '!$G198:$EC198,' Subsidiary Trial Balance Input'!D:D))</f>
        <v>0</v>
      </c>
      <c r="E198" s="1535">
        <f>SUMPRODUCT(SUMIF(' Subsidiary Trial Balance Input'!$A:$A,'Subsidiary TB Converter '!$G198:$EC198,' Subsidiary Trial Balance Input'!E:E))</f>
        <v>0</v>
      </c>
      <c r="F198" s="1535">
        <f>SUMPRODUCT(SUMIF(' Subsidiary Trial Balance Input'!$A:$A,'Subsidiary TB Converter '!$G198:$EC198,' Subsidiary Trial Balance Input'!F:F))</f>
        <v>0</v>
      </c>
      <c r="G198" s="1108"/>
      <c r="H198" s="1000"/>
      <c r="I198" s="1000"/>
      <c r="J198" s="1000"/>
      <c r="K198" s="1000"/>
      <c r="L198" s="1000"/>
      <c r="M198" s="1000"/>
      <c r="N198" s="1000"/>
      <c r="O198" s="1000"/>
      <c r="P198" s="1000"/>
      <c r="Q198" s="1000"/>
      <c r="R198" s="1000"/>
      <c r="S198" s="1000"/>
      <c r="T198" s="1000"/>
      <c r="U198" s="1000"/>
      <c r="V198" s="1000"/>
      <c r="W198" s="1000"/>
      <c r="X198" s="1000"/>
      <c r="Y198" s="1000"/>
      <c r="Z198" s="1000"/>
      <c r="AA198" s="1000"/>
      <c r="AB198" s="1000"/>
      <c r="AC198" s="1000"/>
      <c r="AD198" s="1000"/>
      <c r="AE198" s="1000"/>
      <c r="AF198" s="1000"/>
      <c r="AG198" s="1000"/>
      <c r="AH198" s="1000"/>
      <c r="AI198" s="1000"/>
      <c r="AJ198" s="1000"/>
      <c r="AK198" s="1000"/>
      <c r="AL198" s="1000"/>
      <c r="AM198" s="1000"/>
      <c r="AN198" s="1000"/>
      <c r="AO198" s="1000"/>
      <c r="AP198" s="1000"/>
      <c r="AQ198" s="1000"/>
      <c r="AR198" s="1000"/>
      <c r="AS198" s="1000"/>
      <c r="AT198" s="1000"/>
      <c r="AU198" s="1000"/>
      <c r="AV198" s="1000"/>
      <c r="AW198" s="1000"/>
      <c r="AX198" s="1000"/>
      <c r="AY198" s="1000"/>
      <c r="AZ198" s="1000"/>
      <c r="BA198" s="1000"/>
      <c r="BB198" s="1000"/>
      <c r="BC198" s="1000"/>
      <c r="BD198" s="1000"/>
      <c r="BE198" s="1000"/>
      <c r="BF198" s="1000"/>
      <c r="BG198" s="1000"/>
      <c r="BH198" s="1000"/>
      <c r="BI198" s="1000"/>
      <c r="BJ198" s="1000"/>
      <c r="BK198" s="1000"/>
      <c r="BL198" s="1000"/>
      <c r="BM198" s="1000"/>
      <c r="BN198" s="1000"/>
      <c r="BO198" s="1000"/>
      <c r="BP198" s="1000"/>
      <c r="BQ198" s="1000"/>
      <c r="BR198" s="1000"/>
      <c r="BS198" s="1000"/>
      <c r="BT198" s="1000"/>
      <c r="BU198" s="1000"/>
      <c r="BV198" s="1000"/>
      <c r="BW198" s="1000"/>
      <c r="BX198" s="1000"/>
      <c r="BY198" s="1000"/>
      <c r="BZ198" s="1000"/>
      <c r="CA198" s="1000"/>
      <c r="CB198" s="1000"/>
      <c r="CC198" s="1000"/>
      <c r="CD198" s="1000"/>
      <c r="CE198" s="1000"/>
      <c r="CF198" s="1000"/>
      <c r="CG198" s="1000"/>
      <c r="CH198" s="1000"/>
      <c r="CI198" s="1000"/>
      <c r="CJ198" s="1000"/>
      <c r="CK198" s="1000"/>
      <c r="CL198" s="1000"/>
      <c r="CM198" s="1000"/>
      <c r="CN198" s="1000"/>
      <c r="CO198" s="1000"/>
      <c r="CP198" s="1000"/>
      <c r="CQ198" s="1000"/>
      <c r="CR198" s="1000"/>
      <c r="CS198" s="1000"/>
      <c r="CT198" s="1000"/>
      <c r="CU198" s="1000"/>
      <c r="CV198" s="1000"/>
      <c r="CW198" s="1000"/>
      <c r="CX198" s="1000"/>
      <c r="CY198" s="1000"/>
      <c r="CZ198" s="1000"/>
      <c r="DA198" s="1000"/>
      <c r="DB198" s="1000"/>
      <c r="DC198" s="1000"/>
      <c r="DD198" s="1000"/>
      <c r="DE198" s="1000"/>
      <c r="DF198" s="1000"/>
      <c r="DG198" s="1000"/>
      <c r="DH198" s="1000"/>
      <c r="DI198" s="1000"/>
      <c r="DJ198" s="1000"/>
      <c r="DK198" s="1000"/>
      <c r="DL198" s="1000"/>
      <c r="DM198" s="1000"/>
      <c r="DN198" s="1000"/>
      <c r="DO198" s="1000"/>
      <c r="DP198" s="1000"/>
      <c r="DQ198" s="1000"/>
      <c r="DR198" s="1000"/>
      <c r="DS198" s="1000"/>
      <c r="DT198" s="1000"/>
      <c r="DU198" s="1000"/>
      <c r="DV198" s="1000"/>
      <c r="DW198" s="1000"/>
      <c r="DX198" s="1000"/>
      <c r="DY198" s="1000"/>
      <c r="DZ198" s="1000"/>
      <c r="EA198" s="1000"/>
      <c r="EB198" s="1000"/>
      <c r="EC198" s="1000"/>
      <c r="ED198" s="269" t="str">
        <f t="shared" si="2"/>
        <v>xxxxxxxxxxxxxxxxxxxxxxxxxxxxxxxxxxxxxxxxxxxxxxxxxxxxxxxxxxxxxxxxxxxxxxxxxxxxxxxxxxxxxxxxxxxxxxxxxxxxxxxxxxxxxxxxxxxxxxxxxxxxxxxx</v>
      </c>
    </row>
    <row r="199" spans="1:134" x14ac:dyDescent="0.2">
      <c r="A199" s="280">
        <v>5224</v>
      </c>
      <c r="B199" s="914" t="s">
        <v>236</v>
      </c>
      <c r="C199" s="1535">
        <f>SUMPRODUCT(SUMIF(' Subsidiary Trial Balance Input'!$A:$A,'Subsidiary TB Converter '!$G199:$EC199,' Subsidiary Trial Balance Input'!C:C))</f>
        <v>0</v>
      </c>
      <c r="D199" s="1535">
        <f>SUMPRODUCT(SUMIF(' Subsidiary Trial Balance Input'!$A:$A,'Subsidiary TB Converter '!$G199:$EC199,' Subsidiary Trial Balance Input'!D:D))</f>
        <v>0</v>
      </c>
      <c r="E199" s="1535">
        <f>SUMPRODUCT(SUMIF(' Subsidiary Trial Balance Input'!$A:$A,'Subsidiary TB Converter '!$G199:$EC199,' Subsidiary Trial Balance Input'!E:E))</f>
        <v>0</v>
      </c>
      <c r="F199" s="1535">
        <f>SUMPRODUCT(SUMIF(' Subsidiary Trial Balance Input'!$A:$A,'Subsidiary TB Converter '!$G199:$EC199,' Subsidiary Trial Balance Input'!F:F))</f>
        <v>0</v>
      </c>
      <c r="G199" s="1000"/>
      <c r="H199" s="1004"/>
      <c r="I199" s="1004"/>
      <c r="J199" s="1004"/>
      <c r="K199" s="1004"/>
      <c r="L199" s="1004"/>
      <c r="M199" s="1004"/>
      <c r="N199" s="1004"/>
      <c r="O199" s="1004"/>
      <c r="P199" s="1004"/>
      <c r="Q199" s="1004"/>
      <c r="R199" s="1004"/>
      <c r="S199" s="1004"/>
      <c r="T199" s="1004"/>
      <c r="U199" s="1004"/>
      <c r="V199" s="1004"/>
      <c r="W199" s="1004"/>
      <c r="X199" s="1004"/>
      <c r="Y199" s="1004"/>
      <c r="Z199" s="1004"/>
      <c r="AA199" s="1004"/>
      <c r="AB199" s="1004"/>
      <c r="AC199" s="1004"/>
      <c r="AD199" s="1004"/>
      <c r="AE199" s="1004"/>
      <c r="AF199" s="1004"/>
      <c r="AG199" s="1004"/>
      <c r="AH199" s="1004"/>
      <c r="AI199" s="1004"/>
      <c r="AJ199" s="1004"/>
      <c r="AK199" s="1004"/>
      <c r="AL199" s="1004"/>
      <c r="AM199" s="1004"/>
      <c r="AN199" s="1004"/>
      <c r="AO199" s="1004"/>
      <c r="AP199" s="1004"/>
      <c r="AQ199" s="1004"/>
      <c r="AR199" s="1004"/>
      <c r="AS199" s="1004"/>
      <c r="AT199" s="1004"/>
      <c r="AU199" s="1004"/>
      <c r="AV199" s="1004"/>
      <c r="AW199" s="1004"/>
      <c r="AX199" s="1004"/>
      <c r="AY199" s="1004"/>
      <c r="AZ199" s="1004"/>
      <c r="BA199" s="1004"/>
      <c r="BB199" s="1004"/>
      <c r="BC199" s="1004"/>
      <c r="BD199" s="1004"/>
      <c r="BE199" s="1004"/>
      <c r="BF199" s="1004"/>
      <c r="BG199" s="1004"/>
      <c r="BH199" s="1004"/>
      <c r="BI199" s="1004"/>
      <c r="BJ199" s="1004"/>
      <c r="BK199" s="1004"/>
      <c r="BL199" s="1004"/>
      <c r="BM199" s="1004"/>
      <c r="BN199" s="1004"/>
      <c r="BO199" s="1004"/>
      <c r="BP199" s="1004"/>
      <c r="BQ199" s="1004"/>
      <c r="BR199" s="1004"/>
      <c r="BS199" s="1004"/>
      <c r="BT199" s="1004"/>
      <c r="BU199" s="1004"/>
      <c r="BV199" s="1004"/>
      <c r="BW199" s="1004"/>
      <c r="BX199" s="1004"/>
      <c r="BY199" s="1004"/>
      <c r="BZ199" s="1004"/>
      <c r="CA199" s="1004"/>
      <c r="CB199" s="1004"/>
      <c r="CC199" s="1004"/>
      <c r="CD199" s="1004"/>
      <c r="CE199" s="1004"/>
      <c r="CF199" s="1004"/>
      <c r="CG199" s="1004"/>
      <c r="CH199" s="1004"/>
      <c r="CI199" s="1004"/>
      <c r="CJ199" s="1004"/>
      <c r="CK199" s="1004"/>
      <c r="CL199" s="1004"/>
      <c r="CM199" s="1004"/>
      <c r="CN199" s="1004"/>
      <c r="CO199" s="1004"/>
      <c r="CP199" s="1004"/>
      <c r="CQ199" s="1004"/>
      <c r="CR199" s="1004"/>
      <c r="CS199" s="1004"/>
      <c r="CT199" s="1004"/>
      <c r="CU199" s="1004"/>
      <c r="CV199" s="1004"/>
      <c r="CW199" s="1004"/>
      <c r="CX199" s="1004"/>
      <c r="CY199" s="1004"/>
      <c r="CZ199" s="1004"/>
      <c r="DA199" s="1004"/>
      <c r="DB199" s="1004"/>
      <c r="DC199" s="1004"/>
      <c r="DD199" s="1004"/>
      <c r="DE199" s="1004"/>
      <c r="DF199" s="1004"/>
      <c r="DG199" s="1004"/>
      <c r="DH199" s="1004"/>
      <c r="DI199" s="1004"/>
      <c r="DJ199" s="1004"/>
      <c r="DK199" s="1004"/>
      <c r="DL199" s="1004"/>
      <c r="DM199" s="1004"/>
      <c r="DN199" s="1004"/>
      <c r="DO199" s="1004"/>
      <c r="DP199" s="1004"/>
      <c r="DQ199" s="1004"/>
      <c r="DR199" s="1004"/>
      <c r="DS199" s="1004"/>
      <c r="DT199" s="1004"/>
      <c r="DU199" s="1004"/>
      <c r="DV199" s="1004"/>
      <c r="DW199" s="1004"/>
      <c r="DX199" s="1004"/>
      <c r="DY199" s="1004"/>
      <c r="DZ199" s="1004"/>
      <c r="EA199" s="1004"/>
      <c r="EB199" s="1004"/>
      <c r="EC199" s="1004"/>
      <c r="ED199" s="269" t="str">
        <f t="shared" si="2"/>
        <v>xxxxxxxxxxxxxxxxxxxxxxxxxxxxxxxxxxxxxxxxxxxxxxxxxxxxxxxxxxxxxxxxxxxxxxxxxxxxxxxxxxxxxxxxxxxxxxxxxxxxxxxxxxxxxxxxxxxxxxxxxxxxxxxx</v>
      </c>
    </row>
    <row r="200" spans="1:134" x14ac:dyDescent="0.2">
      <c r="A200" s="280">
        <v>5222</v>
      </c>
      <c r="B200" s="338" t="s">
        <v>237</v>
      </c>
      <c r="C200" s="1535">
        <f>SUMPRODUCT(SUMIF(' Subsidiary Trial Balance Input'!$A:$A,'Subsidiary TB Converter '!$G200:$EC200,' Subsidiary Trial Balance Input'!C:C))</f>
        <v>0</v>
      </c>
      <c r="D200" s="1535">
        <f>SUMPRODUCT(SUMIF(' Subsidiary Trial Balance Input'!$A:$A,'Subsidiary TB Converter '!$G200:$EC200,' Subsidiary Trial Balance Input'!D:D))</f>
        <v>0</v>
      </c>
      <c r="E200" s="1535">
        <f>SUMPRODUCT(SUMIF(' Subsidiary Trial Balance Input'!$A:$A,'Subsidiary TB Converter '!$G200:$EC200,' Subsidiary Trial Balance Input'!E:E))</f>
        <v>0</v>
      </c>
      <c r="F200" s="1535">
        <f>SUMPRODUCT(SUMIF(' Subsidiary Trial Balance Input'!$A:$A,'Subsidiary TB Converter '!$G200:$EC200,' Subsidiary Trial Balance Input'!F:F))</f>
        <v>0</v>
      </c>
      <c r="G200" s="1000"/>
      <c r="H200" s="1000"/>
      <c r="I200" s="1000"/>
      <c r="J200" s="1000"/>
      <c r="K200" s="1000"/>
      <c r="L200" s="1000"/>
      <c r="M200" s="1000"/>
      <c r="N200" s="1000"/>
      <c r="O200" s="1000"/>
      <c r="P200" s="1000"/>
      <c r="Q200" s="1000"/>
      <c r="R200" s="1000"/>
      <c r="S200" s="1000"/>
      <c r="T200" s="1000"/>
      <c r="U200" s="1000"/>
      <c r="V200" s="1000"/>
      <c r="W200" s="1000"/>
      <c r="X200" s="1000"/>
      <c r="Y200" s="1000"/>
      <c r="Z200" s="1000"/>
      <c r="AA200" s="1000"/>
      <c r="AB200" s="1000"/>
      <c r="AC200" s="1000"/>
      <c r="AD200" s="1000"/>
      <c r="AE200" s="1000"/>
      <c r="AF200" s="1000"/>
      <c r="AG200" s="1000"/>
      <c r="AH200" s="1000"/>
      <c r="AI200" s="1000"/>
      <c r="AJ200" s="1000"/>
      <c r="AK200" s="1000"/>
      <c r="AL200" s="1000"/>
      <c r="AM200" s="1000"/>
      <c r="AN200" s="1000"/>
      <c r="AO200" s="1000"/>
      <c r="AP200" s="1000"/>
      <c r="AQ200" s="1000"/>
      <c r="AR200" s="1000"/>
      <c r="AS200" s="1000"/>
      <c r="AT200" s="1000"/>
      <c r="AU200" s="1000"/>
      <c r="AV200" s="1000"/>
      <c r="AW200" s="1000"/>
      <c r="AX200" s="1000"/>
      <c r="AY200" s="1000"/>
      <c r="AZ200" s="1000"/>
      <c r="BA200" s="1000"/>
      <c r="BB200" s="1000"/>
      <c r="BC200" s="1000"/>
      <c r="BD200" s="1000"/>
      <c r="BE200" s="1000"/>
      <c r="BF200" s="1000"/>
      <c r="BG200" s="1000"/>
      <c r="BH200" s="1000"/>
      <c r="BI200" s="1000"/>
      <c r="BJ200" s="1000"/>
      <c r="BK200" s="1000"/>
      <c r="BL200" s="1000"/>
      <c r="BM200" s="1000"/>
      <c r="BN200" s="1000"/>
      <c r="BO200" s="1000"/>
      <c r="BP200" s="1000"/>
      <c r="BQ200" s="1000"/>
      <c r="BR200" s="1000"/>
      <c r="BS200" s="1000"/>
      <c r="BT200" s="1000"/>
      <c r="BU200" s="1000"/>
      <c r="BV200" s="1000"/>
      <c r="BW200" s="1000"/>
      <c r="BX200" s="1000"/>
      <c r="BY200" s="1000"/>
      <c r="BZ200" s="1000"/>
      <c r="CA200" s="1000"/>
      <c r="CB200" s="1000"/>
      <c r="CC200" s="1000"/>
      <c r="CD200" s="1000"/>
      <c r="CE200" s="1000"/>
      <c r="CF200" s="1000"/>
      <c r="CG200" s="1000"/>
      <c r="CH200" s="1000"/>
      <c r="CI200" s="1000"/>
      <c r="CJ200" s="1000"/>
      <c r="CK200" s="1000"/>
      <c r="CL200" s="1000"/>
      <c r="CM200" s="1000"/>
      <c r="CN200" s="1000"/>
      <c r="CO200" s="1000"/>
      <c r="CP200" s="1000"/>
      <c r="CQ200" s="1000"/>
      <c r="CR200" s="1000"/>
      <c r="CS200" s="1000"/>
      <c r="CT200" s="1000"/>
      <c r="CU200" s="1000"/>
      <c r="CV200" s="1000"/>
      <c r="CW200" s="1000"/>
      <c r="CX200" s="1000"/>
      <c r="CY200" s="1000"/>
      <c r="CZ200" s="1000"/>
      <c r="DA200" s="1000"/>
      <c r="DB200" s="1000"/>
      <c r="DC200" s="1000"/>
      <c r="DD200" s="1000"/>
      <c r="DE200" s="1000"/>
      <c r="DF200" s="1000"/>
      <c r="DG200" s="1000"/>
      <c r="DH200" s="1000"/>
      <c r="DI200" s="1000"/>
      <c r="DJ200" s="1000"/>
      <c r="DK200" s="1000"/>
      <c r="DL200" s="1000"/>
      <c r="DM200" s="1000"/>
      <c r="DN200" s="1000"/>
      <c r="DO200" s="1000"/>
      <c r="DP200" s="1000"/>
      <c r="DQ200" s="1000"/>
      <c r="DR200" s="1000"/>
      <c r="DS200" s="1000"/>
      <c r="DT200" s="1000"/>
      <c r="DU200" s="1000"/>
      <c r="DV200" s="1000"/>
      <c r="DW200" s="1000"/>
      <c r="DX200" s="1000"/>
      <c r="DY200" s="1000"/>
      <c r="DZ200" s="1000"/>
      <c r="EA200" s="1000"/>
      <c r="EB200" s="1000"/>
      <c r="EC200" s="1000"/>
      <c r="ED200" s="269" t="str">
        <f t="shared" si="2"/>
        <v>xxxxxxxxxxxxxxxxxxxxxxxxxxxxxxxxxxxxxxxxxxxxxxxxxxxxxxxxxxxxxxxxxxxxxxxxxxxxxxxxxxxxxxxxxxxxxxxxxxxxxxxxxxxxxxxxxxxxxxxxxxxxxxxx</v>
      </c>
    </row>
    <row r="201" spans="1:134" x14ac:dyDescent="0.2">
      <c r="A201" s="280">
        <v>5277</v>
      </c>
      <c r="B201" s="338" t="s">
        <v>238</v>
      </c>
      <c r="C201" s="1535">
        <f>SUMPRODUCT(SUMIF(' Subsidiary Trial Balance Input'!$A:$A,'Subsidiary TB Converter '!$G201:$EC201,' Subsidiary Trial Balance Input'!C:C))</f>
        <v>0</v>
      </c>
      <c r="D201" s="1535">
        <f>SUMPRODUCT(SUMIF(' Subsidiary Trial Balance Input'!$A:$A,'Subsidiary TB Converter '!$G201:$EC201,' Subsidiary Trial Balance Input'!D:D))</f>
        <v>0</v>
      </c>
      <c r="E201" s="1535">
        <f>SUMPRODUCT(SUMIF(' Subsidiary Trial Balance Input'!$A:$A,'Subsidiary TB Converter '!$G201:$EC201,' Subsidiary Trial Balance Input'!E:E))</f>
        <v>0</v>
      </c>
      <c r="F201" s="1535">
        <f>SUMPRODUCT(SUMIF(' Subsidiary Trial Balance Input'!$A:$A,'Subsidiary TB Converter '!$G201:$EC201,' Subsidiary Trial Balance Input'!F:F))</f>
        <v>0</v>
      </c>
      <c r="G201" s="1000"/>
      <c r="H201" s="1000"/>
      <c r="I201" s="1000"/>
      <c r="J201" s="1000"/>
      <c r="K201" s="1000"/>
      <c r="L201" s="1000"/>
      <c r="M201" s="1000"/>
      <c r="N201" s="1000"/>
      <c r="O201" s="1000"/>
      <c r="P201" s="1000"/>
      <c r="Q201" s="1000"/>
      <c r="R201" s="1000"/>
      <c r="S201" s="1000"/>
      <c r="T201" s="1000"/>
      <c r="U201" s="1000"/>
      <c r="V201" s="1000"/>
      <c r="W201" s="1000"/>
      <c r="X201" s="1000"/>
      <c r="Y201" s="1000"/>
      <c r="Z201" s="1000"/>
      <c r="AA201" s="1000"/>
      <c r="AB201" s="1000"/>
      <c r="AC201" s="1000"/>
      <c r="AD201" s="1000"/>
      <c r="AE201" s="1000"/>
      <c r="AF201" s="1000"/>
      <c r="AG201" s="1000"/>
      <c r="AH201" s="1000"/>
      <c r="AI201" s="1000"/>
      <c r="AJ201" s="1000"/>
      <c r="AK201" s="1000"/>
      <c r="AL201" s="1000"/>
      <c r="AM201" s="1000"/>
      <c r="AN201" s="1000"/>
      <c r="AO201" s="1000"/>
      <c r="AP201" s="1000"/>
      <c r="AQ201" s="1000"/>
      <c r="AR201" s="1000"/>
      <c r="AS201" s="1000"/>
      <c r="AT201" s="1000"/>
      <c r="AU201" s="1000"/>
      <c r="AV201" s="1000"/>
      <c r="AW201" s="1000"/>
      <c r="AX201" s="1000"/>
      <c r="AY201" s="1000"/>
      <c r="AZ201" s="1000"/>
      <c r="BA201" s="1000"/>
      <c r="BB201" s="1000"/>
      <c r="BC201" s="1000"/>
      <c r="BD201" s="1000"/>
      <c r="BE201" s="1000"/>
      <c r="BF201" s="1000"/>
      <c r="BG201" s="1000"/>
      <c r="BH201" s="1000"/>
      <c r="BI201" s="1000"/>
      <c r="BJ201" s="1000"/>
      <c r="BK201" s="1000"/>
      <c r="BL201" s="1000"/>
      <c r="BM201" s="1000"/>
      <c r="BN201" s="1000"/>
      <c r="BO201" s="1000"/>
      <c r="BP201" s="1000"/>
      <c r="BQ201" s="1000"/>
      <c r="BR201" s="1000"/>
      <c r="BS201" s="1000"/>
      <c r="BT201" s="1000"/>
      <c r="BU201" s="1000"/>
      <c r="BV201" s="1000"/>
      <c r="BW201" s="1000"/>
      <c r="BX201" s="1000"/>
      <c r="BY201" s="1000"/>
      <c r="BZ201" s="1000"/>
      <c r="CA201" s="1000"/>
      <c r="CB201" s="1000"/>
      <c r="CC201" s="1000"/>
      <c r="CD201" s="1000"/>
      <c r="CE201" s="1000"/>
      <c r="CF201" s="1000"/>
      <c r="CG201" s="1000"/>
      <c r="CH201" s="1000"/>
      <c r="CI201" s="1000"/>
      <c r="CJ201" s="1000"/>
      <c r="CK201" s="1000"/>
      <c r="CL201" s="1000"/>
      <c r="CM201" s="1000"/>
      <c r="CN201" s="1000"/>
      <c r="CO201" s="1000"/>
      <c r="CP201" s="1000"/>
      <c r="CQ201" s="1000"/>
      <c r="CR201" s="1000"/>
      <c r="CS201" s="1000"/>
      <c r="CT201" s="1000"/>
      <c r="CU201" s="1000"/>
      <c r="CV201" s="1000"/>
      <c r="CW201" s="1000"/>
      <c r="CX201" s="1000"/>
      <c r="CY201" s="1000"/>
      <c r="CZ201" s="1000"/>
      <c r="DA201" s="1000"/>
      <c r="DB201" s="1000"/>
      <c r="DC201" s="1000"/>
      <c r="DD201" s="1000"/>
      <c r="DE201" s="1000"/>
      <c r="DF201" s="1000"/>
      <c r="DG201" s="1000"/>
      <c r="DH201" s="1000"/>
      <c r="DI201" s="1000"/>
      <c r="DJ201" s="1000"/>
      <c r="DK201" s="1000"/>
      <c r="DL201" s="1000"/>
      <c r="DM201" s="1000"/>
      <c r="DN201" s="1000"/>
      <c r="DO201" s="1000"/>
      <c r="DP201" s="1000"/>
      <c r="DQ201" s="1000"/>
      <c r="DR201" s="1000"/>
      <c r="DS201" s="1000"/>
      <c r="DT201" s="1000"/>
      <c r="DU201" s="1000"/>
      <c r="DV201" s="1000"/>
      <c r="DW201" s="1000"/>
      <c r="DX201" s="1000"/>
      <c r="DY201" s="1000"/>
      <c r="DZ201" s="1000"/>
      <c r="EA201" s="1000"/>
      <c r="EB201" s="1000"/>
      <c r="EC201" s="1000"/>
      <c r="ED201" s="269" t="str">
        <f t="shared" si="2"/>
        <v>xxxxxxxxxxxxxxxxxxxxxxxxxxxxxxxxxxxxxxxxxxxxxxxxxxxxxxxxxxxxxxxxxxxxxxxxxxxxxxxxxxxxxxxxxxxxxxxxxxxxxxxxxxxxxxxxxxxxxxxxxxxxxxxx</v>
      </c>
    </row>
    <row r="202" spans="1:134" x14ac:dyDescent="0.2">
      <c r="A202" s="280"/>
      <c r="B202" s="922"/>
      <c r="C202" s="1535"/>
      <c r="D202" s="1535"/>
      <c r="E202" s="1535"/>
      <c r="F202" s="1535"/>
      <c r="G202" s="1020"/>
      <c r="H202" s="1020"/>
      <c r="I202" s="1020"/>
      <c r="J202" s="1020"/>
      <c r="K202" s="1020"/>
      <c r="L202" s="1020"/>
      <c r="M202" s="1020"/>
      <c r="N202" s="1020"/>
      <c r="O202" s="1020"/>
      <c r="P202" s="1020"/>
      <c r="Q202" s="1020"/>
      <c r="R202" s="1020"/>
      <c r="S202" s="1020"/>
      <c r="T202" s="1020"/>
      <c r="U202" s="1020"/>
      <c r="V202" s="1020"/>
      <c r="W202" s="1020"/>
      <c r="X202" s="1020"/>
      <c r="Y202" s="1020"/>
      <c r="Z202" s="1020"/>
      <c r="AA202" s="1020"/>
      <c r="AB202" s="1020"/>
      <c r="AC202" s="1020"/>
      <c r="AD202" s="1020"/>
      <c r="AE202" s="1020"/>
      <c r="AF202" s="1020"/>
      <c r="AG202" s="1020"/>
      <c r="AH202" s="1020"/>
      <c r="AI202" s="1020"/>
      <c r="AJ202" s="1020"/>
      <c r="AK202" s="1020"/>
      <c r="AL202" s="1020"/>
      <c r="AM202" s="1020"/>
      <c r="AN202" s="1020"/>
      <c r="AO202" s="1020"/>
      <c r="AP202" s="1020"/>
      <c r="AQ202" s="1020"/>
      <c r="AR202" s="1020"/>
      <c r="AS202" s="1020"/>
      <c r="AT202" s="1020"/>
      <c r="AU202" s="1020"/>
      <c r="AV202" s="1020"/>
      <c r="AW202" s="1020"/>
      <c r="AX202" s="1020"/>
      <c r="AY202" s="1020"/>
      <c r="AZ202" s="1020"/>
      <c r="BA202" s="1020"/>
      <c r="BB202" s="1020"/>
      <c r="BC202" s="1020"/>
      <c r="BD202" s="1020"/>
      <c r="BE202" s="1020"/>
      <c r="BF202" s="1020"/>
      <c r="BG202" s="1020"/>
      <c r="BH202" s="1020"/>
      <c r="BI202" s="1020"/>
      <c r="BJ202" s="1020"/>
      <c r="BK202" s="1020"/>
      <c r="BL202" s="1020"/>
      <c r="BM202" s="1020"/>
      <c r="BN202" s="1020"/>
      <c r="BO202" s="1020"/>
      <c r="BP202" s="1020"/>
      <c r="BQ202" s="1020"/>
      <c r="BR202" s="1020"/>
      <c r="BS202" s="1020"/>
      <c r="BT202" s="1020"/>
      <c r="BU202" s="1020"/>
      <c r="BV202" s="1020"/>
      <c r="BW202" s="1020"/>
      <c r="BX202" s="1020"/>
      <c r="BY202" s="1020"/>
      <c r="BZ202" s="1020"/>
      <c r="CA202" s="1020"/>
      <c r="CB202" s="1020"/>
      <c r="CC202" s="1020"/>
      <c r="CD202" s="1020"/>
      <c r="CE202" s="1020"/>
      <c r="CF202" s="1020"/>
      <c r="CG202" s="1020"/>
      <c r="CH202" s="1020"/>
      <c r="CI202" s="1020"/>
      <c r="CJ202" s="1020"/>
      <c r="CK202" s="1020"/>
      <c r="CL202" s="1020"/>
      <c r="CM202" s="1020"/>
      <c r="CN202" s="1020"/>
      <c r="CO202" s="1020"/>
      <c r="CP202" s="1020"/>
      <c r="CQ202" s="1020"/>
      <c r="CR202" s="1020"/>
      <c r="CS202" s="1020"/>
      <c r="CT202" s="1020"/>
      <c r="CU202" s="1020"/>
      <c r="CV202" s="1020"/>
      <c r="CW202" s="1020"/>
      <c r="CX202" s="1020"/>
      <c r="CY202" s="1020"/>
      <c r="CZ202" s="1020"/>
      <c r="DA202" s="1020"/>
      <c r="DB202" s="1020"/>
      <c r="DC202" s="1020"/>
      <c r="DD202" s="1020"/>
      <c r="DE202" s="1020"/>
      <c r="DF202" s="1020"/>
      <c r="DG202" s="1020"/>
      <c r="DH202" s="1020"/>
      <c r="DI202" s="1020"/>
      <c r="DJ202" s="1020"/>
      <c r="DK202" s="1020"/>
      <c r="DL202" s="1020"/>
      <c r="DM202" s="1020"/>
      <c r="DN202" s="1020"/>
      <c r="DO202" s="1020"/>
      <c r="DP202" s="1020"/>
      <c r="DQ202" s="1020"/>
      <c r="DR202" s="1020"/>
      <c r="DS202" s="1020"/>
      <c r="DT202" s="1020"/>
      <c r="DU202" s="1020"/>
      <c r="DV202" s="1020"/>
      <c r="DW202" s="1020"/>
      <c r="DX202" s="1020"/>
      <c r="DY202" s="1020"/>
      <c r="DZ202" s="1020"/>
      <c r="EA202" s="1020"/>
      <c r="EB202" s="1020"/>
      <c r="EC202" s="1020"/>
      <c r="ED202" s="269" t="str">
        <f t="shared" si="2"/>
        <v>xxxxxxxxxxxxxxxxxxxxxxxxxxxxxxxxxxxxxxxxxxxxxxxxxxxxxxxxxxxxxxxxxxxxxxxxxxxxxxxxxxxxxxxxxxxxxxxxxxxxxxxxxxxxxxxxxxxxxxxxxxxxxxxx</v>
      </c>
    </row>
    <row r="203" spans="1:134" x14ac:dyDescent="0.2">
      <c r="A203" s="342"/>
      <c r="B203" s="344" t="s">
        <v>239</v>
      </c>
      <c r="C203" s="1538"/>
      <c r="D203" s="1538"/>
      <c r="E203" s="1538"/>
      <c r="F203" s="1538"/>
      <c r="G203" s="1002"/>
      <c r="H203" s="1002"/>
      <c r="I203" s="1002"/>
      <c r="J203" s="1002"/>
      <c r="K203" s="1002"/>
      <c r="L203" s="1002"/>
      <c r="M203" s="1002"/>
      <c r="N203" s="1002"/>
      <c r="O203" s="1002"/>
      <c r="P203" s="1002"/>
      <c r="Q203" s="1002"/>
      <c r="R203" s="1002"/>
      <c r="S203" s="1002"/>
      <c r="T203" s="1002"/>
      <c r="U203" s="1002"/>
      <c r="V203" s="1002"/>
      <c r="W203" s="1002"/>
      <c r="X203" s="1002"/>
      <c r="Y203" s="1002"/>
      <c r="Z203" s="1002"/>
      <c r="AA203" s="1002"/>
      <c r="AB203" s="1002"/>
      <c r="AC203" s="1002"/>
      <c r="AD203" s="1002"/>
      <c r="AE203" s="1002"/>
      <c r="AF203" s="1002"/>
      <c r="AG203" s="1002"/>
      <c r="AH203" s="1002"/>
      <c r="AI203" s="1002"/>
      <c r="AJ203" s="1002"/>
      <c r="AK203" s="1002"/>
      <c r="AL203" s="1002"/>
      <c r="AM203" s="1002"/>
      <c r="AN203" s="1002"/>
      <c r="AO203" s="1002"/>
      <c r="AP203" s="1002"/>
      <c r="AQ203" s="1002"/>
      <c r="AR203" s="1002"/>
      <c r="AS203" s="1002"/>
      <c r="AT203" s="1002"/>
      <c r="AU203" s="1002"/>
      <c r="AV203" s="1002"/>
      <c r="AW203" s="1002"/>
      <c r="AX203" s="1002"/>
      <c r="AY203" s="1002"/>
      <c r="AZ203" s="1002"/>
      <c r="BA203" s="1002"/>
      <c r="BB203" s="1002"/>
      <c r="BC203" s="1002"/>
      <c r="BD203" s="1002"/>
      <c r="BE203" s="1002"/>
      <c r="BF203" s="1002"/>
      <c r="BG203" s="1002"/>
      <c r="BH203" s="1002"/>
      <c r="BI203" s="1002"/>
      <c r="BJ203" s="1002"/>
      <c r="BK203" s="1002"/>
      <c r="BL203" s="1002"/>
      <c r="BM203" s="1002"/>
      <c r="BN203" s="1002"/>
      <c r="BO203" s="1002"/>
      <c r="BP203" s="1002"/>
      <c r="BQ203" s="1002"/>
      <c r="BR203" s="1002"/>
      <c r="BS203" s="1002"/>
      <c r="BT203" s="1002"/>
      <c r="BU203" s="1002"/>
      <c r="BV203" s="1002"/>
      <c r="BW203" s="1002"/>
      <c r="BX203" s="1002"/>
      <c r="BY203" s="1002"/>
      <c r="BZ203" s="1002"/>
      <c r="CA203" s="1002"/>
      <c r="CB203" s="1002"/>
      <c r="CC203" s="1002"/>
      <c r="CD203" s="1002"/>
      <c r="CE203" s="1002"/>
      <c r="CF203" s="1002"/>
      <c r="CG203" s="1002"/>
      <c r="CH203" s="1002"/>
      <c r="CI203" s="1002"/>
      <c r="CJ203" s="1002"/>
      <c r="CK203" s="1002"/>
      <c r="CL203" s="1002"/>
      <c r="CM203" s="1002"/>
      <c r="CN203" s="1002"/>
      <c r="CO203" s="1002"/>
      <c r="CP203" s="1002"/>
      <c r="CQ203" s="1002"/>
      <c r="CR203" s="1002"/>
      <c r="CS203" s="1002"/>
      <c r="CT203" s="1002"/>
      <c r="CU203" s="1002"/>
      <c r="CV203" s="1002"/>
      <c r="CW203" s="1002"/>
      <c r="CX203" s="1002"/>
      <c r="CY203" s="1002"/>
      <c r="CZ203" s="1002"/>
      <c r="DA203" s="1002"/>
      <c r="DB203" s="1002"/>
      <c r="DC203" s="1002"/>
      <c r="DD203" s="1002"/>
      <c r="DE203" s="1002"/>
      <c r="DF203" s="1002"/>
      <c r="DG203" s="1002"/>
      <c r="DH203" s="1002"/>
      <c r="DI203" s="1002"/>
      <c r="DJ203" s="1002"/>
      <c r="DK203" s="1002"/>
      <c r="DL203" s="1002"/>
      <c r="DM203" s="1002"/>
      <c r="DN203" s="1002"/>
      <c r="DO203" s="1002"/>
      <c r="DP203" s="1002"/>
      <c r="DQ203" s="1002"/>
      <c r="DR203" s="1002"/>
      <c r="DS203" s="1002"/>
      <c r="DT203" s="1002"/>
      <c r="DU203" s="1002"/>
      <c r="DV203" s="1002"/>
      <c r="DW203" s="1002"/>
      <c r="DX203" s="1002"/>
      <c r="DY203" s="1002"/>
      <c r="DZ203" s="1002"/>
      <c r="EA203" s="1002"/>
      <c r="EB203" s="1002"/>
      <c r="EC203" s="1002"/>
      <c r="ED203" s="269" t="str">
        <f t="shared" si="2"/>
        <v>xxxxxxxxxxxxxxxxxxxxxxxxxxxxxxxxxxxxxxxxxxxxxxxxxxxxxxxxxxxxxxxxxxxxxxxxxxxxxxxxxxxxxxxxxxxxxxxxxxxxxxxxxxxxxxxxxxxxxxxxxxxxxxxx</v>
      </c>
    </row>
    <row r="204" spans="1:134" x14ac:dyDescent="0.2">
      <c r="A204" s="280"/>
      <c r="B204" s="909" t="s">
        <v>233</v>
      </c>
      <c r="C204" s="1535"/>
      <c r="D204" s="1535"/>
      <c r="E204" s="1535"/>
      <c r="F204" s="1535"/>
      <c r="G204" s="998"/>
      <c r="H204" s="998"/>
      <c r="I204" s="998"/>
      <c r="J204" s="998"/>
      <c r="K204" s="998"/>
      <c r="L204" s="998"/>
      <c r="M204" s="998"/>
      <c r="N204" s="998"/>
      <c r="O204" s="998"/>
      <c r="P204" s="998"/>
      <c r="Q204" s="998"/>
      <c r="R204" s="998"/>
      <c r="S204" s="998"/>
      <c r="T204" s="998"/>
      <c r="U204" s="998"/>
      <c r="V204" s="998"/>
      <c r="W204" s="998"/>
      <c r="X204" s="998"/>
      <c r="Y204" s="998"/>
      <c r="Z204" s="998"/>
      <c r="AA204" s="998"/>
      <c r="AB204" s="998"/>
      <c r="AC204" s="998"/>
      <c r="AD204" s="998"/>
      <c r="AE204" s="998"/>
      <c r="AF204" s="998"/>
      <c r="AG204" s="998"/>
      <c r="AH204" s="998"/>
      <c r="AI204" s="998"/>
      <c r="AJ204" s="998"/>
      <c r="AK204" s="998"/>
      <c r="AL204" s="998"/>
      <c r="AM204" s="998"/>
      <c r="AN204" s="998"/>
      <c r="AO204" s="998"/>
      <c r="AP204" s="998"/>
      <c r="AQ204" s="998"/>
      <c r="AR204" s="998"/>
      <c r="AS204" s="998"/>
      <c r="AT204" s="998"/>
      <c r="AU204" s="998"/>
      <c r="AV204" s="998"/>
      <c r="AW204" s="998"/>
      <c r="AX204" s="998"/>
      <c r="AY204" s="998"/>
      <c r="AZ204" s="998"/>
      <c r="BA204" s="998"/>
      <c r="BB204" s="998"/>
      <c r="BC204" s="998"/>
      <c r="BD204" s="998"/>
      <c r="BE204" s="998"/>
      <c r="BF204" s="998"/>
      <c r="BG204" s="998"/>
      <c r="BH204" s="998"/>
      <c r="BI204" s="998"/>
      <c r="BJ204" s="998"/>
      <c r="BK204" s="998"/>
      <c r="BL204" s="998"/>
      <c r="BM204" s="998"/>
      <c r="BN204" s="998"/>
      <c r="BO204" s="998"/>
      <c r="BP204" s="998"/>
      <c r="BQ204" s="998"/>
      <c r="BR204" s="998"/>
      <c r="BS204" s="998"/>
      <c r="BT204" s="998"/>
      <c r="BU204" s="998"/>
      <c r="BV204" s="998"/>
      <c r="BW204" s="998"/>
      <c r="BX204" s="998"/>
      <c r="BY204" s="998"/>
      <c r="BZ204" s="998"/>
      <c r="CA204" s="998"/>
      <c r="CB204" s="998"/>
      <c r="CC204" s="998"/>
      <c r="CD204" s="998"/>
      <c r="CE204" s="998"/>
      <c r="CF204" s="998"/>
      <c r="CG204" s="998"/>
      <c r="CH204" s="998"/>
      <c r="CI204" s="998"/>
      <c r="CJ204" s="998"/>
      <c r="CK204" s="998"/>
      <c r="CL204" s="998"/>
      <c r="CM204" s="998"/>
      <c r="CN204" s="998"/>
      <c r="CO204" s="998"/>
      <c r="CP204" s="998"/>
      <c r="CQ204" s="998"/>
      <c r="CR204" s="998"/>
      <c r="CS204" s="998"/>
      <c r="CT204" s="998"/>
      <c r="CU204" s="998"/>
      <c r="CV204" s="998"/>
      <c r="CW204" s="998"/>
      <c r="CX204" s="998"/>
      <c r="CY204" s="998"/>
      <c r="CZ204" s="998"/>
      <c r="DA204" s="998"/>
      <c r="DB204" s="998"/>
      <c r="DC204" s="998"/>
      <c r="DD204" s="998"/>
      <c r="DE204" s="998"/>
      <c r="DF204" s="998"/>
      <c r="DG204" s="998"/>
      <c r="DH204" s="998"/>
      <c r="DI204" s="998"/>
      <c r="DJ204" s="998"/>
      <c r="DK204" s="998"/>
      <c r="DL204" s="998"/>
      <c r="DM204" s="998"/>
      <c r="DN204" s="998"/>
      <c r="DO204" s="998"/>
      <c r="DP204" s="998"/>
      <c r="DQ204" s="998"/>
      <c r="DR204" s="998"/>
      <c r="DS204" s="998"/>
      <c r="DT204" s="998"/>
      <c r="DU204" s="998"/>
      <c r="DV204" s="998"/>
      <c r="DW204" s="998"/>
      <c r="DX204" s="998"/>
      <c r="DY204" s="998"/>
      <c r="DZ204" s="998"/>
      <c r="EA204" s="998"/>
      <c r="EB204" s="998"/>
      <c r="EC204" s="998"/>
      <c r="ED204" s="269" t="str">
        <f t="shared" si="2"/>
        <v>xxxxxxxxxxxxxxxxxxxxxxxxxxxxxxxxxxxxxxxxxxxxxxxxxxxxxxxxxxxxxxxxxxxxxxxxxxxxxxxxxxxxxxxxxxxxxxxxxxxxxxxxxxxxxxxxxxxxxxxxxxxxxxxx</v>
      </c>
    </row>
    <row r="205" spans="1:134" x14ac:dyDescent="0.2">
      <c r="A205" s="280">
        <v>5247</v>
      </c>
      <c r="B205" s="338" t="s">
        <v>240</v>
      </c>
      <c r="C205" s="1535">
        <f>SUMPRODUCT(SUMIF(' Subsidiary Trial Balance Input'!$A:$A,'Subsidiary TB Converter '!$G205:$EC205,' Subsidiary Trial Balance Input'!C:C))</f>
        <v>0</v>
      </c>
      <c r="D205" s="1535">
        <f>SUMPRODUCT(SUMIF(' Subsidiary Trial Balance Input'!$A:$A,'Subsidiary TB Converter '!$G205:$EC205,' Subsidiary Trial Balance Input'!D:D))</f>
        <v>0</v>
      </c>
      <c r="E205" s="1535">
        <f>SUMPRODUCT(SUMIF(' Subsidiary Trial Balance Input'!$A:$A,'Subsidiary TB Converter '!$G205:$EC205,' Subsidiary Trial Balance Input'!E:E))</f>
        <v>0</v>
      </c>
      <c r="F205" s="1535">
        <f>SUMPRODUCT(SUMIF(' Subsidiary Trial Balance Input'!$A:$A,'Subsidiary TB Converter '!$G205:$EC205,' Subsidiary Trial Balance Input'!F:F))</f>
        <v>0</v>
      </c>
      <c r="G205" s="1000"/>
      <c r="H205" s="1000"/>
      <c r="I205" s="1000"/>
      <c r="J205" s="1000"/>
      <c r="K205" s="1000"/>
      <c r="L205" s="1000"/>
      <c r="M205" s="1000"/>
      <c r="N205" s="1000"/>
      <c r="O205" s="1000"/>
      <c r="P205" s="1000"/>
      <c r="Q205" s="1000"/>
      <c r="R205" s="1000"/>
      <c r="S205" s="1000"/>
      <c r="T205" s="1000"/>
      <c r="U205" s="1000"/>
      <c r="V205" s="1000"/>
      <c r="W205" s="1000"/>
      <c r="X205" s="1000"/>
      <c r="Y205" s="1000"/>
      <c r="Z205" s="1000"/>
      <c r="AA205" s="1000"/>
      <c r="AB205" s="1000"/>
      <c r="AC205" s="1000"/>
      <c r="AD205" s="1000"/>
      <c r="AE205" s="1000"/>
      <c r="AF205" s="1000"/>
      <c r="AG205" s="1000"/>
      <c r="AH205" s="1000"/>
      <c r="AI205" s="1000"/>
      <c r="AJ205" s="1000"/>
      <c r="AK205" s="1000"/>
      <c r="AL205" s="1000"/>
      <c r="AM205" s="1000"/>
      <c r="AN205" s="1000"/>
      <c r="AO205" s="1000"/>
      <c r="AP205" s="1000"/>
      <c r="AQ205" s="1000"/>
      <c r="AR205" s="1000"/>
      <c r="AS205" s="1000"/>
      <c r="AT205" s="1000"/>
      <c r="AU205" s="1000"/>
      <c r="AV205" s="1000"/>
      <c r="AW205" s="1000"/>
      <c r="AX205" s="1000"/>
      <c r="AY205" s="1000"/>
      <c r="AZ205" s="1000"/>
      <c r="BA205" s="1000"/>
      <c r="BB205" s="1000"/>
      <c r="BC205" s="1000"/>
      <c r="BD205" s="1000"/>
      <c r="BE205" s="1000"/>
      <c r="BF205" s="1000"/>
      <c r="BG205" s="1000"/>
      <c r="BH205" s="1000"/>
      <c r="BI205" s="1000"/>
      <c r="BJ205" s="1000"/>
      <c r="BK205" s="1000"/>
      <c r="BL205" s="1000"/>
      <c r="BM205" s="1000"/>
      <c r="BN205" s="1000"/>
      <c r="BO205" s="1000"/>
      <c r="BP205" s="1000"/>
      <c r="BQ205" s="1000"/>
      <c r="BR205" s="1000"/>
      <c r="BS205" s="1000"/>
      <c r="BT205" s="1000"/>
      <c r="BU205" s="1000"/>
      <c r="BV205" s="1000"/>
      <c r="BW205" s="1000"/>
      <c r="BX205" s="1000"/>
      <c r="BY205" s="1000"/>
      <c r="BZ205" s="1000"/>
      <c r="CA205" s="1000"/>
      <c r="CB205" s="1000"/>
      <c r="CC205" s="1000"/>
      <c r="CD205" s="1000"/>
      <c r="CE205" s="1000"/>
      <c r="CF205" s="1000"/>
      <c r="CG205" s="1000"/>
      <c r="CH205" s="1000"/>
      <c r="CI205" s="1000"/>
      <c r="CJ205" s="1000"/>
      <c r="CK205" s="1000"/>
      <c r="CL205" s="1000"/>
      <c r="CM205" s="1000"/>
      <c r="CN205" s="1000"/>
      <c r="CO205" s="1000"/>
      <c r="CP205" s="1000"/>
      <c r="CQ205" s="1000"/>
      <c r="CR205" s="1000"/>
      <c r="CS205" s="1000"/>
      <c r="CT205" s="1000"/>
      <c r="CU205" s="1000"/>
      <c r="CV205" s="1000"/>
      <c r="CW205" s="1000"/>
      <c r="CX205" s="1000"/>
      <c r="CY205" s="1000"/>
      <c r="CZ205" s="1000"/>
      <c r="DA205" s="1000"/>
      <c r="DB205" s="1000"/>
      <c r="DC205" s="1000"/>
      <c r="DD205" s="1000"/>
      <c r="DE205" s="1000"/>
      <c r="DF205" s="1000"/>
      <c r="DG205" s="1000"/>
      <c r="DH205" s="1000"/>
      <c r="DI205" s="1000"/>
      <c r="DJ205" s="1000"/>
      <c r="DK205" s="1000"/>
      <c r="DL205" s="1000"/>
      <c r="DM205" s="1000"/>
      <c r="DN205" s="1000"/>
      <c r="DO205" s="1000"/>
      <c r="DP205" s="1000"/>
      <c r="DQ205" s="1000"/>
      <c r="DR205" s="1000"/>
      <c r="DS205" s="1000"/>
      <c r="DT205" s="1000"/>
      <c r="DU205" s="1000"/>
      <c r="DV205" s="1000"/>
      <c r="DW205" s="1000"/>
      <c r="DX205" s="1000"/>
      <c r="DY205" s="1000"/>
      <c r="DZ205" s="1000"/>
      <c r="EA205" s="1000"/>
      <c r="EB205" s="1000"/>
      <c r="EC205" s="1000"/>
      <c r="ED205" s="269" t="str">
        <f t="shared" si="2"/>
        <v>xxxxxxxxxxxxxxxxxxxxxxxxxxxxxxxxxxxxxxxxxxxxxxxxxxxxxxxxxxxxxxxxxxxxxxxxxxxxxxxxxxxxxxxxxxxxxxxxxxxxxxxxxxxxxxxxxxxxxxxxxxxxxxxx</v>
      </c>
    </row>
    <row r="206" spans="1:134" x14ac:dyDescent="0.2">
      <c r="A206" s="280">
        <v>5930</v>
      </c>
      <c r="B206" s="338" t="s">
        <v>241</v>
      </c>
      <c r="C206" s="1535">
        <f>SUMPRODUCT(SUMIF(' Subsidiary Trial Balance Input'!$A:$A,'Subsidiary TB Converter '!$G206:$EC206,' Subsidiary Trial Balance Input'!C:C))</f>
        <v>0</v>
      </c>
      <c r="D206" s="1535">
        <f>SUMPRODUCT(SUMIF(' Subsidiary Trial Balance Input'!$A:$A,'Subsidiary TB Converter '!$G206:$EC206,' Subsidiary Trial Balance Input'!D:D))</f>
        <v>0</v>
      </c>
      <c r="E206" s="1535">
        <f>SUMPRODUCT(SUMIF(' Subsidiary Trial Balance Input'!$A:$A,'Subsidiary TB Converter '!$G206:$EC206,' Subsidiary Trial Balance Input'!E:E))</f>
        <v>0</v>
      </c>
      <c r="F206" s="1535">
        <f>SUMPRODUCT(SUMIF(' Subsidiary Trial Balance Input'!$A:$A,'Subsidiary TB Converter '!$G206:$EC206,' Subsidiary Trial Balance Input'!F:F))</f>
        <v>0</v>
      </c>
      <c r="G206" s="1000"/>
      <c r="H206" s="1000"/>
      <c r="I206" s="1000"/>
      <c r="J206" s="1000"/>
      <c r="K206" s="1000"/>
      <c r="L206" s="1000"/>
      <c r="M206" s="1000"/>
      <c r="N206" s="1000"/>
      <c r="O206" s="1000"/>
      <c r="P206" s="1000"/>
      <c r="Q206" s="1000"/>
      <c r="R206" s="1000"/>
      <c r="S206" s="1000"/>
      <c r="T206" s="1000"/>
      <c r="U206" s="1000"/>
      <c r="V206" s="1000"/>
      <c r="W206" s="1000"/>
      <c r="X206" s="1000"/>
      <c r="Y206" s="1000"/>
      <c r="Z206" s="1000"/>
      <c r="AA206" s="1000"/>
      <c r="AB206" s="1000"/>
      <c r="AC206" s="1000"/>
      <c r="AD206" s="1000"/>
      <c r="AE206" s="1000"/>
      <c r="AF206" s="1000"/>
      <c r="AG206" s="1000"/>
      <c r="AH206" s="1000"/>
      <c r="AI206" s="1000"/>
      <c r="AJ206" s="1000"/>
      <c r="AK206" s="1000"/>
      <c r="AL206" s="1000"/>
      <c r="AM206" s="1000"/>
      <c r="AN206" s="1000"/>
      <c r="AO206" s="1000"/>
      <c r="AP206" s="1000"/>
      <c r="AQ206" s="1000"/>
      <c r="AR206" s="1000"/>
      <c r="AS206" s="1000"/>
      <c r="AT206" s="1000"/>
      <c r="AU206" s="1000"/>
      <c r="AV206" s="1000"/>
      <c r="AW206" s="1000"/>
      <c r="AX206" s="1000"/>
      <c r="AY206" s="1000"/>
      <c r="AZ206" s="1000"/>
      <c r="BA206" s="1000"/>
      <c r="BB206" s="1000"/>
      <c r="BC206" s="1000"/>
      <c r="BD206" s="1000"/>
      <c r="BE206" s="1000"/>
      <c r="BF206" s="1000"/>
      <c r="BG206" s="1000"/>
      <c r="BH206" s="1000"/>
      <c r="BI206" s="1000"/>
      <c r="BJ206" s="1000"/>
      <c r="BK206" s="1000"/>
      <c r="BL206" s="1000"/>
      <c r="BM206" s="1000"/>
      <c r="BN206" s="1000"/>
      <c r="BO206" s="1000"/>
      <c r="BP206" s="1000"/>
      <c r="BQ206" s="1000"/>
      <c r="BR206" s="1000"/>
      <c r="BS206" s="1000"/>
      <c r="BT206" s="1000"/>
      <c r="BU206" s="1000"/>
      <c r="BV206" s="1000"/>
      <c r="BW206" s="1000"/>
      <c r="BX206" s="1000"/>
      <c r="BY206" s="1000"/>
      <c r="BZ206" s="1000"/>
      <c r="CA206" s="1000"/>
      <c r="CB206" s="1000"/>
      <c r="CC206" s="1000"/>
      <c r="CD206" s="1000"/>
      <c r="CE206" s="1000"/>
      <c r="CF206" s="1000"/>
      <c r="CG206" s="1000"/>
      <c r="CH206" s="1000"/>
      <c r="CI206" s="1000"/>
      <c r="CJ206" s="1000"/>
      <c r="CK206" s="1000"/>
      <c r="CL206" s="1000"/>
      <c r="CM206" s="1000"/>
      <c r="CN206" s="1000"/>
      <c r="CO206" s="1000"/>
      <c r="CP206" s="1000"/>
      <c r="CQ206" s="1000"/>
      <c r="CR206" s="1000"/>
      <c r="CS206" s="1000"/>
      <c r="CT206" s="1000"/>
      <c r="CU206" s="1000"/>
      <c r="CV206" s="1000"/>
      <c r="CW206" s="1000"/>
      <c r="CX206" s="1000"/>
      <c r="CY206" s="1000"/>
      <c r="CZ206" s="1000"/>
      <c r="DA206" s="1000"/>
      <c r="DB206" s="1000"/>
      <c r="DC206" s="1000"/>
      <c r="DD206" s="1000"/>
      <c r="DE206" s="1000"/>
      <c r="DF206" s="1000"/>
      <c r="DG206" s="1000"/>
      <c r="DH206" s="1000"/>
      <c r="DI206" s="1000"/>
      <c r="DJ206" s="1000"/>
      <c r="DK206" s="1000"/>
      <c r="DL206" s="1000"/>
      <c r="DM206" s="1000"/>
      <c r="DN206" s="1000"/>
      <c r="DO206" s="1000"/>
      <c r="DP206" s="1000"/>
      <c r="DQ206" s="1000"/>
      <c r="DR206" s="1000"/>
      <c r="DS206" s="1000"/>
      <c r="DT206" s="1000"/>
      <c r="DU206" s="1000"/>
      <c r="DV206" s="1000"/>
      <c r="DW206" s="1000"/>
      <c r="DX206" s="1000"/>
      <c r="DY206" s="1000"/>
      <c r="DZ206" s="1000"/>
      <c r="EA206" s="1000"/>
      <c r="EB206" s="1000"/>
      <c r="EC206" s="1000"/>
      <c r="ED206" s="269" t="str">
        <f t="shared" si="2"/>
        <v>xxxxxxxxxxxxxxxxxxxxxxxxxxxxxxxxxxxxxxxxxxxxxxxxxxxxxxxxxxxxxxxxxxxxxxxxxxxxxxxxxxxxxxxxxxxxxxxxxxxxxxxxxxxxxxxxxxxxxxxxxxxxxxxx</v>
      </c>
    </row>
    <row r="207" spans="1:134" x14ac:dyDescent="0.2">
      <c r="A207" s="280"/>
      <c r="B207" s="922"/>
      <c r="C207" s="1535"/>
      <c r="D207" s="1535"/>
      <c r="E207" s="1535"/>
      <c r="F207" s="1535"/>
      <c r="G207" s="1020"/>
      <c r="H207" s="1020"/>
      <c r="I207" s="1020"/>
      <c r="J207" s="1020"/>
      <c r="K207" s="1020"/>
      <c r="L207" s="1020"/>
      <c r="M207" s="1020"/>
      <c r="N207" s="1020"/>
      <c r="O207" s="1020"/>
      <c r="P207" s="1020"/>
      <c r="Q207" s="1020"/>
      <c r="R207" s="1020"/>
      <c r="S207" s="1020"/>
      <c r="T207" s="1020"/>
      <c r="U207" s="1020"/>
      <c r="V207" s="1020"/>
      <c r="W207" s="1020"/>
      <c r="X207" s="1020"/>
      <c r="Y207" s="1020"/>
      <c r="Z207" s="1020"/>
      <c r="AA207" s="1020"/>
      <c r="AB207" s="1020"/>
      <c r="AC207" s="1020"/>
      <c r="AD207" s="1020"/>
      <c r="AE207" s="1020"/>
      <c r="AF207" s="1020"/>
      <c r="AG207" s="1020"/>
      <c r="AH207" s="1020"/>
      <c r="AI207" s="1020"/>
      <c r="AJ207" s="1020"/>
      <c r="AK207" s="1020"/>
      <c r="AL207" s="1020"/>
      <c r="AM207" s="1020"/>
      <c r="AN207" s="1020"/>
      <c r="AO207" s="1020"/>
      <c r="AP207" s="1020"/>
      <c r="AQ207" s="1020"/>
      <c r="AR207" s="1020"/>
      <c r="AS207" s="1020"/>
      <c r="AT207" s="1020"/>
      <c r="AU207" s="1020"/>
      <c r="AV207" s="1020"/>
      <c r="AW207" s="1020"/>
      <c r="AX207" s="1020"/>
      <c r="AY207" s="1020"/>
      <c r="AZ207" s="1020"/>
      <c r="BA207" s="1020"/>
      <c r="BB207" s="1020"/>
      <c r="BC207" s="1020"/>
      <c r="BD207" s="1020"/>
      <c r="BE207" s="1020"/>
      <c r="BF207" s="1020"/>
      <c r="BG207" s="1020"/>
      <c r="BH207" s="1020"/>
      <c r="BI207" s="1020"/>
      <c r="BJ207" s="1020"/>
      <c r="BK207" s="1020"/>
      <c r="BL207" s="1020"/>
      <c r="BM207" s="1020"/>
      <c r="BN207" s="1020"/>
      <c r="BO207" s="1020"/>
      <c r="BP207" s="1020"/>
      <c r="BQ207" s="1020"/>
      <c r="BR207" s="1020"/>
      <c r="BS207" s="1020"/>
      <c r="BT207" s="1020"/>
      <c r="BU207" s="1020"/>
      <c r="BV207" s="1020"/>
      <c r="BW207" s="1020"/>
      <c r="BX207" s="1020"/>
      <c r="BY207" s="1020"/>
      <c r="BZ207" s="1020"/>
      <c r="CA207" s="1020"/>
      <c r="CB207" s="1020"/>
      <c r="CC207" s="1020"/>
      <c r="CD207" s="1020"/>
      <c r="CE207" s="1020"/>
      <c r="CF207" s="1020"/>
      <c r="CG207" s="1020"/>
      <c r="CH207" s="1020"/>
      <c r="CI207" s="1020"/>
      <c r="CJ207" s="1020"/>
      <c r="CK207" s="1020"/>
      <c r="CL207" s="1020"/>
      <c r="CM207" s="1020"/>
      <c r="CN207" s="1020"/>
      <c r="CO207" s="1020"/>
      <c r="CP207" s="1020"/>
      <c r="CQ207" s="1020"/>
      <c r="CR207" s="1020"/>
      <c r="CS207" s="1020"/>
      <c r="CT207" s="1020"/>
      <c r="CU207" s="1020"/>
      <c r="CV207" s="1020"/>
      <c r="CW207" s="1020"/>
      <c r="CX207" s="1020"/>
      <c r="CY207" s="1020"/>
      <c r="CZ207" s="1020"/>
      <c r="DA207" s="1020"/>
      <c r="DB207" s="1020"/>
      <c r="DC207" s="1020"/>
      <c r="DD207" s="1020"/>
      <c r="DE207" s="1020"/>
      <c r="DF207" s="1020"/>
      <c r="DG207" s="1020"/>
      <c r="DH207" s="1020"/>
      <c r="DI207" s="1020"/>
      <c r="DJ207" s="1020"/>
      <c r="DK207" s="1020"/>
      <c r="DL207" s="1020"/>
      <c r="DM207" s="1020"/>
      <c r="DN207" s="1020"/>
      <c r="DO207" s="1020"/>
      <c r="DP207" s="1020"/>
      <c r="DQ207" s="1020"/>
      <c r="DR207" s="1020"/>
      <c r="DS207" s="1020"/>
      <c r="DT207" s="1020"/>
      <c r="DU207" s="1020"/>
      <c r="DV207" s="1020"/>
      <c r="DW207" s="1020"/>
      <c r="DX207" s="1020"/>
      <c r="DY207" s="1020"/>
      <c r="DZ207" s="1020"/>
      <c r="EA207" s="1020"/>
      <c r="EB207" s="1020"/>
      <c r="EC207" s="1020"/>
      <c r="ED207" s="269" t="str">
        <f t="shared" si="2"/>
        <v>xxxxxxxxxxxxxxxxxxxxxxxxxxxxxxxxxxxxxxxxxxxxxxxxxxxxxxxxxxxxxxxxxxxxxxxxxxxxxxxxxxxxxxxxxxxxxxxxxxxxxxxxxxxxxxxxxxxxxxxxxxxxxxxx</v>
      </c>
    </row>
    <row r="208" spans="1:134" x14ac:dyDescent="0.2">
      <c r="A208" s="342"/>
      <c r="B208" s="344" t="s">
        <v>242</v>
      </c>
      <c r="C208" s="1538"/>
      <c r="D208" s="1538"/>
      <c r="E208" s="1538"/>
      <c r="F208" s="1538"/>
      <c r="G208" s="1002"/>
      <c r="H208" s="1002"/>
      <c r="I208" s="1002"/>
      <c r="J208" s="1002"/>
      <c r="K208" s="1002"/>
      <c r="L208" s="1002"/>
      <c r="M208" s="1002"/>
      <c r="N208" s="1002"/>
      <c r="O208" s="1002"/>
      <c r="P208" s="1002"/>
      <c r="Q208" s="1002"/>
      <c r="R208" s="1002"/>
      <c r="S208" s="1002"/>
      <c r="T208" s="1002"/>
      <c r="U208" s="1002"/>
      <c r="V208" s="1002"/>
      <c r="W208" s="1002"/>
      <c r="X208" s="1002"/>
      <c r="Y208" s="1002"/>
      <c r="Z208" s="1002"/>
      <c r="AA208" s="1002"/>
      <c r="AB208" s="1002"/>
      <c r="AC208" s="1002"/>
      <c r="AD208" s="1002"/>
      <c r="AE208" s="1002"/>
      <c r="AF208" s="1002"/>
      <c r="AG208" s="1002"/>
      <c r="AH208" s="1002"/>
      <c r="AI208" s="1002"/>
      <c r="AJ208" s="1002"/>
      <c r="AK208" s="1002"/>
      <c r="AL208" s="1002"/>
      <c r="AM208" s="1002"/>
      <c r="AN208" s="1002"/>
      <c r="AO208" s="1002"/>
      <c r="AP208" s="1002"/>
      <c r="AQ208" s="1002"/>
      <c r="AR208" s="1002"/>
      <c r="AS208" s="1002"/>
      <c r="AT208" s="1002"/>
      <c r="AU208" s="1002"/>
      <c r="AV208" s="1002"/>
      <c r="AW208" s="1002"/>
      <c r="AX208" s="1002"/>
      <c r="AY208" s="1002"/>
      <c r="AZ208" s="1002"/>
      <c r="BA208" s="1002"/>
      <c r="BB208" s="1002"/>
      <c r="BC208" s="1002"/>
      <c r="BD208" s="1002"/>
      <c r="BE208" s="1002"/>
      <c r="BF208" s="1002"/>
      <c r="BG208" s="1002"/>
      <c r="BH208" s="1002"/>
      <c r="BI208" s="1002"/>
      <c r="BJ208" s="1002"/>
      <c r="BK208" s="1002"/>
      <c r="BL208" s="1002"/>
      <c r="BM208" s="1002"/>
      <c r="BN208" s="1002"/>
      <c r="BO208" s="1002"/>
      <c r="BP208" s="1002"/>
      <c r="BQ208" s="1002"/>
      <c r="BR208" s="1002"/>
      <c r="BS208" s="1002"/>
      <c r="BT208" s="1002"/>
      <c r="BU208" s="1002"/>
      <c r="BV208" s="1002"/>
      <c r="BW208" s="1002"/>
      <c r="BX208" s="1002"/>
      <c r="BY208" s="1002"/>
      <c r="BZ208" s="1002"/>
      <c r="CA208" s="1002"/>
      <c r="CB208" s="1002"/>
      <c r="CC208" s="1002"/>
      <c r="CD208" s="1002"/>
      <c r="CE208" s="1002"/>
      <c r="CF208" s="1002"/>
      <c r="CG208" s="1002"/>
      <c r="CH208" s="1002"/>
      <c r="CI208" s="1002"/>
      <c r="CJ208" s="1002"/>
      <c r="CK208" s="1002"/>
      <c r="CL208" s="1002"/>
      <c r="CM208" s="1002"/>
      <c r="CN208" s="1002"/>
      <c r="CO208" s="1002"/>
      <c r="CP208" s="1002"/>
      <c r="CQ208" s="1002"/>
      <c r="CR208" s="1002"/>
      <c r="CS208" s="1002"/>
      <c r="CT208" s="1002"/>
      <c r="CU208" s="1002"/>
      <c r="CV208" s="1002"/>
      <c r="CW208" s="1002"/>
      <c r="CX208" s="1002"/>
      <c r="CY208" s="1002"/>
      <c r="CZ208" s="1002"/>
      <c r="DA208" s="1002"/>
      <c r="DB208" s="1002"/>
      <c r="DC208" s="1002"/>
      <c r="DD208" s="1002"/>
      <c r="DE208" s="1002"/>
      <c r="DF208" s="1002"/>
      <c r="DG208" s="1002"/>
      <c r="DH208" s="1002"/>
      <c r="DI208" s="1002"/>
      <c r="DJ208" s="1002"/>
      <c r="DK208" s="1002"/>
      <c r="DL208" s="1002"/>
      <c r="DM208" s="1002"/>
      <c r="DN208" s="1002"/>
      <c r="DO208" s="1002"/>
      <c r="DP208" s="1002"/>
      <c r="DQ208" s="1002"/>
      <c r="DR208" s="1002"/>
      <c r="DS208" s="1002"/>
      <c r="DT208" s="1002"/>
      <c r="DU208" s="1002"/>
      <c r="DV208" s="1002"/>
      <c r="DW208" s="1002"/>
      <c r="DX208" s="1002"/>
      <c r="DY208" s="1002"/>
      <c r="DZ208" s="1002"/>
      <c r="EA208" s="1002"/>
      <c r="EB208" s="1002"/>
      <c r="EC208" s="1002"/>
      <c r="ED208" s="269" t="str">
        <f t="shared" ref="ED208:ED260" si="3">CONCATENATE("x",G208,"x",H208,"x",I208,"x",J208,"x",K208,"x",L208,"x",M208,"x",N208,"x",O208,"x",P208,"x",Q208,"x",R208,"x",S208,"x",T208,"x",U208,"x",V208,"x",W208,"x",X208,"x",Y208,"x",Z208,"x",AA208,"x",AB208,"x",AC208,"x",AD208,"x",AE208,"x",AF208,"x",AG208,"x",AH208,"x",AI208,"x",AJ208,"x",AK208,"x",AL208,"x",AM208,"x",AN208,"x",AO208,"x",AP208,"x",AQ208,"x",AR208,"x",AS208,"x",AT208,"x",AU208,"x",AV208,"x",AW208,"x",AX208,"x",AY208,"x",AZ208,"x",BA208,"x",BB208,"x",BC208,"x",BD208,"x",BE208,"x",BF208,"x",BG208,"x",BH208,"x",BI208,"x",BJ208,"x",BK208,"x",BL208,"x",BM208,"x",BN208,"x",BO208,"x",BP208,"x",BQ208,"x",BR208,"x",BS208,"x",BT208,"x",BU208,"x",BV208,"x",BW208,"x",BX208,"x",BY208,"x",BZ208,"x",CA208,"x",CB208,"x",CC208,"x",CD208,"x",CE208,"x",CF208,"x",CG208,"x",CH208,"x",CI208,"x",CJ208,"x",CK208,"x",CL208,"x",CM208,"x",CN208,"x",CO208,"x",CP208,"x",CQ208,"x",CR208,"x",CS208,"x",CT208,"x",CU208,"x",CV208,"x",CW208,"x",CX208,"x",CY208,"x",CZ208,"x",DA208,"x",DB208,"x",DC208,"x",DD208,"x",DE208,"x",DF208,"x",DG208,"x",DH208,"x",DI208,"x",DJ208,"x",DK208,"x",DL208,"x",DM208,"x",DN208,"x",DO208,"x",DP208,"x",DQ208,"x",DR208,"x",DS208,"x",DT208,"x",DU208,"x",DV208,"x",DW208,"x",DX208,"x",DY208,"x",DZ208,"x",EA208,"x",EB208,"x",EC208,"x")</f>
        <v>xxxxxxxxxxxxxxxxxxxxxxxxxxxxxxxxxxxxxxxxxxxxxxxxxxxxxxxxxxxxxxxxxxxxxxxxxxxxxxxxxxxxxxxxxxxxxxxxxxxxxxxxxxxxxxxxxxxxxxxxxxxxxxxx</v>
      </c>
    </row>
    <row r="209" spans="1:134" x14ac:dyDescent="0.2">
      <c r="A209" s="280"/>
      <c r="B209" s="909" t="s">
        <v>233</v>
      </c>
      <c r="C209" s="1535"/>
      <c r="D209" s="1535"/>
      <c r="E209" s="1535"/>
      <c r="F209" s="1535"/>
      <c r="G209" s="998"/>
      <c r="H209" s="998"/>
      <c r="I209" s="998"/>
      <c r="J209" s="998"/>
      <c r="K209" s="998"/>
      <c r="L209" s="998"/>
      <c r="M209" s="998"/>
      <c r="N209" s="998"/>
      <c r="O209" s="998"/>
      <c r="P209" s="998"/>
      <c r="Q209" s="998"/>
      <c r="R209" s="998"/>
      <c r="S209" s="998"/>
      <c r="T209" s="998"/>
      <c r="U209" s="998"/>
      <c r="V209" s="998"/>
      <c r="W209" s="998"/>
      <c r="X209" s="998"/>
      <c r="Y209" s="998"/>
      <c r="Z209" s="998"/>
      <c r="AA209" s="998"/>
      <c r="AB209" s="998"/>
      <c r="AC209" s="998"/>
      <c r="AD209" s="998"/>
      <c r="AE209" s="998"/>
      <c r="AF209" s="998"/>
      <c r="AG209" s="998"/>
      <c r="AH209" s="998"/>
      <c r="AI209" s="998"/>
      <c r="AJ209" s="998"/>
      <c r="AK209" s="998"/>
      <c r="AL209" s="998"/>
      <c r="AM209" s="998"/>
      <c r="AN209" s="998"/>
      <c r="AO209" s="998"/>
      <c r="AP209" s="998"/>
      <c r="AQ209" s="998"/>
      <c r="AR209" s="998"/>
      <c r="AS209" s="998"/>
      <c r="AT209" s="998"/>
      <c r="AU209" s="998"/>
      <c r="AV209" s="998"/>
      <c r="AW209" s="998"/>
      <c r="AX209" s="998"/>
      <c r="AY209" s="998"/>
      <c r="AZ209" s="998"/>
      <c r="BA209" s="998"/>
      <c r="BB209" s="998"/>
      <c r="BC209" s="998"/>
      <c r="BD209" s="998"/>
      <c r="BE209" s="998"/>
      <c r="BF209" s="998"/>
      <c r="BG209" s="998"/>
      <c r="BH209" s="998"/>
      <c r="BI209" s="998"/>
      <c r="BJ209" s="998"/>
      <c r="BK209" s="998"/>
      <c r="BL209" s="998"/>
      <c r="BM209" s="998"/>
      <c r="BN209" s="998"/>
      <c r="BO209" s="998"/>
      <c r="BP209" s="998"/>
      <c r="BQ209" s="998"/>
      <c r="BR209" s="998"/>
      <c r="BS209" s="998"/>
      <c r="BT209" s="998"/>
      <c r="BU209" s="998"/>
      <c r="BV209" s="998"/>
      <c r="BW209" s="998"/>
      <c r="BX209" s="998"/>
      <c r="BY209" s="998"/>
      <c r="BZ209" s="998"/>
      <c r="CA209" s="998"/>
      <c r="CB209" s="998"/>
      <c r="CC209" s="998"/>
      <c r="CD209" s="998"/>
      <c r="CE209" s="998"/>
      <c r="CF209" s="998"/>
      <c r="CG209" s="998"/>
      <c r="CH209" s="998"/>
      <c r="CI209" s="998"/>
      <c r="CJ209" s="998"/>
      <c r="CK209" s="998"/>
      <c r="CL209" s="998"/>
      <c r="CM209" s="998"/>
      <c r="CN209" s="998"/>
      <c r="CO209" s="998"/>
      <c r="CP209" s="998"/>
      <c r="CQ209" s="998"/>
      <c r="CR209" s="998"/>
      <c r="CS209" s="998"/>
      <c r="CT209" s="998"/>
      <c r="CU209" s="998"/>
      <c r="CV209" s="998"/>
      <c r="CW209" s="998"/>
      <c r="CX209" s="998"/>
      <c r="CY209" s="998"/>
      <c r="CZ209" s="998"/>
      <c r="DA209" s="998"/>
      <c r="DB209" s="998"/>
      <c r="DC209" s="998"/>
      <c r="DD209" s="998"/>
      <c r="DE209" s="998"/>
      <c r="DF209" s="998"/>
      <c r="DG209" s="998"/>
      <c r="DH209" s="998"/>
      <c r="DI209" s="998"/>
      <c r="DJ209" s="998"/>
      <c r="DK209" s="998"/>
      <c r="DL209" s="998"/>
      <c r="DM209" s="998"/>
      <c r="DN209" s="998"/>
      <c r="DO209" s="998"/>
      <c r="DP209" s="998"/>
      <c r="DQ209" s="998"/>
      <c r="DR209" s="998"/>
      <c r="DS209" s="998"/>
      <c r="DT209" s="998"/>
      <c r="DU209" s="998"/>
      <c r="DV209" s="998"/>
      <c r="DW209" s="998"/>
      <c r="DX209" s="998"/>
      <c r="DY209" s="998"/>
      <c r="DZ209" s="998"/>
      <c r="EA209" s="998"/>
      <c r="EB209" s="998"/>
      <c r="EC209" s="998"/>
      <c r="ED209" s="269" t="str">
        <f t="shared" si="3"/>
        <v>xxxxxxxxxxxxxxxxxxxxxxxxxxxxxxxxxxxxxxxxxxxxxxxxxxxxxxxxxxxxxxxxxxxxxxxxxxxxxxxxxxxxxxxxxxxxxxxxxxxxxxxxxxxxxxxxxxxxxxxxxxxxxxxx</v>
      </c>
    </row>
    <row r="210" spans="1:134" x14ac:dyDescent="0.2">
      <c r="A210" s="280">
        <v>5240</v>
      </c>
      <c r="B210" s="338" t="s">
        <v>243</v>
      </c>
      <c r="C210" s="1535">
        <f>SUMPRODUCT(SUMIF(' Subsidiary Trial Balance Input'!$A:$A,'Subsidiary TB Converter '!$G210:$EC210,' Subsidiary Trial Balance Input'!C:C))</f>
        <v>0</v>
      </c>
      <c r="D210" s="1535">
        <f>SUMPRODUCT(SUMIF(' Subsidiary Trial Balance Input'!$A:$A,'Subsidiary TB Converter '!$G210:$EC210,' Subsidiary Trial Balance Input'!D:D))</f>
        <v>0</v>
      </c>
      <c r="E210" s="1535">
        <f>SUMPRODUCT(SUMIF(' Subsidiary Trial Balance Input'!$A:$A,'Subsidiary TB Converter '!$G210:$EC210,' Subsidiary Trial Balance Input'!E:E))</f>
        <v>0</v>
      </c>
      <c r="F210" s="1535">
        <f>SUMPRODUCT(SUMIF(' Subsidiary Trial Balance Input'!$A:$A,'Subsidiary TB Converter '!$G210:$EC210,' Subsidiary Trial Balance Input'!F:F))</f>
        <v>0</v>
      </c>
      <c r="G210" s="1000"/>
      <c r="H210" s="1000"/>
      <c r="I210" s="1000"/>
      <c r="J210" s="1000"/>
      <c r="K210" s="1000"/>
      <c r="L210" s="1000"/>
      <c r="M210" s="1000"/>
      <c r="N210" s="1000"/>
      <c r="O210" s="1000"/>
      <c r="P210" s="1000"/>
      <c r="Q210" s="1000"/>
      <c r="R210" s="1000"/>
      <c r="S210" s="1000"/>
      <c r="T210" s="1000"/>
      <c r="U210" s="1000"/>
      <c r="V210" s="1000"/>
      <c r="W210" s="1000"/>
      <c r="X210" s="1000"/>
      <c r="Y210" s="1000"/>
      <c r="Z210" s="1000"/>
      <c r="AA210" s="1000"/>
      <c r="AB210" s="1000"/>
      <c r="AC210" s="1000"/>
      <c r="AD210" s="1000"/>
      <c r="AE210" s="1000"/>
      <c r="AF210" s="1000"/>
      <c r="AG210" s="1000"/>
      <c r="AH210" s="1000"/>
      <c r="AI210" s="1000"/>
      <c r="AJ210" s="1000"/>
      <c r="AK210" s="1000"/>
      <c r="AL210" s="1000"/>
      <c r="AM210" s="1000"/>
      <c r="AN210" s="1000"/>
      <c r="AO210" s="1000"/>
      <c r="AP210" s="1000"/>
      <c r="AQ210" s="1000"/>
      <c r="AR210" s="1000"/>
      <c r="AS210" s="1000"/>
      <c r="AT210" s="1000"/>
      <c r="AU210" s="1000"/>
      <c r="AV210" s="1000"/>
      <c r="AW210" s="1000"/>
      <c r="AX210" s="1000"/>
      <c r="AY210" s="1000"/>
      <c r="AZ210" s="1000"/>
      <c r="BA210" s="1000"/>
      <c r="BB210" s="1000"/>
      <c r="BC210" s="1000"/>
      <c r="BD210" s="1000"/>
      <c r="BE210" s="1000"/>
      <c r="BF210" s="1000"/>
      <c r="BG210" s="1000"/>
      <c r="BH210" s="1000"/>
      <c r="BI210" s="1000"/>
      <c r="BJ210" s="1000"/>
      <c r="BK210" s="1000"/>
      <c r="BL210" s="1000"/>
      <c r="BM210" s="1000"/>
      <c r="BN210" s="1000"/>
      <c r="BO210" s="1000"/>
      <c r="BP210" s="1000"/>
      <c r="BQ210" s="1000"/>
      <c r="BR210" s="1000"/>
      <c r="BS210" s="1000"/>
      <c r="BT210" s="1000"/>
      <c r="BU210" s="1000"/>
      <c r="BV210" s="1000"/>
      <c r="BW210" s="1000"/>
      <c r="BX210" s="1000"/>
      <c r="BY210" s="1000"/>
      <c r="BZ210" s="1000"/>
      <c r="CA210" s="1000"/>
      <c r="CB210" s="1000"/>
      <c r="CC210" s="1000"/>
      <c r="CD210" s="1000"/>
      <c r="CE210" s="1000"/>
      <c r="CF210" s="1000"/>
      <c r="CG210" s="1000"/>
      <c r="CH210" s="1000"/>
      <c r="CI210" s="1000"/>
      <c r="CJ210" s="1000"/>
      <c r="CK210" s="1000"/>
      <c r="CL210" s="1000"/>
      <c r="CM210" s="1000"/>
      <c r="CN210" s="1000"/>
      <c r="CO210" s="1000"/>
      <c r="CP210" s="1000"/>
      <c r="CQ210" s="1000"/>
      <c r="CR210" s="1000"/>
      <c r="CS210" s="1000"/>
      <c r="CT210" s="1000"/>
      <c r="CU210" s="1000"/>
      <c r="CV210" s="1000"/>
      <c r="CW210" s="1000"/>
      <c r="CX210" s="1000"/>
      <c r="CY210" s="1000"/>
      <c r="CZ210" s="1000"/>
      <c r="DA210" s="1000"/>
      <c r="DB210" s="1000"/>
      <c r="DC210" s="1000"/>
      <c r="DD210" s="1000"/>
      <c r="DE210" s="1000"/>
      <c r="DF210" s="1000"/>
      <c r="DG210" s="1000"/>
      <c r="DH210" s="1000"/>
      <c r="DI210" s="1000"/>
      <c r="DJ210" s="1000"/>
      <c r="DK210" s="1000"/>
      <c r="DL210" s="1000"/>
      <c r="DM210" s="1000"/>
      <c r="DN210" s="1000"/>
      <c r="DO210" s="1000"/>
      <c r="DP210" s="1000"/>
      <c r="DQ210" s="1000"/>
      <c r="DR210" s="1000"/>
      <c r="DS210" s="1000"/>
      <c r="DT210" s="1000"/>
      <c r="DU210" s="1000"/>
      <c r="DV210" s="1000"/>
      <c r="DW210" s="1000"/>
      <c r="DX210" s="1000"/>
      <c r="DY210" s="1000"/>
      <c r="DZ210" s="1000"/>
      <c r="EA210" s="1000"/>
      <c r="EB210" s="1000"/>
      <c r="EC210" s="1000"/>
      <c r="ED210" s="269" t="str">
        <f t="shared" si="3"/>
        <v>xxxxxxxxxxxxxxxxxxxxxxxxxxxxxxxxxxxxxxxxxxxxxxxxxxxxxxxxxxxxxxxxxxxxxxxxxxxxxxxxxxxxxxxxxxxxxxxxxxxxxxxxxxxxxxxxxxxxxxxxxxxxxxxx</v>
      </c>
    </row>
    <row r="211" spans="1:134" x14ac:dyDescent="0.2">
      <c r="A211" s="280">
        <v>5227</v>
      </c>
      <c r="B211" s="338" t="s">
        <v>244</v>
      </c>
      <c r="C211" s="1535">
        <f>SUMPRODUCT(SUMIF(' Subsidiary Trial Balance Input'!$A:$A,'Subsidiary TB Converter '!$G211:$EC211,' Subsidiary Trial Balance Input'!C:C))</f>
        <v>0</v>
      </c>
      <c r="D211" s="1535">
        <f>SUMPRODUCT(SUMIF(' Subsidiary Trial Balance Input'!$A:$A,'Subsidiary TB Converter '!$G211:$EC211,' Subsidiary Trial Balance Input'!D:D))</f>
        <v>0</v>
      </c>
      <c r="E211" s="1535">
        <f>SUMPRODUCT(SUMIF(' Subsidiary Trial Balance Input'!$A:$A,'Subsidiary TB Converter '!$G211:$EC211,' Subsidiary Trial Balance Input'!E:E))</f>
        <v>0</v>
      </c>
      <c r="F211" s="1535">
        <f>SUMPRODUCT(SUMIF(' Subsidiary Trial Balance Input'!$A:$A,'Subsidiary TB Converter '!$G211:$EC211,' Subsidiary Trial Balance Input'!F:F))</f>
        <v>0</v>
      </c>
      <c r="G211" s="1000"/>
      <c r="H211" s="1000"/>
      <c r="I211" s="1000"/>
      <c r="J211" s="1000"/>
      <c r="K211" s="1000"/>
      <c r="L211" s="1000"/>
      <c r="M211" s="1000"/>
      <c r="N211" s="1000"/>
      <c r="O211" s="1000"/>
      <c r="P211" s="1000"/>
      <c r="Q211" s="1000"/>
      <c r="R211" s="1000"/>
      <c r="S211" s="1000"/>
      <c r="T211" s="1000"/>
      <c r="U211" s="1000"/>
      <c r="V211" s="1000"/>
      <c r="W211" s="1000"/>
      <c r="X211" s="1000"/>
      <c r="Y211" s="1000"/>
      <c r="Z211" s="1000"/>
      <c r="AA211" s="1000"/>
      <c r="AB211" s="1000"/>
      <c r="AC211" s="1000"/>
      <c r="AD211" s="1000"/>
      <c r="AE211" s="1000"/>
      <c r="AF211" s="1000"/>
      <c r="AG211" s="1000"/>
      <c r="AH211" s="1000"/>
      <c r="AI211" s="1000"/>
      <c r="AJ211" s="1000"/>
      <c r="AK211" s="1000"/>
      <c r="AL211" s="1000"/>
      <c r="AM211" s="1000"/>
      <c r="AN211" s="1000"/>
      <c r="AO211" s="1000"/>
      <c r="AP211" s="1000"/>
      <c r="AQ211" s="1000"/>
      <c r="AR211" s="1000"/>
      <c r="AS211" s="1000"/>
      <c r="AT211" s="1000"/>
      <c r="AU211" s="1000"/>
      <c r="AV211" s="1000"/>
      <c r="AW211" s="1000"/>
      <c r="AX211" s="1000"/>
      <c r="AY211" s="1000"/>
      <c r="AZ211" s="1000"/>
      <c r="BA211" s="1000"/>
      <c r="BB211" s="1000"/>
      <c r="BC211" s="1000"/>
      <c r="BD211" s="1000"/>
      <c r="BE211" s="1000"/>
      <c r="BF211" s="1000"/>
      <c r="BG211" s="1000"/>
      <c r="BH211" s="1000"/>
      <c r="BI211" s="1000"/>
      <c r="BJ211" s="1000"/>
      <c r="BK211" s="1000"/>
      <c r="BL211" s="1000"/>
      <c r="BM211" s="1000"/>
      <c r="BN211" s="1000"/>
      <c r="BO211" s="1000"/>
      <c r="BP211" s="1000"/>
      <c r="BQ211" s="1000"/>
      <c r="BR211" s="1000"/>
      <c r="BS211" s="1000"/>
      <c r="BT211" s="1000"/>
      <c r="BU211" s="1000"/>
      <c r="BV211" s="1000"/>
      <c r="BW211" s="1000"/>
      <c r="BX211" s="1000"/>
      <c r="BY211" s="1000"/>
      <c r="BZ211" s="1000"/>
      <c r="CA211" s="1000"/>
      <c r="CB211" s="1000"/>
      <c r="CC211" s="1000"/>
      <c r="CD211" s="1000"/>
      <c r="CE211" s="1000"/>
      <c r="CF211" s="1000"/>
      <c r="CG211" s="1000"/>
      <c r="CH211" s="1000"/>
      <c r="CI211" s="1000"/>
      <c r="CJ211" s="1000"/>
      <c r="CK211" s="1000"/>
      <c r="CL211" s="1000"/>
      <c r="CM211" s="1000"/>
      <c r="CN211" s="1000"/>
      <c r="CO211" s="1000"/>
      <c r="CP211" s="1000"/>
      <c r="CQ211" s="1000"/>
      <c r="CR211" s="1000"/>
      <c r="CS211" s="1000"/>
      <c r="CT211" s="1000"/>
      <c r="CU211" s="1000"/>
      <c r="CV211" s="1000"/>
      <c r="CW211" s="1000"/>
      <c r="CX211" s="1000"/>
      <c r="CY211" s="1000"/>
      <c r="CZ211" s="1000"/>
      <c r="DA211" s="1000"/>
      <c r="DB211" s="1000"/>
      <c r="DC211" s="1000"/>
      <c r="DD211" s="1000"/>
      <c r="DE211" s="1000"/>
      <c r="DF211" s="1000"/>
      <c r="DG211" s="1000"/>
      <c r="DH211" s="1000"/>
      <c r="DI211" s="1000"/>
      <c r="DJ211" s="1000"/>
      <c r="DK211" s="1000"/>
      <c r="DL211" s="1000"/>
      <c r="DM211" s="1000"/>
      <c r="DN211" s="1000"/>
      <c r="DO211" s="1000"/>
      <c r="DP211" s="1000"/>
      <c r="DQ211" s="1000"/>
      <c r="DR211" s="1000"/>
      <c r="DS211" s="1000"/>
      <c r="DT211" s="1000"/>
      <c r="DU211" s="1000"/>
      <c r="DV211" s="1000"/>
      <c r="DW211" s="1000"/>
      <c r="DX211" s="1000"/>
      <c r="DY211" s="1000"/>
      <c r="DZ211" s="1000"/>
      <c r="EA211" s="1000"/>
      <c r="EB211" s="1000"/>
      <c r="EC211" s="1000"/>
      <c r="ED211" s="269" t="str">
        <f t="shared" si="3"/>
        <v>xxxxxxxxxxxxxxxxxxxxxxxxxxxxxxxxxxxxxxxxxxxxxxxxxxxxxxxxxxxxxxxxxxxxxxxxxxxxxxxxxxxxxxxxxxxxxxxxxxxxxxxxxxxxxxxxxxxxxxxxxxxxxxxx</v>
      </c>
    </row>
    <row r="212" spans="1:134" x14ac:dyDescent="0.2">
      <c r="A212" s="280">
        <v>5228</v>
      </c>
      <c r="B212" s="338" t="s">
        <v>245</v>
      </c>
      <c r="C212" s="1535">
        <f>SUMPRODUCT(SUMIF(' Subsidiary Trial Balance Input'!$A:$A,'Subsidiary TB Converter '!$G212:$EC212,' Subsidiary Trial Balance Input'!C:C))</f>
        <v>0</v>
      </c>
      <c r="D212" s="1535">
        <f>SUMPRODUCT(SUMIF(' Subsidiary Trial Balance Input'!$A:$A,'Subsidiary TB Converter '!$G212:$EC212,' Subsidiary Trial Balance Input'!D:D))</f>
        <v>0</v>
      </c>
      <c r="E212" s="1535">
        <f>SUMPRODUCT(SUMIF(' Subsidiary Trial Balance Input'!$A:$A,'Subsidiary TB Converter '!$G212:$EC212,' Subsidiary Trial Balance Input'!E:E))</f>
        <v>0</v>
      </c>
      <c r="F212" s="1535">
        <f>SUMPRODUCT(SUMIF(' Subsidiary Trial Balance Input'!$A:$A,'Subsidiary TB Converter '!$G212:$EC212,' Subsidiary Trial Balance Input'!F:F))</f>
        <v>0</v>
      </c>
      <c r="G212" s="1000"/>
      <c r="H212" s="1000"/>
      <c r="I212" s="1000"/>
      <c r="J212" s="1000"/>
      <c r="K212" s="1000"/>
      <c r="L212" s="1000"/>
      <c r="M212" s="1000"/>
      <c r="N212" s="1000"/>
      <c r="O212" s="1000"/>
      <c r="P212" s="1000"/>
      <c r="Q212" s="1000"/>
      <c r="R212" s="1000"/>
      <c r="S212" s="1000"/>
      <c r="T212" s="1000"/>
      <c r="U212" s="1000"/>
      <c r="V212" s="1000"/>
      <c r="W212" s="1000"/>
      <c r="X212" s="1000"/>
      <c r="Y212" s="1000"/>
      <c r="Z212" s="1000"/>
      <c r="AA212" s="1000"/>
      <c r="AB212" s="1000"/>
      <c r="AC212" s="1000"/>
      <c r="AD212" s="1000"/>
      <c r="AE212" s="1000"/>
      <c r="AF212" s="1000"/>
      <c r="AG212" s="1000"/>
      <c r="AH212" s="1000"/>
      <c r="AI212" s="1000"/>
      <c r="AJ212" s="1000"/>
      <c r="AK212" s="1000"/>
      <c r="AL212" s="1000"/>
      <c r="AM212" s="1000"/>
      <c r="AN212" s="1000"/>
      <c r="AO212" s="1000"/>
      <c r="AP212" s="1000"/>
      <c r="AQ212" s="1000"/>
      <c r="AR212" s="1000"/>
      <c r="AS212" s="1000"/>
      <c r="AT212" s="1000"/>
      <c r="AU212" s="1000"/>
      <c r="AV212" s="1000"/>
      <c r="AW212" s="1000"/>
      <c r="AX212" s="1000"/>
      <c r="AY212" s="1000"/>
      <c r="AZ212" s="1000"/>
      <c r="BA212" s="1000"/>
      <c r="BB212" s="1000"/>
      <c r="BC212" s="1000"/>
      <c r="BD212" s="1000"/>
      <c r="BE212" s="1000"/>
      <c r="BF212" s="1000"/>
      <c r="BG212" s="1000"/>
      <c r="BH212" s="1000"/>
      <c r="BI212" s="1000"/>
      <c r="BJ212" s="1000"/>
      <c r="BK212" s="1000"/>
      <c r="BL212" s="1000"/>
      <c r="BM212" s="1000"/>
      <c r="BN212" s="1000"/>
      <c r="BO212" s="1000"/>
      <c r="BP212" s="1000"/>
      <c r="BQ212" s="1000"/>
      <c r="BR212" s="1000"/>
      <c r="BS212" s="1000"/>
      <c r="BT212" s="1000"/>
      <c r="BU212" s="1000"/>
      <c r="BV212" s="1000"/>
      <c r="BW212" s="1000"/>
      <c r="BX212" s="1000"/>
      <c r="BY212" s="1000"/>
      <c r="BZ212" s="1000"/>
      <c r="CA212" s="1000"/>
      <c r="CB212" s="1000"/>
      <c r="CC212" s="1000"/>
      <c r="CD212" s="1000"/>
      <c r="CE212" s="1000"/>
      <c r="CF212" s="1000"/>
      <c r="CG212" s="1000"/>
      <c r="CH212" s="1000"/>
      <c r="CI212" s="1000"/>
      <c r="CJ212" s="1000"/>
      <c r="CK212" s="1000"/>
      <c r="CL212" s="1000"/>
      <c r="CM212" s="1000"/>
      <c r="CN212" s="1000"/>
      <c r="CO212" s="1000"/>
      <c r="CP212" s="1000"/>
      <c r="CQ212" s="1000"/>
      <c r="CR212" s="1000"/>
      <c r="CS212" s="1000"/>
      <c r="CT212" s="1000"/>
      <c r="CU212" s="1000"/>
      <c r="CV212" s="1000"/>
      <c r="CW212" s="1000"/>
      <c r="CX212" s="1000"/>
      <c r="CY212" s="1000"/>
      <c r="CZ212" s="1000"/>
      <c r="DA212" s="1000"/>
      <c r="DB212" s="1000"/>
      <c r="DC212" s="1000"/>
      <c r="DD212" s="1000"/>
      <c r="DE212" s="1000"/>
      <c r="DF212" s="1000"/>
      <c r="DG212" s="1000"/>
      <c r="DH212" s="1000"/>
      <c r="DI212" s="1000"/>
      <c r="DJ212" s="1000"/>
      <c r="DK212" s="1000"/>
      <c r="DL212" s="1000"/>
      <c r="DM212" s="1000"/>
      <c r="DN212" s="1000"/>
      <c r="DO212" s="1000"/>
      <c r="DP212" s="1000"/>
      <c r="DQ212" s="1000"/>
      <c r="DR212" s="1000"/>
      <c r="DS212" s="1000"/>
      <c r="DT212" s="1000"/>
      <c r="DU212" s="1000"/>
      <c r="DV212" s="1000"/>
      <c r="DW212" s="1000"/>
      <c r="DX212" s="1000"/>
      <c r="DY212" s="1000"/>
      <c r="DZ212" s="1000"/>
      <c r="EA212" s="1000"/>
      <c r="EB212" s="1000"/>
      <c r="EC212" s="1000"/>
      <c r="ED212" s="269" t="str">
        <f t="shared" si="3"/>
        <v>xxxxxxxxxxxxxxxxxxxxxxxxxxxxxxxxxxxxxxxxxxxxxxxxxxxxxxxxxxxxxxxxxxxxxxxxxxxxxxxxxxxxxxxxxxxxxxxxxxxxxxxxxxxxxxxxxxxxxxxxxxxxxxxx</v>
      </c>
    </row>
    <row r="213" spans="1:134" x14ac:dyDescent="0.2">
      <c r="A213" s="280">
        <v>5230</v>
      </c>
      <c r="B213" s="338" t="s">
        <v>173</v>
      </c>
      <c r="C213" s="1535">
        <f>SUMPRODUCT(SUMIF(' Subsidiary Trial Balance Input'!$A:$A,'Subsidiary TB Converter '!$G213:$EC213,' Subsidiary Trial Balance Input'!C:C))</f>
        <v>0</v>
      </c>
      <c r="D213" s="1535">
        <f>SUMPRODUCT(SUMIF(' Subsidiary Trial Balance Input'!$A:$A,'Subsidiary TB Converter '!$G213:$EC213,' Subsidiary Trial Balance Input'!D:D))</f>
        <v>0</v>
      </c>
      <c r="E213" s="1535">
        <f>SUMPRODUCT(SUMIF(' Subsidiary Trial Balance Input'!$A:$A,'Subsidiary TB Converter '!$G213:$EC213,' Subsidiary Trial Balance Input'!E:E))</f>
        <v>0</v>
      </c>
      <c r="F213" s="1535">
        <f>SUMPRODUCT(SUMIF(' Subsidiary Trial Balance Input'!$A:$A,'Subsidiary TB Converter '!$G213:$EC213,' Subsidiary Trial Balance Input'!F:F))</f>
        <v>0</v>
      </c>
      <c r="G213" s="1000"/>
      <c r="H213" s="1000"/>
      <c r="I213" s="1000"/>
      <c r="J213" s="1000"/>
      <c r="K213" s="1000"/>
      <c r="L213" s="1000"/>
      <c r="M213" s="1000"/>
      <c r="N213" s="1000"/>
      <c r="O213" s="1000"/>
      <c r="P213" s="1000"/>
      <c r="Q213" s="1000"/>
      <c r="R213" s="1000"/>
      <c r="S213" s="1000"/>
      <c r="T213" s="1000"/>
      <c r="U213" s="1000"/>
      <c r="V213" s="1000"/>
      <c r="W213" s="1000"/>
      <c r="X213" s="1000"/>
      <c r="Y213" s="1000"/>
      <c r="Z213" s="1000"/>
      <c r="AA213" s="1000"/>
      <c r="AB213" s="1000"/>
      <c r="AC213" s="1000"/>
      <c r="AD213" s="1000"/>
      <c r="AE213" s="1000"/>
      <c r="AF213" s="1000"/>
      <c r="AG213" s="1000"/>
      <c r="AH213" s="1000"/>
      <c r="AI213" s="1000"/>
      <c r="AJ213" s="1000"/>
      <c r="AK213" s="1000"/>
      <c r="AL213" s="1000"/>
      <c r="AM213" s="1000"/>
      <c r="AN213" s="1000"/>
      <c r="AO213" s="1000"/>
      <c r="AP213" s="1000"/>
      <c r="AQ213" s="1000"/>
      <c r="AR213" s="1000"/>
      <c r="AS213" s="1000"/>
      <c r="AT213" s="1000"/>
      <c r="AU213" s="1000"/>
      <c r="AV213" s="1000"/>
      <c r="AW213" s="1000"/>
      <c r="AX213" s="1000"/>
      <c r="AY213" s="1000"/>
      <c r="AZ213" s="1000"/>
      <c r="BA213" s="1000"/>
      <c r="BB213" s="1000"/>
      <c r="BC213" s="1000"/>
      <c r="BD213" s="1000"/>
      <c r="BE213" s="1000"/>
      <c r="BF213" s="1000"/>
      <c r="BG213" s="1000"/>
      <c r="BH213" s="1000"/>
      <c r="BI213" s="1000"/>
      <c r="BJ213" s="1000"/>
      <c r="BK213" s="1000"/>
      <c r="BL213" s="1000"/>
      <c r="BM213" s="1000"/>
      <c r="BN213" s="1000"/>
      <c r="BO213" s="1000"/>
      <c r="BP213" s="1000"/>
      <c r="BQ213" s="1000"/>
      <c r="BR213" s="1000"/>
      <c r="BS213" s="1000"/>
      <c r="BT213" s="1000"/>
      <c r="BU213" s="1000"/>
      <c r="BV213" s="1000"/>
      <c r="BW213" s="1000"/>
      <c r="BX213" s="1000"/>
      <c r="BY213" s="1000"/>
      <c r="BZ213" s="1000"/>
      <c r="CA213" s="1000"/>
      <c r="CB213" s="1000"/>
      <c r="CC213" s="1000"/>
      <c r="CD213" s="1000"/>
      <c r="CE213" s="1000"/>
      <c r="CF213" s="1000"/>
      <c r="CG213" s="1000"/>
      <c r="CH213" s="1000"/>
      <c r="CI213" s="1000"/>
      <c r="CJ213" s="1000"/>
      <c r="CK213" s="1000"/>
      <c r="CL213" s="1000"/>
      <c r="CM213" s="1000"/>
      <c r="CN213" s="1000"/>
      <c r="CO213" s="1000"/>
      <c r="CP213" s="1000"/>
      <c r="CQ213" s="1000"/>
      <c r="CR213" s="1000"/>
      <c r="CS213" s="1000"/>
      <c r="CT213" s="1000"/>
      <c r="CU213" s="1000"/>
      <c r="CV213" s="1000"/>
      <c r="CW213" s="1000"/>
      <c r="CX213" s="1000"/>
      <c r="CY213" s="1000"/>
      <c r="CZ213" s="1000"/>
      <c r="DA213" s="1000"/>
      <c r="DB213" s="1000"/>
      <c r="DC213" s="1000"/>
      <c r="DD213" s="1000"/>
      <c r="DE213" s="1000"/>
      <c r="DF213" s="1000"/>
      <c r="DG213" s="1000"/>
      <c r="DH213" s="1000"/>
      <c r="DI213" s="1000"/>
      <c r="DJ213" s="1000"/>
      <c r="DK213" s="1000"/>
      <c r="DL213" s="1000"/>
      <c r="DM213" s="1000"/>
      <c r="DN213" s="1000"/>
      <c r="DO213" s="1000"/>
      <c r="DP213" s="1000"/>
      <c r="DQ213" s="1000"/>
      <c r="DR213" s="1000"/>
      <c r="DS213" s="1000"/>
      <c r="DT213" s="1000"/>
      <c r="DU213" s="1000"/>
      <c r="DV213" s="1000"/>
      <c r="DW213" s="1000"/>
      <c r="DX213" s="1000"/>
      <c r="DY213" s="1000"/>
      <c r="DZ213" s="1000"/>
      <c r="EA213" s="1000"/>
      <c r="EB213" s="1000"/>
      <c r="EC213" s="1000"/>
      <c r="ED213" s="269" t="str">
        <f t="shared" si="3"/>
        <v>xxxxxxxxxxxxxxxxxxxxxxxxxxxxxxxxxxxxxxxxxxxxxxxxxxxxxxxxxxxxxxxxxxxxxxxxxxxxxxxxxxxxxxxxxxxxxxxxxxxxxxxxxxxxxxxxxxxxxxxxxxxxxxxx</v>
      </c>
    </row>
    <row r="214" spans="1:134" x14ac:dyDescent="0.2">
      <c r="A214" s="280"/>
      <c r="B214" s="922"/>
      <c r="C214" s="1535"/>
      <c r="D214" s="1535"/>
      <c r="E214" s="1535"/>
      <c r="F214" s="1535"/>
      <c r="G214" s="1020"/>
      <c r="H214" s="1020"/>
      <c r="I214" s="1020"/>
      <c r="J214" s="1020"/>
      <c r="K214" s="1020"/>
      <c r="L214" s="1020"/>
      <c r="M214" s="1020"/>
      <c r="N214" s="1020"/>
      <c r="O214" s="1020"/>
      <c r="P214" s="1020"/>
      <c r="Q214" s="1020"/>
      <c r="R214" s="1020"/>
      <c r="S214" s="1020"/>
      <c r="T214" s="1020"/>
      <c r="U214" s="1020"/>
      <c r="V214" s="1020"/>
      <c r="W214" s="1020"/>
      <c r="X214" s="1020"/>
      <c r="Y214" s="1020"/>
      <c r="Z214" s="1020"/>
      <c r="AA214" s="1020"/>
      <c r="AB214" s="1020"/>
      <c r="AC214" s="1020"/>
      <c r="AD214" s="1020"/>
      <c r="AE214" s="1020"/>
      <c r="AF214" s="1020"/>
      <c r="AG214" s="1020"/>
      <c r="AH214" s="1020"/>
      <c r="AI214" s="1020"/>
      <c r="AJ214" s="1020"/>
      <c r="AK214" s="1020"/>
      <c r="AL214" s="1020"/>
      <c r="AM214" s="1020"/>
      <c r="AN214" s="1020"/>
      <c r="AO214" s="1020"/>
      <c r="AP214" s="1020"/>
      <c r="AQ214" s="1020"/>
      <c r="AR214" s="1020"/>
      <c r="AS214" s="1020"/>
      <c r="AT214" s="1020"/>
      <c r="AU214" s="1020"/>
      <c r="AV214" s="1020"/>
      <c r="AW214" s="1020"/>
      <c r="AX214" s="1020"/>
      <c r="AY214" s="1020"/>
      <c r="AZ214" s="1020"/>
      <c r="BA214" s="1020"/>
      <c r="BB214" s="1020"/>
      <c r="BC214" s="1020"/>
      <c r="BD214" s="1020"/>
      <c r="BE214" s="1020"/>
      <c r="BF214" s="1020"/>
      <c r="BG214" s="1020"/>
      <c r="BH214" s="1020"/>
      <c r="BI214" s="1020"/>
      <c r="BJ214" s="1020"/>
      <c r="BK214" s="1020"/>
      <c r="BL214" s="1020"/>
      <c r="BM214" s="1020"/>
      <c r="BN214" s="1020"/>
      <c r="BO214" s="1020"/>
      <c r="BP214" s="1020"/>
      <c r="BQ214" s="1020"/>
      <c r="BR214" s="1020"/>
      <c r="BS214" s="1020"/>
      <c r="BT214" s="1020"/>
      <c r="BU214" s="1020"/>
      <c r="BV214" s="1020"/>
      <c r="BW214" s="1020"/>
      <c r="BX214" s="1020"/>
      <c r="BY214" s="1020"/>
      <c r="BZ214" s="1020"/>
      <c r="CA214" s="1020"/>
      <c r="CB214" s="1020"/>
      <c r="CC214" s="1020"/>
      <c r="CD214" s="1020"/>
      <c r="CE214" s="1020"/>
      <c r="CF214" s="1020"/>
      <c r="CG214" s="1020"/>
      <c r="CH214" s="1020"/>
      <c r="CI214" s="1020"/>
      <c r="CJ214" s="1020"/>
      <c r="CK214" s="1020"/>
      <c r="CL214" s="1020"/>
      <c r="CM214" s="1020"/>
      <c r="CN214" s="1020"/>
      <c r="CO214" s="1020"/>
      <c r="CP214" s="1020"/>
      <c r="CQ214" s="1020"/>
      <c r="CR214" s="1020"/>
      <c r="CS214" s="1020"/>
      <c r="CT214" s="1020"/>
      <c r="CU214" s="1020"/>
      <c r="CV214" s="1020"/>
      <c r="CW214" s="1020"/>
      <c r="CX214" s="1020"/>
      <c r="CY214" s="1020"/>
      <c r="CZ214" s="1020"/>
      <c r="DA214" s="1020"/>
      <c r="DB214" s="1020"/>
      <c r="DC214" s="1020"/>
      <c r="DD214" s="1020"/>
      <c r="DE214" s="1020"/>
      <c r="DF214" s="1020"/>
      <c r="DG214" s="1020"/>
      <c r="DH214" s="1020"/>
      <c r="DI214" s="1020"/>
      <c r="DJ214" s="1020"/>
      <c r="DK214" s="1020"/>
      <c r="DL214" s="1020"/>
      <c r="DM214" s="1020"/>
      <c r="DN214" s="1020"/>
      <c r="DO214" s="1020"/>
      <c r="DP214" s="1020"/>
      <c r="DQ214" s="1020"/>
      <c r="DR214" s="1020"/>
      <c r="DS214" s="1020"/>
      <c r="DT214" s="1020"/>
      <c r="DU214" s="1020"/>
      <c r="DV214" s="1020"/>
      <c r="DW214" s="1020"/>
      <c r="DX214" s="1020"/>
      <c r="DY214" s="1020"/>
      <c r="DZ214" s="1020"/>
      <c r="EA214" s="1020"/>
      <c r="EB214" s="1020"/>
      <c r="EC214" s="1020"/>
      <c r="ED214" s="269" t="str">
        <f t="shared" si="3"/>
        <v>xxxxxxxxxxxxxxxxxxxxxxxxxxxxxxxxxxxxxxxxxxxxxxxxxxxxxxxxxxxxxxxxxxxxxxxxxxxxxxxxxxxxxxxxxxxxxxxxxxxxxxxxxxxxxxxxxxxxxxxxxxxxxxxx</v>
      </c>
    </row>
    <row r="215" spans="1:134" x14ac:dyDescent="0.2">
      <c r="A215" s="342"/>
      <c r="B215" s="344" t="s">
        <v>246</v>
      </c>
      <c r="C215" s="1538"/>
      <c r="D215" s="1538"/>
      <c r="E215" s="1538"/>
      <c r="F215" s="1538"/>
      <c r="G215" s="1002"/>
      <c r="H215" s="1002"/>
      <c r="I215" s="1002"/>
      <c r="J215" s="1002"/>
      <c r="K215" s="1002"/>
      <c r="L215" s="1002"/>
      <c r="M215" s="1002"/>
      <c r="N215" s="1002"/>
      <c r="O215" s="1002"/>
      <c r="P215" s="1002"/>
      <c r="Q215" s="1002"/>
      <c r="R215" s="1002"/>
      <c r="S215" s="1002"/>
      <c r="T215" s="1002"/>
      <c r="U215" s="1002"/>
      <c r="V215" s="1002"/>
      <c r="W215" s="1002"/>
      <c r="X215" s="1002"/>
      <c r="Y215" s="1002"/>
      <c r="Z215" s="1002"/>
      <c r="AA215" s="1002"/>
      <c r="AB215" s="1002"/>
      <c r="AC215" s="1002"/>
      <c r="AD215" s="1002"/>
      <c r="AE215" s="1002"/>
      <c r="AF215" s="1002"/>
      <c r="AG215" s="1002"/>
      <c r="AH215" s="1002"/>
      <c r="AI215" s="1002"/>
      <c r="AJ215" s="1002"/>
      <c r="AK215" s="1002"/>
      <c r="AL215" s="1002"/>
      <c r="AM215" s="1002"/>
      <c r="AN215" s="1002"/>
      <c r="AO215" s="1002"/>
      <c r="AP215" s="1002"/>
      <c r="AQ215" s="1002"/>
      <c r="AR215" s="1002"/>
      <c r="AS215" s="1002"/>
      <c r="AT215" s="1002"/>
      <c r="AU215" s="1002"/>
      <c r="AV215" s="1002"/>
      <c r="AW215" s="1002"/>
      <c r="AX215" s="1002"/>
      <c r="AY215" s="1002"/>
      <c r="AZ215" s="1002"/>
      <c r="BA215" s="1002"/>
      <c r="BB215" s="1002"/>
      <c r="BC215" s="1002"/>
      <c r="BD215" s="1002"/>
      <c r="BE215" s="1002"/>
      <c r="BF215" s="1002"/>
      <c r="BG215" s="1002"/>
      <c r="BH215" s="1002"/>
      <c r="BI215" s="1002"/>
      <c r="BJ215" s="1002"/>
      <c r="BK215" s="1002"/>
      <c r="BL215" s="1002"/>
      <c r="BM215" s="1002"/>
      <c r="BN215" s="1002"/>
      <c r="BO215" s="1002"/>
      <c r="BP215" s="1002"/>
      <c r="BQ215" s="1002"/>
      <c r="BR215" s="1002"/>
      <c r="BS215" s="1002"/>
      <c r="BT215" s="1002"/>
      <c r="BU215" s="1002"/>
      <c r="BV215" s="1002"/>
      <c r="BW215" s="1002"/>
      <c r="BX215" s="1002"/>
      <c r="BY215" s="1002"/>
      <c r="BZ215" s="1002"/>
      <c r="CA215" s="1002"/>
      <c r="CB215" s="1002"/>
      <c r="CC215" s="1002"/>
      <c r="CD215" s="1002"/>
      <c r="CE215" s="1002"/>
      <c r="CF215" s="1002"/>
      <c r="CG215" s="1002"/>
      <c r="CH215" s="1002"/>
      <c r="CI215" s="1002"/>
      <c r="CJ215" s="1002"/>
      <c r="CK215" s="1002"/>
      <c r="CL215" s="1002"/>
      <c r="CM215" s="1002"/>
      <c r="CN215" s="1002"/>
      <c r="CO215" s="1002"/>
      <c r="CP215" s="1002"/>
      <c r="CQ215" s="1002"/>
      <c r="CR215" s="1002"/>
      <c r="CS215" s="1002"/>
      <c r="CT215" s="1002"/>
      <c r="CU215" s="1002"/>
      <c r="CV215" s="1002"/>
      <c r="CW215" s="1002"/>
      <c r="CX215" s="1002"/>
      <c r="CY215" s="1002"/>
      <c r="CZ215" s="1002"/>
      <c r="DA215" s="1002"/>
      <c r="DB215" s="1002"/>
      <c r="DC215" s="1002"/>
      <c r="DD215" s="1002"/>
      <c r="DE215" s="1002"/>
      <c r="DF215" s="1002"/>
      <c r="DG215" s="1002"/>
      <c r="DH215" s="1002"/>
      <c r="DI215" s="1002"/>
      <c r="DJ215" s="1002"/>
      <c r="DK215" s="1002"/>
      <c r="DL215" s="1002"/>
      <c r="DM215" s="1002"/>
      <c r="DN215" s="1002"/>
      <c r="DO215" s="1002"/>
      <c r="DP215" s="1002"/>
      <c r="DQ215" s="1002"/>
      <c r="DR215" s="1002"/>
      <c r="DS215" s="1002"/>
      <c r="DT215" s="1002"/>
      <c r="DU215" s="1002"/>
      <c r="DV215" s="1002"/>
      <c r="DW215" s="1002"/>
      <c r="DX215" s="1002"/>
      <c r="DY215" s="1002"/>
      <c r="DZ215" s="1002"/>
      <c r="EA215" s="1002"/>
      <c r="EB215" s="1002"/>
      <c r="EC215" s="1002"/>
      <c r="ED215" s="269" t="str">
        <f t="shared" si="3"/>
        <v>xxxxxxxxxxxxxxxxxxxxxxxxxxxxxxxxxxxxxxxxxxxxxxxxxxxxxxxxxxxxxxxxxxxxxxxxxxxxxxxxxxxxxxxxxxxxxxxxxxxxxxxxxxxxxxxxxxxxxxxxxxxxxxxx</v>
      </c>
    </row>
    <row r="216" spans="1:134" x14ac:dyDescent="0.2">
      <c r="A216" s="280"/>
      <c r="B216" s="909" t="s">
        <v>233</v>
      </c>
      <c r="C216" s="1535"/>
      <c r="D216" s="1535"/>
      <c r="E216" s="1535"/>
      <c r="F216" s="1535"/>
      <c r="G216" s="998"/>
      <c r="H216" s="998"/>
      <c r="I216" s="998"/>
      <c r="J216" s="998"/>
      <c r="K216" s="998"/>
      <c r="L216" s="998"/>
      <c r="M216" s="998"/>
      <c r="N216" s="998"/>
      <c r="O216" s="998"/>
      <c r="P216" s="998"/>
      <c r="Q216" s="998"/>
      <c r="R216" s="998"/>
      <c r="S216" s="998"/>
      <c r="T216" s="998"/>
      <c r="U216" s="998"/>
      <c r="V216" s="998"/>
      <c r="W216" s="998"/>
      <c r="X216" s="998"/>
      <c r="Y216" s="998"/>
      <c r="Z216" s="998"/>
      <c r="AA216" s="998"/>
      <c r="AB216" s="998"/>
      <c r="AC216" s="998"/>
      <c r="AD216" s="998"/>
      <c r="AE216" s="998"/>
      <c r="AF216" s="998"/>
      <c r="AG216" s="998"/>
      <c r="AH216" s="998"/>
      <c r="AI216" s="998"/>
      <c r="AJ216" s="998"/>
      <c r="AK216" s="998"/>
      <c r="AL216" s="998"/>
      <c r="AM216" s="998"/>
      <c r="AN216" s="998"/>
      <c r="AO216" s="998"/>
      <c r="AP216" s="998"/>
      <c r="AQ216" s="998"/>
      <c r="AR216" s="998"/>
      <c r="AS216" s="998"/>
      <c r="AT216" s="998"/>
      <c r="AU216" s="998"/>
      <c r="AV216" s="998"/>
      <c r="AW216" s="998"/>
      <c r="AX216" s="998"/>
      <c r="AY216" s="998"/>
      <c r="AZ216" s="998"/>
      <c r="BA216" s="998"/>
      <c r="BB216" s="998"/>
      <c r="BC216" s="998"/>
      <c r="BD216" s="998"/>
      <c r="BE216" s="998"/>
      <c r="BF216" s="998"/>
      <c r="BG216" s="998"/>
      <c r="BH216" s="998"/>
      <c r="BI216" s="998"/>
      <c r="BJ216" s="998"/>
      <c r="BK216" s="998"/>
      <c r="BL216" s="998"/>
      <c r="BM216" s="998"/>
      <c r="BN216" s="998"/>
      <c r="BO216" s="998"/>
      <c r="BP216" s="998"/>
      <c r="BQ216" s="998"/>
      <c r="BR216" s="998"/>
      <c r="BS216" s="998"/>
      <c r="BT216" s="998"/>
      <c r="BU216" s="998"/>
      <c r="BV216" s="998"/>
      <c r="BW216" s="998"/>
      <c r="BX216" s="998"/>
      <c r="BY216" s="998"/>
      <c r="BZ216" s="998"/>
      <c r="CA216" s="998"/>
      <c r="CB216" s="998"/>
      <c r="CC216" s="998"/>
      <c r="CD216" s="998"/>
      <c r="CE216" s="998"/>
      <c r="CF216" s="998"/>
      <c r="CG216" s="998"/>
      <c r="CH216" s="998"/>
      <c r="CI216" s="998"/>
      <c r="CJ216" s="998"/>
      <c r="CK216" s="998"/>
      <c r="CL216" s="998"/>
      <c r="CM216" s="998"/>
      <c r="CN216" s="998"/>
      <c r="CO216" s="998"/>
      <c r="CP216" s="998"/>
      <c r="CQ216" s="998"/>
      <c r="CR216" s="998"/>
      <c r="CS216" s="998"/>
      <c r="CT216" s="998"/>
      <c r="CU216" s="998"/>
      <c r="CV216" s="998"/>
      <c r="CW216" s="998"/>
      <c r="CX216" s="998"/>
      <c r="CY216" s="998"/>
      <c r="CZ216" s="998"/>
      <c r="DA216" s="998"/>
      <c r="DB216" s="998"/>
      <c r="DC216" s="998"/>
      <c r="DD216" s="998"/>
      <c r="DE216" s="998"/>
      <c r="DF216" s="998"/>
      <c r="DG216" s="998"/>
      <c r="DH216" s="998"/>
      <c r="DI216" s="998"/>
      <c r="DJ216" s="998"/>
      <c r="DK216" s="998"/>
      <c r="DL216" s="998"/>
      <c r="DM216" s="998"/>
      <c r="DN216" s="998"/>
      <c r="DO216" s="998"/>
      <c r="DP216" s="998"/>
      <c r="DQ216" s="998"/>
      <c r="DR216" s="998"/>
      <c r="DS216" s="998"/>
      <c r="DT216" s="998"/>
      <c r="DU216" s="998"/>
      <c r="DV216" s="998"/>
      <c r="DW216" s="998"/>
      <c r="DX216" s="998"/>
      <c r="DY216" s="998"/>
      <c r="DZ216" s="998"/>
      <c r="EA216" s="998"/>
      <c r="EB216" s="998"/>
      <c r="EC216" s="998"/>
      <c r="ED216" s="269" t="str">
        <f t="shared" si="3"/>
        <v>xxxxxxxxxxxxxxxxxxxxxxxxxxxxxxxxxxxxxxxxxxxxxxxxxxxxxxxxxxxxxxxxxxxxxxxxxxxxxxxxxxxxxxxxxxxxxxxxxxxxxxxxxxxxxxxxxxxxxxxxxxxxxxxx</v>
      </c>
    </row>
    <row r="217" spans="1:134" x14ac:dyDescent="0.2">
      <c r="A217" s="280">
        <v>5223</v>
      </c>
      <c r="B217" s="338" t="s">
        <v>247</v>
      </c>
      <c r="C217" s="1535">
        <f>SUMPRODUCT(SUMIF(' Subsidiary Trial Balance Input'!$A:$A,'Subsidiary TB Converter '!$G217:$EC217,' Subsidiary Trial Balance Input'!C:C))</f>
        <v>0</v>
      </c>
      <c r="D217" s="1535">
        <f>SUMPRODUCT(SUMIF(' Subsidiary Trial Balance Input'!$A:$A,'Subsidiary TB Converter '!$G217:$EC217,' Subsidiary Trial Balance Input'!D:D))</f>
        <v>0</v>
      </c>
      <c r="E217" s="1535">
        <f>SUMPRODUCT(SUMIF(' Subsidiary Trial Balance Input'!$A:$A,'Subsidiary TB Converter '!$G217:$EC217,' Subsidiary Trial Balance Input'!E:E))</f>
        <v>0</v>
      </c>
      <c r="F217" s="1535">
        <f>SUMPRODUCT(SUMIF(' Subsidiary Trial Balance Input'!$A:$A,'Subsidiary TB Converter '!$G217:$EC217,' Subsidiary Trial Balance Input'!F:F))</f>
        <v>0</v>
      </c>
      <c r="G217" s="1000"/>
      <c r="H217" s="1000"/>
      <c r="I217" s="1000"/>
      <c r="J217" s="1000"/>
      <c r="K217" s="1000"/>
      <c r="L217" s="1000"/>
      <c r="M217" s="1000"/>
      <c r="N217" s="1000"/>
      <c r="O217" s="1000"/>
      <c r="P217" s="1000"/>
      <c r="Q217" s="1000"/>
      <c r="R217" s="1000"/>
      <c r="S217" s="1000"/>
      <c r="T217" s="1000"/>
      <c r="U217" s="1000"/>
      <c r="V217" s="1000"/>
      <c r="W217" s="1000"/>
      <c r="X217" s="1000"/>
      <c r="Y217" s="1000"/>
      <c r="Z217" s="1000"/>
      <c r="AA217" s="1000"/>
      <c r="AB217" s="1000"/>
      <c r="AC217" s="1000"/>
      <c r="AD217" s="1000"/>
      <c r="AE217" s="1000"/>
      <c r="AF217" s="1000"/>
      <c r="AG217" s="1000"/>
      <c r="AH217" s="1000"/>
      <c r="AI217" s="1000"/>
      <c r="AJ217" s="1000"/>
      <c r="AK217" s="1000"/>
      <c r="AL217" s="1000"/>
      <c r="AM217" s="1000"/>
      <c r="AN217" s="1000"/>
      <c r="AO217" s="1000"/>
      <c r="AP217" s="1000"/>
      <c r="AQ217" s="1000"/>
      <c r="AR217" s="1000"/>
      <c r="AS217" s="1000"/>
      <c r="AT217" s="1000"/>
      <c r="AU217" s="1000"/>
      <c r="AV217" s="1000"/>
      <c r="AW217" s="1000"/>
      <c r="AX217" s="1000"/>
      <c r="AY217" s="1000"/>
      <c r="AZ217" s="1000"/>
      <c r="BA217" s="1000"/>
      <c r="BB217" s="1000"/>
      <c r="BC217" s="1000"/>
      <c r="BD217" s="1000"/>
      <c r="BE217" s="1000"/>
      <c r="BF217" s="1000"/>
      <c r="BG217" s="1000"/>
      <c r="BH217" s="1000"/>
      <c r="BI217" s="1000"/>
      <c r="BJ217" s="1000"/>
      <c r="BK217" s="1000"/>
      <c r="BL217" s="1000"/>
      <c r="BM217" s="1000"/>
      <c r="BN217" s="1000"/>
      <c r="BO217" s="1000"/>
      <c r="BP217" s="1000"/>
      <c r="BQ217" s="1000"/>
      <c r="BR217" s="1000"/>
      <c r="BS217" s="1000"/>
      <c r="BT217" s="1000"/>
      <c r="BU217" s="1000"/>
      <c r="BV217" s="1000"/>
      <c r="BW217" s="1000"/>
      <c r="BX217" s="1000"/>
      <c r="BY217" s="1000"/>
      <c r="BZ217" s="1000"/>
      <c r="CA217" s="1000"/>
      <c r="CB217" s="1000"/>
      <c r="CC217" s="1000"/>
      <c r="CD217" s="1000"/>
      <c r="CE217" s="1000"/>
      <c r="CF217" s="1000"/>
      <c r="CG217" s="1000"/>
      <c r="CH217" s="1000"/>
      <c r="CI217" s="1000"/>
      <c r="CJ217" s="1000"/>
      <c r="CK217" s="1000"/>
      <c r="CL217" s="1000"/>
      <c r="CM217" s="1000"/>
      <c r="CN217" s="1000"/>
      <c r="CO217" s="1000"/>
      <c r="CP217" s="1000"/>
      <c r="CQ217" s="1000"/>
      <c r="CR217" s="1000"/>
      <c r="CS217" s="1000"/>
      <c r="CT217" s="1000"/>
      <c r="CU217" s="1000"/>
      <c r="CV217" s="1000"/>
      <c r="CW217" s="1000"/>
      <c r="CX217" s="1000"/>
      <c r="CY217" s="1000"/>
      <c r="CZ217" s="1000"/>
      <c r="DA217" s="1000"/>
      <c r="DB217" s="1000"/>
      <c r="DC217" s="1000"/>
      <c r="DD217" s="1000"/>
      <c r="DE217" s="1000"/>
      <c r="DF217" s="1000"/>
      <c r="DG217" s="1000"/>
      <c r="DH217" s="1000"/>
      <c r="DI217" s="1000"/>
      <c r="DJ217" s="1000"/>
      <c r="DK217" s="1000"/>
      <c r="DL217" s="1000"/>
      <c r="DM217" s="1000"/>
      <c r="DN217" s="1000"/>
      <c r="DO217" s="1000"/>
      <c r="DP217" s="1000"/>
      <c r="DQ217" s="1000"/>
      <c r="DR217" s="1000"/>
      <c r="DS217" s="1000"/>
      <c r="DT217" s="1000"/>
      <c r="DU217" s="1000"/>
      <c r="DV217" s="1000"/>
      <c r="DW217" s="1000"/>
      <c r="DX217" s="1000"/>
      <c r="DY217" s="1000"/>
      <c r="DZ217" s="1000"/>
      <c r="EA217" s="1000"/>
      <c r="EB217" s="1000"/>
      <c r="EC217" s="1000"/>
      <c r="ED217" s="269" t="str">
        <f t="shared" si="3"/>
        <v>xxxxxxxxxxxxxxxxxxxxxxxxxxxxxxxxxxxxxxxxxxxxxxxxxxxxxxxxxxxxxxxxxxxxxxxxxxxxxxxxxxxxxxxxxxxxxxxxxxxxxxxxxxxxxxxxxxxxxxxxxxxxxxxx</v>
      </c>
    </row>
    <row r="218" spans="1:134" x14ac:dyDescent="0.2">
      <c r="A218" s="280"/>
      <c r="B218" s="587"/>
      <c r="C218" s="1535"/>
      <c r="D218" s="1535"/>
      <c r="E218" s="1535"/>
      <c r="F218" s="1535"/>
      <c r="G218" s="1000"/>
      <c r="H218" s="1000"/>
      <c r="I218" s="1000"/>
      <c r="J218" s="1000"/>
      <c r="K218" s="1000"/>
      <c r="L218" s="1000"/>
      <c r="M218" s="1000"/>
      <c r="N218" s="1000"/>
      <c r="O218" s="1000"/>
      <c r="P218" s="1000"/>
      <c r="Q218" s="1000"/>
      <c r="R218" s="1000"/>
      <c r="S218" s="1000"/>
      <c r="T218" s="1000"/>
      <c r="U218" s="1000"/>
      <c r="V218" s="1000"/>
      <c r="W218" s="1000"/>
      <c r="X218" s="1000"/>
      <c r="Y218" s="1000"/>
      <c r="Z218" s="1000"/>
      <c r="AA218" s="1000"/>
      <c r="AB218" s="1000"/>
      <c r="AC218" s="1000"/>
      <c r="AD218" s="1000"/>
      <c r="AE218" s="1000"/>
      <c r="AF218" s="1000"/>
      <c r="AG218" s="1000"/>
      <c r="AH218" s="1000"/>
      <c r="AI218" s="1000"/>
      <c r="AJ218" s="1000"/>
      <c r="AK218" s="1000"/>
      <c r="AL218" s="1000"/>
      <c r="AM218" s="1000"/>
      <c r="AN218" s="1000"/>
      <c r="AO218" s="1000"/>
      <c r="AP218" s="1000"/>
      <c r="AQ218" s="1000"/>
      <c r="AR218" s="1000"/>
      <c r="AS218" s="1000"/>
      <c r="AT218" s="1000"/>
      <c r="AU218" s="1000"/>
      <c r="AV218" s="1000"/>
      <c r="AW218" s="1000"/>
      <c r="AX218" s="1000"/>
      <c r="AY218" s="1000"/>
      <c r="AZ218" s="1000"/>
      <c r="BA218" s="1000"/>
      <c r="BB218" s="1000"/>
      <c r="BC218" s="1000"/>
      <c r="BD218" s="1000"/>
      <c r="BE218" s="1000"/>
      <c r="BF218" s="1000"/>
      <c r="BG218" s="1000"/>
      <c r="BH218" s="1000"/>
      <c r="BI218" s="1000"/>
      <c r="BJ218" s="1000"/>
      <c r="BK218" s="1000"/>
      <c r="BL218" s="1000"/>
      <c r="BM218" s="1000"/>
      <c r="BN218" s="1000"/>
      <c r="BO218" s="1000"/>
      <c r="BP218" s="1000"/>
      <c r="BQ218" s="1000"/>
      <c r="BR218" s="1000"/>
      <c r="BS218" s="1000"/>
      <c r="BT218" s="1000"/>
      <c r="BU218" s="1000"/>
      <c r="BV218" s="1000"/>
      <c r="BW218" s="1000"/>
      <c r="BX218" s="1000"/>
      <c r="BY218" s="1000"/>
      <c r="BZ218" s="1000"/>
      <c r="CA218" s="1000"/>
      <c r="CB218" s="1000"/>
      <c r="CC218" s="1000"/>
      <c r="CD218" s="1000"/>
      <c r="CE218" s="1000"/>
      <c r="CF218" s="1000"/>
      <c r="CG218" s="1000"/>
      <c r="CH218" s="1000"/>
      <c r="CI218" s="1000"/>
      <c r="CJ218" s="1000"/>
      <c r="CK218" s="1000"/>
      <c r="CL218" s="1000"/>
      <c r="CM218" s="1000"/>
      <c r="CN218" s="1000"/>
      <c r="CO218" s="1000"/>
      <c r="CP218" s="1000"/>
      <c r="CQ218" s="1000"/>
      <c r="CR218" s="1000"/>
      <c r="CS218" s="1000"/>
      <c r="CT218" s="1000"/>
      <c r="CU218" s="1000"/>
      <c r="CV218" s="1000"/>
      <c r="CW218" s="1000"/>
      <c r="CX218" s="1000"/>
      <c r="CY218" s="1000"/>
      <c r="CZ218" s="1000"/>
      <c r="DA218" s="1000"/>
      <c r="DB218" s="1000"/>
      <c r="DC218" s="1000"/>
      <c r="DD218" s="1000"/>
      <c r="DE218" s="1000"/>
      <c r="DF218" s="1000"/>
      <c r="DG218" s="1000"/>
      <c r="DH218" s="1000"/>
      <c r="DI218" s="1000"/>
      <c r="DJ218" s="1000"/>
      <c r="DK218" s="1000"/>
      <c r="DL218" s="1000"/>
      <c r="DM218" s="1000"/>
      <c r="DN218" s="1000"/>
      <c r="DO218" s="1000"/>
      <c r="DP218" s="1000"/>
      <c r="DQ218" s="1000"/>
      <c r="DR218" s="1000"/>
      <c r="DS218" s="1000"/>
      <c r="DT218" s="1000"/>
      <c r="DU218" s="1000"/>
      <c r="DV218" s="1000"/>
      <c r="DW218" s="1000"/>
      <c r="DX218" s="1000"/>
      <c r="DY218" s="1000"/>
      <c r="DZ218" s="1000"/>
      <c r="EA218" s="1000"/>
      <c r="EB218" s="1000"/>
      <c r="EC218" s="1000"/>
      <c r="ED218" s="269" t="str">
        <f t="shared" si="3"/>
        <v>xxxxxxxxxxxxxxxxxxxxxxxxxxxxxxxxxxxxxxxxxxxxxxxxxxxxxxxxxxxxxxxxxxxxxxxxxxxxxxxxxxxxxxxxxxxxxxxxxxxxxxxxxxxxxxxxxxxxxxxxxxxxxxxx</v>
      </c>
    </row>
    <row r="219" spans="1:134" x14ac:dyDescent="0.2">
      <c r="A219" s="342"/>
      <c r="B219" s="344" t="s">
        <v>248</v>
      </c>
      <c r="C219" s="1538"/>
      <c r="D219" s="1538"/>
      <c r="E219" s="1538"/>
      <c r="F219" s="1538"/>
      <c r="G219" s="1002"/>
      <c r="H219" s="1002"/>
      <c r="I219" s="1002"/>
      <c r="J219" s="1002"/>
      <c r="K219" s="1002"/>
      <c r="L219" s="1002"/>
      <c r="M219" s="1002"/>
      <c r="N219" s="1002"/>
      <c r="O219" s="1002"/>
      <c r="P219" s="1002"/>
      <c r="Q219" s="1002"/>
      <c r="R219" s="1002"/>
      <c r="S219" s="1002"/>
      <c r="T219" s="1002"/>
      <c r="U219" s="1002"/>
      <c r="V219" s="1002"/>
      <c r="W219" s="1002"/>
      <c r="X219" s="1002"/>
      <c r="Y219" s="1002"/>
      <c r="Z219" s="1002"/>
      <c r="AA219" s="1002"/>
      <c r="AB219" s="1002"/>
      <c r="AC219" s="1002"/>
      <c r="AD219" s="1002"/>
      <c r="AE219" s="1002"/>
      <c r="AF219" s="1002"/>
      <c r="AG219" s="1002"/>
      <c r="AH219" s="1002"/>
      <c r="AI219" s="1002"/>
      <c r="AJ219" s="1002"/>
      <c r="AK219" s="1002"/>
      <c r="AL219" s="1002"/>
      <c r="AM219" s="1002"/>
      <c r="AN219" s="1002"/>
      <c r="AO219" s="1002"/>
      <c r="AP219" s="1002"/>
      <c r="AQ219" s="1002"/>
      <c r="AR219" s="1002"/>
      <c r="AS219" s="1002"/>
      <c r="AT219" s="1002"/>
      <c r="AU219" s="1002"/>
      <c r="AV219" s="1002"/>
      <c r="AW219" s="1002"/>
      <c r="AX219" s="1002"/>
      <c r="AY219" s="1002"/>
      <c r="AZ219" s="1002"/>
      <c r="BA219" s="1002"/>
      <c r="BB219" s="1002"/>
      <c r="BC219" s="1002"/>
      <c r="BD219" s="1002"/>
      <c r="BE219" s="1002"/>
      <c r="BF219" s="1002"/>
      <c r="BG219" s="1002"/>
      <c r="BH219" s="1002"/>
      <c r="BI219" s="1002"/>
      <c r="BJ219" s="1002"/>
      <c r="BK219" s="1002"/>
      <c r="BL219" s="1002"/>
      <c r="BM219" s="1002"/>
      <c r="BN219" s="1002"/>
      <c r="BO219" s="1002"/>
      <c r="BP219" s="1002"/>
      <c r="BQ219" s="1002"/>
      <c r="BR219" s="1002"/>
      <c r="BS219" s="1002"/>
      <c r="BT219" s="1002"/>
      <c r="BU219" s="1002"/>
      <c r="BV219" s="1002"/>
      <c r="BW219" s="1002"/>
      <c r="BX219" s="1002"/>
      <c r="BY219" s="1002"/>
      <c r="BZ219" s="1002"/>
      <c r="CA219" s="1002"/>
      <c r="CB219" s="1002"/>
      <c r="CC219" s="1002"/>
      <c r="CD219" s="1002"/>
      <c r="CE219" s="1002"/>
      <c r="CF219" s="1002"/>
      <c r="CG219" s="1002"/>
      <c r="CH219" s="1002"/>
      <c r="CI219" s="1002"/>
      <c r="CJ219" s="1002"/>
      <c r="CK219" s="1002"/>
      <c r="CL219" s="1002"/>
      <c r="CM219" s="1002"/>
      <c r="CN219" s="1002"/>
      <c r="CO219" s="1002"/>
      <c r="CP219" s="1002"/>
      <c r="CQ219" s="1002"/>
      <c r="CR219" s="1002"/>
      <c r="CS219" s="1002"/>
      <c r="CT219" s="1002"/>
      <c r="CU219" s="1002"/>
      <c r="CV219" s="1002"/>
      <c r="CW219" s="1002"/>
      <c r="CX219" s="1002"/>
      <c r="CY219" s="1002"/>
      <c r="CZ219" s="1002"/>
      <c r="DA219" s="1002"/>
      <c r="DB219" s="1002"/>
      <c r="DC219" s="1002"/>
      <c r="DD219" s="1002"/>
      <c r="DE219" s="1002"/>
      <c r="DF219" s="1002"/>
      <c r="DG219" s="1002"/>
      <c r="DH219" s="1002"/>
      <c r="DI219" s="1002"/>
      <c r="DJ219" s="1002"/>
      <c r="DK219" s="1002"/>
      <c r="DL219" s="1002"/>
      <c r="DM219" s="1002"/>
      <c r="DN219" s="1002"/>
      <c r="DO219" s="1002"/>
      <c r="DP219" s="1002"/>
      <c r="DQ219" s="1002"/>
      <c r="DR219" s="1002"/>
      <c r="DS219" s="1002"/>
      <c r="DT219" s="1002"/>
      <c r="DU219" s="1002"/>
      <c r="DV219" s="1002"/>
      <c r="DW219" s="1002"/>
      <c r="DX219" s="1002"/>
      <c r="DY219" s="1002"/>
      <c r="DZ219" s="1002"/>
      <c r="EA219" s="1002"/>
      <c r="EB219" s="1002"/>
      <c r="EC219" s="1002"/>
      <c r="ED219" s="269" t="str">
        <f t="shared" si="3"/>
        <v>xxxxxxxxxxxxxxxxxxxxxxxxxxxxxxxxxxxxxxxxxxxxxxxxxxxxxxxxxxxxxxxxxxxxxxxxxxxxxxxxxxxxxxxxxxxxxxxxxxxxxxxxxxxxxxxxxxxxxxxxxxxxxxxx</v>
      </c>
    </row>
    <row r="220" spans="1:134" x14ac:dyDescent="0.2">
      <c r="A220" s="280"/>
      <c r="B220" s="909" t="s">
        <v>233</v>
      </c>
      <c r="C220" s="1535"/>
      <c r="D220" s="1535"/>
      <c r="E220" s="1535"/>
      <c r="F220" s="1535"/>
      <c r="G220" s="998"/>
      <c r="H220" s="998"/>
      <c r="I220" s="998"/>
      <c r="J220" s="998"/>
      <c r="K220" s="998"/>
      <c r="L220" s="998"/>
      <c r="M220" s="998"/>
      <c r="N220" s="998"/>
      <c r="O220" s="998"/>
      <c r="P220" s="998"/>
      <c r="Q220" s="998"/>
      <c r="R220" s="998"/>
      <c r="S220" s="998"/>
      <c r="T220" s="998"/>
      <c r="U220" s="998"/>
      <c r="V220" s="998"/>
      <c r="W220" s="998"/>
      <c r="X220" s="998"/>
      <c r="Y220" s="998"/>
      <c r="Z220" s="998"/>
      <c r="AA220" s="998"/>
      <c r="AB220" s="998"/>
      <c r="AC220" s="998"/>
      <c r="AD220" s="998"/>
      <c r="AE220" s="998"/>
      <c r="AF220" s="998"/>
      <c r="AG220" s="998"/>
      <c r="AH220" s="998"/>
      <c r="AI220" s="998"/>
      <c r="AJ220" s="998"/>
      <c r="AK220" s="998"/>
      <c r="AL220" s="998"/>
      <c r="AM220" s="998"/>
      <c r="AN220" s="998"/>
      <c r="AO220" s="998"/>
      <c r="AP220" s="998"/>
      <c r="AQ220" s="998"/>
      <c r="AR220" s="998"/>
      <c r="AS220" s="998"/>
      <c r="AT220" s="998"/>
      <c r="AU220" s="998"/>
      <c r="AV220" s="998"/>
      <c r="AW220" s="998"/>
      <c r="AX220" s="998"/>
      <c r="AY220" s="998"/>
      <c r="AZ220" s="998"/>
      <c r="BA220" s="998"/>
      <c r="BB220" s="998"/>
      <c r="BC220" s="998"/>
      <c r="BD220" s="998"/>
      <c r="BE220" s="998"/>
      <c r="BF220" s="998"/>
      <c r="BG220" s="998"/>
      <c r="BH220" s="998"/>
      <c r="BI220" s="998"/>
      <c r="BJ220" s="998"/>
      <c r="BK220" s="998"/>
      <c r="BL220" s="998"/>
      <c r="BM220" s="998"/>
      <c r="BN220" s="998"/>
      <c r="BO220" s="998"/>
      <c r="BP220" s="998"/>
      <c r="BQ220" s="998"/>
      <c r="BR220" s="998"/>
      <c r="BS220" s="998"/>
      <c r="BT220" s="998"/>
      <c r="BU220" s="998"/>
      <c r="BV220" s="998"/>
      <c r="BW220" s="998"/>
      <c r="BX220" s="998"/>
      <c r="BY220" s="998"/>
      <c r="BZ220" s="998"/>
      <c r="CA220" s="998"/>
      <c r="CB220" s="998"/>
      <c r="CC220" s="998"/>
      <c r="CD220" s="998"/>
      <c r="CE220" s="998"/>
      <c r="CF220" s="998"/>
      <c r="CG220" s="998"/>
      <c r="CH220" s="998"/>
      <c r="CI220" s="998"/>
      <c r="CJ220" s="998"/>
      <c r="CK220" s="998"/>
      <c r="CL220" s="998"/>
      <c r="CM220" s="998"/>
      <c r="CN220" s="998"/>
      <c r="CO220" s="998"/>
      <c r="CP220" s="998"/>
      <c r="CQ220" s="998"/>
      <c r="CR220" s="998"/>
      <c r="CS220" s="998"/>
      <c r="CT220" s="998"/>
      <c r="CU220" s="998"/>
      <c r="CV220" s="998"/>
      <c r="CW220" s="998"/>
      <c r="CX220" s="998"/>
      <c r="CY220" s="998"/>
      <c r="CZ220" s="998"/>
      <c r="DA220" s="998"/>
      <c r="DB220" s="998"/>
      <c r="DC220" s="998"/>
      <c r="DD220" s="998"/>
      <c r="DE220" s="998"/>
      <c r="DF220" s="998"/>
      <c r="DG220" s="998"/>
      <c r="DH220" s="998"/>
      <c r="DI220" s="998"/>
      <c r="DJ220" s="998"/>
      <c r="DK220" s="998"/>
      <c r="DL220" s="998"/>
      <c r="DM220" s="998"/>
      <c r="DN220" s="998"/>
      <c r="DO220" s="998"/>
      <c r="DP220" s="998"/>
      <c r="DQ220" s="998"/>
      <c r="DR220" s="998"/>
      <c r="DS220" s="998"/>
      <c r="DT220" s="998"/>
      <c r="DU220" s="998"/>
      <c r="DV220" s="998"/>
      <c r="DW220" s="998"/>
      <c r="DX220" s="998"/>
      <c r="DY220" s="998"/>
      <c r="DZ220" s="998"/>
      <c r="EA220" s="998"/>
      <c r="EB220" s="998"/>
      <c r="EC220" s="998"/>
      <c r="ED220" s="269" t="str">
        <f t="shared" si="3"/>
        <v>xxxxxxxxxxxxxxxxxxxxxxxxxxxxxxxxxxxxxxxxxxxxxxxxxxxxxxxxxxxxxxxxxxxxxxxxxxxxxxxxxxxxxxxxxxxxxxxxxxxxxxxxxxxxxxxxxxxxxxxxxxxxxxxx</v>
      </c>
    </row>
    <row r="221" spans="1:134" x14ac:dyDescent="0.2">
      <c r="A221" s="280">
        <v>5270</v>
      </c>
      <c r="B221" s="338" t="s">
        <v>249</v>
      </c>
      <c r="C221" s="1535">
        <f>SUMPRODUCT(SUMIF(' Subsidiary Trial Balance Input'!$A:$A,'Subsidiary TB Converter '!$G221:$EC221,' Subsidiary Trial Balance Input'!C:C))</f>
        <v>0</v>
      </c>
      <c r="D221" s="1535">
        <f>SUMPRODUCT(SUMIF(' Subsidiary Trial Balance Input'!$A:$A,'Subsidiary TB Converter '!$G221:$EC221,' Subsidiary Trial Balance Input'!D:D))</f>
        <v>0</v>
      </c>
      <c r="E221" s="1535">
        <f>SUMPRODUCT(SUMIF(' Subsidiary Trial Balance Input'!$A:$A,'Subsidiary TB Converter '!$G221:$EC221,' Subsidiary Trial Balance Input'!E:E))</f>
        <v>0</v>
      </c>
      <c r="F221" s="1535">
        <f>SUMPRODUCT(SUMIF(' Subsidiary Trial Balance Input'!$A:$A,'Subsidiary TB Converter '!$G221:$EC221,' Subsidiary Trial Balance Input'!F:F))</f>
        <v>0</v>
      </c>
      <c r="G221" s="1000"/>
      <c r="H221" s="1000"/>
      <c r="I221" s="1000"/>
      <c r="J221" s="1000"/>
      <c r="K221" s="1000"/>
      <c r="L221" s="1000"/>
      <c r="M221" s="1000"/>
      <c r="N221" s="1000"/>
      <c r="O221" s="1000"/>
      <c r="P221" s="1000"/>
      <c r="Q221" s="1000"/>
      <c r="R221" s="1000"/>
      <c r="S221" s="1000"/>
      <c r="T221" s="1000"/>
      <c r="U221" s="1000"/>
      <c r="V221" s="1000"/>
      <c r="W221" s="1000"/>
      <c r="X221" s="1000"/>
      <c r="Y221" s="1000"/>
      <c r="Z221" s="1000"/>
      <c r="AA221" s="1000"/>
      <c r="AB221" s="1000"/>
      <c r="AC221" s="1000"/>
      <c r="AD221" s="1000"/>
      <c r="AE221" s="1000"/>
      <c r="AF221" s="1000"/>
      <c r="AG221" s="1000"/>
      <c r="AH221" s="1000"/>
      <c r="AI221" s="1000"/>
      <c r="AJ221" s="1000"/>
      <c r="AK221" s="1000"/>
      <c r="AL221" s="1000"/>
      <c r="AM221" s="1000"/>
      <c r="AN221" s="1000"/>
      <c r="AO221" s="1000"/>
      <c r="AP221" s="1000"/>
      <c r="AQ221" s="1000"/>
      <c r="AR221" s="1000"/>
      <c r="AS221" s="1000"/>
      <c r="AT221" s="1000"/>
      <c r="AU221" s="1000"/>
      <c r="AV221" s="1000"/>
      <c r="AW221" s="1000"/>
      <c r="AX221" s="1000"/>
      <c r="AY221" s="1000"/>
      <c r="AZ221" s="1000"/>
      <c r="BA221" s="1000"/>
      <c r="BB221" s="1000"/>
      <c r="BC221" s="1000"/>
      <c r="BD221" s="1000"/>
      <c r="BE221" s="1000"/>
      <c r="BF221" s="1000"/>
      <c r="BG221" s="1000"/>
      <c r="BH221" s="1000"/>
      <c r="BI221" s="1000"/>
      <c r="BJ221" s="1000"/>
      <c r="BK221" s="1000"/>
      <c r="BL221" s="1000"/>
      <c r="BM221" s="1000"/>
      <c r="BN221" s="1000"/>
      <c r="BO221" s="1000"/>
      <c r="BP221" s="1000"/>
      <c r="BQ221" s="1000"/>
      <c r="BR221" s="1000"/>
      <c r="BS221" s="1000"/>
      <c r="BT221" s="1000"/>
      <c r="BU221" s="1000"/>
      <c r="BV221" s="1000"/>
      <c r="BW221" s="1000"/>
      <c r="BX221" s="1000"/>
      <c r="BY221" s="1000"/>
      <c r="BZ221" s="1000"/>
      <c r="CA221" s="1000"/>
      <c r="CB221" s="1000"/>
      <c r="CC221" s="1000"/>
      <c r="CD221" s="1000"/>
      <c r="CE221" s="1000"/>
      <c r="CF221" s="1000"/>
      <c r="CG221" s="1000"/>
      <c r="CH221" s="1000"/>
      <c r="CI221" s="1000"/>
      <c r="CJ221" s="1000"/>
      <c r="CK221" s="1000"/>
      <c r="CL221" s="1000"/>
      <c r="CM221" s="1000"/>
      <c r="CN221" s="1000"/>
      <c r="CO221" s="1000"/>
      <c r="CP221" s="1000"/>
      <c r="CQ221" s="1000"/>
      <c r="CR221" s="1000"/>
      <c r="CS221" s="1000"/>
      <c r="CT221" s="1000"/>
      <c r="CU221" s="1000"/>
      <c r="CV221" s="1000"/>
      <c r="CW221" s="1000"/>
      <c r="CX221" s="1000"/>
      <c r="CY221" s="1000"/>
      <c r="CZ221" s="1000"/>
      <c r="DA221" s="1000"/>
      <c r="DB221" s="1000"/>
      <c r="DC221" s="1000"/>
      <c r="DD221" s="1000"/>
      <c r="DE221" s="1000"/>
      <c r="DF221" s="1000"/>
      <c r="DG221" s="1000"/>
      <c r="DH221" s="1000"/>
      <c r="DI221" s="1000"/>
      <c r="DJ221" s="1000"/>
      <c r="DK221" s="1000"/>
      <c r="DL221" s="1000"/>
      <c r="DM221" s="1000"/>
      <c r="DN221" s="1000"/>
      <c r="DO221" s="1000"/>
      <c r="DP221" s="1000"/>
      <c r="DQ221" s="1000"/>
      <c r="DR221" s="1000"/>
      <c r="DS221" s="1000"/>
      <c r="DT221" s="1000"/>
      <c r="DU221" s="1000"/>
      <c r="DV221" s="1000"/>
      <c r="DW221" s="1000"/>
      <c r="DX221" s="1000"/>
      <c r="DY221" s="1000"/>
      <c r="DZ221" s="1000"/>
      <c r="EA221" s="1000"/>
      <c r="EB221" s="1000"/>
      <c r="EC221" s="1000"/>
      <c r="ED221" s="269" t="str">
        <f t="shared" si="3"/>
        <v>xxxxxxxxxxxxxxxxxxxxxxxxxxxxxxxxxxxxxxxxxxxxxxxxxxxxxxxxxxxxxxxxxxxxxxxxxxxxxxxxxxxxxxxxxxxxxxxxxxxxxxxxxxxxxxxxxxxxxxxxxxxxxxxx</v>
      </c>
    </row>
    <row r="222" spans="1:134" x14ac:dyDescent="0.2">
      <c r="A222" s="280">
        <v>5920</v>
      </c>
      <c r="B222" s="338" t="s">
        <v>250</v>
      </c>
      <c r="C222" s="1535">
        <f>SUMPRODUCT(SUMIF(' Subsidiary Trial Balance Input'!$A:$A,'Subsidiary TB Converter '!$G222:$EC222,' Subsidiary Trial Balance Input'!C:C))</f>
        <v>0</v>
      </c>
      <c r="D222" s="1535">
        <f>SUMPRODUCT(SUMIF(' Subsidiary Trial Balance Input'!$A:$A,'Subsidiary TB Converter '!$G222:$EC222,' Subsidiary Trial Balance Input'!D:D))</f>
        <v>0</v>
      </c>
      <c r="E222" s="1535">
        <f>SUMPRODUCT(SUMIF(' Subsidiary Trial Balance Input'!$A:$A,'Subsidiary TB Converter '!$G222:$EC222,' Subsidiary Trial Balance Input'!E:E))</f>
        <v>0</v>
      </c>
      <c r="F222" s="1535">
        <f>SUMPRODUCT(SUMIF(' Subsidiary Trial Balance Input'!$A:$A,'Subsidiary TB Converter '!$G222:$EC222,' Subsidiary Trial Balance Input'!F:F))</f>
        <v>0</v>
      </c>
      <c r="G222" s="1108"/>
      <c r="H222" s="1000"/>
      <c r="I222" s="1000"/>
      <c r="J222" s="1000"/>
      <c r="K222" s="1000"/>
      <c r="L222" s="1000"/>
      <c r="M222" s="1000"/>
      <c r="N222" s="1000"/>
      <c r="O222" s="1000"/>
      <c r="P222" s="1000"/>
      <c r="Q222" s="1000"/>
      <c r="R222" s="1000"/>
      <c r="S222" s="1000"/>
      <c r="T222" s="1000"/>
      <c r="U222" s="1000"/>
      <c r="V222" s="1000"/>
      <c r="W222" s="1000"/>
      <c r="X222" s="1000"/>
      <c r="Y222" s="1000"/>
      <c r="Z222" s="1000"/>
      <c r="AA222" s="1000"/>
      <c r="AB222" s="1000"/>
      <c r="AC222" s="1000"/>
      <c r="AD222" s="1000"/>
      <c r="AE222" s="1000"/>
      <c r="AF222" s="1000"/>
      <c r="AG222" s="1000"/>
      <c r="AH222" s="1000"/>
      <c r="AI222" s="1000"/>
      <c r="AJ222" s="1000"/>
      <c r="AK222" s="1000"/>
      <c r="AL222" s="1000"/>
      <c r="AM222" s="1000"/>
      <c r="AN222" s="1000"/>
      <c r="AO222" s="1000"/>
      <c r="AP222" s="1000"/>
      <c r="AQ222" s="1000"/>
      <c r="AR222" s="1000"/>
      <c r="AS222" s="1000"/>
      <c r="AT222" s="1000"/>
      <c r="AU222" s="1000"/>
      <c r="AV222" s="1000"/>
      <c r="AW222" s="1000"/>
      <c r="AX222" s="1000"/>
      <c r="AY222" s="1000"/>
      <c r="AZ222" s="1000"/>
      <c r="BA222" s="1000"/>
      <c r="BB222" s="1000"/>
      <c r="BC222" s="1000"/>
      <c r="BD222" s="1000"/>
      <c r="BE222" s="1000"/>
      <c r="BF222" s="1000"/>
      <c r="BG222" s="1000"/>
      <c r="BH222" s="1000"/>
      <c r="BI222" s="1000"/>
      <c r="BJ222" s="1000"/>
      <c r="BK222" s="1000"/>
      <c r="BL222" s="1000"/>
      <c r="BM222" s="1000"/>
      <c r="BN222" s="1000"/>
      <c r="BO222" s="1000"/>
      <c r="BP222" s="1000"/>
      <c r="BQ222" s="1000"/>
      <c r="BR222" s="1000"/>
      <c r="BS222" s="1000"/>
      <c r="BT222" s="1000"/>
      <c r="BU222" s="1000"/>
      <c r="BV222" s="1000"/>
      <c r="BW222" s="1000"/>
      <c r="BX222" s="1000"/>
      <c r="BY222" s="1000"/>
      <c r="BZ222" s="1000"/>
      <c r="CA222" s="1000"/>
      <c r="CB222" s="1000"/>
      <c r="CC222" s="1000"/>
      <c r="CD222" s="1000"/>
      <c r="CE222" s="1000"/>
      <c r="CF222" s="1000"/>
      <c r="CG222" s="1000"/>
      <c r="CH222" s="1000"/>
      <c r="CI222" s="1000"/>
      <c r="CJ222" s="1000"/>
      <c r="CK222" s="1000"/>
      <c r="CL222" s="1000"/>
      <c r="CM222" s="1000"/>
      <c r="CN222" s="1000"/>
      <c r="CO222" s="1000"/>
      <c r="CP222" s="1000"/>
      <c r="CQ222" s="1000"/>
      <c r="CR222" s="1000"/>
      <c r="CS222" s="1000"/>
      <c r="CT222" s="1000"/>
      <c r="CU222" s="1000"/>
      <c r="CV222" s="1000"/>
      <c r="CW222" s="1000"/>
      <c r="CX222" s="1000"/>
      <c r="CY222" s="1000"/>
      <c r="CZ222" s="1000"/>
      <c r="DA222" s="1000"/>
      <c r="DB222" s="1000"/>
      <c r="DC222" s="1000"/>
      <c r="DD222" s="1000"/>
      <c r="DE222" s="1000"/>
      <c r="DF222" s="1000"/>
      <c r="DG222" s="1000"/>
      <c r="DH222" s="1000"/>
      <c r="DI222" s="1000"/>
      <c r="DJ222" s="1000"/>
      <c r="DK222" s="1000"/>
      <c r="DL222" s="1000"/>
      <c r="DM222" s="1000"/>
      <c r="DN222" s="1000"/>
      <c r="DO222" s="1000"/>
      <c r="DP222" s="1000"/>
      <c r="DQ222" s="1000"/>
      <c r="DR222" s="1000"/>
      <c r="DS222" s="1000"/>
      <c r="DT222" s="1000"/>
      <c r="DU222" s="1000"/>
      <c r="DV222" s="1000"/>
      <c r="DW222" s="1000"/>
      <c r="DX222" s="1000"/>
      <c r="DY222" s="1000"/>
      <c r="DZ222" s="1000"/>
      <c r="EA222" s="1000"/>
      <c r="EB222" s="1000"/>
      <c r="EC222" s="1000"/>
      <c r="ED222" s="269" t="str">
        <f t="shared" si="3"/>
        <v>xxxxxxxxxxxxxxxxxxxxxxxxxxxxxxxxxxxxxxxxxxxxxxxxxxxxxxxxxxxxxxxxxxxxxxxxxxxxxxxxxxxxxxxxxxxxxxxxxxxxxxxxxxxxxxxxxxxxxxxxxxxxxxxx</v>
      </c>
    </row>
    <row r="223" spans="1:134" x14ac:dyDescent="0.2">
      <c r="A223" s="280"/>
      <c r="B223" s="872"/>
      <c r="C223" s="1535"/>
      <c r="D223" s="1535"/>
      <c r="E223" s="1535"/>
      <c r="F223" s="1535"/>
      <c r="G223" s="1022"/>
      <c r="H223" s="1022"/>
      <c r="I223" s="1022"/>
      <c r="J223" s="1022"/>
      <c r="K223" s="1022"/>
      <c r="L223" s="1022"/>
      <c r="M223" s="1022"/>
      <c r="N223" s="1022"/>
      <c r="O223" s="1022"/>
      <c r="P223" s="1022"/>
      <c r="Q223" s="1022"/>
      <c r="R223" s="1022"/>
      <c r="S223" s="1022"/>
      <c r="T223" s="1022"/>
      <c r="U223" s="1022"/>
      <c r="V223" s="1022"/>
      <c r="W223" s="1022"/>
      <c r="X223" s="1022"/>
      <c r="Y223" s="1022"/>
      <c r="Z223" s="1022"/>
      <c r="AA223" s="1022"/>
      <c r="AB223" s="1022"/>
      <c r="AC223" s="1022"/>
      <c r="AD223" s="1022"/>
      <c r="AE223" s="1022"/>
      <c r="AF223" s="1022"/>
      <c r="AG223" s="1022"/>
      <c r="AH223" s="1022"/>
      <c r="AI223" s="1022"/>
      <c r="AJ223" s="1022"/>
      <c r="AK223" s="1022"/>
      <c r="AL223" s="1022"/>
      <c r="AM223" s="1022"/>
      <c r="AN223" s="1022"/>
      <c r="AO223" s="1022"/>
      <c r="AP223" s="1022"/>
      <c r="AQ223" s="1022"/>
      <c r="AR223" s="1022"/>
      <c r="AS223" s="1022"/>
      <c r="AT223" s="1022"/>
      <c r="AU223" s="1022"/>
      <c r="AV223" s="1022"/>
      <c r="AW223" s="1022"/>
      <c r="AX223" s="1022"/>
      <c r="AY223" s="1022"/>
      <c r="AZ223" s="1022"/>
      <c r="BA223" s="1022"/>
      <c r="BB223" s="1022"/>
      <c r="BC223" s="1022"/>
      <c r="BD223" s="1022"/>
      <c r="BE223" s="1022"/>
      <c r="BF223" s="1022"/>
      <c r="BG223" s="1022"/>
      <c r="BH223" s="1022"/>
      <c r="BI223" s="1022"/>
      <c r="BJ223" s="1022"/>
      <c r="BK223" s="1022"/>
      <c r="BL223" s="1022"/>
      <c r="BM223" s="1022"/>
      <c r="BN223" s="1022"/>
      <c r="BO223" s="1022"/>
      <c r="BP223" s="1022"/>
      <c r="BQ223" s="1022"/>
      <c r="BR223" s="1022"/>
      <c r="BS223" s="1022"/>
      <c r="BT223" s="1022"/>
      <c r="BU223" s="1022"/>
      <c r="BV223" s="1022"/>
      <c r="BW223" s="1022"/>
      <c r="BX223" s="1022"/>
      <c r="BY223" s="1022"/>
      <c r="BZ223" s="1022"/>
      <c r="CA223" s="1022"/>
      <c r="CB223" s="1022"/>
      <c r="CC223" s="1022"/>
      <c r="CD223" s="1022"/>
      <c r="CE223" s="1022"/>
      <c r="CF223" s="1022"/>
      <c r="CG223" s="1022"/>
      <c r="CH223" s="1022"/>
      <c r="CI223" s="1022"/>
      <c r="CJ223" s="1022"/>
      <c r="CK223" s="1022"/>
      <c r="CL223" s="1022"/>
      <c r="CM223" s="1022"/>
      <c r="CN223" s="1022"/>
      <c r="CO223" s="1022"/>
      <c r="CP223" s="1022"/>
      <c r="CQ223" s="1022"/>
      <c r="CR223" s="1022"/>
      <c r="CS223" s="1022"/>
      <c r="CT223" s="1022"/>
      <c r="CU223" s="1022"/>
      <c r="CV223" s="1022"/>
      <c r="CW223" s="1022"/>
      <c r="CX223" s="1022"/>
      <c r="CY223" s="1022"/>
      <c r="CZ223" s="1022"/>
      <c r="DA223" s="1022"/>
      <c r="DB223" s="1022"/>
      <c r="DC223" s="1022"/>
      <c r="DD223" s="1022"/>
      <c r="DE223" s="1022"/>
      <c r="DF223" s="1022"/>
      <c r="DG223" s="1022"/>
      <c r="DH223" s="1022"/>
      <c r="DI223" s="1022"/>
      <c r="DJ223" s="1022"/>
      <c r="DK223" s="1022"/>
      <c r="DL223" s="1022"/>
      <c r="DM223" s="1022"/>
      <c r="DN223" s="1022"/>
      <c r="DO223" s="1022"/>
      <c r="DP223" s="1022"/>
      <c r="DQ223" s="1022"/>
      <c r="DR223" s="1022"/>
      <c r="DS223" s="1022"/>
      <c r="DT223" s="1022"/>
      <c r="DU223" s="1022"/>
      <c r="DV223" s="1022"/>
      <c r="DW223" s="1022"/>
      <c r="DX223" s="1022"/>
      <c r="DY223" s="1022"/>
      <c r="DZ223" s="1022"/>
      <c r="EA223" s="1022"/>
      <c r="EB223" s="1022"/>
      <c r="EC223" s="1022"/>
      <c r="ED223" s="269" t="str">
        <f t="shared" si="3"/>
        <v>xxxxxxxxxxxxxxxxxxxxxxxxxxxxxxxxxxxxxxxxxxxxxxxxxxxxxxxxxxxxxxxxxxxxxxxxxxxxxxxxxxxxxxxxxxxxxxxxxxxxxxxxxxxxxxxxxxxxxxxxxxxxxxxx</v>
      </c>
    </row>
    <row r="224" spans="1:134" x14ac:dyDescent="0.2">
      <c r="A224" s="342"/>
      <c r="B224" s="344" t="s">
        <v>251</v>
      </c>
      <c r="C224" s="1538"/>
      <c r="D224" s="1538"/>
      <c r="E224" s="1538"/>
      <c r="F224" s="1538"/>
      <c r="G224" s="1002"/>
      <c r="H224" s="1002"/>
      <c r="I224" s="1002"/>
      <c r="J224" s="1002"/>
      <c r="K224" s="1002"/>
      <c r="L224" s="1002"/>
      <c r="M224" s="1002"/>
      <c r="N224" s="1002"/>
      <c r="O224" s="1002"/>
      <c r="P224" s="1002"/>
      <c r="Q224" s="1002"/>
      <c r="R224" s="1002"/>
      <c r="S224" s="1002"/>
      <c r="T224" s="1002"/>
      <c r="U224" s="1002"/>
      <c r="V224" s="1002"/>
      <c r="W224" s="1002"/>
      <c r="X224" s="1002"/>
      <c r="Y224" s="1002"/>
      <c r="Z224" s="1002"/>
      <c r="AA224" s="1002"/>
      <c r="AB224" s="1002"/>
      <c r="AC224" s="1002"/>
      <c r="AD224" s="1002"/>
      <c r="AE224" s="1002"/>
      <c r="AF224" s="1002"/>
      <c r="AG224" s="1002"/>
      <c r="AH224" s="1002"/>
      <c r="AI224" s="1002"/>
      <c r="AJ224" s="1002"/>
      <c r="AK224" s="1002"/>
      <c r="AL224" s="1002"/>
      <c r="AM224" s="1002"/>
      <c r="AN224" s="1002"/>
      <c r="AO224" s="1002"/>
      <c r="AP224" s="1002"/>
      <c r="AQ224" s="1002"/>
      <c r="AR224" s="1002"/>
      <c r="AS224" s="1002"/>
      <c r="AT224" s="1002"/>
      <c r="AU224" s="1002"/>
      <c r="AV224" s="1002"/>
      <c r="AW224" s="1002"/>
      <c r="AX224" s="1002"/>
      <c r="AY224" s="1002"/>
      <c r="AZ224" s="1002"/>
      <c r="BA224" s="1002"/>
      <c r="BB224" s="1002"/>
      <c r="BC224" s="1002"/>
      <c r="BD224" s="1002"/>
      <c r="BE224" s="1002"/>
      <c r="BF224" s="1002"/>
      <c r="BG224" s="1002"/>
      <c r="BH224" s="1002"/>
      <c r="BI224" s="1002"/>
      <c r="BJ224" s="1002"/>
      <c r="BK224" s="1002"/>
      <c r="BL224" s="1002"/>
      <c r="BM224" s="1002"/>
      <c r="BN224" s="1002"/>
      <c r="BO224" s="1002"/>
      <c r="BP224" s="1002"/>
      <c r="BQ224" s="1002"/>
      <c r="BR224" s="1002"/>
      <c r="BS224" s="1002"/>
      <c r="BT224" s="1002"/>
      <c r="BU224" s="1002"/>
      <c r="BV224" s="1002"/>
      <c r="BW224" s="1002"/>
      <c r="BX224" s="1002"/>
      <c r="BY224" s="1002"/>
      <c r="BZ224" s="1002"/>
      <c r="CA224" s="1002"/>
      <c r="CB224" s="1002"/>
      <c r="CC224" s="1002"/>
      <c r="CD224" s="1002"/>
      <c r="CE224" s="1002"/>
      <c r="CF224" s="1002"/>
      <c r="CG224" s="1002"/>
      <c r="CH224" s="1002"/>
      <c r="CI224" s="1002"/>
      <c r="CJ224" s="1002"/>
      <c r="CK224" s="1002"/>
      <c r="CL224" s="1002"/>
      <c r="CM224" s="1002"/>
      <c r="CN224" s="1002"/>
      <c r="CO224" s="1002"/>
      <c r="CP224" s="1002"/>
      <c r="CQ224" s="1002"/>
      <c r="CR224" s="1002"/>
      <c r="CS224" s="1002"/>
      <c r="CT224" s="1002"/>
      <c r="CU224" s="1002"/>
      <c r="CV224" s="1002"/>
      <c r="CW224" s="1002"/>
      <c r="CX224" s="1002"/>
      <c r="CY224" s="1002"/>
      <c r="CZ224" s="1002"/>
      <c r="DA224" s="1002"/>
      <c r="DB224" s="1002"/>
      <c r="DC224" s="1002"/>
      <c r="DD224" s="1002"/>
      <c r="DE224" s="1002"/>
      <c r="DF224" s="1002"/>
      <c r="DG224" s="1002"/>
      <c r="DH224" s="1002"/>
      <c r="DI224" s="1002"/>
      <c r="DJ224" s="1002"/>
      <c r="DK224" s="1002"/>
      <c r="DL224" s="1002"/>
      <c r="DM224" s="1002"/>
      <c r="DN224" s="1002"/>
      <c r="DO224" s="1002"/>
      <c r="DP224" s="1002"/>
      <c r="DQ224" s="1002"/>
      <c r="DR224" s="1002"/>
      <c r="DS224" s="1002"/>
      <c r="DT224" s="1002"/>
      <c r="DU224" s="1002"/>
      <c r="DV224" s="1002"/>
      <c r="DW224" s="1002"/>
      <c r="DX224" s="1002"/>
      <c r="DY224" s="1002"/>
      <c r="DZ224" s="1002"/>
      <c r="EA224" s="1002"/>
      <c r="EB224" s="1002"/>
      <c r="EC224" s="1002"/>
      <c r="ED224" s="269" t="str">
        <f t="shared" si="3"/>
        <v>xxxxxxxxxxxxxxxxxxxxxxxxxxxxxxxxxxxxxxxxxxxxxxxxxxxxxxxxxxxxxxxxxxxxxxxxxxxxxxxxxxxxxxxxxxxxxxxxxxxxxxxxxxxxxxxxxxxxxxxxxxxxxxxx</v>
      </c>
    </row>
    <row r="225" spans="1:134" x14ac:dyDescent="0.2">
      <c r="A225" s="280"/>
      <c r="B225" s="909" t="s">
        <v>233</v>
      </c>
      <c r="C225" s="1535"/>
      <c r="D225" s="1535"/>
      <c r="E225" s="1535"/>
      <c r="F225" s="1535"/>
      <c r="G225" s="998"/>
      <c r="H225" s="998"/>
      <c r="I225" s="998"/>
      <c r="J225" s="998"/>
      <c r="K225" s="998"/>
      <c r="L225" s="998"/>
      <c r="M225" s="998"/>
      <c r="N225" s="998"/>
      <c r="O225" s="998"/>
      <c r="P225" s="998"/>
      <c r="Q225" s="998"/>
      <c r="R225" s="998"/>
      <c r="S225" s="998"/>
      <c r="T225" s="998"/>
      <c r="U225" s="998"/>
      <c r="V225" s="998"/>
      <c r="W225" s="998"/>
      <c r="X225" s="998"/>
      <c r="Y225" s="998"/>
      <c r="Z225" s="998"/>
      <c r="AA225" s="998"/>
      <c r="AB225" s="998"/>
      <c r="AC225" s="998"/>
      <c r="AD225" s="998"/>
      <c r="AE225" s="998"/>
      <c r="AF225" s="998"/>
      <c r="AG225" s="998"/>
      <c r="AH225" s="998"/>
      <c r="AI225" s="998"/>
      <c r="AJ225" s="998"/>
      <c r="AK225" s="998"/>
      <c r="AL225" s="998"/>
      <c r="AM225" s="998"/>
      <c r="AN225" s="998"/>
      <c r="AO225" s="998"/>
      <c r="AP225" s="998"/>
      <c r="AQ225" s="998"/>
      <c r="AR225" s="998"/>
      <c r="AS225" s="998"/>
      <c r="AT225" s="998"/>
      <c r="AU225" s="998"/>
      <c r="AV225" s="998"/>
      <c r="AW225" s="998"/>
      <c r="AX225" s="998"/>
      <c r="AY225" s="998"/>
      <c r="AZ225" s="998"/>
      <c r="BA225" s="998"/>
      <c r="BB225" s="998"/>
      <c r="BC225" s="998"/>
      <c r="BD225" s="998"/>
      <c r="BE225" s="998"/>
      <c r="BF225" s="998"/>
      <c r="BG225" s="998"/>
      <c r="BH225" s="998"/>
      <c r="BI225" s="998"/>
      <c r="BJ225" s="998"/>
      <c r="BK225" s="998"/>
      <c r="BL225" s="998"/>
      <c r="BM225" s="998"/>
      <c r="BN225" s="998"/>
      <c r="BO225" s="998"/>
      <c r="BP225" s="998"/>
      <c r="BQ225" s="998"/>
      <c r="BR225" s="998"/>
      <c r="BS225" s="998"/>
      <c r="BT225" s="998"/>
      <c r="BU225" s="998"/>
      <c r="BV225" s="998"/>
      <c r="BW225" s="998"/>
      <c r="BX225" s="998"/>
      <c r="BY225" s="998"/>
      <c r="BZ225" s="998"/>
      <c r="CA225" s="998"/>
      <c r="CB225" s="998"/>
      <c r="CC225" s="998"/>
      <c r="CD225" s="998"/>
      <c r="CE225" s="998"/>
      <c r="CF225" s="998"/>
      <c r="CG225" s="998"/>
      <c r="CH225" s="998"/>
      <c r="CI225" s="998"/>
      <c r="CJ225" s="998"/>
      <c r="CK225" s="998"/>
      <c r="CL225" s="998"/>
      <c r="CM225" s="998"/>
      <c r="CN225" s="998"/>
      <c r="CO225" s="998"/>
      <c r="CP225" s="998"/>
      <c r="CQ225" s="998"/>
      <c r="CR225" s="998"/>
      <c r="CS225" s="998"/>
      <c r="CT225" s="998"/>
      <c r="CU225" s="998"/>
      <c r="CV225" s="998"/>
      <c r="CW225" s="998"/>
      <c r="CX225" s="998"/>
      <c r="CY225" s="998"/>
      <c r="CZ225" s="998"/>
      <c r="DA225" s="998"/>
      <c r="DB225" s="998"/>
      <c r="DC225" s="998"/>
      <c r="DD225" s="998"/>
      <c r="DE225" s="998"/>
      <c r="DF225" s="998"/>
      <c r="DG225" s="998"/>
      <c r="DH225" s="998"/>
      <c r="DI225" s="998"/>
      <c r="DJ225" s="998"/>
      <c r="DK225" s="998"/>
      <c r="DL225" s="998"/>
      <c r="DM225" s="998"/>
      <c r="DN225" s="998"/>
      <c r="DO225" s="998"/>
      <c r="DP225" s="998"/>
      <c r="DQ225" s="998"/>
      <c r="DR225" s="998"/>
      <c r="DS225" s="998"/>
      <c r="DT225" s="998"/>
      <c r="DU225" s="998"/>
      <c r="DV225" s="998"/>
      <c r="DW225" s="998"/>
      <c r="DX225" s="998"/>
      <c r="DY225" s="998"/>
      <c r="DZ225" s="998"/>
      <c r="EA225" s="998"/>
      <c r="EB225" s="998"/>
      <c r="EC225" s="998"/>
      <c r="ED225" s="269" t="str">
        <f t="shared" si="3"/>
        <v>xxxxxxxxxxxxxxxxxxxxxxxxxxxxxxxxxxxxxxxxxxxxxxxxxxxxxxxxxxxxxxxxxxxxxxxxxxxxxxxxxxxxxxxxxxxxxxxxxxxxxxxxxxxxxxxxxxxxxxxxxxxxxxxx</v>
      </c>
    </row>
    <row r="226" spans="1:134" x14ac:dyDescent="0.2">
      <c r="A226" s="280">
        <v>5245</v>
      </c>
      <c r="B226" s="338" t="s">
        <v>252</v>
      </c>
      <c r="C226" s="1535">
        <f>SUMPRODUCT(SUMIF(' Subsidiary Trial Balance Input'!$A:$A,'Subsidiary TB Converter '!$G226:$EC226,' Subsidiary Trial Balance Input'!C:C))</f>
        <v>0</v>
      </c>
      <c r="D226" s="1535">
        <f>SUMPRODUCT(SUMIF(' Subsidiary Trial Balance Input'!$A:$A,'Subsidiary TB Converter '!$G226:$EC226,' Subsidiary Trial Balance Input'!D:D))</f>
        <v>0</v>
      </c>
      <c r="E226" s="1535">
        <f>SUMPRODUCT(SUMIF(' Subsidiary Trial Balance Input'!$A:$A,'Subsidiary TB Converter '!$G226:$EC226,' Subsidiary Trial Balance Input'!E:E))</f>
        <v>0</v>
      </c>
      <c r="F226" s="1535">
        <f>SUMPRODUCT(SUMIF(' Subsidiary Trial Balance Input'!$A:$A,'Subsidiary TB Converter '!$G226:$EC226,' Subsidiary Trial Balance Input'!F:F))</f>
        <v>0</v>
      </c>
      <c r="G226" s="1000"/>
      <c r="H226" s="1000"/>
      <c r="I226" s="1000"/>
      <c r="J226" s="1000"/>
      <c r="K226" s="1000"/>
      <c r="L226" s="1000"/>
      <c r="M226" s="1000"/>
      <c r="N226" s="1000"/>
      <c r="O226" s="1000"/>
      <c r="P226" s="1000"/>
      <c r="Q226" s="1000"/>
      <c r="R226" s="1000"/>
      <c r="S226" s="1000"/>
      <c r="T226" s="1000"/>
      <c r="U226" s="1000"/>
      <c r="V226" s="1000"/>
      <c r="W226" s="1000"/>
      <c r="X226" s="1000"/>
      <c r="Y226" s="1000"/>
      <c r="Z226" s="1000"/>
      <c r="AA226" s="1000"/>
      <c r="AB226" s="1000"/>
      <c r="AC226" s="1000"/>
      <c r="AD226" s="1000"/>
      <c r="AE226" s="1000"/>
      <c r="AF226" s="1000"/>
      <c r="AG226" s="1000"/>
      <c r="AH226" s="1000"/>
      <c r="AI226" s="1000"/>
      <c r="AJ226" s="1000"/>
      <c r="AK226" s="1000"/>
      <c r="AL226" s="1000"/>
      <c r="AM226" s="1000"/>
      <c r="AN226" s="1000"/>
      <c r="AO226" s="1000"/>
      <c r="AP226" s="1000"/>
      <c r="AQ226" s="1000"/>
      <c r="AR226" s="1000"/>
      <c r="AS226" s="1000"/>
      <c r="AT226" s="1000"/>
      <c r="AU226" s="1000"/>
      <c r="AV226" s="1000"/>
      <c r="AW226" s="1000"/>
      <c r="AX226" s="1000"/>
      <c r="AY226" s="1000"/>
      <c r="AZ226" s="1000"/>
      <c r="BA226" s="1000"/>
      <c r="BB226" s="1000"/>
      <c r="BC226" s="1000"/>
      <c r="BD226" s="1000"/>
      <c r="BE226" s="1000"/>
      <c r="BF226" s="1000"/>
      <c r="BG226" s="1000"/>
      <c r="BH226" s="1000"/>
      <c r="BI226" s="1000"/>
      <c r="BJ226" s="1000"/>
      <c r="BK226" s="1000"/>
      <c r="BL226" s="1000"/>
      <c r="BM226" s="1000"/>
      <c r="BN226" s="1000"/>
      <c r="BO226" s="1000"/>
      <c r="BP226" s="1000"/>
      <c r="BQ226" s="1000"/>
      <c r="BR226" s="1000"/>
      <c r="BS226" s="1000"/>
      <c r="BT226" s="1000"/>
      <c r="BU226" s="1000"/>
      <c r="BV226" s="1000"/>
      <c r="BW226" s="1000"/>
      <c r="BX226" s="1000"/>
      <c r="BY226" s="1000"/>
      <c r="BZ226" s="1000"/>
      <c r="CA226" s="1000"/>
      <c r="CB226" s="1000"/>
      <c r="CC226" s="1000"/>
      <c r="CD226" s="1000"/>
      <c r="CE226" s="1000"/>
      <c r="CF226" s="1000"/>
      <c r="CG226" s="1000"/>
      <c r="CH226" s="1000"/>
      <c r="CI226" s="1000"/>
      <c r="CJ226" s="1000"/>
      <c r="CK226" s="1000"/>
      <c r="CL226" s="1000"/>
      <c r="CM226" s="1000"/>
      <c r="CN226" s="1000"/>
      <c r="CO226" s="1000"/>
      <c r="CP226" s="1000"/>
      <c r="CQ226" s="1000"/>
      <c r="CR226" s="1000"/>
      <c r="CS226" s="1000"/>
      <c r="CT226" s="1000"/>
      <c r="CU226" s="1000"/>
      <c r="CV226" s="1000"/>
      <c r="CW226" s="1000"/>
      <c r="CX226" s="1000"/>
      <c r="CY226" s="1000"/>
      <c r="CZ226" s="1000"/>
      <c r="DA226" s="1000"/>
      <c r="DB226" s="1000"/>
      <c r="DC226" s="1000"/>
      <c r="DD226" s="1000"/>
      <c r="DE226" s="1000"/>
      <c r="DF226" s="1000"/>
      <c r="DG226" s="1000"/>
      <c r="DH226" s="1000"/>
      <c r="DI226" s="1000"/>
      <c r="DJ226" s="1000"/>
      <c r="DK226" s="1000"/>
      <c r="DL226" s="1000"/>
      <c r="DM226" s="1000"/>
      <c r="DN226" s="1000"/>
      <c r="DO226" s="1000"/>
      <c r="DP226" s="1000"/>
      <c r="DQ226" s="1000"/>
      <c r="DR226" s="1000"/>
      <c r="DS226" s="1000"/>
      <c r="DT226" s="1000"/>
      <c r="DU226" s="1000"/>
      <c r="DV226" s="1000"/>
      <c r="DW226" s="1000"/>
      <c r="DX226" s="1000"/>
      <c r="DY226" s="1000"/>
      <c r="DZ226" s="1000"/>
      <c r="EA226" s="1000"/>
      <c r="EB226" s="1000"/>
      <c r="EC226" s="1000"/>
      <c r="ED226" s="269" t="str">
        <f t="shared" si="3"/>
        <v>xxxxxxxxxxxxxxxxxxxxxxxxxxxxxxxxxxxxxxxxxxxxxxxxxxxxxxxxxxxxxxxxxxxxxxxxxxxxxxxxxxxxxxxxxxxxxxxxxxxxxxxxxxxxxxxxxxxxxxxxxxxxxxxx</v>
      </c>
    </row>
    <row r="227" spans="1:134" x14ac:dyDescent="0.2">
      <c r="A227" s="280">
        <v>5925</v>
      </c>
      <c r="B227" s="338" t="s">
        <v>253</v>
      </c>
      <c r="C227" s="1535">
        <f>SUMPRODUCT(SUMIF(' Subsidiary Trial Balance Input'!$A:$A,'Subsidiary TB Converter '!$G227:$EC227,' Subsidiary Trial Balance Input'!C:C))</f>
        <v>0</v>
      </c>
      <c r="D227" s="1535">
        <f>SUMPRODUCT(SUMIF(' Subsidiary Trial Balance Input'!$A:$A,'Subsidiary TB Converter '!$G227:$EC227,' Subsidiary Trial Balance Input'!D:D))</f>
        <v>0</v>
      </c>
      <c r="E227" s="1535">
        <f>SUMPRODUCT(SUMIF(' Subsidiary Trial Balance Input'!$A:$A,'Subsidiary TB Converter '!$G227:$EC227,' Subsidiary Trial Balance Input'!E:E))</f>
        <v>0</v>
      </c>
      <c r="F227" s="1535">
        <f>SUMPRODUCT(SUMIF(' Subsidiary Trial Balance Input'!$A:$A,'Subsidiary TB Converter '!$G227:$EC227,' Subsidiary Trial Balance Input'!F:F))</f>
        <v>0</v>
      </c>
      <c r="G227" s="1000"/>
      <c r="H227" s="1000"/>
      <c r="I227" s="1000"/>
      <c r="J227" s="1000"/>
      <c r="K227" s="1000"/>
      <c r="L227" s="1000"/>
      <c r="M227" s="1000"/>
      <c r="N227" s="1000"/>
      <c r="O227" s="1000"/>
      <c r="P227" s="1000"/>
      <c r="Q227" s="1000"/>
      <c r="R227" s="1000"/>
      <c r="S227" s="1000"/>
      <c r="T227" s="1000"/>
      <c r="U227" s="1000"/>
      <c r="V227" s="1000"/>
      <c r="W227" s="1000"/>
      <c r="X227" s="1000"/>
      <c r="Y227" s="1000"/>
      <c r="Z227" s="1000"/>
      <c r="AA227" s="1000"/>
      <c r="AB227" s="1000"/>
      <c r="AC227" s="1000"/>
      <c r="AD227" s="1000"/>
      <c r="AE227" s="1000"/>
      <c r="AF227" s="1000"/>
      <c r="AG227" s="1000"/>
      <c r="AH227" s="1000"/>
      <c r="AI227" s="1000"/>
      <c r="AJ227" s="1000"/>
      <c r="AK227" s="1000"/>
      <c r="AL227" s="1000"/>
      <c r="AM227" s="1000"/>
      <c r="AN227" s="1000"/>
      <c r="AO227" s="1000"/>
      <c r="AP227" s="1000"/>
      <c r="AQ227" s="1000"/>
      <c r="AR227" s="1000"/>
      <c r="AS227" s="1000"/>
      <c r="AT227" s="1000"/>
      <c r="AU227" s="1000"/>
      <c r="AV227" s="1000"/>
      <c r="AW227" s="1000"/>
      <c r="AX227" s="1000"/>
      <c r="AY227" s="1000"/>
      <c r="AZ227" s="1000"/>
      <c r="BA227" s="1000"/>
      <c r="BB227" s="1000"/>
      <c r="BC227" s="1000"/>
      <c r="BD227" s="1000"/>
      <c r="BE227" s="1000"/>
      <c r="BF227" s="1000"/>
      <c r="BG227" s="1000"/>
      <c r="BH227" s="1000"/>
      <c r="BI227" s="1000"/>
      <c r="BJ227" s="1000"/>
      <c r="BK227" s="1000"/>
      <c r="BL227" s="1000"/>
      <c r="BM227" s="1000"/>
      <c r="BN227" s="1000"/>
      <c r="BO227" s="1000"/>
      <c r="BP227" s="1000"/>
      <c r="BQ227" s="1000"/>
      <c r="BR227" s="1000"/>
      <c r="BS227" s="1000"/>
      <c r="BT227" s="1000"/>
      <c r="BU227" s="1000"/>
      <c r="BV227" s="1000"/>
      <c r="BW227" s="1000"/>
      <c r="BX227" s="1000"/>
      <c r="BY227" s="1000"/>
      <c r="BZ227" s="1000"/>
      <c r="CA227" s="1000"/>
      <c r="CB227" s="1000"/>
      <c r="CC227" s="1000"/>
      <c r="CD227" s="1000"/>
      <c r="CE227" s="1000"/>
      <c r="CF227" s="1000"/>
      <c r="CG227" s="1000"/>
      <c r="CH227" s="1000"/>
      <c r="CI227" s="1000"/>
      <c r="CJ227" s="1000"/>
      <c r="CK227" s="1000"/>
      <c r="CL227" s="1000"/>
      <c r="CM227" s="1000"/>
      <c r="CN227" s="1000"/>
      <c r="CO227" s="1000"/>
      <c r="CP227" s="1000"/>
      <c r="CQ227" s="1000"/>
      <c r="CR227" s="1000"/>
      <c r="CS227" s="1000"/>
      <c r="CT227" s="1000"/>
      <c r="CU227" s="1000"/>
      <c r="CV227" s="1000"/>
      <c r="CW227" s="1000"/>
      <c r="CX227" s="1000"/>
      <c r="CY227" s="1000"/>
      <c r="CZ227" s="1000"/>
      <c r="DA227" s="1000"/>
      <c r="DB227" s="1000"/>
      <c r="DC227" s="1000"/>
      <c r="DD227" s="1000"/>
      <c r="DE227" s="1000"/>
      <c r="DF227" s="1000"/>
      <c r="DG227" s="1000"/>
      <c r="DH227" s="1000"/>
      <c r="DI227" s="1000"/>
      <c r="DJ227" s="1000"/>
      <c r="DK227" s="1000"/>
      <c r="DL227" s="1000"/>
      <c r="DM227" s="1000"/>
      <c r="DN227" s="1000"/>
      <c r="DO227" s="1000"/>
      <c r="DP227" s="1000"/>
      <c r="DQ227" s="1000"/>
      <c r="DR227" s="1000"/>
      <c r="DS227" s="1000"/>
      <c r="DT227" s="1000"/>
      <c r="DU227" s="1000"/>
      <c r="DV227" s="1000"/>
      <c r="DW227" s="1000"/>
      <c r="DX227" s="1000"/>
      <c r="DY227" s="1000"/>
      <c r="DZ227" s="1000"/>
      <c r="EA227" s="1000"/>
      <c r="EB227" s="1000"/>
      <c r="EC227" s="1000"/>
      <c r="ED227" s="269" t="str">
        <f t="shared" si="3"/>
        <v>xxxxxxxxxxxxxxxxxxxxxxxxxxxxxxxxxxxxxxxxxxxxxxxxxxxxxxxxxxxxxxxxxxxxxxxxxxxxxxxxxxxxxxxxxxxxxxxxxxxxxxxxxxxxxxxxxxxxxxxxxxxxxxxx</v>
      </c>
    </row>
    <row r="228" spans="1:134" x14ac:dyDescent="0.2">
      <c r="A228" s="280"/>
      <c r="B228" s="872"/>
      <c r="C228" s="1535"/>
      <c r="D228" s="1535"/>
      <c r="E228" s="1535"/>
      <c r="F228" s="1535"/>
      <c r="G228" s="1022"/>
      <c r="H228" s="1022"/>
      <c r="I228" s="1022"/>
      <c r="J228" s="1022"/>
      <c r="K228" s="1022"/>
      <c r="L228" s="1022"/>
      <c r="M228" s="1022"/>
      <c r="N228" s="1022"/>
      <c r="O228" s="1022"/>
      <c r="P228" s="1022"/>
      <c r="Q228" s="1022"/>
      <c r="R228" s="1022"/>
      <c r="S228" s="1022"/>
      <c r="T228" s="1022"/>
      <c r="U228" s="1022"/>
      <c r="V228" s="1022"/>
      <c r="W228" s="1022"/>
      <c r="X228" s="1022"/>
      <c r="Y228" s="1022"/>
      <c r="Z228" s="1022"/>
      <c r="AA228" s="1022"/>
      <c r="AB228" s="1022"/>
      <c r="AC228" s="1022"/>
      <c r="AD228" s="1022"/>
      <c r="AE228" s="1022"/>
      <c r="AF228" s="1022"/>
      <c r="AG228" s="1022"/>
      <c r="AH228" s="1022"/>
      <c r="AI228" s="1022"/>
      <c r="AJ228" s="1022"/>
      <c r="AK228" s="1022"/>
      <c r="AL228" s="1022"/>
      <c r="AM228" s="1022"/>
      <c r="AN228" s="1022"/>
      <c r="AO228" s="1022"/>
      <c r="AP228" s="1022"/>
      <c r="AQ228" s="1022"/>
      <c r="AR228" s="1022"/>
      <c r="AS228" s="1022"/>
      <c r="AT228" s="1022"/>
      <c r="AU228" s="1022"/>
      <c r="AV228" s="1022"/>
      <c r="AW228" s="1022"/>
      <c r="AX228" s="1022"/>
      <c r="AY228" s="1022"/>
      <c r="AZ228" s="1022"/>
      <c r="BA228" s="1022"/>
      <c r="BB228" s="1022"/>
      <c r="BC228" s="1022"/>
      <c r="BD228" s="1022"/>
      <c r="BE228" s="1022"/>
      <c r="BF228" s="1022"/>
      <c r="BG228" s="1022"/>
      <c r="BH228" s="1022"/>
      <c r="BI228" s="1022"/>
      <c r="BJ228" s="1022"/>
      <c r="BK228" s="1022"/>
      <c r="BL228" s="1022"/>
      <c r="BM228" s="1022"/>
      <c r="BN228" s="1022"/>
      <c r="BO228" s="1022"/>
      <c r="BP228" s="1022"/>
      <c r="BQ228" s="1022"/>
      <c r="BR228" s="1022"/>
      <c r="BS228" s="1022"/>
      <c r="BT228" s="1022"/>
      <c r="BU228" s="1022"/>
      <c r="BV228" s="1022"/>
      <c r="BW228" s="1022"/>
      <c r="BX228" s="1022"/>
      <c r="BY228" s="1022"/>
      <c r="BZ228" s="1022"/>
      <c r="CA228" s="1022"/>
      <c r="CB228" s="1022"/>
      <c r="CC228" s="1022"/>
      <c r="CD228" s="1022"/>
      <c r="CE228" s="1022"/>
      <c r="CF228" s="1022"/>
      <c r="CG228" s="1022"/>
      <c r="CH228" s="1022"/>
      <c r="CI228" s="1022"/>
      <c r="CJ228" s="1022"/>
      <c r="CK228" s="1022"/>
      <c r="CL228" s="1022"/>
      <c r="CM228" s="1022"/>
      <c r="CN228" s="1022"/>
      <c r="CO228" s="1022"/>
      <c r="CP228" s="1022"/>
      <c r="CQ228" s="1022"/>
      <c r="CR228" s="1022"/>
      <c r="CS228" s="1022"/>
      <c r="CT228" s="1022"/>
      <c r="CU228" s="1022"/>
      <c r="CV228" s="1022"/>
      <c r="CW228" s="1022"/>
      <c r="CX228" s="1022"/>
      <c r="CY228" s="1022"/>
      <c r="CZ228" s="1022"/>
      <c r="DA228" s="1022"/>
      <c r="DB228" s="1022"/>
      <c r="DC228" s="1022"/>
      <c r="DD228" s="1022"/>
      <c r="DE228" s="1022"/>
      <c r="DF228" s="1022"/>
      <c r="DG228" s="1022"/>
      <c r="DH228" s="1022"/>
      <c r="DI228" s="1022"/>
      <c r="DJ228" s="1022"/>
      <c r="DK228" s="1022"/>
      <c r="DL228" s="1022"/>
      <c r="DM228" s="1022"/>
      <c r="DN228" s="1022"/>
      <c r="DO228" s="1022"/>
      <c r="DP228" s="1022"/>
      <c r="DQ228" s="1022"/>
      <c r="DR228" s="1022"/>
      <c r="DS228" s="1022"/>
      <c r="DT228" s="1022"/>
      <c r="DU228" s="1022"/>
      <c r="DV228" s="1022"/>
      <c r="DW228" s="1022"/>
      <c r="DX228" s="1022"/>
      <c r="DY228" s="1022"/>
      <c r="DZ228" s="1022"/>
      <c r="EA228" s="1022"/>
      <c r="EB228" s="1022"/>
      <c r="EC228" s="1022"/>
      <c r="ED228" s="269" t="str">
        <f t="shared" si="3"/>
        <v>xxxxxxxxxxxxxxxxxxxxxxxxxxxxxxxxxxxxxxxxxxxxxxxxxxxxxxxxxxxxxxxxxxxxxxxxxxxxxxxxxxxxxxxxxxxxxxxxxxxxxxxxxxxxxxxxxxxxxxxxxxxxxxxx</v>
      </c>
    </row>
    <row r="229" spans="1:134" x14ac:dyDescent="0.2">
      <c r="A229" s="342"/>
      <c r="B229" s="344" t="s">
        <v>254</v>
      </c>
      <c r="C229" s="1538"/>
      <c r="D229" s="1538"/>
      <c r="E229" s="1538"/>
      <c r="F229" s="1538"/>
      <c r="G229" s="1002"/>
      <c r="H229" s="1002"/>
      <c r="I229" s="1002"/>
      <c r="J229" s="1002"/>
      <c r="K229" s="1002"/>
      <c r="L229" s="1002"/>
      <c r="M229" s="1002"/>
      <c r="N229" s="1002"/>
      <c r="O229" s="1002"/>
      <c r="P229" s="1002"/>
      <c r="Q229" s="1002"/>
      <c r="R229" s="1002"/>
      <c r="S229" s="1002"/>
      <c r="T229" s="1002"/>
      <c r="U229" s="1002"/>
      <c r="V229" s="1002"/>
      <c r="W229" s="1002"/>
      <c r="X229" s="1002"/>
      <c r="Y229" s="1002"/>
      <c r="Z229" s="1002"/>
      <c r="AA229" s="1002"/>
      <c r="AB229" s="1002"/>
      <c r="AC229" s="1002"/>
      <c r="AD229" s="1002"/>
      <c r="AE229" s="1002"/>
      <c r="AF229" s="1002"/>
      <c r="AG229" s="1002"/>
      <c r="AH229" s="1002"/>
      <c r="AI229" s="1002"/>
      <c r="AJ229" s="1002"/>
      <c r="AK229" s="1002"/>
      <c r="AL229" s="1002"/>
      <c r="AM229" s="1002"/>
      <c r="AN229" s="1002"/>
      <c r="AO229" s="1002"/>
      <c r="AP229" s="1002"/>
      <c r="AQ229" s="1002"/>
      <c r="AR229" s="1002"/>
      <c r="AS229" s="1002"/>
      <c r="AT229" s="1002"/>
      <c r="AU229" s="1002"/>
      <c r="AV229" s="1002"/>
      <c r="AW229" s="1002"/>
      <c r="AX229" s="1002"/>
      <c r="AY229" s="1002"/>
      <c r="AZ229" s="1002"/>
      <c r="BA229" s="1002"/>
      <c r="BB229" s="1002"/>
      <c r="BC229" s="1002"/>
      <c r="BD229" s="1002"/>
      <c r="BE229" s="1002"/>
      <c r="BF229" s="1002"/>
      <c r="BG229" s="1002"/>
      <c r="BH229" s="1002"/>
      <c r="BI229" s="1002"/>
      <c r="BJ229" s="1002"/>
      <c r="BK229" s="1002"/>
      <c r="BL229" s="1002"/>
      <c r="BM229" s="1002"/>
      <c r="BN229" s="1002"/>
      <c r="BO229" s="1002"/>
      <c r="BP229" s="1002"/>
      <c r="BQ229" s="1002"/>
      <c r="BR229" s="1002"/>
      <c r="BS229" s="1002"/>
      <c r="BT229" s="1002"/>
      <c r="BU229" s="1002"/>
      <c r="BV229" s="1002"/>
      <c r="BW229" s="1002"/>
      <c r="BX229" s="1002"/>
      <c r="BY229" s="1002"/>
      <c r="BZ229" s="1002"/>
      <c r="CA229" s="1002"/>
      <c r="CB229" s="1002"/>
      <c r="CC229" s="1002"/>
      <c r="CD229" s="1002"/>
      <c r="CE229" s="1002"/>
      <c r="CF229" s="1002"/>
      <c r="CG229" s="1002"/>
      <c r="CH229" s="1002"/>
      <c r="CI229" s="1002"/>
      <c r="CJ229" s="1002"/>
      <c r="CK229" s="1002"/>
      <c r="CL229" s="1002"/>
      <c r="CM229" s="1002"/>
      <c r="CN229" s="1002"/>
      <c r="CO229" s="1002"/>
      <c r="CP229" s="1002"/>
      <c r="CQ229" s="1002"/>
      <c r="CR229" s="1002"/>
      <c r="CS229" s="1002"/>
      <c r="CT229" s="1002"/>
      <c r="CU229" s="1002"/>
      <c r="CV229" s="1002"/>
      <c r="CW229" s="1002"/>
      <c r="CX229" s="1002"/>
      <c r="CY229" s="1002"/>
      <c r="CZ229" s="1002"/>
      <c r="DA229" s="1002"/>
      <c r="DB229" s="1002"/>
      <c r="DC229" s="1002"/>
      <c r="DD229" s="1002"/>
      <c r="DE229" s="1002"/>
      <c r="DF229" s="1002"/>
      <c r="DG229" s="1002"/>
      <c r="DH229" s="1002"/>
      <c r="DI229" s="1002"/>
      <c r="DJ229" s="1002"/>
      <c r="DK229" s="1002"/>
      <c r="DL229" s="1002"/>
      <c r="DM229" s="1002"/>
      <c r="DN229" s="1002"/>
      <c r="DO229" s="1002"/>
      <c r="DP229" s="1002"/>
      <c r="DQ229" s="1002"/>
      <c r="DR229" s="1002"/>
      <c r="DS229" s="1002"/>
      <c r="DT229" s="1002"/>
      <c r="DU229" s="1002"/>
      <c r="DV229" s="1002"/>
      <c r="DW229" s="1002"/>
      <c r="DX229" s="1002"/>
      <c r="DY229" s="1002"/>
      <c r="DZ229" s="1002"/>
      <c r="EA229" s="1002"/>
      <c r="EB229" s="1002"/>
      <c r="EC229" s="1002"/>
      <c r="ED229" s="269" t="str">
        <f t="shared" si="3"/>
        <v>xxxxxxxxxxxxxxxxxxxxxxxxxxxxxxxxxxxxxxxxxxxxxxxxxxxxxxxxxxxxxxxxxxxxxxxxxxxxxxxxxxxxxxxxxxxxxxxxxxxxxxxxxxxxxxxxxxxxxxxxxxxxxxxx</v>
      </c>
    </row>
    <row r="230" spans="1:134" x14ac:dyDescent="0.2">
      <c r="A230" s="280"/>
      <c r="B230" s="909" t="s">
        <v>233</v>
      </c>
      <c r="C230" s="1535"/>
      <c r="D230" s="1535"/>
      <c r="E230" s="1535"/>
      <c r="F230" s="1535"/>
      <c r="G230" s="1000"/>
      <c r="H230" s="1000"/>
      <c r="I230" s="1010"/>
      <c r="J230" s="998"/>
      <c r="K230" s="998"/>
      <c r="L230" s="998"/>
      <c r="M230" s="998"/>
      <c r="N230" s="998"/>
      <c r="O230" s="998"/>
      <c r="P230" s="998"/>
      <c r="Q230" s="998"/>
      <c r="R230" s="998"/>
      <c r="S230" s="998"/>
      <c r="T230" s="998"/>
      <c r="U230" s="998"/>
      <c r="V230" s="998"/>
      <c r="W230" s="998"/>
      <c r="X230" s="998"/>
      <c r="Y230" s="998"/>
      <c r="Z230" s="998"/>
      <c r="AA230" s="998"/>
      <c r="AB230" s="998"/>
      <c r="AC230" s="998"/>
      <c r="AD230" s="998"/>
      <c r="AE230" s="998"/>
      <c r="AF230" s="998"/>
      <c r="AG230" s="998"/>
      <c r="AH230" s="998"/>
      <c r="AI230" s="998"/>
      <c r="AJ230" s="998"/>
      <c r="AK230" s="998"/>
      <c r="AL230" s="998"/>
      <c r="AM230" s="998"/>
      <c r="AN230" s="998"/>
      <c r="AO230" s="998"/>
      <c r="AP230" s="998"/>
      <c r="AQ230" s="998"/>
      <c r="AR230" s="998"/>
      <c r="AS230" s="998"/>
      <c r="AT230" s="998"/>
      <c r="AU230" s="998"/>
      <c r="AV230" s="998"/>
      <c r="AW230" s="998"/>
      <c r="AX230" s="998"/>
      <c r="AY230" s="998"/>
      <c r="AZ230" s="998"/>
      <c r="BA230" s="998"/>
      <c r="BB230" s="998"/>
      <c r="BC230" s="998"/>
      <c r="BD230" s="998"/>
      <c r="BE230" s="998"/>
      <c r="BF230" s="998"/>
      <c r="BG230" s="998"/>
      <c r="BH230" s="998"/>
      <c r="BI230" s="998"/>
      <c r="BJ230" s="998"/>
      <c r="BK230" s="998"/>
      <c r="BL230" s="998"/>
      <c r="BM230" s="998"/>
      <c r="BN230" s="998"/>
      <c r="BO230" s="998"/>
      <c r="BP230" s="998"/>
      <c r="BQ230" s="998"/>
      <c r="BR230" s="998"/>
      <c r="BS230" s="998"/>
      <c r="BT230" s="998"/>
      <c r="BU230" s="998"/>
      <c r="BV230" s="998"/>
      <c r="BW230" s="998"/>
      <c r="BX230" s="998"/>
      <c r="BY230" s="998"/>
      <c r="BZ230" s="998"/>
      <c r="CA230" s="998"/>
      <c r="CB230" s="998"/>
      <c r="CC230" s="998"/>
      <c r="CD230" s="998"/>
      <c r="CE230" s="998"/>
      <c r="CF230" s="998"/>
      <c r="CG230" s="998"/>
      <c r="CH230" s="998"/>
      <c r="CI230" s="998"/>
      <c r="CJ230" s="998"/>
      <c r="CK230" s="998"/>
      <c r="CL230" s="998"/>
      <c r="CM230" s="998"/>
      <c r="CN230" s="998"/>
      <c r="CO230" s="998"/>
      <c r="CP230" s="998"/>
      <c r="CQ230" s="998"/>
      <c r="CR230" s="998"/>
      <c r="CS230" s="998"/>
      <c r="CT230" s="998"/>
      <c r="CU230" s="998"/>
      <c r="CV230" s="998"/>
      <c r="CW230" s="998"/>
      <c r="CX230" s="998"/>
      <c r="CY230" s="998"/>
      <c r="CZ230" s="998"/>
      <c r="DA230" s="998"/>
      <c r="DB230" s="998"/>
      <c r="DC230" s="998"/>
      <c r="DD230" s="998"/>
      <c r="DE230" s="998"/>
      <c r="DF230" s="998"/>
      <c r="DG230" s="998"/>
      <c r="DH230" s="998"/>
      <c r="DI230" s="998"/>
      <c r="DJ230" s="998"/>
      <c r="DK230" s="998"/>
      <c r="DL230" s="998"/>
      <c r="DM230" s="998"/>
      <c r="DN230" s="998"/>
      <c r="DO230" s="998"/>
      <c r="DP230" s="998"/>
      <c r="DQ230" s="998"/>
      <c r="DR230" s="998"/>
      <c r="DS230" s="998"/>
      <c r="DT230" s="998"/>
      <c r="DU230" s="998"/>
      <c r="DV230" s="998"/>
      <c r="DW230" s="998"/>
      <c r="DX230" s="998"/>
      <c r="DY230" s="998"/>
      <c r="DZ230" s="998"/>
      <c r="EA230" s="998"/>
      <c r="EB230" s="998"/>
      <c r="EC230" s="998"/>
      <c r="ED230" s="269" t="str">
        <f t="shared" si="3"/>
        <v>xxxxxxxxxxxxxxxxxxxxxxxxxxxxxxxxxxxxxxxxxxxxxxxxxxxxxxxxxxxxxxxxxxxxxxxxxxxxxxxxxxxxxxxxxxxxxxxxxxxxxxxxxxxxxxxxxxxxxxxxxxxxxxxx</v>
      </c>
    </row>
    <row r="231" spans="1:134" x14ac:dyDescent="0.2">
      <c r="A231" s="280">
        <v>8310</v>
      </c>
      <c r="B231" s="338" t="s">
        <v>255</v>
      </c>
      <c r="C231" s="1535">
        <f>SUMPRODUCT(SUMIF(' Subsidiary Trial Balance Input'!$A:$A,'Subsidiary TB Converter '!$G231:$EC231,' Subsidiary Trial Balance Input'!C:C))</f>
        <v>0</v>
      </c>
      <c r="D231" s="1535">
        <f>SUMPRODUCT(SUMIF(' Subsidiary Trial Balance Input'!$A:$A,'Subsidiary TB Converter '!$G231:$EC231,' Subsidiary Trial Balance Input'!D:D))</f>
        <v>0</v>
      </c>
      <c r="E231" s="1535">
        <f>SUMPRODUCT(SUMIF(' Subsidiary Trial Balance Input'!$A:$A,'Subsidiary TB Converter '!$G231:$EC231,' Subsidiary Trial Balance Input'!E:E))</f>
        <v>0</v>
      </c>
      <c r="F231" s="1535">
        <f>SUMPRODUCT(SUMIF(' Subsidiary Trial Balance Input'!$A:$A,'Subsidiary TB Converter '!$G231:$EC231,' Subsidiary Trial Balance Input'!F:F))</f>
        <v>0</v>
      </c>
      <c r="G231" s="1000"/>
      <c r="H231" s="1000"/>
      <c r="I231" s="1000"/>
      <c r="J231" s="1000"/>
      <c r="K231" s="1000"/>
      <c r="L231" s="1000"/>
      <c r="M231" s="1000"/>
      <c r="N231" s="1000"/>
      <c r="O231" s="1000"/>
      <c r="P231" s="1000"/>
      <c r="Q231" s="1000"/>
      <c r="R231" s="1000"/>
      <c r="S231" s="1000"/>
      <c r="T231" s="1000"/>
      <c r="U231" s="1000"/>
      <c r="V231" s="1000"/>
      <c r="W231" s="1000"/>
      <c r="X231" s="1000"/>
      <c r="Y231" s="1000"/>
      <c r="Z231" s="1000"/>
      <c r="AA231" s="1000"/>
      <c r="AB231" s="1000"/>
      <c r="AC231" s="1000"/>
      <c r="AD231" s="1000"/>
      <c r="AE231" s="1000"/>
      <c r="AF231" s="1000"/>
      <c r="AG231" s="1000"/>
      <c r="AH231" s="1000"/>
      <c r="AI231" s="1000"/>
      <c r="AJ231" s="1000"/>
      <c r="AK231" s="1000"/>
      <c r="AL231" s="1000"/>
      <c r="AM231" s="1000"/>
      <c r="AN231" s="1000"/>
      <c r="AO231" s="1000"/>
      <c r="AP231" s="1000"/>
      <c r="AQ231" s="1000"/>
      <c r="AR231" s="1000"/>
      <c r="AS231" s="1000"/>
      <c r="AT231" s="1000"/>
      <c r="AU231" s="1000"/>
      <c r="AV231" s="1000"/>
      <c r="AW231" s="1000"/>
      <c r="AX231" s="1000"/>
      <c r="AY231" s="1000"/>
      <c r="AZ231" s="1000"/>
      <c r="BA231" s="1000"/>
      <c r="BB231" s="1000"/>
      <c r="BC231" s="1000"/>
      <c r="BD231" s="1000"/>
      <c r="BE231" s="1000"/>
      <c r="BF231" s="1000"/>
      <c r="BG231" s="1000"/>
      <c r="BH231" s="1000"/>
      <c r="BI231" s="1000"/>
      <c r="BJ231" s="1000"/>
      <c r="BK231" s="1000"/>
      <c r="BL231" s="1000"/>
      <c r="BM231" s="1000"/>
      <c r="BN231" s="1000"/>
      <c r="BO231" s="1000"/>
      <c r="BP231" s="1000"/>
      <c r="BQ231" s="1000"/>
      <c r="BR231" s="1000"/>
      <c r="BS231" s="1000"/>
      <c r="BT231" s="1000"/>
      <c r="BU231" s="1000"/>
      <c r="BV231" s="1000"/>
      <c r="BW231" s="1000"/>
      <c r="BX231" s="1000"/>
      <c r="BY231" s="1000"/>
      <c r="BZ231" s="1000"/>
      <c r="CA231" s="1000"/>
      <c r="CB231" s="1000"/>
      <c r="CC231" s="1000"/>
      <c r="CD231" s="1000"/>
      <c r="CE231" s="1000"/>
      <c r="CF231" s="1000"/>
      <c r="CG231" s="1000"/>
      <c r="CH231" s="1000"/>
      <c r="CI231" s="1000"/>
      <c r="CJ231" s="1000"/>
      <c r="CK231" s="1000"/>
      <c r="CL231" s="1000"/>
      <c r="CM231" s="1000"/>
      <c r="CN231" s="1000"/>
      <c r="CO231" s="1000"/>
      <c r="CP231" s="1000"/>
      <c r="CQ231" s="1000"/>
      <c r="CR231" s="1000"/>
      <c r="CS231" s="1000"/>
      <c r="CT231" s="1000"/>
      <c r="CU231" s="1000"/>
      <c r="CV231" s="1000"/>
      <c r="CW231" s="1000"/>
      <c r="CX231" s="1000"/>
      <c r="CY231" s="1000"/>
      <c r="CZ231" s="1000"/>
      <c r="DA231" s="1000"/>
      <c r="DB231" s="1000"/>
      <c r="DC231" s="1000"/>
      <c r="DD231" s="1000"/>
      <c r="DE231" s="1000"/>
      <c r="DF231" s="1000"/>
      <c r="DG231" s="1000"/>
      <c r="DH231" s="1000"/>
      <c r="DI231" s="1000"/>
      <c r="DJ231" s="1000"/>
      <c r="DK231" s="1000"/>
      <c r="DL231" s="1000"/>
      <c r="DM231" s="1000"/>
      <c r="DN231" s="1000"/>
      <c r="DO231" s="1000"/>
      <c r="DP231" s="1000"/>
      <c r="DQ231" s="1000"/>
      <c r="DR231" s="1000"/>
      <c r="DS231" s="1000"/>
      <c r="DT231" s="1000"/>
      <c r="DU231" s="1000"/>
      <c r="DV231" s="1000"/>
      <c r="DW231" s="1000"/>
      <c r="DX231" s="1000"/>
      <c r="DY231" s="1000"/>
      <c r="DZ231" s="1000"/>
      <c r="EA231" s="1000"/>
      <c r="EB231" s="1000"/>
      <c r="EC231" s="1000"/>
      <c r="ED231" s="269" t="str">
        <f t="shared" si="3"/>
        <v>xxxxxxxxxxxxxxxxxxxxxxxxxxxxxxxxxxxxxxxxxxxxxxxxxxxxxxxxxxxxxxxxxxxxxxxxxxxxxxxxxxxxxxxxxxxxxxxxxxxxxxxxxxxxxxxxxxxxxxxxxxxxxxxx</v>
      </c>
    </row>
    <row r="232" spans="1:134" x14ac:dyDescent="0.2">
      <c r="A232" s="280">
        <v>8320</v>
      </c>
      <c r="B232" s="338" t="s">
        <v>256</v>
      </c>
      <c r="C232" s="1535">
        <f>SUMPRODUCT(SUMIF(' Subsidiary Trial Balance Input'!$A:$A,'Subsidiary TB Converter '!$G232:$EC232,' Subsidiary Trial Balance Input'!C:C))</f>
        <v>0</v>
      </c>
      <c r="D232" s="1535">
        <f>SUMPRODUCT(SUMIF(' Subsidiary Trial Balance Input'!$A:$A,'Subsidiary TB Converter '!$G232:$EC232,' Subsidiary Trial Balance Input'!D:D))</f>
        <v>0</v>
      </c>
      <c r="E232" s="1535">
        <f>SUMPRODUCT(SUMIF(' Subsidiary Trial Balance Input'!$A:$A,'Subsidiary TB Converter '!$G232:$EC232,' Subsidiary Trial Balance Input'!E:E))</f>
        <v>0</v>
      </c>
      <c r="F232" s="1535">
        <f>SUMPRODUCT(SUMIF(' Subsidiary Trial Balance Input'!$A:$A,'Subsidiary TB Converter '!$G232:$EC232,' Subsidiary Trial Balance Input'!F:F))</f>
        <v>0</v>
      </c>
      <c r="G232" s="1000"/>
      <c r="H232" s="1000"/>
      <c r="I232" s="1000"/>
      <c r="J232" s="1000"/>
      <c r="K232" s="1000"/>
      <c r="L232" s="1000"/>
      <c r="M232" s="1000"/>
      <c r="N232" s="1000"/>
      <c r="O232" s="1000"/>
      <c r="P232" s="1000"/>
      <c r="Q232" s="1000"/>
      <c r="R232" s="1000"/>
      <c r="S232" s="1000"/>
      <c r="T232" s="1000"/>
      <c r="U232" s="1000"/>
      <c r="V232" s="1000"/>
      <c r="W232" s="1000"/>
      <c r="X232" s="1000"/>
      <c r="Y232" s="1000"/>
      <c r="Z232" s="1000"/>
      <c r="AA232" s="1000"/>
      <c r="AB232" s="1000"/>
      <c r="AC232" s="1000"/>
      <c r="AD232" s="1000"/>
      <c r="AE232" s="1000"/>
      <c r="AF232" s="1000"/>
      <c r="AG232" s="1000"/>
      <c r="AH232" s="1000"/>
      <c r="AI232" s="1000"/>
      <c r="AJ232" s="1000"/>
      <c r="AK232" s="1000"/>
      <c r="AL232" s="1000"/>
      <c r="AM232" s="1000"/>
      <c r="AN232" s="1000"/>
      <c r="AO232" s="1000"/>
      <c r="AP232" s="1000"/>
      <c r="AQ232" s="1000"/>
      <c r="AR232" s="1000"/>
      <c r="AS232" s="1000"/>
      <c r="AT232" s="1000"/>
      <c r="AU232" s="1000"/>
      <c r="AV232" s="1000"/>
      <c r="AW232" s="1000"/>
      <c r="AX232" s="1000"/>
      <c r="AY232" s="1000"/>
      <c r="AZ232" s="1000"/>
      <c r="BA232" s="1000"/>
      <c r="BB232" s="1000"/>
      <c r="BC232" s="1000"/>
      <c r="BD232" s="1000"/>
      <c r="BE232" s="1000"/>
      <c r="BF232" s="1000"/>
      <c r="BG232" s="1000"/>
      <c r="BH232" s="1000"/>
      <c r="BI232" s="1000"/>
      <c r="BJ232" s="1000"/>
      <c r="BK232" s="1000"/>
      <c r="BL232" s="1000"/>
      <c r="BM232" s="1000"/>
      <c r="BN232" s="1000"/>
      <c r="BO232" s="1000"/>
      <c r="BP232" s="1000"/>
      <c r="BQ232" s="1000"/>
      <c r="BR232" s="1000"/>
      <c r="BS232" s="1000"/>
      <c r="BT232" s="1000"/>
      <c r="BU232" s="1000"/>
      <c r="BV232" s="1000"/>
      <c r="BW232" s="1000"/>
      <c r="BX232" s="1000"/>
      <c r="BY232" s="1000"/>
      <c r="BZ232" s="1000"/>
      <c r="CA232" s="1000"/>
      <c r="CB232" s="1000"/>
      <c r="CC232" s="1000"/>
      <c r="CD232" s="1000"/>
      <c r="CE232" s="1000"/>
      <c r="CF232" s="1000"/>
      <c r="CG232" s="1000"/>
      <c r="CH232" s="1000"/>
      <c r="CI232" s="1000"/>
      <c r="CJ232" s="1000"/>
      <c r="CK232" s="1000"/>
      <c r="CL232" s="1000"/>
      <c r="CM232" s="1000"/>
      <c r="CN232" s="1000"/>
      <c r="CO232" s="1000"/>
      <c r="CP232" s="1000"/>
      <c r="CQ232" s="1000"/>
      <c r="CR232" s="1000"/>
      <c r="CS232" s="1000"/>
      <c r="CT232" s="1000"/>
      <c r="CU232" s="1000"/>
      <c r="CV232" s="1000"/>
      <c r="CW232" s="1000"/>
      <c r="CX232" s="1000"/>
      <c r="CY232" s="1000"/>
      <c r="CZ232" s="1000"/>
      <c r="DA232" s="1000"/>
      <c r="DB232" s="1000"/>
      <c r="DC232" s="1000"/>
      <c r="DD232" s="1000"/>
      <c r="DE232" s="1000"/>
      <c r="DF232" s="1000"/>
      <c r="DG232" s="1000"/>
      <c r="DH232" s="1000"/>
      <c r="DI232" s="1000"/>
      <c r="DJ232" s="1000"/>
      <c r="DK232" s="1000"/>
      <c r="DL232" s="1000"/>
      <c r="DM232" s="1000"/>
      <c r="DN232" s="1000"/>
      <c r="DO232" s="1000"/>
      <c r="DP232" s="1000"/>
      <c r="DQ232" s="1000"/>
      <c r="DR232" s="1000"/>
      <c r="DS232" s="1000"/>
      <c r="DT232" s="1000"/>
      <c r="DU232" s="1000"/>
      <c r="DV232" s="1000"/>
      <c r="DW232" s="1000"/>
      <c r="DX232" s="1000"/>
      <c r="DY232" s="1000"/>
      <c r="DZ232" s="1000"/>
      <c r="EA232" s="1000"/>
      <c r="EB232" s="1000"/>
      <c r="EC232" s="1000"/>
      <c r="ED232" s="269" t="str">
        <f t="shared" si="3"/>
        <v>xxxxxxxxxxxxxxxxxxxxxxxxxxxxxxxxxxxxxxxxxxxxxxxxxxxxxxxxxxxxxxxxxxxxxxxxxxxxxxxxxxxxxxxxxxxxxxxxxxxxxxxxxxxxxxxxxxxxxxxxxxxxxxxx</v>
      </c>
    </row>
    <row r="233" spans="1:134" x14ac:dyDescent="0.2">
      <c r="A233" s="280">
        <v>8330</v>
      </c>
      <c r="B233" s="338" t="s">
        <v>257</v>
      </c>
      <c r="C233" s="1535">
        <f>SUMPRODUCT(SUMIF(' Subsidiary Trial Balance Input'!$A:$A,'Subsidiary TB Converter '!$G233:$EC233,' Subsidiary Trial Balance Input'!C:C))</f>
        <v>0</v>
      </c>
      <c r="D233" s="1535">
        <f>SUMPRODUCT(SUMIF(' Subsidiary Trial Balance Input'!$A:$A,'Subsidiary TB Converter '!$G233:$EC233,' Subsidiary Trial Balance Input'!D:D))</f>
        <v>0</v>
      </c>
      <c r="E233" s="1535">
        <f>SUMPRODUCT(SUMIF(' Subsidiary Trial Balance Input'!$A:$A,'Subsidiary TB Converter '!$G233:$EC233,' Subsidiary Trial Balance Input'!E:E))</f>
        <v>0</v>
      </c>
      <c r="F233" s="1535">
        <f>SUMPRODUCT(SUMIF(' Subsidiary Trial Balance Input'!$A:$A,'Subsidiary TB Converter '!$G233:$EC233,' Subsidiary Trial Balance Input'!F:F))</f>
        <v>0</v>
      </c>
      <c r="G233" s="1000"/>
      <c r="H233" s="1000"/>
      <c r="I233" s="1000"/>
      <c r="J233" s="1000"/>
      <c r="K233" s="1000"/>
      <c r="L233" s="1000"/>
      <c r="M233" s="1000"/>
      <c r="N233" s="1000"/>
      <c r="O233" s="1000"/>
      <c r="P233" s="1000"/>
      <c r="Q233" s="1000"/>
      <c r="R233" s="1000"/>
      <c r="S233" s="1000"/>
      <c r="T233" s="1000"/>
      <c r="U233" s="1000"/>
      <c r="V233" s="1000"/>
      <c r="W233" s="1000"/>
      <c r="X233" s="1000"/>
      <c r="Y233" s="1000"/>
      <c r="Z233" s="1000"/>
      <c r="AA233" s="1000"/>
      <c r="AB233" s="1000"/>
      <c r="AC233" s="1000"/>
      <c r="AD233" s="1000"/>
      <c r="AE233" s="1000"/>
      <c r="AF233" s="1000"/>
      <c r="AG233" s="1000"/>
      <c r="AH233" s="1000"/>
      <c r="AI233" s="1000"/>
      <c r="AJ233" s="1000"/>
      <c r="AK233" s="1000"/>
      <c r="AL233" s="1000"/>
      <c r="AM233" s="1000"/>
      <c r="AN233" s="1000"/>
      <c r="AO233" s="1000"/>
      <c r="AP233" s="1000"/>
      <c r="AQ233" s="1000"/>
      <c r="AR233" s="1000"/>
      <c r="AS233" s="1000"/>
      <c r="AT233" s="1000"/>
      <c r="AU233" s="1000"/>
      <c r="AV233" s="1000"/>
      <c r="AW233" s="1000"/>
      <c r="AX233" s="1000"/>
      <c r="AY233" s="1000"/>
      <c r="AZ233" s="1000"/>
      <c r="BA233" s="1000"/>
      <c r="BB233" s="1000"/>
      <c r="BC233" s="1000"/>
      <c r="BD233" s="1000"/>
      <c r="BE233" s="1000"/>
      <c r="BF233" s="1000"/>
      <c r="BG233" s="1000"/>
      <c r="BH233" s="1000"/>
      <c r="BI233" s="1000"/>
      <c r="BJ233" s="1000"/>
      <c r="BK233" s="1000"/>
      <c r="BL233" s="1000"/>
      <c r="BM233" s="1000"/>
      <c r="BN233" s="1000"/>
      <c r="BO233" s="1000"/>
      <c r="BP233" s="1000"/>
      <c r="BQ233" s="1000"/>
      <c r="BR233" s="1000"/>
      <c r="BS233" s="1000"/>
      <c r="BT233" s="1000"/>
      <c r="BU233" s="1000"/>
      <c r="BV233" s="1000"/>
      <c r="BW233" s="1000"/>
      <c r="BX233" s="1000"/>
      <c r="BY233" s="1000"/>
      <c r="BZ233" s="1000"/>
      <c r="CA233" s="1000"/>
      <c r="CB233" s="1000"/>
      <c r="CC233" s="1000"/>
      <c r="CD233" s="1000"/>
      <c r="CE233" s="1000"/>
      <c r="CF233" s="1000"/>
      <c r="CG233" s="1000"/>
      <c r="CH233" s="1000"/>
      <c r="CI233" s="1000"/>
      <c r="CJ233" s="1000"/>
      <c r="CK233" s="1000"/>
      <c r="CL233" s="1000"/>
      <c r="CM233" s="1000"/>
      <c r="CN233" s="1000"/>
      <c r="CO233" s="1000"/>
      <c r="CP233" s="1000"/>
      <c r="CQ233" s="1000"/>
      <c r="CR233" s="1000"/>
      <c r="CS233" s="1000"/>
      <c r="CT233" s="1000"/>
      <c r="CU233" s="1000"/>
      <c r="CV233" s="1000"/>
      <c r="CW233" s="1000"/>
      <c r="CX233" s="1000"/>
      <c r="CY233" s="1000"/>
      <c r="CZ233" s="1000"/>
      <c r="DA233" s="1000"/>
      <c r="DB233" s="1000"/>
      <c r="DC233" s="1000"/>
      <c r="DD233" s="1000"/>
      <c r="DE233" s="1000"/>
      <c r="DF233" s="1000"/>
      <c r="DG233" s="1000"/>
      <c r="DH233" s="1000"/>
      <c r="DI233" s="1000"/>
      <c r="DJ233" s="1000"/>
      <c r="DK233" s="1000"/>
      <c r="DL233" s="1000"/>
      <c r="DM233" s="1000"/>
      <c r="DN233" s="1000"/>
      <c r="DO233" s="1000"/>
      <c r="DP233" s="1000"/>
      <c r="DQ233" s="1000"/>
      <c r="DR233" s="1000"/>
      <c r="DS233" s="1000"/>
      <c r="DT233" s="1000"/>
      <c r="DU233" s="1000"/>
      <c r="DV233" s="1000"/>
      <c r="DW233" s="1000"/>
      <c r="DX233" s="1000"/>
      <c r="DY233" s="1000"/>
      <c r="DZ233" s="1000"/>
      <c r="EA233" s="1000"/>
      <c r="EB233" s="1000"/>
      <c r="EC233" s="1000"/>
      <c r="ED233" s="269" t="str">
        <f t="shared" si="3"/>
        <v>xxxxxxxxxxxxxxxxxxxxxxxxxxxxxxxxxxxxxxxxxxxxxxxxxxxxxxxxxxxxxxxxxxxxxxxxxxxxxxxxxxxxxxxxxxxxxxxxxxxxxxxxxxxxxxxxxxxxxxxxxxxxxxxx</v>
      </c>
    </row>
    <row r="234" spans="1:134" x14ac:dyDescent="0.2">
      <c r="A234" s="280"/>
      <c r="B234" s="338"/>
      <c r="C234" s="1535"/>
      <c r="D234" s="1535"/>
      <c r="E234" s="1535"/>
      <c r="F234" s="1535"/>
      <c r="G234" s="1000"/>
      <c r="H234" s="1000"/>
      <c r="I234" s="1000"/>
      <c r="J234" s="1000"/>
      <c r="K234" s="1000"/>
      <c r="L234" s="1000"/>
      <c r="M234" s="1000"/>
      <c r="N234" s="1000"/>
      <c r="O234" s="1000"/>
      <c r="P234" s="1000"/>
      <c r="Q234" s="1000"/>
      <c r="R234" s="1000"/>
      <c r="S234" s="1000"/>
      <c r="T234" s="1000"/>
      <c r="U234" s="1000"/>
      <c r="V234" s="1000"/>
      <c r="W234" s="1000"/>
      <c r="X234" s="1000"/>
      <c r="Y234" s="1000"/>
      <c r="Z234" s="1000"/>
      <c r="AA234" s="1000"/>
      <c r="AB234" s="1000"/>
      <c r="AC234" s="1000"/>
      <c r="AD234" s="1000"/>
      <c r="AE234" s="1000"/>
      <c r="AF234" s="1000"/>
      <c r="AG234" s="1000"/>
      <c r="AH234" s="1000"/>
      <c r="AI234" s="1000"/>
      <c r="AJ234" s="1000"/>
      <c r="AK234" s="1000"/>
      <c r="AL234" s="1000"/>
      <c r="AM234" s="1000"/>
      <c r="AN234" s="1000"/>
      <c r="AO234" s="1000"/>
      <c r="AP234" s="1000"/>
      <c r="AQ234" s="1000"/>
      <c r="AR234" s="1000"/>
      <c r="AS234" s="1000"/>
      <c r="AT234" s="1000"/>
      <c r="AU234" s="1000"/>
      <c r="AV234" s="1000"/>
      <c r="AW234" s="1000"/>
      <c r="AX234" s="1000"/>
      <c r="AY234" s="1000"/>
      <c r="AZ234" s="1000"/>
      <c r="BA234" s="1000"/>
      <c r="BB234" s="1000"/>
      <c r="BC234" s="1000"/>
      <c r="BD234" s="1000"/>
      <c r="BE234" s="1000"/>
      <c r="BF234" s="1000"/>
      <c r="BG234" s="1000"/>
      <c r="BH234" s="1000"/>
      <c r="BI234" s="1000"/>
      <c r="BJ234" s="1000"/>
      <c r="BK234" s="1000"/>
      <c r="BL234" s="1000"/>
      <c r="BM234" s="1000"/>
      <c r="BN234" s="1000"/>
      <c r="BO234" s="1000"/>
      <c r="BP234" s="1000"/>
      <c r="BQ234" s="1000"/>
      <c r="BR234" s="1000"/>
      <c r="BS234" s="1000"/>
      <c r="BT234" s="1000"/>
      <c r="BU234" s="1000"/>
      <c r="BV234" s="1000"/>
      <c r="BW234" s="1000"/>
      <c r="BX234" s="1000"/>
      <c r="BY234" s="1000"/>
      <c r="BZ234" s="1000"/>
      <c r="CA234" s="1000"/>
      <c r="CB234" s="1000"/>
      <c r="CC234" s="1000"/>
      <c r="CD234" s="1000"/>
      <c r="CE234" s="1000"/>
      <c r="CF234" s="1000"/>
      <c r="CG234" s="1000"/>
      <c r="CH234" s="1000"/>
      <c r="CI234" s="1000"/>
      <c r="CJ234" s="1000"/>
      <c r="CK234" s="1000"/>
      <c r="CL234" s="1000"/>
      <c r="CM234" s="1000"/>
      <c r="CN234" s="1000"/>
      <c r="CO234" s="1000"/>
      <c r="CP234" s="1000"/>
      <c r="CQ234" s="1000"/>
      <c r="CR234" s="1000"/>
      <c r="CS234" s="1000"/>
      <c r="CT234" s="1000"/>
      <c r="CU234" s="1000"/>
      <c r="CV234" s="1000"/>
      <c r="CW234" s="1000"/>
      <c r="CX234" s="1000"/>
      <c r="CY234" s="1000"/>
      <c r="CZ234" s="1000"/>
      <c r="DA234" s="1000"/>
      <c r="DB234" s="1000"/>
      <c r="DC234" s="1000"/>
      <c r="DD234" s="1000"/>
      <c r="DE234" s="1000"/>
      <c r="DF234" s="1000"/>
      <c r="DG234" s="1000"/>
      <c r="DH234" s="1000"/>
      <c r="DI234" s="1000"/>
      <c r="DJ234" s="1000"/>
      <c r="DK234" s="1000"/>
      <c r="DL234" s="1000"/>
      <c r="DM234" s="1000"/>
      <c r="DN234" s="1000"/>
      <c r="DO234" s="1000"/>
      <c r="DP234" s="1000"/>
      <c r="DQ234" s="1000"/>
      <c r="DR234" s="1000"/>
      <c r="DS234" s="1000"/>
      <c r="DT234" s="1000"/>
      <c r="DU234" s="1000"/>
      <c r="DV234" s="1000"/>
      <c r="DW234" s="1000"/>
      <c r="DX234" s="1000"/>
      <c r="DY234" s="1000"/>
      <c r="DZ234" s="1000"/>
      <c r="EA234" s="1000"/>
      <c r="EB234" s="1000"/>
      <c r="EC234" s="1000"/>
      <c r="ED234" s="269" t="str">
        <f t="shared" si="3"/>
        <v>xxxxxxxxxxxxxxxxxxxxxxxxxxxxxxxxxxxxxxxxxxxxxxxxxxxxxxxxxxxxxxxxxxxxxxxxxxxxxxxxxxxxxxxxxxxxxxxxxxxxxxxxxxxxxxxxxxxxxxxxxxxxxxxx</v>
      </c>
    </row>
    <row r="235" spans="1:134" x14ac:dyDescent="0.2">
      <c r="A235" s="342"/>
      <c r="B235" s="344" t="s">
        <v>258</v>
      </c>
      <c r="C235" s="1538"/>
      <c r="D235" s="1538"/>
      <c r="E235" s="1538"/>
      <c r="F235" s="1538"/>
      <c r="G235" s="1002"/>
      <c r="H235" s="1002"/>
      <c r="I235" s="1002"/>
      <c r="J235" s="1002"/>
      <c r="K235" s="1002"/>
      <c r="L235" s="1002"/>
      <c r="M235" s="1002"/>
      <c r="N235" s="1002"/>
      <c r="O235" s="1002"/>
      <c r="P235" s="1002"/>
      <c r="Q235" s="1002"/>
      <c r="R235" s="1002"/>
      <c r="S235" s="1002"/>
      <c r="T235" s="1002"/>
      <c r="U235" s="1002"/>
      <c r="V235" s="1002"/>
      <c r="W235" s="1002"/>
      <c r="X235" s="1002"/>
      <c r="Y235" s="1002"/>
      <c r="Z235" s="1002"/>
      <c r="AA235" s="1002"/>
      <c r="AB235" s="1002"/>
      <c r="AC235" s="1002"/>
      <c r="AD235" s="1002"/>
      <c r="AE235" s="1002"/>
      <c r="AF235" s="1002"/>
      <c r="AG235" s="1002"/>
      <c r="AH235" s="1002"/>
      <c r="AI235" s="1002"/>
      <c r="AJ235" s="1002"/>
      <c r="AK235" s="1002"/>
      <c r="AL235" s="1002"/>
      <c r="AM235" s="1002"/>
      <c r="AN235" s="1002"/>
      <c r="AO235" s="1002"/>
      <c r="AP235" s="1002"/>
      <c r="AQ235" s="1002"/>
      <c r="AR235" s="1002"/>
      <c r="AS235" s="1002"/>
      <c r="AT235" s="1002"/>
      <c r="AU235" s="1002"/>
      <c r="AV235" s="1002"/>
      <c r="AW235" s="1002"/>
      <c r="AX235" s="1002"/>
      <c r="AY235" s="1002"/>
      <c r="AZ235" s="1002"/>
      <c r="BA235" s="1002"/>
      <c r="BB235" s="1002"/>
      <c r="BC235" s="1002"/>
      <c r="BD235" s="1002"/>
      <c r="BE235" s="1002"/>
      <c r="BF235" s="1002"/>
      <c r="BG235" s="1002"/>
      <c r="BH235" s="1002"/>
      <c r="BI235" s="1002"/>
      <c r="BJ235" s="1002"/>
      <c r="BK235" s="1002"/>
      <c r="BL235" s="1002"/>
      <c r="BM235" s="1002"/>
      <c r="BN235" s="1002"/>
      <c r="BO235" s="1002"/>
      <c r="BP235" s="1002"/>
      <c r="BQ235" s="1002"/>
      <c r="BR235" s="1002"/>
      <c r="BS235" s="1002"/>
      <c r="BT235" s="1002"/>
      <c r="BU235" s="1002"/>
      <c r="BV235" s="1002"/>
      <c r="BW235" s="1002"/>
      <c r="BX235" s="1002"/>
      <c r="BY235" s="1002"/>
      <c r="BZ235" s="1002"/>
      <c r="CA235" s="1002"/>
      <c r="CB235" s="1002"/>
      <c r="CC235" s="1002"/>
      <c r="CD235" s="1002"/>
      <c r="CE235" s="1002"/>
      <c r="CF235" s="1002"/>
      <c r="CG235" s="1002"/>
      <c r="CH235" s="1002"/>
      <c r="CI235" s="1002"/>
      <c r="CJ235" s="1002"/>
      <c r="CK235" s="1002"/>
      <c r="CL235" s="1002"/>
      <c r="CM235" s="1002"/>
      <c r="CN235" s="1002"/>
      <c r="CO235" s="1002"/>
      <c r="CP235" s="1002"/>
      <c r="CQ235" s="1002"/>
      <c r="CR235" s="1002"/>
      <c r="CS235" s="1002"/>
      <c r="CT235" s="1002"/>
      <c r="CU235" s="1002"/>
      <c r="CV235" s="1002"/>
      <c r="CW235" s="1002"/>
      <c r="CX235" s="1002"/>
      <c r="CY235" s="1002"/>
      <c r="CZ235" s="1002"/>
      <c r="DA235" s="1002"/>
      <c r="DB235" s="1002"/>
      <c r="DC235" s="1002"/>
      <c r="DD235" s="1002"/>
      <c r="DE235" s="1002"/>
      <c r="DF235" s="1002"/>
      <c r="DG235" s="1002"/>
      <c r="DH235" s="1002"/>
      <c r="DI235" s="1002"/>
      <c r="DJ235" s="1002"/>
      <c r="DK235" s="1002"/>
      <c r="DL235" s="1002"/>
      <c r="DM235" s="1002"/>
      <c r="DN235" s="1002"/>
      <c r="DO235" s="1002"/>
      <c r="DP235" s="1002"/>
      <c r="DQ235" s="1002"/>
      <c r="DR235" s="1002"/>
      <c r="DS235" s="1002"/>
      <c r="DT235" s="1002"/>
      <c r="DU235" s="1002"/>
      <c r="DV235" s="1002"/>
      <c r="DW235" s="1002"/>
      <c r="DX235" s="1002"/>
      <c r="DY235" s="1002"/>
      <c r="DZ235" s="1002"/>
      <c r="EA235" s="1002"/>
      <c r="EB235" s="1002"/>
      <c r="EC235" s="1002"/>
      <c r="ED235" s="269" t="str">
        <f t="shared" si="3"/>
        <v>xxxxxxxxxxxxxxxxxxxxxxxxxxxxxxxxxxxxxxxxxxxxxxxxxxxxxxxxxxxxxxxxxxxxxxxxxxxxxxxxxxxxxxxxxxxxxxxxxxxxxxxxxxxxxxxxxxxxxxxxxxxxxxxx</v>
      </c>
    </row>
    <row r="236" spans="1:134" x14ac:dyDescent="0.2">
      <c r="A236" s="280"/>
      <c r="B236" s="909" t="s">
        <v>233</v>
      </c>
      <c r="C236" s="1535"/>
      <c r="D236" s="1535"/>
      <c r="E236" s="1535"/>
      <c r="F236" s="1535"/>
      <c r="G236" s="998"/>
      <c r="H236" s="998"/>
      <c r="I236" s="998"/>
      <c r="J236" s="998"/>
      <c r="K236" s="998"/>
      <c r="L236" s="998"/>
      <c r="M236" s="998"/>
      <c r="N236" s="998"/>
      <c r="O236" s="998"/>
      <c r="P236" s="998"/>
      <c r="Q236" s="998"/>
      <c r="R236" s="998"/>
      <c r="S236" s="998"/>
      <c r="T236" s="998"/>
      <c r="U236" s="998"/>
      <c r="V236" s="998"/>
      <c r="W236" s="998"/>
      <c r="X236" s="998"/>
      <c r="Y236" s="998"/>
      <c r="Z236" s="998"/>
      <c r="AA236" s="998"/>
      <c r="AB236" s="998"/>
      <c r="AC236" s="998"/>
      <c r="AD236" s="998"/>
      <c r="AE236" s="998"/>
      <c r="AF236" s="998"/>
      <c r="AG236" s="998"/>
      <c r="AH236" s="998"/>
      <c r="AI236" s="998"/>
      <c r="AJ236" s="998"/>
      <c r="AK236" s="998"/>
      <c r="AL236" s="998"/>
      <c r="AM236" s="998"/>
      <c r="AN236" s="998"/>
      <c r="AO236" s="998"/>
      <c r="AP236" s="998"/>
      <c r="AQ236" s="998"/>
      <c r="AR236" s="998"/>
      <c r="AS236" s="998"/>
      <c r="AT236" s="998"/>
      <c r="AU236" s="998"/>
      <c r="AV236" s="998"/>
      <c r="AW236" s="998"/>
      <c r="AX236" s="998"/>
      <c r="AY236" s="998"/>
      <c r="AZ236" s="998"/>
      <c r="BA236" s="998"/>
      <c r="BB236" s="998"/>
      <c r="BC236" s="998"/>
      <c r="BD236" s="998"/>
      <c r="BE236" s="998"/>
      <c r="BF236" s="998"/>
      <c r="BG236" s="998"/>
      <c r="BH236" s="998"/>
      <c r="BI236" s="998"/>
      <c r="BJ236" s="998"/>
      <c r="BK236" s="998"/>
      <c r="BL236" s="998"/>
      <c r="BM236" s="998"/>
      <c r="BN236" s="998"/>
      <c r="BO236" s="998"/>
      <c r="BP236" s="998"/>
      <c r="BQ236" s="998"/>
      <c r="BR236" s="998"/>
      <c r="BS236" s="998"/>
      <c r="BT236" s="998"/>
      <c r="BU236" s="998"/>
      <c r="BV236" s="998"/>
      <c r="BW236" s="998"/>
      <c r="BX236" s="998"/>
      <c r="BY236" s="998"/>
      <c r="BZ236" s="998"/>
      <c r="CA236" s="998"/>
      <c r="CB236" s="998"/>
      <c r="CC236" s="998"/>
      <c r="CD236" s="998"/>
      <c r="CE236" s="998"/>
      <c r="CF236" s="998"/>
      <c r="CG236" s="998"/>
      <c r="CH236" s="998"/>
      <c r="CI236" s="998"/>
      <c r="CJ236" s="998"/>
      <c r="CK236" s="998"/>
      <c r="CL236" s="998"/>
      <c r="CM236" s="998"/>
      <c r="CN236" s="998"/>
      <c r="CO236" s="998"/>
      <c r="CP236" s="998"/>
      <c r="CQ236" s="998"/>
      <c r="CR236" s="998"/>
      <c r="CS236" s="998"/>
      <c r="CT236" s="998"/>
      <c r="CU236" s="998"/>
      <c r="CV236" s="998"/>
      <c r="CW236" s="998"/>
      <c r="CX236" s="998"/>
      <c r="CY236" s="998"/>
      <c r="CZ236" s="998"/>
      <c r="DA236" s="998"/>
      <c r="DB236" s="998"/>
      <c r="DC236" s="998"/>
      <c r="DD236" s="998"/>
      <c r="DE236" s="998"/>
      <c r="DF236" s="998"/>
      <c r="DG236" s="998"/>
      <c r="DH236" s="998"/>
      <c r="DI236" s="998"/>
      <c r="DJ236" s="998"/>
      <c r="DK236" s="998"/>
      <c r="DL236" s="998"/>
      <c r="DM236" s="998"/>
      <c r="DN236" s="998"/>
      <c r="DO236" s="998"/>
      <c r="DP236" s="998"/>
      <c r="DQ236" s="998"/>
      <c r="DR236" s="998"/>
      <c r="DS236" s="998"/>
      <c r="DT236" s="998"/>
      <c r="DU236" s="998"/>
      <c r="DV236" s="998"/>
      <c r="DW236" s="998"/>
      <c r="DX236" s="998"/>
      <c r="DY236" s="998"/>
      <c r="DZ236" s="998"/>
      <c r="EA236" s="998"/>
      <c r="EB236" s="998"/>
      <c r="EC236" s="998"/>
      <c r="ED236" s="269" t="str">
        <f t="shared" si="3"/>
        <v>xxxxxxxxxxxxxxxxxxxxxxxxxxxxxxxxxxxxxxxxxxxxxxxxxxxxxxxxxxxxxxxxxxxxxxxxxxxxxxxxxxxxxxxxxxxxxxxxxxxxxxxxxxxxxxxxxxxxxxxxxxxxxxxx</v>
      </c>
    </row>
    <row r="237" spans="1:134" x14ac:dyDescent="0.2">
      <c r="A237" s="280">
        <v>5241</v>
      </c>
      <c r="B237" s="338" t="s">
        <v>259</v>
      </c>
      <c r="C237" s="1535">
        <f>SUMPRODUCT(SUMIF(' Subsidiary Trial Balance Input'!$A:$A,'Subsidiary TB Converter '!$G237:$EC237,' Subsidiary Trial Balance Input'!C:C))</f>
        <v>0</v>
      </c>
      <c r="D237" s="1535">
        <f>SUMPRODUCT(SUMIF(' Subsidiary Trial Balance Input'!$A:$A,'Subsidiary TB Converter '!$G237:$EC237,' Subsidiary Trial Balance Input'!D:D))</f>
        <v>0</v>
      </c>
      <c r="E237" s="1535">
        <f>SUMPRODUCT(SUMIF(' Subsidiary Trial Balance Input'!$A:$A,'Subsidiary TB Converter '!$G237:$EC237,' Subsidiary Trial Balance Input'!E:E))</f>
        <v>0</v>
      </c>
      <c r="F237" s="1535">
        <f>SUMPRODUCT(SUMIF(' Subsidiary Trial Balance Input'!$A:$A,'Subsidiary TB Converter '!$G237:$EC237,' Subsidiary Trial Balance Input'!F:F))</f>
        <v>0</v>
      </c>
      <c r="G237" s="1000"/>
      <c r="H237" s="1000"/>
      <c r="I237" s="1000"/>
      <c r="J237" s="1000"/>
      <c r="K237" s="1000"/>
      <c r="L237" s="1000"/>
      <c r="M237" s="1000"/>
      <c r="N237" s="1000"/>
      <c r="O237" s="1000"/>
      <c r="P237" s="1000"/>
      <c r="Q237" s="1000"/>
      <c r="R237" s="1000"/>
      <c r="S237" s="1000"/>
      <c r="T237" s="1000"/>
      <c r="U237" s="1000"/>
      <c r="V237" s="1000"/>
      <c r="W237" s="1000"/>
      <c r="X237" s="1000"/>
      <c r="Y237" s="1000"/>
      <c r="Z237" s="1000"/>
      <c r="AA237" s="1000"/>
      <c r="AB237" s="1000"/>
      <c r="AC237" s="1000"/>
      <c r="AD237" s="1000"/>
      <c r="AE237" s="1000"/>
      <c r="AF237" s="1000"/>
      <c r="AG237" s="1000"/>
      <c r="AH237" s="1000"/>
      <c r="AI237" s="1000"/>
      <c r="AJ237" s="1000"/>
      <c r="AK237" s="1000"/>
      <c r="AL237" s="1000"/>
      <c r="AM237" s="1000"/>
      <c r="AN237" s="1000"/>
      <c r="AO237" s="1000"/>
      <c r="AP237" s="1000"/>
      <c r="AQ237" s="1000"/>
      <c r="AR237" s="1000"/>
      <c r="AS237" s="1000"/>
      <c r="AT237" s="1000"/>
      <c r="AU237" s="1000"/>
      <c r="AV237" s="1000"/>
      <c r="AW237" s="1000"/>
      <c r="AX237" s="1000"/>
      <c r="AY237" s="1000"/>
      <c r="AZ237" s="1000"/>
      <c r="BA237" s="1000"/>
      <c r="BB237" s="1000"/>
      <c r="BC237" s="1000"/>
      <c r="BD237" s="1000"/>
      <c r="BE237" s="1000"/>
      <c r="BF237" s="1000"/>
      <c r="BG237" s="1000"/>
      <c r="BH237" s="1000"/>
      <c r="BI237" s="1000"/>
      <c r="BJ237" s="1000"/>
      <c r="BK237" s="1000"/>
      <c r="BL237" s="1000"/>
      <c r="BM237" s="1000"/>
      <c r="BN237" s="1000"/>
      <c r="BO237" s="1000"/>
      <c r="BP237" s="1000"/>
      <c r="BQ237" s="1000"/>
      <c r="BR237" s="1000"/>
      <c r="BS237" s="1000"/>
      <c r="BT237" s="1000"/>
      <c r="BU237" s="1000"/>
      <c r="BV237" s="1000"/>
      <c r="BW237" s="1000"/>
      <c r="BX237" s="1000"/>
      <c r="BY237" s="1000"/>
      <c r="BZ237" s="1000"/>
      <c r="CA237" s="1000"/>
      <c r="CB237" s="1000"/>
      <c r="CC237" s="1000"/>
      <c r="CD237" s="1000"/>
      <c r="CE237" s="1000"/>
      <c r="CF237" s="1000"/>
      <c r="CG237" s="1000"/>
      <c r="CH237" s="1000"/>
      <c r="CI237" s="1000"/>
      <c r="CJ237" s="1000"/>
      <c r="CK237" s="1000"/>
      <c r="CL237" s="1000"/>
      <c r="CM237" s="1000"/>
      <c r="CN237" s="1000"/>
      <c r="CO237" s="1000"/>
      <c r="CP237" s="1000"/>
      <c r="CQ237" s="1000"/>
      <c r="CR237" s="1000"/>
      <c r="CS237" s="1000"/>
      <c r="CT237" s="1000"/>
      <c r="CU237" s="1000"/>
      <c r="CV237" s="1000"/>
      <c r="CW237" s="1000"/>
      <c r="CX237" s="1000"/>
      <c r="CY237" s="1000"/>
      <c r="CZ237" s="1000"/>
      <c r="DA237" s="1000"/>
      <c r="DB237" s="1000"/>
      <c r="DC237" s="1000"/>
      <c r="DD237" s="1000"/>
      <c r="DE237" s="1000"/>
      <c r="DF237" s="1000"/>
      <c r="DG237" s="1000"/>
      <c r="DH237" s="1000"/>
      <c r="DI237" s="1000"/>
      <c r="DJ237" s="1000"/>
      <c r="DK237" s="1000"/>
      <c r="DL237" s="1000"/>
      <c r="DM237" s="1000"/>
      <c r="DN237" s="1000"/>
      <c r="DO237" s="1000"/>
      <c r="DP237" s="1000"/>
      <c r="DQ237" s="1000"/>
      <c r="DR237" s="1000"/>
      <c r="DS237" s="1000"/>
      <c r="DT237" s="1000"/>
      <c r="DU237" s="1000"/>
      <c r="DV237" s="1000"/>
      <c r="DW237" s="1000"/>
      <c r="DX237" s="1000"/>
      <c r="DY237" s="1000"/>
      <c r="DZ237" s="1000"/>
      <c r="EA237" s="1000"/>
      <c r="EB237" s="1000"/>
      <c r="EC237" s="1000"/>
      <c r="ED237" s="269" t="str">
        <f t="shared" si="3"/>
        <v>xxxxxxxxxxxxxxxxxxxxxxxxxxxxxxxxxxxxxxxxxxxxxxxxxxxxxxxxxxxxxxxxxxxxxxxxxxxxxxxxxxxxxxxxxxxxxxxxxxxxxxxxxxxxxxxxxxxxxxxxxxxxxxxx</v>
      </c>
    </row>
    <row r="238" spans="1:134" x14ac:dyDescent="0.2">
      <c r="A238" s="280">
        <v>5890</v>
      </c>
      <c r="B238" s="338" t="s">
        <v>260</v>
      </c>
      <c r="C238" s="1535">
        <f>SUMPRODUCT(SUMIF(' Subsidiary Trial Balance Input'!$A:$A,'Subsidiary TB Converter '!$G238:$EC238,' Subsidiary Trial Balance Input'!C:C))</f>
        <v>0</v>
      </c>
      <c r="D238" s="1535">
        <f>SUMPRODUCT(SUMIF(' Subsidiary Trial Balance Input'!$A:$A,'Subsidiary TB Converter '!$G238:$EC238,' Subsidiary Trial Balance Input'!D:D))</f>
        <v>0</v>
      </c>
      <c r="E238" s="1535">
        <f>SUMPRODUCT(SUMIF(' Subsidiary Trial Balance Input'!$A:$A,'Subsidiary TB Converter '!$G238:$EC238,' Subsidiary Trial Balance Input'!E:E))</f>
        <v>0</v>
      </c>
      <c r="F238" s="1535">
        <f>SUMPRODUCT(SUMIF(' Subsidiary Trial Balance Input'!$A:$A,'Subsidiary TB Converter '!$G238:$EC238,' Subsidiary Trial Balance Input'!F:F))</f>
        <v>0</v>
      </c>
      <c r="G238" s="1000"/>
      <c r="H238" s="1000"/>
      <c r="I238" s="1000"/>
      <c r="J238" s="1000"/>
      <c r="K238" s="1000"/>
      <c r="L238" s="1000"/>
      <c r="M238" s="1000"/>
      <c r="N238" s="1000"/>
      <c r="O238" s="1000"/>
      <c r="P238" s="1000"/>
      <c r="Q238" s="1000"/>
      <c r="R238" s="1000"/>
      <c r="S238" s="1000"/>
      <c r="T238" s="1000"/>
      <c r="U238" s="1000"/>
      <c r="V238" s="1000"/>
      <c r="W238" s="1000"/>
      <c r="X238" s="1000"/>
      <c r="Y238" s="1000"/>
      <c r="Z238" s="1000"/>
      <c r="AA238" s="1000"/>
      <c r="AB238" s="1000"/>
      <c r="AC238" s="1000"/>
      <c r="AD238" s="1000"/>
      <c r="AE238" s="1000"/>
      <c r="AF238" s="1000"/>
      <c r="AG238" s="1000"/>
      <c r="AH238" s="1000"/>
      <c r="AI238" s="1000"/>
      <c r="AJ238" s="1000"/>
      <c r="AK238" s="1000"/>
      <c r="AL238" s="1000"/>
      <c r="AM238" s="1000"/>
      <c r="AN238" s="1000"/>
      <c r="AO238" s="1000"/>
      <c r="AP238" s="1000"/>
      <c r="AQ238" s="1000"/>
      <c r="AR238" s="1000"/>
      <c r="AS238" s="1000"/>
      <c r="AT238" s="1000"/>
      <c r="AU238" s="1000"/>
      <c r="AV238" s="1000"/>
      <c r="AW238" s="1000"/>
      <c r="AX238" s="1000"/>
      <c r="AY238" s="1000"/>
      <c r="AZ238" s="1000"/>
      <c r="BA238" s="1000"/>
      <c r="BB238" s="1000"/>
      <c r="BC238" s="1000"/>
      <c r="BD238" s="1000"/>
      <c r="BE238" s="1000"/>
      <c r="BF238" s="1000"/>
      <c r="BG238" s="1000"/>
      <c r="BH238" s="1000"/>
      <c r="BI238" s="1000"/>
      <c r="BJ238" s="1000"/>
      <c r="BK238" s="1000"/>
      <c r="BL238" s="1000"/>
      <c r="BM238" s="1000"/>
      <c r="BN238" s="1000"/>
      <c r="BO238" s="1000"/>
      <c r="BP238" s="1000"/>
      <c r="BQ238" s="1000"/>
      <c r="BR238" s="1000"/>
      <c r="BS238" s="1000"/>
      <c r="BT238" s="1000"/>
      <c r="BU238" s="1000"/>
      <c r="BV238" s="1000"/>
      <c r="BW238" s="1000"/>
      <c r="BX238" s="1000"/>
      <c r="BY238" s="1000"/>
      <c r="BZ238" s="1000"/>
      <c r="CA238" s="1000"/>
      <c r="CB238" s="1000"/>
      <c r="CC238" s="1000"/>
      <c r="CD238" s="1000"/>
      <c r="CE238" s="1000"/>
      <c r="CF238" s="1000"/>
      <c r="CG238" s="1000"/>
      <c r="CH238" s="1000"/>
      <c r="CI238" s="1000"/>
      <c r="CJ238" s="1000"/>
      <c r="CK238" s="1000"/>
      <c r="CL238" s="1000"/>
      <c r="CM238" s="1000"/>
      <c r="CN238" s="1000"/>
      <c r="CO238" s="1000"/>
      <c r="CP238" s="1000"/>
      <c r="CQ238" s="1000"/>
      <c r="CR238" s="1000"/>
      <c r="CS238" s="1000"/>
      <c r="CT238" s="1000"/>
      <c r="CU238" s="1000"/>
      <c r="CV238" s="1000"/>
      <c r="CW238" s="1000"/>
      <c r="CX238" s="1000"/>
      <c r="CY238" s="1000"/>
      <c r="CZ238" s="1000"/>
      <c r="DA238" s="1000"/>
      <c r="DB238" s="1000"/>
      <c r="DC238" s="1000"/>
      <c r="DD238" s="1000"/>
      <c r="DE238" s="1000"/>
      <c r="DF238" s="1000"/>
      <c r="DG238" s="1000"/>
      <c r="DH238" s="1000"/>
      <c r="DI238" s="1000"/>
      <c r="DJ238" s="1000"/>
      <c r="DK238" s="1000"/>
      <c r="DL238" s="1000"/>
      <c r="DM238" s="1000"/>
      <c r="DN238" s="1000"/>
      <c r="DO238" s="1000"/>
      <c r="DP238" s="1000"/>
      <c r="DQ238" s="1000"/>
      <c r="DR238" s="1000"/>
      <c r="DS238" s="1000"/>
      <c r="DT238" s="1000"/>
      <c r="DU238" s="1000"/>
      <c r="DV238" s="1000"/>
      <c r="DW238" s="1000"/>
      <c r="DX238" s="1000"/>
      <c r="DY238" s="1000"/>
      <c r="DZ238" s="1000"/>
      <c r="EA238" s="1000"/>
      <c r="EB238" s="1000"/>
      <c r="EC238" s="1000"/>
      <c r="ED238" s="269" t="str">
        <f t="shared" si="3"/>
        <v>xxxxxxxxxxxxxxxxxxxxxxxxxxxxxxxxxxxxxxxxxxxxxxxxxxxxxxxxxxxxxxxxxxxxxxxxxxxxxxxxxxxxxxxxxxxxxxxxxxxxxxxxxxxxxxxxxxxxxxxxxxxxxxxx</v>
      </c>
    </row>
    <row r="239" spans="1:134" x14ac:dyDescent="0.2">
      <c r="A239" s="280"/>
      <c r="B239" s="587"/>
      <c r="C239" s="1535"/>
      <c r="D239" s="1535"/>
      <c r="E239" s="1535"/>
      <c r="F239" s="1535"/>
      <c r="G239" s="1000"/>
      <c r="H239" s="1000"/>
      <c r="I239" s="1000"/>
      <c r="J239" s="1000"/>
      <c r="K239" s="1000"/>
      <c r="L239" s="1000"/>
      <c r="M239" s="1000"/>
      <c r="N239" s="1000"/>
      <c r="O239" s="1000"/>
      <c r="P239" s="1000"/>
      <c r="Q239" s="1000"/>
      <c r="R239" s="1000"/>
      <c r="S239" s="1000"/>
      <c r="T239" s="1000"/>
      <c r="U239" s="1000"/>
      <c r="V239" s="1000"/>
      <c r="W239" s="1000"/>
      <c r="X239" s="1000"/>
      <c r="Y239" s="1000"/>
      <c r="Z239" s="1000"/>
      <c r="AA239" s="1000"/>
      <c r="AB239" s="1000"/>
      <c r="AC239" s="1000"/>
      <c r="AD239" s="1000"/>
      <c r="AE239" s="1000"/>
      <c r="AF239" s="1000"/>
      <c r="AG239" s="1000"/>
      <c r="AH239" s="1000"/>
      <c r="AI239" s="1000"/>
      <c r="AJ239" s="1000"/>
      <c r="AK239" s="1000"/>
      <c r="AL239" s="1000"/>
      <c r="AM239" s="1000"/>
      <c r="AN239" s="1000"/>
      <c r="AO239" s="1000"/>
      <c r="AP239" s="1000"/>
      <c r="AQ239" s="1000"/>
      <c r="AR239" s="1000"/>
      <c r="AS239" s="1000"/>
      <c r="AT239" s="1000"/>
      <c r="AU239" s="1000"/>
      <c r="AV239" s="1000"/>
      <c r="AW239" s="1000"/>
      <c r="AX239" s="1000"/>
      <c r="AY239" s="1000"/>
      <c r="AZ239" s="1000"/>
      <c r="BA239" s="1000"/>
      <c r="BB239" s="1000"/>
      <c r="BC239" s="1000"/>
      <c r="BD239" s="1000"/>
      <c r="BE239" s="1000"/>
      <c r="BF239" s="1000"/>
      <c r="BG239" s="1000"/>
      <c r="BH239" s="1000"/>
      <c r="BI239" s="1000"/>
      <c r="BJ239" s="1000"/>
      <c r="BK239" s="1000"/>
      <c r="BL239" s="1000"/>
      <c r="BM239" s="1000"/>
      <c r="BN239" s="1000"/>
      <c r="BO239" s="1000"/>
      <c r="BP239" s="1000"/>
      <c r="BQ239" s="1000"/>
      <c r="BR239" s="1000"/>
      <c r="BS239" s="1000"/>
      <c r="BT239" s="1000"/>
      <c r="BU239" s="1000"/>
      <c r="BV239" s="1000"/>
      <c r="BW239" s="1000"/>
      <c r="BX239" s="1000"/>
      <c r="BY239" s="1000"/>
      <c r="BZ239" s="1000"/>
      <c r="CA239" s="1000"/>
      <c r="CB239" s="1000"/>
      <c r="CC239" s="1000"/>
      <c r="CD239" s="1000"/>
      <c r="CE239" s="1000"/>
      <c r="CF239" s="1000"/>
      <c r="CG239" s="1000"/>
      <c r="CH239" s="1000"/>
      <c r="CI239" s="1000"/>
      <c r="CJ239" s="1000"/>
      <c r="CK239" s="1000"/>
      <c r="CL239" s="1000"/>
      <c r="CM239" s="1000"/>
      <c r="CN239" s="1000"/>
      <c r="CO239" s="1000"/>
      <c r="CP239" s="1000"/>
      <c r="CQ239" s="1000"/>
      <c r="CR239" s="1000"/>
      <c r="CS239" s="1000"/>
      <c r="CT239" s="1000"/>
      <c r="CU239" s="1000"/>
      <c r="CV239" s="1000"/>
      <c r="CW239" s="1000"/>
      <c r="CX239" s="1000"/>
      <c r="CY239" s="1000"/>
      <c r="CZ239" s="1000"/>
      <c r="DA239" s="1000"/>
      <c r="DB239" s="1000"/>
      <c r="DC239" s="1000"/>
      <c r="DD239" s="1000"/>
      <c r="DE239" s="1000"/>
      <c r="DF239" s="1000"/>
      <c r="DG239" s="1000"/>
      <c r="DH239" s="1000"/>
      <c r="DI239" s="1000"/>
      <c r="DJ239" s="1000"/>
      <c r="DK239" s="1000"/>
      <c r="DL239" s="1000"/>
      <c r="DM239" s="1000"/>
      <c r="DN239" s="1000"/>
      <c r="DO239" s="1000"/>
      <c r="DP239" s="1000"/>
      <c r="DQ239" s="1000"/>
      <c r="DR239" s="1000"/>
      <c r="DS239" s="1000"/>
      <c r="DT239" s="1000"/>
      <c r="DU239" s="1000"/>
      <c r="DV239" s="1000"/>
      <c r="DW239" s="1000"/>
      <c r="DX239" s="1000"/>
      <c r="DY239" s="1000"/>
      <c r="DZ239" s="1000"/>
      <c r="EA239" s="1000"/>
      <c r="EB239" s="1000"/>
      <c r="EC239" s="1000"/>
      <c r="ED239" s="269" t="str">
        <f t="shared" si="3"/>
        <v>xxxxxxxxxxxxxxxxxxxxxxxxxxxxxxxxxxxxxxxxxxxxxxxxxxxxxxxxxxxxxxxxxxxxxxxxxxxxxxxxxxxxxxxxxxxxxxxxxxxxxxxxxxxxxxxxxxxxxxxxxxxxxxxx</v>
      </c>
    </row>
    <row r="240" spans="1:134" x14ac:dyDescent="0.2">
      <c r="A240" s="342"/>
      <c r="B240" s="344" t="s">
        <v>261</v>
      </c>
      <c r="C240" s="1538"/>
      <c r="D240" s="1538"/>
      <c r="E240" s="1538"/>
      <c r="F240" s="1538"/>
      <c r="G240" s="1002"/>
      <c r="H240" s="1002"/>
      <c r="I240" s="1002"/>
      <c r="J240" s="1002"/>
      <c r="K240" s="1002"/>
      <c r="L240" s="1002"/>
      <c r="M240" s="1002"/>
      <c r="N240" s="1002"/>
      <c r="O240" s="1002"/>
      <c r="P240" s="1002"/>
      <c r="Q240" s="1002"/>
      <c r="R240" s="1002"/>
      <c r="S240" s="1002"/>
      <c r="T240" s="1002"/>
      <c r="U240" s="1002"/>
      <c r="V240" s="1002"/>
      <c r="W240" s="1002"/>
      <c r="X240" s="1002"/>
      <c r="Y240" s="1002"/>
      <c r="Z240" s="1002"/>
      <c r="AA240" s="1002"/>
      <c r="AB240" s="1002"/>
      <c r="AC240" s="1002"/>
      <c r="AD240" s="1002"/>
      <c r="AE240" s="1002"/>
      <c r="AF240" s="1002"/>
      <c r="AG240" s="1002"/>
      <c r="AH240" s="1002"/>
      <c r="AI240" s="1002"/>
      <c r="AJ240" s="1002"/>
      <c r="AK240" s="1002"/>
      <c r="AL240" s="1002"/>
      <c r="AM240" s="1002"/>
      <c r="AN240" s="1002"/>
      <c r="AO240" s="1002"/>
      <c r="AP240" s="1002"/>
      <c r="AQ240" s="1002"/>
      <c r="AR240" s="1002"/>
      <c r="AS240" s="1002"/>
      <c r="AT240" s="1002"/>
      <c r="AU240" s="1002"/>
      <c r="AV240" s="1002"/>
      <c r="AW240" s="1002"/>
      <c r="AX240" s="1002"/>
      <c r="AY240" s="1002"/>
      <c r="AZ240" s="1002"/>
      <c r="BA240" s="1002"/>
      <c r="BB240" s="1002"/>
      <c r="BC240" s="1002"/>
      <c r="BD240" s="1002"/>
      <c r="BE240" s="1002"/>
      <c r="BF240" s="1002"/>
      <c r="BG240" s="1002"/>
      <c r="BH240" s="1002"/>
      <c r="BI240" s="1002"/>
      <c r="BJ240" s="1002"/>
      <c r="BK240" s="1002"/>
      <c r="BL240" s="1002"/>
      <c r="BM240" s="1002"/>
      <c r="BN240" s="1002"/>
      <c r="BO240" s="1002"/>
      <c r="BP240" s="1002"/>
      <c r="BQ240" s="1002"/>
      <c r="BR240" s="1002"/>
      <c r="BS240" s="1002"/>
      <c r="BT240" s="1002"/>
      <c r="BU240" s="1002"/>
      <c r="BV240" s="1002"/>
      <c r="BW240" s="1002"/>
      <c r="BX240" s="1002"/>
      <c r="BY240" s="1002"/>
      <c r="BZ240" s="1002"/>
      <c r="CA240" s="1002"/>
      <c r="CB240" s="1002"/>
      <c r="CC240" s="1002"/>
      <c r="CD240" s="1002"/>
      <c r="CE240" s="1002"/>
      <c r="CF240" s="1002"/>
      <c r="CG240" s="1002"/>
      <c r="CH240" s="1002"/>
      <c r="CI240" s="1002"/>
      <c r="CJ240" s="1002"/>
      <c r="CK240" s="1002"/>
      <c r="CL240" s="1002"/>
      <c r="CM240" s="1002"/>
      <c r="CN240" s="1002"/>
      <c r="CO240" s="1002"/>
      <c r="CP240" s="1002"/>
      <c r="CQ240" s="1002"/>
      <c r="CR240" s="1002"/>
      <c r="CS240" s="1002"/>
      <c r="CT240" s="1002"/>
      <c r="CU240" s="1002"/>
      <c r="CV240" s="1002"/>
      <c r="CW240" s="1002"/>
      <c r="CX240" s="1002"/>
      <c r="CY240" s="1002"/>
      <c r="CZ240" s="1002"/>
      <c r="DA240" s="1002"/>
      <c r="DB240" s="1002"/>
      <c r="DC240" s="1002"/>
      <c r="DD240" s="1002"/>
      <c r="DE240" s="1002"/>
      <c r="DF240" s="1002"/>
      <c r="DG240" s="1002"/>
      <c r="DH240" s="1002"/>
      <c r="DI240" s="1002"/>
      <c r="DJ240" s="1002"/>
      <c r="DK240" s="1002"/>
      <c r="DL240" s="1002"/>
      <c r="DM240" s="1002"/>
      <c r="DN240" s="1002"/>
      <c r="DO240" s="1002"/>
      <c r="DP240" s="1002"/>
      <c r="DQ240" s="1002"/>
      <c r="DR240" s="1002"/>
      <c r="DS240" s="1002"/>
      <c r="DT240" s="1002"/>
      <c r="DU240" s="1002"/>
      <c r="DV240" s="1002"/>
      <c r="DW240" s="1002"/>
      <c r="DX240" s="1002"/>
      <c r="DY240" s="1002"/>
      <c r="DZ240" s="1002"/>
      <c r="EA240" s="1002"/>
      <c r="EB240" s="1002"/>
      <c r="EC240" s="1002"/>
      <c r="ED240" s="269" t="str">
        <f t="shared" si="3"/>
        <v>xxxxxxxxxxxxxxxxxxxxxxxxxxxxxxxxxxxxxxxxxxxxxxxxxxxxxxxxxxxxxxxxxxxxxxxxxxxxxxxxxxxxxxxxxxxxxxxxxxxxxxxxxxxxxxxxxxxxxxxxxxxxxxxx</v>
      </c>
    </row>
    <row r="241" spans="1:134" x14ac:dyDescent="0.2">
      <c r="A241" s="280"/>
      <c r="B241" s="909" t="s">
        <v>233</v>
      </c>
      <c r="C241" s="1535"/>
      <c r="D241" s="1535"/>
      <c r="E241" s="1535"/>
      <c r="F241" s="1535"/>
      <c r="G241" s="998"/>
      <c r="H241" s="998"/>
      <c r="I241" s="998"/>
      <c r="J241" s="998"/>
      <c r="K241" s="998"/>
      <c r="L241" s="998"/>
      <c r="M241" s="998"/>
      <c r="N241" s="998"/>
      <c r="O241" s="998"/>
      <c r="P241" s="998"/>
      <c r="Q241" s="998"/>
      <c r="R241" s="998"/>
      <c r="S241" s="998"/>
      <c r="T241" s="998"/>
      <c r="U241" s="998"/>
      <c r="V241" s="998"/>
      <c r="W241" s="998"/>
      <c r="X241" s="998"/>
      <c r="Y241" s="998"/>
      <c r="Z241" s="998"/>
      <c r="AA241" s="998"/>
      <c r="AB241" s="998"/>
      <c r="AC241" s="998"/>
      <c r="AD241" s="998"/>
      <c r="AE241" s="998"/>
      <c r="AF241" s="998"/>
      <c r="AG241" s="998"/>
      <c r="AH241" s="998"/>
      <c r="AI241" s="998"/>
      <c r="AJ241" s="998"/>
      <c r="AK241" s="998"/>
      <c r="AL241" s="998"/>
      <c r="AM241" s="998"/>
      <c r="AN241" s="998"/>
      <c r="AO241" s="998"/>
      <c r="AP241" s="998"/>
      <c r="AQ241" s="998"/>
      <c r="AR241" s="998"/>
      <c r="AS241" s="998"/>
      <c r="AT241" s="998"/>
      <c r="AU241" s="998"/>
      <c r="AV241" s="998"/>
      <c r="AW241" s="998"/>
      <c r="AX241" s="998"/>
      <c r="AY241" s="998"/>
      <c r="AZ241" s="998"/>
      <c r="BA241" s="998"/>
      <c r="BB241" s="998"/>
      <c r="BC241" s="998"/>
      <c r="BD241" s="998"/>
      <c r="BE241" s="998"/>
      <c r="BF241" s="998"/>
      <c r="BG241" s="998"/>
      <c r="BH241" s="998"/>
      <c r="BI241" s="998"/>
      <c r="BJ241" s="998"/>
      <c r="BK241" s="998"/>
      <c r="BL241" s="998"/>
      <c r="BM241" s="998"/>
      <c r="BN241" s="998"/>
      <c r="BO241" s="998"/>
      <c r="BP241" s="998"/>
      <c r="BQ241" s="998"/>
      <c r="BR241" s="998"/>
      <c r="BS241" s="998"/>
      <c r="BT241" s="998"/>
      <c r="BU241" s="998"/>
      <c r="BV241" s="998"/>
      <c r="BW241" s="998"/>
      <c r="BX241" s="998"/>
      <c r="BY241" s="998"/>
      <c r="BZ241" s="998"/>
      <c r="CA241" s="998"/>
      <c r="CB241" s="998"/>
      <c r="CC241" s="998"/>
      <c r="CD241" s="998"/>
      <c r="CE241" s="998"/>
      <c r="CF241" s="998"/>
      <c r="CG241" s="998"/>
      <c r="CH241" s="998"/>
      <c r="CI241" s="998"/>
      <c r="CJ241" s="998"/>
      <c r="CK241" s="998"/>
      <c r="CL241" s="998"/>
      <c r="CM241" s="998"/>
      <c r="CN241" s="998"/>
      <c r="CO241" s="998"/>
      <c r="CP241" s="998"/>
      <c r="CQ241" s="998"/>
      <c r="CR241" s="998"/>
      <c r="CS241" s="998"/>
      <c r="CT241" s="998"/>
      <c r="CU241" s="998"/>
      <c r="CV241" s="998"/>
      <c r="CW241" s="998"/>
      <c r="CX241" s="998"/>
      <c r="CY241" s="998"/>
      <c r="CZ241" s="998"/>
      <c r="DA241" s="998"/>
      <c r="DB241" s="998"/>
      <c r="DC241" s="998"/>
      <c r="DD241" s="998"/>
      <c r="DE241" s="998"/>
      <c r="DF241" s="998"/>
      <c r="DG241" s="998"/>
      <c r="DH241" s="998"/>
      <c r="DI241" s="998"/>
      <c r="DJ241" s="998"/>
      <c r="DK241" s="998"/>
      <c r="DL241" s="998"/>
      <c r="DM241" s="998"/>
      <c r="DN241" s="998"/>
      <c r="DO241" s="998"/>
      <c r="DP241" s="998"/>
      <c r="DQ241" s="998"/>
      <c r="DR241" s="998"/>
      <c r="DS241" s="998"/>
      <c r="DT241" s="998"/>
      <c r="DU241" s="998"/>
      <c r="DV241" s="998"/>
      <c r="DW241" s="998"/>
      <c r="DX241" s="998"/>
      <c r="DY241" s="998"/>
      <c r="DZ241" s="998"/>
      <c r="EA241" s="998"/>
      <c r="EB241" s="998"/>
      <c r="EC241" s="998"/>
      <c r="ED241" s="269" t="str">
        <f t="shared" si="3"/>
        <v>xxxxxxxxxxxxxxxxxxxxxxxxxxxxxxxxxxxxxxxxxxxxxxxxxxxxxxxxxxxxxxxxxxxxxxxxxxxxxxxxxxxxxxxxxxxxxxxxxxxxxxxxxxxxxxxxxxxxxxxxxxxxxxxx</v>
      </c>
    </row>
    <row r="242" spans="1:134" x14ac:dyDescent="0.2">
      <c r="A242" s="280">
        <v>5260</v>
      </c>
      <c r="B242" s="945" t="s">
        <v>317</v>
      </c>
      <c r="C242" s="1535">
        <f>SUMPRODUCT(SUMIF(' Subsidiary Trial Balance Input'!$A:$A,'Subsidiary TB Converter '!$G242:$EC242,' Subsidiary Trial Balance Input'!C:C))</f>
        <v>0</v>
      </c>
      <c r="D242" s="1535">
        <f>SUMPRODUCT(SUMIF(' Subsidiary Trial Balance Input'!$A:$A,'Subsidiary TB Converter '!$G242:$EC242,' Subsidiary Trial Balance Input'!D:D))</f>
        <v>0</v>
      </c>
      <c r="E242" s="1535">
        <f>SUMPRODUCT(SUMIF(' Subsidiary Trial Balance Input'!$A:$A,'Subsidiary TB Converter '!$G242:$EC242,' Subsidiary Trial Balance Input'!E:E))</f>
        <v>0</v>
      </c>
      <c r="F242" s="1535">
        <f>SUMPRODUCT(SUMIF(' Subsidiary Trial Balance Input'!$A:$A,'Subsidiary TB Converter '!$G242:$EC242,' Subsidiary Trial Balance Input'!F:F))</f>
        <v>0</v>
      </c>
      <c r="G242" s="1108"/>
      <c r="H242" s="1004"/>
      <c r="I242" s="1004"/>
      <c r="J242" s="1004"/>
      <c r="K242" s="1004"/>
      <c r="L242" s="1004"/>
      <c r="M242" s="1004"/>
      <c r="N242" s="1004"/>
      <c r="O242" s="1004"/>
      <c r="P242" s="1004"/>
      <c r="Q242" s="1004"/>
      <c r="R242" s="1004"/>
      <c r="S242" s="1004"/>
      <c r="T242" s="1004"/>
      <c r="U242" s="1004"/>
      <c r="V242" s="1004"/>
      <c r="W242" s="1004"/>
      <c r="X242" s="1004"/>
      <c r="Y242" s="1004"/>
      <c r="Z242" s="1004"/>
      <c r="AA242" s="1004"/>
      <c r="AB242" s="1004"/>
      <c r="AC242" s="1004"/>
      <c r="AD242" s="1004"/>
      <c r="AE242" s="1004"/>
      <c r="AF242" s="1004"/>
      <c r="AG242" s="1004"/>
      <c r="AH242" s="1004"/>
      <c r="AI242" s="1004"/>
      <c r="AJ242" s="1004"/>
      <c r="AK242" s="1004"/>
      <c r="AL242" s="1004"/>
      <c r="AM242" s="1004"/>
      <c r="AN242" s="1004"/>
      <c r="AO242" s="1004"/>
      <c r="AP242" s="1004"/>
      <c r="AQ242" s="1004"/>
      <c r="AR242" s="1004"/>
      <c r="AS242" s="1004"/>
      <c r="AT242" s="1004"/>
      <c r="AU242" s="1004"/>
      <c r="AV242" s="1004"/>
      <c r="AW242" s="1004"/>
      <c r="AX242" s="1004"/>
      <c r="AY242" s="1004"/>
      <c r="AZ242" s="1004"/>
      <c r="BA242" s="1004"/>
      <c r="BB242" s="1004"/>
      <c r="BC242" s="1004"/>
      <c r="BD242" s="1004"/>
      <c r="BE242" s="1004"/>
      <c r="BF242" s="1004"/>
      <c r="BG242" s="1004"/>
      <c r="BH242" s="1004"/>
      <c r="BI242" s="1004"/>
      <c r="BJ242" s="1004"/>
      <c r="BK242" s="1004"/>
      <c r="BL242" s="1004"/>
      <c r="BM242" s="1004"/>
      <c r="BN242" s="1004"/>
      <c r="BO242" s="1004"/>
      <c r="BP242" s="1004"/>
      <c r="BQ242" s="1004"/>
      <c r="BR242" s="1004"/>
      <c r="BS242" s="1004"/>
      <c r="BT242" s="1004"/>
      <c r="BU242" s="1004"/>
      <c r="BV242" s="1004"/>
      <c r="BW242" s="1004"/>
      <c r="BX242" s="1004"/>
      <c r="BY242" s="1004"/>
      <c r="BZ242" s="1004"/>
      <c r="CA242" s="1004"/>
      <c r="CB242" s="1004"/>
      <c r="CC242" s="1004"/>
      <c r="CD242" s="1004"/>
      <c r="CE242" s="1004"/>
      <c r="CF242" s="1004"/>
      <c r="CG242" s="1004"/>
      <c r="CH242" s="1004"/>
      <c r="CI242" s="1004"/>
      <c r="CJ242" s="1004"/>
      <c r="CK242" s="1004"/>
      <c r="CL242" s="1004"/>
      <c r="CM242" s="1004"/>
      <c r="CN242" s="1004"/>
      <c r="CO242" s="1004"/>
      <c r="CP242" s="1004"/>
      <c r="CQ242" s="1004"/>
      <c r="CR242" s="1004"/>
      <c r="CS242" s="1004"/>
      <c r="CT242" s="1004"/>
      <c r="CU242" s="1004"/>
      <c r="CV242" s="1004"/>
      <c r="CW242" s="1004"/>
      <c r="CX242" s="1004"/>
      <c r="CY242" s="1004"/>
      <c r="CZ242" s="1004"/>
      <c r="DA242" s="1004"/>
      <c r="DB242" s="1004"/>
      <c r="DC242" s="1004"/>
      <c r="DD242" s="1004"/>
      <c r="DE242" s="1004"/>
      <c r="DF242" s="1004"/>
      <c r="DG242" s="1004"/>
      <c r="DH242" s="1004"/>
      <c r="DI242" s="1004"/>
      <c r="DJ242" s="1004"/>
      <c r="DK242" s="1004"/>
      <c r="DL242" s="1004"/>
      <c r="DM242" s="1004"/>
      <c r="DN242" s="1004"/>
      <c r="DO242" s="1004"/>
      <c r="DP242" s="1004"/>
      <c r="DQ242" s="1004"/>
      <c r="DR242" s="1004"/>
      <c r="DS242" s="1004"/>
      <c r="DT242" s="1004"/>
      <c r="DU242" s="1004"/>
      <c r="DV242" s="1004"/>
      <c r="DW242" s="1004"/>
      <c r="DX242" s="1004"/>
      <c r="DY242" s="1004"/>
      <c r="DZ242" s="1004"/>
      <c r="EA242" s="1004"/>
      <c r="EB242" s="1004"/>
      <c r="EC242" s="1004"/>
      <c r="ED242" s="269" t="str">
        <f t="shared" si="3"/>
        <v>xxxxxxxxxxxxxxxxxxxxxxxxxxxxxxxxxxxxxxxxxxxxxxxxxxxxxxxxxxxxxxxxxxxxxxxxxxxxxxxxxxxxxxxxxxxxxxxxxxxxxxxxxxxxxxxxxxxxxxxxxxxxxxxx</v>
      </c>
    </row>
    <row r="243" spans="1:134" x14ac:dyDescent="0.2">
      <c r="A243" s="280">
        <v>5260</v>
      </c>
      <c r="B243" s="945" t="s">
        <v>318</v>
      </c>
      <c r="C243" s="1535">
        <f>SUMPRODUCT(SUMIF(' Subsidiary Trial Balance Input'!$A:$A,'Subsidiary TB Converter '!$G243:$EC243,' Subsidiary Trial Balance Input'!C:C))</f>
        <v>0</v>
      </c>
      <c r="D243" s="1535">
        <f>SUMPRODUCT(SUMIF(' Subsidiary Trial Balance Input'!$A:$A,'Subsidiary TB Converter '!$G243:$EC243,' Subsidiary Trial Balance Input'!D:D))</f>
        <v>0</v>
      </c>
      <c r="E243" s="1535">
        <f>SUMPRODUCT(SUMIF(' Subsidiary Trial Balance Input'!$A:$A,'Subsidiary TB Converter '!$G243:$EC243,' Subsidiary Trial Balance Input'!E:E))</f>
        <v>0</v>
      </c>
      <c r="F243" s="1535">
        <f>SUMPRODUCT(SUMIF(' Subsidiary Trial Balance Input'!$A:$A,'Subsidiary TB Converter '!$G243:$EC243,' Subsidiary Trial Balance Input'!F:F))</f>
        <v>0</v>
      </c>
      <c r="G243" s="1108"/>
      <c r="H243" s="1004"/>
      <c r="I243" s="1004"/>
      <c r="J243" s="1004"/>
      <c r="K243" s="1004"/>
      <c r="L243" s="1004"/>
      <c r="M243" s="1004"/>
      <c r="N243" s="1004"/>
      <c r="O243" s="1004"/>
      <c r="P243" s="1004"/>
      <c r="Q243" s="1004"/>
      <c r="R243" s="1004"/>
      <c r="S243" s="1004"/>
      <c r="T243" s="1004"/>
      <c r="U243" s="1004"/>
      <c r="V243" s="1004"/>
      <c r="W243" s="1004"/>
      <c r="X243" s="1004"/>
      <c r="Y243" s="1004"/>
      <c r="Z243" s="1004"/>
      <c r="AA243" s="1004"/>
      <c r="AB243" s="1004"/>
      <c r="AC243" s="1004"/>
      <c r="AD243" s="1004"/>
      <c r="AE243" s="1004"/>
      <c r="AF243" s="1004"/>
      <c r="AG243" s="1004"/>
      <c r="AH243" s="1004"/>
      <c r="AI243" s="1004"/>
      <c r="AJ243" s="1004"/>
      <c r="AK243" s="1004"/>
      <c r="AL243" s="1004"/>
      <c r="AM243" s="1004"/>
      <c r="AN243" s="1004"/>
      <c r="AO243" s="1004"/>
      <c r="AP243" s="1004"/>
      <c r="AQ243" s="1004"/>
      <c r="AR243" s="1004"/>
      <c r="AS243" s="1004"/>
      <c r="AT243" s="1004"/>
      <c r="AU243" s="1004"/>
      <c r="AV243" s="1004"/>
      <c r="AW243" s="1004"/>
      <c r="AX243" s="1004"/>
      <c r="AY243" s="1004"/>
      <c r="AZ243" s="1004"/>
      <c r="BA243" s="1004"/>
      <c r="BB243" s="1004"/>
      <c r="BC243" s="1004"/>
      <c r="BD243" s="1004"/>
      <c r="BE243" s="1004"/>
      <c r="BF243" s="1004"/>
      <c r="BG243" s="1004"/>
      <c r="BH243" s="1004"/>
      <c r="BI243" s="1004"/>
      <c r="BJ243" s="1004"/>
      <c r="BK243" s="1004"/>
      <c r="BL243" s="1004"/>
      <c r="BM243" s="1004"/>
      <c r="BN243" s="1004"/>
      <c r="BO243" s="1004"/>
      <c r="BP243" s="1004"/>
      <c r="BQ243" s="1004"/>
      <c r="BR243" s="1004"/>
      <c r="BS243" s="1004"/>
      <c r="BT243" s="1004"/>
      <c r="BU243" s="1004"/>
      <c r="BV243" s="1004"/>
      <c r="BW243" s="1004"/>
      <c r="BX243" s="1004"/>
      <c r="BY243" s="1004"/>
      <c r="BZ243" s="1004"/>
      <c r="CA243" s="1004"/>
      <c r="CB243" s="1004"/>
      <c r="CC243" s="1004"/>
      <c r="CD243" s="1004"/>
      <c r="CE243" s="1004"/>
      <c r="CF243" s="1004"/>
      <c r="CG243" s="1004"/>
      <c r="CH243" s="1004"/>
      <c r="CI243" s="1004"/>
      <c r="CJ243" s="1004"/>
      <c r="CK243" s="1004"/>
      <c r="CL243" s="1004"/>
      <c r="CM243" s="1004"/>
      <c r="CN243" s="1004"/>
      <c r="CO243" s="1004"/>
      <c r="CP243" s="1004"/>
      <c r="CQ243" s="1004"/>
      <c r="CR243" s="1004"/>
      <c r="CS243" s="1004"/>
      <c r="CT243" s="1004"/>
      <c r="CU243" s="1004"/>
      <c r="CV243" s="1004"/>
      <c r="CW243" s="1004"/>
      <c r="CX243" s="1004"/>
      <c r="CY243" s="1004"/>
      <c r="CZ243" s="1004"/>
      <c r="DA243" s="1004"/>
      <c r="DB243" s="1004"/>
      <c r="DC243" s="1004"/>
      <c r="DD243" s="1004"/>
      <c r="DE243" s="1004"/>
      <c r="DF243" s="1004"/>
      <c r="DG243" s="1004"/>
      <c r="DH243" s="1004"/>
      <c r="DI243" s="1004"/>
      <c r="DJ243" s="1004"/>
      <c r="DK243" s="1004"/>
      <c r="DL243" s="1004"/>
      <c r="DM243" s="1004"/>
      <c r="DN243" s="1004"/>
      <c r="DO243" s="1004"/>
      <c r="DP243" s="1004"/>
      <c r="DQ243" s="1004"/>
      <c r="DR243" s="1004"/>
      <c r="DS243" s="1004"/>
      <c r="DT243" s="1004"/>
      <c r="DU243" s="1004"/>
      <c r="DV243" s="1004"/>
      <c r="DW243" s="1004"/>
      <c r="DX243" s="1004"/>
      <c r="DY243" s="1004"/>
      <c r="DZ243" s="1004"/>
      <c r="EA243" s="1004"/>
      <c r="EB243" s="1004"/>
      <c r="EC243" s="1004"/>
      <c r="ED243" s="269" t="str">
        <f t="shared" si="3"/>
        <v>xxxxxxxxxxxxxxxxxxxxxxxxxxxxxxxxxxxxxxxxxxxxxxxxxxxxxxxxxxxxxxxxxxxxxxxxxxxxxxxxxxxxxxxxxxxxxxxxxxxxxxxxxxxxxxxxxxxxxxxxxxxxxxxx</v>
      </c>
    </row>
    <row r="244" spans="1:134" x14ac:dyDescent="0.2">
      <c r="A244" s="280">
        <v>5260</v>
      </c>
      <c r="B244" s="945" t="s">
        <v>319</v>
      </c>
      <c r="C244" s="1535">
        <f>SUMPRODUCT(SUMIF(' Subsidiary Trial Balance Input'!$A:$A,'Subsidiary TB Converter '!$G244:$EC244,' Subsidiary Trial Balance Input'!C:C))</f>
        <v>0</v>
      </c>
      <c r="D244" s="1535">
        <f>SUMPRODUCT(SUMIF(' Subsidiary Trial Balance Input'!$A:$A,'Subsidiary TB Converter '!$G244:$EC244,' Subsidiary Trial Balance Input'!D:D))</f>
        <v>0</v>
      </c>
      <c r="E244" s="1535">
        <f>SUMPRODUCT(SUMIF(' Subsidiary Trial Balance Input'!$A:$A,'Subsidiary TB Converter '!$G244:$EC244,' Subsidiary Trial Balance Input'!E:E))</f>
        <v>0</v>
      </c>
      <c r="F244" s="1535">
        <f>SUMPRODUCT(SUMIF(' Subsidiary Trial Balance Input'!$A:$A,'Subsidiary TB Converter '!$G244:$EC244,' Subsidiary Trial Balance Input'!F:F))</f>
        <v>0</v>
      </c>
      <c r="G244" s="1108"/>
      <c r="H244" s="1004"/>
      <c r="I244" s="1004"/>
      <c r="J244" s="1004"/>
      <c r="K244" s="1004"/>
      <c r="L244" s="1004"/>
      <c r="M244" s="1004"/>
      <c r="N244" s="1004"/>
      <c r="O244" s="1004"/>
      <c r="P244" s="1004"/>
      <c r="Q244" s="1004"/>
      <c r="R244" s="1004"/>
      <c r="S244" s="1004"/>
      <c r="T244" s="1004"/>
      <c r="U244" s="1004"/>
      <c r="V244" s="1004"/>
      <c r="W244" s="1004"/>
      <c r="X244" s="1004"/>
      <c r="Y244" s="1004"/>
      <c r="Z244" s="1004"/>
      <c r="AA244" s="1004"/>
      <c r="AB244" s="1004"/>
      <c r="AC244" s="1004"/>
      <c r="AD244" s="1004"/>
      <c r="AE244" s="1004"/>
      <c r="AF244" s="1004"/>
      <c r="AG244" s="1004"/>
      <c r="AH244" s="1004"/>
      <c r="AI244" s="1004"/>
      <c r="AJ244" s="1004"/>
      <c r="AK244" s="1004"/>
      <c r="AL244" s="1004"/>
      <c r="AM244" s="1004"/>
      <c r="AN244" s="1004"/>
      <c r="AO244" s="1004"/>
      <c r="AP244" s="1004"/>
      <c r="AQ244" s="1004"/>
      <c r="AR244" s="1004"/>
      <c r="AS244" s="1004"/>
      <c r="AT244" s="1004"/>
      <c r="AU244" s="1004"/>
      <c r="AV244" s="1004"/>
      <c r="AW244" s="1004"/>
      <c r="AX244" s="1004"/>
      <c r="AY244" s="1004"/>
      <c r="AZ244" s="1004"/>
      <c r="BA244" s="1004"/>
      <c r="BB244" s="1004"/>
      <c r="BC244" s="1004"/>
      <c r="BD244" s="1004"/>
      <c r="BE244" s="1004"/>
      <c r="BF244" s="1004"/>
      <c r="BG244" s="1004"/>
      <c r="BH244" s="1004"/>
      <c r="BI244" s="1004"/>
      <c r="BJ244" s="1004"/>
      <c r="BK244" s="1004"/>
      <c r="BL244" s="1004"/>
      <c r="BM244" s="1004"/>
      <c r="BN244" s="1004"/>
      <c r="BO244" s="1004"/>
      <c r="BP244" s="1004"/>
      <c r="BQ244" s="1004"/>
      <c r="BR244" s="1004"/>
      <c r="BS244" s="1004"/>
      <c r="BT244" s="1004"/>
      <c r="BU244" s="1004"/>
      <c r="BV244" s="1004"/>
      <c r="BW244" s="1004"/>
      <c r="BX244" s="1004"/>
      <c r="BY244" s="1004"/>
      <c r="BZ244" s="1004"/>
      <c r="CA244" s="1004"/>
      <c r="CB244" s="1004"/>
      <c r="CC244" s="1004"/>
      <c r="CD244" s="1004"/>
      <c r="CE244" s="1004"/>
      <c r="CF244" s="1004"/>
      <c r="CG244" s="1004"/>
      <c r="CH244" s="1004"/>
      <c r="CI244" s="1004"/>
      <c r="CJ244" s="1004"/>
      <c r="CK244" s="1004"/>
      <c r="CL244" s="1004"/>
      <c r="CM244" s="1004"/>
      <c r="CN244" s="1004"/>
      <c r="CO244" s="1004"/>
      <c r="CP244" s="1004"/>
      <c r="CQ244" s="1004"/>
      <c r="CR244" s="1004"/>
      <c r="CS244" s="1004"/>
      <c r="CT244" s="1004"/>
      <c r="CU244" s="1004"/>
      <c r="CV244" s="1004"/>
      <c r="CW244" s="1004"/>
      <c r="CX244" s="1004"/>
      <c r="CY244" s="1004"/>
      <c r="CZ244" s="1004"/>
      <c r="DA244" s="1004"/>
      <c r="DB244" s="1004"/>
      <c r="DC244" s="1004"/>
      <c r="DD244" s="1004"/>
      <c r="DE244" s="1004"/>
      <c r="DF244" s="1004"/>
      <c r="DG244" s="1004"/>
      <c r="DH244" s="1004"/>
      <c r="DI244" s="1004"/>
      <c r="DJ244" s="1004"/>
      <c r="DK244" s="1004"/>
      <c r="DL244" s="1004"/>
      <c r="DM244" s="1004"/>
      <c r="DN244" s="1004"/>
      <c r="DO244" s="1004"/>
      <c r="DP244" s="1004"/>
      <c r="DQ244" s="1004"/>
      <c r="DR244" s="1004"/>
      <c r="DS244" s="1004"/>
      <c r="DT244" s="1004"/>
      <c r="DU244" s="1004"/>
      <c r="DV244" s="1004"/>
      <c r="DW244" s="1004"/>
      <c r="DX244" s="1004"/>
      <c r="DY244" s="1004"/>
      <c r="DZ244" s="1004"/>
      <c r="EA244" s="1004"/>
      <c r="EB244" s="1004"/>
      <c r="EC244" s="1004"/>
      <c r="ED244" s="269" t="str">
        <f t="shared" si="3"/>
        <v>xxxxxxxxxxxxxxxxxxxxxxxxxxxxxxxxxxxxxxxxxxxxxxxxxxxxxxxxxxxxxxxxxxxxxxxxxxxxxxxxxxxxxxxxxxxxxxxxxxxxxxxxxxxxxxxxxxxxxxxxxxxxxxxx</v>
      </c>
    </row>
    <row r="245" spans="1:134" x14ac:dyDescent="0.2">
      <c r="A245" s="280">
        <v>5260</v>
      </c>
      <c r="B245" s="945" t="s">
        <v>320</v>
      </c>
      <c r="C245" s="1535">
        <f>SUMPRODUCT(SUMIF(' Subsidiary Trial Balance Input'!$A:$A,'Subsidiary TB Converter '!$G245:$EC245,' Subsidiary Trial Balance Input'!C:C))</f>
        <v>0</v>
      </c>
      <c r="D245" s="1535">
        <f>SUMPRODUCT(SUMIF(' Subsidiary Trial Balance Input'!$A:$A,'Subsidiary TB Converter '!$G245:$EC245,' Subsidiary Trial Balance Input'!D:D))</f>
        <v>0</v>
      </c>
      <c r="E245" s="1535">
        <f>SUMPRODUCT(SUMIF(' Subsidiary Trial Balance Input'!$A:$A,'Subsidiary TB Converter '!$G245:$EC245,' Subsidiary Trial Balance Input'!E:E))</f>
        <v>0</v>
      </c>
      <c r="F245" s="1535">
        <f>SUMPRODUCT(SUMIF(' Subsidiary Trial Balance Input'!$A:$A,'Subsidiary TB Converter '!$G245:$EC245,' Subsidiary Trial Balance Input'!F:F))</f>
        <v>0</v>
      </c>
      <c r="G245" s="1004"/>
      <c r="H245" s="1004"/>
      <c r="I245" s="1004"/>
      <c r="J245" s="1004"/>
      <c r="K245" s="1004"/>
      <c r="L245" s="1004"/>
      <c r="M245" s="1004"/>
      <c r="N245" s="1004"/>
      <c r="O245" s="1004"/>
      <c r="P245" s="1004"/>
      <c r="Q245" s="1004"/>
      <c r="R245" s="1004"/>
      <c r="S245" s="1004"/>
      <c r="T245" s="1004"/>
      <c r="U245" s="1004"/>
      <c r="V245" s="1004"/>
      <c r="W245" s="1004"/>
      <c r="X245" s="1004"/>
      <c r="Y245" s="1004"/>
      <c r="Z245" s="1004"/>
      <c r="AA245" s="1004"/>
      <c r="AB245" s="1004"/>
      <c r="AC245" s="1004"/>
      <c r="AD245" s="1004"/>
      <c r="AE245" s="1004"/>
      <c r="AF245" s="1004"/>
      <c r="AG245" s="1004"/>
      <c r="AH245" s="1004"/>
      <c r="AI245" s="1004"/>
      <c r="AJ245" s="1004"/>
      <c r="AK245" s="1004"/>
      <c r="AL245" s="1004"/>
      <c r="AM245" s="1004"/>
      <c r="AN245" s="1004"/>
      <c r="AO245" s="1004"/>
      <c r="AP245" s="1004"/>
      <c r="AQ245" s="1004"/>
      <c r="AR245" s="1004"/>
      <c r="AS245" s="1004"/>
      <c r="AT245" s="1004"/>
      <c r="AU245" s="1004"/>
      <c r="AV245" s="1004"/>
      <c r="AW245" s="1004"/>
      <c r="AX245" s="1004"/>
      <c r="AY245" s="1004"/>
      <c r="AZ245" s="1004"/>
      <c r="BA245" s="1004"/>
      <c r="BB245" s="1004"/>
      <c r="BC245" s="1004"/>
      <c r="BD245" s="1004"/>
      <c r="BE245" s="1004"/>
      <c r="BF245" s="1004"/>
      <c r="BG245" s="1004"/>
      <c r="BH245" s="1004"/>
      <c r="BI245" s="1004"/>
      <c r="BJ245" s="1004"/>
      <c r="BK245" s="1004"/>
      <c r="BL245" s="1004"/>
      <c r="BM245" s="1004"/>
      <c r="BN245" s="1004"/>
      <c r="BO245" s="1004"/>
      <c r="BP245" s="1004"/>
      <c r="BQ245" s="1004"/>
      <c r="BR245" s="1004"/>
      <c r="BS245" s="1004"/>
      <c r="BT245" s="1004"/>
      <c r="BU245" s="1004"/>
      <c r="BV245" s="1004"/>
      <c r="BW245" s="1004"/>
      <c r="BX245" s="1004"/>
      <c r="BY245" s="1004"/>
      <c r="BZ245" s="1004"/>
      <c r="CA245" s="1004"/>
      <c r="CB245" s="1004"/>
      <c r="CC245" s="1004"/>
      <c r="CD245" s="1004"/>
      <c r="CE245" s="1004"/>
      <c r="CF245" s="1004"/>
      <c r="CG245" s="1004"/>
      <c r="CH245" s="1004"/>
      <c r="CI245" s="1004"/>
      <c r="CJ245" s="1004"/>
      <c r="CK245" s="1004"/>
      <c r="CL245" s="1004"/>
      <c r="CM245" s="1004"/>
      <c r="CN245" s="1004"/>
      <c r="CO245" s="1004"/>
      <c r="CP245" s="1004"/>
      <c r="CQ245" s="1004"/>
      <c r="CR245" s="1004"/>
      <c r="CS245" s="1004"/>
      <c r="CT245" s="1004"/>
      <c r="CU245" s="1004"/>
      <c r="CV245" s="1004"/>
      <c r="CW245" s="1004"/>
      <c r="CX245" s="1004"/>
      <c r="CY245" s="1004"/>
      <c r="CZ245" s="1004"/>
      <c r="DA245" s="1004"/>
      <c r="DB245" s="1004"/>
      <c r="DC245" s="1004"/>
      <c r="DD245" s="1004"/>
      <c r="DE245" s="1004"/>
      <c r="DF245" s="1004"/>
      <c r="DG245" s="1004"/>
      <c r="DH245" s="1004"/>
      <c r="DI245" s="1004"/>
      <c r="DJ245" s="1004"/>
      <c r="DK245" s="1004"/>
      <c r="DL245" s="1004"/>
      <c r="DM245" s="1004"/>
      <c r="DN245" s="1004"/>
      <c r="DO245" s="1004"/>
      <c r="DP245" s="1004"/>
      <c r="DQ245" s="1004"/>
      <c r="DR245" s="1004"/>
      <c r="DS245" s="1004"/>
      <c r="DT245" s="1004"/>
      <c r="DU245" s="1004"/>
      <c r="DV245" s="1004"/>
      <c r="DW245" s="1004"/>
      <c r="DX245" s="1004"/>
      <c r="DY245" s="1004"/>
      <c r="DZ245" s="1004"/>
      <c r="EA245" s="1004"/>
      <c r="EB245" s="1004"/>
      <c r="EC245" s="1004"/>
      <c r="ED245" s="269" t="str">
        <f t="shared" si="3"/>
        <v>xxxxxxxxxxxxxxxxxxxxxxxxxxxxxxxxxxxxxxxxxxxxxxxxxxxxxxxxxxxxxxxxxxxxxxxxxxxxxxxxxxxxxxxxxxxxxxxxxxxxxxxxxxxxxxxxxxxxxxxxxxxxxxxx</v>
      </c>
    </row>
    <row r="246" spans="1:134" x14ac:dyDescent="0.2">
      <c r="A246" s="280"/>
      <c r="B246" s="587"/>
      <c r="C246" s="1535"/>
      <c r="D246" s="1535"/>
      <c r="E246" s="1535"/>
      <c r="F246" s="1535"/>
      <c r="G246" s="1000"/>
      <c r="H246" s="1000"/>
      <c r="I246" s="1000"/>
      <c r="J246" s="1000"/>
      <c r="K246" s="1000"/>
      <c r="L246" s="1000"/>
      <c r="M246" s="1000"/>
      <c r="N246" s="1000"/>
      <c r="O246" s="1000"/>
      <c r="P246" s="1000"/>
      <c r="Q246" s="1000"/>
      <c r="R246" s="1000"/>
      <c r="S246" s="1000"/>
      <c r="T246" s="1000"/>
      <c r="U246" s="1000"/>
      <c r="V246" s="1000"/>
      <c r="W246" s="1000"/>
      <c r="X246" s="1000"/>
      <c r="Y246" s="1000"/>
      <c r="Z246" s="1000"/>
      <c r="AA246" s="1000"/>
      <c r="AB246" s="1000"/>
      <c r="AC246" s="1000"/>
      <c r="AD246" s="1000"/>
      <c r="AE246" s="1000"/>
      <c r="AF246" s="1000"/>
      <c r="AG246" s="1000"/>
      <c r="AH246" s="1000"/>
      <c r="AI246" s="1000"/>
      <c r="AJ246" s="1000"/>
      <c r="AK246" s="1000"/>
      <c r="AL246" s="1000"/>
      <c r="AM246" s="1000"/>
      <c r="AN246" s="1000"/>
      <c r="AO246" s="1000"/>
      <c r="AP246" s="1000"/>
      <c r="AQ246" s="1000"/>
      <c r="AR246" s="1000"/>
      <c r="AS246" s="1000"/>
      <c r="AT246" s="1000"/>
      <c r="AU246" s="1000"/>
      <c r="AV246" s="1000"/>
      <c r="AW246" s="1000"/>
      <c r="AX246" s="1000"/>
      <c r="AY246" s="1000"/>
      <c r="AZ246" s="1000"/>
      <c r="BA246" s="1000"/>
      <c r="BB246" s="1000"/>
      <c r="BC246" s="1000"/>
      <c r="BD246" s="1000"/>
      <c r="BE246" s="1000"/>
      <c r="BF246" s="1000"/>
      <c r="BG246" s="1000"/>
      <c r="BH246" s="1000"/>
      <c r="BI246" s="1000"/>
      <c r="BJ246" s="1000"/>
      <c r="BK246" s="1000"/>
      <c r="BL246" s="1000"/>
      <c r="BM246" s="1000"/>
      <c r="BN246" s="1000"/>
      <c r="BO246" s="1000"/>
      <c r="BP246" s="1000"/>
      <c r="BQ246" s="1000"/>
      <c r="BR246" s="1000"/>
      <c r="BS246" s="1000"/>
      <c r="BT246" s="1000"/>
      <c r="BU246" s="1000"/>
      <c r="BV246" s="1000"/>
      <c r="BW246" s="1000"/>
      <c r="BX246" s="1000"/>
      <c r="BY246" s="1000"/>
      <c r="BZ246" s="1000"/>
      <c r="CA246" s="1000"/>
      <c r="CB246" s="1000"/>
      <c r="CC246" s="1000"/>
      <c r="CD246" s="1000"/>
      <c r="CE246" s="1000"/>
      <c r="CF246" s="1000"/>
      <c r="CG246" s="1000"/>
      <c r="CH246" s="1000"/>
      <c r="CI246" s="1000"/>
      <c r="CJ246" s="1000"/>
      <c r="CK246" s="1000"/>
      <c r="CL246" s="1000"/>
      <c r="CM246" s="1000"/>
      <c r="CN246" s="1000"/>
      <c r="CO246" s="1000"/>
      <c r="CP246" s="1000"/>
      <c r="CQ246" s="1000"/>
      <c r="CR246" s="1000"/>
      <c r="CS246" s="1000"/>
      <c r="CT246" s="1000"/>
      <c r="CU246" s="1000"/>
      <c r="CV246" s="1000"/>
      <c r="CW246" s="1000"/>
      <c r="CX246" s="1000"/>
      <c r="CY246" s="1000"/>
      <c r="CZ246" s="1000"/>
      <c r="DA246" s="1000"/>
      <c r="DB246" s="1000"/>
      <c r="DC246" s="1000"/>
      <c r="DD246" s="1000"/>
      <c r="DE246" s="1000"/>
      <c r="DF246" s="1000"/>
      <c r="DG246" s="1000"/>
      <c r="DH246" s="1000"/>
      <c r="DI246" s="1000"/>
      <c r="DJ246" s="1000"/>
      <c r="DK246" s="1000"/>
      <c r="DL246" s="1000"/>
      <c r="DM246" s="1000"/>
      <c r="DN246" s="1000"/>
      <c r="DO246" s="1000"/>
      <c r="DP246" s="1000"/>
      <c r="DQ246" s="1000"/>
      <c r="DR246" s="1000"/>
      <c r="DS246" s="1000"/>
      <c r="DT246" s="1000"/>
      <c r="DU246" s="1000"/>
      <c r="DV246" s="1000"/>
      <c r="DW246" s="1000"/>
      <c r="DX246" s="1000"/>
      <c r="DY246" s="1000"/>
      <c r="DZ246" s="1000"/>
      <c r="EA246" s="1000"/>
      <c r="EB246" s="1000"/>
      <c r="EC246" s="1000"/>
      <c r="ED246" s="269" t="str">
        <f t="shared" si="3"/>
        <v>xxxxxxxxxxxxxxxxxxxxxxxxxxxxxxxxxxxxxxxxxxxxxxxxxxxxxxxxxxxxxxxxxxxxxxxxxxxxxxxxxxxxxxxxxxxxxxxxxxxxxxxxxxxxxxxxxxxxxxxxxxxxxxxx</v>
      </c>
    </row>
    <row r="247" spans="1:134" x14ac:dyDescent="0.2">
      <c r="A247" s="342"/>
      <c r="B247" s="344" t="s">
        <v>266</v>
      </c>
      <c r="C247" s="1538"/>
      <c r="D247" s="1538"/>
      <c r="E247" s="1538"/>
      <c r="F247" s="1538"/>
      <c r="G247" s="1002"/>
      <c r="H247" s="1002"/>
      <c r="I247" s="1002"/>
      <c r="J247" s="1002"/>
      <c r="K247" s="1002"/>
      <c r="L247" s="1002"/>
      <c r="M247" s="1002"/>
      <c r="N247" s="1002"/>
      <c r="O247" s="1002"/>
      <c r="P247" s="1002"/>
      <c r="Q247" s="1002"/>
      <c r="R247" s="1002"/>
      <c r="S247" s="1002"/>
      <c r="T247" s="1002"/>
      <c r="U247" s="1002"/>
      <c r="V247" s="1002"/>
      <c r="W247" s="1002"/>
      <c r="X247" s="1002"/>
      <c r="Y247" s="1002"/>
      <c r="Z247" s="1002"/>
      <c r="AA247" s="1002"/>
      <c r="AB247" s="1002"/>
      <c r="AC247" s="1002"/>
      <c r="AD247" s="1002"/>
      <c r="AE247" s="1002"/>
      <c r="AF247" s="1002"/>
      <c r="AG247" s="1002"/>
      <c r="AH247" s="1002"/>
      <c r="AI247" s="1002"/>
      <c r="AJ247" s="1002"/>
      <c r="AK247" s="1002"/>
      <c r="AL247" s="1002"/>
      <c r="AM247" s="1002"/>
      <c r="AN247" s="1002"/>
      <c r="AO247" s="1002"/>
      <c r="AP247" s="1002"/>
      <c r="AQ247" s="1002"/>
      <c r="AR247" s="1002"/>
      <c r="AS247" s="1002"/>
      <c r="AT247" s="1002"/>
      <c r="AU247" s="1002"/>
      <c r="AV247" s="1002"/>
      <c r="AW247" s="1002"/>
      <c r="AX247" s="1002"/>
      <c r="AY247" s="1002"/>
      <c r="AZ247" s="1002"/>
      <c r="BA247" s="1002"/>
      <c r="BB247" s="1002"/>
      <c r="BC247" s="1002"/>
      <c r="BD247" s="1002"/>
      <c r="BE247" s="1002"/>
      <c r="BF247" s="1002"/>
      <c r="BG247" s="1002"/>
      <c r="BH247" s="1002"/>
      <c r="BI247" s="1002"/>
      <c r="BJ247" s="1002"/>
      <c r="BK247" s="1002"/>
      <c r="BL247" s="1002"/>
      <c r="BM247" s="1002"/>
      <c r="BN247" s="1002"/>
      <c r="BO247" s="1002"/>
      <c r="BP247" s="1002"/>
      <c r="BQ247" s="1002"/>
      <c r="BR247" s="1002"/>
      <c r="BS247" s="1002"/>
      <c r="BT247" s="1002"/>
      <c r="BU247" s="1002"/>
      <c r="BV247" s="1002"/>
      <c r="BW247" s="1002"/>
      <c r="BX247" s="1002"/>
      <c r="BY247" s="1002"/>
      <c r="BZ247" s="1002"/>
      <c r="CA247" s="1002"/>
      <c r="CB247" s="1002"/>
      <c r="CC247" s="1002"/>
      <c r="CD247" s="1002"/>
      <c r="CE247" s="1002"/>
      <c r="CF247" s="1002"/>
      <c r="CG247" s="1002"/>
      <c r="CH247" s="1002"/>
      <c r="CI247" s="1002"/>
      <c r="CJ247" s="1002"/>
      <c r="CK247" s="1002"/>
      <c r="CL247" s="1002"/>
      <c r="CM247" s="1002"/>
      <c r="CN247" s="1002"/>
      <c r="CO247" s="1002"/>
      <c r="CP247" s="1002"/>
      <c r="CQ247" s="1002"/>
      <c r="CR247" s="1002"/>
      <c r="CS247" s="1002"/>
      <c r="CT247" s="1002"/>
      <c r="CU247" s="1002"/>
      <c r="CV247" s="1002"/>
      <c r="CW247" s="1002"/>
      <c r="CX247" s="1002"/>
      <c r="CY247" s="1002"/>
      <c r="CZ247" s="1002"/>
      <c r="DA247" s="1002"/>
      <c r="DB247" s="1002"/>
      <c r="DC247" s="1002"/>
      <c r="DD247" s="1002"/>
      <c r="DE247" s="1002"/>
      <c r="DF247" s="1002"/>
      <c r="DG247" s="1002"/>
      <c r="DH247" s="1002"/>
      <c r="DI247" s="1002"/>
      <c r="DJ247" s="1002"/>
      <c r="DK247" s="1002"/>
      <c r="DL247" s="1002"/>
      <c r="DM247" s="1002"/>
      <c r="DN247" s="1002"/>
      <c r="DO247" s="1002"/>
      <c r="DP247" s="1002"/>
      <c r="DQ247" s="1002"/>
      <c r="DR247" s="1002"/>
      <c r="DS247" s="1002"/>
      <c r="DT247" s="1002"/>
      <c r="DU247" s="1002"/>
      <c r="DV247" s="1002"/>
      <c r="DW247" s="1002"/>
      <c r="DX247" s="1002"/>
      <c r="DY247" s="1002"/>
      <c r="DZ247" s="1002"/>
      <c r="EA247" s="1002"/>
      <c r="EB247" s="1002"/>
      <c r="EC247" s="1002"/>
      <c r="ED247" s="269" t="str">
        <f t="shared" si="3"/>
        <v>xxxxxxxxxxxxxxxxxxxxxxxxxxxxxxxxxxxxxxxxxxxxxxxxxxxxxxxxxxxxxxxxxxxxxxxxxxxxxxxxxxxxxxxxxxxxxxxxxxxxxxxxxxxxxxxxxxxxxxxxxxxxxxxx</v>
      </c>
    </row>
    <row r="248" spans="1:134" x14ac:dyDescent="0.2">
      <c r="A248" s="280"/>
      <c r="B248" s="909" t="s">
        <v>233</v>
      </c>
      <c r="C248" s="1535"/>
      <c r="D248" s="1535"/>
      <c r="E248" s="1535"/>
      <c r="F248" s="1535"/>
      <c r="G248" s="998"/>
      <c r="H248" s="998"/>
      <c r="I248" s="998"/>
      <c r="J248" s="998"/>
      <c r="K248" s="998"/>
      <c r="L248" s="998"/>
      <c r="M248" s="998"/>
      <c r="N248" s="998"/>
      <c r="O248" s="998"/>
      <c r="P248" s="998"/>
      <c r="Q248" s="998"/>
      <c r="R248" s="998"/>
      <c r="S248" s="998"/>
      <c r="T248" s="998"/>
      <c r="U248" s="998"/>
      <c r="V248" s="998"/>
      <c r="W248" s="998"/>
      <c r="X248" s="998"/>
      <c r="Y248" s="998"/>
      <c r="Z248" s="998"/>
      <c r="AA248" s="998"/>
      <c r="AB248" s="998"/>
      <c r="AC248" s="998"/>
      <c r="AD248" s="998"/>
      <c r="AE248" s="998"/>
      <c r="AF248" s="998"/>
      <c r="AG248" s="998"/>
      <c r="AH248" s="998"/>
      <c r="AI248" s="998"/>
      <c r="AJ248" s="998"/>
      <c r="AK248" s="998"/>
      <c r="AL248" s="998"/>
      <c r="AM248" s="998"/>
      <c r="AN248" s="998"/>
      <c r="AO248" s="998"/>
      <c r="AP248" s="998"/>
      <c r="AQ248" s="998"/>
      <c r="AR248" s="998"/>
      <c r="AS248" s="998"/>
      <c r="AT248" s="998"/>
      <c r="AU248" s="998"/>
      <c r="AV248" s="998"/>
      <c r="AW248" s="998"/>
      <c r="AX248" s="998"/>
      <c r="AY248" s="998"/>
      <c r="AZ248" s="998"/>
      <c r="BA248" s="998"/>
      <c r="BB248" s="998"/>
      <c r="BC248" s="998"/>
      <c r="BD248" s="998"/>
      <c r="BE248" s="998"/>
      <c r="BF248" s="998"/>
      <c r="BG248" s="998"/>
      <c r="BH248" s="998"/>
      <c r="BI248" s="998"/>
      <c r="BJ248" s="998"/>
      <c r="BK248" s="998"/>
      <c r="BL248" s="998"/>
      <c r="BM248" s="998"/>
      <c r="BN248" s="998"/>
      <c r="BO248" s="998"/>
      <c r="BP248" s="998"/>
      <c r="BQ248" s="998"/>
      <c r="BR248" s="998"/>
      <c r="BS248" s="998"/>
      <c r="BT248" s="998"/>
      <c r="BU248" s="998"/>
      <c r="BV248" s="998"/>
      <c r="BW248" s="998"/>
      <c r="BX248" s="998"/>
      <c r="BY248" s="998"/>
      <c r="BZ248" s="998"/>
      <c r="CA248" s="998"/>
      <c r="CB248" s="998"/>
      <c r="CC248" s="998"/>
      <c r="CD248" s="998"/>
      <c r="CE248" s="998"/>
      <c r="CF248" s="998"/>
      <c r="CG248" s="998"/>
      <c r="CH248" s="998"/>
      <c r="CI248" s="998"/>
      <c r="CJ248" s="998"/>
      <c r="CK248" s="998"/>
      <c r="CL248" s="998"/>
      <c r="CM248" s="998"/>
      <c r="CN248" s="998"/>
      <c r="CO248" s="998"/>
      <c r="CP248" s="998"/>
      <c r="CQ248" s="998"/>
      <c r="CR248" s="998"/>
      <c r="CS248" s="998"/>
      <c r="CT248" s="998"/>
      <c r="CU248" s="998"/>
      <c r="CV248" s="998"/>
      <c r="CW248" s="998"/>
      <c r="CX248" s="998"/>
      <c r="CY248" s="998"/>
      <c r="CZ248" s="998"/>
      <c r="DA248" s="998"/>
      <c r="DB248" s="998"/>
      <c r="DC248" s="998"/>
      <c r="DD248" s="998"/>
      <c r="DE248" s="998"/>
      <c r="DF248" s="998"/>
      <c r="DG248" s="998"/>
      <c r="DH248" s="998"/>
      <c r="DI248" s="998"/>
      <c r="DJ248" s="998"/>
      <c r="DK248" s="998"/>
      <c r="DL248" s="998"/>
      <c r="DM248" s="998"/>
      <c r="DN248" s="998"/>
      <c r="DO248" s="998"/>
      <c r="DP248" s="998"/>
      <c r="DQ248" s="998"/>
      <c r="DR248" s="998"/>
      <c r="DS248" s="998"/>
      <c r="DT248" s="998"/>
      <c r="DU248" s="998"/>
      <c r="DV248" s="998"/>
      <c r="DW248" s="998"/>
      <c r="DX248" s="998"/>
      <c r="DY248" s="998"/>
      <c r="DZ248" s="998"/>
      <c r="EA248" s="998"/>
      <c r="EB248" s="998"/>
      <c r="EC248" s="998"/>
      <c r="ED248" s="269" t="str">
        <f t="shared" si="3"/>
        <v>xxxxxxxxxxxxxxxxxxxxxxxxxxxxxxxxxxxxxxxxxxxxxxxxxxxxxxxxxxxxxxxxxxxxxxxxxxxxxxxxxxxxxxxxxxxxxxxxxxxxxxxxxxxxxxxxxxxxxxxxxxxxxxxx</v>
      </c>
    </row>
    <row r="249" spans="1:134" x14ac:dyDescent="0.2">
      <c r="A249" s="280">
        <v>5262</v>
      </c>
      <c r="B249" s="338" t="s">
        <v>267</v>
      </c>
      <c r="C249" s="1535">
        <f>SUMPRODUCT(SUMIF(' Subsidiary Trial Balance Input'!$A:$A,'Subsidiary TB Converter '!$G249:$EC249,' Subsidiary Trial Balance Input'!C:C))</f>
        <v>0</v>
      </c>
      <c r="D249" s="1535">
        <f>SUMPRODUCT(SUMIF(' Subsidiary Trial Balance Input'!$A:$A,'Subsidiary TB Converter '!$G249:$EC249,' Subsidiary Trial Balance Input'!D:D))</f>
        <v>0</v>
      </c>
      <c r="E249" s="1535">
        <f>SUMPRODUCT(SUMIF(' Subsidiary Trial Balance Input'!$A:$A,'Subsidiary TB Converter '!$G249:$EC249,' Subsidiary Trial Balance Input'!E:E))</f>
        <v>0</v>
      </c>
      <c r="F249" s="1535">
        <f>SUMPRODUCT(SUMIF(' Subsidiary Trial Balance Input'!$A:$A,'Subsidiary TB Converter '!$G249:$EC249,' Subsidiary Trial Balance Input'!F:F))</f>
        <v>0</v>
      </c>
      <c r="G249" s="1000"/>
      <c r="H249" s="1000"/>
      <c r="I249" s="1000"/>
      <c r="J249" s="1000"/>
      <c r="K249" s="1000"/>
      <c r="L249" s="1000"/>
      <c r="M249" s="1000"/>
      <c r="N249" s="1000"/>
      <c r="O249" s="1000"/>
      <c r="P249" s="1000"/>
      <c r="Q249" s="1000"/>
      <c r="R249" s="1000"/>
      <c r="S249" s="1000"/>
      <c r="T249" s="1000"/>
      <c r="U249" s="1000"/>
      <c r="V249" s="1000"/>
      <c r="W249" s="1000"/>
      <c r="X249" s="1000"/>
      <c r="Y249" s="1000"/>
      <c r="Z249" s="1000"/>
      <c r="AA249" s="1000"/>
      <c r="AB249" s="1000"/>
      <c r="AC249" s="1000"/>
      <c r="AD249" s="1000"/>
      <c r="AE249" s="1000"/>
      <c r="AF249" s="1000"/>
      <c r="AG249" s="1000"/>
      <c r="AH249" s="1000"/>
      <c r="AI249" s="1000"/>
      <c r="AJ249" s="1000"/>
      <c r="AK249" s="1000"/>
      <c r="AL249" s="1000"/>
      <c r="AM249" s="1000"/>
      <c r="AN249" s="1000"/>
      <c r="AO249" s="1000"/>
      <c r="AP249" s="1000"/>
      <c r="AQ249" s="1000"/>
      <c r="AR249" s="1000"/>
      <c r="AS249" s="1000"/>
      <c r="AT249" s="1000"/>
      <c r="AU249" s="1000"/>
      <c r="AV249" s="1000"/>
      <c r="AW249" s="1000"/>
      <c r="AX249" s="1000"/>
      <c r="AY249" s="1000"/>
      <c r="AZ249" s="1000"/>
      <c r="BA249" s="1000"/>
      <c r="BB249" s="1000"/>
      <c r="BC249" s="1000"/>
      <c r="BD249" s="1000"/>
      <c r="BE249" s="1000"/>
      <c r="BF249" s="1000"/>
      <c r="BG249" s="1000"/>
      <c r="BH249" s="1000"/>
      <c r="BI249" s="1000"/>
      <c r="BJ249" s="1000"/>
      <c r="BK249" s="1000"/>
      <c r="BL249" s="1000"/>
      <c r="BM249" s="1000"/>
      <c r="BN249" s="1000"/>
      <c r="BO249" s="1000"/>
      <c r="BP249" s="1000"/>
      <c r="BQ249" s="1000"/>
      <c r="BR249" s="1000"/>
      <c r="BS249" s="1000"/>
      <c r="BT249" s="1000"/>
      <c r="BU249" s="1000"/>
      <c r="BV249" s="1000"/>
      <c r="BW249" s="1000"/>
      <c r="BX249" s="1000"/>
      <c r="BY249" s="1000"/>
      <c r="BZ249" s="1000"/>
      <c r="CA249" s="1000"/>
      <c r="CB249" s="1000"/>
      <c r="CC249" s="1000"/>
      <c r="CD249" s="1000"/>
      <c r="CE249" s="1000"/>
      <c r="CF249" s="1000"/>
      <c r="CG249" s="1000"/>
      <c r="CH249" s="1000"/>
      <c r="CI249" s="1000"/>
      <c r="CJ249" s="1000"/>
      <c r="CK249" s="1000"/>
      <c r="CL249" s="1000"/>
      <c r="CM249" s="1000"/>
      <c r="CN249" s="1000"/>
      <c r="CO249" s="1000"/>
      <c r="CP249" s="1000"/>
      <c r="CQ249" s="1000"/>
      <c r="CR249" s="1000"/>
      <c r="CS249" s="1000"/>
      <c r="CT249" s="1000"/>
      <c r="CU249" s="1000"/>
      <c r="CV249" s="1000"/>
      <c r="CW249" s="1000"/>
      <c r="CX249" s="1000"/>
      <c r="CY249" s="1000"/>
      <c r="CZ249" s="1000"/>
      <c r="DA249" s="1000"/>
      <c r="DB249" s="1000"/>
      <c r="DC249" s="1000"/>
      <c r="DD249" s="1000"/>
      <c r="DE249" s="1000"/>
      <c r="DF249" s="1000"/>
      <c r="DG249" s="1000"/>
      <c r="DH249" s="1000"/>
      <c r="DI249" s="1000"/>
      <c r="DJ249" s="1000"/>
      <c r="DK249" s="1000"/>
      <c r="DL249" s="1000"/>
      <c r="DM249" s="1000"/>
      <c r="DN249" s="1000"/>
      <c r="DO249" s="1000"/>
      <c r="DP249" s="1000"/>
      <c r="DQ249" s="1000"/>
      <c r="DR249" s="1000"/>
      <c r="DS249" s="1000"/>
      <c r="DT249" s="1000"/>
      <c r="DU249" s="1000"/>
      <c r="DV249" s="1000"/>
      <c r="DW249" s="1000"/>
      <c r="DX249" s="1000"/>
      <c r="DY249" s="1000"/>
      <c r="DZ249" s="1000"/>
      <c r="EA249" s="1000"/>
      <c r="EB249" s="1000"/>
      <c r="EC249" s="1000"/>
      <c r="ED249" s="269" t="str">
        <f t="shared" si="3"/>
        <v>xxxxxxxxxxxxxxxxxxxxxxxxxxxxxxxxxxxxxxxxxxxxxxxxxxxxxxxxxxxxxxxxxxxxxxxxxxxxxxxxxxxxxxxxxxxxxxxxxxxxxxxxxxxxxxxxxxxxxxxxxxxxxxxx</v>
      </c>
    </row>
    <row r="250" spans="1:134" x14ac:dyDescent="0.2">
      <c r="A250" s="280"/>
      <c r="B250" s="940"/>
      <c r="C250" s="1535"/>
      <c r="D250" s="1535"/>
      <c r="E250" s="1535"/>
      <c r="F250" s="1535"/>
      <c r="G250" s="1012"/>
      <c r="H250" s="1012"/>
      <c r="I250" s="1012"/>
      <c r="J250" s="1012"/>
      <c r="K250" s="1012"/>
      <c r="L250" s="1012"/>
      <c r="M250" s="1012"/>
      <c r="N250" s="1012"/>
      <c r="O250" s="1012"/>
      <c r="P250" s="1012"/>
      <c r="Q250" s="1012"/>
      <c r="R250" s="1012"/>
      <c r="S250" s="1012"/>
      <c r="T250" s="1012"/>
      <c r="U250" s="1012"/>
      <c r="V250" s="1012"/>
      <c r="W250" s="1012"/>
      <c r="X250" s="1012"/>
      <c r="Y250" s="1012"/>
      <c r="Z250" s="1012"/>
      <c r="AA250" s="1012"/>
      <c r="AB250" s="1012"/>
      <c r="AC250" s="1012"/>
      <c r="AD250" s="1012"/>
      <c r="AE250" s="1012"/>
      <c r="AF250" s="1012"/>
      <c r="AG250" s="1012"/>
      <c r="AH250" s="1012"/>
      <c r="AI250" s="1012"/>
      <c r="AJ250" s="1012"/>
      <c r="AK250" s="1012"/>
      <c r="AL250" s="1012"/>
      <c r="AM250" s="1012"/>
      <c r="AN250" s="1012"/>
      <c r="AO250" s="1012"/>
      <c r="AP250" s="1012"/>
      <c r="AQ250" s="1012"/>
      <c r="AR250" s="1012"/>
      <c r="AS250" s="1012"/>
      <c r="AT250" s="1012"/>
      <c r="AU250" s="1012"/>
      <c r="AV250" s="1012"/>
      <c r="AW250" s="1012"/>
      <c r="AX250" s="1012"/>
      <c r="AY250" s="1012"/>
      <c r="AZ250" s="1012"/>
      <c r="BA250" s="1012"/>
      <c r="BB250" s="1012"/>
      <c r="BC250" s="1012"/>
      <c r="BD250" s="1012"/>
      <c r="BE250" s="1012"/>
      <c r="BF250" s="1012"/>
      <c r="BG250" s="1012"/>
      <c r="BH250" s="1012"/>
      <c r="BI250" s="1012"/>
      <c r="BJ250" s="1012"/>
      <c r="BK250" s="1012"/>
      <c r="BL250" s="1012"/>
      <c r="BM250" s="1012"/>
      <c r="BN250" s="1012"/>
      <c r="BO250" s="1012"/>
      <c r="BP250" s="1012"/>
      <c r="BQ250" s="1012"/>
      <c r="BR250" s="1012"/>
      <c r="BS250" s="1012"/>
      <c r="BT250" s="1012"/>
      <c r="BU250" s="1012"/>
      <c r="BV250" s="1012"/>
      <c r="BW250" s="1012"/>
      <c r="BX250" s="1012"/>
      <c r="BY250" s="1012"/>
      <c r="BZ250" s="1012"/>
      <c r="CA250" s="1012"/>
      <c r="CB250" s="1012"/>
      <c r="CC250" s="1012"/>
      <c r="CD250" s="1012"/>
      <c r="CE250" s="1012"/>
      <c r="CF250" s="1012"/>
      <c r="CG250" s="1012"/>
      <c r="CH250" s="1012"/>
      <c r="CI250" s="1012"/>
      <c r="CJ250" s="1012"/>
      <c r="CK250" s="1012"/>
      <c r="CL250" s="1012"/>
      <c r="CM250" s="1012"/>
      <c r="CN250" s="1012"/>
      <c r="CO250" s="1012"/>
      <c r="CP250" s="1012"/>
      <c r="CQ250" s="1012"/>
      <c r="CR250" s="1012"/>
      <c r="CS250" s="1012"/>
      <c r="CT250" s="1012"/>
      <c r="CU250" s="1012"/>
      <c r="CV250" s="1012"/>
      <c r="CW250" s="1012"/>
      <c r="CX250" s="1012"/>
      <c r="CY250" s="1012"/>
      <c r="CZ250" s="1012"/>
      <c r="DA250" s="1012"/>
      <c r="DB250" s="1012"/>
      <c r="DC250" s="1012"/>
      <c r="DD250" s="1012"/>
      <c r="DE250" s="1012"/>
      <c r="DF250" s="1012"/>
      <c r="DG250" s="1012"/>
      <c r="DH250" s="1012"/>
      <c r="DI250" s="1012"/>
      <c r="DJ250" s="1012"/>
      <c r="DK250" s="1012"/>
      <c r="DL250" s="1012"/>
      <c r="DM250" s="1012"/>
      <c r="DN250" s="1012"/>
      <c r="DO250" s="1012"/>
      <c r="DP250" s="1012"/>
      <c r="DQ250" s="1012"/>
      <c r="DR250" s="1012"/>
      <c r="DS250" s="1012"/>
      <c r="DT250" s="1012"/>
      <c r="DU250" s="1012"/>
      <c r="DV250" s="1012"/>
      <c r="DW250" s="1012"/>
      <c r="DX250" s="1012"/>
      <c r="DY250" s="1012"/>
      <c r="DZ250" s="1012"/>
      <c r="EA250" s="1012"/>
      <c r="EB250" s="1012"/>
      <c r="EC250" s="1012"/>
      <c r="ED250" s="269" t="str">
        <f t="shared" si="3"/>
        <v>xxxxxxxxxxxxxxxxxxxxxxxxxxxxxxxxxxxxxxxxxxxxxxxxxxxxxxxxxxxxxxxxxxxxxxxxxxxxxxxxxxxxxxxxxxxxxxxxxxxxxxxxxxxxxxxxxxxxxxxxxxxxxxxx</v>
      </c>
    </row>
    <row r="251" spans="1:134" x14ac:dyDescent="0.2">
      <c r="A251" s="342"/>
      <c r="B251" s="344" t="s">
        <v>268</v>
      </c>
      <c r="C251" s="1538"/>
      <c r="D251" s="1538"/>
      <c r="E251" s="1538"/>
      <c r="F251" s="1538"/>
      <c r="G251" s="1002"/>
      <c r="H251" s="1002"/>
      <c r="I251" s="1002"/>
      <c r="J251" s="1002"/>
      <c r="K251" s="1002"/>
      <c r="L251" s="1002"/>
      <c r="M251" s="1002"/>
      <c r="N251" s="1002"/>
      <c r="O251" s="1002"/>
      <c r="P251" s="1002"/>
      <c r="Q251" s="1002"/>
      <c r="R251" s="1002"/>
      <c r="S251" s="1002"/>
      <c r="T251" s="1002"/>
      <c r="U251" s="1002"/>
      <c r="V251" s="1002"/>
      <c r="W251" s="1002"/>
      <c r="X251" s="1002"/>
      <c r="Y251" s="1002"/>
      <c r="Z251" s="1002"/>
      <c r="AA251" s="1002"/>
      <c r="AB251" s="1002"/>
      <c r="AC251" s="1002"/>
      <c r="AD251" s="1002"/>
      <c r="AE251" s="1002"/>
      <c r="AF251" s="1002"/>
      <c r="AG251" s="1002"/>
      <c r="AH251" s="1002"/>
      <c r="AI251" s="1002"/>
      <c r="AJ251" s="1002"/>
      <c r="AK251" s="1002"/>
      <c r="AL251" s="1002"/>
      <c r="AM251" s="1002"/>
      <c r="AN251" s="1002"/>
      <c r="AO251" s="1002"/>
      <c r="AP251" s="1002"/>
      <c r="AQ251" s="1002"/>
      <c r="AR251" s="1002"/>
      <c r="AS251" s="1002"/>
      <c r="AT251" s="1002"/>
      <c r="AU251" s="1002"/>
      <c r="AV251" s="1002"/>
      <c r="AW251" s="1002"/>
      <c r="AX251" s="1002"/>
      <c r="AY251" s="1002"/>
      <c r="AZ251" s="1002"/>
      <c r="BA251" s="1002"/>
      <c r="BB251" s="1002"/>
      <c r="BC251" s="1002"/>
      <c r="BD251" s="1002"/>
      <c r="BE251" s="1002"/>
      <c r="BF251" s="1002"/>
      <c r="BG251" s="1002"/>
      <c r="BH251" s="1002"/>
      <c r="BI251" s="1002"/>
      <c r="BJ251" s="1002"/>
      <c r="BK251" s="1002"/>
      <c r="BL251" s="1002"/>
      <c r="BM251" s="1002"/>
      <c r="BN251" s="1002"/>
      <c r="BO251" s="1002"/>
      <c r="BP251" s="1002"/>
      <c r="BQ251" s="1002"/>
      <c r="BR251" s="1002"/>
      <c r="BS251" s="1002"/>
      <c r="BT251" s="1002"/>
      <c r="BU251" s="1002"/>
      <c r="BV251" s="1002"/>
      <c r="BW251" s="1002"/>
      <c r="BX251" s="1002"/>
      <c r="BY251" s="1002"/>
      <c r="BZ251" s="1002"/>
      <c r="CA251" s="1002"/>
      <c r="CB251" s="1002"/>
      <c r="CC251" s="1002"/>
      <c r="CD251" s="1002"/>
      <c r="CE251" s="1002"/>
      <c r="CF251" s="1002"/>
      <c r="CG251" s="1002"/>
      <c r="CH251" s="1002"/>
      <c r="CI251" s="1002"/>
      <c r="CJ251" s="1002"/>
      <c r="CK251" s="1002"/>
      <c r="CL251" s="1002"/>
      <c r="CM251" s="1002"/>
      <c r="CN251" s="1002"/>
      <c r="CO251" s="1002"/>
      <c r="CP251" s="1002"/>
      <c r="CQ251" s="1002"/>
      <c r="CR251" s="1002"/>
      <c r="CS251" s="1002"/>
      <c r="CT251" s="1002"/>
      <c r="CU251" s="1002"/>
      <c r="CV251" s="1002"/>
      <c r="CW251" s="1002"/>
      <c r="CX251" s="1002"/>
      <c r="CY251" s="1002"/>
      <c r="CZ251" s="1002"/>
      <c r="DA251" s="1002"/>
      <c r="DB251" s="1002"/>
      <c r="DC251" s="1002"/>
      <c r="DD251" s="1002"/>
      <c r="DE251" s="1002"/>
      <c r="DF251" s="1002"/>
      <c r="DG251" s="1002"/>
      <c r="DH251" s="1002"/>
      <c r="DI251" s="1002"/>
      <c r="DJ251" s="1002"/>
      <c r="DK251" s="1002"/>
      <c r="DL251" s="1002"/>
      <c r="DM251" s="1002"/>
      <c r="DN251" s="1002"/>
      <c r="DO251" s="1002"/>
      <c r="DP251" s="1002"/>
      <c r="DQ251" s="1002"/>
      <c r="DR251" s="1002"/>
      <c r="DS251" s="1002"/>
      <c r="DT251" s="1002"/>
      <c r="DU251" s="1002"/>
      <c r="DV251" s="1002"/>
      <c r="DW251" s="1002"/>
      <c r="DX251" s="1002"/>
      <c r="DY251" s="1002"/>
      <c r="DZ251" s="1002"/>
      <c r="EA251" s="1002"/>
      <c r="EB251" s="1002"/>
      <c r="EC251" s="1002"/>
      <c r="ED251" s="269" t="str">
        <f t="shared" si="3"/>
        <v>xxxxxxxxxxxxxxxxxxxxxxxxxxxxxxxxxxxxxxxxxxxxxxxxxxxxxxxxxxxxxxxxxxxxxxxxxxxxxxxxxxxxxxxxxxxxxxxxxxxxxxxxxxxxxxxxxxxxxxxxxxxxxxxx</v>
      </c>
    </row>
    <row r="252" spans="1:134" x14ac:dyDescent="0.2">
      <c r="A252" s="280"/>
      <c r="B252" s="909" t="s">
        <v>233</v>
      </c>
      <c r="C252" s="1535"/>
      <c r="D252" s="1535"/>
      <c r="E252" s="1535"/>
      <c r="F252" s="1535"/>
      <c r="G252" s="998"/>
      <c r="H252" s="998"/>
      <c r="I252" s="998"/>
      <c r="J252" s="998"/>
      <c r="K252" s="998"/>
      <c r="L252" s="998"/>
      <c r="M252" s="998"/>
      <c r="N252" s="998"/>
      <c r="O252" s="998"/>
      <c r="P252" s="998"/>
      <c r="Q252" s="998"/>
      <c r="R252" s="998"/>
      <c r="S252" s="998"/>
      <c r="T252" s="998"/>
      <c r="U252" s="998"/>
      <c r="V252" s="998"/>
      <c r="W252" s="998"/>
      <c r="X252" s="998"/>
      <c r="Y252" s="998"/>
      <c r="Z252" s="998"/>
      <c r="AA252" s="998"/>
      <c r="AB252" s="998"/>
      <c r="AC252" s="998"/>
      <c r="AD252" s="998"/>
      <c r="AE252" s="998"/>
      <c r="AF252" s="998"/>
      <c r="AG252" s="998"/>
      <c r="AH252" s="998"/>
      <c r="AI252" s="998"/>
      <c r="AJ252" s="998"/>
      <c r="AK252" s="998"/>
      <c r="AL252" s="998"/>
      <c r="AM252" s="998"/>
      <c r="AN252" s="998"/>
      <c r="AO252" s="998"/>
      <c r="AP252" s="998"/>
      <c r="AQ252" s="998"/>
      <c r="AR252" s="998"/>
      <c r="AS252" s="998"/>
      <c r="AT252" s="998"/>
      <c r="AU252" s="998"/>
      <c r="AV252" s="998"/>
      <c r="AW252" s="998"/>
      <c r="AX252" s="998"/>
      <c r="AY252" s="998"/>
      <c r="AZ252" s="998"/>
      <c r="BA252" s="998"/>
      <c r="BB252" s="998"/>
      <c r="BC252" s="998"/>
      <c r="BD252" s="998"/>
      <c r="BE252" s="998"/>
      <c r="BF252" s="998"/>
      <c r="BG252" s="998"/>
      <c r="BH252" s="998"/>
      <c r="BI252" s="998"/>
      <c r="BJ252" s="998"/>
      <c r="BK252" s="998"/>
      <c r="BL252" s="998"/>
      <c r="BM252" s="998"/>
      <c r="BN252" s="998"/>
      <c r="BO252" s="998"/>
      <c r="BP252" s="998"/>
      <c r="BQ252" s="998"/>
      <c r="BR252" s="998"/>
      <c r="BS252" s="998"/>
      <c r="BT252" s="998"/>
      <c r="BU252" s="998"/>
      <c r="BV252" s="998"/>
      <c r="BW252" s="998"/>
      <c r="BX252" s="998"/>
      <c r="BY252" s="998"/>
      <c r="BZ252" s="998"/>
      <c r="CA252" s="998"/>
      <c r="CB252" s="998"/>
      <c r="CC252" s="998"/>
      <c r="CD252" s="998"/>
      <c r="CE252" s="998"/>
      <c r="CF252" s="998"/>
      <c r="CG252" s="998"/>
      <c r="CH252" s="998"/>
      <c r="CI252" s="998"/>
      <c r="CJ252" s="998"/>
      <c r="CK252" s="998"/>
      <c r="CL252" s="998"/>
      <c r="CM252" s="998"/>
      <c r="CN252" s="998"/>
      <c r="CO252" s="998"/>
      <c r="CP252" s="998"/>
      <c r="CQ252" s="998"/>
      <c r="CR252" s="998"/>
      <c r="CS252" s="998"/>
      <c r="CT252" s="998"/>
      <c r="CU252" s="998"/>
      <c r="CV252" s="998"/>
      <c r="CW252" s="998"/>
      <c r="CX252" s="998"/>
      <c r="CY252" s="998"/>
      <c r="CZ252" s="998"/>
      <c r="DA252" s="998"/>
      <c r="DB252" s="998"/>
      <c r="DC252" s="998"/>
      <c r="DD252" s="998"/>
      <c r="DE252" s="998"/>
      <c r="DF252" s="998"/>
      <c r="DG252" s="998"/>
      <c r="DH252" s="998"/>
      <c r="DI252" s="998"/>
      <c r="DJ252" s="998"/>
      <c r="DK252" s="998"/>
      <c r="DL252" s="998"/>
      <c r="DM252" s="998"/>
      <c r="DN252" s="998"/>
      <c r="DO252" s="998"/>
      <c r="DP252" s="998"/>
      <c r="DQ252" s="998"/>
      <c r="DR252" s="998"/>
      <c r="DS252" s="998"/>
      <c r="DT252" s="998"/>
      <c r="DU252" s="998"/>
      <c r="DV252" s="998"/>
      <c r="DW252" s="998"/>
      <c r="DX252" s="998"/>
      <c r="DY252" s="998"/>
      <c r="DZ252" s="998"/>
      <c r="EA252" s="998"/>
      <c r="EB252" s="998"/>
      <c r="EC252" s="998"/>
      <c r="ED252" s="269" t="str">
        <f t="shared" si="3"/>
        <v>xxxxxxxxxxxxxxxxxxxxxxxxxxxxxxxxxxxxxxxxxxxxxxxxxxxxxxxxxxxxxxxxxxxxxxxxxxxxxxxxxxxxxxxxxxxxxxxxxxxxxxxxxxxxxxxxxxxxxxxxxxxxxxxx</v>
      </c>
    </row>
    <row r="253" spans="1:134" x14ac:dyDescent="0.2">
      <c r="A253" s="280">
        <v>5261</v>
      </c>
      <c r="B253" s="338" t="s">
        <v>269</v>
      </c>
      <c r="C253" s="1535">
        <f>SUMPRODUCT(SUMIF(' Subsidiary Trial Balance Input'!$A:$A,'Subsidiary TB Converter '!$G253:$EC253,' Subsidiary Trial Balance Input'!C:C))</f>
        <v>0</v>
      </c>
      <c r="D253" s="1535">
        <f>SUMPRODUCT(SUMIF(' Subsidiary Trial Balance Input'!$A:$A,'Subsidiary TB Converter '!$G253:$EC253,' Subsidiary Trial Balance Input'!D:D))</f>
        <v>0</v>
      </c>
      <c r="E253" s="1535">
        <f>SUMPRODUCT(SUMIF(' Subsidiary Trial Balance Input'!$A:$A,'Subsidiary TB Converter '!$G253:$EC253,' Subsidiary Trial Balance Input'!E:E))</f>
        <v>0</v>
      </c>
      <c r="F253" s="1535">
        <f>SUMPRODUCT(SUMIF(' Subsidiary Trial Balance Input'!$A:$A,'Subsidiary TB Converter '!$G253:$EC253,' Subsidiary Trial Balance Input'!F:F))</f>
        <v>0</v>
      </c>
      <c r="G253" s="1000"/>
      <c r="H253" s="1000"/>
      <c r="I253" s="1000"/>
      <c r="J253" s="1000"/>
      <c r="K253" s="1000"/>
      <c r="L253" s="1000"/>
      <c r="M253" s="1000"/>
      <c r="N253" s="1000"/>
      <c r="O253" s="1000"/>
      <c r="P253" s="1000"/>
      <c r="Q253" s="1000"/>
      <c r="R253" s="1000"/>
      <c r="S253" s="1000"/>
      <c r="T253" s="1000"/>
      <c r="U253" s="1000"/>
      <c r="V253" s="1000"/>
      <c r="W253" s="1000"/>
      <c r="X253" s="1000"/>
      <c r="Y253" s="1000"/>
      <c r="Z253" s="1000"/>
      <c r="AA253" s="1000"/>
      <c r="AB253" s="1000"/>
      <c r="AC253" s="1000"/>
      <c r="AD253" s="1000"/>
      <c r="AE253" s="1000"/>
      <c r="AF253" s="1000"/>
      <c r="AG253" s="1000"/>
      <c r="AH253" s="1000"/>
      <c r="AI253" s="1000"/>
      <c r="AJ253" s="1000"/>
      <c r="AK253" s="1000"/>
      <c r="AL253" s="1000"/>
      <c r="AM253" s="1000"/>
      <c r="AN253" s="1000"/>
      <c r="AO253" s="1000"/>
      <c r="AP253" s="1000"/>
      <c r="AQ253" s="1000"/>
      <c r="AR253" s="1000"/>
      <c r="AS253" s="1000"/>
      <c r="AT253" s="1000"/>
      <c r="AU253" s="1000"/>
      <c r="AV253" s="1000"/>
      <c r="AW253" s="1000"/>
      <c r="AX253" s="1000"/>
      <c r="AY253" s="1000"/>
      <c r="AZ253" s="1000"/>
      <c r="BA253" s="1000"/>
      <c r="BB253" s="1000"/>
      <c r="BC253" s="1000"/>
      <c r="BD253" s="1000"/>
      <c r="BE253" s="1000"/>
      <c r="BF253" s="1000"/>
      <c r="BG253" s="1000"/>
      <c r="BH253" s="1000"/>
      <c r="BI253" s="1000"/>
      <c r="BJ253" s="1000"/>
      <c r="BK253" s="1000"/>
      <c r="BL253" s="1000"/>
      <c r="BM253" s="1000"/>
      <c r="BN253" s="1000"/>
      <c r="BO253" s="1000"/>
      <c r="BP253" s="1000"/>
      <c r="BQ253" s="1000"/>
      <c r="BR253" s="1000"/>
      <c r="BS253" s="1000"/>
      <c r="BT253" s="1000"/>
      <c r="BU253" s="1000"/>
      <c r="BV253" s="1000"/>
      <c r="BW253" s="1000"/>
      <c r="BX253" s="1000"/>
      <c r="BY253" s="1000"/>
      <c r="BZ253" s="1000"/>
      <c r="CA253" s="1000"/>
      <c r="CB253" s="1000"/>
      <c r="CC253" s="1000"/>
      <c r="CD253" s="1000"/>
      <c r="CE253" s="1000"/>
      <c r="CF253" s="1000"/>
      <c r="CG253" s="1000"/>
      <c r="CH253" s="1000"/>
      <c r="CI253" s="1000"/>
      <c r="CJ253" s="1000"/>
      <c r="CK253" s="1000"/>
      <c r="CL253" s="1000"/>
      <c r="CM253" s="1000"/>
      <c r="CN253" s="1000"/>
      <c r="CO253" s="1000"/>
      <c r="CP253" s="1000"/>
      <c r="CQ253" s="1000"/>
      <c r="CR253" s="1000"/>
      <c r="CS253" s="1000"/>
      <c r="CT253" s="1000"/>
      <c r="CU253" s="1000"/>
      <c r="CV253" s="1000"/>
      <c r="CW253" s="1000"/>
      <c r="CX253" s="1000"/>
      <c r="CY253" s="1000"/>
      <c r="CZ253" s="1000"/>
      <c r="DA253" s="1000"/>
      <c r="DB253" s="1000"/>
      <c r="DC253" s="1000"/>
      <c r="DD253" s="1000"/>
      <c r="DE253" s="1000"/>
      <c r="DF253" s="1000"/>
      <c r="DG253" s="1000"/>
      <c r="DH253" s="1000"/>
      <c r="DI253" s="1000"/>
      <c r="DJ253" s="1000"/>
      <c r="DK253" s="1000"/>
      <c r="DL253" s="1000"/>
      <c r="DM253" s="1000"/>
      <c r="DN253" s="1000"/>
      <c r="DO253" s="1000"/>
      <c r="DP253" s="1000"/>
      <c r="DQ253" s="1000"/>
      <c r="DR253" s="1000"/>
      <c r="DS253" s="1000"/>
      <c r="DT253" s="1000"/>
      <c r="DU253" s="1000"/>
      <c r="DV253" s="1000"/>
      <c r="DW253" s="1000"/>
      <c r="DX253" s="1000"/>
      <c r="DY253" s="1000"/>
      <c r="DZ253" s="1000"/>
      <c r="EA253" s="1000"/>
      <c r="EB253" s="1000"/>
      <c r="EC253" s="1000"/>
      <c r="ED253" s="269" t="str">
        <f t="shared" si="3"/>
        <v>xxxxxxxxxxxxxxxxxxxxxxxxxxxxxxxxxxxxxxxxxxxxxxxxxxxxxxxxxxxxxxxxxxxxxxxxxxxxxxxxxxxxxxxxxxxxxxxxxxxxxxxxxxxxxxxxxxxxxxxxxxxxxxxx</v>
      </c>
    </row>
    <row r="254" spans="1:134" x14ac:dyDescent="0.2">
      <c r="A254" s="280"/>
      <c r="B254" s="949"/>
      <c r="C254" s="1535"/>
      <c r="D254" s="1535"/>
      <c r="E254" s="1535"/>
      <c r="F254" s="1535"/>
      <c r="G254" s="1000"/>
      <c r="H254" s="1000"/>
      <c r="I254" s="1000"/>
      <c r="J254" s="1000"/>
      <c r="K254" s="1000"/>
      <c r="L254" s="1000"/>
      <c r="M254" s="1000"/>
      <c r="N254" s="1000"/>
      <c r="O254" s="1000"/>
      <c r="P254" s="1000"/>
      <c r="Q254" s="1000"/>
      <c r="R254" s="1000"/>
      <c r="S254" s="1000"/>
      <c r="T254" s="1000"/>
      <c r="U254" s="1000"/>
      <c r="V254" s="1000"/>
      <c r="W254" s="1000"/>
      <c r="X254" s="1000"/>
      <c r="Y254" s="1000"/>
      <c r="Z254" s="1000"/>
      <c r="AA254" s="1000"/>
      <c r="AB254" s="1000"/>
      <c r="AC254" s="1000"/>
      <c r="AD254" s="1000"/>
      <c r="AE254" s="1000"/>
      <c r="AF254" s="1000"/>
      <c r="AG254" s="1000"/>
      <c r="AH254" s="1000"/>
      <c r="AI254" s="1000"/>
      <c r="AJ254" s="1000"/>
      <c r="AK254" s="1000"/>
      <c r="AL254" s="1000"/>
      <c r="AM254" s="1000"/>
      <c r="AN254" s="1000"/>
      <c r="AO254" s="1000"/>
      <c r="AP254" s="1000"/>
      <c r="AQ254" s="1000"/>
      <c r="AR254" s="1000"/>
      <c r="AS254" s="1000"/>
      <c r="AT254" s="1000"/>
      <c r="AU254" s="1000"/>
      <c r="AV254" s="1000"/>
      <c r="AW254" s="1000"/>
      <c r="AX254" s="1000"/>
      <c r="AY254" s="1000"/>
      <c r="AZ254" s="1000"/>
      <c r="BA254" s="1000"/>
      <c r="BB254" s="1000"/>
      <c r="BC254" s="1000"/>
      <c r="BD254" s="1000"/>
      <c r="BE254" s="1000"/>
      <c r="BF254" s="1000"/>
      <c r="BG254" s="1000"/>
      <c r="BH254" s="1000"/>
      <c r="BI254" s="1000"/>
      <c r="BJ254" s="1000"/>
      <c r="BK254" s="1000"/>
      <c r="BL254" s="1000"/>
      <c r="BM254" s="1000"/>
      <c r="BN254" s="1000"/>
      <c r="BO254" s="1000"/>
      <c r="BP254" s="1000"/>
      <c r="BQ254" s="1000"/>
      <c r="BR254" s="1000"/>
      <c r="BS254" s="1000"/>
      <c r="BT254" s="1000"/>
      <c r="BU254" s="1000"/>
      <c r="BV254" s="1000"/>
      <c r="BW254" s="1000"/>
      <c r="BX254" s="1000"/>
      <c r="BY254" s="1000"/>
      <c r="BZ254" s="1000"/>
      <c r="CA254" s="1000"/>
      <c r="CB254" s="1000"/>
      <c r="CC254" s="1000"/>
      <c r="CD254" s="1000"/>
      <c r="CE254" s="1000"/>
      <c r="CF254" s="1000"/>
      <c r="CG254" s="1000"/>
      <c r="CH254" s="1000"/>
      <c r="CI254" s="1000"/>
      <c r="CJ254" s="1000"/>
      <c r="CK254" s="1000"/>
      <c r="CL254" s="1000"/>
      <c r="CM254" s="1000"/>
      <c r="CN254" s="1000"/>
      <c r="CO254" s="1000"/>
      <c r="CP254" s="1000"/>
      <c r="CQ254" s="1000"/>
      <c r="CR254" s="1000"/>
      <c r="CS254" s="1000"/>
      <c r="CT254" s="1000"/>
      <c r="CU254" s="1000"/>
      <c r="CV254" s="1000"/>
      <c r="CW254" s="1000"/>
      <c r="CX254" s="1000"/>
      <c r="CY254" s="1000"/>
      <c r="CZ254" s="1000"/>
      <c r="DA254" s="1000"/>
      <c r="DB254" s="1000"/>
      <c r="DC254" s="1000"/>
      <c r="DD254" s="1000"/>
      <c r="DE254" s="1000"/>
      <c r="DF254" s="1000"/>
      <c r="DG254" s="1000"/>
      <c r="DH254" s="1000"/>
      <c r="DI254" s="1000"/>
      <c r="DJ254" s="1000"/>
      <c r="DK254" s="1000"/>
      <c r="DL254" s="1000"/>
      <c r="DM254" s="1000"/>
      <c r="DN254" s="1000"/>
      <c r="DO254" s="1000"/>
      <c r="DP254" s="1000"/>
      <c r="DQ254" s="1000"/>
      <c r="DR254" s="1000"/>
      <c r="DS254" s="1000"/>
      <c r="DT254" s="1000"/>
      <c r="DU254" s="1000"/>
      <c r="DV254" s="1000"/>
      <c r="DW254" s="1000"/>
      <c r="DX254" s="1000"/>
      <c r="DY254" s="1000"/>
      <c r="DZ254" s="1000"/>
      <c r="EA254" s="1000"/>
      <c r="EB254" s="1000"/>
      <c r="EC254" s="1000"/>
      <c r="ED254" s="269" t="str">
        <f t="shared" si="3"/>
        <v>xxxxxxxxxxxxxxxxxxxxxxxxxxxxxxxxxxxxxxxxxxxxxxxxxxxxxxxxxxxxxxxxxxxxxxxxxxxxxxxxxxxxxxxxxxxxxxxxxxxxxxxxxxxxxxxxxxxxxxxxxxxxxxxx</v>
      </c>
    </row>
    <row r="255" spans="1:134" x14ac:dyDescent="0.2">
      <c r="A255" s="342"/>
      <c r="B255" s="344" t="s">
        <v>270</v>
      </c>
      <c r="C255" s="1538"/>
      <c r="D255" s="1538"/>
      <c r="E255" s="1538"/>
      <c r="F255" s="1538"/>
      <c r="G255" s="1002"/>
      <c r="H255" s="1002"/>
      <c r="I255" s="1002"/>
      <c r="J255" s="1002"/>
      <c r="K255" s="1002"/>
      <c r="L255" s="1002"/>
      <c r="M255" s="1002"/>
      <c r="N255" s="1002"/>
      <c r="O255" s="1002"/>
      <c r="P255" s="1002"/>
      <c r="Q255" s="1002"/>
      <c r="R255" s="1002"/>
      <c r="S255" s="1002"/>
      <c r="T255" s="1002"/>
      <c r="U255" s="1002"/>
      <c r="V255" s="1002"/>
      <c r="W255" s="1002"/>
      <c r="X255" s="1002"/>
      <c r="Y255" s="1002"/>
      <c r="Z255" s="1002"/>
      <c r="AA255" s="1002"/>
      <c r="AB255" s="1002"/>
      <c r="AC255" s="1002"/>
      <c r="AD255" s="1002"/>
      <c r="AE255" s="1002"/>
      <c r="AF255" s="1002"/>
      <c r="AG255" s="1002"/>
      <c r="AH255" s="1002"/>
      <c r="AI255" s="1002"/>
      <c r="AJ255" s="1002"/>
      <c r="AK255" s="1002"/>
      <c r="AL255" s="1002"/>
      <c r="AM255" s="1002"/>
      <c r="AN255" s="1002"/>
      <c r="AO255" s="1002"/>
      <c r="AP255" s="1002"/>
      <c r="AQ255" s="1002"/>
      <c r="AR255" s="1002"/>
      <c r="AS255" s="1002"/>
      <c r="AT255" s="1002"/>
      <c r="AU255" s="1002"/>
      <c r="AV255" s="1002"/>
      <c r="AW255" s="1002"/>
      <c r="AX255" s="1002"/>
      <c r="AY255" s="1002"/>
      <c r="AZ255" s="1002"/>
      <c r="BA255" s="1002"/>
      <c r="BB255" s="1002"/>
      <c r="BC255" s="1002"/>
      <c r="BD255" s="1002"/>
      <c r="BE255" s="1002"/>
      <c r="BF255" s="1002"/>
      <c r="BG255" s="1002"/>
      <c r="BH255" s="1002"/>
      <c r="BI255" s="1002"/>
      <c r="BJ255" s="1002"/>
      <c r="BK255" s="1002"/>
      <c r="BL255" s="1002"/>
      <c r="BM255" s="1002"/>
      <c r="BN255" s="1002"/>
      <c r="BO255" s="1002"/>
      <c r="BP255" s="1002"/>
      <c r="BQ255" s="1002"/>
      <c r="BR255" s="1002"/>
      <c r="BS255" s="1002"/>
      <c r="BT255" s="1002"/>
      <c r="BU255" s="1002"/>
      <c r="BV255" s="1002"/>
      <c r="BW255" s="1002"/>
      <c r="BX255" s="1002"/>
      <c r="BY255" s="1002"/>
      <c r="BZ255" s="1002"/>
      <c r="CA255" s="1002"/>
      <c r="CB255" s="1002"/>
      <c r="CC255" s="1002"/>
      <c r="CD255" s="1002"/>
      <c r="CE255" s="1002"/>
      <c r="CF255" s="1002"/>
      <c r="CG255" s="1002"/>
      <c r="CH255" s="1002"/>
      <c r="CI255" s="1002"/>
      <c r="CJ255" s="1002"/>
      <c r="CK255" s="1002"/>
      <c r="CL255" s="1002"/>
      <c r="CM255" s="1002"/>
      <c r="CN255" s="1002"/>
      <c r="CO255" s="1002"/>
      <c r="CP255" s="1002"/>
      <c r="CQ255" s="1002"/>
      <c r="CR255" s="1002"/>
      <c r="CS255" s="1002"/>
      <c r="CT255" s="1002"/>
      <c r="CU255" s="1002"/>
      <c r="CV255" s="1002"/>
      <c r="CW255" s="1002"/>
      <c r="CX255" s="1002"/>
      <c r="CY255" s="1002"/>
      <c r="CZ255" s="1002"/>
      <c r="DA255" s="1002"/>
      <c r="DB255" s="1002"/>
      <c r="DC255" s="1002"/>
      <c r="DD255" s="1002"/>
      <c r="DE255" s="1002"/>
      <c r="DF255" s="1002"/>
      <c r="DG255" s="1002"/>
      <c r="DH255" s="1002"/>
      <c r="DI255" s="1002"/>
      <c r="DJ255" s="1002"/>
      <c r="DK255" s="1002"/>
      <c r="DL255" s="1002"/>
      <c r="DM255" s="1002"/>
      <c r="DN255" s="1002"/>
      <c r="DO255" s="1002"/>
      <c r="DP255" s="1002"/>
      <c r="DQ255" s="1002"/>
      <c r="DR255" s="1002"/>
      <c r="DS255" s="1002"/>
      <c r="DT255" s="1002"/>
      <c r="DU255" s="1002"/>
      <c r="DV255" s="1002"/>
      <c r="DW255" s="1002"/>
      <c r="DX255" s="1002"/>
      <c r="DY255" s="1002"/>
      <c r="DZ255" s="1002"/>
      <c r="EA255" s="1002"/>
      <c r="EB255" s="1002"/>
      <c r="EC255" s="1002"/>
      <c r="ED255" s="269" t="str">
        <f t="shared" si="3"/>
        <v>xxxxxxxxxxxxxxxxxxxxxxxxxxxxxxxxxxxxxxxxxxxxxxxxxxxxxxxxxxxxxxxxxxxxxxxxxxxxxxxxxxxxxxxxxxxxxxxxxxxxxxxxxxxxxxxxxxxxxxxxxxxxxxxx</v>
      </c>
    </row>
    <row r="256" spans="1:134" x14ac:dyDescent="0.2">
      <c r="A256" s="280"/>
      <c r="B256" s="909" t="s">
        <v>271</v>
      </c>
      <c r="C256" s="1535"/>
      <c r="D256" s="1535"/>
      <c r="E256" s="1535"/>
      <c r="F256" s="1535"/>
      <c r="G256" s="998"/>
      <c r="H256" s="998"/>
      <c r="I256" s="998"/>
      <c r="J256" s="998"/>
      <c r="K256" s="998"/>
      <c r="L256" s="998"/>
      <c r="M256" s="998"/>
      <c r="N256" s="998"/>
      <c r="O256" s="998"/>
      <c r="P256" s="998"/>
      <c r="Q256" s="998"/>
      <c r="R256" s="998"/>
      <c r="S256" s="998"/>
      <c r="T256" s="998"/>
      <c r="U256" s="998"/>
      <c r="V256" s="998"/>
      <c r="W256" s="998"/>
      <c r="X256" s="998"/>
      <c r="Y256" s="998"/>
      <c r="Z256" s="998"/>
      <c r="AA256" s="998"/>
      <c r="AB256" s="998"/>
      <c r="AC256" s="998"/>
      <c r="AD256" s="998"/>
      <c r="AE256" s="998"/>
      <c r="AF256" s="998"/>
      <c r="AG256" s="998"/>
      <c r="AH256" s="998"/>
      <c r="AI256" s="998"/>
      <c r="AJ256" s="998"/>
      <c r="AK256" s="998"/>
      <c r="AL256" s="998"/>
      <c r="AM256" s="998"/>
      <c r="AN256" s="998"/>
      <c r="AO256" s="998"/>
      <c r="AP256" s="998"/>
      <c r="AQ256" s="998"/>
      <c r="AR256" s="998"/>
      <c r="AS256" s="998"/>
      <c r="AT256" s="998"/>
      <c r="AU256" s="998"/>
      <c r="AV256" s="998"/>
      <c r="AW256" s="998"/>
      <c r="AX256" s="998"/>
      <c r="AY256" s="998"/>
      <c r="AZ256" s="998"/>
      <c r="BA256" s="998"/>
      <c r="BB256" s="998"/>
      <c r="BC256" s="998"/>
      <c r="BD256" s="998"/>
      <c r="BE256" s="998"/>
      <c r="BF256" s="998"/>
      <c r="BG256" s="998"/>
      <c r="BH256" s="998"/>
      <c r="BI256" s="998"/>
      <c r="BJ256" s="998"/>
      <c r="BK256" s="998"/>
      <c r="BL256" s="998"/>
      <c r="BM256" s="998"/>
      <c r="BN256" s="998"/>
      <c r="BO256" s="998"/>
      <c r="BP256" s="998"/>
      <c r="BQ256" s="998"/>
      <c r="BR256" s="998"/>
      <c r="BS256" s="998"/>
      <c r="BT256" s="998"/>
      <c r="BU256" s="998"/>
      <c r="BV256" s="998"/>
      <c r="BW256" s="998"/>
      <c r="BX256" s="998"/>
      <c r="BY256" s="998"/>
      <c r="BZ256" s="998"/>
      <c r="CA256" s="998"/>
      <c r="CB256" s="998"/>
      <c r="CC256" s="998"/>
      <c r="CD256" s="998"/>
      <c r="CE256" s="998"/>
      <c r="CF256" s="998"/>
      <c r="CG256" s="998"/>
      <c r="CH256" s="998"/>
      <c r="CI256" s="998"/>
      <c r="CJ256" s="998"/>
      <c r="CK256" s="998"/>
      <c r="CL256" s="998"/>
      <c r="CM256" s="998"/>
      <c r="CN256" s="998"/>
      <c r="CO256" s="998"/>
      <c r="CP256" s="998"/>
      <c r="CQ256" s="998"/>
      <c r="CR256" s="998"/>
      <c r="CS256" s="998"/>
      <c r="CT256" s="998"/>
      <c r="CU256" s="998"/>
      <c r="CV256" s="998"/>
      <c r="CW256" s="998"/>
      <c r="CX256" s="998"/>
      <c r="CY256" s="998"/>
      <c r="CZ256" s="998"/>
      <c r="DA256" s="998"/>
      <c r="DB256" s="998"/>
      <c r="DC256" s="998"/>
      <c r="DD256" s="998"/>
      <c r="DE256" s="998"/>
      <c r="DF256" s="998"/>
      <c r="DG256" s="998"/>
      <c r="DH256" s="998"/>
      <c r="DI256" s="998"/>
      <c r="DJ256" s="998"/>
      <c r="DK256" s="998"/>
      <c r="DL256" s="998"/>
      <c r="DM256" s="998"/>
      <c r="DN256" s="998"/>
      <c r="DO256" s="998"/>
      <c r="DP256" s="998"/>
      <c r="DQ256" s="998"/>
      <c r="DR256" s="998"/>
      <c r="DS256" s="998"/>
      <c r="DT256" s="998"/>
      <c r="DU256" s="998"/>
      <c r="DV256" s="998"/>
      <c r="DW256" s="998"/>
      <c r="DX256" s="998"/>
      <c r="DY256" s="998"/>
      <c r="DZ256" s="998"/>
      <c r="EA256" s="998"/>
      <c r="EB256" s="998"/>
      <c r="EC256" s="998"/>
      <c r="ED256" s="269" t="str">
        <f t="shared" si="3"/>
        <v>xxxxxxxxxxxxxxxxxxxxxxxxxxxxxxxxxxxxxxxxxxxxxxxxxxxxxxxxxxxxxxxxxxxxxxxxxxxxxxxxxxxxxxxxxxxxxxxxxxxxxxxxxxxxxxxxxxxxxxxxxxxxxxxx</v>
      </c>
    </row>
    <row r="257" spans="1:134" x14ac:dyDescent="0.2">
      <c r="A257" s="280">
        <v>3220</v>
      </c>
      <c r="B257" s="338" t="s">
        <v>321</v>
      </c>
      <c r="C257" s="1535">
        <f>SUMPRODUCT(SUMIF(' Subsidiary Trial Balance Input'!$A:$A,'Subsidiary TB Converter '!$G257:$EC257,' Subsidiary Trial Balance Input'!C:C))</f>
        <v>0</v>
      </c>
      <c r="D257" s="1535">
        <f>SUMPRODUCT(SUMIF(' Subsidiary Trial Balance Input'!$A:$A,'Subsidiary TB Converter '!$G257:$EC257,' Subsidiary Trial Balance Input'!D:D))</f>
        <v>0</v>
      </c>
      <c r="E257" s="1535">
        <f>SUMPRODUCT(SUMIF(' Subsidiary Trial Balance Input'!$A:$A,'Subsidiary TB Converter '!$G257:$EC257,' Subsidiary Trial Balance Input'!E:E))</f>
        <v>0</v>
      </c>
      <c r="F257" s="1535">
        <f>SUMPRODUCT(SUMIF(' Subsidiary Trial Balance Input'!$A:$A,'Subsidiary TB Converter '!$G257:$EC257,' Subsidiary Trial Balance Input'!F:F))</f>
        <v>0</v>
      </c>
      <c r="G257" s="1000"/>
      <c r="H257" s="1000"/>
      <c r="I257" s="1000"/>
      <c r="J257" s="1000"/>
      <c r="K257" s="1000"/>
      <c r="L257" s="1000"/>
      <c r="M257" s="1000"/>
      <c r="N257" s="1000"/>
      <c r="O257" s="1000"/>
      <c r="P257" s="1000"/>
      <c r="Q257" s="1000"/>
      <c r="R257" s="1000"/>
      <c r="S257" s="1000"/>
      <c r="T257" s="1000"/>
      <c r="U257" s="1000"/>
      <c r="V257" s="1000"/>
      <c r="W257" s="1000"/>
      <c r="X257" s="1000"/>
      <c r="Y257" s="1000"/>
      <c r="Z257" s="1000"/>
      <c r="AA257" s="1000"/>
      <c r="AB257" s="1000"/>
      <c r="AC257" s="1000"/>
      <c r="AD257" s="1000"/>
      <c r="AE257" s="1000"/>
      <c r="AF257" s="1000"/>
      <c r="AG257" s="1000"/>
      <c r="AH257" s="1000"/>
      <c r="AI257" s="1000"/>
      <c r="AJ257" s="1000"/>
      <c r="AK257" s="1000"/>
      <c r="AL257" s="1000"/>
      <c r="AM257" s="1000"/>
      <c r="AN257" s="1000"/>
      <c r="AO257" s="1000"/>
      <c r="AP257" s="1000"/>
      <c r="AQ257" s="1000"/>
      <c r="AR257" s="1000"/>
      <c r="AS257" s="1000"/>
      <c r="AT257" s="1000"/>
      <c r="AU257" s="1000"/>
      <c r="AV257" s="1000"/>
      <c r="AW257" s="1000"/>
      <c r="AX257" s="1000"/>
      <c r="AY257" s="1000"/>
      <c r="AZ257" s="1000"/>
      <c r="BA257" s="1000"/>
      <c r="BB257" s="1000"/>
      <c r="BC257" s="1000"/>
      <c r="BD257" s="1000"/>
      <c r="BE257" s="1000"/>
      <c r="BF257" s="1000"/>
      <c r="BG257" s="1000"/>
      <c r="BH257" s="1000"/>
      <c r="BI257" s="1000"/>
      <c r="BJ257" s="1000"/>
      <c r="BK257" s="1000"/>
      <c r="BL257" s="1000"/>
      <c r="BM257" s="1000"/>
      <c r="BN257" s="1000"/>
      <c r="BO257" s="1000"/>
      <c r="BP257" s="1000"/>
      <c r="BQ257" s="1000"/>
      <c r="BR257" s="1000"/>
      <c r="BS257" s="1000"/>
      <c r="BT257" s="1000"/>
      <c r="BU257" s="1000"/>
      <c r="BV257" s="1000"/>
      <c r="BW257" s="1000"/>
      <c r="BX257" s="1000"/>
      <c r="BY257" s="1000"/>
      <c r="BZ257" s="1000"/>
      <c r="CA257" s="1000"/>
      <c r="CB257" s="1000"/>
      <c r="CC257" s="1000"/>
      <c r="CD257" s="1000"/>
      <c r="CE257" s="1000"/>
      <c r="CF257" s="1000"/>
      <c r="CG257" s="1000"/>
      <c r="CH257" s="1000"/>
      <c r="CI257" s="1000"/>
      <c r="CJ257" s="1000"/>
      <c r="CK257" s="1000"/>
      <c r="CL257" s="1000"/>
      <c r="CM257" s="1000"/>
      <c r="CN257" s="1000"/>
      <c r="CO257" s="1000"/>
      <c r="CP257" s="1000"/>
      <c r="CQ257" s="1000"/>
      <c r="CR257" s="1000"/>
      <c r="CS257" s="1000"/>
      <c r="CT257" s="1000"/>
      <c r="CU257" s="1000"/>
      <c r="CV257" s="1000"/>
      <c r="CW257" s="1000"/>
      <c r="CX257" s="1000"/>
      <c r="CY257" s="1000"/>
      <c r="CZ257" s="1000"/>
      <c r="DA257" s="1000"/>
      <c r="DB257" s="1000"/>
      <c r="DC257" s="1000"/>
      <c r="DD257" s="1000"/>
      <c r="DE257" s="1000"/>
      <c r="DF257" s="1000"/>
      <c r="DG257" s="1000"/>
      <c r="DH257" s="1000"/>
      <c r="DI257" s="1000"/>
      <c r="DJ257" s="1000"/>
      <c r="DK257" s="1000"/>
      <c r="DL257" s="1000"/>
      <c r="DM257" s="1000"/>
      <c r="DN257" s="1000"/>
      <c r="DO257" s="1000"/>
      <c r="DP257" s="1000"/>
      <c r="DQ257" s="1000"/>
      <c r="DR257" s="1000"/>
      <c r="DS257" s="1000"/>
      <c r="DT257" s="1000"/>
      <c r="DU257" s="1000"/>
      <c r="DV257" s="1000"/>
      <c r="DW257" s="1000"/>
      <c r="DX257" s="1000"/>
      <c r="DY257" s="1000"/>
      <c r="DZ257" s="1000"/>
      <c r="EA257" s="1000"/>
      <c r="EB257" s="1000"/>
      <c r="EC257" s="1000"/>
      <c r="ED257" s="269" t="str">
        <f t="shared" si="3"/>
        <v>xxxxxxxxxxxxxxxxxxxxxxxxxxxxxxxxxxxxxxxxxxxxxxxxxxxxxxxxxxxxxxxxxxxxxxxxxxxxxxxxxxxxxxxxxxxxxxxxxxxxxxxxxxxxxxxxxxxxxxxxxxxxxxxx</v>
      </c>
    </row>
    <row r="258" spans="1:134" x14ac:dyDescent="0.2">
      <c r="A258" s="280">
        <v>3200</v>
      </c>
      <c r="B258" s="1406" t="s">
        <v>273</v>
      </c>
      <c r="C258" s="1535">
        <f>SUMPRODUCT(SUMIF(' Subsidiary Trial Balance Input'!$A:$A,'Subsidiary TB Converter '!$G258:$EC258,' Subsidiary Trial Balance Input'!C:C))</f>
        <v>0</v>
      </c>
      <c r="D258" s="1535">
        <f>SUMPRODUCT(SUMIF(' Subsidiary Trial Balance Input'!$A:$A,'Subsidiary TB Converter '!$G258:$EC258,' Subsidiary Trial Balance Input'!D:D))</f>
        <v>0</v>
      </c>
      <c r="E258" s="1535">
        <f>SUMPRODUCT(SUMIF(' Subsidiary Trial Balance Input'!$A:$A,'Subsidiary TB Converter '!$G258:$EC258,' Subsidiary Trial Balance Input'!E:E))</f>
        <v>0</v>
      </c>
      <c r="F258" s="1535">
        <f>SUMPRODUCT(SUMIF(' Subsidiary Trial Balance Input'!$A:$A,'Subsidiary TB Converter '!$G258:$EC258,' Subsidiary Trial Balance Input'!F:F))</f>
        <v>0</v>
      </c>
      <c r="G258" s="1108"/>
      <c r="H258" s="1000"/>
      <c r="I258" s="1000"/>
      <c r="J258" s="1000"/>
      <c r="K258" s="1000"/>
      <c r="L258" s="1000"/>
      <c r="M258" s="1000"/>
      <c r="N258" s="1000"/>
      <c r="O258" s="1000"/>
      <c r="P258" s="1000"/>
      <c r="Q258" s="1000"/>
      <c r="R258" s="1000"/>
      <c r="S258" s="1000"/>
      <c r="T258" s="1000"/>
      <c r="U258" s="1000"/>
      <c r="V258" s="1000"/>
      <c r="W258" s="1000"/>
      <c r="X258" s="1000"/>
      <c r="Y258" s="1000"/>
      <c r="Z258" s="1000"/>
      <c r="AA258" s="1000"/>
      <c r="AB258" s="1000"/>
      <c r="AC258" s="1000"/>
      <c r="AD258" s="1000"/>
      <c r="AE258" s="1000"/>
      <c r="AF258" s="1000"/>
      <c r="AG258" s="1000"/>
      <c r="AH258" s="1000"/>
      <c r="AI258" s="1000"/>
      <c r="AJ258" s="1000"/>
      <c r="AK258" s="1000"/>
      <c r="AL258" s="1000"/>
      <c r="AM258" s="1000"/>
      <c r="AN258" s="1000"/>
      <c r="AO258" s="1000"/>
      <c r="AP258" s="1000"/>
      <c r="AQ258" s="1000"/>
      <c r="AR258" s="1000"/>
      <c r="AS258" s="1000"/>
      <c r="AT258" s="1000"/>
      <c r="AU258" s="1000"/>
      <c r="AV258" s="1000"/>
      <c r="AW258" s="1000"/>
      <c r="AX258" s="1000"/>
      <c r="AY258" s="1000"/>
      <c r="AZ258" s="1000"/>
      <c r="BA258" s="1000"/>
      <c r="BB258" s="1000"/>
      <c r="BC258" s="1000"/>
      <c r="BD258" s="1000"/>
      <c r="BE258" s="1000"/>
      <c r="BF258" s="1000"/>
      <c r="BG258" s="1000"/>
      <c r="BH258" s="1000"/>
      <c r="BI258" s="1000"/>
      <c r="BJ258" s="1000"/>
      <c r="BK258" s="1000"/>
      <c r="BL258" s="1000"/>
      <c r="BM258" s="1000"/>
      <c r="BN258" s="1000"/>
      <c r="BO258" s="1000"/>
      <c r="BP258" s="1000"/>
      <c r="BQ258" s="1000"/>
      <c r="BR258" s="1000"/>
      <c r="BS258" s="1000"/>
      <c r="BT258" s="1000"/>
      <c r="BU258" s="1000"/>
      <c r="BV258" s="1000"/>
      <c r="BW258" s="1000"/>
      <c r="BX258" s="1000"/>
      <c r="BY258" s="1000"/>
      <c r="BZ258" s="1000"/>
      <c r="CA258" s="1000"/>
      <c r="CB258" s="1000"/>
      <c r="CC258" s="1000"/>
      <c r="CD258" s="1000"/>
      <c r="CE258" s="1000"/>
      <c r="CF258" s="1000"/>
      <c r="CG258" s="1000"/>
      <c r="CH258" s="1000"/>
      <c r="CI258" s="1000"/>
      <c r="CJ258" s="1000"/>
      <c r="CK258" s="1000"/>
      <c r="CL258" s="1000"/>
      <c r="CM258" s="1000"/>
      <c r="CN258" s="1000"/>
      <c r="CO258" s="1000"/>
      <c r="CP258" s="1000"/>
      <c r="CQ258" s="1000"/>
      <c r="CR258" s="1000"/>
      <c r="CS258" s="1000"/>
      <c r="CT258" s="1000"/>
      <c r="CU258" s="1000"/>
      <c r="CV258" s="1000"/>
      <c r="CW258" s="1000"/>
      <c r="CX258" s="1000"/>
      <c r="CY258" s="1000"/>
      <c r="CZ258" s="1000"/>
      <c r="DA258" s="1000"/>
      <c r="DB258" s="1000"/>
      <c r="DC258" s="1000"/>
      <c r="DD258" s="1000"/>
      <c r="DE258" s="1000"/>
      <c r="DF258" s="1000"/>
      <c r="DG258" s="1000"/>
      <c r="DH258" s="1000"/>
      <c r="DI258" s="1000"/>
      <c r="DJ258" s="1000"/>
      <c r="DK258" s="1000"/>
      <c r="DL258" s="1000"/>
      <c r="DM258" s="1000"/>
      <c r="DN258" s="1000"/>
      <c r="DO258" s="1000"/>
      <c r="DP258" s="1000"/>
      <c r="DQ258" s="1000"/>
      <c r="DR258" s="1000"/>
      <c r="DS258" s="1000"/>
      <c r="DT258" s="1000"/>
      <c r="DU258" s="1000"/>
      <c r="DV258" s="1000"/>
      <c r="DW258" s="1000"/>
      <c r="DX258" s="1000"/>
      <c r="DY258" s="1000"/>
      <c r="DZ258" s="1000"/>
      <c r="EA258" s="1000"/>
      <c r="EB258" s="1000"/>
      <c r="EC258" s="1000"/>
      <c r="ED258" s="269" t="str">
        <f t="shared" si="3"/>
        <v>xxxxxxxxxxxxxxxxxxxxxxxxxxxxxxxxxxxxxxxxxxxxxxxxxxxxxxxxxxxxxxxxxxxxxxxxxxxxxxxxxxxxxxxxxxxxxxxxxxxxxxxxxxxxxxxxxxxxxxxxxxxxxxxx</v>
      </c>
    </row>
    <row r="259" spans="1:134" x14ac:dyDescent="0.2">
      <c r="A259" s="280">
        <v>3202</v>
      </c>
      <c r="B259" s="338" t="s">
        <v>274</v>
      </c>
      <c r="C259" s="1535">
        <f>SUMPRODUCT(SUMIF(' Subsidiary Trial Balance Input'!$A:$A,'Subsidiary TB Converter '!$G259:$EC259,' Subsidiary Trial Balance Input'!C:C))</f>
        <v>0</v>
      </c>
      <c r="D259" s="1535">
        <f>SUMPRODUCT(SUMIF(' Subsidiary Trial Balance Input'!$A:$A,'Subsidiary TB Converter '!$G259:$EC259,' Subsidiary Trial Balance Input'!D:D))</f>
        <v>0</v>
      </c>
      <c r="E259" s="1535">
        <f>SUMPRODUCT(SUMIF(' Subsidiary Trial Balance Input'!$A:$A,'Subsidiary TB Converter '!$G259:$EC259,' Subsidiary Trial Balance Input'!E:E))</f>
        <v>0</v>
      </c>
      <c r="F259" s="1535">
        <f>SUMPRODUCT(SUMIF(' Subsidiary Trial Balance Input'!$A:$A,'Subsidiary TB Converter '!$G259:$EC259,' Subsidiary Trial Balance Input'!F:F))</f>
        <v>0</v>
      </c>
      <c r="G259" s="1108"/>
      <c r="H259" s="1000"/>
      <c r="I259" s="1000"/>
      <c r="J259" s="1000"/>
      <c r="K259" s="1000"/>
      <c r="L259" s="1000"/>
      <c r="M259" s="1000"/>
      <c r="N259" s="1000"/>
      <c r="O259" s="1000"/>
      <c r="P259" s="1000"/>
      <c r="Q259" s="1000"/>
      <c r="R259" s="1000"/>
      <c r="S259" s="1000"/>
      <c r="T259" s="1000"/>
      <c r="U259" s="1000"/>
      <c r="V259" s="1000"/>
      <c r="W259" s="1000"/>
      <c r="X259" s="1000"/>
      <c r="Y259" s="1000"/>
      <c r="Z259" s="1000"/>
      <c r="AA259" s="1000"/>
      <c r="AB259" s="1000"/>
      <c r="AC259" s="1000"/>
      <c r="AD259" s="1000"/>
      <c r="AE259" s="1000"/>
      <c r="AF259" s="1000"/>
      <c r="AG259" s="1000"/>
      <c r="AH259" s="1000"/>
      <c r="AI259" s="1000"/>
      <c r="AJ259" s="1000"/>
      <c r="AK259" s="1000"/>
      <c r="AL259" s="1000"/>
      <c r="AM259" s="1000"/>
      <c r="AN259" s="1000"/>
      <c r="AO259" s="1000"/>
      <c r="AP259" s="1000"/>
      <c r="AQ259" s="1000"/>
      <c r="AR259" s="1000"/>
      <c r="AS259" s="1000"/>
      <c r="AT259" s="1000"/>
      <c r="AU259" s="1000"/>
      <c r="AV259" s="1000"/>
      <c r="AW259" s="1000"/>
      <c r="AX259" s="1000"/>
      <c r="AY259" s="1000"/>
      <c r="AZ259" s="1000"/>
      <c r="BA259" s="1000"/>
      <c r="BB259" s="1000"/>
      <c r="BC259" s="1000"/>
      <c r="BD259" s="1000"/>
      <c r="BE259" s="1000"/>
      <c r="BF259" s="1000"/>
      <c r="BG259" s="1000"/>
      <c r="BH259" s="1000"/>
      <c r="BI259" s="1000"/>
      <c r="BJ259" s="1000"/>
      <c r="BK259" s="1000"/>
      <c r="BL259" s="1000"/>
      <c r="BM259" s="1000"/>
      <c r="BN259" s="1000"/>
      <c r="BO259" s="1000"/>
      <c r="BP259" s="1000"/>
      <c r="BQ259" s="1000"/>
      <c r="BR259" s="1000"/>
      <c r="BS259" s="1000"/>
      <c r="BT259" s="1000"/>
      <c r="BU259" s="1000"/>
      <c r="BV259" s="1000"/>
      <c r="BW259" s="1000"/>
      <c r="BX259" s="1000"/>
      <c r="BY259" s="1000"/>
      <c r="BZ259" s="1000"/>
      <c r="CA259" s="1000"/>
      <c r="CB259" s="1000"/>
      <c r="CC259" s="1000"/>
      <c r="CD259" s="1000"/>
      <c r="CE259" s="1000"/>
      <c r="CF259" s="1000"/>
      <c r="CG259" s="1000"/>
      <c r="CH259" s="1000"/>
      <c r="CI259" s="1000"/>
      <c r="CJ259" s="1000"/>
      <c r="CK259" s="1000"/>
      <c r="CL259" s="1000"/>
      <c r="CM259" s="1000"/>
      <c r="CN259" s="1000"/>
      <c r="CO259" s="1000"/>
      <c r="CP259" s="1000"/>
      <c r="CQ259" s="1000"/>
      <c r="CR259" s="1000"/>
      <c r="CS259" s="1000"/>
      <c r="CT259" s="1000"/>
      <c r="CU259" s="1000"/>
      <c r="CV259" s="1000"/>
      <c r="CW259" s="1000"/>
      <c r="CX259" s="1000"/>
      <c r="CY259" s="1000"/>
      <c r="CZ259" s="1000"/>
      <c r="DA259" s="1000"/>
      <c r="DB259" s="1000"/>
      <c r="DC259" s="1000"/>
      <c r="DD259" s="1000"/>
      <c r="DE259" s="1000"/>
      <c r="DF259" s="1000"/>
      <c r="DG259" s="1000"/>
      <c r="DH259" s="1000"/>
      <c r="DI259" s="1000"/>
      <c r="DJ259" s="1000"/>
      <c r="DK259" s="1000"/>
      <c r="DL259" s="1000"/>
      <c r="DM259" s="1000"/>
      <c r="DN259" s="1000"/>
      <c r="DO259" s="1000"/>
      <c r="DP259" s="1000"/>
      <c r="DQ259" s="1000"/>
      <c r="DR259" s="1000"/>
      <c r="DS259" s="1000"/>
      <c r="DT259" s="1000"/>
      <c r="DU259" s="1000"/>
      <c r="DV259" s="1000"/>
      <c r="DW259" s="1000"/>
      <c r="DX259" s="1000"/>
      <c r="DY259" s="1000"/>
      <c r="DZ259" s="1000"/>
      <c r="EA259" s="1000"/>
      <c r="EB259" s="1000"/>
      <c r="EC259" s="1000"/>
      <c r="ED259" s="269" t="str">
        <f t="shared" si="3"/>
        <v>xxxxxxxxxxxxxxxxxxxxxxxxxxxxxxxxxxxxxxxxxxxxxxxxxxxxxxxxxxxxxxxxxxxxxxxxxxxxxxxxxxxxxxxxxxxxxxxxxxxxxxxxxxxxxxxxxxxxxxxxxxxxxxxx</v>
      </c>
    </row>
    <row r="260" spans="1:134" x14ac:dyDescent="0.2">
      <c r="A260" s="689"/>
      <c r="B260" s="1141"/>
      <c r="C260" s="1540"/>
      <c r="D260" s="1540"/>
      <c r="E260" s="1540"/>
      <c r="F260" s="1540"/>
      <c r="G260" s="1024"/>
      <c r="H260" s="1024"/>
      <c r="I260" s="1024"/>
      <c r="J260" s="1024"/>
      <c r="K260" s="1024"/>
      <c r="L260" s="1024"/>
      <c r="M260" s="1024"/>
      <c r="N260" s="1024"/>
      <c r="O260" s="1024"/>
      <c r="P260" s="1024"/>
      <c r="Q260" s="1024"/>
      <c r="R260" s="1024"/>
      <c r="S260" s="1024"/>
      <c r="T260" s="1024"/>
      <c r="U260" s="1024"/>
      <c r="V260" s="1024"/>
      <c r="W260" s="1024"/>
      <c r="X260" s="1024"/>
      <c r="Y260" s="1024"/>
      <c r="Z260" s="1024"/>
      <c r="AA260" s="1024"/>
      <c r="AB260" s="1024"/>
      <c r="AC260" s="1024"/>
      <c r="AD260" s="1024"/>
      <c r="AE260" s="1024"/>
      <c r="AF260" s="1024"/>
      <c r="AG260" s="1024"/>
      <c r="AH260" s="1024"/>
      <c r="AI260" s="1024"/>
      <c r="AJ260" s="1024"/>
      <c r="AK260" s="1024"/>
      <c r="AL260" s="1024"/>
      <c r="AM260" s="1024"/>
      <c r="AN260" s="1024"/>
      <c r="AO260" s="1024"/>
      <c r="AP260" s="1024"/>
      <c r="AQ260" s="1024"/>
      <c r="AR260" s="1024"/>
      <c r="AS260" s="1024"/>
      <c r="AT260" s="1024"/>
      <c r="AU260" s="1024"/>
      <c r="AV260" s="1024"/>
      <c r="AW260" s="1024"/>
      <c r="AX260" s="1024"/>
      <c r="AY260" s="1024"/>
      <c r="AZ260" s="1024"/>
      <c r="BA260" s="1024"/>
      <c r="BB260" s="1024"/>
      <c r="BC260" s="1024"/>
      <c r="BD260" s="1024"/>
      <c r="BE260" s="1024"/>
      <c r="BF260" s="1024"/>
      <c r="BG260" s="1024"/>
      <c r="BH260" s="1024"/>
      <c r="BI260" s="1024"/>
      <c r="BJ260" s="1024"/>
      <c r="BK260" s="1024"/>
      <c r="BL260" s="1024"/>
      <c r="BM260" s="1024"/>
      <c r="BN260" s="1024"/>
      <c r="BO260" s="1024"/>
      <c r="BP260" s="1024"/>
      <c r="BQ260" s="1024"/>
      <c r="BR260" s="1024"/>
      <c r="BS260" s="1024"/>
      <c r="BT260" s="1024"/>
      <c r="BU260" s="1024"/>
      <c r="BV260" s="1024"/>
      <c r="BW260" s="1024"/>
      <c r="BX260" s="1024"/>
      <c r="BY260" s="1024"/>
      <c r="BZ260" s="1024"/>
      <c r="CA260" s="1024"/>
      <c r="CB260" s="1024"/>
      <c r="CC260" s="1024"/>
      <c r="CD260" s="1024"/>
      <c r="CE260" s="1024"/>
      <c r="CF260" s="1024"/>
      <c r="CG260" s="1024"/>
      <c r="CH260" s="1024"/>
      <c r="CI260" s="1024"/>
      <c r="CJ260" s="1024"/>
      <c r="CK260" s="1024"/>
      <c r="CL260" s="1024"/>
      <c r="CM260" s="1024"/>
      <c r="CN260" s="1024"/>
      <c r="CO260" s="1024"/>
      <c r="CP260" s="1024"/>
      <c r="CQ260" s="1024"/>
      <c r="CR260" s="1024"/>
      <c r="CS260" s="1024"/>
      <c r="CT260" s="1024"/>
      <c r="CU260" s="1024"/>
      <c r="CV260" s="1024"/>
      <c r="CW260" s="1024"/>
      <c r="CX260" s="1024"/>
      <c r="CY260" s="1024"/>
      <c r="CZ260" s="1024"/>
      <c r="DA260" s="1024"/>
      <c r="DB260" s="1024"/>
      <c r="DC260" s="1024"/>
      <c r="DD260" s="1024"/>
      <c r="DE260" s="1024"/>
      <c r="DF260" s="1024"/>
      <c r="DG260" s="1024"/>
      <c r="DH260" s="1024"/>
      <c r="DI260" s="1024"/>
      <c r="DJ260" s="1024"/>
      <c r="DK260" s="1024"/>
      <c r="DL260" s="1024"/>
      <c r="DM260" s="1024"/>
      <c r="DN260" s="1024"/>
      <c r="DO260" s="1024"/>
      <c r="DP260" s="1024"/>
      <c r="DQ260" s="1024"/>
      <c r="DR260" s="1024"/>
      <c r="DS260" s="1024"/>
      <c r="DT260" s="1024"/>
      <c r="DU260" s="1024"/>
      <c r="DV260" s="1024"/>
      <c r="DW260" s="1024"/>
      <c r="DX260" s="1024"/>
      <c r="DY260" s="1024"/>
      <c r="DZ260" s="1024"/>
      <c r="EA260" s="1024"/>
      <c r="EB260" s="1024"/>
      <c r="EC260" s="1024"/>
      <c r="ED260" s="269" t="str">
        <f t="shared" si="3"/>
        <v>xxxxxxxxxxxxxxxxxxxxxxxxxxxxxxxxxxxxxxxxxxxxxxxxxxxxxxxxxxxxxxxxxxxxxxxxxxxxxxxxxxxxxxxxxxxxxxxxxxxxxxxxxxxxxxxxxxxxxxxxxxxxxxxx</v>
      </c>
    </row>
    <row r="261" spans="1:134" x14ac:dyDescent="0.2">
      <c r="C261" s="269"/>
      <c r="D261" s="269"/>
      <c r="E261" s="269"/>
      <c r="F261" s="269"/>
    </row>
    <row r="262" spans="1:134" x14ac:dyDescent="0.2">
      <c r="C262" s="269"/>
      <c r="D262" s="269"/>
      <c r="E262" s="269"/>
      <c r="F262" s="269"/>
    </row>
    <row r="263" spans="1:134" x14ac:dyDescent="0.2">
      <c r="C263" s="269"/>
      <c r="D263" s="269"/>
      <c r="E263" s="269"/>
      <c r="F263" s="269"/>
    </row>
  </sheetData>
  <mergeCells count="4">
    <mergeCell ref="A2:F3"/>
    <mergeCell ref="A6:F6"/>
    <mergeCell ref="A8:F8"/>
    <mergeCell ref="A10:F11"/>
  </mergeCells>
  <conditionalFormatting sqref="C12:F12">
    <cfRule type="containsText" dxfId="50" priority="12" operator="containsText" text="Does Not">
      <formula>NOT(ISERROR(SEARCH("Does Not",C12)))</formula>
    </cfRule>
    <cfRule type="containsText" dxfId="49" priority="13" operator="containsText" text="Balances">
      <formula>NOT(ISERROR(SEARCH("Balances",C12)))</formula>
    </cfRule>
  </conditionalFormatting>
  <conditionalFormatting sqref="I12">
    <cfRule type="containsText" dxfId="48" priority="10" operator="containsText" text="Does Not">
      <formula>NOT(ISERROR(SEARCH("Does Not",I12)))</formula>
    </cfRule>
    <cfRule type="containsText" dxfId="47" priority="11" operator="containsText" text="Balances">
      <formula>NOT(ISERROR(SEARCH("Balances",I12)))</formula>
    </cfRule>
  </conditionalFormatting>
  <conditionalFormatting sqref="G12">
    <cfRule type="containsText" dxfId="46" priority="1" operator="containsText" text="Codes Excluded">
      <formula>NOT(ISERROR(SEARCH("Codes Excluded",G12)))</formula>
    </cfRule>
    <cfRule type="containsText" dxfId="45" priority="2" operator="containsText" text="Codes Agree">
      <formula>NOT(ISERROR(SEARCH("Codes Agree",G12)))</formula>
    </cfRule>
    <cfRule type="containsText" dxfId="44" priority="8" operator="containsText" text="Does Not">
      <formula>NOT(ISERROR(SEARCH("Does Not",G12)))</formula>
    </cfRule>
    <cfRule type="containsText" dxfId="43" priority="9" operator="containsText" text="Balances">
      <formula>NOT(ISERROR(SEARCH("Balances",G12)))</formula>
    </cfRule>
  </conditionalFormatting>
  <conditionalFormatting sqref="G19:G20 L20 Q20 V20 AA20 AF20 AK20 AP20 AU20 AZ20 BE20 BJ20 BO20 BT20 BY20 CD20 CI20 CN20 CS20 CX20 DC20 DH20 DM20 DR20 DW20 EB20">
    <cfRule type="duplicateValues" dxfId="42" priority="7"/>
  </conditionalFormatting>
  <conditionalFormatting sqref="A88">
    <cfRule type="duplicateValues" dxfId="41" priority="6"/>
  </conditionalFormatting>
  <conditionalFormatting sqref="A89">
    <cfRule type="duplicateValues" dxfId="40" priority="5"/>
  </conditionalFormatting>
  <conditionalFormatting sqref="G259">
    <cfRule type="duplicateValues" dxfId="39" priority="4"/>
  </conditionalFormatting>
  <conditionalFormatting sqref="G88:EC88">
    <cfRule type="duplicateValues" dxfId="38" priority="14"/>
  </conditionalFormatting>
  <conditionalFormatting sqref="G89:EC89">
    <cfRule type="duplicateValues" dxfId="37" priority="15"/>
  </conditionalFormatting>
  <conditionalFormatting sqref="G260:EC1048576 G90:EC90 I91:EC91 G91 H19:EC19 G1:EC18 H259:EC259 G92:EC112 G135:EC192 G194:EC258 J193:EC193 G193:H193 I134:EC134 G134 G21:EC87 H20:K20 M20:P20 R20:U20 W20:Z20 AB20:AE20 AG20:AJ20 AL20:AO20 AQ20:AT20 AV20:AY20 BA20:BD20 BF20:BI20 BK20:BN20 BP20:BS20 BU20:BX20 BZ20:CC20 CE20:CH20 CJ20:CM20 CO20:CR20 CT20:CW20 CY20:DB20 DD20:DG20 DI20:DL20 DN20:DQ20 DS20:DV20 DX20:EA20 EC20 G114:EC133">
    <cfRule type="duplicateValues" dxfId="36" priority="16"/>
  </conditionalFormatting>
  <conditionalFormatting sqref="G113:EC113">
    <cfRule type="duplicateValues" dxfId="35" priority="3"/>
  </conditionalFormatting>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pageSetUpPr fitToPage="1"/>
  </sheetPr>
  <dimension ref="A1:P300"/>
  <sheetViews>
    <sheetView showGridLines="0" zoomScaleNormal="100" workbookViewId="0">
      <pane xSplit="2" ySplit="8" topLeftCell="C201" activePane="bottomRight" state="frozen"/>
      <selection pane="topRight" activeCell="R2" sqref="R2"/>
      <selection pane="bottomLeft" activeCell="R2" sqref="R2"/>
      <selection pane="bottomRight" activeCell="C22" sqref="C22"/>
    </sheetView>
  </sheetViews>
  <sheetFormatPr defaultColWidth="8.85546875" defaultRowHeight="12.75" x14ac:dyDescent="0.2"/>
  <cols>
    <col min="1" max="1" width="8.7109375" style="897" customWidth="1"/>
    <col min="2" max="2" width="13.5703125" style="897" customWidth="1"/>
    <col min="3" max="3" width="38.7109375" style="587" customWidth="1"/>
    <col min="4" max="4" width="14.5703125" style="587" customWidth="1"/>
    <col min="5" max="8" width="17.85546875" style="587" customWidth="1"/>
    <col min="9" max="10" width="18.7109375" style="587" customWidth="1"/>
    <col min="11" max="11" width="10.28515625" style="587" bestFit="1" customWidth="1"/>
    <col min="12" max="12" width="11.7109375" style="587" bestFit="1" customWidth="1"/>
    <col min="13" max="16384" width="8.85546875" style="587"/>
  </cols>
  <sheetData>
    <row r="1" spans="1:16" x14ac:dyDescent="0.2">
      <c r="A1" s="1143"/>
    </row>
    <row r="2" spans="1:16" ht="12.75" customHeight="1" x14ac:dyDescent="0.2">
      <c r="A2" s="1186" t="s">
        <v>322</v>
      </c>
      <c r="B2" s="962" t="str">
        <f>SchoolName</f>
        <v>Kiwi Park School</v>
      </c>
    </row>
    <row r="3" spans="1:16" s="924" customFormat="1" x14ac:dyDescent="0.2">
      <c r="A3" s="963" t="s">
        <v>277</v>
      </c>
      <c r="B3" s="964">
        <v>2021</v>
      </c>
      <c r="C3" s="904"/>
      <c r="D3" s="904"/>
      <c r="L3" s="1630" t="s">
        <v>279</v>
      </c>
      <c r="M3" s="1631"/>
      <c r="N3" s="1631"/>
      <c r="O3" s="1631"/>
      <c r="P3" s="1632"/>
    </row>
    <row r="4" spans="1:16" s="924" customFormat="1" ht="25.5" customHeight="1" x14ac:dyDescent="0.2">
      <c r="A4" s="1144"/>
      <c r="B4" s="1145"/>
      <c r="C4" s="1146" t="s">
        <v>278</v>
      </c>
      <c r="D4" s="904"/>
      <c r="E4" s="1491" t="str">
        <f>IF(SUBTOTAL(9,E9:E255)=0,"Balances","Does Not Balance")</f>
        <v>Balances</v>
      </c>
      <c r="F4" s="1491" t="str">
        <f>IF(SUBTOTAL(9,F9:F255)=0,"Balances","Does Not Balance")</f>
        <v>Balances</v>
      </c>
      <c r="G4" s="1491" t="str">
        <f>IF(OR(SUBTOTAL(9,G9:G255)=0,ABS(SUBTOTAL(9,G9:G255))&lt;5),"Balances","Does Not Balance")</f>
        <v>Balances</v>
      </c>
      <c r="H4" s="1491" t="str">
        <f>IF(OR(SUBTOTAL(9,H9:H255)=0,ABS(SUBTOTAL(9,H9:H255))&lt;5),"Balances","Does Not Balance")</f>
        <v>Balances</v>
      </c>
      <c r="I4" s="1642" t="s">
        <v>323</v>
      </c>
      <c r="J4" s="1642"/>
      <c r="L4" s="1633" t="s">
        <v>280</v>
      </c>
      <c r="M4" s="1634"/>
      <c r="N4" s="1634"/>
      <c r="O4" s="1634"/>
      <c r="P4" s="1635"/>
    </row>
    <row r="5" spans="1:16" s="924" customFormat="1" x14ac:dyDescent="0.2">
      <c r="A5" s="1144"/>
      <c r="B5" s="1145"/>
      <c r="C5" s="902"/>
      <c r="D5" s="904"/>
      <c r="E5" s="904"/>
      <c r="F5" s="904"/>
      <c r="G5" s="904"/>
      <c r="H5" s="904"/>
      <c r="I5" s="899"/>
      <c r="J5" s="899"/>
      <c r="L5" s="1636"/>
      <c r="M5" s="1637"/>
      <c r="N5" s="1637"/>
      <c r="O5" s="1637"/>
      <c r="P5" s="1638"/>
    </row>
    <row r="6" spans="1:16" ht="12.75" customHeight="1" x14ac:dyDescent="0.2">
      <c r="D6" s="904"/>
      <c r="E6" s="899">
        <f>FY</f>
        <v>2021</v>
      </c>
      <c r="F6" s="899">
        <f>FY</f>
        <v>2021</v>
      </c>
      <c r="G6" s="1147">
        <f>PY</f>
        <v>2020</v>
      </c>
      <c r="H6" s="1147">
        <f>FY</f>
        <v>2021</v>
      </c>
      <c r="I6" s="899">
        <f>FY</f>
        <v>2021</v>
      </c>
      <c r="J6" s="899">
        <f>FY</f>
        <v>2021</v>
      </c>
      <c r="L6" s="1639"/>
      <c r="M6" s="1640"/>
      <c r="N6" s="1640"/>
      <c r="O6" s="1640"/>
      <c r="P6" s="1641"/>
    </row>
    <row r="7" spans="1:16" x14ac:dyDescent="0.2">
      <c r="A7" s="1193" t="s">
        <v>281</v>
      </c>
      <c r="B7" s="899"/>
      <c r="C7" s="899" t="s">
        <v>98</v>
      </c>
      <c r="E7" s="899" t="s">
        <v>282</v>
      </c>
      <c r="F7" s="899" t="s">
        <v>283</v>
      </c>
      <c r="G7" s="1147" t="str">
        <f>E7</f>
        <v>Actual</v>
      </c>
      <c r="H7" s="1147" t="s">
        <v>284</v>
      </c>
      <c r="I7" s="899" t="str">
        <f>E7</f>
        <v>Actual</v>
      </c>
      <c r="J7" s="899" t="str">
        <f>F7</f>
        <v>Budget (Unaudited)</v>
      </c>
      <c r="K7" s="1148"/>
      <c r="L7" s="1148"/>
      <c r="M7" s="1148"/>
      <c r="N7" s="1148"/>
      <c r="O7" s="1148"/>
    </row>
    <row r="8" spans="1:16" ht="12.75" customHeight="1" x14ac:dyDescent="0.2">
      <c r="E8" s="624" t="s">
        <v>285</v>
      </c>
      <c r="F8" s="624" t="s">
        <v>285</v>
      </c>
      <c r="G8" s="1149" t="str">
        <f>E8</f>
        <v>$</v>
      </c>
      <c r="H8" s="1149" t="str">
        <f>F8</f>
        <v>$</v>
      </c>
      <c r="I8" s="624"/>
      <c r="J8" s="624"/>
      <c r="K8" s="1148"/>
      <c r="L8" s="1148"/>
      <c r="M8" s="1148"/>
      <c r="N8" s="1148"/>
      <c r="O8" s="1148"/>
    </row>
    <row r="9" spans="1:16" ht="12.75" customHeight="1" x14ac:dyDescent="0.2">
      <c r="A9" s="277"/>
      <c r="B9" s="356"/>
      <c r="C9" s="357" t="s">
        <v>127</v>
      </c>
      <c r="D9" s="281"/>
      <c r="E9" s="601"/>
      <c r="F9" s="601"/>
      <c r="G9" s="601"/>
      <c r="H9" s="602"/>
      <c r="I9" s="783"/>
      <c r="J9" s="783"/>
    </row>
    <row r="10" spans="1:16" ht="12.75" customHeight="1" x14ac:dyDescent="0.2">
      <c r="A10" s="342"/>
      <c r="B10" s="342"/>
      <c r="C10" s="344" t="s">
        <v>128</v>
      </c>
      <c r="D10" s="275"/>
      <c r="E10" s="603"/>
      <c r="F10" s="603"/>
      <c r="G10" s="603"/>
      <c r="H10" s="604"/>
      <c r="I10" s="784"/>
      <c r="J10" s="784"/>
    </row>
    <row r="11" spans="1:16" ht="12.75" customHeight="1" x14ac:dyDescent="0.2">
      <c r="A11" s="1150"/>
      <c r="B11" s="1150"/>
      <c r="C11" s="909" t="s">
        <v>129</v>
      </c>
      <c r="E11" s="624"/>
      <c r="F11" s="624"/>
      <c r="G11" s="1149"/>
      <c r="H11" s="1151"/>
      <c r="I11" s="977"/>
      <c r="J11" s="977"/>
    </row>
    <row r="12" spans="1:16" ht="12.75" customHeight="1" x14ac:dyDescent="0.2">
      <c r="A12" s="1150">
        <v>1120</v>
      </c>
      <c r="B12" s="1150"/>
      <c r="C12" s="338" t="s">
        <v>130</v>
      </c>
      <c r="E12" s="1152">
        <f>ROUND('Subsidiary TB Converter '!C16,0)</f>
        <v>0</v>
      </c>
      <c r="F12" s="1152">
        <f>ROUND('Subsidiary TB Converter '!D16,0)</f>
        <v>0</v>
      </c>
      <c r="G12" s="1153">
        <f>ROUND('Subsidiary TB Converter '!E16,0)</f>
        <v>0</v>
      </c>
      <c r="H12" s="1153"/>
      <c r="I12" s="966">
        <f>ROUND(ABS(E12),0)</f>
        <v>0</v>
      </c>
      <c r="J12" s="966">
        <f>ROUND(ABS(F12),0)</f>
        <v>0</v>
      </c>
    </row>
    <row r="13" spans="1:16" x14ac:dyDescent="0.2">
      <c r="A13" s="1150">
        <v>1160</v>
      </c>
      <c r="B13" s="1150"/>
      <c r="C13" s="338" t="s">
        <v>131</v>
      </c>
      <c r="E13" s="1152">
        <f>ROUND('Subsidiary TB Converter '!C17,0)</f>
        <v>0</v>
      </c>
      <c r="F13" s="1152">
        <f>ROUND('Subsidiary TB Converter '!D17,0)</f>
        <v>0</v>
      </c>
      <c r="G13" s="1153">
        <f>ROUND('Subsidiary TB Converter '!E17,0)</f>
        <v>0</v>
      </c>
      <c r="H13" s="1153"/>
      <c r="I13" s="966">
        <f t="shared" ref="I13:J18" si="0">ROUND(ABS(E13),0)</f>
        <v>0</v>
      </c>
      <c r="J13" s="966">
        <f t="shared" si="0"/>
        <v>0</v>
      </c>
    </row>
    <row r="14" spans="1:16" x14ac:dyDescent="0.2">
      <c r="A14" s="1150">
        <v>1170</v>
      </c>
      <c r="B14" s="1150"/>
      <c r="C14" s="338" t="s">
        <v>132</v>
      </c>
      <c r="E14" s="1152">
        <f>ROUND('Subsidiary TB Converter '!C18,0)</f>
        <v>0</v>
      </c>
      <c r="F14" s="1152">
        <f>ROUND('Subsidiary TB Converter '!D18,0)</f>
        <v>0</v>
      </c>
      <c r="G14" s="1153">
        <f>ROUND('Subsidiary TB Converter '!E18,0)</f>
        <v>0</v>
      </c>
      <c r="H14" s="1153"/>
      <c r="I14" s="966">
        <f t="shared" si="0"/>
        <v>0</v>
      </c>
      <c r="J14" s="966">
        <f t="shared" si="0"/>
        <v>0</v>
      </c>
    </row>
    <row r="15" spans="1:16" x14ac:dyDescent="0.2">
      <c r="A15" s="1150">
        <v>1190</v>
      </c>
      <c r="B15" s="1150"/>
      <c r="C15" s="338" t="s">
        <v>133</v>
      </c>
      <c r="E15" s="1152">
        <f>ROUND('Subsidiary TB Converter '!C19,0)</f>
        <v>0</v>
      </c>
      <c r="F15" s="1152">
        <f>ROUND('Subsidiary TB Converter '!D19,0)</f>
        <v>0</v>
      </c>
      <c r="G15" s="1153">
        <f>ROUND('Subsidiary TB Converter '!E19,0)</f>
        <v>0</v>
      </c>
      <c r="H15" s="1153"/>
      <c r="I15" s="966">
        <f t="shared" si="0"/>
        <v>0</v>
      </c>
      <c r="J15" s="966">
        <f t="shared" si="0"/>
        <v>0</v>
      </c>
    </row>
    <row r="16" spans="1:16" x14ac:dyDescent="0.2">
      <c r="A16" s="1166">
        <v>1190</v>
      </c>
      <c r="B16" s="1166"/>
      <c r="C16" s="78" t="s">
        <v>134</v>
      </c>
      <c r="D16" s="52"/>
      <c r="E16" s="1344">
        <f>ROUND('Subsidiary TB Converter '!C20,0)</f>
        <v>0</v>
      </c>
      <c r="F16" s="1344">
        <f>ROUND('Subsidiary TB Converter '!D20,0)</f>
        <v>0</v>
      </c>
      <c r="G16" s="1153">
        <f>ROUND('Subsidiary TB Converter '!E20,0)</f>
        <v>0</v>
      </c>
      <c r="H16" s="1153"/>
      <c r="I16" s="1092">
        <f>ROUND(ABS(E16),0)</f>
        <v>0</v>
      </c>
      <c r="J16" s="1092">
        <f>ROUND(ABS(F16),0)</f>
        <v>0</v>
      </c>
    </row>
    <row r="17" spans="1:16" x14ac:dyDescent="0.2">
      <c r="A17" s="1150">
        <v>1190</v>
      </c>
      <c r="B17" s="1150"/>
      <c r="C17" s="338" t="s">
        <v>101</v>
      </c>
      <c r="E17" s="1152">
        <f>ROUND('Subsidiary TB Converter '!C21,0)</f>
        <v>0</v>
      </c>
      <c r="F17" s="1152">
        <f>ROUND('Subsidiary TB Converter '!D21,0)</f>
        <v>0</v>
      </c>
      <c r="G17" s="1153">
        <f>ROUND('Subsidiary TB Converter '!E21,0)</f>
        <v>0</v>
      </c>
      <c r="H17" s="1153"/>
      <c r="I17" s="966">
        <f t="shared" si="0"/>
        <v>0</v>
      </c>
      <c r="J17" s="966">
        <f t="shared" si="0"/>
        <v>0</v>
      </c>
    </row>
    <row r="18" spans="1:16" x14ac:dyDescent="0.2">
      <c r="A18" s="1150">
        <v>1130</v>
      </c>
      <c r="B18" s="1150"/>
      <c r="C18" s="338" t="s">
        <v>135</v>
      </c>
      <c r="E18" s="1152">
        <f>ROUND('Subsidiary TB Converter '!C22,0)</f>
        <v>0</v>
      </c>
      <c r="F18" s="1152">
        <f>ROUND('Subsidiary TB Converter '!D22,0)</f>
        <v>0</v>
      </c>
      <c r="G18" s="1153">
        <f>ROUND('Subsidiary TB Converter '!E22,0)</f>
        <v>0</v>
      </c>
      <c r="H18" s="1153"/>
      <c r="I18" s="966">
        <f t="shared" si="0"/>
        <v>0</v>
      </c>
      <c r="J18" s="966">
        <f t="shared" si="0"/>
        <v>0</v>
      </c>
    </row>
    <row r="19" spans="1:16" x14ac:dyDescent="0.2">
      <c r="A19" s="1150"/>
      <c r="B19" s="1150"/>
      <c r="C19" s="338"/>
      <c r="E19" s="1152"/>
      <c r="F19" s="1152"/>
      <c r="G19" s="1153"/>
      <c r="H19" s="1153"/>
      <c r="I19" s="966"/>
      <c r="J19" s="966"/>
    </row>
    <row r="20" spans="1:16" x14ac:dyDescent="0.2">
      <c r="A20" s="342"/>
      <c r="B20" s="342"/>
      <c r="C20" s="344" t="s">
        <v>136</v>
      </c>
      <c r="D20" s="275"/>
      <c r="E20" s="1157"/>
      <c r="F20" s="1157"/>
      <c r="G20" s="1157"/>
      <c r="H20" s="359"/>
      <c r="I20" s="878"/>
      <c r="J20" s="878"/>
    </row>
    <row r="21" spans="1:16" x14ac:dyDescent="0.2">
      <c r="A21" s="1150"/>
      <c r="B21" s="1150"/>
      <c r="C21" s="909" t="s">
        <v>129</v>
      </c>
      <c r="E21" s="910"/>
      <c r="F21" s="910"/>
      <c r="G21" s="1158"/>
      <c r="H21" s="1159"/>
      <c r="I21" s="969"/>
      <c r="J21" s="969"/>
    </row>
    <row r="22" spans="1:16" x14ac:dyDescent="0.2">
      <c r="A22" s="1150">
        <v>1520</v>
      </c>
      <c r="B22" s="1150"/>
      <c r="C22" s="1031" t="s">
        <v>137</v>
      </c>
      <c r="E22" s="910">
        <f>ROUND('Subsidiary TB Converter '!C26,0)</f>
        <v>0</v>
      </c>
      <c r="F22" s="910">
        <f>ROUND('Subsidiary TB Converter '!D26,0)</f>
        <v>0</v>
      </c>
      <c r="G22" s="1158">
        <f>ROUND('Subsidiary TB Converter '!E26,0)</f>
        <v>0</v>
      </c>
      <c r="H22" s="1158"/>
      <c r="I22" s="966">
        <f t="shared" ref="I22:J27" si="1">ROUND(ABS(E22),0)</f>
        <v>0</v>
      </c>
      <c r="J22" s="966">
        <f t="shared" si="1"/>
        <v>0</v>
      </c>
      <c r="L22" s="576"/>
    </row>
    <row r="23" spans="1:16" x14ac:dyDescent="0.2">
      <c r="A23" s="1150">
        <v>1530</v>
      </c>
      <c r="B23" s="1150"/>
      <c r="C23" s="1031" t="s">
        <v>138</v>
      </c>
      <c r="D23" s="915"/>
      <c r="E23" s="910">
        <f>ROUND('Subsidiary TB Converter '!C27,0)</f>
        <v>0</v>
      </c>
      <c r="F23" s="910">
        <f>ROUND('Subsidiary TB Converter '!D27,0)</f>
        <v>0</v>
      </c>
      <c r="G23" s="1158">
        <f>ROUND('Subsidiary TB Converter '!E27,0)</f>
        <v>0</v>
      </c>
      <c r="H23" s="1158"/>
      <c r="I23" s="966">
        <f t="shared" si="1"/>
        <v>0</v>
      </c>
      <c r="J23" s="966">
        <f t="shared" si="1"/>
        <v>0</v>
      </c>
      <c r="L23" s="576"/>
    </row>
    <row r="24" spans="1:16" x14ac:dyDescent="0.2">
      <c r="A24" s="1150">
        <v>1510</v>
      </c>
      <c r="B24" s="1150"/>
      <c r="C24" s="1342" t="s">
        <v>139</v>
      </c>
      <c r="D24" s="992"/>
      <c r="E24" s="910">
        <f>ROUND('Subsidiary TB Converter '!C28,0)</f>
        <v>0</v>
      </c>
      <c r="F24" s="910">
        <f>ROUND('Subsidiary TB Converter '!D28,0)</f>
        <v>0</v>
      </c>
      <c r="G24" s="1158">
        <f>ROUND('Subsidiary TB Converter '!E28,0)</f>
        <v>0</v>
      </c>
      <c r="H24" s="1158"/>
      <c r="I24" s="966">
        <f t="shared" si="1"/>
        <v>0</v>
      </c>
      <c r="J24" s="966">
        <f t="shared" si="1"/>
        <v>0</v>
      </c>
      <c r="L24" s="576"/>
    </row>
    <row r="25" spans="1:16" x14ac:dyDescent="0.2">
      <c r="A25" s="1150">
        <v>1560</v>
      </c>
      <c r="B25" s="1150"/>
      <c r="C25" s="338" t="s">
        <v>141</v>
      </c>
      <c r="E25" s="910">
        <f>ROUND('Subsidiary TB Converter '!C29,0)</f>
        <v>0</v>
      </c>
      <c r="F25" s="910">
        <f>ROUND('Subsidiary TB Converter '!D29,0)</f>
        <v>0</v>
      </c>
      <c r="G25" s="1158">
        <f>ROUND('Subsidiary TB Converter '!E29,0)</f>
        <v>0</v>
      </c>
      <c r="H25" s="1158"/>
      <c r="I25" s="966">
        <f t="shared" si="1"/>
        <v>0</v>
      </c>
      <c r="J25" s="966">
        <f t="shared" si="1"/>
        <v>0</v>
      </c>
      <c r="L25" s="576"/>
    </row>
    <row r="26" spans="1:16" x14ac:dyDescent="0.2">
      <c r="A26" s="1150">
        <v>1570</v>
      </c>
      <c r="B26" s="1150"/>
      <c r="C26" s="338" t="s">
        <v>140</v>
      </c>
      <c r="E26" s="910">
        <f>ROUND('Subsidiary TB Converter '!C30,0)</f>
        <v>0</v>
      </c>
      <c r="F26" s="910">
        <f>ROUND('Subsidiary TB Converter '!D30,0)</f>
        <v>0</v>
      </c>
      <c r="G26" s="1158">
        <f>ROUND('Subsidiary TB Converter '!E30,0)</f>
        <v>0</v>
      </c>
      <c r="H26" s="1158"/>
      <c r="I26" s="966">
        <f t="shared" si="1"/>
        <v>0</v>
      </c>
      <c r="J26" s="966">
        <f t="shared" si="1"/>
        <v>0</v>
      </c>
      <c r="L26" s="576"/>
    </row>
    <row r="27" spans="1:16" x14ac:dyDescent="0.2">
      <c r="A27" s="1150">
        <v>1571</v>
      </c>
      <c r="B27" s="1150"/>
      <c r="C27" s="992" t="s">
        <v>324</v>
      </c>
      <c r="E27" s="910">
        <f>ROUND('Subsidiary TB Converter '!C31,0)</f>
        <v>0</v>
      </c>
      <c r="F27" s="910">
        <f>ROUND('Subsidiary TB Converter '!D31,0)</f>
        <v>0</v>
      </c>
      <c r="G27" s="1158">
        <f>ROUND('Subsidiary TB Converter '!E31,0)</f>
        <v>0</v>
      </c>
      <c r="H27" s="1158"/>
      <c r="I27" s="966">
        <f t="shared" si="1"/>
        <v>0</v>
      </c>
      <c r="J27" s="966">
        <f t="shared" si="1"/>
        <v>0</v>
      </c>
      <c r="L27" s="576"/>
    </row>
    <row r="28" spans="1:16" x14ac:dyDescent="0.2">
      <c r="A28" s="1150"/>
      <c r="B28" s="1150"/>
      <c r="C28" s="921"/>
      <c r="E28" s="910"/>
      <c r="F28" s="910"/>
      <c r="G28" s="1158"/>
      <c r="H28" s="1159"/>
      <c r="I28" s="960"/>
      <c r="J28" s="960"/>
    </row>
    <row r="29" spans="1:16" x14ac:dyDescent="0.2">
      <c r="A29" s="1150"/>
      <c r="B29" s="1150"/>
      <c r="C29" s="921" t="s">
        <v>143</v>
      </c>
      <c r="E29" s="910"/>
      <c r="F29" s="910"/>
      <c r="G29" s="1158"/>
      <c r="H29" s="1159"/>
      <c r="I29" s="960"/>
      <c r="J29" s="960"/>
    </row>
    <row r="30" spans="1:16" s="922" customFormat="1" x14ac:dyDescent="0.2">
      <c r="A30" s="1166">
        <v>2410</v>
      </c>
      <c r="B30" s="1166"/>
      <c r="C30" s="1441" t="s">
        <v>289</v>
      </c>
      <c r="D30" s="63"/>
      <c r="E30" s="202">
        <f>ROUND('Subsidiary TB Converter '!C34,0)</f>
        <v>0</v>
      </c>
      <c r="F30" s="202">
        <f>ROUND('Subsidiary TB Converter '!D34,0)</f>
        <v>0</v>
      </c>
      <c r="G30" s="1158">
        <f>ROUND('Subsidiary TB Converter '!E34,0)</f>
        <v>0</v>
      </c>
      <c r="H30" s="1158"/>
      <c r="I30" s="1092">
        <f t="shared" ref="I30:J33" si="2">ROUND(ABS(E30),0)</f>
        <v>0</v>
      </c>
      <c r="J30" s="1092">
        <f t="shared" si="2"/>
        <v>0</v>
      </c>
      <c r="K30" s="587"/>
      <c r="L30" s="576"/>
      <c r="M30" s="587"/>
      <c r="N30" s="587"/>
      <c r="O30" s="587"/>
      <c r="P30" s="587"/>
    </row>
    <row r="31" spans="1:16" s="922" customFormat="1" x14ac:dyDescent="0.2">
      <c r="A31" s="1150">
        <v>2440</v>
      </c>
      <c r="B31" s="1150"/>
      <c r="C31" s="1406" t="s">
        <v>141</v>
      </c>
      <c r="E31" s="910">
        <f>ROUND('Subsidiary TB Converter '!C35,0)</f>
        <v>0</v>
      </c>
      <c r="F31" s="910">
        <f>ROUND('Subsidiary TB Converter '!D35,0)</f>
        <v>0</v>
      </c>
      <c r="G31" s="1158">
        <f>ROUND('Subsidiary TB Converter '!E35,0)</f>
        <v>0</v>
      </c>
      <c r="H31" s="1158"/>
      <c r="I31" s="966">
        <f t="shared" si="2"/>
        <v>0</v>
      </c>
      <c r="J31" s="966">
        <f t="shared" si="2"/>
        <v>0</v>
      </c>
      <c r="K31" s="587"/>
      <c r="L31" s="576"/>
      <c r="M31" s="587"/>
      <c r="N31" s="587"/>
      <c r="O31" s="587"/>
      <c r="P31" s="587"/>
    </row>
    <row r="32" spans="1:16" s="922" customFormat="1" x14ac:dyDescent="0.2">
      <c r="A32" s="1150">
        <v>2420</v>
      </c>
      <c r="B32" s="1150"/>
      <c r="C32" s="1442" t="s">
        <v>145</v>
      </c>
      <c r="E32" s="910">
        <f>ROUND('Subsidiary TB Converter '!C36,0)</f>
        <v>0</v>
      </c>
      <c r="F32" s="910">
        <f>ROUND('Subsidiary TB Converter '!D36,0)</f>
        <v>0</v>
      </c>
      <c r="G32" s="1158">
        <f>ROUND('Subsidiary TB Converter '!E36,0)</f>
        <v>0</v>
      </c>
      <c r="H32" s="1158"/>
      <c r="I32" s="966">
        <f t="shared" si="2"/>
        <v>0</v>
      </c>
      <c r="J32" s="966">
        <f t="shared" si="2"/>
        <v>0</v>
      </c>
      <c r="K32" s="587"/>
      <c r="L32" s="576"/>
      <c r="M32" s="587"/>
      <c r="N32" s="587"/>
      <c r="O32" s="587"/>
      <c r="P32" s="587"/>
    </row>
    <row r="33" spans="1:16" s="922" customFormat="1" x14ac:dyDescent="0.2">
      <c r="A33" s="1150">
        <v>2430</v>
      </c>
      <c r="B33" s="1150"/>
      <c r="C33" s="1406" t="s">
        <v>146</v>
      </c>
      <c r="E33" s="910">
        <f>ROUND('Subsidiary TB Converter '!C37,0)</f>
        <v>0</v>
      </c>
      <c r="F33" s="910">
        <f>ROUND('Subsidiary TB Converter '!D37,0)</f>
        <v>0</v>
      </c>
      <c r="G33" s="1158">
        <f>ROUND('Subsidiary TB Converter '!E37,0)</f>
        <v>0</v>
      </c>
      <c r="H33" s="1158"/>
      <c r="I33" s="966">
        <f t="shared" si="2"/>
        <v>0</v>
      </c>
      <c r="J33" s="966">
        <f t="shared" si="2"/>
        <v>0</v>
      </c>
      <c r="K33" s="587"/>
      <c r="L33" s="576"/>
      <c r="M33" s="587"/>
      <c r="N33" s="587"/>
      <c r="O33" s="587"/>
      <c r="P33" s="587"/>
    </row>
    <row r="34" spans="1:16" x14ac:dyDescent="0.2">
      <c r="A34" s="1150"/>
      <c r="B34" s="1150"/>
      <c r="C34" s="872"/>
      <c r="D34" s="872"/>
      <c r="E34" s="1154"/>
      <c r="F34" s="1154"/>
      <c r="G34" s="1155"/>
      <c r="H34" s="1156"/>
      <c r="I34" s="969"/>
      <c r="J34" s="969"/>
      <c r="L34" s="1160"/>
    </row>
    <row r="35" spans="1:16" x14ac:dyDescent="0.2">
      <c r="A35" s="342"/>
      <c r="B35" s="342"/>
      <c r="C35" s="344" t="s">
        <v>147</v>
      </c>
      <c r="D35" s="275"/>
      <c r="E35" s="276"/>
      <c r="F35" s="276"/>
      <c r="G35" s="276"/>
      <c r="H35" s="361"/>
      <c r="I35" s="878"/>
      <c r="J35" s="878"/>
      <c r="L35" s="576"/>
    </row>
    <row r="36" spans="1:16" x14ac:dyDescent="0.2">
      <c r="A36" s="1150"/>
      <c r="B36" s="1150"/>
      <c r="C36" s="909" t="s">
        <v>129</v>
      </c>
      <c r="E36" s="912"/>
      <c r="F36" s="912"/>
      <c r="G36" s="1161"/>
      <c r="H36" s="1162"/>
      <c r="I36" s="969"/>
      <c r="J36" s="969"/>
    </row>
    <row r="37" spans="1:16" x14ac:dyDescent="0.2">
      <c r="A37" s="1150">
        <v>1410</v>
      </c>
      <c r="B37" s="1150"/>
      <c r="C37" s="338" t="s">
        <v>148</v>
      </c>
      <c r="E37" s="910">
        <f>ROUND('Subsidiary TB Converter '!C41,0)</f>
        <v>0</v>
      </c>
      <c r="F37" s="910">
        <f>ROUND('Subsidiary TB Converter '!D41,0)</f>
        <v>0</v>
      </c>
      <c r="G37" s="1161">
        <f>ROUND('Subsidiary TB Converter '!E41,0)</f>
        <v>0</v>
      </c>
      <c r="H37" s="1161"/>
      <c r="I37" s="966">
        <f t="shared" ref="I37:J39" si="3">ROUND(ABS(E37),0)</f>
        <v>0</v>
      </c>
      <c r="J37" s="966">
        <f t="shared" si="3"/>
        <v>0</v>
      </c>
    </row>
    <row r="38" spans="1:16" x14ac:dyDescent="0.2">
      <c r="A38" s="1150">
        <v>1450</v>
      </c>
      <c r="B38" s="1150"/>
      <c r="C38" s="338" t="s">
        <v>140</v>
      </c>
      <c r="E38" s="910">
        <f>ROUND('Subsidiary TB Converter '!C42,0)</f>
        <v>0</v>
      </c>
      <c r="F38" s="910">
        <f>ROUND('Subsidiary TB Converter '!D42,0)</f>
        <v>0</v>
      </c>
      <c r="G38" s="1161">
        <f>ROUND('Subsidiary TB Converter '!E42,0)</f>
        <v>0</v>
      </c>
      <c r="H38" s="1161"/>
      <c r="I38" s="966">
        <f t="shared" si="3"/>
        <v>0</v>
      </c>
      <c r="J38" s="966">
        <f t="shared" si="3"/>
        <v>0</v>
      </c>
    </row>
    <row r="39" spans="1:16" x14ac:dyDescent="0.2">
      <c r="A39" s="1150">
        <v>1430</v>
      </c>
      <c r="B39" s="1150"/>
      <c r="C39" s="338" t="s">
        <v>149</v>
      </c>
      <c r="E39" s="910">
        <f>ROUND('Subsidiary TB Converter '!C43,0)</f>
        <v>0</v>
      </c>
      <c r="F39" s="910">
        <f>ROUND('Subsidiary TB Converter '!D43,0)</f>
        <v>0</v>
      </c>
      <c r="G39" s="1161">
        <f>ROUND('Subsidiary TB Converter '!E43,0)</f>
        <v>0</v>
      </c>
      <c r="H39" s="1161"/>
      <c r="I39" s="966">
        <f t="shared" si="3"/>
        <v>0</v>
      </c>
      <c r="J39" s="966">
        <f t="shared" si="3"/>
        <v>0</v>
      </c>
    </row>
    <row r="40" spans="1:16" x14ac:dyDescent="0.2">
      <c r="A40" s="1150"/>
      <c r="B40" s="1150"/>
      <c r="C40" s="1163"/>
      <c r="D40" s="872"/>
      <c r="E40" s="1154"/>
      <c r="F40" s="1154"/>
      <c r="G40" s="1155"/>
      <c r="H40" s="1156"/>
      <c r="I40" s="969"/>
      <c r="J40" s="969"/>
    </row>
    <row r="41" spans="1:16" x14ac:dyDescent="0.2">
      <c r="A41" s="1150"/>
      <c r="B41" s="1150"/>
      <c r="C41" s="909" t="s">
        <v>150</v>
      </c>
      <c r="E41" s="912"/>
      <c r="F41" s="912"/>
      <c r="G41" s="1164"/>
      <c r="H41" s="1165"/>
      <c r="I41" s="975"/>
      <c r="J41" s="975"/>
    </row>
    <row r="42" spans="1:16" x14ac:dyDescent="0.2">
      <c r="A42" s="1150">
        <v>2024</v>
      </c>
      <c r="B42" s="1150"/>
      <c r="C42" s="1441" t="s">
        <v>151</v>
      </c>
      <c r="D42" s="924"/>
      <c r="E42" s="910">
        <f>ROUND('Subsidiary TB Converter '!C46,0)</f>
        <v>0</v>
      </c>
      <c r="F42" s="910">
        <f>ROUND('Subsidiary TB Converter '!D46,0)</f>
        <v>0</v>
      </c>
      <c r="G42" s="1161">
        <f>ROUND('Subsidiary TB Converter '!E46,0)</f>
        <v>0</v>
      </c>
      <c r="H42" s="1161"/>
      <c r="I42" s="966">
        <f t="shared" ref="I42:J45" si="4">ROUND(ABS(E42),0)</f>
        <v>0</v>
      </c>
      <c r="J42" s="966">
        <f t="shared" si="4"/>
        <v>0</v>
      </c>
    </row>
    <row r="43" spans="1:16" x14ac:dyDescent="0.2">
      <c r="A43" s="1150">
        <v>2032</v>
      </c>
      <c r="B43" s="1150"/>
      <c r="C43" s="338" t="s">
        <v>152</v>
      </c>
      <c r="E43" s="910">
        <f>ROUND('Subsidiary TB Converter '!C47,0)</f>
        <v>0</v>
      </c>
      <c r="F43" s="910">
        <f>ROUND('Subsidiary TB Converter '!D47,0)</f>
        <v>0</v>
      </c>
      <c r="G43" s="1161">
        <f>ROUND('Subsidiary TB Converter '!E47,0)</f>
        <v>0</v>
      </c>
      <c r="H43" s="1161"/>
      <c r="I43" s="966">
        <f t="shared" si="4"/>
        <v>0</v>
      </c>
      <c r="J43" s="966">
        <f t="shared" si="4"/>
        <v>0</v>
      </c>
    </row>
    <row r="44" spans="1:16" x14ac:dyDescent="0.2">
      <c r="A44" s="1150">
        <v>2034</v>
      </c>
      <c r="B44" s="1150"/>
      <c r="C44" s="338" t="s">
        <v>153</v>
      </c>
      <c r="E44" s="910">
        <f>ROUND('Subsidiary TB Converter '!C48,0)</f>
        <v>0</v>
      </c>
      <c r="F44" s="910">
        <f>ROUND('Subsidiary TB Converter '!D48,0)</f>
        <v>0</v>
      </c>
      <c r="G44" s="1161">
        <f>ROUND('Subsidiary TB Converter '!E48,0)</f>
        <v>0</v>
      </c>
      <c r="H44" s="1161"/>
      <c r="I44" s="966">
        <f t="shared" si="4"/>
        <v>0</v>
      </c>
      <c r="J44" s="966">
        <f t="shared" si="4"/>
        <v>0</v>
      </c>
    </row>
    <row r="45" spans="1:16" s="924" customFormat="1" ht="12.75" customHeight="1" x14ac:dyDescent="0.2">
      <c r="A45" s="1150">
        <v>2038</v>
      </c>
      <c r="B45" s="1150"/>
      <c r="C45" s="338" t="s">
        <v>154</v>
      </c>
      <c r="D45" s="587"/>
      <c r="E45" s="910">
        <f>ROUND('Subsidiary TB Converter '!C49,0)</f>
        <v>0</v>
      </c>
      <c r="F45" s="910">
        <f>ROUND('Subsidiary TB Converter '!D49,0)</f>
        <v>0</v>
      </c>
      <c r="G45" s="1161">
        <f>ROUND('Subsidiary TB Converter '!E49,0)</f>
        <v>0</v>
      </c>
      <c r="H45" s="1161"/>
      <c r="I45" s="966">
        <f t="shared" si="4"/>
        <v>0</v>
      </c>
      <c r="J45" s="966">
        <f t="shared" si="4"/>
        <v>0</v>
      </c>
      <c r="K45" s="587"/>
      <c r="L45" s="587"/>
      <c r="M45" s="587"/>
      <c r="N45" s="587"/>
      <c r="O45" s="587"/>
      <c r="P45" s="587"/>
    </row>
    <row r="46" spans="1:16" x14ac:dyDescent="0.2">
      <c r="A46" s="1150"/>
      <c r="B46" s="1150"/>
      <c r="C46" s="1163"/>
      <c r="D46" s="872"/>
      <c r="E46" s="1154"/>
      <c r="F46" s="1154"/>
      <c r="G46" s="1155"/>
      <c r="H46" s="1156"/>
      <c r="I46" s="969"/>
      <c r="J46" s="969"/>
    </row>
    <row r="47" spans="1:16" x14ac:dyDescent="0.2">
      <c r="A47" s="342"/>
      <c r="B47" s="342"/>
      <c r="C47" s="344" t="s">
        <v>155</v>
      </c>
      <c r="D47" s="275"/>
      <c r="E47" s="276"/>
      <c r="F47" s="276"/>
      <c r="G47" s="276"/>
      <c r="H47" s="361"/>
      <c r="I47" s="878"/>
      <c r="J47" s="878"/>
    </row>
    <row r="48" spans="1:16" x14ac:dyDescent="0.2">
      <c r="A48" s="1150"/>
      <c r="B48" s="1150"/>
      <c r="C48" s="909" t="s">
        <v>129</v>
      </c>
      <c r="E48" s="912"/>
      <c r="F48" s="912"/>
      <c r="G48" s="1161"/>
      <c r="H48" s="1162"/>
      <c r="I48" s="969"/>
      <c r="J48" s="969"/>
    </row>
    <row r="49" spans="1:16" ht="12.75" customHeight="1" x14ac:dyDescent="0.2">
      <c r="A49" s="1150">
        <v>1473</v>
      </c>
      <c r="B49" s="1150"/>
      <c r="C49" s="338" t="s">
        <v>156</v>
      </c>
      <c r="D49" s="339"/>
      <c r="E49" s="910">
        <f>ROUND('Subsidiary TB Converter '!C53,0)</f>
        <v>0</v>
      </c>
      <c r="F49" s="910">
        <f>ROUND('Subsidiary TB Converter '!D53,0)</f>
        <v>0</v>
      </c>
      <c r="G49" s="1158">
        <f>ROUND('Subsidiary TB Converter '!E53,0)</f>
        <v>0</v>
      </c>
      <c r="H49" s="1158"/>
      <c r="I49" s="966">
        <f>ROUND(ABS(E49),0)</f>
        <v>0</v>
      </c>
      <c r="J49" s="966">
        <f>ROUND(ABS(F49),0)</f>
        <v>0</v>
      </c>
    </row>
    <row r="50" spans="1:16" x14ac:dyDescent="0.2">
      <c r="A50" s="1150"/>
      <c r="B50" s="1150"/>
      <c r="C50" s="1163"/>
      <c r="D50" s="872"/>
      <c r="E50" s="1154"/>
      <c r="F50" s="1154"/>
      <c r="G50" s="1155"/>
      <c r="H50" s="1156"/>
      <c r="I50" s="969"/>
      <c r="J50" s="969"/>
    </row>
    <row r="51" spans="1:16" x14ac:dyDescent="0.2">
      <c r="A51" s="1150"/>
      <c r="B51" s="1150"/>
      <c r="C51" s="921" t="s">
        <v>143</v>
      </c>
      <c r="E51" s="910"/>
      <c r="F51" s="910"/>
      <c r="G51" s="1161"/>
      <c r="H51" s="1162"/>
      <c r="I51" s="969"/>
      <c r="J51" s="969"/>
    </row>
    <row r="52" spans="1:16" x14ac:dyDescent="0.2">
      <c r="A52" s="1150">
        <v>2052</v>
      </c>
      <c r="B52" s="1150"/>
      <c r="C52" s="1442" t="s">
        <v>157</v>
      </c>
      <c r="E52" s="910">
        <f>ROUND('Subsidiary TB Converter '!C56,0)</f>
        <v>0</v>
      </c>
      <c r="F52" s="910">
        <f>ROUND('Subsidiary TB Converter '!D56,0)</f>
        <v>0</v>
      </c>
      <c r="G52" s="1158">
        <f>ROUND('Subsidiary TB Converter '!E56,0)</f>
        <v>0</v>
      </c>
      <c r="H52" s="1158"/>
      <c r="I52" s="966">
        <f t="shared" ref="I52:J54" si="5">ROUND(ABS(E52),0)</f>
        <v>0</v>
      </c>
      <c r="J52" s="966">
        <f t="shared" si="5"/>
        <v>0</v>
      </c>
    </row>
    <row r="53" spans="1:16" x14ac:dyDescent="0.2">
      <c r="A53" s="1150">
        <v>2060</v>
      </c>
      <c r="B53" s="1150"/>
      <c r="C53" s="338" t="s">
        <v>154</v>
      </c>
      <c r="E53" s="910">
        <f>ROUND('Subsidiary TB Converter '!C57,0)</f>
        <v>0</v>
      </c>
      <c r="F53" s="910">
        <f>ROUND('Subsidiary TB Converter '!D57,0)</f>
        <v>0</v>
      </c>
      <c r="G53" s="1158">
        <f>ROUND('Subsidiary TB Converter '!E57,0)</f>
        <v>0</v>
      </c>
      <c r="H53" s="1158"/>
      <c r="I53" s="966">
        <f t="shared" si="5"/>
        <v>0</v>
      </c>
      <c r="J53" s="966">
        <f t="shared" si="5"/>
        <v>0</v>
      </c>
    </row>
    <row r="54" spans="1:16" x14ac:dyDescent="0.2">
      <c r="A54" s="1150">
        <v>2062</v>
      </c>
      <c r="B54" s="1150"/>
      <c r="C54" s="338" t="s">
        <v>158</v>
      </c>
      <c r="E54" s="910">
        <f>ROUND('Subsidiary TB Converter '!C58,0)</f>
        <v>0</v>
      </c>
      <c r="F54" s="910">
        <f>ROUND('Subsidiary TB Converter '!D58,0)</f>
        <v>0</v>
      </c>
      <c r="G54" s="1158">
        <f>ROUND('Subsidiary TB Converter '!E58,0)</f>
        <v>0</v>
      </c>
      <c r="H54" s="1158"/>
      <c r="I54" s="966">
        <f t="shared" si="5"/>
        <v>0</v>
      </c>
      <c r="J54" s="966">
        <f t="shared" si="5"/>
        <v>0</v>
      </c>
    </row>
    <row r="55" spans="1:16" x14ac:dyDescent="0.2">
      <c r="A55" s="1150"/>
      <c r="B55" s="1150"/>
      <c r="C55" s="872"/>
      <c r="D55" s="872"/>
      <c r="E55" s="1154"/>
      <c r="F55" s="1154"/>
      <c r="G55" s="1155"/>
      <c r="H55" s="1156"/>
      <c r="I55" s="969"/>
      <c r="J55" s="969"/>
    </row>
    <row r="56" spans="1:16" x14ac:dyDescent="0.2">
      <c r="A56" s="342"/>
      <c r="B56" s="342"/>
      <c r="C56" s="344" t="s">
        <v>159</v>
      </c>
      <c r="D56" s="275"/>
      <c r="E56" s="276"/>
      <c r="F56" s="276"/>
      <c r="G56" s="276"/>
      <c r="H56" s="361"/>
      <c r="I56" s="878"/>
      <c r="J56" s="878"/>
    </row>
    <row r="57" spans="1:16" x14ac:dyDescent="0.2">
      <c r="A57" s="1150"/>
      <c r="B57" s="1150"/>
      <c r="C57" s="909" t="s">
        <v>143</v>
      </c>
      <c r="E57" s="912"/>
      <c r="F57" s="912"/>
      <c r="G57" s="1161"/>
      <c r="H57" s="1162"/>
      <c r="I57" s="969"/>
      <c r="J57" s="969"/>
    </row>
    <row r="58" spans="1:16" x14ac:dyDescent="0.2">
      <c r="A58" s="1150">
        <v>2310</v>
      </c>
      <c r="B58" s="1150"/>
      <c r="C58" s="338" t="s">
        <v>160</v>
      </c>
      <c r="E58" s="910">
        <f>ROUND('Subsidiary TB Converter '!C62,0)</f>
        <v>0</v>
      </c>
      <c r="F58" s="910">
        <f>ROUND('Subsidiary TB Converter '!D62,0)</f>
        <v>0</v>
      </c>
      <c r="G58" s="1158">
        <f>ROUND('Subsidiary TB Converter '!E62,0)</f>
        <v>0</v>
      </c>
      <c r="H58" s="1158"/>
      <c r="I58" s="966">
        <f t="shared" ref="I58:J63" si="6">ROUND(ABS(E58),0)</f>
        <v>0</v>
      </c>
      <c r="J58" s="966">
        <f t="shared" si="6"/>
        <v>0</v>
      </c>
    </row>
    <row r="59" spans="1:16" x14ac:dyDescent="0.2">
      <c r="A59" s="1150">
        <v>2320</v>
      </c>
      <c r="B59" s="1150"/>
      <c r="C59" s="338" t="s">
        <v>161</v>
      </c>
      <c r="E59" s="910">
        <f>ROUND('Subsidiary TB Converter '!C63,0)</f>
        <v>0</v>
      </c>
      <c r="F59" s="910">
        <f>ROUND('Subsidiary TB Converter '!D63,0)</f>
        <v>0</v>
      </c>
      <c r="G59" s="1158">
        <f>ROUND('Subsidiary TB Converter '!E63,0)</f>
        <v>0</v>
      </c>
      <c r="H59" s="1158"/>
      <c r="I59" s="966">
        <f t="shared" si="6"/>
        <v>0</v>
      </c>
      <c r="J59" s="966">
        <f t="shared" si="6"/>
        <v>0</v>
      </c>
    </row>
    <row r="60" spans="1:16" x14ac:dyDescent="0.2">
      <c r="A60" s="1150">
        <v>2325</v>
      </c>
      <c r="B60" s="1150"/>
      <c r="C60" s="338" t="s">
        <v>162</v>
      </c>
      <c r="E60" s="910">
        <f>ROUND('Subsidiary TB Converter '!C64,0)</f>
        <v>0</v>
      </c>
      <c r="F60" s="910">
        <f>ROUND('Subsidiary TB Converter '!D64,0)</f>
        <v>0</v>
      </c>
      <c r="G60" s="1158">
        <f>ROUND('Subsidiary TB Converter '!E64,0)</f>
        <v>0</v>
      </c>
      <c r="H60" s="1158"/>
      <c r="I60" s="966">
        <f t="shared" si="6"/>
        <v>0</v>
      </c>
      <c r="J60" s="966">
        <f t="shared" si="6"/>
        <v>0</v>
      </c>
    </row>
    <row r="61" spans="1:16" s="924" customFormat="1" x14ac:dyDescent="0.2">
      <c r="A61" s="1150">
        <v>2350</v>
      </c>
      <c r="B61" s="1150"/>
      <c r="C61" s="338" t="s">
        <v>114</v>
      </c>
      <c r="D61" s="587"/>
      <c r="E61" s="910">
        <f>ROUND('Subsidiary TB Converter '!C65,0)</f>
        <v>0</v>
      </c>
      <c r="F61" s="910">
        <f>ROUND('Subsidiary TB Converter '!D65,0)</f>
        <v>0</v>
      </c>
      <c r="G61" s="1158">
        <f>ROUND('Subsidiary TB Converter '!E65,0)</f>
        <v>0</v>
      </c>
      <c r="H61" s="1158"/>
      <c r="I61" s="966">
        <f t="shared" si="6"/>
        <v>0</v>
      </c>
      <c r="J61" s="966">
        <f t="shared" si="6"/>
        <v>0</v>
      </c>
      <c r="K61" s="587"/>
      <c r="L61" s="587"/>
      <c r="M61" s="587"/>
      <c r="N61" s="587"/>
      <c r="O61" s="587"/>
      <c r="P61" s="587"/>
    </row>
    <row r="62" spans="1:16" x14ac:dyDescent="0.2">
      <c r="A62" s="1150">
        <v>2370</v>
      </c>
      <c r="B62" s="1150"/>
      <c r="C62" s="338" t="s">
        <v>163</v>
      </c>
      <c r="E62" s="910">
        <f>ROUND('Subsidiary TB Converter '!C66,0)</f>
        <v>0</v>
      </c>
      <c r="F62" s="910">
        <f>ROUND('Subsidiary TB Converter '!D66,0)</f>
        <v>0</v>
      </c>
      <c r="G62" s="1158">
        <f>ROUND('Subsidiary TB Converter '!E66,0)</f>
        <v>0</v>
      </c>
      <c r="H62" s="1158"/>
      <c r="I62" s="966">
        <f t="shared" si="6"/>
        <v>0</v>
      </c>
      <c r="J62" s="966">
        <f t="shared" si="6"/>
        <v>0</v>
      </c>
    </row>
    <row r="63" spans="1:16" x14ac:dyDescent="0.2">
      <c r="A63" s="1150">
        <v>2380</v>
      </c>
      <c r="B63" s="1150"/>
      <c r="C63" s="338" t="s">
        <v>164</v>
      </c>
      <c r="E63" s="910">
        <f>ROUND('Subsidiary TB Converter '!C67,0)</f>
        <v>0</v>
      </c>
      <c r="F63" s="910">
        <f>ROUND('Subsidiary TB Converter '!D67,0)</f>
        <v>0</v>
      </c>
      <c r="G63" s="1158">
        <f>ROUND('Subsidiary TB Converter '!E67,0)</f>
        <v>0</v>
      </c>
      <c r="H63" s="1158"/>
      <c r="I63" s="966">
        <f t="shared" si="6"/>
        <v>0</v>
      </c>
      <c r="J63" s="966">
        <f t="shared" si="6"/>
        <v>0</v>
      </c>
    </row>
    <row r="64" spans="1:16" x14ac:dyDescent="0.2">
      <c r="A64" s="1150"/>
      <c r="B64" s="1150"/>
      <c r="C64" s="872"/>
      <c r="D64" s="872"/>
      <c r="E64" s="1154"/>
      <c r="F64" s="1154"/>
      <c r="G64" s="1155"/>
      <c r="H64" s="1156"/>
      <c r="I64" s="960"/>
      <c r="J64" s="960"/>
    </row>
    <row r="65" spans="1:16" x14ac:dyDescent="0.2">
      <c r="A65" s="342"/>
      <c r="B65" s="342"/>
      <c r="C65" s="344" t="s">
        <v>165</v>
      </c>
      <c r="D65" s="275"/>
      <c r="E65" s="276"/>
      <c r="F65" s="276"/>
      <c r="G65" s="276"/>
      <c r="H65" s="361"/>
      <c r="I65" s="878"/>
      <c r="J65" s="878"/>
    </row>
    <row r="66" spans="1:16" x14ac:dyDescent="0.2">
      <c r="A66" s="1150"/>
      <c r="B66" s="1150"/>
      <c r="C66" s="909" t="s">
        <v>143</v>
      </c>
      <c r="E66" s="912"/>
      <c r="F66" s="912"/>
      <c r="G66" s="1161"/>
      <c r="H66" s="1162"/>
      <c r="I66" s="969"/>
      <c r="J66" s="969"/>
    </row>
    <row r="67" spans="1:16" x14ac:dyDescent="0.2">
      <c r="A67" s="1150">
        <v>2120</v>
      </c>
      <c r="B67" s="1150"/>
      <c r="C67" s="338" t="s">
        <v>166</v>
      </c>
      <c r="E67" s="910">
        <f>ROUND('Subsidiary TB Converter '!C71,0)</f>
        <v>0</v>
      </c>
      <c r="F67" s="910">
        <f>ROUND('Subsidiary TB Converter '!D71,0)</f>
        <v>0</v>
      </c>
      <c r="G67" s="1158">
        <f>ROUND('Subsidiary TB Converter '!E71,0)</f>
        <v>0</v>
      </c>
      <c r="H67" s="1158"/>
      <c r="I67" s="966">
        <f t="shared" ref="I67:J79" si="7">ROUND(ABS(E67),0)</f>
        <v>0</v>
      </c>
      <c r="J67" s="966">
        <f t="shared" si="7"/>
        <v>0</v>
      </c>
    </row>
    <row r="68" spans="1:16" x14ac:dyDescent="0.2">
      <c r="A68" s="1150">
        <v>2130</v>
      </c>
      <c r="B68" s="1150"/>
      <c r="C68" s="338" t="s">
        <v>167</v>
      </c>
      <c r="E68" s="910">
        <f>ROUND('Subsidiary TB Converter '!C72,0)</f>
        <v>0</v>
      </c>
      <c r="F68" s="910">
        <f>ROUND('Subsidiary TB Converter '!D72,0)</f>
        <v>0</v>
      </c>
      <c r="G68" s="1158">
        <f>ROUND('Subsidiary TB Converter '!E72,0)</f>
        <v>0</v>
      </c>
      <c r="H68" s="1158"/>
      <c r="I68" s="966">
        <f t="shared" si="7"/>
        <v>0</v>
      </c>
      <c r="J68" s="966">
        <f t="shared" si="7"/>
        <v>0</v>
      </c>
    </row>
    <row r="69" spans="1:16" ht="12.75" customHeight="1" x14ac:dyDescent="0.2">
      <c r="A69" s="1150">
        <v>2135</v>
      </c>
      <c r="B69" s="1150"/>
      <c r="C69" s="338" t="s">
        <v>168</v>
      </c>
      <c r="E69" s="910">
        <f>ROUND('Subsidiary TB Converter '!C73,0)</f>
        <v>0</v>
      </c>
      <c r="F69" s="910">
        <f>ROUND('Subsidiary TB Converter '!D73,0)</f>
        <v>0</v>
      </c>
      <c r="G69" s="1158">
        <f>ROUND('Subsidiary TB Converter '!E73,0)</f>
        <v>0</v>
      </c>
      <c r="H69" s="1158"/>
      <c r="I69" s="966">
        <f t="shared" si="7"/>
        <v>0</v>
      </c>
      <c r="J69" s="966">
        <f t="shared" si="7"/>
        <v>0</v>
      </c>
    </row>
    <row r="70" spans="1:16" ht="12.75" customHeight="1" x14ac:dyDescent="0.2">
      <c r="A70" s="1166">
        <v>2136</v>
      </c>
      <c r="B70" s="1166"/>
      <c r="C70" s="78" t="s">
        <v>108</v>
      </c>
      <c r="D70" s="52"/>
      <c r="E70" s="910">
        <f>ROUND('Subsidiary TB Converter '!C74,0)</f>
        <v>0</v>
      </c>
      <c r="F70" s="910">
        <f>ROUND('Subsidiary TB Converter '!D74,0)</f>
        <v>0</v>
      </c>
      <c r="G70" s="1158">
        <f>ROUND('Subsidiary TB Converter '!E74,0)</f>
        <v>0</v>
      </c>
      <c r="H70" s="1158"/>
      <c r="I70" s="1092">
        <f t="shared" si="7"/>
        <v>0</v>
      </c>
      <c r="J70" s="1092">
        <f t="shared" si="7"/>
        <v>0</v>
      </c>
    </row>
    <row r="71" spans="1:16" x14ac:dyDescent="0.2">
      <c r="A71" s="1150">
        <v>2140</v>
      </c>
      <c r="B71" s="1150"/>
      <c r="C71" s="338" t="s">
        <v>169</v>
      </c>
      <c r="E71" s="910">
        <f>ROUND('Subsidiary TB Converter '!C75,0)</f>
        <v>0</v>
      </c>
      <c r="F71" s="910">
        <f>ROUND('Subsidiary TB Converter '!D75,0)</f>
        <v>0</v>
      </c>
      <c r="G71" s="1158">
        <f>ROUND('Subsidiary TB Converter '!E75,0)</f>
        <v>0</v>
      </c>
      <c r="H71" s="1158"/>
      <c r="I71" s="966">
        <f t="shared" si="7"/>
        <v>0</v>
      </c>
      <c r="J71" s="966">
        <f t="shared" si="7"/>
        <v>0</v>
      </c>
    </row>
    <row r="72" spans="1:16" x14ac:dyDescent="0.2">
      <c r="A72" s="1150">
        <v>2150</v>
      </c>
      <c r="B72" s="1150"/>
      <c r="C72" s="338" t="s">
        <v>170</v>
      </c>
      <c r="E72" s="910">
        <f>ROUND('Subsidiary TB Converter '!C76,0)</f>
        <v>0</v>
      </c>
      <c r="F72" s="910">
        <f>ROUND('Subsidiary TB Converter '!D76,0)</f>
        <v>0</v>
      </c>
      <c r="G72" s="1158">
        <f>ROUND('Subsidiary TB Converter '!E76,0)</f>
        <v>0</v>
      </c>
      <c r="H72" s="1158"/>
      <c r="I72" s="966">
        <f t="shared" si="7"/>
        <v>0</v>
      </c>
      <c r="J72" s="966">
        <f t="shared" si="7"/>
        <v>0</v>
      </c>
    </row>
    <row r="73" spans="1:16" x14ac:dyDescent="0.2">
      <c r="A73" s="1150">
        <v>2170</v>
      </c>
      <c r="B73" s="1150"/>
      <c r="C73" s="338" t="s">
        <v>171</v>
      </c>
      <c r="E73" s="910">
        <f>ROUND('Subsidiary TB Converter '!C77,0)</f>
        <v>0</v>
      </c>
      <c r="F73" s="910">
        <f>ROUND('Subsidiary TB Converter '!D77,0)</f>
        <v>0</v>
      </c>
      <c r="G73" s="1158">
        <f>ROUND('Subsidiary TB Converter '!E77,0)</f>
        <v>0</v>
      </c>
      <c r="H73" s="1158"/>
      <c r="I73" s="966">
        <f t="shared" si="7"/>
        <v>0</v>
      </c>
      <c r="J73" s="966">
        <f t="shared" si="7"/>
        <v>0</v>
      </c>
    </row>
    <row r="74" spans="1:16" x14ac:dyDescent="0.2">
      <c r="A74" s="1150">
        <v>2155</v>
      </c>
      <c r="B74" s="1150"/>
      <c r="C74" s="338" t="s">
        <v>172</v>
      </c>
      <c r="E74" s="910">
        <f>ROUND('Subsidiary TB Converter '!C78,0)</f>
        <v>0</v>
      </c>
      <c r="F74" s="910">
        <f>ROUND('Subsidiary TB Converter '!D78,0)</f>
        <v>0</v>
      </c>
      <c r="G74" s="1158">
        <f>ROUND('Subsidiary TB Converter '!E78,0)</f>
        <v>0</v>
      </c>
      <c r="H74" s="1158"/>
      <c r="I74" s="966">
        <f t="shared" si="7"/>
        <v>0</v>
      </c>
      <c r="J74" s="966">
        <f t="shared" si="7"/>
        <v>0</v>
      </c>
    </row>
    <row r="75" spans="1:16" x14ac:dyDescent="0.2">
      <c r="A75" s="1150">
        <v>2175</v>
      </c>
      <c r="B75" s="1150"/>
      <c r="C75" s="338" t="s">
        <v>106</v>
      </c>
      <c r="E75" s="910">
        <f>ROUND('Subsidiary TB Converter '!C79,0)</f>
        <v>0</v>
      </c>
      <c r="F75" s="910">
        <f>ROUND('Subsidiary TB Converter '!D79,0)</f>
        <v>0</v>
      </c>
      <c r="G75" s="1158">
        <f>ROUND('Subsidiary TB Converter '!E79,0)</f>
        <v>0</v>
      </c>
      <c r="H75" s="1158"/>
      <c r="I75" s="966">
        <f t="shared" si="7"/>
        <v>0</v>
      </c>
      <c r="J75" s="966">
        <f t="shared" si="7"/>
        <v>0</v>
      </c>
    </row>
    <row r="76" spans="1:16" x14ac:dyDescent="0.2">
      <c r="A76" s="1150">
        <v>2160</v>
      </c>
      <c r="B76" s="1150"/>
      <c r="C76" s="338" t="s">
        <v>173</v>
      </c>
      <c r="E76" s="910">
        <f>ROUND('Subsidiary TB Converter '!C80,0)</f>
        <v>0</v>
      </c>
      <c r="F76" s="910">
        <f>ROUND('Subsidiary TB Converter '!D80,0)</f>
        <v>0</v>
      </c>
      <c r="G76" s="1158">
        <f>ROUND('Subsidiary TB Converter '!E80,0)</f>
        <v>0</v>
      </c>
      <c r="H76" s="1158"/>
      <c r="I76" s="966">
        <f t="shared" si="7"/>
        <v>0</v>
      </c>
      <c r="J76" s="966">
        <f t="shared" si="7"/>
        <v>0</v>
      </c>
    </row>
    <row r="77" spans="1:16" x14ac:dyDescent="0.2">
      <c r="A77" s="1150">
        <v>2180</v>
      </c>
      <c r="B77" s="1150"/>
      <c r="C77" s="338" t="s">
        <v>163</v>
      </c>
      <c r="E77" s="910">
        <f>ROUND('Subsidiary TB Converter '!C81,0)</f>
        <v>0</v>
      </c>
      <c r="F77" s="910">
        <f>ROUND('Subsidiary TB Converter '!D81,0)</f>
        <v>0</v>
      </c>
      <c r="G77" s="1158">
        <f>ROUND('Subsidiary TB Converter '!E81,0)</f>
        <v>0</v>
      </c>
      <c r="H77" s="1158"/>
      <c r="I77" s="966">
        <f t="shared" si="7"/>
        <v>0</v>
      </c>
      <c r="J77" s="966">
        <f t="shared" si="7"/>
        <v>0</v>
      </c>
    </row>
    <row r="78" spans="1:16" s="924" customFormat="1" x14ac:dyDescent="0.2">
      <c r="A78" s="1150">
        <v>2195</v>
      </c>
      <c r="B78" s="1150"/>
      <c r="C78" s="338" t="s">
        <v>109</v>
      </c>
      <c r="D78" s="587"/>
      <c r="E78" s="910">
        <f>ROUND('Subsidiary TB Converter '!C82,0)</f>
        <v>0</v>
      </c>
      <c r="F78" s="910">
        <f>ROUND('Subsidiary TB Converter '!D82,0)</f>
        <v>0</v>
      </c>
      <c r="G78" s="1158">
        <f>ROUND('Subsidiary TB Converter '!E82,0)</f>
        <v>0</v>
      </c>
      <c r="H78" s="1158"/>
      <c r="I78" s="966">
        <f t="shared" si="7"/>
        <v>0</v>
      </c>
      <c r="J78" s="966">
        <f t="shared" si="7"/>
        <v>0</v>
      </c>
      <c r="K78" s="587"/>
      <c r="L78" s="587"/>
      <c r="M78" s="587"/>
      <c r="N78" s="587"/>
      <c r="O78" s="587"/>
      <c r="P78" s="587"/>
    </row>
    <row r="79" spans="1:16" s="924" customFormat="1" x14ac:dyDescent="0.2">
      <c r="A79" s="1150">
        <v>2110</v>
      </c>
      <c r="B79" s="1150"/>
      <c r="C79" s="338" t="s">
        <v>174</v>
      </c>
      <c r="D79" s="587"/>
      <c r="E79" s="910">
        <f>ROUND('Subsidiary TB Converter '!C83,0)</f>
        <v>0</v>
      </c>
      <c r="F79" s="910">
        <f>ROUND('Subsidiary TB Converter '!D83,0)</f>
        <v>0</v>
      </c>
      <c r="G79" s="1158">
        <f>ROUND('Subsidiary TB Converter '!E83,0)</f>
        <v>0</v>
      </c>
      <c r="H79" s="1158"/>
      <c r="I79" s="966">
        <f t="shared" si="7"/>
        <v>0</v>
      </c>
      <c r="J79" s="966">
        <f t="shared" si="7"/>
        <v>0</v>
      </c>
      <c r="K79" s="587"/>
      <c r="L79" s="587"/>
      <c r="M79" s="587"/>
      <c r="N79" s="587"/>
      <c r="O79" s="587"/>
      <c r="P79" s="587"/>
    </row>
    <row r="80" spans="1:16" s="924" customFormat="1" x14ac:dyDescent="0.2">
      <c r="A80" s="1150"/>
      <c r="B80" s="1150"/>
      <c r="C80" s="872"/>
      <c r="D80" s="872"/>
      <c r="E80" s="1154"/>
      <c r="F80" s="1154"/>
      <c r="G80" s="1155"/>
      <c r="H80" s="1156"/>
      <c r="I80" s="960"/>
      <c r="J80" s="960"/>
      <c r="K80" s="587"/>
      <c r="L80" s="587"/>
      <c r="M80" s="587"/>
      <c r="N80" s="587"/>
      <c r="O80" s="587"/>
      <c r="P80" s="587"/>
    </row>
    <row r="81" spans="1:16" x14ac:dyDescent="0.2">
      <c r="A81" s="342"/>
      <c r="B81" s="342"/>
      <c r="C81" s="344" t="s">
        <v>175</v>
      </c>
      <c r="D81" s="275"/>
      <c r="E81" s="276"/>
      <c r="F81" s="276"/>
      <c r="G81" s="276"/>
      <c r="H81" s="361"/>
      <c r="I81" s="878"/>
      <c r="J81" s="878"/>
    </row>
    <row r="82" spans="1:16" x14ac:dyDescent="0.2">
      <c r="A82" s="1150"/>
      <c r="B82" s="1150"/>
      <c r="C82" s="909" t="s">
        <v>129</v>
      </c>
      <c r="E82" s="912"/>
      <c r="F82" s="912"/>
      <c r="G82" s="1161"/>
      <c r="H82" s="1162"/>
      <c r="I82" s="969"/>
      <c r="J82" s="969"/>
    </row>
    <row r="83" spans="1:16" x14ac:dyDescent="0.2">
      <c r="A83" s="1150">
        <v>1710</v>
      </c>
      <c r="B83" s="1150"/>
      <c r="C83" s="338" t="s">
        <v>105</v>
      </c>
      <c r="E83" s="910">
        <f>ROUND('Subsidiary TB Converter '!C87,0)</f>
        <v>0</v>
      </c>
      <c r="F83" s="910">
        <f>ROUND('Subsidiary TB Converter '!D87,0)</f>
        <v>0</v>
      </c>
      <c r="G83" s="1161">
        <f>ROUND('Subsidiary TB Converter '!E87,0)</f>
        <v>0</v>
      </c>
      <c r="H83" s="1161"/>
      <c r="I83" s="966">
        <f>ROUND(ABS(E83),0)</f>
        <v>0</v>
      </c>
      <c r="J83" s="966">
        <f>ROUND(ABS(F83),0)</f>
        <v>0</v>
      </c>
    </row>
    <row r="84" spans="1:16" x14ac:dyDescent="0.2">
      <c r="A84" s="1150">
        <v>1320</v>
      </c>
      <c r="B84" s="1150"/>
      <c r="C84" s="338" t="s">
        <v>176</v>
      </c>
      <c r="E84" s="910">
        <f>ROUND('Subsidiary TB Converter '!C88,0)</f>
        <v>0</v>
      </c>
      <c r="F84" s="910">
        <f>ROUND('Subsidiary TB Converter '!D88,0)</f>
        <v>0</v>
      </c>
      <c r="G84" s="1161">
        <f>ROUND('Subsidiary TB Converter '!E88,0)</f>
        <v>0</v>
      </c>
      <c r="H84" s="1161"/>
      <c r="I84" s="966">
        <f t="shared" ref="I84:J87" si="8">ROUND(ABS(E84),0)</f>
        <v>0</v>
      </c>
      <c r="J84" s="966">
        <f t="shared" si="8"/>
        <v>0</v>
      </c>
    </row>
    <row r="85" spans="1:16" s="52" customFormat="1" x14ac:dyDescent="0.2">
      <c r="A85" s="1166">
        <v>1330</v>
      </c>
      <c r="B85" s="1166"/>
      <c r="C85" s="78" t="s">
        <v>177</v>
      </c>
      <c r="E85" s="910">
        <f>ROUND('Subsidiary TB Converter '!C89,0)</f>
        <v>0</v>
      </c>
      <c r="F85" s="910">
        <f>ROUND('Subsidiary TB Converter '!D89,0)</f>
        <v>0</v>
      </c>
      <c r="G85" s="1161">
        <f>ROUND('Subsidiary TB Converter '!E89,0)</f>
        <v>0</v>
      </c>
      <c r="H85" s="1161"/>
      <c r="I85" s="190"/>
      <c r="J85" s="190"/>
      <c r="K85" s="190"/>
    </row>
    <row r="86" spans="1:16" x14ac:dyDescent="0.2">
      <c r="A86" s="1150">
        <v>1720</v>
      </c>
      <c r="B86" s="1150"/>
      <c r="C86" s="338" t="s">
        <v>140</v>
      </c>
      <c r="E86" s="910">
        <f>ROUND('Subsidiary TB Converter '!C90,0)</f>
        <v>0</v>
      </c>
      <c r="F86" s="910">
        <f>ROUND('Subsidiary TB Converter '!D90,0)</f>
        <v>0</v>
      </c>
      <c r="G86" s="1161">
        <f>ROUND('Subsidiary TB Converter '!E90,0)</f>
        <v>0</v>
      </c>
      <c r="H86" s="1161"/>
      <c r="I86" s="966">
        <f t="shared" si="8"/>
        <v>0</v>
      </c>
      <c r="J86" s="966">
        <f t="shared" si="8"/>
        <v>0</v>
      </c>
    </row>
    <row r="87" spans="1:16" x14ac:dyDescent="0.2">
      <c r="A87" s="1150">
        <v>1703</v>
      </c>
      <c r="B87" s="1150"/>
      <c r="C87" s="338" t="s">
        <v>178</v>
      </c>
      <c r="E87" s="910">
        <f>ROUND('Subsidiary TB Converter '!C91,0)</f>
        <v>0</v>
      </c>
      <c r="F87" s="910">
        <f>ROUND('Subsidiary TB Converter '!D91,0)</f>
        <v>0</v>
      </c>
      <c r="G87" s="1153">
        <f>ROUND('Subsidiary TB Converter '!E91,0)</f>
        <v>0</v>
      </c>
      <c r="H87" s="1153"/>
      <c r="I87" s="966">
        <f t="shared" si="8"/>
        <v>0</v>
      </c>
      <c r="J87" s="966">
        <f t="shared" si="8"/>
        <v>0</v>
      </c>
    </row>
    <row r="88" spans="1:16" x14ac:dyDescent="0.2">
      <c r="A88" s="1150"/>
      <c r="B88" s="1150"/>
      <c r="C88" s="909"/>
      <c r="E88" s="912"/>
      <c r="F88" s="912"/>
      <c r="G88" s="1161"/>
      <c r="H88" s="1162"/>
      <c r="I88" s="969"/>
      <c r="J88" s="969"/>
    </row>
    <row r="89" spans="1:16" x14ac:dyDescent="0.2">
      <c r="A89" s="1150"/>
      <c r="B89" s="1150"/>
      <c r="C89" s="909" t="s">
        <v>143</v>
      </c>
      <c r="E89" s="912"/>
      <c r="F89" s="912"/>
      <c r="G89" s="1161"/>
      <c r="H89" s="1162"/>
      <c r="I89" s="969"/>
      <c r="J89" s="969"/>
    </row>
    <row r="90" spans="1:16" s="924" customFormat="1" x14ac:dyDescent="0.2">
      <c r="A90" s="1150">
        <v>2090</v>
      </c>
      <c r="B90" s="1150"/>
      <c r="C90" s="338" t="s">
        <v>179</v>
      </c>
      <c r="D90" s="587"/>
      <c r="E90" s="910">
        <f>ROUND('Subsidiary TB Converter '!C94,0)</f>
        <v>0</v>
      </c>
      <c r="F90" s="910">
        <f>ROUND('Subsidiary TB Converter '!D94,0)</f>
        <v>0</v>
      </c>
      <c r="G90" s="1161">
        <f>ROUND('Subsidiary TB Converter '!E94,0)</f>
        <v>0</v>
      </c>
      <c r="H90" s="1161"/>
      <c r="I90" s="966">
        <f t="shared" ref="I90:J96" si="9">ROUND(ABS(E90),0)</f>
        <v>0</v>
      </c>
      <c r="J90" s="966">
        <f t="shared" si="9"/>
        <v>0</v>
      </c>
      <c r="K90" s="587"/>
      <c r="L90" s="587"/>
      <c r="M90" s="587"/>
      <c r="N90" s="587"/>
      <c r="O90" s="587"/>
      <c r="P90" s="587"/>
    </row>
    <row r="91" spans="1:16" x14ac:dyDescent="0.2">
      <c r="A91" s="1150">
        <v>2084</v>
      </c>
      <c r="B91" s="1150"/>
      <c r="C91" s="338" t="s">
        <v>180</v>
      </c>
      <c r="E91" s="910">
        <f>ROUND('Subsidiary TB Converter '!C95,0)</f>
        <v>0</v>
      </c>
      <c r="F91" s="910">
        <f>ROUND('Subsidiary TB Converter '!D95,0)</f>
        <v>0</v>
      </c>
      <c r="G91" s="1161">
        <f>ROUND('Subsidiary TB Converter '!E95,0)</f>
        <v>0</v>
      </c>
      <c r="H91" s="1161"/>
      <c r="I91" s="966">
        <f t="shared" si="9"/>
        <v>0</v>
      </c>
      <c r="J91" s="966">
        <f t="shared" si="9"/>
        <v>0</v>
      </c>
    </row>
    <row r="92" spans="1:16" x14ac:dyDescent="0.2">
      <c r="A92" s="1150">
        <v>2070</v>
      </c>
      <c r="B92" s="1150"/>
      <c r="C92" s="338" t="s">
        <v>181</v>
      </c>
      <c r="E92" s="910">
        <f>ROUND('Subsidiary TB Converter '!C96,0)</f>
        <v>0</v>
      </c>
      <c r="F92" s="910">
        <f>ROUND('Subsidiary TB Converter '!D96,0)</f>
        <v>0</v>
      </c>
      <c r="G92" s="1161">
        <f>ROUND('Subsidiary TB Converter '!E96,0)</f>
        <v>0</v>
      </c>
      <c r="H92" s="1161"/>
      <c r="I92" s="966">
        <f t="shared" si="9"/>
        <v>0</v>
      </c>
      <c r="J92" s="966">
        <f t="shared" si="9"/>
        <v>0</v>
      </c>
    </row>
    <row r="93" spans="1:16" s="52" customFormat="1" x14ac:dyDescent="0.2">
      <c r="A93" s="1166">
        <v>2076</v>
      </c>
      <c r="B93" s="1166"/>
      <c r="C93" s="78" t="s">
        <v>315</v>
      </c>
      <c r="E93" s="910">
        <f>ROUND('Subsidiary TB Converter '!C97,0)</f>
        <v>0</v>
      </c>
      <c r="F93" s="910">
        <f>ROUND('Subsidiary TB Converter '!D97,0)</f>
        <v>0</v>
      </c>
      <c r="G93" s="1161">
        <f>ROUND('Subsidiary TB Converter '!E97,0)</f>
        <v>0</v>
      </c>
      <c r="H93" s="1161"/>
      <c r="I93" s="1092">
        <f>ROUND(ABS(E93),0)</f>
        <v>0</v>
      </c>
      <c r="J93" s="1092">
        <f>ROUND(ABS(F93),0)</f>
        <v>0</v>
      </c>
    </row>
    <row r="94" spans="1:16" s="63" customFormat="1" x14ac:dyDescent="0.2">
      <c r="A94" s="1166">
        <v>2082</v>
      </c>
      <c r="B94" s="1166"/>
      <c r="C94" s="78" t="s">
        <v>316</v>
      </c>
      <c r="E94" s="910">
        <f>ROUND('Subsidiary TB Converter '!C98,0)</f>
        <v>0</v>
      </c>
      <c r="F94" s="910">
        <f>ROUND('Subsidiary TB Converter '!D98,0)</f>
        <v>0</v>
      </c>
      <c r="G94" s="1161">
        <f>ROUND('Subsidiary TB Converter '!E98,0)</f>
        <v>0</v>
      </c>
      <c r="H94" s="1161"/>
      <c r="I94" s="1092">
        <f t="shared" si="9"/>
        <v>0</v>
      </c>
      <c r="J94" s="1092">
        <f t="shared" si="9"/>
        <v>0</v>
      </c>
      <c r="K94" s="52"/>
      <c r="L94" s="52"/>
      <c r="M94" s="52"/>
      <c r="N94" s="52"/>
      <c r="O94" s="52"/>
      <c r="P94" s="52"/>
    </row>
    <row r="95" spans="1:16" s="63" customFormat="1" x14ac:dyDescent="0.2">
      <c r="A95" s="1166">
        <v>2086</v>
      </c>
      <c r="B95" s="1166"/>
      <c r="C95" s="78" t="s">
        <v>184</v>
      </c>
      <c r="E95" s="910">
        <f>ROUND('Subsidiary TB Converter '!C99,0)</f>
        <v>0</v>
      </c>
      <c r="F95" s="910">
        <f>ROUND('Subsidiary TB Converter '!D99,0)</f>
        <v>0</v>
      </c>
      <c r="G95" s="1161">
        <f>ROUND('Subsidiary TB Converter '!E99,0)</f>
        <v>0</v>
      </c>
      <c r="H95" s="1161"/>
      <c r="I95" s="1092">
        <f>ROUND(ABS(E95),0)</f>
        <v>0</v>
      </c>
      <c r="J95" s="1092">
        <f>ROUND(ABS(F95),0)</f>
        <v>0</v>
      </c>
      <c r="K95" s="52"/>
      <c r="L95" s="52"/>
      <c r="M95" s="52"/>
      <c r="N95" s="52"/>
      <c r="O95" s="52"/>
      <c r="P95" s="52"/>
    </row>
    <row r="96" spans="1:16" s="922" customFormat="1" x14ac:dyDescent="0.2">
      <c r="A96" s="1150">
        <v>2185</v>
      </c>
      <c r="B96" s="1150"/>
      <c r="C96" s="338" t="s">
        <v>185</v>
      </c>
      <c r="E96" s="910">
        <f>ROUND('Subsidiary TB Converter '!C100,0)</f>
        <v>0</v>
      </c>
      <c r="F96" s="910">
        <f>ROUND('Subsidiary TB Converter '!D100,0)</f>
        <v>0</v>
      </c>
      <c r="G96" s="1161">
        <f>ROUND('Subsidiary TB Converter '!E100,0)</f>
        <v>0</v>
      </c>
      <c r="H96" s="1161"/>
      <c r="I96" s="966">
        <f t="shared" si="9"/>
        <v>0</v>
      </c>
      <c r="J96" s="966">
        <f t="shared" si="9"/>
        <v>0</v>
      </c>
      <c r="K96" s="587"/>
      <c r="L96" s="587"/>
      <c r="M96" s="587"/>
      <c r="N96" s="587"/>
      <c r="O96" s="587"/>
      <c r="P96" s="587"/>
    </row>
    <row r="97" spans="1:16" s="922" customFormat="1" x14ac:dyDescent="0.2">
      <c r="A97" s="1150"/>
      <c r="B97" s="1150"/>
      <c r="C97" s="338"/>
      <c r="E97" s="912"/>
      <c r="F97" s="912"/>
      <c r="G97" s="1161"/>
      <c r="H97" s="1161"/>
      <c r="I97" s="966"/>
      <c r="J97" s="966"/>
      <c r="K97" s="587"/>
      <c r="L97" s="587"/>
      <c r="M97" s="587"/>
      <c r="N97" s="587"/>
      <c r="O97" s="587"/>
      <c r="P97" s="587"/>
    </row>
    <row r="98" spans="1:16" s="922" customFormat="1" x14ac:dyDescent="0.2">
      <c r="A98" s="1150">
        <v>2840</v>
      </c>
      <c r="B98" s="1150"/>
      <c r="C98" s="1186" t="s">
        <v>298</v>
      </c>
      <c r="E98" s="910">
        <f>ROUND('Subsidiary TB Converter '!C102,0)</f>
        <v>0</v>
      </c>
      <c r="F98" s="910">
        <f>ROUND('Subsidiary TB Converter '!D102,0)</f>
        <v>0</v>
      </c>
      <c r="G98" s="1161">
        <f>ROUND('Subsidiary TB Converter '!E102,0)</f>
        <v>0</v>
      </c>
      <c r="H98" s="1161"/>
      <c r="I98" s="966"/>
      <c r="J98" s="966"/>
      <c r="K98" s="587"/>
      <c r="L98" s="587"/>
      <c r="M98" s="587"/>
      <c r="N98" s="587"/>
      <c r="O98" s="587"/>
      <c r="P98" s="587"/>
    </row>
    <row r="99" spans="1:16" s="922" customFormat="1" x14ac:dyDescent="0.2">
      <c r="A99" s="1150"/>
      <c r="B99" s="1150"/>
      <c r="C99" s="58"/>
      <c r="D99" s="58"/>
      <c r="E99" s="1167"/>
      <c r="F99" s="1167"/>
      <c r="G99" s="1167"/>
      <c r="H99" s="1167"/>
      <c r="I99" s="1092"/>
      <c r="J99" s="966"/>
      <c r="K99" s="587"/>
      <c r="L99" s="587"/>
      <c r="M99" s="587"/>
      <c r="N99" s="587"/>
      <c r="O99" s="587"/>
      <c r="P99" s="587"/>
    </row>
    <row r="100" spans="1:16" x14ac:dyDescent="0.2">
      <c r="A100" s="342"/>
      <c r="B100" s="342"/>
      <c r="C100" s="344" t="s">
        <v>187</v>
      </c>
      <c r="D100" s="275"/>
      <c r="E100" s="276"/>
      <c r="F100" s="276"/>
      <c r="G100" s="276"/>
      <c r="H100" s="361"/>
      <c r="I100" s="878"/>
      <c r="J100" s="878"/>
    </row>
    <row r="101" spans="1:16" x14ac:dyDescent="0.2">
      <c r="A101" s="1150"/>
      <c r="B101" s="1150"/>
      <c r="C101" s="909" t="s">
        <v>143</v>
      </c>
      <c r="E101" s="912"/>
      <c r="F101" s="912"/>
      <c r="G101" s="1161"/>
      <c r="H101" s="1162"/>
      <c r="I101" s="969"/>
      <c r="J101" s="969"/>
    </row>
    <row r="102" spans="1:16" s="924" customFormat="1" x14ac:dyDescent="0.2">
      <c r="A102" s="1150">
        <v>2510</v>
      </c>
      <c r="B102" s="1150"/>
      <c r="C102" s="338" t="s">
        <v>188</v>
      </c>
      <c r="D102" s="587"/>
      <c r="E102" s="910">
        <f>ROUND('Subsidiary TB Converter '!C107,0)</f>
        <v>0</v>
      </c>
      <c r="F102" s="910">
        <f>ROUND('Subsidiary TB Converter '!D107,0)</f>
        <v>0</v>
      </c>
      <c r="G102" s="1158">
        <f>ROUND('Subsidiary TB Converter '!E107,0)</f>
        <v>0</v>
      </c>
      <c r="H102" s="1158"/>
      <c r="I102" s="966">
        <f t="shared" ref="I102:J112" si="10">ROUND(ABS(E102),0)</f>
        <v>0</v>
      </c>
      <c r="J102" s="966">
        <f t="shared" si="10"/>
        <v>0</v>
      </c>
      <c r="K102" s="587"/>
      <c r="L102" s="587"/>
      <c r="M102" s="587"/>
      <c r="N102" s="587"/>
      <c r="O102" s="587"/>
      <c r="P102" s="587"/>
    </row>
    <row r="103" spans="1:16" x14ac:dyDescent="0.2">
      <c r="A103" s="1150">
        <v>2520</v>
      </c>
      <c r="B103" s="1150"/>
      <c r="C103" s="338" t="s">
        <v>189</v>
      </c>
      <c r="E103" s="910">
        <f>ROUND('Subsidiary TB Converter '!C108,0)</f>
        <v>0</v>
      </c>
      <c r="F103" s="910">
        <f>ROUND('Subsidiary TB Converter '!D108,0)</f>
        <v>0</v>
      </c>
      <c r="G103" s="1158">
        <f>ROUND('Subsidiary TB Converter '!E108,0)</f>
        <v>0</v>
      </c>
      <c r="H103" s="1158"/>
      <c r="I103" s="966">
        <f t="shared" si="10"/>
        <v>0</v>
      </c>
      <c r="J103" s="966">
        <f t="shared" si="10"/>
        <v>0</v>
      </c>
    </row>
    <row r="104" spans="1:16" ht="12.75" customHeight="1" x14ac:dyDescent="0.2">
      <c r="A104" s="1150">
        <v>2530</v>
      </c>
      <c r="B104" s="1150"/>
      <c r="C104" s="338" t="s">
        <v>190</v>
      </c>
      <c r="E104" s="910">
        <f>ROUND('Subsidiary TB Converter '!C109,0)</f>
        <v>0</v>
      </c>
      <c r="F104" s="910">
        <f>ROUND('Subsidiary TB Converter '!D109,0)</f>
        <v>0</v>
      </c>
      <c r="G104" s="1158">
        <f>ROUND('Subsidiary TB Converter '!E109,0)</f>
        <v>0</v>
      </c>
      <c r="H104" s="1158"/>
      <c r="I104" s="966">
        <f t="shared" si="10"/>
        <v>0</v>
      </c>
      <c r="J104" s="966">
        <f t="shared" si="10"/>
        <v>0</v>
      </c>
    </row>
    <row r="105" spans="1:16" x14ac:dyDescent="0.2">
      <c r="A105" s="1150">
        <v>2540</v>
      </c>
      <c r="B105" s="1150"/>
      <c r="C105" s="338" t="s">
        <v>191</v>
      </c>
      <c r="E105" s="910">
        <f>ROUND('Subsidiary TB Converter '!C110,0)</f>
        <v>0</v>
      </c>
      <c r="F105" s="910">
        <f>ROUND('Subsidiary TB Converter '!D110,0)</f>
        <v>0</v>
      </c>
      <c r="G105" s="1158">
        <f>ROUND('Subsidiary TB Converter '!E110,0)</f>
        <v>0</v>
      </c>
      <c r="H105" s="1158"/>
      <c r="I105" s="966">
        <f t="shared" si="10"/>
        <v>0</v>
      </c>
      <c r="J105" s="966">
        <f t="shared" si="10"/>
        <v>0</v>
      </c>
    </row>
    <row r="106" spans="1:16" x14ac:dyDescent="0.2">
      <c r="A106" s="1150">
        <v>2550</v>
      </c>
      <c r="B106" s="1150"/>
      <c r="C106" s="338" t="s">
        <v>192</v>
      </c>
      <c r="E106" s="910">
        <f>ROUND('Subsidiary TB Converter '!C111,0)</f>
        <v>0</v>
      </c>
      <c r="F106" s="910">
        <f>ROUND('Subsidiary TB Converter '!D111,0)</f>
        <v>0</v>
      </c>
      <c r="G106" s="1158">
        <f>ROUND('Subsidiary TB Converter '!E111,0)</f>
        <v>0</v>
      </c>
      <c r="H106" s="1158"/>
      <c r="I106" s="966">
        <f t="shared" si="10"/>
        <v>0</v>
      </c>
      <c r="J106" s="966">
        <f t="shared" si="10"/>
        <v>0</v>
      </c>
    </row>
    <row r="107" spans="1:16" s="52" customFormat="1" x14ac:dyDescent="0.2">
      <c r="A107" s="1054">
        <v>2560</v>
      </c>
      <c r="B107" s="1054"/>
      <c r="C107" s="78" t="s">
        <v>193</v>
      </c>
      <c r="E107" s="910">
        <f>ROUND('Subsidiary TB Converter '!C112,0)</f>
        <v>0</v>
      </c>
      <c r="F107" s="910">
        <f>ROUND('Subsidiary TB Converter '!D112,0)</f>
        <v>0</v>
      </c>
      <c r="G107" s="1158">
        <f>ROUND('Subsidiary TB Converter '!E112,0)</f>
        <v>0</v>
      </c>
      <c r="H107" s="1158"/>
      <c r="I107" s="966">
        <f t="shared" si="10"/>
        <v>0</v>
      </c>
      <c r="J107" s="966">
        <f t="shared" si="10"/>
        <v>0</v>
      </c>
    </row>
    <row r="108" spans="1:16" x14ac:dyDescent="0.2">
      <c r="A108" s="1150">
        <v>2575</v>
      </c>
      <c r="B108" s="1150"/>
      <c r="C108" s="338" t="s">
        <v>111</v>
      </c>
      <c r="E108" s="910">
        <f>ROUND('Subsidiary TB Converter '!C113,0)</f>
        <v>0</v>
      </c>
      <c r="F108" s="910">
        <f>ROUND('Subsidiary TB Converter '!D113,0)</f>
        <v>0</v>
      </c>
      <c r="G108" s="1158">
        <f>ROUND('Subsidiary TB Converter '!E113,0)</f>
        <v>0</v>
      </c>
      <c r="H108" s="1158"/>
      <c r="I108" s="966">
        <f t="shared" si="10"/>
        <v>0</v>
      </c>
      <c r="J108" s="966">
        <f t="shared" si="10"/>
        <v>0</v>
      </c>
    </row>
    <row r="109" spans="1:16" x14ac:dyDescent="0.2">
      <c r="A109" s="1150">
        <v>2580</v>
      </c>
      <c r="B109" s="1150"/>
      <c r="C109" s="338" t="s">
        <v>194</v>
      </c>
      <c r="E109" s="910">
        <f>ROUND('Subsidiary TB Converter '!C114,0)</f>
        <v>0</v>
      </c>
      <c r="F109" s="910">
        <f>ROUND('Subsidiary TB Converter '!D114,0)</f>
        <v>0</v>
      </c>
      <c r="G109" s="1158">
        <f>ROUND('Subsidiary TB Converter '!E114,0)</f>
        <v>0</v>
      </c>
      <c r="H109" s="1158"/>
      <c r="I109" s="966">
        <f t="shared" si="10"/>
        <v>0</v>
      </c>
      <c r="J109" s="966">
        <f t="shared" si="10"/>
        <v>0</v>
      </c>
    </row>
    <row r="110" spans="1:16" x14ac:dyDescent="0.2">
      <c r="A110" s="1150">
        <v>2585</v>
      </c>
      <c r="B110" s="1150"/>
      <c r="C110" s="338" t="s">
        <v>112</v>
      </c>
      <c r="E110" s="910">
        <f>ROUND('Subsidiary TB Converter '!C115,0)</f>
        <v>0</v>
      </c>
      <c r="F110" s="910">
        <f>ROUND('Subsidiary TB Converter '!D115,0)</f>
        <v>0</v>
      </c>
      <c r="G110" s="1158">
        <f>ROUND('Subsidiary TB Converter '!E115,0)</f>
        <v>0</v>
      </c>
      <c r="H110" s="1158"/>
      <c r="I110" s="966">
        <f t="shared" si="10"/>
        <v>0</v>
      </c>
      <c r="J110" s="966">
        <f t="shared" si="10"/>
        <v>0</v>
      </c>
    </row>
    <row r="111" spans="1:16" x14ac:dyDescent="0.2">
      <c r="A111" s="1150">
        <v>2590</v>
      </c>
      <c r="B111" s="1150"/>
      <c r="C111" s="338" t="s">
        <v>110</v>
      </c>
      <c r="E111" s="910">
        <f>ROUND('Subsidiary TB Converter '!C116,0)</f>
        <v>0</v>
      </c>
      <c r="F111" s="910">
        <f>ROUND('Subsidiary TB Converter '!D116,0)</f>
        <v>0</v>
      </c>
      <c r="G111" s="1158">
        <f>ROUND('Subsidiary TB Converter '!E116,0)</f>
        <v>0</v>
      </c>
      <c r="H111" s="1158"/>
      <c r="I111" s="966">
        <f t="shared" si="10"/>
        <v>0</v>
      </c>
      <c r="J111" s="966">
        <f t="shared" si="10"/>
        <v>0</v>
      </c>
    </row>
    <row r="112" spans="1:16" x14ac:dyDescent="0.2">
      <c r="A112" s="1150">
        <v>2570</v>
      </c>
      <c r="B112" s="1150"/>
      <c r="C112" s="338" t="s">
        <v>163</v>
      </c>
      <c r="E112" s="910">
        <f>ROUND('Subsidiary TB Converter '!C117,0)</f>
        <v>0</v>
      </c>
      <c r="F112" s="910">
        <f>ROUND('Subsidiary TB Converter '!D117,0)</f>
        <v>0</v>
      </c>
      <c r="G112" s="1158">
        <f>ROUND('Subsidiary TB Converter '!E117,0)</f>
        <v>0</v>
      </c>
      <c r="H112" s="1158"/>
      <c r="I112" s="966">
        <f t="shared" si="10"/>
        <v>0</v>
      </c>
      <c r="J112" s="966">
        <f t="shared" si="10"/>
        <v>0</v>
      </c>
    </row>
    <row r="113" spans="1:15" x14ac:dyDescent="0.2">
      <c r="A113" s="1150"/>
      <c r="B113" s="1150"/>
      <c r="C113" s="872"/>
      <c r="D113" s="872"/>
      <c r="E113" s="1154"/>
      <c r="F113" s="1154"/>
      <c r="G113" s="1155"/>
      <c r="H113" s="1156"/>
      <c r="I113" s="960"/>
      <c r="J113" s="960"/>
    </row>
    <row r="114" spans="1:15" x14ac:dyDescent="0.2">
      <c r="A114" s="342"/>
      <c r="B114" s="342"/>
      <c r="C114" s="344" t="s">
        <v>195</v>
      </c>
      <c r="D114" s="275"/>
      <c r="E114" s="276"/>
      <c r="F114" s="276"/>
      <c r="G114" s="276"/>
      <c r="H114" s="361"/>
      <c r="I114" s="878"/>
      <c r="J114" s="878"/>
    </row>
    <row r="115" spans="1:15" x14ac:dyDescent="0.2">
      <c r="A115" s="1150"/>
      <c r="B115" s="1150"/>
      <c r="C115" s="909" t="s">
        <v>143</v>
      </c>
      <c r="E115" s="910"/>
      <c r="F115" s="910"/>
      <c r="G115" s="1158"/>
      <c r="H115" s="1159"/>
      <c r="I115" s="960"/>
      <c r="J115" s="960"/>
    </row>
    <row r="116" spans="1:15" x14ac:dyDescent="0.2">
      <c r="A116" s="1150">
        <v>2210</v>
      </c>
      <c r="B116" s="1150"/>
      <c r="C116" s="338" t="s">
        <v>196</v>
      </c>
      <c r="E116" s="910">
        <f>ROUND('Subsidiary TB Converter '!C121,0)</f>
        <v>0</v>
      </c>
      <c r="F116" s="910">
        <f>ROUND('Subsidiary TB Converter '!D121,0)</f>
        <v>0</v>
      </c>
      <c r="G116" s="1158">
        <f>ROUND('Subsidiary TB Converter '!E121,0)</f>
        <v>0</v>
      </c>
      <c r="H116" s="1158"/>
      <c r="I116" s="966">
        <f t="shared" ref="I116:J123" si="11">ROUND(ABS(E116),0)</f>
        <v>0</v>
      </c>
      <c r="J116" s="966">
        <f t="shared" si="11"/>
        <v>0</v>
      </c>
    </row>
    <row r="117" spans="1:15" x14ac:dyDescent="0.2">
      <c r="A117" s="1150">
        <v>2215</v>
      </c>
      <c r="B117" s="1150"/>
      <c r="C117" s="338" t="s">
        <v>197</v>
      </c>
      <c r="E117" s="910">
        <f>ROUND('Subsidiary TB Converter '!C122,0)</f>
        <v>0</v>
      </c>
      <c r="F117" s="910">
        <f>ROUND('Subsidiary TB Converter '!D122,0)</f>
        <v>0</v>
      </c>
      <c r="G117" s="1158">
        <f>ROUND('Subsidiary TB Converter '!E122,0)</f>
        <v>0</v>
      </c>
      <c r="H117" s="1158"/>
      <c r="I117" s="966">
        <f t="shared" si="11"/>
        <v>0</v>
      </c>
      <c r="J117" s="966">
        <f t="shared" si="11"/>
        <v>0</v>
      </c>
    </row>
    <row r="118" spans="1:15" x14ac:dyDescent="0.2">
      <c r="A118" s="1150">
        <v>2230</v>
      </c>
      <c r="B118" s="1150"/>
      <c r="C118" s="338" t="s">
        <v>198</v>
      </c>
      <c r="E118" s="910">
        <f>ROUND('Subsidiary TB Converter '!C123,0)</f>
        <v>0</v>
      </c>
      <c r="F118" s="910">
        <f>ROUND('Subsidiary TB Converter '!D123,0)</f>
        <v>0</v>
      </c>
      <c r="G118" s="1158">
        <f>ROUND('Subsidiary TB Converter '!E123,0)</f>
        <v>0</v>
      </c>
      <c r="H118" s="1158"/>
      <c r="I118" s="966">
        <f t="shared" si="11"/>
        <v>0</v>
      </c>
      <c r="J118" s="966">
        <f t="shared" si="11"/>
        <v>0</v>
      </c>
    </row>
    <row r="119" spans="1:15" x14ac:dyDescent="0.2">
      <c r="A119" s="1150">
        <v>2220</v>
      </c>
      <c r="B119" s="1150"/>
      <c r="C119" s="338" t="s">
        <v>162</v>
      </c>
      <c r="E119" s="910">
        <f>ROUND('Subsidiary TB Converter '!C124,0)</f>
        <v>0</v>
      </c>
      <c r="F119" s="910">
        <f>ROUND('Subsidiary TB Converter '!D124,0)</f>
        <v>0</v>
      </c>
      <c r="G119" s="1158">
        <f>ROUND('Subsidiary TB Converter '!E124,0)</f>
        <v>0</v>
      </c>
      <c r="H119" s="1158"/>
      <c r="I119" s="966">
        <f t="shared" si="11"/>
        <v>0</v>
      </c>
      <c r="J119" s="966">
        <f t="shared" si="11"/>
        <v>0</v>
      </c>
    </row>
    <row r="120" spans="1:15" x14ac:dyDescent="0.2">
      <c r="A120" s="1150">
        <v>2255</v>
      </c>
      <c r="B120" s="1150"/>
      <c r="C120" s="338" t="s">
        <v>116</v>
      </c>
      <c r="E120" s="910">
        <f>ROUND('Subsidiary TB Converter '!C125,0)</f>
        <v>0</v>
      </c>
      <c r="F120" s="910">
        <f>ROUND('Subsidiary TB Converter '!D125,0)</f>
        <v>0</v>
      </c>
      <c r="G120" s="1158">
        <f>ROUND('Subsidiary TB Converter '!E125,0)</f>
        <v>0</v>
      </c>
      <c r="H120" s="1158"/>
      <c r="I120" s="966">
        <f t="shared" si="11"/>
        <v>0</v>
      </c>
      <c r="J120" s="966">
        <f t="shared" si="11"/>
        <v>0</v>
      </c>
    </row>
    <row r="121" spans="1:15" x14ac:dyDescent="0.2">
      <c r="A121" s="1150">
        <v>2253</v>
      </c>
      <c r="B121" s="1150"/>
      <c r="C121" s="338" t="s">
        <v>117</v>
      </c>
      <c r="E121" s="910">
        <f>ROUND('Subsidiary TB Converter '!C126,0)</f>
        <v>0</v>
      </c>
      <c r="F121" s="910">
        <f>ROUND('Subsidiary TB Converter '!D126,0)</f>
        <v>0</v>
      </c>
      <c r="G121" s="1158">
        <f>ROUND('Subsidiary TB Converter '!E126,0)</f>
        <v>0</v>
      </c>
      <c r="H121" s="1158"/>
      <c r="I121" s="966">
        <f t="shared" si="11"/>
        <v>0</v>
      </c>
      <c r="J121" s="966">
        <f t="shared" si="11"/>
        <v>0</v>
      </c>
    </row>
    <row r="122" spans="1:15" x14ac:dyDescent="0.2">
      <c r="A122" s="1150">
        <v>2256</v>
      </c>
      <c r="B122" s="1150"/>
      <c r="C122" s="338" t="s">
        <v>115</v>
      </c>
      <c r="E122" s="910">
        <f>ROUND('Subsidiary TB Converter '!C127,0)</f>
        <v>0</v>
      </c>
      <c r="F122" s="910">
        <f>ROUND('Subsidiary TB Converter '!D127,0)</f>
        <v>0</v>
      </c>
      <c r="G122" s="1158">
        <f>ROUND('Subsidiary TB Converter '!E127,0)</f>
        <v>0</v>
      </c>
      <c r="H122" s="1158"/>
      <c r="I122" s="966">
        <f t="shared" si="11"/>
        <v>0</v>
      </c>
      <c r="J122" s="966">
        <f t="shared" si="11"/>
        <v>0</v>
      </c>
    </row>
    <row r="123" spans="1:15" x14ac:dyDescent="0.2">
      <c r="A123" s="1150">
        <v>2250</v>
      </c>
      <c r="B123" s="1150"/>
      <c r="C123" s="338" t="s">
        <v>114</v>
      </c>
      <c r="E123" s="910">
        <f>ROUND('Subsidiary TB Converter '!C128,0)</f>
        <v>0</v>
      </c>
      <c r="F123" s="910">
        <f>ROUND('Subsidiary TB Converter '!D128,0)</f>
        <v>0</v>
      </c>
      <c r="G123" s="1158">
        <f>ROUND('Subsidiary TB Converter '!E128,0)</f>
        <v>0</v>
      </c>
      <c r="H123" s="1158"/>
      <c r="I123" s="966">
        <f t="shared" si="11"/>
        <v>0</v>
      </c>
      <c r="J123" s="966">
        <f t="shared" si="11"/>
        <v>0</v>
      </c>
    </row>
    <row r="124" spans="1:15" x14ac:dyDescent="0.2">
      <c r="A124" s="1150"/>
      <c r="B124" s="1150"/>
      <c r="C124" s="924"/>
      <c r="D124" s="1168"/>
      <c r="E124" s="1154"/>
      <c r="F124" s="1154"/>
      <c r="G124" s="1155"/>
      <c r="H124" s="1156"/>
      <c r="I124" s="960"/>
      <c r="J124" s="974"/>
      <c r="L124" s="992">
        <f>SUBTOTAL(9,E9:E123)</f>
        <v>0</v>
      </c>
      <c r="M124" s="992">
        <f>SUBTOTAL(9,F9:F123)</f>
        <v>0</v>
      </c>
      <c r="N124" s="992">
        <f>SUBTOTAL(9,G9:G123)</f>
        <v>0</v>
      </c>
      <c r="O124" s="992"/>
    </row>
    <row r="125" spans="1:15" x14ac:dyDescent="0.2">
      <c r="A125" s="343"/>
      <c r="B125" s="343"/>
      <c r="C125" s="349" t="s">
        <v>13</v>
      </c>
      <c r="D125" s="278"/>
      <c r="E125" s="279"/>
      <c r="F125" s="279"/>
      <c r="G125" s="279"/>
      <c r="H125" s="363"/>
      <c r="I125" s="882"/>
      <c r="J125" s="882"/>
      <c r="L125" s="992">
        <v>-2166</v>
      </c>
      <c r="M125" s="992">
        <v>-24000</v>
      </c>
      <c r="N125" s="992">
        <v>12690</v>
      </c>
      <c r="O125" s="1094" t="s">
        <v>325</v>
      </c>
    </row>
    <row r="126" spans="1:15" x14ac:dyDescent="0.2">
      <c r="A126" s="342"/>
      <c r="B126" s="342"/>
      <c r="C126" s="344" t="s">
        <v>199</v>
      </c>
      <c r="D126" s="275"/>
      <c r="E126" s="276"/>
      <c r="F126" s="276"/>
      <c r="G126" s="276"/>
      <c r="H126" s="361"/>
      <c r="I126" s="878"/>
      <c r="J126" s="878"/>
    </row>
    <row r="127" spans="1:15" x14ac:dyDescent="0.2">
      <c r="A127" s="1150"/>
      <c r="B127" s="1150"/>
      <c r="C127" s="909" t="s">
        <v>200</v>
      </c>
      <c r="E127" s="912"/>
      <c r="F127" s="912"/>
      <c r="G127" s="1161"/>
      <c r="H127" s="1162"/>
      <c r="I127" s="969"/>
      <c r="J127" s="969"/>
    </row>
    <row r="128" spans="1:15" x14ac:dyDescent="0.2">
      <c r="A128" s="1150">
        <v>5109</v>
      </c>
      <c r="B128" s="1150"/>
      <c r="C128" s="1442" t="s">
        <v>201</v>
      </c>
      <c r="E128" s="910">
        <f>ROUND('Subsidiary TB Converter '!C134,0)</f>
        <v>0</v>
      </c>
      <c r="F128" s="910">
        <f>ROUND('Subsidiary TB Converter '!D134,0)</f>
        <v>0</v>
      </c>
      <c r="G128" s="1169">
        <f>ROUND('Subsidiary TB Converter '!E134,0)</f>
        <v>0</v>
      </c>
      <c r="H128" s="1169">
        <f>ROUND('Subsidiary TB Converter '!F134,0)</f>
        <v>0</v>
      </c>
      <c r="I128" s="966">
        <f>ROUND(ABS(E128),0)</f>
        <v>0</v>
      </c>
      <c r="J128" s="966">
        <f t="shared" ref="I128:J129" si="12">ROUND(ABS(F128),0)</f>
        <v>0</v>
      </c>
    </row>
    <row r="129" spans="1:12" ht="12.75" customHeight="1" x14ac:dyDescent="0.2">
      <c r="A129" s="1150">
        <v>5120</v>
      </c>
      <c r="B129" s="1150"/>
      <c r="C129" s="338" t="s">
        <v>202</v>
      </c>
      <c r="E129" s="910">
        <f>ROUND('Subsidiary TB Converter '!C135,0)</f>
        <v>0</v>
      </c>
      <c r="F129" s="910">
        <f>ROUND('Subsidiary TB Converter '!D135,0)</f>
        <v>0</v>
      </c>
      <c r="G129" s="1169">
        <f>ROUND('Subsidiary TB Converter '!E135,0)</f>
        <v>0</v>
      </c>
      <c r="H129" s="1169">
        <f>ROUND('Subsidiary TB Converter '!F135,0)</f>
        <v>0</v>
      </c>
      <c r="I129" s="966">
        <f t="shared" si="12"/>
        <v>0</v>
      </c>
      <c r="J129" s="966">
        <f t="shared" si="12"/>
        <v>0</v>
      </c>
    </row>
    <row r="130" spans="1:12" ht="12.75" customHeight="1" x14ac:dyDescent="0.2">
      <c r="A130" s="1150">
        <v>5210</v>
      </c>
      <c r="B130" s="1150"/>
      <c r="C130" s="338" t="s">
        <v>203</v>
      </c>
      <c r="E130" s="910">
        <f>ROUND('Subsidiary TB Converter '!C136,0)</f>
        <v>0</v>
      </c>
      <c r="F130" s="910">
        <f>ROUND('Subsidiary TB Converter '!D136,0)</f>
        <v>0</v>
      </c>
      <c r="G130" s="1169">
        <f>ROUND('Subsidiary TB Converter '!E136,0)</f>
        <v>0</v>
      </c>
      <c r="H130" s="1169">
        <f>ROUND('Subsidiary TB Converter '!F136,0)</f>
        <v>0</v>
      </c>
      <c r="I130" s="966">
        <f>ROUND(E130,0)</f>
        <v>0</v>
      </c>
      <c r="J130" s="966">
        <f>ROUND(F130,0)</f>
        <v>0</v>
      </c>
      <c r="L130" s="1030"/>
    </row>
    <row r="131" spans="1:12" ht="12.75" customHeight="1" x14ac:dyDescent="0.2">
      <c r="A131" s="1150"/>
      <c r="B131" s="1150"/>
      <c r="C131" s="872"/>
      <c r="D131" s="872"/>
      <c r="E131" s="1154"/>
      <c r="F131" s="1154"/>
      <c r="G131" s="1155"/>
      <c r="H131" s="1156"/>
      <c r="I131" s="969"/>
      <c r="J131" s="969"/>
    </row>
    <row r="132" spans="1:12" x14ac:dyDescent="0.2">
      <c r="A132" s="342"/>
      <c r="B132" s="342"/>
      <c r="C132" s="344" t="s">
        <v>204</v>
      </c>
      <c r="D132" s="275"/>
      <c r="E132" s="276"/>
      <c r="F132" s="276"/>
      <c r="G132" s="276"/>
      <c r="H132" s="361"/>
      <c r="I132" s="878"/>
      <c r="J132" s="878"/>
    </row>
    <row r="133" spans="1:12" ht="12.75" customHeight="1" x14ac:dyDescent="0.2">
      <c r="A133" s="1150"/>
      <c r="B133" s="1150"/>
      <c r="C133" s="909" t="s">
        <v>200</v>
      </c>
      <c r="E133" s="912"/>
      <c r="F133" s="912"/>
      <c r="G133" s="1161"/>
      <c r="H133" s="1162"/>
      <c r="I133" s="969"/>
      <c r="J133" s="969"/>
    </row>
    <row r="134" spans="1:12" ht="14.25" customHeight="1" x14ac:dyDescent="0.2">
      <c r="A134" s="1150">
        <v>5129</v>
      </c>
      <c r="B134" s="1150"/>
      <c r="C134" s="338" t="s">
        <v>205</v>
      </c>
      <c r="E134" s="910">
        <f>ROUND('Subsidiary TB Converter '!C140,0)</f>
        <v>0</v>
      </c>
      <c r="F134" s="910">
        <f>ROUND('Subsidiary TB Converter '!D140,0)</f>
        <v>0</v>
      </c>
      <c r="G134" s="1161">
        <f>ROUND('Subsidiary TB Converter '!E140,0)</f>
        <v>0</v>
      </c>
      <c r="H134" s="1161">
        <f>ROUND('Subsidiary TB Converter '!F140,0)</f>
        <v>0</v>
      </c>
      <c r="I134" s="966">
        <f t="shared" ref="I134:J137" si="13">ROUND(ABS(E134),0)</f>
        <v>0</v>
      </c>
      <c r="J134" s="966">
        <f t="shared" si="13"/>
        <v>0</v>
      </c>
    </row>
    <row r="135" spans="1:12" ht="14.25" customHeight="1" x14ac:dyDescent="0.2">
      <c r="A135" s="1150">
        <v>5130</v>
      </c>
      <c r="B135" s="1150"/>
      <c r="C135" s="338" t="s">
        <v>206</v>
      </c>
      <c r="E135" s="910">
        <f>ROUND('Subsidiary TB Converter '!C141,0)</f>
        <v>0</v>
      </c>
      <c r="F135" s="910">
        <f>ROUND('Subsidiary TB Converter '!D141,0)</f>
        <v>0</v>
      </c>
      <c r="G135" s="1161">
        <f>ROUND('Subsidiary TB Converter '!E141,0)</f>
        <v>0</v>
      </c>
      <c r="H135" s="1161">
        <f>ROUND('Subsidiary TB Converter '!F141,0)</f>
        <v>0</v>
      </c>
      <c r="I135" s="966">
        <f t="shared" si="13"/>
        <v>0</v>
      </c>
      <c r="J135" s="966">
        <f t="shared" si="13"/>
        <v>0</v>
      </c>
    </row>
    <row r="136" spans="1:12" s="52" customFormat="1" x14ac:dyDescent="0.2">
      <c r="A136" s="1166">
        <v>5138</v>
      </c>
      <c r="B136" s="1166"/>
      <c r="C136" s="78" t="s">
        <v>207</v>
      </c>
      <c r="E136" s="910">
        <f>ROUND('Subsidiary TB Converter '!C142,0)</f>
        <v>0</v>
      </c>
      <c r="F136" s="910">
        <f>ROUND('Subsidiary TB Converter '!D142,0)</f>
        <v>0</v>
      </c>
      <c r="G136" s="1161">
        <f>ROUND('Subsidiary TB Converter '!E142,0)</f>
        <v>0</v>
      </c>
      <c r="H136" s="1161">
        <f>ROUND('Subsidiary TB Converter '!F142,0)</f>
        <v>0</v>
      </c>
      <c r="I136" s="1092">
        <f>ROUND(E136,0)</f>
        <v>0</v>
      </c>
      <c r="J136" s="1092">
        <f>ROUND(F136,0)</f>
        <v>0</v>
      </c>
      <c r="L136" s="1091"/>
    </row>
    <row r="137" spans="1:12" s="52" customFormat="1" x14ac:dyDescent="0.2">
      <c r="A137" s="1166">
        <v>5132</v>
      </c>
      <c r="B137" s="1166"/>
      <c r="C137" s="78" t="s">
        <v>208</v>
      </c>
      <c r="E137" s="910">
        <f>ROUND('Subsidiary TB Converter '!C143,0)</f>
        <v>0</v>
      </c>
      <c r="F137" s="910">
        <f>ROUND('Subsidiary TB Converter '!D143,0)</f>
        <v>0</v>
      </c>
      <c r="G137" s="1161">
        <f>ROUND('Subsidiary TB Converter '!E143,0)</f>
        <v>0</v>
      </c>
      <c r="H137" s="1161">
        <f>ROUND('Subsidiary TB Converter '!F143,0)</f>
        <v>0</v>
      </c>
      <c r="I137" s="1092">
        <f t="shared" si="13"/>
        <v>0</v>
      </c>
      <c r="J137" s="1092">
        <f t="shared" si="13"/>
        <v>0</v>
      </c>
    </row>
    <row r="138" spans="1:12" s="52" customFormat="1" x14ac:dyDescent="0.2">
      <c r="A138" s="1166">
        <v>5133</v>
      </c>
      <c r="B138" s="1166"/>
      <c r="C138" s="78" t="s">
        <v>209</v>
      </c>
      <c r="E138" s="910">
        <f>ROUND('Subsidiary TB Converter '!C144,0)</f>
        <v>0</v>
      </c>
      <c r="F138" s="910">
        <f>ROUND('Subsidiary TB Converter '!D144,0)</f>
        <v>0</v>
      </c>
      <c r="G138" s="1161">
        <f>ROUND('Subsidiary TB Converter '!E144,0)</f>
        <v>0</v>
      </c>
      <c r="H138" s="1161">
        <f>ROUND('Subsidiary TB Converter '!F144,0)</f>
        <v>0</v>
      </c>
      <c r="I138" s="1092">
        <f>ROUND(ABS(E138),0)</f>
        <v>0</v>
      </c>
      <c r="J138" s="1092">
        <f>ROUND(ABS(F138),0)</f>
        <v>0</v>
      </c>
    </row>
    <row r="139" spans="1:12" x14ac:dyDescent="0.2">
      <c r="A139" s="1150">
        <v>5134</v>
      </c>
      <c r="B139" s="1150"/>
      <c r="C139" s="338" t="s">
        <v>210</v>
      </c>
      <c r="E139" s="910">
        <f>ROUND('Subsidiary TB Converter '!C145,0)</f>
        <v>0</v>
      </c>
      <c r="F139" s="910">
        <f>ROUND('Subsidiary TB Converter '!D145,0)</f>
        <v>0</v>
      </c>
      <c r="G139" s="1161">
        <f>ROUND('Subsidiary TB Converter '!E145,0)</f>
        <v>0</v>
      </c>
      <c r="H139" s="1161">
        <f>ROUND('Subsidiary TB Converter '!F145,0)</f>
        <v>0</v>
      </c>
      <c r="I139" s="966">
        <f>ROUND(ABS(E139),0)</f>
        <v>0</v>
      </c>
      <c r="J139" s="966">
        <f>ROUND(ABS(F139),0)</f>
        <v>0</v>
      </c>
    </row>
    <row r="140" spans="1:12" x14ac:dyDescent="0.2">
      <c r="A140" s="1150"/>
      <c r="B140" s="1150"/>
      <c r="C140" s="872"/>
      <c r="D140" s="872"/>
      <c r="E140" s="1154"/>
      <c r="F140" s="1154"/>
      <c r="G140" s="1155"/>
      <c r="H140" s="1156"/>
      <c r="I140" s="973"/>
      <c r="J140" s="973"/>
    </row>
    <row r="141" spans="1:12" x14ac:dyDescent="0.2">
      <c r="A141" s="342"/>
      <c r="B141" s="342"/>
      <c r="C141" s="344" t="s">
        <v>211</v>
      </c>
      <c r="D141" s="275"/>
      <c r="E141" s="276"/>
      <c r="F141" s="276"/>
      <c r="G141" s="276"/>
      <c r="H141" s="361"/>
      <c r="I141" s="878"/>
      <c r="J141" s="878"/>
    </row>
    <row r="142" spans="1:12" ht="12.75" customHeight="1" x14ac:dyDescent="0.2">
      <c r="A142" s="1150"/>
      <c r="B142" s="1150"/>
      <c r="C142" s="909" t="s">
        <v>200</v>
      </c>
      <c r="E142" s="912"/>
      <c r="F142" s="912"/>
      <c r="G142" s="1161"/>
      <c r="H142" s="1162"/>
      <c r="I142" s="969"/>
      <c r="J142" s="969"/>
    </row>
    <row r="143" spans="1:12" x14ac:dyDescent="0.2">
      <c r="A143" s="1150">
        <v>5137</v>
      </c>
      <c r="B143" s="1150"/>
      <c r="C143" s="338" t="s">
        <v>212</v>
      </c>
      <c r="E143" s="910">
        <f>ROUND('Subsidiary TB Converter '!C149,0)</f>
        <v>0</v>
      </c>
      <c r="F143" s="910">
        <f>ROUND('Subsidiary TB Converter '!D149,0)</f>
        <v>0</v>
      </c>
      <c r="G143" s="1161">
        <f>ROUND('Subsidiary TB Converter '!E149,0)</f>
        <v>0</v>
      </c>
      <c r="H143" s="1161">
        <f>ROUND('Subsidiary TB Converter '!F149,0)</f>
        <v>0</v>
      </c>
      <c r="I143" s="966">
        <f>ROUND(ABS(E143),0)</f>
        <v>0</v>
      </c>
      <c r="J143" s="966">
        <f>ROUND(ABS(F143),0)</f>
        <v>0</v>
      </c>
    </row>
    <row r="144" spans="1:12" ht="12" customHeight="1" x14ac:dyDescent="0.2">
      <c r="A144" s="1150">
        <v>5135</v>
      </c>
      <c r="B144" s="1150"/>
      <c r="C144" s="338" t="s">
        <v>213</v>
      </c>
      <c r="E144" s="910">
        <f>ROUND('Subsidiary TB Converter '!C150,0)</f>
        <v>0</v>
      </c>
      <c r="F144" s="910">
        <f>ROUND('Subsidiary TB Converter '!D150,0)</f>
        <v>0</v>
      </c>
      <c r="G144" s="1161">
        <f>ROUND('Subsidiary TB Converter '!E150,0)</f>
        <v>0</v>
      </c>
      <c r="H144" s="1161">
        <f>ROUND('Subsidiary TB Converter '!F150,0)</f>
        <v>0</v>
      </c>
      <c r="I144" s="966">
        <f>ROUND(ABS(E144),0)</f>
        <v>0</v>
      </c>
      <c r="J144" s="966">
        <f>ROUND(ABS(F144),0)</f>
        <v>0</v>
      </c>
    </row>
    <row r="145" spans="1:16" ht="12" customHeight="1" x14ac:dyDescent="0.2">
      <c r="A145" s="1150"/>
      <c r="B145" s="1150"/>
      <c r="C145" s="872"/>
      <c r="D145" s="872"/>
      <c r="E145" s="934"/>
      <c r="F145" s="934"/>
      <c r="G145" s="1170"/>
      <c r="H145" s="1170"/>
      <c r="I145" s="973"/>
      <c r="J145" s="973"/>
    </row>
    <row r="146" spans="1:16" x14ac:dyDescent="0.2">
      <c r="A146" s="342"/>
      <c r="B146" s="342"/>
      <c r="C146" s="344" t="s">
        <v>214</v>
      </c>
      <c r="D146" s="275"/>
      <c r="E146" s="276"/>
      <c r="F146" s="276"/>
      <c r="G146" s="276"/>
      <c r="H146" s="276"/>
      <c r="I146" s="878"/>
      <c r="J146" s="878"/>
    </row>
    <row r="147" spans="1:16" ht="12" customHeight="1" x14ac:dyDescent="0.2">
      <c r="A147" s="1150"/>
      <c r="B147" s="1150"/>
      <c r="C147" s="909" t="s">
        <v>200</v>
      </c>
      <c r="E147" s="912"/>
      <c r="F147" s="912"/>
      <c r="G147" s="1161"/>
      <c r="H147" s="1161"/>
      <c r="I147" s="973"/>
      <c r="J147" s="973"/>
    </row>
    <row r="148" spans="1:16" s="924" customFormat="1" ht="14.25" customHeight="1" x14ac:dyDescent="0.2">
      <c r="A148" s="1150">
        <v>5142</v>
      </c>
      <c r="B148" s="1150"/>
      <c r="C148" s="338" t="s">
        <v>215</v>
      </c>
      <c r="D148" s="587"/>
      <c r="E148" s="910">
        <f>ROUND('Subsidiary TB Converter '!C154,0)</f>
        <v>0</v>
      </c>
      <c r="F148" s="910">
        <f>ROUND('Subsidiary TB Converter '!D154,0)</f>
        <v>0</v>
      </c>
      <c r="G148" s="1161">
        <f>ROUND('Subsidiary TB Converter '!E154,0)</f>
        <v>0</v>
      </c>
      <c r="H148" s="1161">
        <f>ROUND('Subsidiary TB Converter '!F154,0)</f>
        <v>0</v>
      </c>
      <c r="I148" s="966">
        <f t="shared" ref="I148:J150" si="14">ROUND(ABS(E148),0)</f>
        <v>0</v>
      </c>
      <c r="J148" s="966">
        <f t="shared" si="14"/>
        <v>0</v>
      </c>
      <c r="K148" s="587"/>
      <c r="L148" s="587"/>
      <c r="M148" s="587"/>
      <c r="N148" s="587"/>
      <c r="O148" s="587"/>
      <c r="P148" s="587"/>
    </row>
    <row r="149" spans="1:16" s="924" customFormat="1" ht="14.25" customHeight="1" x14ac:dyDescent="0.2">
      <c r="A149" s="1150">
        <v>5144</v>
      </c>
      <c r="B149" s="1150"/>
      <c r="C149" s="338" t="s">
        <v>216</v>
      </c>
      <c r="D149" s="587"/>
      <c r="E149" s="910">
        <f>ROUND('Subsidiary TB Converter '!C155,0)</f>
        <v>0</v>
      </c>
      <c r="F149" s="910">
        <f>ROUND('Subsidiary TB Converter '!D155,0)</f>
        <v>0</v>
      </c>
      <c r="G149" s="1161">
        <f>ROUND('Subsidiary TB Converter '!E155,0)</f>
        <v>0</v>
      </c>
      <c r="H149" s="1161">
        <f>ROUND('Subsidiary TB Converter '!F155,0)</f>
        <v>0</v>
      </c>
      <c r="I149" s="966">
        <f t="shared" si="14"/>
        <v>0</v>
      </c>
      <c r="J149" s="966">
        <f t="shared" si="14"/>
        <v>0</v>
      </c>
      <c r="K149" s="587"/>
      <c r="L149" s="587"/>
      <c r="M149" s="587"/>
      <c r="N149" s="587"/>
      <c r="O149" s="587"/>
      <c r="P149" s="587"/>
    </row>
    <row r="150" spans="1:16" ht="12.75" customHeight="1" x14ac:dyDescent="0.2">
      <c r="A150" s="1150">
        <v>5141</v>
      </c>
      <c r="B150" s="1150"/>
      <c r="C150" s="338" t="s">
        <v>217</v>
      </c>
      <c r="E150" s="910">
        <f>ROUND('Subsidiary TB Converter '!C156,0)</f>
        <v>0</v>
      </c>
      <c r="F150" s="910">
        <f>ROUND('Subsidiary TB Converter '!D156,0)</f>
        <v>0</v>
      </c>
      <c r="G150" s="1161">
        <f>ROUND('Subsidiary TB Converter '!E156,0)</f>
        <v>0</v>
      </c>
      <c r="H150" s="1161">
        <f>ROUND('Subsidiary TB Converter '!F156,0)</f>
        <v>0</v>
      </c>
      <c r="I150" s="966">
        <f t="shared" si="14"/>
        <v>0</v>
      </c>
      <c r="J150" s="966">
        <f t="shared" si="14"/>
        <v>0</v>
      </c>
    </row>
    <row r="151" spans="1:16" ht="12.75" customHeight="1" x14ac:dyDescent="0.2">
      <c r="A151" s="1150"/>
      <c r="B151" s="1150"/>
      <c r="C151" s="872"/>
      <c r="D151" s="872"/>
      <c r="E151" s="934"/>
      <c r="F151" s="934"/>
      <c r="G151" s="1170"/>
      <c r="H151" s="1170"/>
      <c r="I151" s="969"/>
      <c r="J151" s="969"/>
    </row>
    <row r="152" spans="1:16" x14ac:dyDescent="0.2">
      <c r="A152" s="342"/>
      <c r="B152" s="342"/>
      <c r="C152" s="344" t="s">
        <v>218</v>
      </c>
      <c r="D152" s="275"/>
      <c r="E152" s="276"/>
      <c r="F152" s="276"/>
      <c r="G152" s="276"/>
      <c r="H152" s="276"/>
      <c r="I152" s="878"/>
      <c r="J152" s="878"/>
    </row>
    <row r="153" spans="1:16" ht="12" customHeight="1" x14ac:dyDescent="0.2">
      <c r="A153" s="1150"/>
      <c r="B153" s="1150"/>
      <c r="C153" s="909" t="s">
        <v>200</v>
      </c>
      <c r="E153" s="912"/>
      <c r="F153" s="912"/>
      <c r="G153" s="1161"/>
      <c r="H153" s="1161"/>
      <c r="I153" s="973"/>
      <c r="J153" s="973"/>
    </row>
    <row r="154" spans="1:16" ht="12.75" customHeight="1" x14ac:dyDescent="0.2">
      <c r="A154" s="1150">
        <v>5150</v>
      </c>
      <c r="B154" s="1150"/>
      <c r="C154" s="338" t="s">
        <v>219</v>
      </c>
      <c r="E154" s="910">
        <f>ROUND('Subsidiary TB Converter '!C160,0)</f>
        <v>0</v>
      </c>
      <c r="F154" s="910">
        <f>ROUND('Subsidiary TB Converter '!D160,0)</f>
        <v>0</v>
      </c>
      <c r="G154" s="1161">
        <f>ROUND('Subsidiary TB Converter '!E160,0)</f>
        <v>0</v>
      </c>
      <c r="H154" s="1161">
        <f>ROUND('Subsidiary TB Converter '!F160,0)</f>
        <v>0</v>
      </c>
      <c r="I154" s="966">
        <f>ROUND(ABS(E154),0)</f>
        <v>0</v>
      </c>
      <c r="J154" s="966">
        <f>ROUND(ABS(F154),0)</f>
        <v>0</v>
      </c>
    </row>
    <row r="155" spans="1:16" ht="12.75" customHeight="1" x14ac:dyDescent="0.2">
      <c r="A155" s="1150"/>
      <c r="B155" s="1150"/>
      <c r="C155" s="872"/>
      <c r="D155" s="872"/>
      <c r="E155" s="934"/>
      <c r="F155" s="934"/>
      <c r="G155" s="1170"/>
      <c r="H155" s="1170"/>
      <c r="I155" s="969"/>
      <c r="J155" s="969"/>
    </row>
    <row r="156" spans="1:16" x14ac:dyDescent="0.2">
      <c r="A156" s="342"/>
      <c r="B156" s="342"/>
      <c r="C156" s="344" t="s">
        <v>220</v>
      </c>
      <c r="D156" s="275"/>
      <c r="E156" s="276"/>
      <c r="F156" s="276"/>
      <c r="G156" s="276"/>
      <c r="H156" s="276"/>
      <c r="I156" s="878"/>
      <c r="J156" s="878"/>
    </row>
    <row r="157" spans="1:16" ht="12.75" customHeight="1" x14ac:dyDescent="0.2">
      <c r="A157" s="1150"/>
      <c r="B157" s="1150"/>
      <c r="C157" s="909" t="s">
        <v>200</v>
      </c>
      <c r="E157" s="912"/>
      <c r="F157" s="912"/>
      <c r="G157" s="1161"/>
      <c r="H157" s="1161"/>
      <c r="I157" s="969"/>
      <c r="J157" s="969"/>
    </row>
    <row r="158" spans="1:16" x14ac:dyDescent="0.2">
      <c r="A158" s="1150">
        <v>5770</v>
      </c>
      <c r="B158" s="1150"/>
      <c r="C158" s="338" t="s">
        <v>221</v>
      </c>
      <c r="E158" s="910">
        <f>ROUND('Subsidiary TB Converter '!C164,0)</f>
        <v>0</v>
      </c>
      <c r="F158" s="910">
        <f>ROUND('Subsidiary TB Converter '!D164,0)</f>
        <v>0</v>
      </c>
      <c r="G158" s="1158">
        <f>ROUND('Subsidiary TB Converter '!E164,0)</f>
        <v>0</v>
      </c>
      <c r="H158" s="1158">
        <f>ROUND('Subsidiary TB Converter '!F164,0)</f>
        <v>0</v>
      </c>
      <c r="I158" s="966">
        <f t="shared" ref="I158:J166" si="15">ROUND(ABS(E158),0)</f>
        <v>0</v>
      </c>
      <c r="J158" s="966">
        <f t="shared" si="15"/>
        <v>0</v>
      </c>
    </row>
    <row r="159" spans="1:16" x14ac:dyDescent="0.2">
      <c r="A159" s="1150">
        <v>5762</v>
      </c>
      <c r="B159" s="1150"/>
      <c r="C159" s="933" t="s">
        <v>196</v>
      </c>
      <c r="E159" s="910">
        <f>ROUND('Subsidiary TB Converter '!C165,0)</f>
        <v>0</v>
      </c>
      <c r="F159" s="910">
        <f>ROUND('Subsidiary TB Converter '!D165,0)</f>
        <v>0</v>
      </c>
      <c r="G159" s="1158">
        <f>ROUND('Subsidiary TB Converter '!E165,0)</f>
        <v>0</v>
      </c>
      <c r="H159" s="1158">
        <f>ROUND('Subsidiary TB Converter '!F165,0)</f>
        <v>0</v>
      </c>
      <c r="I159" s="966">
        <f t="shared" si="15"/>
        <v>0</v>
      </c>
      <c r="J159" s="966">
        <f t="shared" si="15"/>
        <v>0</v>
      </c>
    </row>
    <row r="160" spans="1:16" ht="12.75" customHeight="1" x14ac:dyDescent="0.2">
      <c r="A160" s="1150">
        <v>5602</v>
      </c>
      <c r="B160" s="1150"/>
      <c r="C160" s="933" t="s">
        <v>222</v>
      </c>
      <c r="E160" s="910">
        <f>ROUND('Subsidiary TB Converter '!C166,0)</f>
        <v>0</v>
      </c>
      <c r="F160" s="910">
        <f>ROUND('Subsidiary TB Converter '!D166,0)</f>
        <v>0</v>
      </c>
      <c r="G160" s="1158">
        <f>ROUND('Subsidiary TB Converter '!E166,0)</f>
        <v>0</v>
      </c>
      <c r="H160" s="1158">
        <f>ROUND('Subsidiary TB Converter '!F166,0)</f>
        <v>0</v>
      </c>
      <c r="I160" s="966">
        <f t="shared" si="15"/>
        <v>0</v>
      </c>
      <c r="J160" s="966">
        <f t="shared" si="15"/>
        <v>0</v>
      </c>
    </row>
    <row r="161" spans="1:10" ht="12.75" customHeight="1" x14ac:dyDescent="0.2">
      <c r="A161" s="1150">
        <v>5722</v>
      </c>
      <c r="B161" s="1150"/>
      <c r="C161" s="933" t="s">
        <v>198</v>
      </c>
      <c r="E161" s="910">
        <f>ROUND('Subsidiary TB Converter '!C167,0)</f>
        <v>0</v>
      </c>
      <c r="F161" s="910">
        <f>ROUND('Subsidiary TB Converter '!D167,0)</f>
        <v>0</v>
      </c>
      <c r="G161" s="1158">
        <f>ROUND('Subsidiary TB Converter '!E167,0)</f>
        <v>0</v>
      </c>
      <c r="H161" s="1158">
        <f>ROUND('Subsidiary TB Converter '!F167,0)</f>
        <v>0</v>
      </c>
      <c r="I161" s="966">
        <f t="shared" si="15"/>
        <v>0</v>
      </c>
      <c r="J161" s="966">
        <f t="shared" si="15"/>
        <v>0</v>
      </c>
    </row>
    <row r="162" spans="1:10" ht="12.75" customHeight="1" x14ac:dyDescent="0.2">
      <c r="A162" s="1150">
        <v>5712</v>
      </c>
      <c r="B162" s="1150"/>
      <c r="C162" s="338" t="s">
        <v>162</v>
      </c>
      <c r="E162" s="910">
        <f>ROUND('Subsidiary TB Converter '!C168,0)</f>
        <v>0</v>
      </c>
      <c r="F162" s="910">
        <f>ROUND('Subsidiary TB Converter '!D168,0)</f>
        <v>0</v>
      </c>
      <c r="G162" s="1158">
        <f>ROUND('Subsidiary TB Converter '!E168,0)</f>
        <v>0</v>
      </c>
      <c r="H162" s="1158">
        <f>ROUND('Subsidiary TB Converter '!F168,0)</f>
        <v>0</v>
      </c>
      <c r="I162" s="966">
        <f t="shared" si="15"/>
        <v>0</v>
      </c>
      <c r="J162" s="966">
        <f t="shared" si="15"/>
        <v>0</v>
      </c>
    </row>
    <row r="163" spans="1:10" ht="12.75" customHeight="1" x14ac:dyDescent="0.2">
      <c r="A163" s="1150">
        <v>5752</v>
      </c>
      <c r="B163" s="1150"/>
      <c r="C163" s="338" t="s">
        <v>116</v>
      </c>
      <c r="E163" s="910">
        <f>ROUND('Subsidiary TB Converter '!C169,0)</f>
        <v>0</v>
      </c>
      <c r="F163" s="910">
        <f>ROUND('Subsidiary TB Converter '!D169,0)</f>
        <v>0</v>
      </c>
      <c r="G163" s="1158">
        <f>ROUND('Subsidiary TB Converter '!E169,0)</f>
        <v>0</v>
      </c>
      <c r="H163" s="1158">
        <f>ROUND('Subsidiary TB Converter '!F169,0)</f>
        <v>0</v>
      </c>
      <c r="I163" s="966">
        <f t="shared" si="15"/>
        <v>0</v>
      </c>
      <c r="J163" s="966">
        <f t="shared" si="15"/>
        <v>0</v>
      </c>
    </row>
    <row r="164" spans="1:10" ht="12.75" customHeight="1" x14ac:dyDescent="0.2">
      <c r="A164" s="1150">
        <v>5612</v>
      </c>
      <c r="B164" s="1150"/>
      <c r="C164" s="338" t="s">
        <v>117</v>
      </c>
      <c r="E164" s="910">
        <f>ROUND('Subsidiary TB Converter '!C170,0)</f>
        <v>0</v>
      </c>
      <c r="F164" s="910">
        <f>ROUND('Subsidiary TB Converter '!D170,0)</f>
        <v>0</v>
      </c>
      <c r="G164" s="1158">
        <f>ROUND('Subsidiary TB Converter '!E170,0)</f>
        <v>0</v>
      </c>
      <c r="H164" s="1158">
        <f>ROUND('Subsidiary TB Converter '!F170,0)</f>
        <v>0</v>
      </c>
      <c r="I164" s="966">
        <f t="shared" si="15"/>
        <v>0</v>
      </c>
      <c r="J164" s="966">
        <f t="shared" si="15"/>
        <v>0</v>
      </c>
    </row>
    <row r="165" spans="1:10" ht="12.75" customHeight="1" x14ac:dyDescent="0.2">
      <c r="A165" s="1150">
        <v>5622</v>
      </c>
      <c r="B165" s="1150"/>
      <c r="C165" s="338" t="s">
        <v>115</v>
      </c>
      <c r="E165" s="910">
        <f>ROUND('Subsidiary TB Converter '!C171,0)</f>
        <v>0</v>
      </c>
      <c r="F165" s="910">
        <f>ROUND('Subsidiary TB Converter '!D171,0)</f>
        <v>0</v>
      </c>
      <c r="G165" s="1158">
        <f>ROUND('Subsidiary TB Converter '!E171,0)</f>
        <v>0</v>
      </c>
      <c r="H165" s="1158">
        <f>ROUND('Subsidiary TB Converter '!F171,0)</f>
        <v>0</v>
      </c>
      <c r="I165" s="966">
        <f t="shared" si="15"/>
        <v>0</v>
      </c>
      <c r="J165" s="966">
        <f t="shared" si="15"/>
        <v>0</v>
      </c>
    </row>
    <row r="166" spans="1:10" ht="12.75" customHeight="1" x14ac:dyDescent="0.2">
      <c r="A166" s="1150">
        <v>5732</v>
      </c>
      <c r="B166" s="1150"/>
      <c r="C166" s="338" t="s">
        <v>114</v>
      </c>
      <c r="E166" s="910">
        <f>ROUND('Subsidiary TB Converter '!C172,0)</f>
        <v>0</v>
      </c>
      <c r="F166" s="910">
        <f>ROUND('Subsidiary TB Converter '!D172,0)</f>
        <v>0</v>
      </c>
      <c r="G166" s="1158">
        <f>ROUND('Subsidiary TB Converter '!E172,0)</f>
        <v>0</v>
      </c>
      <c r="H166" s="1158">
        <f>ROUND('Subsidiary TB Converter '!F172,0)</f>
        <v>0</v>
      </c>
      <c r="I166" s="966">
        <f t="shared" si="15"/>
        <v>0</v>
      </c>
      <c r="J166" s="966">
        <f t="shared" si="15"/>
        <v>0</v>
      </c>
    </row>
    <row r="167" spans="1:10" ht="12.75" customHeight="1" x14ac:dyDescent="0.2">
      <c r="A167" s="1150"/>
      <c r="B167" s="1150"/>
      <c r="C167" s="872"/>
      <c r="D167" s="872"/>
      <c r="E167" s="1154"/>
      <c r="F167" s="1154"/>
      <c r="G167" s="1155"/>
      <c r="H167" s="1155"/>
      <c r="I167" s="969"/>
      <c r="J167" s="969"/>
    </row>
    <row r="168" spans="1:10" x14ac:dyDescent="0.2">
      <c r="A168" s="342"/>
      <c r="B168" s="342"/>
      <c r="C168" s="344" t="s">
        <v>223</v>
      </c>
      <c r="D168" s="275"/>
      <c r="E168" s="276"/>
      <c r="F168" s="276"/>
      <c r="G168" s="276"/>
      <c r="H168" s="276"/>
      <c r="I168" s="878"/>
      <c r="J168" s="878"/>
    </row>
    <row r="169" spans="1:10" ht="12.75" customHeight="1" x14ac:dyDescent="0.2">
      <c r="A169" s="1150"/>
      <c r="B169" s="1150"/>
      <c r="C169" s="909" t="s">
        <v>200</v>
      </c>
      <c r="E169" s="912"/>
      <c r="F169" s="912"/>
      <c r="G169" s="1161"/>
      <c r="H169" s="1161"/>
      <c r="I169" s="969"/>
      <c r="J169" s="969"/>
    </row>
    <row r="170" spans="1:10" ht="12.75" customHeight="1" x14ac:dyDescent="0.2">
      <c r="A170" s="1150">
        <v>5764</v>
      </c>
      <c r="B170" s="1150"/>
      <c r="C170" s="933" t="s">
        <v>196</v>
      </c>
      <c r="E170" s="910">
        <f>ROUND('Subsidiary TB Converter '!C176,0)</f>
        <v>0</v>
      </c>
      <c r="F170" s="910">
        <f>ROUND('Subsidiary TB Converter '!D176,0)</f>
        <v>0</v>
      </c>
      <c r="G170" s="1158">
        <f>ROUND('Subsidiary TB Converter '!E176,0)</f>
        <v>0</v>
      </c>
      <c r="H170" s="1158">
        <f>ROUND('Subsidiary TB Converter '!F176,0)</f>
        <v>0</v>
      </c>
      <c r="I170" s="966">
        <f t="shared" ref="I170:J177" si="16">ROUND(ABS(E170),0)</f>
        <v>0</v>
      </c>
      <c r="J170" s="966">
        <f t="shared" si="16"/>
        <v>0</v>
      </c>
    </row>
    <row r="171" spans="1:10" ht="12.75" customHeight="1" x14ac:dyDescent="0.2">
      <c r="A171" s="1150">
        <v>5603</v>
      </c>
      <c r="B171" s="1150"/>
      <c r="C171" s="338" t="s">
        <v>197</v>
      </c>
      <c r="E171" s="910">
        <f>ROUND('Subsidiary TB Converter '!C177,0)</f>
        <v>0</v>
      </c>
      <c r="F171" s="910">
        <f>ROUND('Subsidiary TB Converter '!D177,0)</f>
        <v>0</v>
      </c>
      <c r="G171" s="1158">
        <f>ROUND('Subsidiary TB Converter '!E177,0)</f>
        <v>0</v>
      </c>
      <c r="H171" s="1158">
        <f>ROUND('Subsidiary TB Converter '!F177,0)</f>
        <v>0</v>
      </c>
      <c r="I171" s="966">
        <f t="shared" si="16"/>
        <v>0</v>
      </c>
      <c r="J171" s="966">
        <f t="shared" si="16"/>
        <v>0</v>
      </c>
    </row>
    <row r="172" spans="1:10" ht="12.75" customHeight="1" x14ac:dyDescent="0.2">
      <c r="A172" s="1150">
        <v>5724</v>
      </c>
      <c r="B172" s="1150"/>
      <c r="C172" s="338" t="s">
        <v>198</v>
      </c>
      <c r="E172" s="910">
        <f>ROUND('Subsidiary TB Converter '!C178,0)</f>
        <v>0</v>
      </c>
      <c r="F172" s="910">
        <f>ROUND('Subsidiary TB Converter '!D178,0)</f>
        <v>0</v>
      </c>
      <c r="G172" s="1158">
        <f>ROUND('Subsidiary TB Converter '!E178,0)</f>
        <v>0</v>
      </c>
      <c r="H172" s="1158">
        <f>ROUND('Subsidiary TB Converter '!F178,0)</f>
        <v>0</v>
      </c>
      <c r="I172" s="966">
        <f t="shared" si="16"/>
        <v>0</v>
      </c>
      <c r="J172" s="966">
        <f t="shared" si="16"/>
        <v>0</v>
      </c>
    </row>
    <row r="173" spans="1:10" ht="12.75" customHeight="1" x14ac:dyDescent="0.2">
      <c r="A173" s="1150">
        <v>5714</v>
      </c>
      <c r="B173" s="1150"/>
      <c r="C173" s="933" t="s">
        <v>162</v>
      </c>
      <c r="E173" s="910">
        <f>ROUND('Subsidiary TB Converter '!C179,0)</f>
        <v>0</v>
      </c>
      <c r="F173" s="910">
        <f>ROUND('Subsidiary TB Converter '!D179,0)</f>
        <v>0</v>
      </c>
      <c r="G173" s="1158">
        <f>ROUND('Subsidiary TB Converter '!E179,0)</f>
        <v>0</v>
      </c>
      <c r="H173" s="1158">
        <f>ROUND('Subsidiary TB Converter '!F179,0)</f>
        <v>0</v>
      </c>
      <c r="I173" s="966">
        <f t="shared" si="16"/>
        <v>0</v>
      </c>
      <c r="J173" s="966">
        <f t="shared" si="16"/>
        <v>0</v>
      </c>
    </row>
    <row r="174" spans="1:10" ht="12.75" customHeight="1" x14ac:dyDescent="0.2">
      <c r="A174" s="1150">
        <v>5754</v>
      </c>
      <c r="B174" s="1150"/>
      <c r="C174" s="338" t="s">
        <v>116</v>
      </c>
      <c r="E174" s="910">
        <f>ROUND('Subsidiary TB Converter '!C180,0)</f>
        <v>0</v>
      </c>
      <c r="F174" s="910">
        <f>ROUND('Subsidiary TB Converter '!D180,0)</f>
        <v>0</v>
      </c>
      <c r="G174" s="1158">
        <f>ROUND('Subsidiary TB Converter '!E180,0)</f>
        <v>0</v>
      </c>
      <c r="H174" s="1158">
        <f>ROUND('Subsidiary TB Converter '!F180,0)</f>
        <v>0</v>
      </c>
      <c r="I174" s="966">
        <f t="shared" si="16"/>
        <v>0</v>
      </c>
      <c r="J174" s="966">
        <f t="shared" si="16"/>
        <v>0</v>
      </c>
    </row>
    <row r="175" spans="1:10" ht="12.75" customHeight="1" x14ac:dyDescent="0.2">
      <c r="A175" s="1150">
        <v>5614</v>
      </c>
      <c r="B175" s="1150"/>
      <c r="C175" s="338" t="s">
        <v>117</v>
      </c>
      <c r="E175" s="910">
        <f>ROUND('Subsidiary TB Converter '!C181,0)</f>
        <v>0</v>
      </c>
      <c r="F175" s="910">
        <f>ROUND('Subsidiary TB Converter '!D181,0)</f>
        <v>0</v>
      </c>
      <c r="G175" s="1158">
        <f>ROUND('Subsidiary TB Converter '!E181,0)</f>
        <v>0</v>
      </c>
      <c r="H175" s="1158">
        <f>ROUND('Subsidiary TB Converter '!F181,0)</f>
        <v>0</v>
      </c>
      <c r="I175" s="966">
        <f t="shared" si="16"/>
        <v>0</v>
      </c>
      <c r="J175" s="966">
        <f t="shared" si="16"/>
        <v>0</v>
      </c>
    </row>
    <row r="176" spans="1:10" ht="12.75" customHeight="1" x14ac:dyDescent="0.2">
      <c r="A176" s="1150">
        <v>5624</v>
      </c>
      <c r="B176" s="1150"/>
      <c r="C176" s="338" t="s">
        <v>115</v>
      </c>
      <c r="E176" s="910">
        <f>ROUND('Subsidiary TB Converter '!C182,0)</f>
        <v>0</v>
      </c>
      <c r="F176" s="910">
        <f>ROUND('Subsidiary TB Converter '!D182,0)</f>
        <v>0</v>
      </c>
      <c r="G176" s="1158">
        <f>ROUND('Subsidiary TB Converter '!E182,0)</f>
        <v>0</v>
      </c>
      <c r="H176" s="1158">
        <f>ROUND('Subsidiary TB Converter '!F182,0)</f>
        <v>0</v>
      </c>
      <c r="I176" s="966">
        <f t="shared" si="16"/>
        <v>0</v>
      </c>
      <c r="J176" s="966">
        <f t="shared" si="16"/>
        <v>0</v>
      </c>
    </row>
    <row r="177" spans="1:11" x14ac:dyDescent="0.2">
      <c r="A177" s="1150">
        <v>5734</v>
      </c>
      <c r="B177" s="1150"/>
      <c r="C177" s="338" t="s">
        <v>114</v>
      </c>
      <c r="E177" s="910">
        <f>ROUND('Subsidiary TB Converter '!C183,0)</f>
        <v>0</v>
      </c>
      <c r="F177" s="910">
        <f>ROUND('Subsidiary TB Converter '!D183,0)</f>
        <v>0</v>
      </c>
      <c r="G177" s="1158">
        <f>ROUND('Subsidiary TB Converter '!E183,0)</f>
        <v>0</v>
      </c>
      <c r="H177" s="1158">
        <f>ROUND('Subsidiary TB Converter '!F183,0)</f>
        <v>0</v>
      </c>
      <c r="I177" s="966">
        <f t="shared" si="16"/>
        <v>0</v>
      </c>
      <c r="J177" s="966">
        <f t="shared" si="16"/>
        <v>0</v>
      </c>
    </row>
    <row r="178" spans="1:11" x14ac:dyDescent="0.2">
      <c r="A178" s="1150"/>
      <c r="B178" s="1150"/>
      <c r="C178" s="1193"/>
      <c r="D178" s="1171"/>
      <c r="E178" s="934"/>
      <c r="F178" s="934"/>
      <c r="G178" s="1170"/>
      <c r="H178" s="1170"/>
      <c r="I178" s="969"/>
      <c r="J178" s="969"/>
    </row>
    <row r="179" spans="1:11" x14ac:dyDescent="0.2">
      <c r="A179" s="342"/>
      <c r="B179" s="342"/>
      <c r="C179" s="344" t="s">
        <v>224</v>
      </c>
      <c r="D179" s="275"/>
      <c r="E179" s="276"/>
      <c r="F179" s="276"/>
      <c r="G179" s="276"/>
      <c r="H179" s="276"/>
      <c r="I179" s="878"/>
      <c r="J179" s="878"/>
    </row>
    <row r="180" spans="1:11" x14ac:dyDescent="0.2">
      <c r="A180" s="1150"/>
      <c r="B180" s="1150"/>
      <c r="C180" s="909" t="s">
        <v>200</v>
      </c>
      <c r="E180" s="912"/>
      <c r="F180" s="912"/>
      <c r="G180" s="1161"/>
      <c r="H180" s="1161"/>
      <c r="I180" s="969"/>
      <c r="J180" s="969"/>
    </row>
    <row r="181" spans="1:11" ht="12.75" customHeight="1" x14ac:dyDescent="0.2">
      <c r="A181" s="1150">
        <v>5812</v>
      </c>
      <c r="B181" s="1150"/>
      <c r="C181" s="936" t="s">
        <v>225</v>
      </c>
      <c r="E181" s="910">
        <f>ROUND('Subsidiary TB Converter '!C187,0)</f>
        <v>0</v>
      </c>
      <c r="F181" s="910">
        <f>ROUND('Subsidiary TB Converter '!D187,0)</f>
        <v>0</v>
      </c>
      <c r="G181" s="1161">
        <f>ROUND('Subsidiary TB Converter '!E187,0)</f>
        <v>0</v>
      </c>
      <c r="H181" s="1161">
        <f>ROUND('Subsidiary TB Converter '!F187,0)</f>
        <v>0</v>
      </c>
      <c r="I181" s="966">
        <f>ROUND(ABS(E181),0)</f>
        <v>0</v>
      </c>
      <c r="J181" s="966">
        <f>ROUND(ABS(F181),0)</f>
        <v>0</v>
      </c>
    </row>
    <row r="182" spans="1:11" x14ac:dyDescent="0.2">
      <c r="A182" s="1150">
        <v>5814</v>
      </c>
      <c r="B182" s="1150"/>
      <c r="C182" s="936" t="s">
        <v>226</v>
      </c>
      <c r="E182" s="910">
        <f>ROUND('Subsidiary TB Converter '!C188,0)</f>
        <v>0</v>
      </c>
      <c r="F182" s="910">
        <f>ROUND('Subsidiary TB Converter '!D188,0)</f>
        <v>0</v>
      </c>
      <c r="G182" s="1161">
        <f>ROUND('Subsidiary TB Converter '!E188,0)</f>
        <v>0</v>
      </c>
      <c r="H182" s="1161">
        <f>ROUND('Subsidiary TB Converter '!F188,0)</f>
        <v>0</v>
      </c>
      <c r="I182" s="966">
        <f>ROUND(ABS(E182),0)</f>
        <v>0</v>
      </c>
      <c r="J182" s="966">
        <f>ROUND(ABS(F182),0)</f>
        <v>0</v>
      </c>
    </row>
    <row r="183" spans="1:11" x14ac:dyDescent="0.2">
      <c r="A183" s="1150"/>
      <c r="B183" s="1150"/>
      <c r="C183" s="1172"/>
      <c r="D183" s="872"/>
      <c r="E183" s="934"/>
      <c r="F183" s="934"/>
      <c r="G183" s="1170"/>
      <c r="H183" s="1170"/>
      <c r="I183" s="969"/>
      <c r="J183" s="969"/>
    </row>
    <row r="184" spans="1:11" x14ac:dyDescent="0.2">
      <c r="A184" s="342"/>
      <c r="B184" s="342"/>
      <c r="C184" s="344" t="s">
        <v>309</v>
      </c>
      <c r="D184" s="275"/>
      <c r="E184" s="276"/>
      <c r="F184" s="276"/>
      <c r="G184" s="276"/>
      <c r="H184" s="276"/>
      <c r="I184" s="878"/>
      <c r="J184" s="878"/>
    </row>
    <row r="185" spans="1:11" x14ac:dyDescent="0.2">
      <c r="A185" s="1150"/>
      <c r="B185" s="1150"/>
      <c r="C185" s="909" t="s">
        <v>200</v>
      </c>
      <c r="E185" s="912"/>
      <c r="F185" s="912"/>
      <c r="G185" s="1161"/>
      <c r="H185" s="1161"/>
      <c r="I185" s="969"/>
      <c r="J185" s="969"/>
    </row>
    <row r="186" spans="1:11" x14ac:dyDescent="0.2">
      <c r="A186" s="1166">
        <v>5562</v>
      </c>
      <c r="B186" s="1166"/>
      <c r="C186" s="78" t="s">
        <v>228</v>
      </c>
      <c r="D186" s="52"/>
      <c r="E186" s="201">
        <f>ROUND('Subsidiary TB Converter '!C192,0)</f>
        <v>0</v>
      </c>
      <c r="F186" s="201">
        <f>ROUND('Subsidiary TB Converter '!D192,0)</f>
        <v>0</v>
      </c>
      <c r="G186" s="1161">
        <f>ROUND('Subsidiary TB Converter '!E192,0)</f>
        <v>0</v>
      </c>
      <c r="H186" s="1161">
        <f>ROUND('Subsidiary TB Converter '!F192,0)</f>
        <v>0</v>
      </c>
      <c r="I186" s="1092">
        <f>ROUND(ABS(E186),0)</f>
        <v>0</v>
      </c>
      <c r="J186" s="1092">
        <f>ROUND(ABS(F186),0)</f>
        <v>0</v>
      </c>
    </row>
    <row r="187" spans="1:11" s="52" customFormat="1" x14ac:dyDescent="0.2">
      <c r="A187" s="204">
        <v>5564</v>
      </c>
      <c r="B187" s="204"/>
      <c r="C187" s="78" t="s">
        <v>229</v>
      </c>
      <c r="E187" s="201">
        <f>ROUND('Subsidiary TB Converter '!C193,0)</f>
        <v>0</v>
      </c>
      <c r="F187" s="201">
        <f>ROUND('Subsidiary TB Converter '!D193,0)</f>
        <v>0</v>
      </c>
      <c r="G187" s="1161">
        <f>ROUND('Subsidiary TB Converter '!E193,0)</f>
        <v>0</v>
      </c>
      <c r="H187" s="1161">
        <f>ROUND('Subsidiary TB Converter '!F193,0)</f>
        <v>0</v>
      </c>
      <c r="I187" s="1092">
        <f t="shared" ref="I187:J189" si="17">ROUND(ABS(E187),0)</f>
        <v>0</v>
      </c>
      <c r="J187" s="1185">
        <f t="shared" si="17"/>
        <v>0</v>
      </c>
    </row>
    <row r="188" spans="1:11" s="52" customFormat="1" x14ac:dyDescent="0.2">
      <c r="A188" s="204">
        <v>5566</v>
      </c>
      <c r="B188" s="204"/>
      <c r="C188" s="78" t="s">
        <v>230</v>
      </c>
      <c r="E188" s="201"/>
      <c r="F188" s="201"/>
      <c r="G188" s="1161"/>
      <c r="H188" s="1161"/>
      <c r="I188" s="1092">
        <f t="shared" si="17"/>
        <v>0</v>
      </c>
      <c r="J188" s="1185">
        <f t="shared" si="17"/>
        <v>0</v>
      </c>
    </row>
    <row r="189" spans="1:11" s="52" customFormat="1" x14ac:dyDescent="0.2">
      <c r="A189" s="204">
        <v>5567</v>
      </c>
      <c r="B189" s="204"/>
      <c r="C189" s="78" t="s">
        <v>231</v>
      </c>
      <c r="E189" s="201"/>
      <c r="F189" s="201"/>
      <c r="G189" s="1161"/>
      <c r="H189" s="1161"/>
      <c r="I189" s="1092">
        <f t="shared" si="17"/>
        <v>0</v>
      </c>
      <c r="J189" s="1185">
        <f t="shared" si="17"/>
        <v>0</v>
      </c>
    </row>
    <row r="190" spans="1:11" x14ac:dyDescent="0.2">
      <c r="A190" s="1150"/>
      <c r="B190" s="1150"/>
      <c r="C190" s="872"/>
      <c r="D190" s="872"/>
      <c r="E190" s="934"/>
      <c r="F190" s="934"/>
      <c r="G190" s="1170"/>
      <c r="H190" s="1170"/>
      <c r="I190" s="972"/>
      <c r="J190" s="972"/>
      <c r="K190" s="576"/>
    </row>
    <row r="191" spans="1:11" x14ac:dyDescent="0.2">
      <c r="A191" s="342"/>
      <c r="B191" s="342"/>
      <c r="C191" s="344" t="s">
        <v>232</v>
      </c>
      <c r="D191" s="275"/>
      <c r="E191" s="276"/>
      <c r="F191" s="276"/>
      <c r="G191" s="276"/>
      <c r="H191" s="276"/>
      <c r="I191" s="878"/>
      <c r="J191" s="878"/>
      <c r="K191" s="576"/>
    </row>
    <row r="192" spans="1:11" x14ac:dyDescent="0.2">
      <c r="A192" s="1150"/>
      <c r="B192" s="1150"/>
      <c r="C192" s="909" t="s">
        <v>233</v>
      </c>
      <c r="E192" s="912"/>
      <c r="F192" s="912"/>
      <c r="G192" s="1161"/>
      <c r="H192" s="1161"/>
      <c r="I192" s="969"/>
      <c r="J192" s="969"/>
    </row>
    <row r="193" spans="1:12" x14ac:dyDescent="0.2">
      <c r="A193" s="1150">
        <v>5217</v>
      </c>
      <c r="B193" s="1150"/>
      <c r="C193" s="1031" t="s">
        <v>234</v>
      </c>
      <c r="E193" s="910">
        <f>ROUND('Subsidiary TB Converter '!C197,0)</f>
        <v>0</v>
      </c>
      <c r="F193" s="910">
        <f>ROUND('Subsidiary TB Converter '!D197,0)</f>
        <v>0</v>
      </c>
      <c r="G193" s="1161">
        <f>ROUND('Subsidiary TB Converter '!E197,0)</f>
        <v>0</v>
      </c>
      <c r="H193" s="1161">
        <f>ROUND('Subsidiary TB Converter '!F197,0)</f>
        <v>0</v>
      </c>
      <c r="I193" s="966">
        <f t="shared" ref="I193:J197" si="18">ROUND(ABS(E193),0)</f>
        <v>0</v>
      </c>
      <c r="J193" s="966">
        <f t="shared" si="18"/>
        <v>0</v>
      </c>
    </row>
    <row r="194" spans="1:12" x14ac:dyDescent="0.2">
      <c r="A194" s="1150">
        <v>5218</v>
      </c>
      <c r="B194" s="1150"/>
      <c r="C194" s="338" t="s">
        <v>235</v>
      </c>
      <c r="E194" s="910">
        <f>ROUND('Subsidiary TB Converter '!C198,0)</f>
        <v>0</v>
      </c>
      <c r="F194" s="910">
        <f>ROUND('Subsidiary TB Converter '!D198,0)</f>
        <v>0</v>
      </c>
      <c r="G194" s="1161">
        <f>ROUND('Subsidiary TB Converter '!E198,0)</f>
        <v>0</v>
      </c>
      <c r="H194" s="1161">
        <f>ROUND('Subsidiary TB Converter '!F198,0)</f>
        <v>0</v>
      </c>
      <c r="I194" s="966">
        <f t="shared" si="18"/>
        <v>0</v>
      </c>
      <c r="J194" s="966">
        <f t="shared" si="18"/>
        <v>0</v>
      </c>
    </row>
    <row r="195" spans="1:12" x14ac:dyDescent="0.2">
      <c r="A195" s="1150">
        <v>5224</v>
      </c>
      <c r="B195" s="1150"/>
      <c r="C195" s="914" t="s">
        <v>236</v>
      </c>
      <c r="E195" s="910">
        <f>ROUND('Subsidiary TB Converter '!C199,0)</f>
        <v>0</v>
      </c>
      <c r="F195" s="910">
        <f>ROUND('Subsidiary TB Converter '!D199,0)</f>
        <v>0</v>
      </c>
      <c r="G195" s="1161">
        <f>ROUND('Subsidiary TB Converter '!E199,0)</f>
        <v>0</v>
      </c>
      <c r="H195" s="1161">
        <f>ROUND('Subsidiary TB Converter '!F199,0)</f>
        <v>0</v>
      </c>
      <c r="I195" s="966">
        <f t="shared" si="18"/>
        <v>0</v>
      </c>
      <c r="J195" s="966">
        <f t="shared" si="18"/>
        <v>0</v>
      </c>
    </row>
    <row r="196" spans="1:12" x14ac:dyDescent="0.2">
      <c r="A196" s="1150">
        <v>5222</v>
      </c>
      <c r="B196" s="1150"/>
      <c r="C196" s="338" t="s">
        <v>237</v>
      </c>
      <c r="D196" s="940"/>
      <c r="E196" s="910">
        <f>ROUND('Subsidiary TB Converter '!C200,0)</f>
        <v>0</v>
      </c>
      <c r="F196" s="910">
        <f>ROUND('Subsidiary TB Converter '!D200,0)</f>
        <v>0</v>
      </c>
      <c r="G196" s="1161">
        <f>ROUND('Subsidiary TB Converter '!E200,0)</f>
        <v>0</v>
      </c>
      <c r="H196" s="1161">
        <f>ROUND('Subsidiary TB Converter '!F200,0)</f>
        <v>0</v>
      </c>
      <c r="I196" s="966">
        <f t="shared" si="18"/>
        <v>0</v>
      </c>
      <c r="J196" s="966">
        <f t="shared" si="18"/>
        <v>0</v>
      </c>
    </row>
    <row r="197" spans="1:12" x14ac:dyDescent="0.2">
      <c r="A197" s="1150">
        <v>5277</v>
      </c>
      <c r="B197" s="1150"/>
      <c r="C197" s="338" t="s">
        <v>238</v>
      </c>
      <c r="E197" s="910">
        <f>ROUND('Subsidiary TB Converter '!C201,0)</f>
        <v>0</v>
      </c>
      <c r="F197" s="910">
        <f>ROUND('Subsidiary TB Converter '!D201,0)</f>
        <v>0</v>
      </c>
      <c r="G197" s="1161">
        <f>ROUND('Subsidiary TB Converter '!E201,0)</f>
        <v>0</v>
      </c>
      <c r="H197" s="1161">
        <f>ROUND('Subsidiary TB Converter '!F201,0)</f>
        <v>0</v>
      </c>
      <c r="I197" s="966">
        <f t="shared" si="18"/>
        <v>0</v>
      </c>
      <c r="J197" s="966">
        <f t="shared" si="18"/>
        <v>0</v>
      </c>
    </row>
    <row r="198" spans="1:12" x14ac:dyDescent="0.2">
      <c r="A198" s="1150"/>
      <c r="B198" s="1150"/>
      <c r="C198" s="872"/>
      <c r="D198" s="872"/>
      <c r="E198" s="934"/>
      <c r="F198" s="934"/>
      <c r="G198" s="1170"/>
      <c r="H198" s="1170"/>
      <c r="I198" s="969"/>
      <c r="J198" s="969"/>
    </row>
    <row r="199" spans="1:12" x14ac:dyDescent="0.2">
      <c r="A199" s="342"/>
      <c r="B199" s="342"/>
      <c r="C199" s="344" t="s">
        <v>239</v>
      </c>
      <c r="D199" s="275"/>
      <c r="E199" s="276"/>
      <c r="F199" s="276"/>
      <c r="G199" s="276"/>
      <c r="H199" s="276"/>
      <c r="I199" s="878"/>
      <c r="J199" s="878"/>
    </row>
    <row r="200" spans="1:12" x14ac:dyDescent="0.2">
      <c r="A200" s="1150"/>
      <c r="B200" s="1150"/>
      <c r="C200" s="909" t="s">
        <v>233</v>
      </c>
      <c r="E200" s="912"/>
      <c r="F200" s="912"/>
      <c r="G200" s="1161"/>
      <c r="H200" s="1161"/>
      <c r="I200" s="969"/>
      <c r="J200" s="969"/>
    </row>
    <row r="201" spans="1:12" ht="12.75" customHeight="1" x14ac:dyDescent="0.2">
      <c r="A201" s="1150">
        <v>5247</v>
      </c>
      <c r="B201" s="1150"/>
      <c r="C201" s="338" t="s">
        <v>240</v>
      </c>
      <c r="E201" s="910">
        <f>ROUND('Subsidiary TB Converter '!C205,0)</f>
        <v>0</v>
      </c>
      <c r="F201" s="910">
        <f>ROUND('Subsidiary TB Converter '!D205,0)</f>
        <v>0</v>
      </c>
      <c r="G201" s="1161">
        <f>ROUND('Subsidiary TB Converter '!E205,0)</f>
        <v>0</v>
      </c>
      <c r="H201" s="1161">
        <f>ROUND('Subsidiary TB Converter '!F205,0)</f>
        <v>0</v>
      </c>
      <c r="I201" s="966">
        <f>ROUND(ABS(E201),0)</f>
        <v>0</v>
      </c>
      <c r="J201" s="966">
        <f>ROUND(ABS(F201),0)</f>
        <v>0</v>
      </c>
    </row>
    <row r="202" spans="1:12" ht="14.25" customHeight="1" x14ac:dyDescent="0.2">
      <c r="A202" s="1166">
        <v>5930</v>
      </c>
      <c r="B202" s="1150"/>
      <c r="C202" s="338" t="s">
        <v>241</v>
      </c>
      <c r="E202" s="910">
        <f>ROUND('Subsidiary TB Converter '!C206,0)</f>
        <v>0</v>
      </c>
      <c r="F202" s="910">
        <f>ROUND('Subsidiary TB Converter '!D206,0)</f>
        <v>0</v>
      </c>
      <c r="G202" s="1161">
        <f>ROUND('Subsidiary TB Converter '!E206,0)</f>
        <v>0</v>
      </c>
      <c r="H202" s="1161">
        <f>ROUND('Subsidiary TB Converter '!F206,0)</f>
        <v>0</v>
      </c>
      <c r="I202" s="966">
        <f>ROUND(ABS(E202),0)</f>
        <v>0</v>
      </c>
      <c r="J202" s="966">
        <f>ROUND(ABS(F202),0)</f>
        <v>0</v>
      </c>
      <c r="L202" s="1030"/>
    </row>
    <row r="203" spans="1:12" x14ac:dyDescent="0.2">
      <c r="A203" s="1150"/>
      <c r="B203" s="1150"/>
      <c r="C203" s="922"/>
      <c r="E203" s="912"/>
      <c r="F203" s="912"/>
      <c r="G203" s="1161"/>
      <c r="H203" s="1161"/>
      <c r="I203" s="969"/>
      <c r="J203" s="969"/>
    </row>
    <row r="204" spans="1:12" x14ac:dyDescent="0.2">
      <c r="A204" s="342"/>
      <c r="B204" s="342"/>
      <c r="C204" s="344" t="s">
        <v>242</v>
      </c>
      <c r="D204" s="275"/>
      <c r="E204" s="276"/>
      <c r="F204" s="276"/>
      <c r="G204" s="276"/>
      <c r="H204" s="276"/>
      <c r="I204" s="878"/>
      <c r="J204" s="878"/>
    </row>
    <row r="205" spans="1:12" x14ac:dyDescent="0.2">
      <c r="A205" s="1150"/>
      <c r="B205" s="1150"/>
      <c r="C205" s="909" t="s">
        <v>233</v>
      </c>
      <c r="E205" s="912"/>
      <c r="F205" s="912"/>
      <c r="G205" s="1161"/>
      <c r="H205" s="1161"/>
      <c r="I205" s="969"/>
      <c r="J205" s="969"/>
    </row>
    <row r="206" spans="1:12" x14ac:dyDescent="0.2">
      <c r="A206" s="1150">
        <v>5240</v>
      </c>
      <c r="B206" s="1150"/>
      <c r="C206" s="338" t="s">
        <v>243</v>
      </c>
      <c r="E206" s="910">
        <f>ROUND('Subsidiary TB Converter '!C210,0)</f>
        <v>0</v>
      </c>
      <c r="F206" s="910">
        <f>ROUND('Subsidiary TB Converter '!D210,0)</f>
        <v>0</v>
      </c>
      <c r="G206" s="1161">
        <f>ROUND('Subsidiary TB Converter '!E210,0)</f>
        <v>0</v>
      </c>
      <c r="H206" s="1161">
        <f>ROUND('Subsidiary TB Converter '!F210,0)</f>
        <v>0</v>
      </c>
      <c r="I206" s="966">
        <f t="shared" ref="I206:J209" si="19">ROUND(ABS(E206),0)</f>
        <v>0</v>
      </c>
      <c r="J206" s="966">
        <f t="shared" si="19"/>
        <v>0</v>
      </c>
    </row>
    <row r="207" spans="1:12" x14ac:dyDescent="0.2">
      <c r="A207" s="1150">
        <v>5227</v>
      </c>
      <c r="B207" s="1150"/>
      <c r="C207" s="338" t="s">
        <v>244</v>
      </c>
      <c r="D207" s="922"/>
      <c r="E207" s="910">
        <f>ROUND('Subsidiary TB Converter '!C211,0)</f>
        <v>0</v>
      </c>
      <c r="F207" s="910">
        <f>ROUND('Subsidiary TB Converter '!D211,0)</f>
        <v>0</v>
      </c>
      <c r="G207" s="1161">
        <f>ROUND('Subsidiary TB Converter '!E211,0)</f>
        <v>0</v>
      </c>
      <c r="H207" s="1161">
        <f>ROUND('Subsidiary TB Converter '!F211,0)</f>
        <v>0</v>
      </c>
      <c r="I207" s="966">
        <f t="shared" si="19"/>
        <v>0</v>
      </c>
      <c r="J207" s="966">
        <f t="shared" si="19"/>
        <v>0</v>
      </c>
    </row>
    <row r="208" spans="1:12" x14ac:dyDescent="0.2">
      <c r="A208" s="1150">
        <v>5228</v>
      </c>
      <c r="B208" s="1150"/>
      <c r="C208" s="338" t="s">
        <v>245</v>
      </c>
      <c r="E208" s="910">
        <f>ROUND('Subsidiary TB Converter '!C212,0)</f>
        <v>0</v>
      </c>
      <c r="F208" s="910">
        <f>ROUND('Subsidiary TB Converter '!D212,0)</f>
        <v>0</v>
      </c>
      <c r="G208" s="1161">
        <f>ROUND('Subsidiary TB Converter '!E212,0)</f>
        <v>0</v>
      </c>
      <c r="H208" s="1161">
        <f>ROUND('Subsidiary TB Converter '!F212,0)</f>
        <v>0</v>
      </c>
      <c r="I208" s="966">
        <f t="shared" si="19"/>
        <v>0</v>
      </c>
      <c r="J208" s="966">
        <f t="shared" si="19"/>
        <v>0</v>
      </c>
    </row>
    <row r="209" spans="1:16" x14ac:dyDescent="0.2">
      <c r="A209" s="1150">
        <v>5230</v>
      </c>
      <c r="B209" s="1150"/>
      <c r="C209" s="338" t="s">
        <v>173</v>
      </c>
      <c r="E209" s="910">
        <f>ROUND('Subsidiary TB Converter '!C213,0)</f>
        <v>0</v>
      </c>
      <c r="F209" s="910">
        <f>ROUND('Subsidiary TB Converter '!D213,0)</f>
        <v>0</v>
      </c>
      <c r="G209" s="1161">
        <f>ROUND('Subsidiary TB Converter '!E213,0)</f>
        <v>0</v>
      </c>
      <c r="H209" s="1161">
        <f>ROUND('Subsidiary TB Converter '!F213,0)</f>
        <v>0</v>
      </c>
      <c r="I209" s="966">
        <f t="shared" si="19"/>
        <v>0</v>
      </c>
      <c r="J209" s="966">
        <f t="shared" si="19"/>
        <v>0</v>
      </c>
    </row>
    <row r="210" spans="1:16" x14ac:dyDescent="0.2">
      <c r="A210" s="1150"/>
      <c r="B210" s="1150"/>
      <c r="C210" s="922"/>
      <c r="E210" s="912"/>
      <c r="F210" s="912"/>
      <c r="G210" s="1161"/>
      <c r="H210" s="1161"/>
      <c r="I210" s="969"/>
      <c r="J210" s="969"/>
    </row>
    <row r="211" spans="1:16" x14ac:dyDescent="0.2">
      <c r="A211" s="342"/>
      <c r="B211" s="342"/>
      <c r="C211" s="344" t="s">
        <v>246</v>
      </c>
      <c r="D211" s="275"/>
      <c r="E211" s="276"/>
      <c r="F211" s="276"/>
      <c r="G211" s="276"/>
      <c r="H211" s="276"/>
      <c r="I211" s="878"/>
      <c r="J211" s="878"/>
    </row>
    <row r="212" spans="1:16" x14ac:dyDescent="0.2">
      <c r="A212" s="1150"/>
      <c r="B212" s="1150"/>
      <c r="C212" s="909" t="s">
        <v>233</v>
      </c>
      <c r="E212" s="912"/>
      <c r="F212" s="912"/>
      <c r="G212" s="1161"/>
      <c r="H212" s="1161"/>
      <c r="I212" s="969"/>
      <c r="J212" s="969"/>
    </row>
    <row r="213" spans="1:16" ht="13.5" customHeight="1" x14ac:dyDescent="0.2">
      <c r="A213" s="1150">
        <v>5223</v>
      </c>
      <c r="B213" s="1150"/>
      <c r="C213" s="338" t="s">
        <v>247</v>
      </c>
      <c r="E213" s="910">
        <f>ROUND('Subsidiary TB Converter '!C217,0)</f>
        <v>0</v>
      </c>
      <c r="F213" s="910">
        <f>ROUND('Subsidiary TB Converter '!D217,0)</f>
        <v>0</v>
      </c>
      <c r="G213" s="1161">
        <f>ROUND('Subsidiary TB Converter '!E217,0)</f>
        <v>0</v>
      </c>
      <c r="H213" s="1161">
        <f>ROUND('Subsidiary TB Converter '!F217,0)</f>
        <v>0</v>
      </c>
      <c r="I213" s="966">
        <f>ROUND(ABS(E213),0)</f>
        <v>0</v>
      </c>
      <c r="J213" s="966">
        <f>ROUND(ABS(F213),0)</f>
        <v>0</v>
      </c>
    </row>
    <row r="214" spans="1:16" ht="12.75" customHeight="1" x14ac:dyDescent="0.2">
      <c r="A214" s="1150"/>
      <c r="B214" s="1150"/>
      <c r="E214" s="576"/>
      <c r="F214" s="576"/>
      <c r="G214" s="1173"/>
      <c r="H214" s="1173"/>
      <c r="I214" s="965"/>
      <c r="J214" s="965"/>
    </row>
    <row r="215" spans="1:16" x14ac:dyDescent="0.2">
      <c r="A215" s="342"/>
      <c r="B215" s="342"/>
      <c r="C215" s="344" t="s">
        <v>248</v>
      </c>
      <c r="D215" s="275"/>
      <c r="E215" s="276"/>
      <c r="F215" s="276"/>
      <c r="G215" s="276"/>
      <c r="H215" s="276"/>
      <c r="I215" s="878"/>
      <c r="J215" s="878"/>
    </row>
    <row r="216" spans="1:16" x14ac:dyDescent="0.2">
      <c r="A216" s="1150"/>
      <c r="B216" s="1150"/>
      <c r="C216" s="909" t="s">
        <v>233</v>
      </c>
      <c r="E216" s="912"/>
      <c r="F216" s="912"/>
      <c r="G216" s="1161"/>
      <c r="H216" s="1161"/>
      <c r="I216" s="969"/>
      <c r="J216" s="969"/>
    </row>
    <row r="217" spans="1:16" s="924" customFormat="1" x14ac:dyDescent="0.2">
      <c r="A217" s="1150">
        <v>5270</v>
      </c>
      <c r="B217" s="1150"/>
      <c r="C217" s="338" t="s">
        <v>249</v>
      </c>
      <c r="E217" s="910">
        <f>ROUND('Subsidiary TB Converter '!C221,0)</f>
        <v>0</v>
      </c>
      <c r="F217" s="910">
        <f>ROUND('Subsidiary TB Converter '!D221,0)</f>
        <v>0</v>
      </c>
      <c r="G217" s="1161">
        <f>ROUND('Subsidiary TB Converter '!E221,0)</f>
        <v>0</v>
      </c>
      <c r="H217" s="1161">
        <f>ROUND('Subsidiary TB Converter '!F221,0)</f>
        <v>0</v>
      </c>
      <c r="I217" s="1092">
        <f>ROUND(E217,0)</f>
        <v>0</v>
      </c>
      <c r="J217" s="1092">
        <f>ROUND(F217,0)</f>
        <v>0</v>
      </c>
      <c r="K217" s="587"/>
      <c r="L217" s="587"/>
      <c r="M217" s="587"/>
      <c r="N217" s="587"/>
      <c r="O217" s="587"/>
      <c r="P217" s="587"/>
    </row>
    <row r="218" spans="1:16" ht="12.75" customHeight="1" x14ac:dyDescent="0.2">
      <c r="A218" s="1150">
        <v>5920</v>
      </c>
      <c r="B218" s="1150"/>
      <c r="C218" s="338" t="s">
        <v>250</v>
      </c>
      <c r="E218" s="910">
        <f>ROUND('Subsidiary TB Converter '!C222,0)</f>
        <v>0</v>
      </c>
      <c r="F218" s="910">
        <f>ROUND('Subsidiary TB Converter '!D222,0)</f>
        <v>0</v>
      </c>
      <c r="G218" s="1161">
        <f>ROUND('Subsidiary TB Converter '!E222,0)</f>
        <v>0</v>
      </c>
      <c r="H218" s="1161">
        <f>ROUND('Subsidiary TB Converter '!F222,0)</f>
        <v>0</v>
      </c>
      <c r="I218" s="1092">
        <f>ROUND(E218,0)</f>
        <v>0</v>
      </c>
      <c r="J218" s="1092">
        <f>ROUND(F218,0)</f>
        <v>0</v>
      </c>
      <c r="L218" s="1174"/>
    </row>
    <row r="219" spans="1:16" s="924" customFormat="1" x14ac:dyDescent="0.2">
      <c r="A219" s="1150"/>
      <c r="B219" s="1150"/>
      <c r="C219" s="872"/>
      <c r="D219" s="587"/>
      <c r="E219" s="943"/>
      <c r="F219" s="943"/>
      <c r="G219" s="1175"/>
      <c r="H219" s="1175"/>
      <c r="I219" s="971"/>
      <c r="J219" s="971"/>
      <c r="K219" s="587"/>
      <c r="L219" s="587"/>
      <c r="M219" s="587"/>
      <c r="N219" s="587"/>
      <c r="O219" s="587"/>
      <c r="P219" s="587"/>
    </row>
    <row r="220" spans="1:16" x14ac:dyDescent="0.2">
      <c r="A220" s="342"/>
      <c r="B220" s="342"/>
      <c r="C220" s="344" t="s">
        <v>251</v>
      </c>
      <c r="D220" s="275"/>
      <c r="E220" s="276"/>
      <c r="F220" s="276"/>
      <c r="G220" s="276"/>
      <c r="H220" s="276"/>
      <c r="I220" s="878"/>
      <c r="J220" s="878"/>
    </row>
    <row r="221" spans="1:16" x14ac:dyDescent="0.2">
      <c r="A221" s="1150"/>
      <c r="B221" s="1150"/>
      <c r="C221" s="909" t="s">
        <v>233</v>
      </c>
      <c r="E221" s="912"/>
      <c r="F221" s="912"/>
      <c r="G221" s="1161"/>
      <c r="H221" s="1161"/>
      <c r="I221" s="969"/>
      <c r="J221" s="969"/>
    </row>
    <row r="222" spans="1:16" s="924" customFormat="1" x14ac:dyDescent="0.2">
      <c r="A222" s="1150">
        <v>5245</v>
      </c>
      <c r="B222" s="1150"/>
      <c r="C222" s="338" t="s">
        <v>252</v>
      </c>
      <c r="E222" s="910">
        <f>ROUND('Subsidiary TB Converter '!C226,0)</f>
        <v>0</v>
      </c>
      <c r="F222" s="910">
        <f>ROUND('Subsidiary TB Converter '!D226,0)</f>
        <v>0</v>
      </c>
      <c r="G222" s="1161">
        <f>ROUND('Subsidiary TB Converter '!E226,0)</f>
        <v>0</v>
      </c>
      <c r="H222" s="1161">
        <f>ROUND('Subsidiary TB Converter '!F226,0)</f>
        <v>0</v>
      </c>
      <c r="I222" s="966">
        <f>ROUND(ABS(E222),0)</f>
        <v>0</v>
      </c>
      <c r="J222" s="966">
        <f>ROUND(ABS(F222),0)</f>
        <v>0</v>
      </c>
      <c r="K222" s="587"/>
      <c r="L222" s="587"/>
      <c r="M222" s="587"/>
      <c r="N222" s="587"/>
      <c r="O222" s="587"/>
      <c r="P222" s="587"/>
    </row>
    <row r="223" spans="1:16" ht="12.75" customHeight="1" x14ac:dyDescent="0.2">
      <c r="A223" s="1166">
        <v>5925</v>
      </c>
      <c r="B223" s="1150"/>
      <c r="C223" s="338" t="s">
        <v>253</v>
      </c>
      <c r="E223" s="910">
        <f>ROUND('Subsidiary TB Converter '!C227,0)</f>
        <v>0</v>
      </c>
      <c r="F223" s="910">
        <f>ROUND('Subsidiary TB Converter '!D227,0)</f>
        <v>0</v>
      </c>
      <c r="G223" s="1161">
        <f>ROUND('Subsidiary TB Converter '!E227,0)</f>
        <v>0</v>
      </c>
      <c r="H223" s="1161">
        <f>ROUND('Subsidiary TB Converter '!F227,0)</f>
        <v>0</v>
      </c>
      <c r="I223" s="966">
        <f>ROUND(ABS(E223),0)</f>
        <v>0</v>
      </c>
      <c r="J223" s="966">
        <f>ROUND(ABS(F223),0)</f>
        <v>0</v>
      </c>
      <c r="L223" s="1174"/>
    </row>
    <row r="224" spans="1:16" s="924" customFormat="1" x14ac:dyDescent="0.2">
      <c r="A224" s="1150"/>
      <c r="B224" s="1150"/>
      <c r="C224" s="872"/>
      <c r="D224" s="587"/>
      <c r="E224" s="943"/>
      <c r="F224" s="943"/>
      <c r="G224" s="1175"/>
      <c r="H224" s="1175"/>
      <c r="I224" s="971"/>
      <c r="J224" s="971"/>
      <c r="K224" s="587"/>
      <c r="L224" s="587"/>
      <c r="M224" s="587"/>
      <c r="N224" s="587"/>
      <c r="O224" s="587"/>
      <c r="P224" s="587"/>
    </row>
    <row r="225" spans="1:16" x14ac:dyDescent="0.2">
      <c r="A225" s="342"/>
      <c r="B225" s="342"/>
      <c r="C225" s="344" t="s">
        <v>254</v>
      </c>
      <c r="D225" s="275"/>
      <c r="E225" s="276"/>
      <c r="F225" s="276"/>
      <c r="G225" s="276"/>
      <c r="H225" s="276"/>
      <c r="I225" s="878">
        <f>IF(E225&lt;=0,-E225,E225)</f>
        <v>0</v>
      </c>
      <c r="J225" s="878">
        <f>IF(F225&lt;=0,-F225,F225)</f>
        <v>0</v>
      </c>
    </row>
    <row r="226" spans="1:16" x14ac:dyDescent="0.2">
      <c r="A226" s="1150"/>
      <c r="B226" s="1150"/>
      <c r="C226" s="909" t="s">
        <v>233</v>
      </c>
      <c r="E226" s="912"/>
      <c r="F226" s="912"/>
      <c r="G226" s="1161"/>
      <c r="H226" s="1161"/>
      <c r="I226" s="969"/>
      <c r="J226" s="969"/>
    </row>
    <row r="227" spans="1:16" s="924" customFormat="1" x14ac:dyDescent="0.2">
      <c r="A227" s="1150">
        <v>8310</v>
      </c>
      <c r="B227" s="1150"/>
      <c r="C227" s="338" t="s">
        <v>255</v>
      </c>
      <c r="E227" s="910">
        <f>ROUND('Subsidiary TB Converter '!C231,0)</f>
        <v>0</v>
      </c>
      <c r="F227" s="910">
        <f>ROUND('Subsidiary TB Converter '!D231,0)</f>
        <v>0</v>
      </c>
      <c r="G227" s="1161">
        <f>ROUND('Subsidiary TB Converter '!E231,0)</f>
        <v>0</v>
      </c>
      <c r="H227" s="1161">
        <f>ROUND('Subsidiary TB Converter '!F231,0)</f>
        <v>0</v>
      </c>
      <c r="I227" s="966">
        <f t="shared" ref="I227:J229" si="20">ROUND(ABS(E227),0)</f>
        <v>0</v>
      </c>
      <c r="J227" s="966">
        <f t="shared" si="20"/>
        <v>0</v>
      </c>
      <c r="K227" s="587"/>
      <c r="L227" s="587"/>
      <c r="M227" s="587"/>
      <c r="N227" s="587"/>
      <c r="O227" s="587"/>
      <c r="P227" s="587"/>
    </row>
    <row r="228" spans="1:16" s="924" customFormat="1" x14ac:dyDescent="0.2">
      <c r="A228" s="1150">
        <v>8320</v>
      </c>
      <c r="B228" s="1150"/>
      <c r="C228" s="338" t="s">
        <v>256</v>
      </c>
      <c r="D228" s="587"/>
      <c r="E228" s="910">
        <f>ROUND('Subsidiary TB Converter '!C232,0)</f>
        <v>0</v>
      </c>
      <c r="F228" s="910">
        <f>ROUND('Subsidiary TB Converter '!D232,0)</f>
        <v>0</v>
      </c>
      <c r="G228" s="1161">
        <f>ROUND('Subsidiary TB Converter '!E232,0)</f>
        <v>0</v>
      </c>
      <c r="H228" s="1161">
        <f>ROUND('Subsidiary TB Converter '!F232,0)</f>
        <v>0</v>
      </c>
      <c r="I228" s="966">
        <f t="shared" si="20"/>
        <v>0</v>
      </c>
      <c r="J228" s="966">
        <f t="shared" si="20"/>
        <v>0</v>
      </c>
      <c r="K228" s="587"/>
      <c r="L228" s="1174"/>
      <c r="M228" s="587"/>
      <c r="N228" s="587"/>
      <c r="O228" s="587"/>
      <c r="P228" s="587"/>
    </row>
    <row r="229" spans="1:16" x14ac:dyDescent="0.2">
      <c r="A229" s="1150">
        <v>8330</v>
      </c>
      <c r="B229" s="1150"/>
      <c r="C229" s="338" t="s">
        <v>257</v>
      </c>
      <c r="E229" s="910">
        <f>ROUND('Subsidiary TB Converter '!C233,0)</f>
        <v>0</v>
      </c>
      <c r="F229" s="910">
        <f>ROUND('Subsidiary TB Converter '!D233,0)</f>
        <v>0</v>
      </c>
      <c r="G229" s="1161">
        <f>ROUND('Subsidiary TB Converter '!E233,0)</f>
        <v>0</v>
      </c>
      <c r="H229" s="1161">
        <f>ROUND('Subsidiary TB Converter '!F233,0)</f>
        <v>0</v>
      </c>
      <c r="I229" s="966">
        <f t="shared" si="20"/>
        <v>0</v>
      </c>
      <c r="J229" s="966">
        <f t="shared" si="20"/>
        <v>0</v>
      </c>
    </row>
    <row r="230" spans="1:16" x14ac:dyDescent="0.2">
      <c r="A230" s="1150"/>
      <c r="B230" s="1150"/>
      <c r="C230" s="338"/>
      <c r="E230" s="932"/>
      <c r="F230" s="932"/>
      <c r="G230" s="1176"/>
      <c r="H230" s="1176"/>
      <c r="I230" s="970"/>
      <c r="J230" s="970"/>
    </row>
    <row r="231" spans="1:16" x14ac:dyDescent="0.2">
      <c r="A231" s="342"/>
      <c r="B231" s="342"/>
      <c r="C231" s="344" t="s">
        <v>258</v>
      </c>
      <c r="D231" s="275"/>
      <c r="E231" s="276"/>
      <c r="F231" s="276"/>
      <c r="G231" s="276"/>
      <c r="H231" s="276"/>
      <c r="I231" s="878"/>
      <c r="J231" s="878"/>
    </row>
    <row r="232" spans="1:16" x14ac:dyDescent="0.2">
      <c r="A232" s="1150"/>
      <c r="B232" s="1150"/>
      <c r="C232" s="909" t="s">
        <v>233</v>
      </c>
      <c r="E232" s="912"/>
      <c r="F232" s="912"/>
      <c r="G232" s="1161"/>
      <c r="H232" s="1161"/>
      <c r="I232" s="969"/>
      <c r="J232" s="969"/>
    </row>
    <row r="233" spans="1:16" x14ac:dyDescent="0.2">
      <c r="A233" s="1150">
        <v>5241</v>
      </c>
      <c r="B233" s="1150"/>
      <c r="C233" s="338" t="s">
        <v>259</v>
      </c>
      <c r="E233" s="910">
        <f>ROUND('Subsidiary TB Converter '!C237,0)</f>
        <v>0</v>
      </c>
      <c r="F233" s="910">
        <f>ROUND('Subsidiary TB Converter '!D237,0)</f>
        <v>0</v>
      </c>
      <c r="G233" s="1161">
        <f>ROUND('Subsidiary TB Converter '!E237,0)</f>
        <v>0</v>
      </c>
      <c r="H233" s="1161">
        <f>ROUND('Subsidiary TB Converter '!F237,0)</f>
        <v>0</v>
      </c>
      <c r="I233" s="966">
        <f>ROUND(ABS(E233),0)</f>
        <v>0</v>
      </c>
      <c r="J233" s="966">
        <f>ROUND(ABS(F233),0)</f>
        <v>0</v>
      </c>
    </row>
    <row r="234" spans="1:16" x14ac:dyDescent="0.2">
      <c r="A234" s="1150">
        <v>5890</v>
      </c>
      <c r="B234" s="1150"/>
      <c r="C234" s="338" t="s">
        <v>260</v>
      </c>
      <c r="E234" s="910">
        <f>ROUND('Subsidiary TB Converter '!C238,0)</f>
        <v>0</v>
      </c>
      <c r="F234" s="910">
        <f>ROUND('Subsidiary TB Converter '!D238,0)</f>
        <v>0</v>
      </c>
      <c r="G234" s="1161">
        <f>ROUND('Subsidiary TB Converter '!E238,0)</f>
        <v>0</v>
      </c>
      <c r="H234" s="1161">
        <f>ROUND('Subsidiary TB Converter '!F238,0)</f>
        <v>0</v>
      </c>
      <c r="I234" s="966">
        <f>ROUND(ABS(E234),0)</f>
        <v>0</v>
      </c>
      <c r="J234" s="966">
        <f>ROUND(ABS(F234),0)</f>
        <v>0</v>
      </c>
    </row>
    <row r="235" spans="1:16" ht="12.75" customHeight="1" x14ac:dyDescent="0.2">
      <c r="A235" s="1150"/>
      <c r="B235" s="1150"/>
      <c r="E235" s="910"/>
      <c r="F235" s="910"/>
      <c r="G235" s="1158"/>
      <c r="H235" s="1158"/>
      <c r="I235" s="960"/>
      <c r="J235" s="960"/>
    </row>
    <row r="236" spans="1:16" x14ac:dyDescent="0.2">
      <c r="A236" s="342"/>
      <c r="B236" s="342"/>
      <c r="C236" s="344" t="s">
        <v>261</v>
      </c>
      <c r="D236" s="275"/>
      <c r="E236" s="276"/>
      <c r="F236" s="276"/>
      <c r="G236" s="276"/>
      <c r="H236" s="276"/>
      <c r="I236" s="878"/>
      <c r="J236" s="878"/>
    </row>
    <row r="237" spans="1:16" x14ac:dyDescent="0.2">
      <c r="A237" s="1150"/>
      <c r="B237" s="1150"/>
      <c r="C237" s="909" t="s">
        <v>233</v>
      </c>
      <c r="E237" s="912"/>
      <c r="F237" s="912"/>
      <c r="G237" s="1161"/>
      <c r="H237" s="1161"/>
      <c r="I237" s="969"/>
      <c r="J237" s="969"/>
    </row>
    <row r="238" spans="1:16" ht="12.75" customHeight="1" x14ac:dyDescent="0.2">
      <c r="A238" s="1150">
        <v>5260</v>
      </c>
      <c r="B238" s="1150"/>
      <c r="C238" s="945" t="s">
        <v>262</v>
      </c>
      <c r="D238" s="1100"/>
      <c r="E238" s="910">
        <f>ROUND('Subsidiary TB Converter '!C242,0)</f>
        <v>0</v>
      </c>
      <c r="F238" s="910">
        <f>ROUND('Subsidiary TB Converter '!D242,0)</f>
        <v>0</v>
      </c>
      <c r="G238" s="1161">
        <f>ROUND('Subsidiary TB Converter '!E242,0)</f>
        <v>0</v>
      </c>
      <c r="H238" s="1161">
        <f>ROUND('Subsidiary TB Converter '!F242,0)</f>
        <v>0</v>
      </c>
      <c r="I238" s="1092">
        <f>ROUND(-E238,0)</f>
        <v>0</v>
      </c>
      <c r="J238" s="1092">
        <f>ROUND(-F238,0)</f>
        <v>0</v>
      </c>
    </row>
    <row r="239" spans="1:16" ht="12.75" customHeight="1" x14ac:dyDescent="0.2">
      <c r="A239" s="1150">
        <v>5260</v>
      </c>
      <c r="B239" s="1150"/>
      <c r="C239" s="945" t="s">
        <v>263</v>
      </c>
      <c r="D239" s="947"/>
      <c r="E239" s="910">
        <f>ROUND('Subsidiary TB Converter '!C243,0)</f>
        <v>0</v>
      </c>
      <c r="F239" s="910">
        <f>ROUND('Subsidiary TB Converter '!D243,0)</f>
        <v>0</v>
      </c>
      <c r="G239" s="1161">
        <f>ROUND('Subsidiary TB Converter '!E243,0)</f>
        <v>0</v>
      </c>
      <c r="H239" s="1161">
        <f>ROUND('Subsidiary TB Converter '!F243,0)</f>
        <v>0</v>
      </c>
      <c r="I239" s="1092">
        <f t="shared" ref="I239:J241" si="21">ROUND(-E239,0)</f>
        <v>0</v>
      </c>
      <c r="J239" s="1092">
        <f t="shared" si="21"/>
        <v>0</v>
      </c>
    </row>
    <row r="240" spans="1:16" ht="12.75" customHeight="1" x14ac:dyDescent="0.2">
      <c r="A240" s="1150">
        <v>5260</v>
      </c>
      <c r="B240" s="1150"/>
      <c r="C240" s="945" t="s">
        <v>312</v>
      </c>
      <c r="D240" s="947"/>
      <c r="E240" s="910">
        <f>ROUND('Subsidiary TB Converter '!C244,0)</f>
        <v>0</v>
      </c>
      <c r="F240" s="910">
        <f>ROUND('Subsidiary TB Converter '!D244,0)</f>
        <v>0</v>
      </c>
      <c r="G240" s="1161">
        <f>ROUND('Subsidiary TB Converter '!E244,0)</f>
        <v>0</v>
      </c>
      <c r="H240" s="1161">
        <f>ROUND('Subsidiary TB Converter '!F244,0)</f>
        <v>0</v>
      </c>
      <c r="I240" s="1092">
        <f t="shared" si="21"/>
        <v>0</v>
      </c>
      <c r="J240" s="1092">
        <f t="shared" si="21"/>
        <v>0</v>
      </c>
    </row>
    <row r="241" spans="1:16" x14ac:dyDescent="0.2">
      <c r="A241" s="1150">
        <v>5260</v>
      </c>
      <c r="B241" s="1150"/>
      <c r="C241" s="945" t="s">
        <v>265</v>
      </c>
      <c r="D241" s="947"/>
      <c r="E241" s="910">
        <f>ROUND('Subsidiary TB Converter '!C245,0)</f>
        <v>0</v>
      </c>
      <c r="F241" s="910">
        <f>ROUND('Subsidiary TB Converter '!D245,0)</f>
        <v>0</v>
      </c>
      <c r="G241" s="1161">
        <f>ROUND('Subsidiary TB Converter '!E245,0)</f>
        <v>0</v>
      </c>
      <c r="H241" s="1161">
        <f>ROUND('Subsidiary TB Converter '!F245,0)</f>
        <v>0</v>
      </c>
      <c r="I241" s="1092">
        <f t="shared" si="21"/>
        <v>0</v>
      </c>
      <c r="J241" s="1092">
        <f t="shared" si="21"/>
        <v>0</v>
      </c>
    </row>
    <row r="242" spans="1:16" x14ac:dyDescent="0.2">
      <c r="A242" s="1150"/>
      <c r="B242" s="1150"/>
      <c r="D242" s="915"/>
      <c r="E242" s="910"/>
      <c r="F242" s="910"/>
      <c r="G242" s="1158"/>
      <c r="H242" s="1158"/>
      <c r="I242" s="787"/>
      <c r="J242" s="787"/>
    </row>
    <row r="243" spans="1:16" x14ac:dyDescent="0.2">
      <c r="A243" s="342"/>
      <c r="B243" s="342"/>
      <c r="C243" s="344" t="s">
        <v>266</v>
      </c>
      <c r="D243" s="275"/>
      <c r="E243" s="276"/>
      <c r="F243" s="276"/>
      <c r="G243" s="276"/>
      <c r="H243" s="276"/>
      <c r="I243" s="878"/>
      <c r="J243" s="878"/>
    </row>
    <row r="244" spans="1:16" x14ac:dyDescent="0.2">
      <c r="A244" s="1150"/>
      <c r="B244" s="1150"/>
      <c r="C244" s="909" t="s">
        <v>233</v>
      </c>
      <c r="E244" s="912"/>
      <c r="F244" s="912"/>
      <c r="G244" s="1161"/>
      <c r="H244" s="1161"/>
      <c r="I244" s="969"/>
      <c r="J244" s="969"/>
    </row>
    <row r="245" spans="1:16" ht="12.75" customHeight="1" x14ac:dyDescent="0.2">
      <c r="A245" s="1150">
        <v>5262</v>
      </c>
      <c r="B245" s="1150"/>
      <c r="C245" s="338" t="s">
        <v>267</v>
      </c>
      <c r="D245" s="915"/>
      <c r="E245" s="910">
        <f>ROUND('Subsidiary TB Converter '!C249,0)</f>
        <v>0</v>
      </c>
      <c r="F245" s="910">
        <f>ROUND('Subsidiary TB Converter '!D249,0)</f>
        <v>0</v>
      </c>
      <c r="G245" s="1161">
        <f>ROUND('Subsidiary TB Converter '!E249,0)</f>
        <v>0</v>
      </c>
      <c r="H245" s="1161">
        <f>ROUND('Subsidiary TB Converter '!F249,0)</f>
        <v>0</v>
      </c>
      <c r="I245" s="966">
        <f>ROUND(ABS(E245),0)</f>
        <v>0</v>
      </c>
      <c r="J245" s="966">
        <f>ROUND(ABS(F245),0)</f>
        <v>0</v>
      </c>
    </row>
    <row r="246" spans="1:16" x14ac:dyDescent="0.2">
      <c r="A246" s="1150"/>
      <c r="B246" s="1150"/>
      <c r="C246" s="940"/>
      <c r="D246" s="915"/>
      <c r="E246" s="910"/>
      <c r="F246" s="910"/>
      <c r="G246" s="1158"/>
      <c r="H246" s="1158"/>
      <c r="I246" s="960"/>
      <c r="J246" s="960"/>
    </row>
    <row r="247" spans="1:16" x14ac:dyDescent="0.2">
      <c r="A247" s="342"/>
      <c r="B247" s="342"/>
      <c r="C247" s="344" t="s">
        <v>268</v>
      </c>
      <c r="D247" s="275"/>
      <c r="E247" s="276"/>
      <c r="F247" s="276"/>
      <c r="G247" s="276"/>
      <c r="H247" s="276"/>
      <c r="I247" s="878"/>
      <c r="J247" s="878"/>
    </row>
    <row r="248" spans="1:16" x14ac:dyDescent="0.2">
      <c r="A248" s="1150"/>
      <c r="B248" s="1150"/>
      <c r="C248" s="909" t="s">
        <v>233</v>
      </c>
      <c r="E248" s="912"/>
      <c r="F248" s="912"/>
      <c r="G248" s="1161"/>
      <c r="H248" s="1161"/>
      <c r="I248" s="969"/>
      <c r="J248" s="969"/>
    </row>
    <row r="249" spans="1:16" ht="12.75" customHeight="1" x14ac:dyDescent="0.2">
      <c r="A249" s="1150">
        <v>5261</v>
      </c>
      <c r="B249" s="1150"/>
      <c r="C249" s="338" t="s">
        <v>269</v>
      </c>
      <c r="D249" s="915"/>
      <c r="E249" s="910">
        <f>ROUND('Subsidiary TB Converter '!C253,0)</f>
        <v>0</v>
      </c>
      <c r="F249" s="910">
        <f>ROUND('Subsidiary TB Converter '!D253,0)</f>
        <v>0</v>
      </c>
      <c r="G249" s="1161">
        <f>ROUND('Subsidiary TB Converter '!E253,0)</f>
        <v>0</v>
      </c>
      <c r="H249" s="1161">
        <f>ROUND('Subsidiary TB Converter '!F253,0)</f>
        <v>0</v>
      </c>
      <c r="I249" s="966">
        <f>ROUND(ABS(E249),0)</f>
        <v>0</v>
      </c>
      <c r="J249" s="966">
        <f>ROUND(ABS(F249),0)</f>
        <v>0</v>
      </c>
    </row>
    <row r="250" spans="1:16" s="922" customFormat="1" x14ac:dyDescent="0.2">
      <c r="A250" s="1150"/>
      <c r="B250" s="1150"/>
      <c r="C250" s="949"/>
      <c r="D250" s="915"/>
      <c r="E250" s="910"/>
      <c r="F250" s="910"/>
      <c r="G250" s="1158"/>
      <c r="H250" s="1158"/>
      <c r="I250" s="960"/>
      <c r="J250" s="960"/>
      <c r="K250" s="587"/>
      <c r="L250" s="587"/>
      <c r="M250" s="587"/>
      <c r="N250" s="587"/>
      <c r="O250" s="587"/>
      <c r="P250" s="587"/>
    </row>
    <row r="251" spans="1:16" x14ac:dyDescent="0.2">
      <c r="A251" s="342"/>
      <c r="B251" s="342"/>
      <c r="C251" s="344" t="s">
        <v>270</v>
      </c>
      <c r="D251" s="275"/>
      <c r="E251" s="276"/>
      <c r="F251" s="276"/>
      <c r="G251" s="276"/>
      <c r="H251" s="276"/>
      <c r="I251" s="878"/>
      <c r="J251" s="878"/>
    </row>
    <row r="252" spans="1:16" x14ac:dyDescent="0.2">
      <c r="A252" s="1150"/>
      <c r="B252" s="1150"/>
      <c r="C252" s="909" t="s">
        <v>271</v>
      </c>
      <c r="E252" s="912"/>
      <c r="F252" s="912"/>
      <c r="G252" s="1161"/>
      <c r="H252" s="1161"/>
      <c r="I252" s="969"/>
      <c r="J252" s="969"/>
    </row>
    <row r="253" spans="1:16" ht="12.75" customHeight="1" x14ac:dyDescent="0.2">
      <c r="A253" s="1150">
        <v>3220</v>
      </c>
      <c r="B253" s="1150"/>
      <c r="C253" s="338" t="s">
        <v>321</v>
      </c>
      <c r="D253" s="915"/>
      <c r="E253" s="910">
        <f>ROUND('Subsidiary TB Converter '!C257,0)</f>
        <v>0</v>
      </c>
      <c r="F253" s="910">
        <f>ROUND('Subsidiary TB Converter '!D257,0)</f>
        <v>0</v>
      </c>
      <c r="G253" s="1161">
        <f>ROUND('Subsidiary TB Converter '!E257,0)</f>
        <v>0</v>
      </c>
      <c r="H253" s="1161">
        <f>ROUND('Subsidiary TB Converter '!F257,0)</f>
        <v>0</v>
      </c>
      <c r="I253" s="966">
        <f t="shared" ref="I253:J255" si="22">ROUND(ABS(E253),0)</f>
        <v>0</v>
      </c>
      <c r="J253" s="966">
        <f t="shared" si="22"/>
        <v>0</v>
      </c>
    </row>
    <row r="254" spans="1:16" ht="12.75" customHeight="1" x14ac:dyDescent="0.2">
      <c r="A254" s="1150">
        <v>3200</v>
      </c>
      <c r="B254" s="1150"/>
      <c r="C254" s="1406" t="s">
        <v>273</v>
      </c>
      <c r="D254" s="915"/>
      <c r="E254" s="910">
        <f>ROUND('Subsidiary TB Converter '!C258,0)</f>
        <v>0</v>
      </c>
      <c r="F254" s="910">
        <f>ROUND('Subsidiary TB Converter '!D258,0)</f>
        <v>0</v>
      </c>
      <c r="G254" s="1161">
        <f>ROUND('Subsidiary TB Converter '!E258,0)</f>
        <v>0</v>
      </c>
      <c r="H254" s="1161">
        <f>ROUND('Subsidiary TB Converter '!F258,0)</f>
        <v>0</v>
      </c>
      <c r="I254" s="966">
        <f t="shared" si="22"/>
        <v>0</v>
      </c>
      <c r="J254" s="966">
        <f t="shared" si="22"/>
        <v>0</v>
      </c>
    </row>
    <row r="255" spans="1:16" ht="12.75" customHeight="1" x14ac:dyDescent="0.2">
      <c r="A255" s="1150">
        <v>3202</v>
      </c>
      <c r="B255" s="1150"/>
      <c r="C255" s="338" t="s">
        <v>274</v>
      </c>
      <c r="E255" s="910">
        <f>ROUND('Subsidiary TB Converter '!C259,0)</f>
        <v>0</v>
      </c>
      <c r="F255" s="910">
        <f>ROUND('Subsidiary TB Converter '!D259,0)</f>
        <v>0</v>
      </c>
      <c r="G255" s="1161">
        <f>ROUND('Subsidiary TB Converter '!E259,0)</f>
        <v>0</v>
      </c>
      <c r="H255" s="1161">
        <f>ROUND('Subsidiary TB Converter '!F259,0)</f>
        <v>0</v>
      </c>
      <c r="I255" s="966">
        <f t="shared" si="22"/>
        <v>0</v>
      </c>
      <c r="J255" s="966">
        <f t="shared" si="22"/>
        <v>0</v>
      </c>
    </row>
    <row r="256" spans="1:16" x14ac:dyDescent="0.2">
      <c r="B256" s="1150"/>
      <c r="C256" s="1177"/>
      <c r="D256" s="1177"/>
      <c r="E256" s="952"/>
      <c r="F256" s="952"/>
      <c r="G256" s="1178"/>
      <c r="H256" s="1179"/>
      <c r="I256" s="1180"/>
      <c r="J256" s="1180"/>
    </row>
    <row r="257" spans="2:10" x14ac:dyDescent="0.2">
      <c r="B257" s="1150"/>
      <c r="E257" s="576"/>
      <c r="F257" s="576"/>
      <c r="G257" s="576"/>
      <c r="H257" s="896"/>
      <c r="I257" s="965"/>
      <c r="J257" s="965"/>
    </row>
    <row r="258" spans="2:10" x14ac:dyDescent="0.2">
      <c r="B258" s="1181"/>
      <c r="C258" s="1182" t="s">
        <v>313</v>
      </c>
      <c r="D258" s="1182"/>
      <c r="E258" s="1183">
        <f>SUBTOTAL(9,E12:E257)</f>
        <v>0</v>
      </c>
      <c r="F258" s="1183">
        <f>SUBTOTAL(9,F12:F257)</f>
        <v>0</v>
      </c>
      <c r="G258" s="1183">
        <f>SUBTOTAL(9,G12:G257)</f>
        <v>0</v>
      </c>
      <c r="H258" s="1183">
        <f>SUBTOTAL(9,H12:H257)</f>
        <v>0</v>
      </c>
      <c r="I258" s="1184"/>
      <c r="J258" s="1184"/>
    </row>
    <row r="259" spans="2:10" x14ac:dyDescent="0.2">
      <c r="E259" s="576"/>
      <c r="F259" s="576"/>
      <c r="G259" s="576"/>
      <c r="H259" s="576"/>
      <c r="I259" s="576"/>
      <c r="J259" s="576"/>
    </row>
    <row r="260" spans="2:10" x14ac:dyDescent="0.2">
      <c r="E260" s="576"/>
      <c r="F260" s="576"/>
      <c r="G260" s="576"/>
      <c r="H260" s="576"/>
      <c r="I260" s="576"/>
      <c r="J260" s="576"/>
    </row>
    <row r="261" spans="2:10" x14ac:dyDescent="0.2">
      <c r="E261" s="576"/>
      <c r="F261" s="576"/>
      <c r="G261" s="576"/>
      <c r="H261" s="576"/>
      <c r="I261" s="576"/>
      <c r="J261" s="576"/>
    </row>
    <row r="262" spans="2:10" x14ac:dyDescent="0.2">
      <c r="E262" s="576"/>
      <c r="F262" s="576"/>
      <c r="G262" s="576"/>
      <c r="H262" s="576"/>
      <c r="I262" s="576"/>
      <c r="J262" s="576"/>
    </row>
    <row r="263" spans="2:10" x14ac:dyDescent="0.2">
      <c r="E263" s="576"/>
      <c r="F263" s="576"/>
      <c r="G263" s="576"/>
      <c r="H263" s="576"/>
      <c r="I263" s="576"/>
      <c r="J263" s="576"/>
    </row>
    <row r="264" spans="2:10" x14ac:dyDescent="0.2">
      <c r="E264" s="576"/>
      <c r="F264" s="576"/>
      <c r="G264" s="576"/>
      <c r="H264" s="576"/>
      <c r="I264" s="576"/>
      <c r="J264" s="576"/>
    </row>
    <row r="265" spans="2:10" x14ac:dyDescent="0.2">
      <c r="E265" s="576"/>
      <c r="F265" s="576"/>
      <c r="G265" s="576"/>
      <c r="H265" s="576"/>
      <c r="I265" s="576"/>
      <c r="J265" s="576"/>
    </row>
    <row r="266" spans="2:10" x14ac:dyDescent="0.2">
      <c r="E266" s="576"/>
      <c r="F266" s="576"/>
      <c r="G266" s="576"/>
      <c r="H266" s="576"/>
      <c r="I266" s="576"/>
      <c r="J266" s="576"/>
    </row>
    <row r="267" spans="2:10" x14ac:dyDescent="0.2">
      <c r="E267" s="576"/>
      <c r="F267" s="576"/>
      <c r="G267" s="576"/>
      <c r="H267" s="576"/>
      <c r="I267" s="576"/>
      <c r="J267" s="576"/>
    </row>
    <row r="268" spans="2:10" x14ac:dyDescent="0.2">
      <c r="E268" s="576"/>
      <c r="F268" s="576"/>
      <c r="G268" s="576"/>
      <c r="H268" s="576"/>
      <c r="I268" s="576"/>
      <c r="J268" s="576"/>
    </row>
    <row r="269" spans="2:10" x14ac:dyDescent="0.2">
      <c r="E269" s="576"/>
      <c r="F269" s="576"/>
      <c r="G269" s="576"/>
      <c r="H269" s="576"/>
      <c r="I269" s="576"/>
      <c r="J269" s="576"/>
    </row>
    <row r="270" spans="2:10" x14ac:dyDescent="0.2">
      <c r="E270" s="576"/>
      <c r="F270" s="576"/>
      <c r="G270" s="576"/>
      <c r="H270" s="576"/>
      <c r="I270" s="576"/>
      <c r="J270" s="576"/>
    </row>
    <row r="271" spans="2:10" x14ac:dyDescent="0.2">
      <c r="E271" s="576"/>
      <c r="F271" s="576"/>
      <c r="G271" s="576"/>
      <c r="H271" s="576"/>
      <c r="I271" s="576"/>
      <c r="J271" s="576"/>
    </row>
    <row r="272" spans="2:10" x14ac:dyDescent="0.2">
      <c r="E272" s="576"/>
      <c r="F272" s="576"/>
      <c r="G272" s="576"/>
      <c r="H272" s="576"/>
      <c r="I272" s="576"/>
      <c r="J272" s="576"/>
    </row>
    <row r="273" spans="5:10" x14ac:dyDescent="0.2">
      <c r="E273" s="576"/>
      <c r="F273" s="576"/>
      <c r="G273" s="576"/>
      <c r="H273" s="576"/>
      <c r="I273" s="576"/>
      <c r="J273" s="576"/>
    </row>
    <row r="274" spans="5:10" x14ac:dyDescent="0.2">
      <c r="E274" s="576"/>
      <c r="F274" s="576"/>
      <c r="G274" s="576"/>
      <c r="H274" s="576"/>
      <c r="I274" s="576"/>
      <c r="J274" s="576"/>
    </row>
    <row r="275" spans="5:10" x14ac:dyDescent="0.2">
      <c r="E275" s="576"/>
      <c r="F275" s="576"/>
      <c r="G275" s="576"/>
      <c r="H275" s="576"/>
      <c r="I275" s="576"/>
      <c r="J275" s="576"/>
    </row>
    <row r="276" spans="5:10" x14ac:dyDescent="0.2">
      <c r="E276" s="576"/>
      <c r="F276" s="576"/>
      <c r="G276" s="576"/>
      <c r="H276" s="576"/>
      <c r="I276" s="576"/>
      <c r="J276" s="576"/>
    </row>
    <row r="277" spans="5:10" x14ac:dyDescent="0.2">
      <c r="E277" s="576"/>
      <c r="F277" s="576"/>
      <c r="G277" s="576"/>
      <c r="H277" s="576"/>
      <c r="I277" s="576"/>
      <c r="J277" s="576"/>
    </row>
    <row r="278" spans="5:10" x14ac:dyDescent="0.2">
      <c r="E278" s="576"/>
      <c r="F278" s="576"/>
      <c r="G278" s="576"/>
      <c r="H278" s="576"/>
      <c r="I278" s="576"/>
      <c r="J278" s="576"/>
    </row>
    <row r="279" spans="5:10" x14ac:dyDescent="0.2">
      <c r="E279" s="576"/>
      <c r="F279" s="576"/>
      <c r="G279" s="576"/>
      <c r="H279" s="576"/>
      <c r="I279" s="576"/>
      <c r="J279" s="576"/>
    </row>
    <row r="280" spans="5:10" x14ac:dyDescent="0.2">
      <c r="E280" s="576"/>
      <c r="F280" s="576"/>
      <c r="G280" s="576"/>
      <c r="H280" s="576"/>
      <c r="I280" s="576"/>
      <c r="J280" s="576"/>
    </row>
    <row r="281" spans="5:10" x14ac:dyDescent="0.2">
      <c r="E281" s="576"/>
      <c r="F281" s="576"/>
      <c r="G281" s="576"/>
      <c r="H281" s="576"/>
      <c r="I281" s="576"/>
      <c r="J281" s="576"/>
    </row>
    <row r="282" spans="5:10" x14ac:dyDescent="0.2">
      <c r="E282" s="576"/>
      <c r="F282" s="576"/>
      <c r="G282" s="576"/>
      <c r="H282" s="576"/>
      <c r="I282" s="576"/>
      <c r="J282" s="576"/>
    </row>
    <row r="283" spans="5:10" x14ac:dyDescent="0.2">
      <c r="E283" s="576"/>
      <c r="F283" s="576"/>
      <c r="G283" s="576"/>
      <c r="H283" s="576"/>
      <c r="I283" s="576"/>
      <c r="J283" s="576"/>
    </row>
    <row r="300" ht="12.75" customHeight="1" x14ac:dyDescent="0.2"/>
  </sheetData>
  <mergeCells count="3">
    <mergeCell ref="L3:P3"/>
    <mergeCell ref="I4:J4"/>
    <mergeCell ref="L4:P6"/>
  </mergeCells>
  <conditionalFormatting sqref="E4:H4">
    <cfRule type="containsText" dxfId="34" priority="3" operator="containsText" text="Does Not">
      <formula>NOT(ISERROR(SEARCH("Does Not",E4)))</formula>
    </cfRule>
    <cfRule type="containsText" dxfId="33" priority="4" operator="containsText" text="Balances">
      <formula>NOT(ISERROR(SEARCH("Balances",E4)))</formula>
    </cfRule>
  </conditionalFormatting>
  <conditionalFormatting sqref="I4">
    <cfRule type="containsText" dxfId="32" priority="1" operator="containsText" text="Does Not">
      <formula>NOT(ISERROR(SEARCH("Does Not",I4)))</formula>
    </cfRule>
    <cfRule type="containsText" dxfId="31" priority="2" operator="containsText" text="Balances">
      <formula>NOT(ISERROR(SEARCH("Balances",I4)))</formula>
    </cfRule>
  </conditionalFormatting>
  <printOptions headings="1"/>
  <pageMargins left="0.70866141732283472" right="0.70866141732283472" top="0.74803149606299213" bottom="0.74803149606299213" header="0.31496062992125984" footer="0.31496062992125984"/>
  <pageSetup paperSize="8" scale="96" fitToHeight="3"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tabColor theme="4"/>
    <pageSetUpPr fitToPage="1"/>
  </sheetPr>
  <dimension ref="A1:Q315"/>
  <sheetViews>
    <sheetView showGridLines="0" zoomScaleNormal="100" workbookViewId="0">
      <pane xSplit="2" ySplit="8" topLeftCell="C177" activePane="bottomRight" state="frozen"/>
      <selection pane="topRight" activeCell="S45" sqref="S45"/>
      <selection pane="bottomLeft" activeCell="S45" sqref="S45"/>
      <selection pane="bottomRight" activeCell="C86" sqref="C86"/>
    </sheetView>
  </sheetViews>
  <sheetFormatPr defaultColWidth="8.85546875" defaultRowHeight="12.75" x14ac:dyDescent="0.2"/>
  <cols>
    <col min="1" max="1" width="12.7109375" style="897" customWidth="1"/>
    <col min="2" max="2" width="67.5703125" style="897" customWidth="1"/>
    <col min="3" max="4" width="19.85546875" style="898" customWidth="1"/>
    <col min="5" max="5" width="36" style="587" hidden="1" customWidth="1"/>
    <col min="6" max="6" width="11" style="587" hidden="1" customWidth="1"/>
    <col min="7" max="9" width="18.7109375" style="587" hidden="1" customWidth="1"/>
    <col min="10" max="10" width="7.5703125" style="587" customWidth="1"/>
    <col min="11" max="11" width="15.5703125" style="587" bestFit="1" customWidth="1"/>
    <col min="12" max="13" width="10.28515625" style="587" bestFit="1" customWidth="1"/>
    <col min="14" max="16384" width="8.85546875" style="587"/>
  </cols>
  <sheetData>
    <row r="1" spans="1:11" x14ac:dyDescent="0.2">
      <c r="A1" s="287" t="s">
        <v>326</v>
      </c>
      <c r="B1" s="600"/>
      <c r="C1" s="695"/>
      <c r="D1" s="695"/>
    </row>
    <row r="2" spans="1:11" ht="12.75" customHeight="1" x14ac:dyDescent="0.2">
      <c r="H2" s="899">
        <f>FY</f>
        <v>2021</v>
      </c>
      <c r="I2" s="899">
        <f>FY-1</f>
        <v>2020</v>
      </c>
      <c r="J2" s="899"/>
      <c r="K2" s="899"/>
    </row>
    <row r="3" spans="1:11" ht="12.75" customHeight="1" x14ac:dyDescent="0.2">
      <c r="A3" s="1643" t="s">
        <v>327</v>
      </c>
      <c r="B3" s="1643"/>
      <c r="C3" s="900"/>
      <c r="D3" s="900"/>
      <c r="E3" s="901"/>
      <c r="F3" s="902"/>
      <c r="G3" s="1491" t="str">
        <f>IF(SUM(G9:G265)=0,"Balances","Does Not Balance")</f>
        <v>Balances</v>
      </c>
      <c r="H3" s="899"/>
      <c r="I3" s="899"/>
      <c r="J3" s="899"/>
      <c r="K3" s="899"/>
    </row>
    <row r="4" spans="1:11" ht="27.75" customHeight="1" x14ac:dyDescent="0.2">
      <c r="A4" s="1643"/>
      <c r="B4" s="1643"/>
      <c r="C4" s="903"/>
      <c r="D4" s="903"/>
      <c r="E4" s="902"/>
      <c r="F4" s="902"/>
      <c r="G4" s="904"/>
      <c r="H4" s="899"/>
      <c r="I4" s="899"/>
      <c r="J4" s="899"/>
      <c r="K4" s="899"/>
    </row>
    <row r="5" spans="1:11" ht="12.75" customHeight="1" x14ac:dyDescent="0.2">
      <c r="A5" s="825" t="s">
        <v>328</v>
      </c>
      <c r="B5"/>
      <c r="C5" s="1644" t="s">
        <v>329</v>
      </c>
      <c r="D5" s="1644"/>
      <c r="E5" s="984"/>
      <c r="G5" s="899"/>
      <c r="H5" s="899"/>
      <c r="I5" s="899"/>
      <c r="J5" s="899"/>
    </row>
    <row r="6" spans="1:11" ht="12.75" customHeight="1" x14ac:dyDescent="0.2">
      <c r="A6"/>
      <c r="B6"/>
      <c r="C6" s="1493"/>
      <c r="D6" s="1493"/>
      <c r="E6" s="984"/>
      <c r="G6" s="899"/>
      <c r="H6" s="899"/>
      <c r="I6" s="899"/>
      <c r="J6" s="899"/>
    </row>
    <row r="7" spans="1:11" ht="12.75" customHeight="1" x14ac:dyDescent="0.2">
      <c r="A7"/>
      <c r="B7"/>
      <c r="C7" s="903">
        <f>SUM(C11:C271)</f>
        <v>0</v>
      </c>
      <c r="D7" s="903">
        <f>SUM(D11:D271)</f>
        <v>0</v>
      </c>
      <c r="E7" s="984"/>
      <c r="G7" s="899"/>
      <c r="H7" s="899"/>
      <c r="I7" s="899"/>
      <c r="J7" s="899"/>
      <c r="K7" s="899"/>
    </row>
    <row r="8" spans="1:11" ht="25.5" x14ac:dyDescent="0.2">
      <c r="A8" s="624" t="s">
        <v>281</v>
      </c>
      <c r="B8" s="899" t="s">
        <v>330</v>
      </c>
      <c r="C8" s="905" t="s">
        <v>331</v>
      </c>
      <c r="D8" s="905" t="s">
        <v>332</v>
      </c>
      <c r="E8" s="899" t="s">
        <v>98</v>
      </c>
      <c r="G8" s="624" t="s">
        <v>282</v>
      </c>
      <c r="H8" s="624" t="s">
        <v>283</v>
      </c>
      <c r="I8" s="624" t="s">
        <v>282</v>
      </c>
      <c r="J8" s="624"/>
      <c r="K8" s="624"/>
    </row>
    <row r="9" spans="1:11" ht="12.75" customHeight="1" x14ac:dyDescent="0.2">
      <c r="A9" s="277"/>
      <c r="B9" s="356"/>
      <c r="C9" s="696"/>
      <c r="D9" s="696"/>
      <c r="E9" s="357" t="s">
        <v>127</v>
      </c>
      <c r="F9" s="281"/>
      <c r="G9" s="601"/>
      <c r="H9" s="601"/>
      <c r="I9" s="602"/>
      <c r="J9" s="907"/>
    </row>
    <row r="10" spans="1:11" ht="12.75" customHeight="1" x14ac:dyDescent="0.2">
      <c r="A10" s="342"/>
      <c r="B10" s="342"/>
      <c r="C10" s="697"/>
      <c r="D10" s="697"/>
      <c r="E10" s="344" t="s">
        <v>128</v>
      </c>
      <c r="F10" s="275"/>
      <c r="G10" s="603"/>
      <c r="H10" s="603"/>
      <c r="I10" s="604"/>
      <c r="J10" s="624"/>
    </row>
    <row r="11" spans="1:11" ht="12.75" customHeight="1" x14ac:dyDescent="0.2">
      <c r="A11" s="280"/>
      <c r="B11" s="280"/>
      <c r="C11" s="694"/>
      <c r="D11" s="694"/>
      <c r="E11" s="909" t="s">
        <v>129</v>
      </c>
      <c r="H11" s="624"/>
      <c r="I11" s="908"/>
      <c r="J11" s="624"/>
    </row>
    <row r="12" spans="1:11" ht="12.75" customHeight="1" x14ac:dyDescent="0.2">
      <c r="A12" s="280">
        <v>1120</v>
      </c>
      <c r="B12" s="280"/>
      <c r="C12" s="694"/>
      <c r="D12" s="694"/>
      <c r="E12" s="338" t="s">
        <v>130</v>
      </c>
      <c r="G12" s="895">
        <f t="shared" ref="G12:G17" si="0">C12</f>
        <v>0</v>
      </c>
      <c r="H12" s="910"/>
      <c r="I12" s="911"/>
      <c r="J12" s="910"/>
    </row>
    <row r="13" spans="1:11" x14ac:dyDescent="0.2">
      <c r="A13" s="280">
        <v>1160</v>
      </c>
      <c r="B13" s="280"/>
      <c r="C13" s="694"/>
      <c r="D13" s="694"/>
      <c r="E13" s="338" t="s">
        <v>131</v>
      </c>
      <c r="G13" s="895">
        <f t="shared" si="0"/>
        <v>0</v>
      </c>
      <c r="H13" s="910"/>
      <c r="I13" s="911"/>
      <c r="J13" s="910"/>
    </row>
    <row r="14" spans="1:11" x14ac:dyDescent="0.2">
      <c r="A14" s="280">
        <v>1170</v>
      </c>
      <c r="B14" s="280"/>
      <c r="C14" s="694"/>
      <c r="D14" s="694"/>
      <c r="E14" s="338" t="s">
        <v>132</v>
      </c>
      <c r="G14" s="895">
        <f t="shared" si="0"/>
        <v>0</v>
      </c>
      <c r="H14" s="912"/>
      <c r="I14" s="911"/>
      <c r="J14" s="910"/>
    </row>
    <row r="15" spans="1:11" x14ac:dyDescent="0.2">
      <c r="A15" s="280">
        <v>1191</v>
      </c>
      <c r="B15" s="280"/>
      <c r="C15" s="694"/>
      <c r="D15" s="694"/>
      <c r="E15" s="338" t="s">
        <v>333</v>
      </c>
      <c r="G15" s="895">
        <f t="shared" si="0"/>
        <v>0</v>
      </c>
      <c r="H15" s="912"/>
      <c r="I15" s="913"/>
      <c r="J15" s="912"/>
    </row>
    <row r="16" spans="1:11" x14ac:dyDescent="0.2">
      <c r="A16" s="280">
        <v>1190</v>
      </c>
      <c r="B16" s="280"/>
      <c r="C16" s="694"/>
      <c r="D16" s="694"/>
      <c r="E16" s="338" t="s">
        <v>133</v>
      </c>
      <c r="G16" s="895">
        <f t="shared" si="0"/>
        <v>0</v>
      </c>
      <c r="H16" s="912"/>
      <c r="I16" s="913"/>
      <c r="J16" s="912"/>
    </row>
    <row r="17" spans="1:17" x14ac:dyDescent="0.2">
      <c r="A17" s="280">
        <v>1190</v>
      </c>
      <c r="B17" s="280"/>
      <c r="C17" s="694"/>
      <c r="D17" s="694"/>
      <c r="E17" s="1031" t="s">
        <v>134</v>
      </c>
      <c r="G17" s="895">
        <f t="shared" si="0"/>
        <v>0</v>
      </c>
      <c r="H17" s="912"/>
      <c r="I17" s="913"/>
      <c r="J17" s="912"/>
    </row>
    <row r="18" spans="1:17" x14ac:dyDescent="0.2">
      <c r="A18" s="280">
        <v>1190</v>
      </c>
      <c r="B18" s="280"/>
      <c r="C18" s="694"/>
      <c r="D18" s="694"/>
      <c r="E18" s="338" t="s">
        <v>101</v>
      </c>
      <c r="G18" s="895">
        <f>C16</f>
        <v>0</v>
      </c>
      <c r="H18" s="912"/>
      <c r="I18" s="913"/>
      <c r="J18" s="912"/>
    </row>
    <row r="19" spans="1:17" x14ac:dyDescent="0.2">
      <c r="A19" s="280">
        <v>1130</v>
      </c>
      <c r="B19" s="280"/>
      <c r="C19" s="694"/>
      <c r="D19" s="694"/>
      <c r="E19" s="338" t="s">
        <v>135</v>
      </c>
      <c r="G19" s="895">
        <f>C18</f>
        <v>0</v>
      </c>
      <c r="H19" s="912"/>
      <c r="I19" s="911"/>
      <c r="J19" s="910"/>
    </row>
    <row r="20" spans="1:17" x14ac:dyDescent="0.2">
      <c r="A20" s="280"/>
      <c r="B20" s="280"/>
      <c r="C20" s="694"/>
      <c r="D20" s="694"/>
      <c r="G20" s="895"/>
      <c r="H20" s="912"/>
      <c r="I20" s="911"/>
      <c r="J20" s="910"/>
    </row>
    <row r="21" spans="1:17" x14ac:dyDescent="0.2">
      <c r="A21" s="342"/>
      <c r="B21" s="342"/>
      <c r="C21" s="697"/>
      <c r="D21" s="697"/>
      <c r="E21" s="344" t="s">
        <v>136</v>
      </c>
      <c r="F21" s="275"/>
      <c r="G21" s="692"/>
      <c r="H21" s="276"/>
      <c r="I21" s="359"/>
      <c r="J21" s="910"/>
    </row>
    <row r="22" spans="1:17" x14ac:dyDescent="0.2">
      <c r="A22" s="280"/>
      <c r="B22" s="280"/>
      <c r="C22" s="694"/>
      <c r="D22" s="694"/>
      <c r="E22" s="909" t="s">
        <v>129</v>
      </c>
      <c r="G22" s="895"/>
      <c r="H22" s="912"/>
      <c r="I22" s="911"/>
      <c r="J22" s="910"/>
    </row>
    <row r="23" spans="1:17" x14ac:dyDescent="0.2">
      <c r="A23" s="280">
        <v>1520</v>
      </c>
      <c r="B23" s="702" t="s">
        <v>334</v>
      </c>
      <c r="C23" s="694"/>
      <c r="D23" s="694">
        <v>0</v>
      </c>
      <c r="E23" s="338" t="s">
        <v>335</v>
      </c>
      <c r="G23" s="895">
        <f>C23</f>
        <v>0</v>
      </c>
      <c r="H23" s="910"/>
      <c r="I23" s="911"/>
      <c r="J23" s="1396" t="s">
        <v>336</v>
      </c>
    </row>
    <row r="24" spans="1:17" x14ac:dyDescent="0.2">
      <c r="A24" s="280">
        <v>1530</v>
      </c>
      <c r="B24" s="280"/>
      <c r="C24" s="694"/>
      <c r="D24" s="694"/>
      <c r="E24" s="338" t="s">
        <v>337</v>
      </c>
      <c r="G24" s="895">
        <f>C24</f>
        <v>0</v>
      </c>
      <c r="H24" s="910"/>
      <c r="I24" s="911"/>
      <c r="J24" s="910"/>
    </row>
    <row r="25" spans="1:17" x14ac:dyDescent="0.2">
      <c r="A25" s="280">
        <v>1571</v>
      </c>
      <c r="B25" s="280"/>
      <c r="C25" s="694"/>
      <c r="D25" s="694"/>
      <c r="E25" s="914" t="s">
        <v>338</v>
      </c>
      <c r="F25" s="915"/>
      <c r="G25" s="916">
        <f>C25</f>
        <v>0</v>
      </c>
      <c r="H25" s="910"/>
      <c r="I25" s="911"/>
      <c r="J25" s="910"/>
    </row>
    <row r="26" spans="1:17" x14ac:dyDescent="0.2">
      <c r="A26" s="280">
        <v>1570</v>
      </c>
      <c r="B26" s="280"/>
      <c r="C26" s="694"/>
      <c r="D26" s="694"/>
      <c r="E26" s="338" t="s">
        <v>140</v>
      </c>
      <c r="G26" s="916">
        <f t="shared" ref="G26:G35" si="1">C26</f>
        <v>0</v>
      </c>
      <c r="H26" s="912"/>
      <c r="I26" s="913"/>
      <c r="J26" s="912"/>
    </row>
    <row r="27" spans="1:17" x14ac:dyDescent="0.2">
      <c r="A27" s="280">
        <v>1560</v>
      </c>
      <c r="B27" s="280"/>
      <c r="C27" s="694"/>
      <c r="D27" s="694"/>
      <c r="E27" s="917" t="s">
        <v>141</v>
      </c>
      <c r="G27" s="916">
        <f t="shared" si="1"/>
        <v>0</v>
      </c>
      <c r="H27" s="912"/>
      <c r="I27" s="913"/>
      <c r="J27" s="912"/>
    </row>
    <row r="28" spans="1:17" x14ac:dyDescent="0.2">
      <c r="A28" s="280">
        <v>1510</v>
      </c>
      <c r="B28" s="280"/>
      <c r="C28" s="694"/>
      <c r="D28" s="694"/>
      <c r="E28" s="917" t="s">
        <v>339</v>
      </c>
      <c r="G28" s="916">
        <f t="shared" si="1"/>
        <v>0</v>
      </c>
      <c r="H28" s="918"/>
      <c r="I28" s="919"/>
      <c r="J28" s="918"/>
    </row>
    <row r="29" spans="1:17" x14ac:dyDescent="0.2">
      <c r="A29" s="280"/>
      <c r="B29" s="280"/>
      <c r="C29" s="694"/>
      <c r="D29" s="694"/>
      <c r="E29" s="920"/>
      <c r="G29" s="916"/>
      <c r="H29" s="910"/>
      <c r="I29" s="911"/>
      <c r="J29" s="910"/>
    </row>
    <row r="30" spans="1:17" x14ac:dyDescent="0.2">
      <c r="A30" s="280"/>
      <c r="B30" s="280"/>
      <c r="C30" s="694"/>
      <c r="D30" s="694"/>
      <c r="E30" s="921" t="s">
        <v>143</v>
      </c>
      <c r="G30" s="916">
        <f t="shared" si="1"/>
        <v>0</v>
      </c>
      <c r="H30" s="910"/>
      <c r="I30" s="911"/>
      <c r="J30" s="910"/>
      <c r="L30" s="587" t="str">
        <f>TRIM(E29)</f>
        <v/>
      </c>
    </row>
    <row r="31" spans="1:17" x14ac:dyDescent="0.2">
      <c r="A31" s="280">
        <v>2410</v>
      </c>
      <c r="B31" s="702"/>
      <c r="C31" s="694">
        <v>0</v>
      </c>
      <c r="D31" s="694">
        <v>0</v>
      </c>
      <c r="E31" s="338" t="s">
        <v>339</v>
      </c>
      <c r="F31" s="922"/>
      <c r="G31" s="916">
        <f t="shared" si="1"/>
        <v>0</v>
      </c>
      <c r="H31" s="910"/>
      <c r="I31" s="911"/>
      <c r="J31" s="910"/>
    </row>
    <row r="32" spans="1:17" s="922" customFormat="1" x14ac:dyDescent="0.2">
      <c r="A32" s="280">
        <v>2440</v>
      </c>
      <c r="B32" s="280"/>
      <c r="C32" s="694"/>
      <c r="D32" s="694"/>
      <c r="E32" s="338" t="s">
        <v>141</v>
      </c>
      <c r="G32" s="916">
        <f t="shared" si="1"/>
        <v>0</v>
      </c>
      <c r="H32" s="910"/>
      <c r="I32" s="911"/>
      <c r="J32" s="910"/>
      <c r="K32" s="587"/>
      <c r="L32" s="587"/>
      <c r="M32" s="587"/>
      <c r="N32" s="587"/>
      <c r="O32" s="587"/>
      <c r="P32" s="587"/>
      <c r="Q32" s="587"/>
    </row>
    <row r="33" spans="1:17" s="922" customFormat="1" x14ac:dyDescent="0.2">
      <c r="A33" s="280">
        <v>2420</v>
      </c>
      <c r="B33" s="280"/>
      <c r="C33" s="694"/>
      <c r="D33" s="694"/>
      <c r="E33" s="338" t="s">
        <v>340</v>
      </c>
      <c r="G33" s="916">
        <f t="shared" si="1"/>
        <v>0</v>
      </c>
      <c r="H33" s="910"/>
      <c r="I33" s="911"/>
      <c r="J33" s="910"/>
      <c r="K33" s="587"/>
      <c r="L33" s="587"/>
      <c r="M33" s="587"/>
      <c r="N33" s="587"/>
      <c r="O33" s="587"/>
      <c r="P33" s="587"/>
      <c r="Q33" s="587"/>
    </row>
    <row r="34" spans="1:17" s="922" customFormat="1" x14ac:dyDescent="0.2">
      <c r="A34" s="280">
        <v>2445</v>
      </c>
      <c r="B34" s="280"/>
      <c r="C34" s="694"/>
      <c r="D34" s="694"/>
      <c r="E34" s="338" t="s">
        <v>341</v>
      </c>
      <c r="G34" s="916">
        <f t="shared" si="1"/>
        <v>0</v>
      </c>
      <c r="H34" s="912"/>
      <c r="I34" s="911"/>
      <c r="J34" s="910"/>
      <c r="K34" s="587"/>
      <c r="L34" s="587"/>
      <c r="M34" s="587"/>
      <c r="N34" s="587"/>
      <c r="O34" s="587"/>
      <c r="P34" s="587"/>
      <c r="Q34" s="587"/>
    </row>
    <row r="35" spans="1:17" s="922" customFormat="1" x14ac:dyDescent="0.2">
      <c r="A35" s="280">
        <v>2430</v>
      </c>
      <c r="B35" s="280"/>
      <c r="C35" s="694"/>
      <c r="D35" s="694"/>
      <c r="E35" s="338" t="s">
        <v>146</v>
      </c>
      <c r="G35" s="916">
        <f t="shared" si="1"/>
        <v>0</v>
      </c>
      <c r="H35" s="912"/>
      <c r="I35" s="911"/>
      <c r="J35" s="910"/>
      <c r="K35" s="587"/>
      <c r="L35" s="587"/>
      <c r="M35" s="587"/>
      <c r="N35" s="587"/>
      <c r="O35" s="587"/>
      <c r="P35" s="587"/>
      <c r="Q35" s="587"/>
    </row>
    <row r="36" spans="1:17" s="922" customFormat="1" x14ac:dyDescent="0.2">
      <c r="A36" s="280"/>
      <c r="B36" s="280"/>
      <c r="C36" s="694"/>
      <c r="D36" s="694"/>
      <c r="E36" s="337"/>
      <c r="F36" s="587"/>
      <c r="G36" s="916"/>
      <c r="H36" s="912"/>
      <c r="I36" s="911"/>
      <c r="J36" s="910"/>
      <c r="K36" s="587"/>
      <c r="L36" s="587"/>
      <c r="M36" s="587"/>
      <c r="N36" s="587"/>
      <c r="O36" s="587"/>
      <c r="P36" s="587"/>
      <c r="Q36" s="587"/>
    </row>
    <row r="37" spans="1:17" x14ac:dyDescent="0.2">
      <c r="A37" s="342"/>
      <c r="B37" s="342"/>
      <c r="C37" s="697"/>
      <c r="D37" s="697"/>
      <c r="E37" s="344" t="s">
        <v>147</v>
      </c>
      <c r="F37" s="275"/>
      <c r="G37" s="954"/>
      <c r="H37" s="276"/>
      <c r="I37" s="361"/>
      <c r="J37" s="912"/>
    </row>
    <row r="38" spans="1:17" x14ac:dyDescent="0.2">
      <c r="A38" s="280"/>
      <c r="B38" s="280"/>
      <c r="C38" s="694"/>
      <c r="D38" s="694"/>
      <c r="E38" s="909" t="s">
        <v>129</v>
      </c>
      <c r="G38" s="895"/>
      <c r="H38" s="912"/>
      <c r="I38" s="913"/>
      <c r="J38" s="912"/>
    </row>
    <row r="39" spans="1:17" x14ac:dyDescent="0.2">
      <c r="A39" s="280">
        <v>1410</v>
      </c>
      <c r="B39" s="280"/>
      <c r="C39" s="694"/>
      <c r="D39" s="694"/>
      <c r="E39" s="917" t="s">
        <v>148</v>
      </c>
      <c r="G39" s="895">
        <f>C39</f>
        <v>0</v>
      </c>
      <c r="H39" s="912"/>
      <c r="I39" s="913"/>
      <c r="J39" s="912"/>
    </row>
    <row r="40" spans="1:17" x14ac:dyDescent="0.2">
      <c r="A40" s="280">
        <v>1450</v>
      </c>
      <c r="B40" s="280"/>
      <c r="C40" s="694"/>
      <c r="D40" s="694"/>
      <c r="E40" s="917" t="s">
        <v>140</v>
      </c>
      <c r="G40" s="895">
        <f>C40</f>
        <v>0</v>
      </c>
      <c r="H40" s="912"/>
      <c r="I40" s="913"/>
      <c r="J40" s="912"/>
    </row>
    <row r="41" spans="1:17" x14ac:dyDescent="0.2">
      <c r="A41" s="280">
        <v>1430</v>
      </c>
      <c r="B41" s="280"/>
      <c r="C41" s="694"/>
      <c r="D41" s="694"/>
      <c r="E41" s="917" t="s">
        <v>149</v>
      </c>
      <c r="G41" s="895">
        <f>C41</f>
        <v>0</v>
      </c>
      <c r="H41" s="918"/>
      <c r="I41" s="919"/>
      <c r="J41" s="912"/>
    </row>
    <row r="42" spans="1:17" x14ac:dyDescent="0.2">
      <c r="A42" s="280"/>
      <c r="B42" s="280"/>
      <c r="C42" s="694"/>
      <c r="D42" s="694"/>
      <c r="E42" s="920"/>
      <c r="G42" s="895"/>
      <c r="H42" s="912"/>
      <c r="I42" s="913"/>
      <c r="J42" s="918"/>
    </row>
    <row r="43" spans="1:17" x14ac:dyDescent="0.2">
      <c r="A43" s="280"/>
      <c r="B43" s="280"/>
      <c r="C43" s="694"/>
      <c r="D43" s="694"/>
      <c r="E43" s="909" t="s">
        <v>150</v>
      </c>
      <c r="G43" s="895"/>
      <c r="H43" s="918"/>
      <c r="I43" s="919"/>
      <c r="J43" s="912"/>
    </row>
    <row r="44" spans="1:17" x14ac:dyDescent="0.2">
      <c r="A44" s="280">
        <v>2022</v>
      </c>
      <c r="B44" s="280"/>
      <c r="C44" s="694"/>
      <c r="D44" s="694"/>
      <c r="E44" s="917" t="s">
        <v>342</v>
      </c>
      <c r="F44" s="924"/>
      <c r="G44" s="925">
        <f t="shared" ref="G44:G52" si="2">C44</f>
        <v>0</v>
      </c>
      <c r="H44" s="918"/>
      <c r="I44" s="919"/>
      <c r="J44" s="918"/>
    </row>
    <row r="45" spans="1:17" x14ac:dyDescent="0.2">
      <c r="A45" s="280">
        <v>2024</v>
      </c>
      <c r="B45" s="280"/>
      <c r="C45" s="694"/>
      <c r="D45" s="694"/>
      <c r="E45" s="917" t="s">
        <v>343</v>
      </c>
      <c r="F45" s="924"/>
      <c r="G45" s="925">
        <f t="shared" si="2"/>
        <v>0</v>
      </c>
      <c r="H45" s="918"/>
      <c r="I45" s="919"/>
      <c r="J45" s="918"/>
    </row>
    <row r="46" spans="1:17" x14ac:dyDescent="0.2">
      <c r="A46" s="280">
        <v>2026</v>
      </c>
      <c r="B46" s="280"/>
      <c r="C46" s="694"/>
      <c r="D46" s="694"/>
      <c r="E46" s="917" t="s">
        <v>344</v>
      </c>
      <c r="G46" s="895">
        <f t="shared" si="2"/>
        <v>0</v>
      </c>
      <c r="H46" s="918"/>
      <c r="I46" s="919"/>
      <c r="J46" s="918"/>
    </row>
    <row r="47" spans="1:17" x14ac:dyDescent="0.2">
      <c r="A47" s="280">
        <v>2028</v>
      </c>
      <c r="B47" s="280"/>
      <c r="C47" s="694"/>
      <c r="D47" s="694"/>
      <c r="E47" s="917" t="s">
        <v>345</v>
      </c>
      <c r="G47" s="895">
        <f t="shared" si="2"/>
        <v>0</v>
      </c>
      <c r="H47" s="918"/>
      <c r="I47" s="919"/>
      <c r="J47" s="918"/>
    </row>
    <row r="48" spans="1:17" x14ac:dyDescent="0.2">
      <c r="A48" s="280">
        <v>2030</v>
      </c>
      <c r="B48" s="280"/>
      <c r="C48" s="694"/>
      <c r="D48" s="694"/>
      <c r="E48" s="917" t="s">
        <v>346</v>
      </c>
      <c r="G48" s="895">
        <f t="shared" si="2"/>
        <v>0</v>
      </c>
      <c r="H48" s="918"/>
      <c r="I48" s="919"/>
      <c r="J48" s="918"/>
    </row>
    <row r="49" spans="1:17" x14ac:dyDescent="0.2">
      <c r="A49" s="280">
        <v>2032</v>
      </c>
      <c r="B49" s="280"/>
      <c r="C49" s="694"/>
      <c r="D49" s="694"/>
      <c r="E49" s="917" t="s">
        <v>152</v>
      </c>
      <c r="G49" s="895">
        <f t="shared" si="2"/>
        <v>0</v>
      </c>
      <c r="H49" s="912"/>
      <c r="I49" s="913"/>
      <c r="J49" s="918"/>
    </row>
    <row r="50" spans="1:17" x14ac:dyDescent="0.2">
      <c r="A50" s="280">
        <v>2034</v>
      </c>
      <c r="B50" s="280"/>
      <c r="C50" s="694"/>
      <c r="D50" s="694"/>
      <c r="E50" s="917" t="s">
        <v>153</v>
      </c>
      <c r="G50" s="895">
        <f t="shared" si="2"/>
        <v>0</v>
      </c>
      <c r="H50" s="918"/>
      <c r="I50" s="919"/>
      <c r="J50" s="912"/>
    </row>
    <row r="51" spans="1:17" x14ac:dyDescent="0.2">
      <c r="A51" s="280">
        <v>2036</v>
      </c>
      <c r="B51" s="280"/>
      <c r="C51" s="694"/>
      <c r="D51" s="694"/>
      <c r="E51" s="917" t="s">
        <v>347</v>
      </c>
      <c r="G51" s="895">
        <f t="shared" si="2"/>
        <v>0</v>
      </c>
      <c r="H51" s="918"/>
      <c r="I51" s="919"/>
      <c r="J51" s="918"/>
    </row>
    <row r="52" spans="1:17" x14ac:dyDescent="0.2">
      <c r="A52" s="280">
        <v>2038</v>
      </c>
      <c r="B52" s="280"/>
      <c r="C52" s="694"/>
      <c r="D52" s="694"/>
      <c r="E52" s="917" t="s">
        <v>154</v>
      </c>
      <c r="G52" s="895">
        <f t="shared" si="2"/>
        <v>0</v>
      </c>
      <c r="H52" s="918"/>
      <c r="I52" s="919"/>
      <c r="J52" s="918"/>
    </row>
    <row r="53" spans="1:17" s="924" customFormat="1" ht="12.75" customHeight="1" x14ac:dyDescent="0.2">
      <c r="A53" s="280"/>
      <c r="B53" s="280"/>
      <c r="C53" s="694"/>
      <c r="D53" s="694"/>
      <c r="E53" s="920"/>
      <c r="F53" s="587"/>
      <c r="G53" s="895"/>
      <c r="H53" s="912"/>
      <c r="I53" s="913"/>
      <c r="J53" s="918"/>
      <c r="K53" s="587"/>
      <c r="L53" s="587"/>
      <c r="M53" s="587"/>
      <c r="N53" s="587"/>
      <c r="O53" s="587"/>
      <c r="P53" s="587"/>
      <c r="Q53" s="587"/>
    </row>
    <row r="54" spans="1:17" x14ac:dyDescent="0.2">
      <c r="A54" s="342"/>
      <c r="B54" s="342"/>
      <c r="C54" s="697"/>
      <c r="D54" s="697"/>
      <c r="E54" s="344" t="s">
        <v>155</v>
      </c>
      <c r="F54" s="275"/>
      <c r="G54" s="692"/>
      <c r="H54" s="276"/>
      <c r="I54" s="361"/>
      <c r="J54" s="912"/>
    </row>
    <row r="55" spans="1:17" x14ac:dyDescent="0.2">
      <c r="A55" s="280"/>
      <c r="B55" s="280"/>
      <c r="C55" s="694"/>
      <c r="D55" s="694"/>
      <c r="E55" s="909" t="s">
        <v>129</v>
      </c>
      <c r="G55" s="895"/>
      <c r="H55" s="912"/>
      <c r="I55" s="913"/>
      <c r="J55" s="912"/>
    </row>
    <row r="56" spans="1:17" x14ac:dyDescent="0.2">
      <c r="A56" s="280">
        <v>1473</v>
      </c>
      <c r="B56" s="280"/>
      <c r="C56" s="694"/>
      <c r="D56" s="694"/>
      <c r="E56" s="338" t="s">
        <v>156</v>
      </c>
      <c r="F56" s="339"/>
      <c r="G56" s="895">
        <f>C56</f>
        <v>0</v>
      </c>
      <c r="H56" s="910"/>
      <c r="I56" s="911"/>
      <c r="J56" s="912"/>
    </row>
    <row r="57" spans="1:17" ht="12.75" customHeight="1" x14ac:dyDescent="0.2">
      <c r="A57" s="280"/>
      <c r="B57" s="280"/>
      <c r="C57" s="694"/>
      <c r="D57" s="694"/>
      <c r="E57" s="920"/>
      <c r="G57" s="895"/>
      <c r="H57" s="912"/>
      <c r="I57" s="913"/>
      <c r="J57" s="910"/>
    </row>
    <row r="58" spans="1:17" x14ac:dyDescent="0.2">
      <c r="A58" s="280"/>
      <c r="B58" s="280"/>
      <c r="C58" s="694"/>
      <c r="D58" s="694"/>
      <c r="E58" s="921" t="s">
        <v>143</v>
      </c>
      <c r="G58" s="895">
        <f t="shared" ref="G58:G64" si="3">C58</f>
        <v>0</v>
      </c>
      <c r="H58" s="912"/>
      <c r="I58" s="913"/>
      <c r="J58" s="912"/>
    </row>
    <row r="59" spans="1:17" x14ac:dyDescent="0.2">
      <c r="A59" s="280">
        <v>2052</v>
      </c>
      <c r="B59" s="280"/>
      <c r="C59" s="694"/>
      <c r="D59" s="694"/>
      <c r="E59" s="338" t="s">
        <v>348</v>
      </c>
      <c r="G59" s="895">
        <f t="shared" si="3"/>
        <v>0</v>
      </c>
      <c r="H59" s="912"/>
      <c r="I59" s="913"/>
      <c r="J59" s="912"/>
    </row>
    <row r="60" spans="1:17" x14ac:dyDescent="0.2">
      <c r="A60" s="280">
        <v>2054</v>
      </c>
      <c r="B60" s="280"/>
      <c r="C60" s="694"/>
      <c r="D60" s="694"/>
      <c r="E60" s="338" t="s">
        <v>349</v>
      </c>
      <c r="G60" s="895">
        <f t="shared" si="3"/>
        <v>0</v>
      </c>
      <c r="H60" s="912"/>
      <c r="I60" s="913"/>
      <c r="J60" s="912"/>
    </row>
    <row r="61" spans="1:17" x14ac:dyDescent="0.2">
      <c r="A61" s="280">
        <v>2056</v>
      </c>
      <c r="B61" s="280"/>
      <c r="C61" s="694"/>
      <c r="D61" s="694"/>
      <c r="E61" s="338" t="s">
        <v>350</v>
      </c>
      <c r="G61" s="895">
        <f t="shared" si="3"/>
        <v>0</v>
      </c>
      <c r="H61" s="912"/>
      <c r="I61" s="913"/>
      <c r="J61" s="912"/>
    </row>
    <row r="62" spans="1:17" x14ac:dyDescent="0.2">
      <c r="A62" s="280">
        <v>2058</v>
      </c>
      <c r="B62" s="280"/>
      <c r="C62" s="694"/>
      <c r="D62" s="694"/>
      <c r="E62" s="338" t="s">
        <v>351</v>
      </c>
      <c r="G62" s="895">
        <f t="shared" si="3"/>
        <v>0</v>
      </c>
      <c r="H62" s="912"/>
      <c r="I62" s="913"/>
      <c r="J62" s="912"/>
    </row>
    <row r="63" spans="1:17" x14ac:dyDescent="0.2">
      <c r="A63" s="280">
        <v>2060</v>
      </c>
      <c r="B63" s="280"/>
      <c r="C63" s="694"/>
      <c r="D63" s="694"/>
      <c r="E63" s="338" t="s">
        <v>154</v>
      </c>
      <c r="G63" s="895">
        <f t="shared" si="3"/>
        <v>0</v>
      </c>
      <c r="H63" s="912"/>
      <c r="I63" s="913"/>
      <c r="J63" s="912"/>
    </row>
    <row r="64" spans="1:17" x14ac:dyDescent="0.2">
      <c r="A64" s="280">
        <v>2062</v>
      </c>
      <c r="B64" s="280"/>
      <c r="C64" s="694"/>
      <c r="D64" s="694"/>
      <c r="E64" s="338" t="s">
        <v>158</v>
      </c>
      <c r="G64" s="895">
        <f t="shared" si="3"/>
        <v>0</v>
      </c>
      <c r="H64" s="912"/>
      <c r="I64" s="913"/>
      <c r="J64" s="912"/>
    </row>
    <row r="65" spans="1:17" x14ac:dyDescent="0.2">
      <c r="A65" s="280"/>
      <c r="B65" s="280"/>
      <c r="C65" s="694"/>
      <c r="D65" s="694"/>
      <c r="E65" s="337"/>
      <c r="G65" s="895"/>
      <c r="H65" s="912"/>
      <c r="I65" s="913"/>
      <c r="J65" s="912"/>
    </row>
    <row r="66" spans="1:17" x14ac:dyDescent="0.2">
      <c r="A66" s="342"/>
      <c r="B66" s="342"/>
      <c r="C66" s="697"/>
      <c r="D66" s="697"/>
      <c r="E66" s="344" t="s">
        <v>159</v>
      </c>
      <c r="F66" s="275"/>
      <c r="G66" s="692"/>
      <c r="H66" s="276"/>
      <c r="I66" s="361"/>
      <c r="J66" s="912"/>
    </row>
    <row r="67" spans="1:17" x14ac:dyDescent="0.2">
      <c r="A67" s="280"/>
      <c r="B67" s="280"/>
      <c r="C67" s="694"/>
      <c r="D67" s="694"/>
      <c r="E67" s="909" t="s">
        <v>143</v>
      </c>
      <c r="G67" s="895"/>
      <c r="H67" s="912"/>
      <c r="I67" s="913"/>
      <c r="J67" s="912"/>
    </row>
    <row r="68" spans="1:17" x14ac:dyDescent="0.2">
      <c r="A68" s="280">
        <v>2310</v>
      </c>
      <c r="B68" s="280"/>
      <c r="C68" s="694"/>
      <c r="D68" s="694"/>
      <c r="E68" s="338" t="s">
        <v>160</v>
      </c>
      <c r="G68" s="895">
        <f>C68</f>
        <v>0</v>
      </c>
      <c r="H68" s="910"/>
      <c r="I68" s="911"/>
      <c r="J68" s="912"/>
    </row>
    <row r="69" spans="1:17" x14ac:dyDescent="0.2">
      <c r="A69" s="280">
        <v>2320</v>
      </c>
      <c r="B69" s="280"/>
      <c r="C69" s="694"/>
      <c r="D69" s="694"/>
      <c r="E69" s="338" t="s">
        <v>161</v>
      </c>
      <c r="G69" s="895">
        <f>C69</f>
        <v>0</v>
      </c>
      <c r="H69" s="910"/>
      <c r="I69" s="911"/>
      <c r="J69" s="910"/>
    </row>
    <row r="70" spans="1:17" x14ac:dyDescent="0.2">
      <c r="A70" s="280">
        <v>2325</v>
      </c>
      <c r="B70" s="280"/>
      <c r="C70" s="694"/>
      <c r="D70" s="694"/>
      <c r="E70" s="338" t="s">
        <v>162</v>
      </c>
      <c r="G70" s="895">
        <f>C70</f>
        <v>0</v>
      </c>
      <c r="H70" s="912"/>
      <c r="I70" s="913"/>
      <c r="J70" s="910"/>
    </row>
    <row r="71" spans="1:17" x14ac:dyDescent="0.2">
      <c r="A71" s="280">
        <v>2350</v>
      </c>
      <c r="B71" s="280"/>
      <c r="C71" s="694"/>
      <c r="D71" s="694"/>
      <c r="E71" s="338" t="s">
        <v>114</v>
      </c>
      <c r="G71" s="895">
        <f>C71</f>
        <v>0</v>
      </c>
      <c r="H71" s="912"/>
      <c r="I71" s="913"/>
      <c r="J71" s="912"/>
    </row>
    <row r="72" spans="1:17" s="924" customFormat="1" x14ac:dyDescent="0.2">
      <c r="A72" s="280">
        <v>2370</v>
      </c>
      <c r="B72" s="280"/>
      <c r="C72" s="694"/>
      <c r="D72" s="694"/>
      <c r="E72" s="338" t="s">
        <v>163</v>
      </c>
      <c r="F72" s="587"/>
      <c r="G72" s="895">
        <f>C72</f>
        <v>0</v>
      </c>
      <c r="H72" s="912"/>
      <c r="I72" s="913"/>
      <c r="J72" s="912"/>
      <c r="K72" s="587"/>
      <c r="L72" s="587"/>
      <c r="M72" s="587"/>
      <c r="N72" s="587"/>
      <c r="O72" s="587"/>
      <c r="P72" s="587"/>
      <c r="Q72" s="587"/>
    </row>
    <row r="73" spans="1:17" x14ac:dyDescent="0.2">
      <c r="A73" s="280">
        <v>2380</v>
      </c>
      <c r="B73" s="280"/>
      <c r="C73" s="694"/>
      <c r="D73" s="694"/>
      <c r="E73" s="338" t="s">
        <v>164</v>
      </c>
      <c r="G73" s="895">
        <f t="shared" ref="G73:G79" si="4">C73</f>
        <v>0</v>
      </c>
      <c r="H73" s="910"/>
      <c r="I73" s="911"/>
      <c r="J73" s="912"/>
    </row>
    <row r="74" spans="1:17" x14ac:dyDescent="0.2">
      <c r="A74" s="280"/>
      <c r="B74" s="280"/>
      <c r="C74" s="694"/>
      <c r="D74" s="694"/>
      <c r="G74" s="895"/>
      <c r="H74" s="910"/>
      <c r="I74" s="911"/>
      <c r="J74" s="910"/>
    </row>
    <row r="75" spans="1:17" x14ac:dyDescent="0.2">
      <c r="A75" s="342"/>
      <c r="B75" s="342"/>
      <c r="C75" s="697"/>
      <c r="D75" s="697"/>
      <c r="E75" s="344" t="s">
        <v>165</v>
      </c>
      <c r="F75" s="275"/>
      <c r="G75" s="692"/>
      <c r="H75" s="276"/>
      <c r="I75" s="361"/>
      <c r="J75" s="910"/>
    </row>
    <row r="76" spans="1:17" x14ac:dyDescent="0.2">
      <c r="A76" s="280"/>
      <c r="B76" s="280"/>
      <c r="C76" s="694"/>
      <c r="D76" s="694"/>
      <c r="E76" s="909" t="s">
        <v>143</v>
      </c>
      <c r="G76" s="895"/>
      <c r="H76" s="912"/>
      <c r="I76" s="913"/>
      <c r="J76" s="912"/>
    </row>
    <row r="77" spans="1:17" x14ac:dyDescent="0.2">
      <c r="A77" s="280">
        <v>2120</v>
      </c>
      <c r="B77" s="280"/>
      <c r="C77" s="694"/>
      <c r="D77" s="694"/>
      <c r="E77" s="338" t="s">
        <v>166</v>
      </c>
      <c r="G77" s="895">
        <f t="shared" si="4"/>
        <v>0</v>
      </c>
      <c r="H77" s="910"/>
      <c r="I77" s="911"/>
      <c r="J77" s="912"/>
    </row>
    <row r="78" spans="1:17" x14ac:dyDescent="0.2">
      <c r="A78" s="280">
        <v>2130</v>
      </c>
      <c r="B78" s="280"/>
      <c r="C78" s="694"/>
      <c r="D78" s="694"/>
      <c r="E78" s="338" t="s">
        <v>167</v>
      </c>
      <c r="G78" s="895">
        <f t="shared" si="4"/>
        <v>0</v>
      </c>
      <c r="H78" s="910"/>
      <c r="I78" s="911"/>
      <c r="J78" s="910"/>
    </row>
    <row r="79" spans="1:17" x14ac:dyDescent="0.2">
      <c r="A79" s="280">
        <v>2135</v>
      </c>
      <c r="B79" s="280"/>
      <c r="C79" s="694"/>
      <c r="D79" s="694"/>
      <c r="E79" s="338" t="s">
        <v>168</v>
      </c>
      <c r="G79" s="895">
        <f t="shared" si="4"/>
        <v>0</v>
      </c>
      <c r="H79" s="910"/>
      <c r="I79" s="911"/>
      <c r="J79" s="910"/>
    </row>
    <row r="80" spans="1:17" ht="12.75" customHeight="1" x14ac:dyDescent="0.2">
      <c r="A80" s="280">
        <v>2136</v>
      </c>
      <c r="B80" s="280"/>
      <c r="C80" s="694"/>
      <c r="D80" s="694"/>
      <c r="E80" s="338" t="s">
        <v>108</v>
      </c>
      <c r="G80" s="895">
        <f t="shared" ref="G80:G86" si="5">C82</f>
        <v>0</v>
      </c>
      <c r="H80" s="910"/>
      <c r="I80" s="911"/>
      <c r="J80" s="910"/>
    </row>
    <row r="81" spans="1:17" x14ac:dyDescent="0.2">
      <c r="A81" s="280">
        <v>2140</v>
      </c>
      <c r="B81" s="280"/>
      <c r="C81" s="694"/>
      <c r="D81" s="694"/>
      <c r="E81" s="338" t="s">
        <v>169</v>
      </c>
      <c r="G81" s="895">
        <f t="shared" si="5"/>
        <v>0</v>
      </c>
      <c r="H81" s="910"/>
      <c r="I81" s="911"/>
      <c r="J81" s="910"/>
    </row>
    <row r="82" spans="1:17" x14ac:dyDescent="0.2">
      <c r="A82" s="280">
        <v>2150</v>
      </c>
      <c r="B82" s="280"/>
      <c r="C82" s="694"/>
      <c r="D82" s="694"/>
      <c r="E82" s="338" t="s">
        <v>170</v>
      </c>
      <c r="G82" s="895">
        <f t="shared" si="5"/>
        <v>0</v>
      </c>
      <c r="H82" s="912"/>
      <c r="I82" s="911"/>
      <c r="J82" s="910"/>
    </row>
    <row r="83" spans="1:17" x14ac:dyDescent="0.2">
      <c r="A83" s="280">
        <v>2170</v>
      </c>
      <c r="B83" s="280"/>
      <c r="C83" s="694"/>
      <c r="D83" s="694"/>
      <c r="E83" s="338" t="s">
        <v>171</v>
      </c>
      <c r="G83" s="895">
        <f t="shared" si="5"/>
        <v>0</v>
      </c>
      <c r="H83" s="912"/>
      <c r="I83" s="911"/>
      <c r="J83" s="910"/>
    </row>
    <row r="84" spans="1:17" x14ac:dyDescent="0.2">
      <c r="A84" s="280">
        <v>2155</v>
      </c>
      <c r="B84" s="280"/>
      <c r="C84" s="694"/>
      <c r="D84" s="694"/>
      <c r="E84" s="338" t="s">
        <v>172</v>
      </c>
      <c r="G84" s="895">
        <f t="shared" si="5"/>
        <v>0</v>
      </c>
      <c r="H84" s="910"/>
      <c r="I84" s="911"/>
      <c r="J84" s="910"/>
    </row>
    <row r="85" spans="1:17" x14ac:dyDescent="0.2">
      <c r="A85" s="280">
        <v>2175</v>
      </c>
      <c r="B85" s="280"/>
      <c r="C85" s="694"/>
      <c r="D85" s="694"/>
      <c r="E85" s="338" t="s">
        <v>106</v>
      </c>
      <c r="G85" s="895">
        <f t="shared" si="5"/>
        <v>0</v>
      </c>
      <c r="H85" s="910"/>
      <c r="I85" s="911"/>
      <c r="J85" s="910"/>
    </row>
    <row r="86" spans="1:17" x14ac:dyDescent="0.2">
      <c r="A86" s="280">
        <v>2160</v>
      </c>
      <c r="B86" s="280" t="s">
        <v>352</v>
      </c>
      <c r="C86" s="694"/>
      <c r="D86" s="694"/>
      <c r="E86" s="338" t="s">
        <v>173</v>
      </c>
      <c r="G86" s="895">
        <f t="shared" si="5"/>
        <v>0</v>
      </c>
      <c r="H86" s="910"/>
      <c r="I86" s="911"/>
      <c r="J86" s="1395" t="s">
        <v>353</v>
      </c>
    </row>
    <row r="87" spans="1:17" s="924" customFormat="1" x14ac:dyDescent="0.2">
      <c r="A87" s="280">
        <v>2180</v>
      </c>
      <c r="B87" s="280"/>
      <c r="C87" s="694"/>
      <c r="D87" s="694"/>
      <c r="E87" s="338" t="s">
        <v>163</v>
      </c>
      <c r="F87" s="587"/>
      <c r="G87" s="895">
        <f>C89</f>
        <v>0</v>
      </c>
      <c r="H87" s="910"/>
      <c r="I87" s="911"/>
      <c r="J87" s="910"/>
      <c r="K87" s="587"/>
      <c r="L87" s="587"/>
      <c r="M87" s="587"/>
      <c r="N87" s="587"/>
      <c r="O87" s="587"/>
      <c r="P87" s="587"/>
      <c r="Q87" s="587"/>
    </row>
    <row r="88" spans="1:17" s="924" customFormat="1" x14ac:dyDescent="0.2">
      <c r="A88" s="280">
        <v>2195</v>
      </c>
      <c r="B88" s="280"/>
      <c r="C88" s="694"/>
      <c r="D88" s="694"/>
      <c r="E88" s="338" t="s">
        <v>109</v>
      </c>
      <c r="F88" s="587"/>
      <c r="G88" s="895">
        <f>C90</f>
        <v>0</v>
      </c>
      <c r="H88" s="910"/>
      <c r="I88" s="911"/>
      <c r="J88" s="910"/>
      <c r="K88" s="587"/>
      <c r="L88" s="587"/>
      <c r="M88" s="587"/>
      <c r="N88" s="587"/>
      <c r="O88" s="587"/>
      <c r="P88" s="587"/>
      <c r="Q88" s="587"/>
    </row>
    <row r="89" spans="1:17" s="924" customFormat="1" x14ac:dyDescent="0.2">
      <c r="A89" s="280">
        <v>2110</v>
      </c>
      <c r="B89" s="280"/>
      <c r="C89" s="694"/>
      <c r="D89" s="694"/>
      <c r="E89" s="338" t="s">
        <v>174</v>
      </c>
      <c r="F89" s="587"/>
      <c r="G89" s="895">
        <f>C91</f>
        <v>0</v>
      </c>
      <c r="H89" s="910"/>
      <c r="I89" s="911"/>
      <c r="J89" s="910"/>
      <c r="K89" s="587"/>
      <c r="L89" s="587"/>
      <c r="M89" s="587"/>
      <c r="N89" s="587"/>
      <c r="O89" s="587"/>
      <c r="P89" s="587"/>
      <c r="Q89" s="587"/>
    </row>
    <row r="90" spans="1:17" x14ac:dyDescent="0.2">
      <c r="A90" s="280"/>
      <c r="B90" s="280"/>
      <c r="C90" s="694"/>
      <c r="D90" s="694"/>
      <c r="G90" s="895"/>
      <c r="H90" s="910"/>
      <c r="I90" s="911"/>
      <c r="J90" s="912"/>
    </row>
    <row r="91" spans="1:17" x14ac:dyDescent="0.2">
      <c r="A91" s="342"/>
      <c r="B91" s="342"/>
      <c r="C91" s="697"/>
      <c r="D91" s="697"/>
      <c r="E91" s="344" t="s">
        <v>175</v>
      </c>
      <c r="F91" s="275"/>
      <c r="G91" s="692"/>
      <c r="H91" s="276"/>
      <c r="I91" s="361"/>
      <c r="J91" s="912"/>
    </row>
    <row r="92" spans="1:17" x14ac:dyDescent="0.2">
      <c r="A92" s="280"/>
      <c r="B92" s="280"/>
      <c r="C92" s="694"/>
      <c r="D92" s="694"/>
      <c r="E92" s="909" t="s">
        <v>129</v>
      </c>
      <c r="G92" s="895"/>
      <c r="H92" s="912"/>
      <c r="I92" s="913"/>
      <c r="J92" s="912"/>
    </row>
    <row r="93" spans="1:17" x14ac:dyDescent="0.2">
      <c r="A93" s="280">
        <v>1710</v>
      </c>
      <c r="B93" s="280"/>
      <c r="C93" s="694"/>
      <c r="D93" s="694"/>
      <c r="E93" s="338" t="s">
        <v>354</v>
      </c>
      <c r="G93" s="895">
        <f>C94</f>
        <v>0</v>
      </c>
      <c r="H93" s="912"/>
      <c r="I93" s="913"/>
      <c r="J93" s="912"/>
    </row>
    <row r="94" spans="1:17" x14ac:dyDescent="0.2">
      <c r="A94" s="280">
        <v>1320</v>
      </c>
      <c r="B94" s="280"/>
      <c r="C94" s="694"/>
      <c r="D94" s="694"/>
      <c r="E94" s="338" t="s">
        <v>176</v>
      </c>
      <c r="G94" s="895"/>
      <c r="H94" s="912"/>
      <c r="I94" s="913"/>
      <c r="J94" s="912"/>
    </row>
    <row r="95" spans="1:17" x14ac:dyDescent="0.2">
      <c r="A95" s="280">
        <v>1330</v>
      </c>
      <c r="B95" s="280"/>
      <c r="C95" s="694"/>
      <c r="D95" s="694"/>
      <c r="E95" s="338" t="s">
        <v>177</v>
      </c>
      <c r="G95" s="895">
        <f>C96</f>
        <v>0</v>
      </c>
      <c r="H95" s="912"/>
      <c r="I95" s="913"/>
      <c r="J95" s="912"/>
    </row>
    <row r="96" spans="1:17" x14ac:dyDescent="0.2">
      <c r="A96" s="280">
        <v>1720</v>
      </c>
      <c r="B96" s="280"/>
      <c r="C96" s="694"/>
      <c r="D96" s="694"/>
      <c r="E96" s="338" t="s">
        <v>140</v>
      </c>
      <c r="G96" s="895">
        <f>C97</f>
        <v>0</v>
      </c>
      <c r="H96" s="912"/>
      <c r="I96" s="913"/>
      <c r="J96" s="912"/>
    </row>
    <row r="97" spans="1:17" x14ac:dyDescent="0.2">
      <c r="A97" s="280">
        <v>1703</v>
      </c>
      <c r="B97" s="280"/>
      <c r="C97" s="694"/>
      <c r="D97" s="694"/>
      <c r="E97" s="338" t="s">
        <v>178</v>
      </c>
      <c r="G97" s="895"/>
      <c r="H97" s="912"/>
      <c r="I97" s="913"/>
      <c r="J97" s="912"/>
    </row>
    <row r="98" spans="1:17" x14ac:dyDescent="0.2">
      <c r="A98" s="280"/>
      <c r="B98" s="280"/>
      <c r="C98" s="694"/>
      <c r="D98" s="694"/>
      <c r="E98" s="338"/>
      <c r="G98" s="895"/>
      <c r="H98" s="912"/>
      <c r="I98" s="913"/>
      <c r="J98" s="912"/>
    </row>
    <row r="99" spans="1:17" s="924" customFormat="1" x14ac:dyDescent="0.2">
      <c r="A99" s="280"/>
      <c r="B99" s="280"/>
      <c r="C99" s="694"/>
      <c r="D99" s="694"/>
      <c r="E99" s="909" t="s">
        <v>143</v>
      </c>
      <c r="F99" s="587"/>
      <c r="G99" s="895">
        <f>C100</f>
        <v>0</v>
      </c>
      <c r="H99" s="910"/>
      <c r="I99" s="911"/>
      <c r="J99" s="910"/>
      <c r="K99" s="587"/>
      <c r="L99" s="587"/>
      <c r="M99" s="587"/>
      <c r="N99" s="587"/>
      <c r="O99" s="587"/>
      <c r="P99" s="587"/>
      <c r="Q99" s="587"/>
    </row>
    <row r="100" spans="1:17" x14ac:dyDescent="0.2">
      <c r="A100" s="280">
        <v>2090</v>
      </c>
      <c r="B100" s="280"/>
      <c r="C100" s="694"/>
      <c r="D100" s="694"/>
      <c r="E100" s="338" t="s">
        <v>179</v>
      </c>
      <c r="G100" s="895">
        <f>C101</f>
        <v>0</v>
      </c>
      <c r="H100" s="910"/>
      <c r="I100" s="911"/>
      <c r="J100" s="910"/>
    </row>
    <row r="101" spans="1:17" x14ac:dyDescent="0.2">
      <c r="A101" s="280">
        <v>2084</v>
      </c>
      <c r="B101" s="280"/>
      <c r="C101" s="694"/>
      <c r="D101" s="694"/>
      <c r="E101" s="338" t="s">
        <v>180</v>
      </c>
      <c r="G101" s="895">
        <f>C102</f>
        <v>0</v>
      </c>
      <c r="H101" s="910"/>
      <c r="I101" s="911"/>
      <c r="J101" s="910"/>
    </row>
    <row r="102" spans="1:17" s="922" customFormat="1" x14ac:dyDescent="0.2">
      <c r="A102" s="280">
        <v>2070</v>
      </c>
      <c r="B102" s="280"/>
      <c r="C102" s="694"/>
      <c r="D102" s="694"/>
      <c r="E102" s="338" t="s">
        <v>181</v>
      </c>
      <c r="F102" s="587"/>
      <c r="G102" s="895"/>
      <c r="H102" s="910"/>
      <c r="I102" s="911"/>
      <c r="J102" s="912"/>
      <c r="K102" s="587"/>
      <c r="L102" s="587"/>
      <c r="M102" s="587"/>
      <c r="N102" s="587"/>
      <c r="O102" s="587"/>
      <c r="P102" s="587"/>
      <c r="Q102" s="587"/>
    </row>
    <row r="103" spans="1:17" s="922" customFormat="1" x14ac:dyDescent="0.2">
      <c r="A103" s="280">
        <v>2076</v>
      </c>
      <c r="B103" s="280"/>
      <c r="C103" s="694"/>
      <c r="D103" s="694"/>
      <c r="E103" s="338" t="s">
        <v>182</v>
      </c>
      <c r="G103" s="923">
        <f>C104</f>
        <v>0</v>
      </c>
      <c r="H103" s="912"/>
      <c r="I103" s="913"/>
      <c r="J103" s="912"/>
      <c r="K103" s="587"/>
      <c r="L103" s="587"/>
      <c r="M103" s="587"/>
      <c r="N103" s="587"/>
      <c r="O103" s="587"/>
      <c r="P103" s="587"/>
      <c r="Q103" s="587"/>
    </row>
    <row r="104" spans="1:17" s="922" customFormat="1" x14ac:dyDescent="0.2">
      <c r="A104" s="280">
        <v>2082</v>
      </c>
      <c r="B104" s="280"/>
      <c r="C104" s="694"/>
      <c r="D104" s="694"/>
      <c r="E104" s="338" t="s">
        <v>183</v>
      </c>
      <c r="G104" s="923"/>
      <c r="H104" s="912"/>
      <c r="I104" s="913"/>
      <c r="J104" s="912"/>
      <c r="K104" s="587"/>
      <c r="L104" s="587"/>
      <c r="M104" s="587"/>
      <c r="N104" s="587"/>
      <c r="O104" s="587"/>
      <c r="P104" s="587"/>
      <c r="Q104" s="587"/>
    </row>
    <row r="105" spans="1:17" s="922" customFormat="1" x14ac:dyDescent="0.2">
      <c r="A105" s="280">
        <v>2086</v>
      </c>
      <c r="B105" s="280"/>
      <c r="C105" s="694"/>
      <c r="D105" s="694"/>
      <c r="E105" s="338" t="s">
        <v>184</v>
      </c>
      <c r="G105" s="923">
        <f>C106</f>
        <v>0</v>
      </c>
      <c r="H105" s="912"/>
      <c r="I105" s="913"/>
      <c r="J105" s="912"/>
      <c r="K105" s="587"/>
      <c r="L105" s="587"/>
      <c r="M105" s="587"/>
      <c r="N105" s="587"/>
      <c r="O105" s="587"/>
      <c r="P105" s="587"/>
      <c r="Q105" s="587"/>
    </row>
    <row r="106" spans="1:17" s="924" customFormat="1" x14ac:dyDescent="0.2">
      <c r="A106" s="280">
        <v>2185</v>
      </c>
      <c r="B106" s="280"/>
      <c r="C106" s="694"/>
      <c r="D106" s="694"/>
      <c r="E106" s="338" t="s">
        <v>185</v>
      </c>
      <c r="F106" s="922"/>
      <c r="G106" s="923"/>
      <c r="H106" s="912"/>
      <c r="I106" s="913"/>
      <c r="J106" s="910"/>
      <c r="K106" s="587"/>
      <c r="L106" s="587"/>
      <c r="M106" s="587"/>
      <c r="N106" s="587"/>
      <c r="O106" s="587"/>
      <c r="P106" s="587"/>
      <c r="Q106" s="587"/>
    </row>
    <row r="107" spans="1:17" s="924" customFormat="1" x14ac:dyDescent="0.2">
      <c r="A107" s="280"/>
      <c r="B107" s="280"/>
      <c r="C107" s="694"/>
      <c r="D107" s="694"/>
      <c r="E107" s="338"/>
      <c r="F107" s="922"/>
      <c r="G107" s="923"/>
      <c r="H107" s="912"/>
      <c r="I107" s="913"/>
      <c r="J107" s="910"/>
      <c r="K107" s="587"/>
      <c r="L107" s="587"/>
      <c r="M107" s="587"/>
      <c r="N107" s="587"/>
      <c r="O107" s="587"/>
      <c r="P107" s="587"/>
      <c r="Q107" s="587"/>
    </row>
    <row r="108" spans="1:17" s="69" customFormat="1" x14ac:dyDescent="0.2">
      <c r="A108" s="280">
        <v>2840</v>
      </c>
      <c r="B108" s="280"/>
      <c r="C108" s="694"/>
      <c r="D108" s="694"/>
      <c r="E108" s="78" t="s">
        <v>298</v>
      </c>
      <c r="F108" s="63"/>
      <c r="G108" s="1520"/>
      <c r="H108" s="201"/>
      <c r="I108" s="208"/>
      <c r="J108" s="202"/>
      <c r="K108" s="52"/>
      <c r="L108" s="52"/>
      <c r="M108" s="52"/>
      <c r="N108" s="52"/>
      <c r="O108" s="52"/>
      <c r="P108" s="52"/>
      <c r="Q108" s="52"/>
    </row>
    <row r="109" spans="1:17" x14ac:dyDescent="0.2">
      <c r="A109" s="280"/>
      <c r="B109" s="280"/>
      <c r="C109" s="694"/>
      <c r="D109" s="694"/>
      <c r="G109" s="895"/>
      <c r="H109" s="910"/>
      <c r="I109" s="911"/>
      <c r="J109" s="912"/>
    </row>
    <row r="110" spans="1:17" x14ac:dyDescent="0.2">
      <c r="A110" s="342"/>
      <c r="B110" s="342"/>
      <c r="C110" s="697"/>
      <c r="D110" s="697"/>
      <c r="E110" s="344" t="s">
        <v>187</v>
      </c>
      <c r="F110" s="275"/>
      <c r="G110" s="692"/>
      <c r="H110" s="276"/>
      <c r="I110" s="361"/>
      <c r="J110" s="912"/>
    </row>
    <row r="111" spans="1:17" s="924" customFormat="1" x14ac:dyDescent="0.2">
      <c r="A111" s="280"/>
      <c r="B111" s="280"/>
      <c r="C111" s="694"/>
      <c r="D111" s="694"/>
      <c r="E111" s="909" t="s">
        <v>143</v>
      </c>
      <c r="F111" s="587"/>
      <c r="G111" s="895"/>
      <c r="H111" s="912"/>
      <c r="I111" s="913"/>
      <c r="J111" s="910"/>
      <c r="K111" s="587"/>
      <c r="L111" s="587"/>
      <c r="M111" s="587"/>
      <c r="N111" s="587"/>
      <c r="O111" s="587"/>
      <c r="P111" s="587"/>
      <c r="Q111" s="587"/>
    </row>
    <row r="112" spans="1:17" x14ac:dyDescent="0.2">
      <c r="A112" s="280">
        <v>2510</v>
      </c>
      <c r="B112" s="280"/>
      <c r="C112" s="694"/>
      <c r="D112" s="694"/>
      <c r="E112" s="338" t="s">
        <v>188</v>
      </c>
      <c r="G112" s="895">
        <f t="shared" ref="G112:G122" si="6">C112</f>
        <v>0</v>
      </c>
      <c r="H112" s="910"/>
      <c r="I112" s="911"/>
      <c r="J112" s="910"/>
    </row>
    <row r="113" spans="1:10" ht="12.75" customHeight="1" x14ac:dyDescent="0.2">
      <c r="A113" s="280">
        <v>2520</v>
      </c>
      <c r="B113" s="280"/>
      <c r="C113" s="694"/>
      <c r="D113" s="694"/>
      <c r="E113" s="338" t="s">
        <v>189</v>
      </c>
      <c r="G113" s="895">
        <f t="shared" si="6"/>
        <v>0</v>
      </c>
      <c r="H113" s="910"/>
      <c r="I113" s="911"/>
      <c r="J113" s="910"/>
    </row>
    <row r="114" spans="1:10" x14ac:dyDescent="0.2">
      <c r="A114" s="280">
        <v>2530</v>
      </c>
      <c r="B114" s="280"/>
      <c r="C114" s="694"/>
      <c r="D114" s="694"/>
      <c r="E114" s="338" t="s">
        <v>190</v>
      </c>
      <c r="G114" s="895">
        <f t="shared" si="6"/>
        <v>0</v>
      </c>
      <c r="H114" s="910"/>
      <c r="I114" s="911"/>
      <c r="J114" s="910"/>
    </row>
    <row r="115" spans="1:10" x14ac:dyDescent="0.2">
      <c r="A115" s="280">
        <v>2540</v>
      </c>
      <c r="B115" s="280"/>
      <c r="C115" s="694"/>
      <c r="D115" s="694"/>
      <c r="E115" s="338" t="s">
        <v>191</v>
      </c>
      <c r="G115" s="895">
        <f t="shared" si="6"/>
        <v>0</v>
      </c>
      <c r="H115" s="910"/>
      <c r="I115" s="911"/>
      <c r="J115" s="910"/>
    </row>
    <row r="116" spans="1:10" x14ac:dyDescent="0.2">
      <c r="A116" s="280">
        <v>2550</v>
      </c>
      <c r="B116" s="280"/>
      <c r="C116" s="694"/>
      <c r="D116" s="694"/>
      <c r="E116" s="338" t="s">
        <v>192</v>
      </c>
      <c r="G116" s="895">
        <f t="shared" si="6"/>
        <v>0</v>
      </c>
      <c r="H116" s="910"/>
      <c r="I116" s="911"/>
      <c r="J116" s="910"/>
    </row>
    <row r="117" spans="1:10" x14ac:dyDescent="0.2">
      <c r="A117" s="280">
        <v>2560</v>
      </c>
      <c r="B117" s="280"/>
      <c r="C117" s="694"/>
      <c r="D117" s="694"/>
      <c r="E117" s="338" t="s">
        <v>193</v>
      </c>
      <c r="G117" s="895"/>
      <c r="H117" s="910"/>
      <c r="I117" s="911"/>
      <c r="J117" s="910"/>
    </row>
    <row r="118" spans="1:10" x14ac:dyDescent="0.2">
      <c r="A118" s="280">
        <v>2575</v>
      </c>
      <c r="B118" s="280"/>
      <c r="C118" s="694"/>
      <c r="D118" s="694"/>
      <c r="E118" s="338" t="s">
        <v>111</v>
      </c>
      <c r="G118" s="895">
        <f t="shared" si="6"/>
        <v>0</v>
      </c>
      <c r="H118" s="910"/>
      <c r="I118" s="911"/>
      <c r="J118" s="910"/>
    </row>
    <row r="119" spans="1:10" x14ac:dyDescent="0.2">
      <c r="A119" s="280">
        <v>2580</v>
      </c>
      <c r="B119" s="280"/>
      <c r="C119" s="694"/>
      <c r="D119" s="694"/>
      <c r="E119" s="338" t="s">
        <v>194</v>
      </c>
      <c r="G119" s="895">
        <f t="shared" si="6"/>
        <v>0</v>
      </c>
      <c r="H119" s="910"/>
      <c r="I119" s="911"/>
      <c r="J119" s="910"/>
    </row>
    <row r="120" spans="1:10" x14ac:dyDescent="0.2">
      <c r="A120" s="280">
        <v>2585</v>
      </c>
      <c r="B120" s="280"/>
      <c r="C120" s="694"/>
      <c r="D120" s="694"/>
      <c r="E120" s="338" t="s">
        <v>112</v>
      </c>
      <c r="G120" s="895">
        <f t="shared" si="6"/>
        <v>0</v>
      </c>
      <c r="H120" s="912"/>
      <c r="I120" s="911"/>
      <c r="J120" s="910"/>
    </row>
    <row r="121" spans="1:10" x14ac:dyDescent="0.2">
      <c r="A121" s="280">
        <v>2590</v>
      </c>
      <c r="B121" s="280"/>
      <c r="C121" s="694"/>
      <c r="D121" s="694"/>
      <c r="E121" s="338" t="s">
        <v>110</v>
      </c>
      <c r="G121" s="895">
        <f t="shared" si="6"/>
        <v>0</v>
      </c>
      <c r="H121" s="912"/>
      <c r="I121" s="911"/>
      <c r="J121" s="910"/>
    </row>
    <row r="122" spans="1:10" x14ac:dyDescent="0.2">
      <c r="A122" s="280">
        <v>2570</v>
      </c>
      <c r="B122" s="280"/>
      <c r="C122" s="694"/>
      <c r="D122" s="694"/>
      <c r="E122" s="338" t="s">
        <v>163</v>
      </c>
      <c r="G122" s="895">
        <f t="shared" si="6"/>
        <v>0</v>
      </c>
      <c r="H122" s="910"/>
      <c r="I122" s="911"/>
      <c r="J122" s="910"/>
    </row>
    <row r="123" spans="1:10" x14ac:dyDescent="0.2">
      <c r="A123" s="280"/>
      <c r="B123" s="280"/>
      <c r="C123" s="694"/>
      <c r="D123" s="694"/>
      <c r="G123" s="895"/>
      <c r="H123" s="910"/>
      <c r="I123" s="911"/>
      <c r="J123" s="912"/>
    </row>
    <row r="124" spans="1:10" x14ac:dyDescent="0.2">
      <c r="A124" s="342"/>
      <c r="B124" s="342"/>
      <c r="C124" s="697"/>
      <c r="D124" s="697"/>
      <c r="E124" s="344" t="s">
        <v>195</v>
      </c>
      <c r="F124" s="275"/>
      <c r="G124" s="692"/>
      <c r="H124" s="276"/>
      <c r="I124" s="361"/>
      <c r="J124" s="910"/>
    </row>
    <row r="125" spans="1:10" x14ac:dyDescent="0.2">
      <c r="A125" s="280"/>
      <c r="B125" s="280"/>
      <c r="C125" s="694"/>
      <c r="D125" s="694"/>
      <c r="E125" s="909" t="s">
        <v>143</v>
      </c>
      <c r="G125" s="895"/>
      <c r="H125" s="910"/>
      <c r="I125" s="911"/>
      <c r="J125" s="910"/>
    </row>
    <row r="126" spans="1:10" x14ac:dyDescent="0.2">
      <c r="A126" s="280">
        <v>2210</v>
      </c>
      <c r="B126" s="280"/>
      <c r="C126" s="694"/>
      <c r="D126" s="694"/>
      <c r="E126" s="338" t="s">
        <v>196</v>
      </c>
      <c r="G126" s="895">
        <f t="shared" ref="G126:G133" si="7">C126</f>
        <v>0</v>
      </c>
      <c r="H126" s="910"/>
      <c r="I126" s="911"/>
      <c r="J126" s="910"/>
    </row>
    <row r="127" spans="1:10" x14ac:dyDescent="0.2">
      <c r="A127" s="280">
        <v>2215</v>
      </c>
      <c r="B127" s="280"/>
      <c r="C127" s="694"/>
      <c r="D127" s="694"/>
      <c r="E127" s="338" t="s">
        <v>197</v>
      </c>
      <c r="G127" s="895">
        <f t="shared" si="7"/>
        <v>0</v>
      </c>
      <c r="H127" s="910"/>
      <c r="I127" s="911"/>
      <c r="J127" s="910"/>
    </row>
    <row r="128" spans="1:10" x14ac:dyDescent="0.2">
      <c r="A128" s="280">
        <v>2230</v>
      </c>
      <c r="B128" s="280"/>
      <c r="C128" s="694"/>
      <c r="D128" s="694"/>
      <c r="E128" s="338" t="s">
        <v>198</v>
      </c>
      <c r="G128" s="895">
        <f t="shared" si="7"/>
        <v>0</v>
      </c>
      <c r="H128" s="910"/>
      <c r="I128" s="911"/>
      <c r="J128" s="910"/>
    </row>
    <row r="129" spans="1:17" x14ac:dyDescent="0.2">
      <c r="A129" s="280">
        <v>2220</v>
      </c>
      <c r="B129" s="280"/>
      <c r="C129" s="694"/>
      <c r="D129" s="694"/>
      <c r="E129" s="338" t="s">
        <v>162</v>
      </c>
      <c r="G129" s="895">
        <f t="shared" si="7"/>
        <v>0</v>
      </c>
      <c r="H129" s="910"/>
      <c r="I129" s="911"/>
      <c r="J129" s="910"/>
    </row>
    <row r="130" spans="1:17" x14ac:dyDescent="0.2">
      <c r="A130" s="280">
        <v>2255</v>
      </c>
      <c r="B130" s="280"/>
      <c r="C130" s="694"/>
      <c r="D130" s="694"/>
      <c r="E130" s="338" t="s">
        <v>116</v>
      </c>
      <c r="G130" s="895">
        <f t="shared" si="7"/>
        <v>0</v>
      </c>
      <c r="H130" s="910"/>
      <c r="I130" s="911"/>
      <c r="J130" s="910"/>
    </row>
    <row r="131" spans="1:17" x14ac:dyDescent="0.2">
      <c r="A131" s="280">
        <v>2253</v>
      </c>
      <c r="B131" s="280"/>
      <c r="C131" s="694"/>
      <c r="D131" s="694"/>
      <c r="E131" s="338" t="s">
        <v>117</v>
      </c>
      <c r="G131" s="895">
        <f t="shared" si="7"/>
        <v>0</v>
      </c>
      <c r="H131" s="910"/>
      <c r="I131" s="911"/>
      <c r="J131" s="910"/>
    </row>
    <row r="132" spans="1:17" x14ac:dyDescent="0.2">
      <c r="A132" s="280">
        <v>2256</v>
      </c>
      <c r="B132" s="280"/>
      <c r="C132" s="694"/>
      <c r="D132" s="694"/>
      <c r="E132" s="338" t="s">
        <v>115</v>
      </c>
      <c r="G132" s="895">
        <f t="shared" si="7"/>
        <v>0</v>
      </c>
      <c r="H132" s="910"/>
      <c r="I132" s="911"/>
      <c r="J132" s="910"/>
    </row>
    <row r="133" spans="1:17" s="924" customFormat="1" ht="12.75" customHeight="1" x14ac:dyDescent="0.2">
      <c r="A133" s="280">
        <v>2250</v>
      </c>
      <c r="B133" s="280"/>
      <c r="C133" s="694"/>
      <c r="D133" s="694"/>
      <c r="E133" s="338" t="s">
        <v>114</v>
      </c>
      <c r="F133" s="587"/>
      <c r="G133" s="895">
        <f t="shared" si="7"/>
        <v>0</v>
      </c>
      <c r="H133" s="910"/>
      <c r="I133" s="911"/>
      <c r="J133" s="910"/>
      <c r="K133" s="587"/>
      <c r="L133" s="587"/>
      <c r="M133" s="587"/>
      <c r="N133" s="587"/>
      <c r="O133" s="587"/>
      <c r="P133" s="587"/>
      <c r="Q133" s="587"/>
    </row>
    <row r="134" spans="1:17" x14ac:dyDescent="0.2">
      <c r="A134" s="280"/>
      <c r="B134" s="280"/>
      <c r="C134" s="694"/>
      <c r="D134" s="694"/>
      <c r="E134" s="927"/>
      <c r="F134" s="927"/>
      <c r="G134" s="928"/>
      <c r="H134" s="926"/>
      <c r="I134" s="929"/>
      <c r="J134" s="926"/>
    </row>
    <row r="135" spans="1:17" x14ac:dyDescent="0.2">
      <c r="A135" s="343"/>
      <c r="B135" s="343"/>
      <c r="C135" s="698"/>
      <c r="D135" s="698"/>
      <c r="E135" s="349" t="s">
        <v>13</v>
      </c>
      <c r="F135" s="278"/>
      <c r="G135" s="693"/>
      <c r="H135" s="279"/>
      <c r="I135" s="363"/>
      <c r="J135" s="912"/>
    </row>
    <row r="136" spans="1:17" x14ac:dyDescent="0.2">
      <c r="A136" s="342"/>
      <c r="B136" s="342"/>
      <c r="C136" s="697"/>
      <c r="D136" s="697"/>
      <c r="E136" s="344" t="s">
        <v>199</v>
      </c>
      <c r="F136" s="275"/>
      <c r="G136" s="692"/>
      <c r="H136" s="276"/>
      <c r="I136" s="361"/>
      <c r="J136" s="912"/>
    </row>
    <row r="137" spans="1:17" x14ac:dyDescent="0.2">
      <c r="A137" s="280"/>
      <c r="B137" s="280"/>
      <c r="C137" s="694"/>
      <c r="D137" s="694"/>
      <c r="E137" s="909" t="s">
        <v>200</v>
      </c>
      <c r="G137" s="895"/>
      <c r="H137" s="912"/>
      <c r="I137" s="913"/>
      <c r="J137" s="930"/>
    </row>
    <row r="138" spans="1:17" x14ac:dyDescent="0.2">
      <c r="A138" s="280">
        <v>5109</v>
      </c>
      <c r="B138" s="280"/>
      <c r="C138" s="694"/>
      <c r="D138" s="694"/>
      <c r="E138" s="338" t="s">
        <v>355</v>
      </c>
      <c r="G138" s="895">
        <f>C138</f>
        <v>0</v>
      </c>
      <c r="H138" s="930"/>
      <c r="I138" s="931"/>
      <c r="J138" s="930"/>
    </row>
    <row r="139" spans="1:17" x14ac:dyDescent="0.2">
      <c r="A139" s="280">
        <v>5110</v>
      </c>
      <c r="B139" s="280"/>
      <c r="C139" s="694"/>
      <c r="D139" s="694"/>
      <c r="E139" s="338" t="s">
        <v>356</v>
      </c>
      <c r="G139" s="895">
        <f>C139</f>
        <v>0</v>
      </c>
      <c r="H139" s="930"/>
      <c r="I139" s="931"/>
      <c r="J139" s="930"/>
    </row>
    <row r="140" spans="1:17" ht="12.75" customHeight="1" x14ac:dyDescent="0.2">
      <c r="A140" s="280">
        <v>5115</v>
      </c>
      <c r="B140" s="280"/>
      <c r="C140" s="694"/>
      <c r="D140" s="694"/>
      <c r="E140" s="338" t="s">
        <v>357</v>
      </c>
      <c r="G140" s="895">
        <f>C140</f>
        <v>0</v>
      </c>
      <c r="H140" s="930"/>
      <c r="I140" s="931"/>
      <c r="J140" s="930"/>
    </row>
    <row r="141" spans="1:17" ht="12.75" customHeight="1" x14ac:dyDescent="0.2">
      <c r="A141" s="280">
        <v>5120</v>
      </c>
      <c r="B141" s="280"/>
      <c r="C141" s="694"/>
      <c r="D141" s="694"/>
      <c r="E141" s="338" t="s">
        <v>202</v>
      </c>
      <c r="G141" s="895">
        <f>C141</f>
        <v>0</v>
      </c>
      <c r="H141" s="930"/>
      <c r="I141" s="931"/>
      <c r="J141" s="912"/>
    </row>
    <row r="142" spans="1:17" ht="12.75" customHeight="1" x14ac:dyDescent="0.2">
      <c r="A142" s="280">
        <v>5210</v>
      </c>
      <c r="B142" s="280"/>
      <c r="C142" s="694"/>
      <c r="D142" s="694"/>
      <c r="E142" s="338" t="s">
        <v>203</v>
      </c>
      <c r="G142" s="895">
        <f>C142</f>
        <v>0</v>
      </c>
      <c r="H142" s="912"/>
      <c r="I142" s="913"/>
      <c r="J142" s="912"/>
    </row>
    <row r="143" spans="1:17" x14ac:dyDescent="0.2">
      <c r="A143" s="280"/>
      <c r="B143" s="280"/>
      <c r="C143" s="694"/>
      <c r="D143" s="694"/>
      <c r="G143" s="895"/>
      <c r="H143" s="912"/>
      <c r="I143" s="913"/>
      <c r="J143" s="912"/>
    </row>
    <row r="144" spans="1:17" ht="12.75" customHeight="1" x14ac:dyDescent="0.2">
      <c r="A144" s="342"/>
      <c r="B144" s="342"/>
      <c r="C144" s="697"/>
      <c r="D144" s="697"/>
      <c r="E144" s="344" t="s">
        <v>204</v>
      </c>
      <c r="F144" s="275"/>
      <c r="G144" s="692"/>
      <c r="H144" s="276"/>
      <c r="I144" s="361"/>
      <c r="J144" s="912"/>
    </row>
    <row r="145" spans="1:17" ht="14.25" customHeight="1" x14ac:dyDescent="0.2">
      <c r="A145" s="280"/>
      <c r="B145" s="280"/>
      <c r="C145" s="694"/>
      <c r="D145" s="694"/>
      <c r="E145" s="909" t="s">
        <v>200</v>
      </c>
      <c r="G145" s="895"/>
      <c r="H145" s="912"/>
      <c r="I145" s="913"/>
      <c r="J145" s="912"/>
    </row>
    <row r="146" spans="1:17" ht="14.25" customHeight="1" x14ac:dyDescent="0.2">
      <c r="A146" s="280">
        <v>5129</v>
      </c>
      <c r="B146" s="702" t="s">
        <v>358</v>
      </c>
      <c r="C146" s="694">
        <v>0</v>
      </c>
      <c r="D146" s="694">
        <v>0</v>
      </c>
      <c r="E146" s="338" t="s">
        <v>205</v>
      </c>
      <c r="G146" s="895">
        <f t="shared" ref="G146:G178" si="8">C146</f>
        <v>0</v>
      </c>
      <c r="H146" s="930"/>
      <c r="I146" s="913"/>
      <c r="J146" s="912"/>
    </row>
    <row r="147" spans="1:17" x14ac:dyDescent="0.2">
      <c r="A147" s="280">
        <v>5130</v>
      </c>
      <c r="B147" s="280"/>
      <c r="C147" s="694"/>
      <c r="D147" s="694"/>
      <c r="E147" s="338" t="s">
        <v>206</v>
      </c>
      <c r="G147" s="895">
        <f t="shared" si="8"/>
        <v>0</v>
      </c>
      <c r="H147" s="930"/>
      <c r="I147" s="913"/>
      <c r="J147" s="912"/>
    </row>
    <row r="148" spans="1:17" x14ac:dyDescent="0.2">
      <c r="A148" s="280">
        <v>5138</v>
      </c>
      <c r="B148" s="280"/>
      <c r="C148" s="694"/>
      <c r="D148" s="694"/>
      <c r="E148" s="338" t="s">
        <v>207</v>
      </c>
      <c r="G148" s="895">
        <f t="shared" si="8"/>
        <v>0</v>
      </c>
      <c r="H148" s="912"/>
      <c r="I148" s="913"/>
      <c r="J148" s="912"/>
    </row>
    <row r="149" spans="1:17" x14ac:dyDescent="0.2">
      <c r="A149" s="280">
        <v>5132</v>
      </c>
      <c r="B149" s="280"/>
      <c r="C149" s="694"/>
      <c r="D149" s="694"/>
      <c r="E149" s="338" t="s">
        <v>208</v>
      </c>
      <c r="G149" s="895">
        <f t="shared" si="8"/>
        <v>0</v>
      </c>
      <c r="H149" s="930"/>
      <c r="I149" s="913"/>
      <c r="J149" s="912"/>
    </row>
    <row r="150" spans="1:17" x14ac:dyDescent="0.2">
      <c r="A150" s="280">
        <v>5133</v>
      </c>
      <c r="B150" s="280"/>
      <c r="C150" s="694"/>
      <c r="D150" s="694"/>
      <c r="E150" s="338" t="s">
        <v>209</v>
      </c>
      <c r="G150" s="895"/>
      <c r="H150" s="930"/>
      <c r="I150" s="913"/>
      <c r="J150" s="912"/>
    </row>
    <row r="151" spans="1:17" x14ac:dyDescent="0.2">
      <c r="A151" s="280">
        <v>5134</v>
      </c>
      <c r="B151" s="280"/>
      <c r="C151" s="694"/>
      <c r="D151" s="694"/>
      <c r="E151" s="338" t="s">
        <v>210</v>
      </c>
      <c r="G151" s="895">
        <f t="shared" si="8"/>
        <v>0</v>
      </c>
      <c r="H151" s="930"/>
      <c r="I151" s="913"/>
      <c r="J151" s="912"/>
    </row>
    <row r="152" spans="1:17" x14ac:dyDescent="0.2">
      <c r="A152" s="280"/>
      <c r="B152" s="280"/>
      <c r="C152" s="694"/>
      <c r="D152" s="694"/>
      <c r="G152" s="895"/>
      <c r="H152" s="930"/>
      <c r="I152" s="913"/>
      <c r="J152" s="912"/>
    </row>
    <row r="153" spans="1:17" ht="12.75" customHeight="1" x14ac:dyDescent="0.2">
      <c r="A153" s="342"/>
      <c r="B153" s="342"/>
      <c r="C153" s="697"/>
      <c r="D153" s="697"/>
      <c r="E153" s="344" t="s">
        <v>211</v>
      </c>
      <c r="F153" s="275"/>
      <c r="G153" s="692"/>
      <c r="H153" s="276"/>
      <c r="I153" s="361"/>
      <c r="J153" s="912"/>
    </row>
    <row r="154" spans="1:17" x14ac:dyDescent="0.2">
      <c r="A154" s="280"/>
      <c r="B154" s="280"/>
      <c r="C154" s="694"/>
      <c r="D154" s="694"/>
      <c r="E154" s="909" t="s">
        <v>200</v>
      </c>
      <c r="G154" s="895"/>
      <c r="H154" s="912"/>
      <c r="I154" s="913"/>
      <c r="J154" s="912"/>
    </row>
    <row r="155" spans="1:17" ht="12" customHeight="1" x14ac:dyDescent="0.2">
      <c r="A155" s="280">
        <v>5137</v>
      </c>
      <c r="B155" s="280"/>
      <c r="C155" s="694"/>
      <c r="D155" s="694"/>
      <c r="E155" s="338" t="s">
        <v>212</v>
      </c>
      <c r="G155" s="895">
        <f t="shared" si="8"/>
        <v>0</v>
      </c>
      <c r="H155" s="930"/>
      <c r="I155" s="913"/>
      <c r="J155" s="912"/>
    </row>
    <row r="156" spans="1:17" ht="12" customHeight="1" x14ac:dyDescent="0.2">
      <c r="A156" s="280">
        <v>5135</v>
      </c>
      <c r="B156" s="280"/>
      <c r="C156" s="694"/>
      <c r="D156" s="694"/>
      <c r="E156" s="338" t="s">
        <v>213</v>
      </c>
      <c r="G156" s="895">
        <f t="shared" si="8"/>
        <v>0</v>
      </c>
      <c r="H156" s="930"/>
      <c r="I156" s="913"/>
      <c r="J156" s="912"/>
    </row>
    <row r="157" spans="1:17" x14ac:dyDescent="0.2">
      <c r="A157" s="280"/>
      <c r="B157" s="280"/>
      <c r="C157" s="694"/>
      <c r="D157" s="694"/>
      <c r="G157" s="895"/>
      <c r="H157" s="930"/>
      <c r="I157" s="913"/>
      <c r="J157" s="912"/>
    </row>
    <row r="158" spans="1:17" ht="12" customHeight="1" x14ac:dyDescent="0.2">
      <c r="A158" s="342"/>
      <c r="B158" s="342"/>
      <c r="C158" s="697"/>
      <c r="D158" s="697"/>
      <c r="E158" s="344" t="s">
        <v>214</v>
      </c>
      <c r="F158" s="275"/>
      <c r="G158" s="692"/>
      <c r="H158" s="276"/>
      <c r="I158" s="361"/>
      <c r="J158" s="912"/>
    </row>
    <row r="159" spans="1:17" s="924" customFormat="1" ht="14.25" customHeight="1" x14ac:dyDescent="0.2">
      <c r="A159" s="280"/>
      <c r="B159" s="280"/>
      <c r="C159" s="694"/>
      <c r="D159" s="694"/>
      <c r="E159" s="909" t="s">
        <v>200</v>
      </c>
      <c r="F159" s="587"/>
      <c r="G159" s="895"/>
      <c r="H159" s="930"/>
      <c r="I159" s="913"/>
      <c r="J159" s="912"/>
      <c r="K159" s="587"/>
      <c r="L159" s="587"/>
      <c r="M159" s="587"/>
      <c r="N159" s="587"/>
      <c r="O159" s="587"/>
      <c r="P159" s="587"/>
      <c r="Q159" s="587"/>
    </row>
    <row r="160" spans="1:17" s="924" customFormat="1" ht="14.25" customHeight="1" x14ac:dyDescent="0.2">
      <c r="A160" s="280">
        <v>5142</v>
      </c>
      <c r="B160" s="280"/>
      <c r="C160" s="694"/>
      <c r="D160" s="694"/>
      <c r="E160" s="338" t="s">
        <v>215</v>
      </c>
      <c r="F160" s="587"/>
      <c r="G160" s="895">
        <f t="shared" si="8"/>
        <v>0</v>
      </c>
      <c r="H160" s="912"/>
      <c r="I160" s="913"/>
      <c r="J160" s="912"/>
      <c r="K160" s="587"/>
      <c r="L160" s="587"/>
      <c r="M160" s="587"/>
      <c r="N160" s="587"/>
      <c r="O160" s="587"/>
      <c r="P160" s="587"/>
      <c r="Q160" s="587"/>
    </row>
    <row r="161" spans="1:10" ht="12.75" customHeight="1" x14ac:dyDescent="0.2">
      <c r="A161" s="280">
        <v>5144</v>
      </c>
      <c r="B161" s="280"/>
      <c r="C161" s="694"/>
      <c r="D161" s="694"/>
      <c r="E161" s="338" t="s">
        <v>216</v>
      </c>
      <c r="G161" s="895">
        <f t="shared" si="8"/>
        <v>0</v>
      </c>
      <c r="H161" s="912"/>
      <c r="I161" s="913"/>
      <c r="J161" s="912"/>
    </row>
    <row r="162" spans="1:10" ht="12.75" customHeight="1" x14ac:dyDescent="0.2">
      <c r="A162" s="280">
        <v>5141</v>
      </c>
      <c r="B162" s="280"/>
      <c r="C162" s="694"/>
      <c r="D162" s="694"/>
      <c r="E162" s="338" t="s">
        <v>217</v>
      </c>
      <c r="G162" s="895">
        <f t="shared" si="8"/>
        <v>0</v>
      </c>
      <c r="H162" s="912"/>
      <c r="I162" s="913"/>
      <c r="J162" s="912"/>
    </row>
    <row r="163" spans="1:10" x14ac:dyDescent="0.2">
      <c r="A163" s="280"/>
      <c r="B163" s="280"/>
      <c r="C163" s="694"/>
      <c r="D163" s="694"/>
      <c r="G163" s="895"/>
      <c r="H163" s="912"/>
      <c r="I163" s="913"/>
      <c r="J163" s="912"/>
    </row>
    <row r="164" spans="1:10" ht="12" customHeight="1" x14ac:dyDescent="0.2">
      <c r="A164" s="342"/>
      <c r="B164" s="342"/>
      <c r="C164" s="697"/>
      <c r="D164" s="697"/>
      <c r="E164" s="344" t="s">
        <v>218</v>
      </c>
      <c r="F164" s="275"/>
      <c r="G164" s="692"/>
      <c r="H164" s="276"/>
      <c r="I164" s="361"/>
      <c r="J164" s="912"/>
    </row>
    <row r="165" spans="1:10" ht="12.75" customHeight="1" x14ac:dyDescent="0.2">
      <c r="A165" s="280"/>
      <c r="B165" s="280"/>
      <c r="C165" s="694"/>
      <c r="D165" s="694"/>
      <c r="E165" s="909" t="s">
        <v>200</v>
      </c>
      <c r="G165" s="895"/>
      <c r="H165" s="930"/>
      <c r="I165" s="913"/>
      <c r="J165" s="912"/>
    </row>
    <row r="166" spans="1:10" ht="12.75" customHeight="1" x14ac:dyDescent="0.2">
      <c r="A166" s="280">
        <v>5150</v>
      </c>
      <c r="B166" s="280"/>
      <c r="C166" s="694"/>
      <c r="D166" s="694"/>
      <c r="E166" s="338" t="s">
        <v>219</v>
      </c>
      <c r="G166" s="895">
        <f t="shared" si="8"/>
        <v>0</v>
      </c>
      <c r="H166" s="912"/>
      <c r="I166" s="913"/>
      <c r="J166" s="912"/>
    </row>
    <row r="167" spans="1:10" x14ac:dyDescent="0.2">
      <c r="A167" s="280"/>
      <c r="B167" s="280"/>
      <c r="C167" s="694"/>
      <c r="D167" s="694"/>
      <c r="G167" s="895"/>
      <c r="H167" s="912"/>
      <c r="I167" s="913"/>
      <c r="J167" s="912"/>
    </row>
    <row r="168" spans="1:10" ht="12.75" customHeight="1" x14ac:dyDescent="0.2">
      <c r="A168" s="342"/>
      <c r="B168" s="342"/>
      <c r="C168" s="697"/>
      <c r="D168" s="697"/>
      <c r="E168" s="344" t="s">
        <v>220</v>
      </c>
      <c r="F168" s="275"/>
      <c r="G168" s="692"/>
      <c r="H168" s="276"/>
      <c r="I168" s="361"/>
      <c r="J168" s="912"/>
    </row>
    <row r="169" spans="1:10" x14ac:dyDescent="0.2">
      <c r="A169" s="280"/>
      <c r="B169" s="280"/>
      <c r="C169" s="694"/>
      <c r="D169" s="694"/>
      <c r="E169" s="909" t="s">
        <v>200</v>
      </c>
      <c r="G169" s="895"/>
      <c r="H169" s="912"/>
      <c r="I169" s="913"/>
      <c r="J169" s="912"/>
    </row>
    <row r="170" spans="1:10" x14ac:dyDescent="0.2">
      <c r="A170" s="280">
        <v>5770</v>
      </c>
      <c r="B170" s="280"/>
      <c r="C170" s="694"/>
      <c r="D170" s="694"/>
      <c r="E170" s="338" t="s">
        <v>221</v>
      </c>
      <c r="G170" s="895">
        <f t="shared" si="8"/>
        <v>0</v>
      </c>
      <c r="H170" s="912"/>
      <c r="I170" s="913"/>
      <c r="J170" s="932"/>
    </row>
    <row r="171" spans="1:10" ht="12.75" customHeight="1" x14ac:dyDescent="0.2">
      <c r="A171" s="280">
        <v>5762</v>
      </c>
      <c r="B171" s="280"/>
      <c r="C171" s="694"/>
      <c r="D171" s="694"/>
      <c r="E171" s="933" t="s">
        <v>196</v>
      </c>
      <c r="G171" s="895">
        <f t="shared" si="8"/>
        <v>0</v>
      </c>
      <c r="H171" s="912"/>
      <c r="I171" s="913"/>
      <c r="J171" s="912"/>
    </row>
    <row r="172" spans="1:10" ht="12.75" customHeight="1" x14ac:dyDescent="0.2">
      <c r="A172" s="280">
        <v>5602</v>
      </c>
      <c r="B172" s="280"/>
      <c r="C172" s="694"/>
      <c r="D172" s="694"/>
      <c r="E172" s="933" t="s">
        <v>222</v>
      </c>
      <c r="G172" s="895">
        <f t="shared" si="8"/>
        <v>0</v>
      </c>
      <c r="H172" s="912"/>
      <c r="I172" s="913"/>
      <c r="J172" s="912"/>
    </row>
    <row r="173" spans="1:10" ht="12.75" customHeight="1" x14ac:dyDescent="0.2">
      <c r="A173" s="280">
        <v>5722</v>
      </c>
      <c r="B173" s="280"/>
      <c r="C173" s="694"/>
      <c r="D173" s="694"/>
      <c r="E173" s="933" t="s">
        <v>198</v>
      </c>
      <c r="G173" s="895">
        <f t="shared" si="8"/>
        <v>0</v>
      </c>
      <c r="H173" s="912"/>
      <c r="I173" s="913"/>
      <c r="J173" s="912"/>
    </row>
    <row r="174" spans="1:10" ht="12.75" customHeight="1" x14ac:dyDescent="0.2">
      <c r="A174" s="280">
        <v>5712</v>
      </c>
      <c r="B174" s="280"/>
      <c r="C174" s="694"/>
      <c r="D174" s="694"/>
      <c r="E174" s="338" t="s">
        <v>162</v>
      </c>
      <c r="G174" s="895">
        <f t="shared" si="8"/>
        <v>0</v>
      </c>
      <c r="H174" s="912"/>
      <c r="I174" s="913"/>
      <c r="J174" s="912"/>
    </row>
    <row r="175" spans="1:10" ht="12.75" customHeight="1" x14ac:dyDescent="0.2">
      <c r="A175" s="280">
        <v>5752</v>
      </c>
      <c r="B175" s="280"/>
      <c r="C175" s="694"/>
      <c r="D175" s="694"/>
      <c r="E175" s="338" t="s">
        <v>116</v>
      </c>
      <c r="G175" s="895">
        <f t="shared" si="8"/>
        <v>0</v>
      </c>
      <c r="H175" s="912"/>
      <c r="I175" s="913"/>
      <c r="J175" s="912"/>
    </row>
    <row r="176" spans="1:10" ht="12.75" customHeight="1" x14ac:dyDescent="0.2">
      <c r="A176" s="280">
        <v>5612</v>
      </c>
      <c r="B176" s="280"/>
      <c r="C176" s="694"/>
      <c r="D176" s="694"/>
      <c r="E176" s="338" t="s">
        <v>117</v>
      </c>
      <c r="G176" s="895">
        <f t="shared" si="8"/>
        <v>0</v>
      </c>
      <c r="H176" s="912"/>
      <c r="I176" s="913"/>
      <c r="J176" s="912"/>
    </row>
    <row r="177" spans="1:10" ht="12.75" customHeight="1" x14ac:dyDescent="0.2">
      <c r="A177" s="280">
        <v>5622</v>
      </c>
      <c r="B177" s="280"/>
      <c r="C177" s="694"/>
      <c r="D177" s="694"/>
      <c r="E177" s="338" t="s">
        <v>115</v>
      </c>
      <c r="G177" s="895">
        <f t="shared" si="8"/>
        <v>0</v>
      </c>
      <c r="H177" s="912"/>
      <c r="I177" s="913"/>
      <c r="J177" s="912"/>
    </row>
    <row r="178" spans="1:10" ht="12.75" customHeight="1" x14ac:dyDescent="0.2">
      <c r="A178" s="280">
        <v>5732</v>
      </c>
      <c r="B178" s="280"/>
      <c r="C178" s="694"/>
      <c r="D178" s="694"/>
      <c r="E178" s="338" t="s">
        <v>114</v>
      </c>
      <c r="G178" s="895">
        <f t="shared" si="8"/>
        <v>0</v>
      </c>
      <c r="H178" s="912"/>
      <c r="I178" s="913"/>
      <c r="J178" s="912"/>
    </row>
    <row r="179" spans="1:10" ht="12.75" customHeight="1" x14ac:dyDescent="0.2">
      <c r="A179" s="280"/>
      <c r="B179" s="280"/>
      <c r="C179" s="694"/>
      <c r="D179" s="694"/>
      <c r="G179" s="895"/>
      <c r="H179" s="912"/>
      <c r="I179" s="913"/>
      <c r="J179" s="912"/>
    </row>
    <row r="180" spans="1:10" x14ac:dyDescent="0.2">
      <c r="A180" s="342"/>
      <c r="B180" s="342"/>
      <c r="C180" s="697"/>
      <c r="D180" s="697"/>
      <c r="E180" s="344" t="s">
        <v>223</v>
      </c>
      <c r="F180" s="275"/>
      <c r="G180" s="692"/>
      <c r="H180" s="276"/>
      <c r="I180" s="361"/>
      <c r="J180" s="912"/>
    </row>
    <row r="181" spans="1:10" ht="12.75" customHeight="1" x14ac:dyDescent="0.2">
      <c r="A181" s="280"/>
      <c r="B181" s="280"/>
      <c r="C181" s="694"/>
      <c r="D181" s="694"/>
      <c r="E181" s="909" t="s">
        <v>200</v>
      </c>
      <c r="G181" s="895"/>
      <c r="H181" s="912"/>
      <c r="I181" s="913"/>
      <c r="J181" s="912"/>
    </row>
    <row r="182" spans="1:10" ht="12.75" customHeight="1" x14ac:dyDescent="0.2">
      <c r="A182" s="280">
        <v>5764</v>
      </c>
      <c r="B182" s="280"/>
      <c r="C182" s="694"/>
      <c r="D182" s="694"/>
      <c r="E182" s="933" t="s">
        <v>196</v>
      </c>
      <c r="G182" s="895">
        <f t="shared" ref="G182:G189" si="9">C181</f>
        <v>0</v>
      </c>
      <c r="H182" s="912"/>
      <c r="I182" s="913"/>
      <c r="J182" s="912"/>
    </row>
    <row r="183" spans="1:10" ht="12.75" customHeight="1" x14ac:dyDescent="0.2">
      <c r="A183" s="280">
        <v>5603</v>
      </c>
      <c r="B183" s="280"/>
      <c r="C183" s="694"/>
      <c r="D183" s="694"/>
      <c r="E183" s="338" t="s">
        <v>197</v>
      </c>
      <c r="G183" s="895">
        <f t="shared" si="9"/>
        <v>0</v>
      </c>
      <c r="H183" s="912"/>
      <c r="I183" s="913"/>
      <c r="J183" s="912"/>
    </row>
    <row r="184" spans="1:10" ht="12.75" customHeight="1" x14ac:dyDescent="0.2">
      <c r="A184" s="280">
        <v>5724</v>
      </c>
      <c r="B184" s="280"/>
      <c r="C184" s="694"/>
      <c r="D184" s="694"/>
      <c r="E184" s="338" t="s">
        <v>198</v>
      </c>
      <c r="G184" s="895">
        <f t="shared" si="9"/>
        <v>0</v>
      </c>
      <c r="H184" s="912"/>
      <c r="I184" s="913"/>
      <c r="J184" s="912"/>
    </row>
    <row r="185" spans="1:10" ht="12.75" customHeight="1" x14ac:dyDescent="0.2">
      <c r="A185" s="280">
        <v>5714</v>
      </c>
      <c r="B185" s="280"/>
      <c r="C185" s="694"/>
      <c r="D185" s="694"/>
      <c r="E185" s="933" t="s">
        <v>162</v>
      </c>
      <c r="G185" s="895">
        <f t="shared" si="9"/>
        <v>0</v>
      </c>
      <c r="H185" s="912"/>
      <c r="I185" s="913"/>
      <c r="J185" s="912"/>
    </row>
    <row r="186" spans="1:10" ht="12.75" customHeight="1" x14ac:dyDescent="0.2">
      <c r="A186" s="280">
        <v>5754</v>
      </c>
      <c r="B186" s="280"/>
      <c r="C186" s="694"/>
      <c r="D186" s="694"/>
      <c r="E186" s="338" t="s">
        <v>116</v>
      </c>
      <c r="G186" s="895">
        <f t="shared" si="9"/>
        <v>0</v>
      </c>
      <c r="H186" s="912"/>
      <c r="I186" s="913"/>
      <c r="J186" s="912"/>
    </row>
    <row r="187" spans="1:10" ht="12.75" customHeight="1" x14ac:dyDescent="0.2">
      <c r="A187" s="280">
        <v>5614</v>
      </c>
      <c r="B187" s="280"/>
      <c r="C187" s="694"/>
      <c r="D187" s="694"/>
      <c r="E187" s="338" t="s">
        <v>117</v>
      </c>
      <c r="G187" s="895">
        <f t="shared" si="9"/>
        <v>0</v>
      </c>
      <c r="H187" s="912"/>
      <c r="I187" s="913"/>
      <c r="J187" s="912"/>
    </row>
    <row r="188" spans="1:10" ht="12.75" customHeight="1" x14ac:dyDescent="0.2">
      <c r="A188" s="280">
        <v>5624</v>
      </c>
      <c r="B188" s="280"/>
      <c r="C188" s="694"/>
      <c r="D188" s="694"/>
      <c r="E188" s="338" t="s">
        <v>115</v>
      </c>
      <c r="G188" s="895">
        <f t="shared" si="9"/>
        <v>0</v>
      </c>
      <c r="H188" s="912"/>
      <c r="I188" s="913"/>
      <c r="J188" s="912"/>
    </row>
    <row r="189" spans="1:10" ht="12.75" customHeight="1" x14ac:dyDescent="0.2">
      <c r="A189" s="280">
        <v>5734</v>
      </c>
      <c r="B189" s="280"/>
      <c r="C189" s="694"/>
      <c r="D189" s="694"/>
      <c r="E189" s="338" t="s">
        <v>114</v>
      </c>
      <c r="G189" s="895">
        <f t="shared" si="9"/>
        <v>0</v>
      </c>
      <c r="H189" s="912"/>
      <c r="I189" s="913"/>
      <c r="J189" s="934"/>
    </row>
    <row r="190" spans="1:10" x14ac:dyDescent="0.2">
      <c r="A190" s="280"/>
      <c r="B190" s="280"/>
      <c r="C190" s="694"/>
      <c r="D190" s="694"/>
      <c r="E190" s="935"/>
      <c r="G190" s="895"/>
      <c r="H190" s="912"/>
      <c r="I190" s="913"/>
      <c r="J190" s="912"/>
    </row>
    <row r="191" spans="1:10" x14ac:dyDescent="0.2">
      <c r="A191" s="342"/>
      <c r="B191" s="342"/>
      <c r="C191" s="697"/>
      <c r="D191" s="697"/>
      <c r="E191" s="344" t="s">
        <v>224</v>
      </c>
      <c r="F191" s="275"/>
      <c r="G191" s="692"/>
      <c r="H191" s="276"/>
      <c r="I191" s="361"/>
      <c r="J191" s="912"/>
    </row>
    <row r="192" spans="1:10" x14ac:dyDescent="0.2">
      <c r="A192" s="280"/>
      <c r="B192" s="280"/>
      <c r="C192" s="694"/>
      <c r="D192" s="694"/>
      <c r="E192" s="909" t="s">
        <v>200</v>
      </c>
      <c r="G192" s="895"/>
      <c r="H192" s="912"/>
      <c r="I192" s="913"/>
      <c r="J192" s="912"/>
    </row>
    <row r="193" spans="1:10" x14ac:dyDescent="0.2">
      <c r="A193" s="280">
        <v>5812</v>
      </c>
      <c r="B193" s="280"/>
      <c r="C193" s="694"/>
      <c r="D193" s="694"/>
      <c r="E193" s="936" t="s">
        <v>225</v>
      </c>
      <c r="G193" s="895">
        <f>C193</f>
        <v>0</v>
      </c>
      <c r="H193" s="912"/>
      <c r="I193" s="913"/>
      <c r="J193" s="912"/>
    </row>
    <row r="194" spans="1:10" x14ac:dyDescent="0.2">
      <c r="A194" s="280">
        <v>5814</v>
      </c>
      <c r="B194" s="280"/>
      <c r="C194" s="694"/>
      <c r="D194" s="694"/>
      <c r="E194" s="936" t="s">
        <v>226</v>
      </c>
      <c r="G194" s="895">
        <f>C194</f>
        <v>0</v>
      </c>
      <c r="H194" s="912"/>
      <c r="I194" s="913"/>
      <c r="J194" s="912"/>
    </row>
    <row r="195" spans="1:10" ht="12.75" customHeight="1" x14ac:dyDescent="0.2">
      <c r="A195" s="280"/>
      <c r="B195" s="280"/>
      <c r="C195" s="694"/>
      <c r="D195" s="694"/>
      <c r="E195" s="937"/>
      <c r="G195" s="895"/>
      <c r="H195" s="912"/>
      <c r="I195" s="913"/>
      <c r="J195" s="912"/>
    </row>
    <row r="196" spans="1:10" x14ac:dyDescent="0.2">
      <c r="A196" s="342"/>
      <c r="B196" s="342"/>
      <c r="C196" s="697"/>
      <c r="D196" s="697"/>
      <c r="E196" s="344" t="s">
        <v>309</v>
      </c>
      <c r="F196" s="275"/>
      <c r="G196" s="692"/>
      <c r="H196" s="276"/>
      <c r="I196" s="361"/>
      <c r="J196" s="912"/>
    </row>
    <row r="197" spans="1:10" x14ac:dyDescent="0.2">
      <c r="A197" s="280"/>
      <c r="B197" s="280"/>
      <c r="C197" s="694"/>
      <c r="D197" s="694"/>
      <c r="E197" s="909" t="s">
        <v>200</v>
      </c>
      <c r="G197" s="895"/>
      <c r="H197" s="912"/>
      <c r="I197" s="913"/>
      <c r="J197" s="912"/>
    </row>
    <row r="198" spans="1:10" x14ac:dyDescent="0.2">
      <c r="A198" s="280">
        <v>5562</v>
      </c>
      <c r="B198" s="280"/>
      <c r="C198" s="694"/>
      <c r="D198" s="694"/>
      <c r="E198" s="338" t="s">
        <v>228</v>
      </c>
      <c r="G198" s="895">
        <f>C198</f>
        <v>0</v>
      </c>
      <c r="H198" s="938"/>
      <c r="I198" s="939"/>
      <c r="J198" s="912"/>
    </row>
    <row r="199" spans="1:10" x14ac:dyDescent="0.2">
      <c r="A199" s="280">
        <v>5564</v>
      </c>
      <c r="B199" s="280"/>
      <c r="C199" s="694"/>
      <c r="D199" s="694"/>
      <c r="E199" s="338" t="s">
        <v>229</v>
      </c>
      <c r="G199" s="895"/>
      <c r="H199" s="938"/>
      <c r="I199" s="939"/>
      <c r="J199" s="912"/>
    </row>
    <row r="200" spans="1:10" x14ac:dyDescent="0.2">
      <c r="A200" s="280">
        <v>5566</v>
      </c>
      <c r="B200" s="280"/>
      <c r="C200" s="694"/>
      <c r="D200" s="694"/>
      <c r="E200" s="338" t="s">
        <v>230</v>
      </c>
      <c r="G200" s="895"/>
      <c r="H200" s="938"/>
      <c r="I200" s="939"/>
      <c r="J200" s="912"/>
    </row>
    <row r="201" spans="1:10" x14ac:dyDescent="0.2">
      <c r="A201" s="280">
        <v>5567</v>
      </c>
      <c r="B201" s="280"/>
      <c r="C201" s="694"/>
      <c r="D201" s="694"/>
      <c r="E201" s="338" t="s">
        <v>231</v>
      </c>
      <c r="G201" s="895"/>
      <c r="H201" s="938"/>
      <c r="I201" s="939"/>
      <c r="J201" s="912"/>
    </row>
    <row r="202" spans="1:10" x14ac:dyDescent="0.2">
      <c r="A202" s="280"/>
      <c r="B202" s="280"/>
      <c r="C202" s="694"/>
      <c r="D202" s="694"/>
      <c r="G202" s="895"/>
      <c r="H202" s="938"/>
      <c r="I202" s="939"/>
      <c r="J202" s="912"/>
    </row>
    <row r="203" spans="1:10" x14ac:dyDescent="0.2">
      <c r="A203" s="342"/>
      <c r="B203" s="342"/>
      <c r="C203" s="697"/>
      <c r="D203" s="697"/>
      <c r="E203" s="344" t="s">
        <v>232</v>
      </c>
      <c r="F203" s="275"/>
      <c r="G203" s="692"/>
      <c r="H203" s="276"/>
      <c r="I203" s="361"/>
      <c r="J203" s="938"/>
    </row>
    <row r="204" spans="1:10" x14ac:dyDescent="0.2">
      <c r="A204" s="280"/>
      <c r="B204" s="280"/>
      <c r="C204" s="694"/>
      <c r="D204" s="694"/>
      <c r="E204" s="909" t="s">
        <v>233</v>
      </c>
      <c r="G204" s="895"/>
      <c r="H204" s="912"/>
      <c r="I204" s="913"/>
      <c r="J204" s="938"/>
    </row>
    <row r="205" spans="1:10" x14ac:dyDescent="0.2">
      <c r="A205" s="280">
        <v>5217</v>
      </c>
      <c r="B205" s="702" t="s">
        <v>359</v>
      </c>
      <c r="C205" s="694">
        <v>0</v>
      </c>
      <c r="D205" s="694">
        <v>0</v>
      </c>
      <c r="E205" s="338" t="s">
        <v>360</v>
      </c>
      <c r="G205" s="895">
        <f t="shared" ref="G205:G210" si="10">C205</f>
        <v>0</v>
      </c>
      <c r="H205" s="912"/>
      <c r="I205" s="913"/>
      <c r="J205" s="912"/>
    </row>
    <row r="206" spans="1:10" x14ac:dyDescent="0.2">
      <c r="A206" s="280">
        <v>5218</v>
      </c>
      <c r="B206" s="280"/>
      <c r="C206" s="694"/>
      <c r="D206" s="694"/>
      <c r="E206" s="338" t="s">
        <v>235</v>
      </c>
      <c r="G206" s="895">
        <f t="shared" si="10"/>
        <v>0</v>
      </c>
      <c r="H206" s="912"/>
      <c r="I206" s="913"/>
      <c r="J206" s="912"/>
    </row>
    <row r="207" spans="1:10" x14ac:dyDescent="0.2">
      <c r="A207" s="280">
        <v>5219</v>
      </c>
      <c r="B207" s="280"/>
      <c r="C207" s="694"/>
      <c r="D207" s="694"/>
      <c r="E207" s="338" t="s">
        <v>361</v>
      </c>
      <c r="G207" s="895">
        <f t="shared" si="10"/>
        <v>0</v>
      </c>
      <c r="H207" s="912"/>
      <c r="I207" s="913"/>
      <c r="J207" s="912"/>
    </row>
    <row r="208" spans="1:10" x14ac:dyDescent="0.2">
      <c r="A208" s="280">
        <v>5224</v>
      </c>
      <c r="B208" s="280"/>
      <c r="C208" s="694"/>
      <c r="D208" s="694"/>
      <c r="E208" s="914" t="s">
        <v>236</v>
      </c>
      <c r="G208" s="895">
        <f t="shared" si="10"/>
        <v>0</v>
      </c>
      <c r="H208" s="912"/>
      <c r="I208" s="913"/>
      <c r="J208" s="912"/>
    </row>
    <row r="209" spans="1:10" ht="13.5" customHeight="1" x14ac:dyDescent="0.2">
      <c r="A209" s="280">
        <v>5222</v>
      </c>
      <c r="B209" s="280"/>
      <c r="C209" s="694"/>
      <c r="D209" s="694"/>
      <c r="E209" s="338" t="s">
        <v>237</v>
      </c>
      <c r="F209" s="940"/>
      <c r="G209" s="941">
        <f t="shared" si="10"/>
        <v>0</v>
      </c>
      <c r="H209" s="912"/>
      <c r="I209" s="913"/>
      <c r="J209" s="912"/>
    </row>
    <row r="210" spans="1:10" x14ac:dyDescent="0.2">
      <c r="A210" s="280">
        <v>5277</v>
      </c>
      <c r="B210" s="280"/>
      <c r="C210" s="694"/>
      <c r="D210" s="694"/>
      <c r="E210" s="338" t="s">
        <v>238</v>
      </c>
      <c r="G210" s="895">
        <f t="shared" si="10"/>
        <v>0</v>
      </c>
      <c r="H210" s="912"/>
      <c r="I210" s="913"/>
      <c r="J210" s="912"/>
    </row>
    <row r="211" spans="1:10" x14ac:dyDescent="0.2">
      <c r="A211" s="280"/>
      <c r="B211" s="280"/>
      <c r="C211" s="694"/>
      <c r="D211" s="694"/>
      <c r="E211" s="922"/>
      <c r="G211" s="895"/>
      <c r="H211" s="912"/>
      <c r="I211" s="913"/>
      <c r="J211" s="912"/>
    </row>
    <row r="212" spans="1:10" x14ac:dyDescent="0.2">
      <c r="A212" s="342"/>
      <c r="B212" s="342"/>
      <c r="C212" s="697"/>
      <c r="D212" s="697"/>
      <c r="E212" s="344" t="s">
        <v>239</v>
      </c>
      <c r="F212" s="275"/>
      <c r="G212" s="692"/>
      <c r="H212" s="276"/>
      <c r="I212" s="361"/>
      <c r="J212" s="912"/>
    </row>
    <row r="213" spans="1:10" x14ac:dyDescent="0.2">
      <c r="A213" s="280"/>
      <c r="B213" s="280"/>
      <c r="C213" s="694"/>
      <c r="D213" s="694"/>
      <c r="E213" s="909" t="s">
        <v>233</v>
      </c>
      <c r="G213" s="895"/>
      <c r="H213" s="912"/>
      <c r="I213" s="913"/>
      <c r="J213" s="912"/>
    </row>
    <row r="214" spans="1:10" x14ac:dyDescent="0.2">
      <c r="A214" s="280">
        <v>5247</v>
      </c>
      <c r="B214" s="280"/>
      <c r="C214" s="694"/>
      <c r="D214" s="694"/>
      <c r="E214" s="338" t="s">
        <v>240</v>
      </c>
      <c r="G214" s="895">
        <f>C214</f>
        <v>0</v>
      </c>
      <c r="H214" s="912"/>
      <c r="I214" s="913"/>
      <c r="J214" s="912"/>
    </row>
    <row r="215" spans="1:10" x14ac:dyDescent="0.2">
      <c r="A215" s="280">
        <v>5930</v>
      </c>
      <c r="B215" s="280"/>
      <c r="C215" s="694"/>
      <c r="D215" s="694"/>
      <c r="E215" s="338" t="s">
        <v>241</v>
      </c>
      <c r="G215" s="895">
        <f>C215</f>
        <v>0</v>
      </c>
      <c r="H215" s="912"/>
      <c r="I215" s="913"/>
      <c r="J215" s="912"/>
    </row>
    <row r="216" spans="1:10" ht="12.75" customHeight="1" x14ac:dyDescent="0.2">
      <c r="A216" s="280"/>
      <c r="B216" s="280"/>
      <c r="C216" s="694"/>
      <c r="D216" s="694"/>
      <c r="E216" s="922"/>
      <c r="G216" s="895"/>
      <c r="H216" s="912"/>
      <c r="I216" s="913"/>
      <c r="J216" s="912"/>
    </row>
    <row r="217" spans="1:10" ht="14.25" customHeight="1" x14ac:dyDescent="0.2">
      <c r="A217" s="342"/>
      <c r="B217" s="342"/>
      <c r="C217" s="697"/>
      <c r="D217" s="697"/>
      <c r="E217" s="344" t="s">
        <v>242</v>
      </c>
      <c r="F217" s="275"/>
      <c r="G217" s="692"/>
      <c r="H217" s="276"/>
      <c r="I217" s="361"/>
      <c r="J217" s="912"/>
    </row>
    <row r="218" spans="1:10" x14ac:dyDescent="0.2">
      <c r="A218" s="280"/>
      <c r="B218" s="280"/>
      <c r="C218" s="694"/>
      <c r="D218" s="694"/>
      <c r="E218" s="909" t="s">
        <v>233</v>
      </c>
      <c r="G218" s="895"/>
      <c r="H218" s="912"/>
      <c r="I218" s="913"/>
      <c r="J218" s="912"/>
    </row>
    <row r="219" spans="1:10" x14ac:dyDescent="0.2">
      <c r="A219" s="280">
        <v>5240</v>
      </c>
      <c r="B219" s="280"/>
      <c r="C219" s="694"/>
      <c r="D219" s="694"/>
      <c r="E219" s="338" t="s">
        <v>243</v>
      </c>
      <c r="G219" s="895">
        <f>C219</f>
        <v>0</v>
      </c>
      <c r="H219" s="912"/>
      <c r="I219" s="913"/>
      <c r="J219" s="912"/>
    </row>
    <row r="220" spans="1:10" x14ac:dyDescent="0.2">
      <c r="A220" s="280">
        <v>5227</v>
      </c>
      <c r="B220" s="280"/>
      <c r="C220" s="694"/>
      <c r="D220" s="694"/>
      <c r="E220" s="338" t="s">
        <v>244</v>
      </c>
      <c r="F220" s="922"/>
      <c r="G220" s="923">
        <f>C220</f>
        <v>0</v>
      </c>
      <c r="H220" s="912"/>
      <c r="I220" s="911"/>
      <c r="J220" s="912"/>
    </row>
    <row r="221" spans="1:10" x14ac:dyDescent="0.2">
      <c r="A221" s="280">
        <v>5228</v>
      </c>
      <c r="B221" s="280"/>
      <c r="C221" s="694"/>
      <c r="D221" s="694"/>
      <c r="E221" s="338" t="s">
        <v>245</v>
      </c>
      <c r="G221" s="895">
        <f>C221</f>
        <v>0</v>
      </c>
      <c r="H221" s="912"/>
      <c r="I221" s="911"/>
      <c r="J221" s="912"/>
    </row>
    <row r="222" spans="1:10" x14ac:dyDescent="0.2">
      <c r="A222" s="280">
        <v>5230</v>
      </c>
      <c r="B222" s="280"/>
      <c r="C222" s="694"/>
      <c r="D222" s="694"/>
      <c r="E222" s="338" t="s">
        <v>173</v>
      </c>
      <c r="G222" s="895">
        <f>C222</f>
        <v>0</v>
      </c>
      <c r="H222" s="912"/>
      <c r="I222" s="913"/>
      <c r="J222" s="910"/>
    </row>
    <row r="223" spans="1:10" x14ac:dyDescent="0.2">
      <c r="A223" s="280"/>
      <c r="B223" s="280"/>
      <c r="C223" s="694"/>
      <c r="D223" s="694"/>
      <c r="E223" s="922"/>
      <c r="G223" s="895"/>
      <c r="H223" s="912"/>
      <c r="I223" s="913"/>
      <c r="J223" s="910"/>
    </row>
    <row r="224" spans="1:10" x14ac:dyDescent="0.2">
      <c r="A224" s="342"/>
      <c r="B224" s="342"/>
      <c r="C224" s="697"/>
      <c r="D224" s="697"/>
      <c r="E224" s="344" t="s">
        <v>246</v>
      </c>
      <c r="F224" s="275"/>
      <c r="G224" s="692"/>
      <c r="H224" s="276"/>
      <c r="I224" s="361"/>
      <c r="J224" s="912"/>
    </row>
    <row r="225" spans="1:17" x14ac:dyDescent="0.2">
      <c r="A225" s="280"/>
      <c r="B225" s="280"/>
      <c r="C225" s="694"/>
      <c r="D225" s="694"/>
      <c r="E225" s="909" t="s">
        <v>233</v>
      </c>
      <c r="G225" s="895"/>
      <c r="H225" s="912"/>
      <c r="I225" s="913"/>
      <c r="J225" s="912"/>
    </row>
    <row r="226" spans="1:17" x14ac:dyDescent="0.2">
      <c r="A226" s="280">
        <v>5223</v>
      </c>
      <c r="B226" s="280"/>
      <c r="C226" s="694"/>
      <c r="D226" s="694"/>
      <c r="E226" s="338" t="s">
        <v>247</v>
      </c>
      <c r="G226" s="895">
        <f>C226</f>
        <v>0</v>
      </c>
      <c r="H226" s="912"/>
      <c r="I226" s="913"/>
      <c r="J226" s="912"/>
    </row>
    <row r="227" spans="1:17" x14ac:dyDescent="0.2">
      <c r="A227" s="280"/>
      <c r="B227" s="280"/>
      <c r="C227" s="694"/>
      <c r="D227" s="694"/>
      <c r="G227" s="895"/>
      <c r="H227" s="576"/>
      <c r="I227" s="896"/>
      <c r="J227" s="912"/>
    </row>
    <row r="228" spans="1:17" ht="13.5" customHeight="1" x14ac:dyDescent="0.2">
      <c r="A228" s="342"/>
      <c r="B228" s="342"/>
      <c r="C228" s="697"/>
      <c r="D228" s="697"/>
      <c r="E228" s="344" t="s">
        <v>248</v>
      </c>
      <c r="F228" s="275"/>
      <c r="G228" s="692"/>
      <c r="H228" s="276"/>
      <c r="I228" s="361"/>
      <c r="J228" s="912"/>
    </row>
    <row r="229" spans="1:17" ht="12.75" customHeight="1" x14ac:dyDescent="0.2">
      <c r="A229" s="280"/>
      <c r="B229" s="280"/>
      <c r="C229" s="694"/>
      <c r="D229" s="694"/>
      <c r="E229" s="909" t="s">
        <v>233</v>
      </c>
      <c r="G229" s="895"/>
      <c r="H229" s="912"/>
      <c r="I229" s="913"/>
      <c r="J229" s="576"/>
    </row>
    <row r="230" spans="1:17" x14ac:dyDescent="0.2">
      <c r="A230" s="280">
        <v>5270</v>
      </c>
      <c r="B230" s="280"/>
      <c r="C230" s="694"/>
      <c r="D230" s="694"/>
      <c r="E230" s="338" t="s">
        <v>249</v>
      </c>
      <c r="F230" s="924"/>
      <c r="G230" s="925">
        <f>C230</f>
        <v>0</v>
      </c>
      <c r="H230" s="932"/>
      <c r="I230" s="942"/>
      <c r="J230" s="912"/>
    </row>
    <row r="231" spans="1:17" x14ac:dyDescent="0.2">
      <c r="A231" s="280">
        <v>5920</v>
      </c>
      <c r="B231" s="280"/>
      <c r="C231" s="694"/>
      <c r="D231" s="694"/>
      <c r="E231" s="338" t="s">
        <v>250</v>
      </c>
      <c r="G231" s="895">
        <f>C231</f>
        <v>0</v>
      </c>
      <c r="H231" s="932"/>
      <c r="I231" s="942"/>
      <c r="J231" s="912"/>
    </row>
    <row r="232" spans="1:17" s="924" customFormat="1" x14ac:dyDescent="0.2">
      <c r="A232" s="280"/>
      <c r="B232" s="280"/>
      <c r="C232" s="694"/>
      <c r="D232" s="694"/>
      <c r="E232" s="872"/>
      <c r="F232" s="587"/>
      <c r="G232" s="895"/>
      <c r="H232" s="943"/>
      <c r="I232" s="944"/>
      <c r="J232" s="932"/>
      <c r="K232" s="587"/>
      <c r="L232" s="587"/>
      <c r="M232" s="587"/>
      <c r="N232" s="587"/>
      <c r="O232" s="587"/>
      <c r="P232" s="587"/>
      <c r="Q232" s="587"/>
    </row>
    <row r="233" spans="1:17" ht="12.75" customHeight="1" x14ac:dyDescent="0.2">
      <c r="A233" s="342"/>
      <c r="B233" s="342"/>
      <c r="C233" s="697"/>
      <c r="D233" s="697"/>
      <c r="E233" s="344" t="s">
        <v>251</v>
      </c>
      <c r="F233" s="275"/>
      <c r="G233" s="692"/>
      <c r="H233" s="276"/>
      <c r="I233" s="361"/>
      <c r="J233" s="932"/>
    </row>
    <row r="234" spans="1:17" s="924" customFormat="1" x14ac:dyDescent="0.2">
      <c r="A234" s="280"/>
      <c r="B234" s="280"/>
      <c r="C234" s="694"/>
      <c r="D234" s="694"/>
      <c r="E234" s="909" t="s">
        <v>233</v>
      </c>
      <c r="F234" s="587"/>
      <c r="G234" s="895"/>
      <c r="H234" s="912"/>
      <c r="I234" s="913"/>
      <c r="J234" s="943"/>
      <c r="K234" s="587"/>
      <c r="L234" s="587"/>
      <c r="M234" s="587"/>
      <c r="N234" s="587"/>
      <c r="O234" s="587"/>
      <c r="P234" s="587"/>
      <c r="Q234" s="587"/>
    </row>
    <row r="235" spans="1:17" x14ac:dyDescent="0.2">
      <c r="A235" s="280">
        <v>5245</v>
      </c>
      <c r="B235" s="280"/>
      <c r="C235" s="694"/>
      <c r="D235" s="694"/>
      <c r="E235" s="338" t="s">
        <v>252</v>
      </c>
      <c r="F235" s="924"/>
      <c r="G235" s="925">
        <f>C235</f>
        <v>0</v>
      </c>
      <c r="H235" s="932"/>
      <c r="I235" s="942"/>
      <c r="J235" s="912"/>
    </row>
    <row r="236" spans="1:17" x14ac:dyDescent="0.2">
      <c r="A236" s="280">
        <v>5925</v>
      </c>
      <c r="B236" s="280"/>
      <c r="C236" s="694"/>
      <c r="D236" s="694"/>
      <c r="E236" s="338" t="s">
        <v>253</v>
      </c>
      <c r="G236" s="895">
        <f>C236</f>
        <v>0</v>
      </c>
      <c r="H236" s="932"/>
      <c r="I236" s="942"/>
      <c r="J236" s="912"/>
    </row>
    <row r="237" spans="1:17" s="924" customFormat="1" x14ac:dyDescent="0.2">
      <c r="A237" s="280"/>
      <c r="B237" s="280"/>
      <c r="C237" s="694"/>
      <c r="D237" s="694"/>
      <c r="E237" s="872"/>
      <c r="F237" s="587"/>
      <c r="G237" s="895"/>
      <c r="H237" s="943"/>
      <c r="I237" s="944"/>
      <c r="J237" s="932"/>
      <c r="K237" s="587"/>
      <c r="L237" s="587"/>
      <c r="M237" s="587"/>
      <c r="N237" s="587"/>
      <c r="O237" s="587"/>
      <c r="P237" s="587"/>
      <c r="Q237" s="587"/>
    </row>
    <row r="238" spans="1:17" ht="12.75" customHeight="1" x14ac:dyDescent="0.2">
      <c r="A238" s="342"/>
      <c r="B238" s="342"/>
      <c r="C238" s="697"/>
      <c r="D238" s="697"/>
      <c r="E238" s="344" t="s">
        <v>254</v>
      </c>
      <c r="F238" s="275"/>
      <c r="G238" s="692"/>
      <c r="H238" s="276"/>
      <c r="I238" s="361"/>
      <c r="J238" s="932"/>
    </row>
    <row r="239" spans="1:17" s="924" customFormat="1" x14ac:dyDescent="0.2">
      <c r="A239" s="280"/>
      <c r="B239" s="280"/>
      <c r="C239" s="694"/>
      <c r="D239" s="694"/>
      <c r="E239" s="909" t="s">
        <v>233</v>
      </c>
      <c r="F239" s="587"/>
      <c r="G239" s="895"/>
      <c r="H239" s="912"/>
      <c r="I239" s="913"/>
      <c r="J239" s="943"/>
      <c r="K239" s="587"/>
      <c r="L239" s="587"/>
      <c r="M239" s="587"/>
      <c r="N239" s="587"/>
      <c r="O239" s="587"/>
      <c r="P239" s="587"/>
      <c r="Q239" s="587"/>
    </row>
    <row r="240" spans="1:17" x14ac:dyDescent="0.2">
      <c r="A240" s="280">
        <v>8310</v>
      </c>
      <c r="B240" s="280"/>
      <c r="C240" s="694"/>
      <c r="D240" s="694"/>
      <c r="E240" s="338" t="s">
        <v>255</v>
      </c>
      <c r="F240" s="924"/>
      <c r="G240" s="925">
        <f>C240</f>
        <v>0</v>
      </c>
      <c r="H240" s="932"/>
      <c r="I240" s="942"/>
      <c r="J240" s="912"/>
    </row>
    <row r="241" spans="1:17" x14ac:dyDescent="0.2">
      <c r="A241" s="280">
        <v>8320</v>
      </c>
      <c r="B241" s="280"/>
      <c r="C241" s="694"/>
      <c r="D241" s="694"/>
      <c r="E241" s="338" t="s">
        <v>256</v>
      </c>
      <c r="G241" s="895">
        <f>C241</f>
        <v>0</v>
      </c>
      <c r="H241" s="932"/>
      <c r="I241" s="942"/>
      <c r="J241" s="912"/>
    </row>
    <row r="242" spans="1:17" s="924" customFormat="1" x14ac:dyDescent="0.2">
      <c r="A242" s="280">
        <v>8330</v>
      </c>
      <c r="B242" s="280"/>
      <c r="C242" s="694"/>
      <c r="D242" s="694"/>
      <c r="E242" s="338" t="s">
        <v>257</v>
      </c>
      <c r="F242" s="587"/>
      <c r="G242" s="895">
        <f>C242</f>
        <v>0</v>
      </c>
      <c r="H242" s="932"/>
      <c r="I242" s="942"/>
      <c r="J242" s="932"/>
      <c r="K242" s="587"/>
      <c r="L242" s="587"/>
      <c r="M242" s="587"/>
      <c r="N242" s="587"/>
      <c r="O242" s="587"/>
      <c r="P242" s="587"/>
      <c r="Q242" s="587"/>
    </row>
    <row r="243" spans="1:17" s="924" customFormat="1" x14ac:dyDescent="0.2">
      <c r="A243" s="280"/>
      <c r="B243" s="280"/>
      <c r="C243" s="694"/>
      <c r="D243" s="694"/>
      <c r="E243" s="338"/>
      <c r="F243" s="587"/>
      <c r="G243" s="895"/>
      <c r="H243" s="932"/>
      <c r="I243" s="942"/>
      <c r="J243" s="932"/>
      <c r="K243" s="587"/>
      <c r="L243" s="587"/>
      <c r="M243" s="587"/>
      <c r="N243" s="587"/>
      <c r="O243" s="587"/>
      <c r="P243" s="587"/>
      <c r="Q243" s="587"/>
    </row>
    <row r="244" spans="1:17" x14ac:dyDescent="0.2">
      <c r="A244" s="342"/>
      <c r="B244" s="342"/>
      <c r="C244" s="697"/>
      <c r="D244" s="697"/>
      <c r="E244" s="344" t="s">
        <v>258</v>
      </c>
      <c r="F244" s="275"/>
      <c r="G244" s="692"/>
      <c r="H244" s="276"/>
      <c r="I244" s="361"/>
      <c r="J244" s="932"/>
    </row>
    <row r="245" spans="1:17" x14ac:dyDescent="0.2">
      <c r="A245" s="280"/>
      <c r="B245" s="280"/>
      <c r="C245" s="694"/>
      <c r="D245" s="694"/>
      <c r="E245" s="909" t="s">
        <v>233</v>
      </c>
      <c r="G245" s="895"/>
      <c r="H245" s="912"/>
      <c r="I245" s="913"/>
      <c r="J245" s="932"/>
    </row>
    <row r="246" spans="1:17" x14ac:dyDescent="0.2">
      <c r="A246" s="280">
        <v>5241</v>
      </c>
      <c r="B246" s="280"/>
      <c r="C246" s="694"/>
      <c r="D246" s="694"/>
      <c r="E246" s="338" t="s">
        <v>259</v>
      </c>
      <c r="G246" s="895">
        <f>C246</f>
        <v>0</v>
      </c>
      <c r="H246" s="912"/>
      <c r="I246" s="913"/>
      <c r="J246" s="912"/>
    </row>
    <row r="247" spans="1:17" x14ac:dyDescent="0.2">
      <c r="A247" s="280">
        <v>5890</v>
      </c>
      <c r="B247" s="280"/>
      <c r="C247" s="694"/>
      <c r="D247" s="694"/>
      <c r="E247" s="338" t="s">
        <v>260</v>
      </c>
      <c r="G247" s="895">
        <f>C247</f>
        <v>0</v>
      </c>
      <c r="H247" s="912"/>
      <c r="I247" s="913"/>
      <c r="J247" s="912"/>
    </row>
    <row r="248" spans="1:17" x14ac:dyDescent="0.2">
      <c r="A248" s="280"/>
      <c r="B248" s="280"/>
      <c r="C248" s="694"/>
      <c r="D248" s="694"/>
      <c r="G248" s="895"/>
      <c r="H248" s="910"/>
      <c r="I248" s="911"/>
      <c r="J248" s="912"/>
    </row>
    <row r="249" spans="1:17" x14ac:dyDescent="0.2">
      <c r="A249" s="342"/>
      <c r="B249" s="342"/>
      <c r="C249" s="697"/>
      <c r="D249" s="697"/>
      <c r="E249" s="344" t="s">
        <v>261</v>
      </c>
      <c r="F249" s="275"/>
      <c r="G249" s="692"/>
      <c r="H249" s="276"/>
      <c r="I249" s="361"/>
      <c r="J249" s="912"/>
    </row>
    <row r="250" spans="1:17" ht="12.75" customHeight="1" x14ac:dyDescent="0.2">
      <c r="A250" s="280"/>
      <c r="B250" s="280"/>
      <c r="C250" s="694"/>
      <c r="D250" s="694"/>
      <c r="E250" s="909" t="s">
        <v>233</v>
      </c>
      <c r="G250" s="895"/>
      <c r="H250" s="912"/>
      <c r="I250" s="913"/>
      <c r="J250" s="910"/>
    </row>
    <row r="251" spans="1:17" x14ac:dyDescent="0.2">
      <c r="A251" s="280">
        <v>5260</v>
      </c>
      <c r="B251" s="280"/>
      <c r="C251" s="694"/>
      <c r="D251" s="694"/>
      <c r="E251" s="945" t="s">
        <v>317</v>
      </c>
      <c r="F251" s="1100"/>
      <c r="G251" s="946">
        <f>C251</f>
        <v>0</v>
      </c>
      <c r="H251" s="912"/>
      <c r="I251" s="913"/>
      <c r="J251" s="912"/>
    </row>
    <row r="252" spans="1:17" x14ac:dyDescent="0.2">
      <c r="A252" s="280">
        <v>5260</v>
      </c>
      <c r="B252" s="280"/>
      <c r="C252" s="694"/>
      <c r="D252" s="694"/>
      <c r="E252" s="945" t="s">
        <v>318</v>
      </c>
      <c r="F252" s="947"/>
      <c r="G252" s="948">
        <f>C252</f>
        <v>0</v>
      </c>
      <c r="H252" s="912"/>
      <c r="I252" s="913"/>
      <c r="J252" s="912"/>
    </row>
    <row r="253" spans="1:17" ht="12.75" customHeight="1" x14ac:dyDescent="0.2">
      <c r="A253" s="280">
        <v>5260</v>
      </c>
      <c r="B253" s="280"/>
      <c r="C253" s="694"/>
      <c r="D253" s="694"/>
      <c r="E253" s="945" t="s">
        <v>319</v>
      </c>
      <c r="F253" s="947"/>
      <c r="G253" s="948">
        <f>C253</f>
        <v>0</v>
      </c>
      <c r="H253" s="912"/>
      <c r="I253" s="913"/>
      <c r="J253" s="912"/>
    </row>
    <row r="254" spans="1:17" ht="12.75" customHeight="1" x14ac:dyDescent="0.2">
      <c r="A254" s="280">
        <v>5260</v>
      </c>
      <c r="B254" s="280"/>
      <c r="C254" s="694"/>
      <c r="D254" s="694"/>
      <c r="E254" s="945" t="s">
        <v>320</v>
      </c>
      <c r="F254" s="947"/>
      <c r="G254" s="948">
        <f>C254</f>
        <v>0</v>
      </c>
      <c r="H254" s="912"/>
      <c r="I254" s="913"/>
      <c r="J254" s="912"/>
    </row>
    <row r="255" spans="1:17" ht="12.75" customHeight="1" x14ac:dyDescent="0.2">
      <c r="A255" s="280"/>
      <c r="B255" s="280"/>
      <c r="C255" s="694"/>
      <c r="D255" s="694"/>
      <c r="F255" s="915"/>
      <c r="G255" s="916"/>
      <c r="H255" s="910"/>
      <c r="I255" s="911"/>
      <c r="J255" s="912"/>
    </row>
    <row r="256" spans="1:17" x14ac:dyDescent="0.2">
      <c r="A256" s="342"/>
      <c r="B256" s="342"/>
      <c r="C256" s="697"/>
      <c r="D256" s="697"/>
      <c r="E256" s="344" t="s">
        <v>266</v>
      </c>
      <c r="F256" s="275"/>
      <c r="G256" s="692"/>
      <c r="H256" s="276"/>
      <c r="I256" s="361"/>
      <c r="J256" s="912"/>
    </row>
    <row r="257" spans="1:10" x14ac:dyDescent="0.2">
      <c r="A257" s="280"/>
      <c r="B257" s="280"/>
      <c r="C257" s="694"/>
      <c r="D257" s="694"/>
      <c r="E257" s="909" t="s">
        <v>233</v>
      </c>
      <c r="G257" s="895"/>
      <c r="H257" s="912"/>
      <c r="I257" s="913"/>
      <c r="J257" s="910"/>
    </row>
    <row r="258" spans="1:10" x14ac:dyDescent="0.2">
      <c r="A258" s="280">
        <v>5262</v>
      </c>
      <c r="B258" s="280"/>
      <c r="C258" s="694"/>
      <c r="D258" s="694"/>
      <c r="E258" s="338" t="s">
        <v>267</v>
      </c>
      <c r="F258" s="915"/>
      <c r="G258" s="916">
        <f>C258</f>
        <v>0</v>
      </c>
      <c r="H258" s="910"/>
      <c r="I258" s="911"/>
      <c r="J258" s="912"/>
    </row>
    <row r="259" spans="1:10" x14ac:dyDescent="0.2">
      <c r="A259" s="280"/>
      <c r="B259" s="280"/>
      <c r="C259" s="694"/>
      <c r="D259" s="694"/>
      <c r="E259" s="940"/>
      <c r="F259" s="915"/>
      <c r="G259" s="916"/>
      <c r="H259" s="910"/>
      <c r="I259" s="911"/>
      <c r="J259" s="912"/>
    </row>
    <row r="260" spans="1:10" ht="12.75" customHeight="1" x14ac:dyDescent="0.2">
      <c r="A260" s="342"/>
      <c r="B260" s="342"/>
      <c r="C260" s="697"/>
      <c r="D260" s="697"/>
      <c r="E260" s="344" t="s">
        <v>268</v>
      </c>
      <c r="F260" s="275"/>
      <c r="G260" s="692"/>
      <c r="H260" s="276"/>
      <c r="I260" s="361"/>
      <c r="J260" s="910"/>
    </row>
    <row r="261" spans="1:10" x14ac:dyDescent="0.2">
      <c r="A261" s="280"/>
      <c r="B261" s="280"/>
      <c r="C261" s="694"/>
      <c r="D261" s="694"/>
      <c r="E261" s="909" t="s">
        <v>233</v>
      </c>
      <c r="G261" s="895"/>
      <c r="H261" s="912"/>
      <c r="I261" s="913"/>
      <c r="J261" s="910"/>
    </row>
    <row r="262" spans="1:10" x14ac:dyDescent="0.2">
      <c r="A262" s="280">
        <v>5261</v>
      </c>
      <c r="B262" s="280"/>
      <c r="C262" s="694"/>
      <c r="D262" s="694"/>
      <c r="E262" s="338" t="s">
        <v>269</v>
      </c>
      <c r="F262" s="915"/>
      <c r="G262" s="916">
        <f>C262</f>
        <v>0</v>
      </c>
      <c r="H262" s="910"/>
      <c r="I262" s="911"/>
      <c r="J262" s="912"/>
    </row>
    <row r="263" spans="1:10" x14ac:dyDescent="0.2">
      <c r="A263" s="280"/>
      <c r="B263" s="280"/>
      <c r="C263" s="694"/>
      <c r="D263" s="694"/>
      <c r="E263" s="949"/>
      <c r="F263" s="915"/>
      <c r="G263" s="916"/>
      <c r="H263" s="910"/>
      <c r="I263" s="911"/>
      <c r="J263" s="912"/>
    </row>
    <row r="264" spans="1:10" ht="12.75" customHeight="1" x14ac:dyDescent="0.2">
      <c r="A264" s="342"/>
      <c r="B264" s="342"/>
      <c r="C264" s="697"/>
      <c r="D264" s="697"/>
      <c r="E264" s="344" t="s">
        <v>270</v>
      </c>
      <c r="F264" s="275"/>
      <c r="G264" s="692"/>
      <c r="H264" s="893"/>
      <c r="I264" s="894"/>
      <c r="J264" s="912"/>
    </row>
    <row r="265" spans="1:10" ht="12.75" customHeight="1" x14ac:dyDescent="0.2">
      <c r="A265" s="280"/>
      <c r="B265" s="280"/>
      <c r="C265" s="694"/>
      <c r="D265" s="694"/>
      <c r="E265" s="909" t="s">
        <v>271</v>
      </c>
      <c r="G265" s="895"/>
      <c r="H265" s="576"/>
      <c r="I265" s="896"/>
      <c r="J265" s="910"/>
    </row>
    <row r="266" spans="1:10" ht="12.75" customHeight="1" x14ac:dyDescent="0.2">
      <c r="A266" s="280">
        <v>3220</v>
      </c>
      <c r="B266" s="280"/>
      <c r="C266" s="694"/>
      <c r="D266" s="694"/>
      <c r="E266" s="338" t="s">
        <v>321</v>
      </c>
      <c r="F266" s="915"/>
      <c r="G266" s="895"/>
      <c r="H266" s="576"/>
      <c r="I266" s="896"/>
      <c r="J266" s="576"/>
    </row>
    <row r="267" spans="1:10" x14ac:dyDescent="0.2">
      <c r="A267" s="280">
        <v>3200</v>
      </c>
      <c r="B267" s="280"/>
      <c r="C267" s="694"/>
      <c r="D267" s="694"/>
      <c r="E267" s="338" t="s">
        <v>362</v>
      </c>
      <c r="F267" s="915"/>
      <c r="H267" s="576"/>
      <c r="I267" s="896"/>
      <c r="J267" s="576"/>
    </row>
    <row r="268" spans="1:10" x14ac:dyDescent="0.2">
      <c r="A268" s="280">
        <v>3230</v>
      </c>
      <c r="B268" s="280"/>
      <c r="C268" s="694"/>
      <c r="D268" s="694"/>
      <c r="E268" s="338" t="s">
        <v>118</v>
      </c>
      <c r="F268" s="915"/>
      <c r="H268" s="576"/>
      <c r="I268" s="576"/>
      <c r="J268" s="576"/>
    </row>
    <row r="269" spans="1:10" x14ac:dyDescent="0.2">
      <c r="A269" s="280"/>
      <c r="B269" s="280"/>
      <c r="C269" s="694"/>
      <c r="D269" s="694"/>
      <c r="E269" s="338"/>
      <c r="F269" s="915"/>
      <c r="H269" s="576"/>
      <c r="I269" s="576"/>
      <c r="J269" s="576"/>
    </row>
    <row r="270" spans="1:10" x14ac:dyDescent="0.2">
      <c r="A270" s="280"/>
      <c r="B270" s="280"/>
      <c r="C270" s="694"/>
      <c r="D270" s="694"/>
      <c r="E270" s="338"/>
      <c r="F270" s="915"/>
      <c r="H270" s="576"/>
      <c r="I270" s="576"/>
      <c r="J270" s="576"/>
    </row>
    <row r="271" spans="1:10" x14ac:dyDescent="0.2">
      <c r="A271" s="689"/>
      <c r="B271" s="280"/>
      <c r="C271" s="694"/>
      <c r="D271" s="694"/>
      <c r="E271" s="338"/>
      <c r="G271" s="950">
        <f>SUM(G12:G267)</f>
        <v>0</v>
      </c>
      <c r="H271" s="951">
        <f>SUM(H12:H267)</f>
        <v>0</v>
      </c>
      <c r="I271" s="951">
        <f>SUM(I12:I267)</f>
        <v>0</v>
      </c>
      <c r="J271" s="952"/>
    </row>
    <row r="272" spans="1:10" x14ac:dyDescent="0.2">
      <c r="B272" s="958"/>
      <c r="C272" s="959"/>
      <c r="D272" s="959"/>
      <c r="E272" s="906"/>
      <c r="F272" s="906"/>
      <c r="G272" s="576"/>
      <c r="H272" s="576"/>
      <c r="I272" s="576"/>
      <c r="J272" s="576"/>
    </row>
    <row r="273" spans="1:10" x14ac:dyDescent="0.2">
      <c r="G273" s="576"/>
      <c r="H273" s="576"/>
      <c r="I273" s="576"/>
      <c r="J273" s="953"/>
    </row>
    <row r="274" spans="1:10" x14ac:dyDescent="0.2">
      <c r="G274" s="576"/>
      <c r="H274" s="576"/>
      <c r="I274" s="576"/>
      <c r="J274" s="576"/>
    </row>
    <row r="275" spans="1:10" x14ac:dyDescent="0.2">
      <c r="A275" s="587"/>
      <c r="B275" s="587"/>
      <c r="C275" s="587"/>
      <c r="D275" s="587"/>
      <c r="G275" s="576"/>
      <c r="H275" s="576"/>
      <c r="I275" s="576"/>
      <c r="J275" s="576"/>
    </row>
    <row r="276" spans="1:10" x14ac:dyDescent="0.2">
      <c r="A276" s="587"/>
      <c r="B276" s="587"/>
      <c r="C276" s="587"/>
      <c r="D276" s="587"/>
      <c r="G276" s="576"/>
      <c r="H276" s="576"/>
      <c r="I276" s="576"/>
      <c r="J276" s="576"/>
    </row>
    <row r="277" spans="1:10" x14ac:dyDescent="0.2">
      <c r="A277" s="587"/>
      <c r="B277" s="587"/>
      <c r="C277" s="587"/>
      <c r="D277" s="587"/>
      <c r="G277" s="576"/>
      <c r="H277" s="576"/>
      <c r="I277" s="576"/>
      <c r="J277" s="576"/>
    </row>
    <row r="278" spans="1:10" x14ac:dyDescent="0.2">
      <c r="A278" s="587"/>
      <c r="B278" s="587"/>
      <c r="C278" s="587"/>
      <c r="D278" s="587"/>
      <c r="G278" s="576"/>
      <c r="H278" s="576"/>
      <c r="I278" s="576"/>
      <c r="J278" s="576"/>
    </row>
    <row r="279" spans="1:10" x14ac:dyDescent="0.2">
      <c r="A279" s="587"/>
      <c r="B279" s="587"/>
      <c r="C279" s="587"/>
      <c r="D279" s="587"/>
      <c r="G279" s="576"/>
      <c r="H279" s="576"/>
      <c r="I279" s="576"/>
      <c r="J279" s="576"/>
    </row>
    <row r="280" spans="1:10" x14ac:dyDescent="0.2">
      <c r="A280" s="587"/>
      <c r="B280" s="587"/>
      <c r="C280" s="587"/>
      <c r="D280" s="587"/>
      <c r="G280" s="576"/>
      <c r="H280" s="576"/>
      <c r="I280" s="576"/>
      <c r="J280" s="576"/>
    </row>
    <row r="281" spans="1:10" x14ac:dyDescent="0.2">
      <c r="A281" s="587"/>
      <c r="B281" s="587"/>
      <c r="C281" s="587"/>
      <c r="D281" s="587"/>
      <c r="G281" s="576"/>
      <c r="H281" s="576"/>
      <c r="I281" s="576"/>
      <c r="J281" s="576"/>
    </row>
    <row r="282" spans="1:10" x14ac:dyDescent="0.2">
      <c r="A282" s="587"/>
      <c r="B282" s="587"/>
      <c r="C282" s="587"/>
      <c r="D282" s="587"/>
      <c r="G282" s="576"/>
      <c r="H282" s="576"/>
      <c r="I282" s="576"/>
      <c r="J282" s="576"/>
    </row>
    <row r="283" spans="1:10" x14ac:dyDescent="0.2">
      <c r="A283" s="587"/>
      <c r="B283" s="587"/>
      <c r="C283" s="587"/>
      <c r="D283" s="587"/>
      <c r="G283" s="576"/>
      <c r="H283" s="576"/>
      <c r="I283" s="576"/>
      <c r="J283" s="576"/>
    </row>
    <row r="284" spans="1:10" x14ac:dyDescent="0.2">
      <c r="A284" s="587"/>
      <c r="B284" s="587"/>
      <c r="C284" s="587"/>
      <c r="D284" s="587"/>
      <c r="G284" s="576"/>
      <c r="H284" s="576"/>
      <c r="I284" s="576"/>
      <c r="J284" s="576"/>
    </row>
    <row r="285" spans="1:10" x14ac:dyDescent="0.2">
      <c r="A285" s="587"/>
      <c r="B285" s="587"/>
      <c r="C285" s="587"/>
      <c r="D285" s="587"/>
      <c r="G285" s="576"/>
      <c r="H285" s="576"/>
      <c r="I285" s="576"/>
      <c r="J285" s="576"/>
    </row>
    <row r="286" spans="1:10" x14ac:dyDescent="0.2">
      <c r="A286" s="587"/>
      <c r="B286" s="587"/>
      <c r="C286" s="587"/>
      <c r="D286" s="587"/>
      <c r="G286" s="576"/>
      <c r="H286" s="576"/>
      <c r="I286" s="576"/>
      <c r="J286" s="576"/>
    </row>
    <row r="287" spans="1:10" x14ac:dyDescent="0.2">
      <c r="A287" s="587"/>
      <c r="B287" s="587"/>
      <c r="C287" s="587"/>
      <c r="D287" s="587"/>
      <c r="G287" s="576"/>
      <c r="H287" s="576"/>
      <c r="I287" s="576"/>
      <c r="J287" s="576"/>
    </row>
    <row r="288" spans="1:10" x14ac:dyDescent="0.2">
      <c r="A288" s="587"/>
      <c r="B288" s="587"/>
      <c r="C288" s="587"/>
      <c r="D288" s="587"/>
      <c r="G288" s="576"/>
      <c r="H288" s="576"/>
      <c r="I288" s="576"/>
      <c r="J288" s="576"/>
    </row>
    <row r="289" spans="1:10" x14ac:dyDescent="0.2">
      <c r="A289" s="587"/>
      <c r="B289" s="587"/>
      <c r="C289" s="587"/>
      <c r="D289" s="587"/>
      <c r="G289" s="576"/>
      <c r="H289" s="576"/>
      <c r="I289" s="576"/>
      <c r="J289" s="576"/>
    </row>
    <row r="290" spans="1:10" x14ac:dyDescent="0.2">
      <c r="A290" s="587"/>
      <c r="B290" s="587"/>
      <c r="C290" s="587"/>
      <c r="D290" s="587"/>
      <c r="G290" s="576"/>
      <c r="H290" s="576"/>
      <c r="I290" s="576"/>
      <c r="J290" s="576"/>
    </row>
    <row r="291" spans="1:10" x14ac:dyDescent="0.2">
      <c r="A291" s="587"/>
      <c r="B291" s="587"/>
      <c r="C291" s="587"/>
      <c r="D291" s="587"/>
      <c r="G291" s="576"/>
      <c r="H291" s="576"/>
      <c r="I291" s="576"/>
      <c r="J291" s="576"/>
    </row>
    <row r="292" spans="1:10" x14ac:dyDescent="0.2">
      <c r="A292" s="587"/>
      <c r="B292" s="587"/>
      <c r="C292" s="587"/>
      <c r="D292" s="587"/>
      <c r="G292" s="576"/>
      <c r="H292" s="576"/>
      <c r="I292" s="576"/>
      <c r="J292" s="576"/>
    </row>
    <row r="293" spans="1:10" x14ac:dyDescent="0.2">
      <c r="A293" s="587"/>
      <c r="B293" s="587"/>
      <c r="C293" s="587"/>
      <c r="D293" s="587"/>
      <c r="G293" s="576"/>
      <c r="H293" s="576"/>
      <c r="I293" s="576"/>
      <c r="J293" s="576"/>
    </row>
    <row r="294" spans="1:10" x14ac:dyDescent="0.2">
      <c r="A294" s="587"/>
      <c r="B294" s="587"/>
      <c r="C294" s="587"/>
      <c r="D294" s="587"/>
      <c r="G294" s="576"/>
      <c r="H294" s="576"/>
      <c r="I294" s="576"/>
      <c r="J294" s="576"/>
    </row>
    <row r="295" spans="1:10" x14ac:dyDescent="0.2">
      <c r="A295" s="587"/>
      <c r="B295" s="587"/>
      <c r="C295" s="587"/>
      <c r="D295" s="587"/>
      <c r="G295" s="576"/>
      <c r="H295" s="576"/>
      <c r="I295" s="576"/>
      <c r="J295" s="576"/>
    </row>
    <row r="296" spans="1:10" x14ac:dyDescent="0.2">
      <c r="A296" s="587"/>
      <c r="B296" s="587"/>
      <c r="C296" s="587"/>
      <c r="D296" s="587"/>
      <c r="G296" s="576"/>
      <c r="H296" s="576"/>
      <c r="I296" s="576"/>
      <c r="J296" s="576"/>
    </row>
    <row r="297" spans="1:10" x14ac:dyDescent="0.2">
      <c r="A297" s="587"/>
      <c r="B297" s="587"/>
      <c r="C297" s="587"/>
      <c r="D297" s="587"/>
      <c r="J297" s="576"/>
    </row>
    <row r="298" spans="1:10" x14ac:dyDescent="0.2">
      <c r="A298" s="587"/>
      <c r="B298" s="587"/>
      <c r="C298" s="587"/>
      <c r="D298" s="587"/>
      <c r="J298" s="576"/>
    </row>
    <row r="315" spans="3:17" s="897" customFormat="1" ht="12.75" customHeight="1" x14ac:dyDescent="0.2">
      <c r="C315" s="898"/>
      <c r="D315" s="898"/>
      <c r="E315" s="587"/>
      <c r="F315" s="587"/>
      <c r="G315" s="587"/>
      <c r="H315" s="587"/>
      <c r="I315" s="587"/>
      <c r="J315" s="587"/>
      <c r="K315" s="587"/>
      <c r="L315" s="587"/>
      <c r="M315" s="587"/>
      <c r="N315" s="587"/>
      <c r="O315" s="587"/>
      <c r="P315" s="587"/>
      <c r="Q315" s="587"/>
    </row>
  </sheetData>
  <mergeCells count="2">
    <mergeCell ref="A3:B4"/>
    <mergeCell ref="C5:D5"/>
  </mergeCells>
  <conditionalFormatting sqref="G3">
    <cfRule type="containsText" dxfId="30" priority="3" operator="containsText" text="Does Not">
      <formula>NOT(ISERROR(SEARCH("Does Not",G3)))</formula>
    </cfRule>
    <cfRule type="containsText" dxfId="29" priority="4" operator="containsText" text="Balances">
      <formula>NOT(ISERROR(SEARCH("Balances",G3)))</formula>
    </cfRule>
  </conditionalFormatting>
  <hyperlinks>
    <hyperlink ref="A5" r:id="rId1" xr:uid="{00000000-0004-0000-0800-000000000000}"/>
  </hyperlinks>
  <printOptions headings="1"/>
  <pageMargins left="0.70866141732283472" right="0.70866141732283472" top="0.74803149606299213" bottom="0.74803149606299213" header="0.31496062992125984" footer="0.31496062992125984"/>
  <pageSetup paperSize="8" scale="94" fitToHeight="3"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B51B800BFA04041B7E94A1FCFB9DA67" ma:contentTypeVersion="12" ma:contentTypeDescription="Create a new document." ma:contentTypeScope="" ma:versionID="7a3674ad5d6ab29fab5f835c5d72d810">
  <xsd:schema xmlns:xsd="http://www.w3.org/2001/XMLSchema" xmlns:xs="http://www.w3.org/2001/XMLSchema" xmlns:p="http://schemas.microsoft.com/office/2006/metadata/properties" xmlns:ns2="08fdc7a1-91e4-4a23-866b-d42a9c3970d1" xmlns:ns3="69f59752-6d77-46ee-9843-1f05f25eb4ed" targetNamespace="http://schemas.microsoft.com/office/2006/metadata/properties" ma:root="true" ma:fieldsID="77007c6fbd5d9ef0b017d6eabf02b2c9" ns2:_="" ns3:_="">
    <xsd:import namespace="08fdc7a1-91e4-4a23-866b-d42a9c3970d1"/>
    <xsd:import namespace="69f59752-6d77-46ee-9843-1f05f25eb4e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fdc7a1-91e4-4a23-866b-d42a9c3970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9f59752-6d77-46ee-9843-1f05f25eb4e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3CEC4855-C671-48CE-AA10-5837BD6B7A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fdc7a1-91e4-4a23-866b-d42a9c3970d1"/>
    <ds:schemaRef ds:uri="69f59752-6d77-46ee-9843-1f05f25eb4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736D58-D112-4FB0-8CC6-77168DDB5A6B}">
  <ds:schemaRefs>
    <ds:schemaRef ds:uri="http://schemas.microsoft.com/office/2006/metadata/longProperties"/>
  </ds:schemaRefs>
</ds:datastoreItem>
</file>

<file path=customXml/itemProps3.xml><?xml version="1.0" encoding="utf-8"?>
<ds:datastoreItem xmlns:ds="http://schemas.openxmlformats.org/officeDocument/2006/customXml" ds:itemID="{A71B8536-B6CE-436B-8B3F-CE4F0244366E}">
  <ds:schemaRefs>
    <ds:schemaRef ds:uri="http://schemas.microsoft.com/sharepoint/v3/contenttype/forms"/>
  </ds:schemaRefs>
</ds:datastoreItem>
</file>

<file path=customXml/itemProps4.xml><?xml version="1.0" encoding="utf-8"?>
<ds:datastoreItem xmlns:ds="http://schemas.openxmlformats.org/officeDocument/2006/customXml" ds:itemID="{3E5B60A8-9797-4DB3-9E84-BA4101C97D16}">
  <ds:schemaRefs>
    <ds:schemaRef ds:uri="http://www.w3.org/XML/1998/namespace"/>
    <ds:schemaRef ds:uri="http://schemas.microsoft.com/office/infopath/2007/PartnerControls"/>
    <ds:schemaRef ds:uri="http://purl.org/dc/dcmitype/"/>
    <ds:schemaRef ds:uri="http://schemas.microsoft.com/office/2006/metadata/properties"/>
    <ds:schemaRef ds:uri="http://schemas.microsoft.com/office/2006/documentManagement/types"/>
    <ds:schemaRef ds:uri="http://purl.org/dc/elements/1.1/"/>
    <ds:schemaRef ds:uri="08fdc7a1-91e4-4a23-866b-d42a9c3970d1"/>
    <ds:schemaRef ds:uri="http://schemas.openxmlformats.org/package/2006/metadata/core-properties"/>
    <ds:schemaRef ds:uri="69f59752-6d77-46ee-9843-1f05f25eb4ed"/>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28</vt:i4>
      </vt:variant>
    </vt:vector>
  </HeadingPairs>
  <TitlesOfParts>
    <vt:vector size="61" baseType="lpstr">
      <vt:lpstr>How to use the Kiwi Park Model </vt:lpstr>
      <vt:lpstr>Data Input -&gt;</vt:lpstr>
      <vt:lpstr>Sch ParentTrial Balance Input</vt:lpstr>
      <vt:lpstr>Sch Parent TB Converter</vt:lpstr>
      <vt:lpstr>Sch PARENT Inputs</vt:lpstr>
      <vt:lpstr> Subsidiary Trial Balance Input</vt:lpstr>
      <vt:lpstr>Subsidiary TB Converter </vt:lpstr>
      <vt:lpstr>Subsidiary Inputs</vt:lpstr>
      <vt:lpstr>Eliminations</vt:lpstr>
      <vt:lpstr>GROUP Inputs</vt:lpstr>
      <vt:lpstr>Financial Statements -&gt;</vt:lpstr>
      <vt:lpstr>Title Page</vt:lpstr>
      <vt:lpstr>Index Page</vt:lpstr>
      <vt:lpstr> Statement of Responsibility</vt:lpstr>
      <vt:lpstr>St of Comprehensive Rev. &amp; Exp.</vt:lpstr>
      <vt:lpstr>St of Ch in net Assets &amp; Equity</vt:lpstr>
      <vt:lpstr>Statement of Financial Position</vt:lpstr>
      <vt:lpstr>Statement of Cash Flows</vt:lpstr>
      <vt:lpstr>St of Accounting Policies</vt:lpstr>
      <vt:lpstr>Notes &amp; Disclosures</vt:lpstr>
      <vt:lpstr>Guidance -&gt;</vt:lpstr>
      <vt:lpstr>Guidance - General</vt:lpstr>
      <vt:lpstr>Guidance - Specific Disclosures</vt:lpstr>
      <vt:lpstr>Revenue Types </vt:lpstr>
      <vt:lpstr>Supporting work papers -&gt;</vt:lpstr>
      <vt:lpstr>Board FTE Calc</vt:lpstr>
      <vt:lpstr>Cyclical Maintenance Calc</vt:lpstr>
      <vt:lpstr>PARENT Actual CF Model CY</vt:lpstr>
      <vt:lpstr>PARENT Budget CF Model CY</vt:lpstr>
      <vt:lpstr>GROUP Actual CF Model CY</vt:lpstr>
      <vt:lpstr>GROUP Budget CF Model CY</vt:lpstr>
      <vt:lpstr>Reporting -&gt;</vt:lpstr>
      <vt:lpstr>Kiwi Park Data</vt:lpstr>
      <vt:lpstr>Actual_Group_Cash_Flow_Model_CY</vt:lpstr>
      <vt:lpstr>'Sch PARENT Inputs'!CY_Roll</vt:lpstr>
      <vt:lpstr>CY_Roll</vt:lpstr>
      <vt:lpstr>FY</vt:lpstr>
      <vt:lpstr>' Statement of Responsibility'!Print_Area</vt:lpstr>
      <vt:lpstr>'Cyclical Maintenance Calc'!Print_Area</vt:lpstr>
      <vt:lpstr>Eliminations!Print_Area</vt:lpstr>
      <vt:lpstr>'GROUP Actual CF Model CY'!Print_Area</vt:lpstr>
      <vt:lpstr>'GROUP Budget CF Model CY'!Print_Area</vt:lpstr>
      <vt:lpstr>'GROUP Inputs'!Print_Area</vt:lpstr>
      <vt:lpstr>'Guidance - General'!Print_Area</vt:lpstr>
      <vt:lpstr>'Guidance - Specific Disclosures'!Print_Area</vt:lpstr>
      <vt:lpstr>'Index Page'!Print_Area</vt:lpstr>
      <vt:lpstr>'Notes &amp; Disclosures'!Print_Area</vt:lpstr>
      <vt:lpstr>'PARENT Actual CF Model CY'!Print_Area</vt:lpstr>
      <vt:lpstr>'PARENT Budget CF Model CY'!Print_Area</vt:lpstr>
      <vt:lpstr>'Sch PARENT Inputs'!Print_Area</vt:lpstr>
      <vt:lpstr>'St of Accounting Policies'!Print_Area</vt:lpstr>
      <vt:lpstr>'St of Ch in net Assets &amp; Equity'!Print_Area</vt:lpstr>
      <vt:lpstr>'St of Comprehensive Rev. &amp; Exp.'!Print_Area</vt:lpstr>
      <vt:lpstr>'Statement of Cash Flows'!Print_Area</vt:lpstr>
      <vt:lpstr>'Statement of Financial Position'!Print_Area</vt:lpstr>
      <vt:lpstr>'Subsidiary Inputs'!Print_Area</vt:lpstr>
      <vt:lpstr>'Title Page'!Print_Area</vt:lpstr>
      <vt:lpstr>'Sch PARENT Inputs'!PY_Roll</vt:lpstr>
      <vt:lpstr>PY_Roll</vt:lpstr>
      <vt:lpstr>'Sch PARENT Inputs'!SchoolName</vt:lpstr>
      <vt:lpstr>SchoolName</vt:lpstr>
    </vt:vector>
  </TitlesOfParts>
  <Manager/>
  <Company>Ministry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Kiwi Park School - model spreadsheet</dc:title>
  <dc:subject/>
  <dc:creator>Ministry of Education</dc:creator>
  <cp:keywords/>
  <dc:description/>
  <cp:lastModifiedBy>Chad Britton</cp:lastModifiedBy>
  <cp:revision/>
  <cp:lastPrinted>2021-10-26T00:38:09Z</cp:lastPrinted>
  <dcterms:created xsi:type="dcterms:W3CDTF">2002-09-06T23:35:01Z</dcterms:created>
  <dcterms:modified xsi:type="dcterms:W3CDTF">2021-11-17T19:53:25Z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0x0101004B51B800BFA04041B7E94A1FCFB9DA67</vt:lpwstr>
  </property>
  <property fmtid="{D5CDD505-2E9C-101B-9397-08002B2CF9AE}" pid="3" name="EntitySelector">
    <vt:lpwstr/>
  </property>
  <property fmtid="{D5CDD505-2E9C-101B-9397-08002B2CF9AE}" pid="4" name="auditbriefcategorypicker">
    <vt:lpwstr>2;#Crown entities - schools|6358c72e-8275-4fd2-b5ae-779288b90c39</vt:lpwstr>
  </property>
  <property fmtid="{D5CDD505-2E9C-101B-9397-08002B2CF9AE}" pid="5" name="guidancetypepicker">
    <vt:lpwstr/>
  </property>
  <property fmtid="{D5CDD505-2E9C-101B-9397-08002B2CF9AE}" pid="6" name="_dlc_DocId">
    <vt:lpwstr>RV7UCX2UN63E-7-1151</vt:lpwstr>
  </property>
  <property fmtid="{D5CDD505-2E9C-101B-9397-08002B2CF9AE}" pid="7" name="_dlc_DocIdItemGuid">
    <vt:lpwstr>a2bbea05-298d-47cf-89fc-b2497f85d8c1</vt:lpwstr>
  </property>
  <property fmtid="{D5CDD505-2E9C-101B-9397-08002B2CF9AE}" pid="8" name="_dlc_DocIdUrl">
    <vt:lpwstr>http://source.oag.net/site/guidance/_layouts/DocIdRedir.aspx?ID=RV7UCX2UN63E-7-1151, RV7UCX2UN63E-7-1151</vt:lpwstr>
  </property>
  <property fmtid="{D5CDD505-2E9C-101B-9397-08002B2CF9AE}" pid="9" name="_ModerationStatu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